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hidden" r:id="rId7"/>
    <sheet name="Info." sheetId="6" state="visible" r:id="rId8"/>
    <sheet name="ExportRaw" sheetId="7" state="hidden" r:id="rId9"/>
    <sheet name="Dropdowns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<sst xmlns="http://schemas.openxmlformats.org/spreadsheetml/2006/main" count="228" uniqueCount="166">
  <si>
    <t xml:space="preserve">Scoring</t>
  </si>
  <si>
    <t xml:space="preserve">Req*</t>
  </si>
  <si>
    <t xml:space="preserve">Req* if certain fields are conflicting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</si>
  <si>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</si>
  <si>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</si>
  <si>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</si>
  <si>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</si>
  <si>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</si>
  <si>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</si>
  <si>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</si>
  <si>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</si>
  <si>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</si>
  <si>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</si>
  <si>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1. Impound (T/F)</t>
  </si>
  <si>
    <t xml:space="preserve">2. All Safety Construction Parameters Met (T/F)</t>
  </si>
  <si>
    <t xml:space="preserve">Run 1</t>
  </si>
  <si>
    <t xml:space="preserve">Run 2</t>
  </si>
  <si>
    <t xml:space="preserve">Run 3</t>
  </si>
  <si>
    <t xml:space="preserve">12. Disqualify (T/F)</t>
  </si>
  <si>
    <t xml:space="preserve">Run 1 Filled Out?</t>
  </si>
  <si>
    <t xml:space="preserve">Run 2 Filled Out?</t>
  </si>
  <si>
    <t xml:space="preserve">Run 3 Filled Out?</t>
  </si>
  <si>
    <t xml:space="preserve">3A. # of Construction Parameters Violated</t>
  </si>
  <si>
    <t xml:space="preserve">4A. # of Competition Params Violated</t>
  </si>
  <si>
    <t xml:space="preserve">5A. Ramp Not Used? (T/F)</t>
  </si>
  <si>
    <t xml:space="preserve">6A. No touching/interfering after start (T/F)</t>
  </si>
  <si>
    <t xml:space="preserve">7A. Complete / Incomplete (C/I)</t>
  </si>
  <si>
    <t xml:space="preserve">8A. # of nickel rolls</t>
  </si>
  <si>
    <t xml:space="preserve">9A. # of loose nickels</t>
  </si>
  <si>
    <t xml:space="preserve">10A. Vehicle Distance (cm)</t>
  </si>
  <si>
    <t xml:space="preserve">11A. Run Time (s)</t>
  </si>
  <si>
    <t xml:space="preserve">3B. # of Construction Parameters Violated</t>
  </si>
  <si>
    <t xml:space="preserve">4B. # of Competition Params Violated</t>
  </si>
  <si>
    <t xml:space="preserve">5B. Ramp Not Used? (T/F)</t>
  </si>
  <si>
    <t xml:space="preserve">6B. No touching/interfering after start (T/F)</t>
  </si>
  <si>
    <t xml:space="preserve">7B. Complete / Incomplete (C/I)</t>
  </si>
  <si>
    <t xml:space="preserve">8B. # of nickel rolls</t>
  </si>
  <si>
    <t xml:space="preserve">9B. # of loose nickels</t>
  </si>
  <si>
    <t xml:space="preserve">10B. Vehicle Distance (cm)</t>
  </si>
  <si>
    <t xml:space="preserve">11B. Run Time (s)</t>
  </si>
  <si>
    <t xml:space="preserve">3C. # of Construction Parameters Violated</t>
  </si>
  <si>
    <t xml:space="preserve">4C. # of Competition Params Violated</t>
  </si>
  <si>
    <t xml:space="preserve">5C. Ramp Not Used? (T/F)</t>
  </si>
  <si>
    <t xml:space="preserve">6C. No touching/interfering after start (T/F)</t>
  </si>
  <si>
    <t xml:space="preserve">7C. Complete / Incomplete (C/I)</t>
  </si>
  <si>
    <t xml:space="preserve">8C. # of nickel rolls</t>
  </si>
  <si>
    <t xml:space="preserve">9C. # of loose nickels</t>
  </si>
  <si>
    <t xml:space="preserve">10C. Vehicle Distance (cm)</t>
  </si>
  <si>
    <t xml:space="preserve">11C. Run Time (s)</t>
  </si>
  <si>
    <t xml:space="preserve">Scored Run</t>
  </si>
  <si>
    <t xml:space="preserve">Scored DS</t>
  </si>
  <si>
    <t xml:space="preserve">Scored TS</t>
  </si>
  <si>
    <t xml:space="preserve">Scored MS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</si>
  <si>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</si>
  <si>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</si>
  <si>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</si>
  <si>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</si>
  <si>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</si>
  <si>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</si>
  <si>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</si>
  <si>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</si>
  <si>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Target Time (sec):</t>
  </si>
  <si>
    <t xml:space="preserve">Globals</t>
  </si>
  <si>
    <t xml:space="preserve">Run Scores</t>
  </si>
  <si>
    <t xml:space="preserve">Tiebreakers</t>
  </si>
  <si>
    <t xml:space="preserve">Status</t>
  </si>
  <si>
    <t xml:space="preserve">TT Sanitized</t>
  </si>
  <si>
    <t xml:space="preserve">Run 1 Completed?</t>
  </si>
  <si>
    <t xml:space="preserve">Run 1 Calculable?</t>
  </si>
  <si>
    <t xml:space="preserve">Penalty Multiplier</t>
  </si>
  <si>
    <t xml:space="preserve">DS w/o Penalties</t>
  </si>
  <si>
    <t xml:space="preserve">DS</t>
  </si>
  <si>
    <t xml:space="preserve">TS w/o Penalties</t>
  </si>
  <si>
    <t xml:space="preserve">TS</t>
  </si>
  <si>
    <t xml:space="preserve">MS w/o Penalties</t>
  </si>
  <si>
    <t xml:space="preserve">MS</t>
  </si>
  <si>
    <t xml:space="preserve">Run 1 Score</t>
  </si>
  <si>
    <t xml:space="preserve">Run 2 Completed?</t>
  </si>
  <si>
    <t xml:space="preserve">Run 2 Calculable?</t>
  </si>
  <si>
    <t xml:space="preserve">Run 2 Score</t>
  </si>
  <si>
    <t xml:space="preserve">Compute Run 3? (runs 1-2 not both C or both I)</t>
  </si>
  <si>
    <t xml:space="preserve">Run 3 Completed?</t>
  </si>
  <si>
    <t xml:space="preserve">Run 3 Calculable?</t>
  </si>
  <si>
    <t xml:space="preserve">Run 3 Score</t>
  </si>
  <si>
    <t xml:space="preserve">Best Run Score</t>
  </si>
  <si>
    <t xml:space="preserve">Best TS over all runs (TB1)</t>
  </si>
  <si>
    <t xml:space="preserve">TB1 Rank</t>
  </si>
  <si>
    <t xml:space="preserve">Fewest Const Violations (TB2)</t>
  </si>
  <si>
    <t xml:space="preserve">TB2 Rank</t>
  </si>
  <si>
    <t xml:space="preserve">Best MS (TB3)</t>
  </si>
  <si>
    <t xml:space="preserve">TB3 Rank</t>
  </si>
  <si>
    <t xml:space="preserve">2nd Best Run Score (TB4)</t>
  </si>
  <si>
    <t xml:space="preserve">TB4 Rank</t>
  </si>
  <si>
    <t xml:space="preserve">Rank w/ TB</t>
  </si>
  <si>
    <t xml:space="preserve">Rank Diff</t>
  </si>
  <si>
    <t xml:space="preserve">Errors</t>
  </si>
  <si>
    <t xml:space="preserve">Name Desc</t>
  </si>
  <si>
    <t xml:space="preserve">Value</t>
  </si>
  <si>
    <t xml:space="preserve">Tier 1</t>
  </si>
  <si>
    <t xml:space="preserve">Tier 2</t>
  </si>
  <si>
    <t xml:space="preserve">Tier 3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</si>
  <si>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</si>
  <si>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</si>
  <si>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</si>
  <si>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</si>
  <si>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</si>
  <si>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</si>
  <si>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</si>
  <si>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</si>
  <si>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</si>
  <si>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</si>
  <si>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Error Status</t>
  </si>
  <si>
    <t xml:space="preserve">ERR</t>
  </si>
  <si>
    <t xml:space="preserve">Successful Run</t>
  </si>
  <si>
    <t xml:space="preserve">Success</t>
  </si>
  <si>
    <t xml:space="preserve">Failed Run</t>
  </si>
  <si>
    <t xml:space="preserve">Failed</t>
  </si>
  <si>
    <t xml:space="preserve">Track Time (secs)</t>
  </si>
  <si>
    <t xml:space="preserve">ErrorTargetTimeNotSet</t>
  </si>
  <si>
    <t xml:space="preserve">ERROR: Set Target Time in cell D8</t>
  </si>
  <si>
    <t xml:space="preserve">Mass Score Max</t>
  </si>
  <si>
    <t xml:space="preserve">Completed DS</t>
  </si>
  <si>
    <t xml:space="preserve">Track Distance (cm)</t>
  </si>
  <si>
    <t xml:space="preserve">Completed TS Max</t>
  </si>
  <si>
    <t xml:space="preserve">Impound Penalty</t>
  </si>
  <si>
    <t xml:space="preserve">Construction Penalty</t>
  </si>
  <si>
    <t xml:space="preserve">Competiton Penalty</t>
  </si>
  <si>
    <t xml:space="preserve">Ramp Penalty</t>
  </si>
  <si>
    <t xml:space="preserve">Default Safety Construction Violations</t>
  </si>
  <si>
    <t xml:space="preserve">Default Additional Construction Violations</t>
  </si>
  <si>
    <t xml:space="preserve">Default Competition Violations</t>
  </si>
  <si>
    <t xml:space="preserve">Mass Score per Nickel Roll</t>
  </si>
  <si>
    <t xml:space="preserve">Mass Score per Loose Nickel</t>
  </si>
  <si>
    <t xml:space="preserve">Max Nickel Rolls</t>
  </si>
  <si>
    <t xml:space="preserve">Max Loose Nickels</t>
  </si>
  <si>
    <t xml:space="preserve">Complete Run</t>
  </si>
  <si>
    <t xml:space="preserve">Incomplete Run</t>
  </si>
  <si>
    <t xml:space="preserve">I</t>
  </si>
  <si>
    <t xml:space="preserve">Default Nickels</t>
  </si>
  <si>
    <t xml:space="preserve">Date</t>
  </si>
  <si>
    <t xml:space="preserve">Version #</t>
  </si>
  <si>
    <t xml:space="preserve">Change</t>
  </si>
  <si>
    <t xml:space="preserve">0.1.0</t>
  </si>
  <si>
    <t xml:space="preserve">First draft of scoresheet completed</t>
  </si>
  <si>
    <t xml:space="preserve">1.0.0</t>
  </si>
  <si>
    <t xml:space="preserve">First main release of scoresheet</t>
  </si>
  <si>
    <t xml:space="preserve">Event</t>
  </si>
  <si>
    <t xml:space="preserve">Hovercraft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</si>
  <si>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</si>
  <si>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</si>
  <si>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</si>
  <si>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</si>
  <si>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</si>
  <si>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</si>
  <si>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</si>
  <si>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</si>
  <si>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B/C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</si>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</sst>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.00"/>
    <numFmt numFmtId="167" formatCode="0.00"/>
    <numFmt numFmtId="168" formatCode="#,##0"/>
    <numFmt numFmtId="169" formatCode="0.0"/>
    <numFmt numFmtId="170" formatCode="0.0000"/>
    <numFmt numFmtId="171" formatCode="&quot;TRUE&quot;;&quot;TRUE&quot;;&quot;FALSE&quot;"/>
    <numFmt numFmtId="172" formatCode="m/d/yyyy"/>
    <numFmt numFmtId="173" formatCode="mm/dd/yyyy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rgb="FF181A1B"/>
      <name val="Overpass"/>
      <family val="0"/>
      <charset val="1"/>
    </font>
    <font>
      <b val="true"/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sz val="18"/>
      <color rgb="FF181A1B"/>
      <name val="Overpass"/>
      <family val="0"/>
      <charset val="1"/>
    </font>
    <font>
      <sz val="16"/>
      <color rgb="FF181A1B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  <font>
      <sz val="11"/>
      <color rgb="FF181A1B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99CCFF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D9D9D9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9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9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8" fontId="5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8" fontId="5" fillId="0" borderId="1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10" fillId="0" borderId="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10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10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10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10" fillId="0" borderId="1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5" fontId="1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7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5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FFFFFF"/>
      </font>
      <fill>
        <patternFill>
          <bgColor rgb="FFCC0000"/>
        </patternFill>
      </fill>
    </dxf>
    <dxf>
      <font>
        <color rgb="FF000000"/>
      </font>
      <fill>
        <patternFill>
          <bgColor rgb="FFFFB3B3"/>
        </patternFill>
      </fill>
    </dxf>
    <dxf>
      <fill>
        <patternFill>
          <bgColor rgb="FFF4C7C3"/>
        </patternFill>
      </fill>
    </dxf>
    <dxf>
      <fill>
        <patternFill>
          <bgColor theme="5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99CCFF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K51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0" topLeftCell="A11" activePane="bottomLeft" state="frozen"/>
      <selection pane="topLeft" activeCell="B1" activeCellId="0" sqref="B1"/>
      <selection pane="bottomLeft" activeCell="I4" activeCellId="1" sqref="A3:C3 I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5" min="5" style="1" width="4"/>
    <col collapsed="false" customWidth="true" hidden="false" outlineLevel="0" max="6" min="6" style="1" width="7.63"/>
    <col collapsed="false" customWidth="true" hidden="false" outlineLevel="0" max="8" min="7" style="1" width="5.98"/>
    <col collapsed="false" customWidth="true" hidden="false" outlineLevel="0" max="9" min="9" style="1" width="3.61"/>
    <col collapsed="false" customWidth="true" hidden="false" outlineLevel="0" max="10" min="10" style="1" width="6.53"/>
    <col collapsed="false" customWidth="true" hidden="false" outlineLevel="0" max="11" min="11" style="1" width="3.89"/>
    <col collapsed="false" customWidth="true" hidden="false" outlineLevel="0" max="15" min="12" style="1" width="7.5"/>
    <col collapsed="false" customWidth="true" hidden="false" outlineLevel="0" max="17" min="16" style="1" width="5.98"/>
    <col collapsed="false" customWidth="true" hidden="false" outlineLevel="0" max="18" min="18" style="1" width="3.48"/>
    <col collapsed="false" customWidth="true" hidden="false" outlineLevel="0" max="19" min="19" style="1" width="6.39"/>
    <col collapsed="false" customWidth="true" hidden="false" outlineLevel="0" max="20" min="20" style="1" width="3.89"/>
    <col collapsed="false" customWidth="true" hidden="false" outlineLevel="0" max="24" min="21" style="1" width="7.5"/>
    <col collapsed="false" customWidth="true" hidden="false" outlineLevel="0" max="26" min="25" style="1" width="5.98"/>
    <col collapsed="false" customWidth="true" hidden="false" outlineLevel="0" max="27" min="27" style="1" width="3.61"/>
    <col collapsed="false" customWidth="true" hidden="false" outlineLevel="0" max="28" min="28" style="1" width="6.12"/>
    <col collapsed="false" customWidth="true" hidden="false" outlineLevel="0" max="29" min="29" style="1" width="3.89"/>
    <col collapsed="false" customWidth="true" hidden="false" outlineLevel="0" max="33" min="30" style="1" width="7.5"/>
    <col collapsed="false" customWidth="true" hidden="false" outlineLevel="0" max="34" min="34" style="1" width="4"/>
    <col collapsed="false" customWidth="true" hidden="true" outlineLevel="0" max="35" min="35" style="1" width="4.63"/>
    <col collapsed="false" customWidth="true" hidden="true" outlineLevel="0" max="36" min="36" style="1" width="6.96"/>
    <col collapsed="false" customWidth="true" hidden="true" outlineLevel="0" max="37" min="37" style="1" width="7.65"/>
    <col collapsed="false" customWidth="true" hidden="true" outlineLevel="0" max="38" min="38" style="1" width="7.23"/>
    <col collapsed="false" customWidth="true" hidden="true" outlineLevel="0" max="39" min="39" style="1" width="5.98"/>
    <col collapsed="false" customWidth="true" hidden="true" outlineLevel="0" max="40" min="40" style="1" width="7.09"/>
    <col collapsed="false" customWidth="true" hidden="true" outlineLevel="0" max="43" min="41" style="1" width="6.38"/>
    <col collapsed="false" customWidth="true" hidden="true" outlineLevel="0" max="45" min="44" style="1" width="5.98"/>
    <col collapsed="false" customWidth="true" hidden="true" outlineLevel="0" max="46" min="46" style="1" width="6.96"/>
    <col collapsed="false" customWidth="true" hidden="true" outlineLevel="0" max="47" min="47" style="1" width="6.39"/>
    <col collapsed="false" customWidth="true" hidden="true" outlineLevel="0" max="48" min="48" style="1" width="7.5"/>
    <col collapsed="false" customWidth="true" hidden="true" outlineLevel="0" max="52" min="49" style="1" width="5.75"/>
    <col collapsed="false" customWidth="true" hidden="true" outlineLevel="0" max="53" min="53" style="1" width="4.87"/>
    <col collapsed="false" customWidth="true" hidden="true" outlineLevel="0" max="54" min="54" style="1" width="6.53"/>
    <col collapsed="false" customWidth="true" hidden="true" outlineLevel="0" max="55" min="55" style="1" width="6.68"/>
    <col collapsed="false" customWidth="true" hidden="true" outlineLevel="0" max="56" min="56" style="1" width="6.53"/>
    <col collapsed="false" customWidth="true" hidden="true" outlineLevel="0" max="61" min="57" style="1" width="5.75"/>
    <col collapsed="false" customWidth="true" hidden="true" outlineLevel="0" max="62" min="62" style="1" width="6.68"/>
    <col collapsed="false" customWidth="true" hidden="true" outlineLevel="0" max="63" min="63" style="1" width="12.25"/>
    <col collapsed="false" customWidth="true" hidden="true" outlineLevel="0" max="64" min="64" style="1" width="6.96"/>
    <col collapsed="false" customWidth="true" hidden="true" outlineLevel="0" max="65" min="65" style="1" width="12.25"/>
    <col collapsed="false" customWidth="true" hidden="true" outlineLevel="0" max="66" min="66" style="1" width="18.79"/>
    <col collapsed="false" customWidth="true" hidden="true" outlineLevel="0" max="67" min="67" style="1" width="19.61"/>
    <col collapsed="false" customWidth="true" hidden="true" outlineLevel="0" max="68" min="68" style="1" width="17.8"/>
    <col collapsed="false" customWidth="true" hidden="true" outlineLevel="0" max="69" min="69" style="1" width="18.22"/>
    <col collapsed="false" customWidth="true" hidden="true" outlineLevel="0" max="70" min="70" style="1" width="11.96"/>
    <col collapsed="false" customWidth="true" hidden="true" outlineLevel="0" max="71" min="71" style="1" width="19.61"/>
    <col collapsed="false" customWidth="true" hidden="true" outlineLevel="0" max="72" min="72" style="1" width="12.94"/>
    <col collapsed="false" customWidth="true" hidden="true" outlineLevel="0" max="73" min="73" style="1" width="18.49"/>
    <col collapsed="false" customWidth="true" hidden="true" outlineLevel="0" max="74" min="74" style="1" width="11.96"/>
    <col collapsed="false" customWidth="true" hidden="true" outlineLevel="0" max="75" min="75" style="1" width="13.75"/>
    <col collapsed="false" customWidth="true" hidden="true" outlineLevel="0" max="76" min="76" style="1" width="19.61"/>
    <col collapsed="false" customWidth="true" hidden="true" outlineLevel="0" max="77" min="77" style="1" width="18.49"/>
    <col collapsed="false" customWidth="true" hidden="true" outlineLevel="0" max="78" min="78" style="1" width="19.75"/>
    <col collapsed="false" customWidth="true" hidden="true" outlineLevel="0" max="79" min="79" style="1" width="18.49"/>
    <col collapsed="false" customWidth="true" hidden="true" outlineLevel="0" max="80" min="80" style="1" width="10.85"/>
    <col collapsed="false" customWidth="true" hidden="true" outlineLevel="0" max="81" min="81" style="1" width="18.08"/>
    <col collapsed="false" customWidth="true" hidden="true" outlineLevel="0" max="82" min="82" style="1" width="11.54"/>
    <col collapsed="false" customWidth="true" hidden="true" outlineLevel="0" max="83" min="83" style="1" width="17.95"/>
    <col collapsed="false" customWidth="true" hidden="true" outlineLevel="0" max="84" min="84" style="1" width="11.82"/>
    <col collapsed="false" customWidth="true" hidden="true" outlineLevel="0" max="85" min="85" style="1" width="13.75"/>
    <col collapsed="false" customWidth="true" hidden="true" outlineLevel="0" max="86" min="86" style="1" width="46.32"/>
    <col collapsed="false" customWidth="true" hidden="true" outlineLevel="0" max="87" min="87" style="1" width="20.85"/>
    <col collapsed="false" customWidth="true" hidden="true" outlineLevel="0" max="89" min="88" style="1" width="18.49"/>
    <col collapsed="false" customWidth="true" hidden="true" outlineLevel="0" max="90" min="90" style="1" width="18.36"/>
    <col collapsed="false" customWidth="true" hidden="true" outlineLevel="0" max="91" min="91" style="1" width="8.34"/>
    <col collapsed="false" customWidth="true" hidden="true" outlineLevel="0" max="92" min="92" style="1" width="18.08"/>
    <col collapsed="false" customWidth="true" hidden="true" outlineLevel="0" max="93" min="93" style="1" width="10.29"/>
    <col collapsed="false" customWidth="true" hidden="true" outlineLevel="0" max="94" min="94" style="1" width="17.67"/>
    <col collapsed="false" customWidth="true" hidden="true" outlineLevel="0" max="95" min="95" style="1" width="11.54"/>
    <col collapsed="false" customWidth="true" hidden="true" outlineLevel="0" max="99" min="96" style="1" width="13.75"/>
    <col collapsed="false" customWidth="true" hidden="true" outlineLevel="0" max="100" min="100" style="1" width="16.43"/>
    <col collapsed="false" customWidth="true" hidden="true" outlineLevel="0" max="101" min="101" style="1" width="13.75"/>
    <col collapsed="false" customWidth="true" hidden="true" outlineLevel="0" max="102" min="102" style="1" width="11.12"/>
    <col collapsed="false" customWidth="true" hidden="true" outlineLevel="0" max="103" min="103" style="1" width="27.68"/>
    <col collapsed="false" customWidth="true" hidden="true" outlineLevel="0" max="104" min="104" style="1" width="11.12"/>
    <col collapsed="false" customWidth="true" hidden="true" outlineLevel="0" max="105" min="105" style="1" width="31.44"/>
    <col collapsed="false" customWidth="true" hidden="true" outlineLevel="0" max="106" min="106" style="1" width="11.12"/>
    <col collapsed="false" customWidth="true" hidden="true" outlineLevel="0" max="107" min="107" style="1" width="14.6"/>
    <col collapsed="false" customWidth="true" hidden="true" outlineLevel="0" max="108" min="108" style="1" width="11.12"/>
    <col collapsed="false" customWidth="true" hidden="true" outlineLevel="0" max="109" min="109" style="1" width="25.18"/>
    <col collapsed="false" customWidth="true" hidden="true" outlineLevel="0" max="110" min="110" style="1" width="11.12"/>
    <col collapsed="false" customWidth="true" hidden="true" outlineLevel="0" max="111" min="111" style="1" width="11.82"/>
    <col collapsed="false" customWidth="true" hidden="true" outlineLevel="0" max="112" min="112" style="1" width="10.71"/>
    <col collapsed="false" customWidth="true" hidden="true" outlineLevel="0" max="114" min="113" style="1" width="4.63"/>
    <col collapsed="false" customWidth="true" hidden="false" outlineLevel="0" max="115" min="115" style="1" width="39.25"/>
    <col collapsed="false" customWidth="true" hidden="false" outlineLevel="0" max="120" min="116" style="1" width="8.63"/>
    <col collapsed="false" customWidth="true" hidden="true" outlineLevel="0" max="121" min="121" style="1" width="4"/>
    <col collapsed="false" customWidth="true" hidden="false" outlineLevel="0" max="124" min="122" style="1" width="4"/>
    <col collapsed="false" customWidth="true" hidden="false" outlineLevel="0" max="125" min="125" style="1" width="2"/>
    <col collapsed="false" customWidth="true" hidden="true" outlineLevel="0" max="135" min="126" style="1" width="4.63"/>
    <col collapsed="false" customWidth="true" hidden="false" outlineLevel="0" max="136" min="136" style="1" width="4.63"/>
    <col collapsed="false" customWidth="true" hidden="false" outlineLevel="0" max="137" min="137" style="1" width="6.88"/>
    <col collapsed="false" customWidth="true" hidden="false" outlineLevel="0" max="138" min="138" style="1" width="30.75"/>
    <col collapsed="false" customWidth="true" hidden="false" outlineLevel="0" max="139" min="139" style="1" width="15.63"/>
    <col collapsed="false" customWidth="true" hidden="false" outlineLevel="0" max="140" min="140" style="1" width="8.63"/>
    <col collapsed="false" customWidth="true" hidden="true" outlineLevel="0" max="141" min="141" style="1" width="6.63"/>
    <col collapsed="false" customWidth="true" hidden="false" outlineLevel="0" max="16384" min="16363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customFormat="false" ht="15.75" hidden="false" customHeight="false" outlineLevel="0" collapsed="false">
      <c r="A2" s="3"/>
      <c r="B2" s="4" t="str">
        <f aca="false">'Info.'!B1&amp;" "&amp;'Info.'!B4</f>
        <v>Hovercraft B/C</v>
      </c>
      <c r="C2" s="4"/>
      <c r="D2" s="4"/>
      <c r="E2" s="5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7"/>
      <c r="AK2" s="8"/>
      <c r="AL2" s="8"/>
      <c r="AM2" s="8"/>
      <c r="AN2" s="8"/>
      <c r="AO2" s="8"/>
      <c r="AP2" s="8"/>
      <c r="AQ2" s="8" t="s">
        <v>1</v>
      </c>
      <c r="AR2" s="8"/>
      <c r="AS2" s="8"/>
      <c r="AT2" s="8"/>
      <c r="AU2" s="8"/>
      <c r="AV2" s="8"/>
      <c r="AW2" s="8"/>
      <c r="AX2" s="8"/>
      <c r="AY2" s="8" t="s">
        <v>1</v>
      </c>
      <c r="AZ2" s="8"/>
      <c r="BA2" s="8"/>
      <c r="BB2" s="8"/>
      <c r="BC2" s="8"/>
      <c r="BD2" s="8"/>
      <c r="BE2" s="8"/>
      <c r="BF2" s="8"/>
      <c r="BG2" s="8" t="s">
        <v>1</v>
      </c>
      <c r="BH2" s="8"/>
      <c r="BI2" s="8"/>
      <c r="BJ2" s="8"/>
      <c r="BK2" s="9" t="s">
        <v>2</v>
      </c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10"/>
      <c r="DJ2" s="11"/>
      <c r="DK2" s="12"/>
      <c r="DL2" s="13" t="s">
        <v>3</v>
      </c>
      <c r="DM2" s="13"/>
      <c r="DN2" s="13"/>
      <c r="DO2" s="13"/>
      <c r="DP2" s="14"/>
      <c r="DQ2" s="14"/>
      <c r="DR2" s="14"/>
      <c r="DS2" s="14"/>
      <c r="DT2" s="5"/>
      <c r="DU2" s="15"/>
      <c r="DV2" s="8"/>
      <c r="DW2" s="8"/>
      <c r="DX2" s="16" t="s">
        <v>4</v>
      </c>
      <c r="DY2" s="17" t="s">
        <v>5</v>
      </c>
      <c r="DZ2" s="17" t="s">
        <v>6</v>
      </c>
      <c r="EA2" s="17" t="s">
        <v>7</v>
      </c>
      <c r="EB2" s="17" t="s">
        <v>8</v>
      </c>
      <c r="EC2" s="17" t="s">
        <v>9</v>
      </c>
      <c r="ED2" s="17" t="s">
        <v>10</v>
      </c>
      <c r="EE2" s="18" t="s">
        <v>11</v>
      </c>
      <c r="EF2" s="19" t="s">
        <v>12</v>
      </c>
      <c r="EG2" s="19"/>
      <c r="EH2" s="19"/>
      <c r="EI2" s="19"/>
      <c r="EJ2" s="19"/>
      <c r="EK2" s="8"/>
    </row>
    <row r="3" customFormat="false" ht="15.75" hidden="false" customHeight="true" outlineLevel="0" collapsed="false">
      <c r="A3" s="3"/>
      <c r="B3" s="4"/>
      <c r="C3" s="4"/>
      <c r="D3" s="4"/>
      <c r="E3" s="20" t="s">
        <v>13</v>
      </c>
      <c r="F3" s="21" t="s">
        <v>14</v>
      </c>
      <c r="G3" s="22" t="s">
        <v>15</v>
      </c>
      <c r="H3" s="22"/>
      <c r="I3" s="22"/>
      <c r="J3" s="22"/>
      <c r="K3" s="22"/>
      <c r="L3" s="22"/>
      <c r="M3" s="22"/>
      <c r="N3" s="22"/>
      <c r="O3" s="22"/>
      <c r="P3" s="23" t="s">
        <v>16</v>
      </c>
      <c r="Q3" s="23"/>
      <c r="R3" s="23"/>
      <c r="S3" s="23"/>
      <c r="T3" s="23"/>
      <c r="U3" s="23"/>
      <c r="V3" s="23"/>
      <c r="W3" s="23"/>
      <c r="X3" s="23"/>
      <c r="Y3" s="24" t="s">
        <v>17</v>
      </c>
      <c r="Z3" s="24"/>
      <c r="AA3" s="24"/>
      <c r="AB3" s="24"/>
      <c r="AC3" s="24"/>
      <c r="AD3" s="24"/>
      <c r="AE3" s="24"/>
      <c r="AF3" s="24"/>
      <c r="AG3" s="24"/>
      <c r="AH3" s="25" t="s">
        <v>18</v>
      </c>
      <c r="AI3" s="6"/>
      <c r="AJ3" s="26" t="str">
        <f aca="false">E3</f>
        <v>1. Impound (T/F)</v>
      </c>
      <c r="AK3" s="26" t="str">
        <f aca="false">F3</f>
        <v>2. All Safety Construction Parameters Met (T/F)</v>
      </c>
      <c r="AL3" s="26" t="s">
        <v>19</v>
      </c>
      <c r="AM3" s="26" t="str">
        <f aca="false">G4</f>
        <v>3A. # of Construction Parameters Violated</v>
      </c>
      <c r="AN3" s="26" t="str">
        <f aca="false">H4</f>
        <v>4A. # of Competition Params Violated</v>
      </c>
      <c r="AO3" s="26" t="str">
        <f aca="false">J4</f>
        <v>6A. No touching/interfering after start (T/F)</v>
      </c>
      <c r="AP3" s="26" t="str">
        <f aca="false">I4</f>
        <v>5A. Ramp Not Used? (T/F)</v>
      </c>
      <c r="AQ3" s="26" t="str">
        <f aca="false">K4</f>
        <v>7A. Complete / Incomplete (C/I)</v>
      </c>
      <c r="AR3" s="26" t="str">
        <f aca="false">L4</f>
        <v>8A. # of nickel rolls</v>
      </c>
      <c r="AS3" s="26" t="str">
        <f aca="false">M4</f>
        <v>9A. # of loose nickels</v>
      </c>
      <c r="AT3" s="26" t="s">
        <v>20</v>
      </c>
      <c r="AU3" s="26" t="str">
        <f aca="false">P4</f>
        <v>3B. # of Construction Parameters Violated</v>
      </c>
      <c r="AV3" s="26" t="str">
        <f aca="false">Q4</f>
        <v>4B. # of Competition Params Violated</v>
      </c>
      <c r="AW3" s="26" t="str">
        <f aca="false">S4</f>
        <v>6B. No touching/interfering after start (T/F)</v>
      </c>
      <c r="AX3" s="26" t="str">
        <f aca="false">R4</f>
        <v>5B. Ramp Not Used? (T/F)</v>
      </c>
      <c r="AY3" s="26" t="str">
        <f aca="false">T4</f>
        <v>7B. Complete / Incomplete (C/I)</v>
      </c>
      <c r="AZ3" s="26" t="str">
        <f aca="false">U4</f>
        <v>8B. # of nickel rolls</v>
      </c>
      <c r="BA3" s="26" t="str">
        <f aca="false">V4</f>
        <v>9B. # of loose nickels</v>
      </c>
      <c r="BB3" s="26" t="s">
        <v>21</v>
      </c>
      <c r="BC3" s="26" t="str">
        <f aca="false">Y4</f>
        <v>3C. # of Construction Parameters Violated</v>
      </c>
      <c r="BD3" s="26" t="str">
        <f aca="false">Z4</f>
        <v>4C. # of Competition Params Violated</v>
      </c>
      <c r="BE3" s="26" t="str">
        <f aca="false">AB4</f>
        <v>6C. No touching/interfering after start (T/F)</v>
      </c>
      <c r="BF3" s="26" t="str">
        <f aca="false">AA4</f>
        <v>5C. Ramp Not Used? (T/F)</v>
      </c>
      <c r="BG3" s="26" t="str">
        <f aca="false">AC4</f>
        <v>7C. Complete / Incomplete (C/I)</v>
      </c>
      <c r="BH3" s="26" t="str">
        <f aca="false">AD4</f>
        <v>8C. # of nickel rolls</v>
      </c>
      <c r="BI3" s="26" t="str">
        <f aca="false">AE4</f>
        <v>9C. # of loose nickels</v>
      </c>
      <c r="BJ3" s="26" t="str">
        <f aca="false">AH3</f>
        <v>12. Disqualify (T/F)</v>
      </c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10"/>
      <c r="DJ3" s="27"/>
      <c r="DK3" s="28"/>
      <c r="DL3" s="29"/>
      <c r="DM3" s="30"/>
      <c r="DN3" s="30"/>
      <c r="DO3" s="30"/>
      <c r="DP3" s="29"/>
      <c r="DQ3" s="29"/>
      <c r="DR3" s="30"/>
      <c r="DS3" s="31"/>
      <c r="DT3" s="32"/>
      <c r="DU3" s="15"/>
      <c r="DV3" s="8"/>
      <c r="DW3" s="8"/>
      <c r="DX3" s="16"/>
      <c r="DY3" s="17"/>
      <c r="DZ3" s="17"/>
      <c r="EA3" s="17"/>
      <c r="EB3" s="17"/>
      <c r="EC3" s="17"/>
      <c r="ED3" s="17"/>
      <c r="EE3" s="18"/>
      <c r="EF3" s="33"/>
      <c r="EG3" s="8"/>
      <c r="EH3" s="8"/>
      <c r="EI3" s="8"/>
      <c r="EJ3" s="10"/>
      <c r="EK3" s="8"/>
    </row>
    <row r="4" customFormat="false" ht="15.75" hidden="false" customHeight="true" outlineLevel="0" collapsed="false">
      <c r="A4" s="3"/>
      <c r="B4" s="34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34"/>
      <c r="D4" s="34"/>
      <c r="E4" s="20"/>
      <c r="F4" s="21"/>
      <c r="G4" s="35" t="s">
        <v>22</v>
      </c>
      <c r="H4" s="26" t="s">
        <v>23</v>
      </c>
      <c r="I4" s="26" t="s">
        <v>24</v>
      </c>
      <c r="J4" s="36" t="s">
        <v>25</v>
      </c>
      <c r="K4" s="36" t="s">
        <v>26</v>
      </c>
      <c r="L4" s="36" t="s">
        <v>27</v>
      </c>
      <c r="M4" s="36" t="s">
        <v>28</v>
      </c>
      <c r="N4" s="37" t="s">
        <v>29</v>
      </c>
      <c r="O4" s="37" t="s">
        <v>30</v>
      </c>
      <c r="P4" s="35" t="s">
        <v>31</v>
      </c>
      <c r="Q4" s="26" t="s">
        <v>32</v>
      </c>
      <c r="R4" s="26" t="s">
        <v>33</v>
      </c>
      <c r="S4" s="36" t="s">
        <v>34</v>
      </c>
      <c r="T4" s="36" t="s">
        <v>35</v>
      </c>
      <c r="U4" s="36" t="s">
        <v>36</v>
      </c>
      <c r="V4" s="36" t="s">
        <v>37</v>
      </c>
      <c r="W4" s="37" t="s">
        <v>38</v>
      </c>
      <c r="X4" s="37" t="s">
        <v>39</v>
      </c>
      <c r="Y4" s="35" t="s">
        <v>40</v>
      </c>
      <c r="Z4" s="26" t="s">
        <v>41</v>
      </c>
      <c r="AA4" s="26" t="s">
        <v>42</v>
      </c>
      <c r="AB4" s="36" t="s">
        <v>43</v>
      </c>
      <c r="AC4" s="36" t="s">
        <v>44</v>
      </c>
      <c r="AD4" s="36" t="s">
        <v>45</v>
      </c>
      <c r="AE4" s="36" t="s">
        <v>46</v>
      </c>
      <c r="AF4" s="37" t="s">
        <v>47</v>
      </c>
      <c r="AG4" s="38" t="s">
        <v>48</v>
      </c>
      <c r="AH4" s="25"/>
      <c r="AI4" s="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10"/>
      <c r="DJ4" s="27"/>
      <c r="DK4" s="39"/>
      <c r="DL4" s="40" t="s">
        <v>49</v>
      </c>
      <c r="DM4" s="41" t="s">
        <v>50</v>
      </c>
      <c r="DN4" s="41" t="s">
        <v>51</v>
      </c>
      <c r="DO4" s="41" t="s">
        <v>52</v>
      </c>
      <c r="DP4" s="40" t="s">
        <v>53</v>
      </c>
      <c r="DQ4" s="42" t="s">
        <v>54</v>
      </c>
      <c r="DR4" s="41" t="s">
        <v>55</v>
      </c>
      <c r="DS4" s="42" t="s">
        <v>56</v>
      </c>
      <c r="DT4" s="43" t="s">
        <v>57</v>
      </c>
      <c r="DU4" s="44"/>
      <c r="DV4" s="8"/>
      <c r="DW4" s="8"/>
      <c r="DX4" s="16"/>
      <c r="DY4" s="17"/>
      <c r="DZ4" s="17"/>
      <c r="EA4" s="17"/>
      <c r="EB4" s="17"/>
      <c r="EC4" s="17"/>
      <c r="ED4" s="17"/>
      <c r="EE4" s="18"/>
      <c r="EF4" s="45" t="s">
        <v>56</v>
      </c>
      <c r="EG4" s="46" t="s">
        <v>58</v>
      </c>
      <c r="EH4" s="46" t="s">
        <v>59</v>
      </c>
      <c r="EI4" s="46" t="s">
        <v>60</v>
      </c>
      <c r="EJ4" s="47" t="s">
        <v>53</v>
      </c>
      <c r="EK4" s="8"/>
    </row>
    <row r="5" customFormat="false" ht="35.25" hidden="false" customHeight="true" outlineLevel="0" collapsed="false">
      <c r="A5" s="3"/>
      <c r="B5" s="34"/>
      <c r="C5" s="34"/>
      <c r="D5" s="34"/>
      <c r="E5" s="20"/>
      <c r="F5" s="21"/>
      <c r="G5" s="35"/>
      <c r="H5" s="26"/>
      <c r="I5" s="26"/>
      <c r="J5" s="26"/>
      <c r="K5" s="26"/>
      <c r="L5" s="26"/>
      <c r="M5" s="26"/>
      <c r="N5" s="26"/>
      <c r="O5" s="26"/>
      <c r="P5" s="35"/>
      <c r="Q5" s="26"/>
      <c r="R5" s="26"/>
      <c r="S5" s="26"/>
      <c r="T5" s="26"/>
      <c r="U5" s="26"/>
      <c r="V5" s="26"/>
      <c r="W5" s="26"/>
      <c r="X5" s="26"/>
      <c r="Y5" s="35"/>
      <c r="Z5" s="26"/>
      <c r="AA5" s="26"/>
      <c r="AB5" s="26"/>
      <c r="AC5" s="26"/>
      <c r="AD5" s="26"/>
      <c r="AE5" s="26"/>
      <c r="AF5" s="26"/>
      <c r="AG5" s="38"/>
      <c r="AH5" s="25"/>
      <c r="AI5" s="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10"/>
      <c r="DJ5" s="27"/>
      <c r="DK5" s="39"/>
      <c r="DL5" s="40"/>
      <c r="DM5" s="41"/>
      <c r="DN5" s="41"/>
      <c r="DO5" s="41"/>
      <c r="DP5" s="40"/>
      <c r="DQ5" s="42"/>
      <c r="DR5" s="42"/>
      <c r="DS5" s="42"/>
      <c r="DT5" s="43"/>
      <c r="DU5" s="44"/>
      <c r="DV5" s="8"/>
      <c r="DW5" s="8"/>
      <c r="DX5" s="16"/>
      <c r="DY5" s="17"/>
      <c r="DZ5" s="17"/>
      <c r="EA5" s="17"/>
      <c r="EB5" s="17"/>
      <c r="EC5" s="17"/>
      <c r="ED5" s="17"/>
      <c r="EE5" s="18"/>
      <c r="EF5" s="45"/>
      <c r="EG5" s="46"/>
      <c r="EH5" s="46"/>
      <c r="EI5" s="46"/>
      <c r="EJ5" s="47"/>
      <c r="EK5" s="8"/>
    </row>
    <row r="6" customFormat="false" ht="118.5" hidden="true" customHeight="true" outlineLevel="0" collapsed="false">
      <c r="A6" s="3"/>
      <c r="B6" s="48"/>
      <c r="C6" s="48"/>
      <c r="D6" s="48"/>
      <c r="E6" s="20"/>
      <c r="F6" s="21"/>
      <c r="G6" s="35"/>
      <c r="H6" s="26"/>
      <c r="I6" s="26"/>
      <c r="J6" s="26"/>
      <c r="K6" s="26"/>
      <c r="L6" s="26"/>
      <c r="M6" s="26"/>
      <c r="N6" s="26"/>
      <c r="O6" s="26"/>
      <c r="P6" s="35"/>
      <c r="Q6" s="26"/>
      <c r="R6" s="26"/>
      <c r="S6" s="26"/>
      <c r="T6" s="26"/>
      <c r="U6" s="26"/>
      <c r="V6" s="26"/>
      <c r="W6" s="26"/>
      <c r="X6" s="26"/>
      <c r="Y6" s="35"/>
      <c r="Z6" s="26"/>
      <c r="AA6" s="26"/>
      <c r="AB6" s="26"/>
      <c r="AC6" s="26"/>
      <c r="AD6" s="26"/>
      <c r="AE6" s="26"/>
      <c r="AF6" s="26"/>
      <c r="AG6" s="38"/>
      <c r="AH6" s="25"/>
      <c r="AI6" s="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10"/>
      <c r="DJ6" s="27"/>
      <c r="DK6" s="39"/>
      <c r="DL6" s="40"/>
      <c r="DM6" s="41"/>
      <c r="DN6" s="41"/>
      <c r="DO6" s="41"/>
      <c r="DP6" s="40"/>
      <c r="DQ6" s="42"/>
      <c r="DR6" s="42"/>
      <c r="DS6" s="42"/>
      <c r="DT6" s="43"/>
      <c r="DU6" s="44"/>
      <c r="DV6" s="8"/>
      <c r="DW6" s="8"/>
      <c r="DX6" s="16"/>
      <c r="DY6" s="17"/>
      <c r="DZ6" s="17"/>
      <c r="EA6" s="17"/>
      <c r="EB6" s="17"/>
      <c r="EC6" s="17"/>
      <c r="ED6" s="17"/>
      <c r="EE6" s="18"/>
      <c r="EF6" s="45"/>
      <c r="EG6" s="46"/>
      <c r="EH6" s="46"/>
      <c r="EI6" s="46"/>
      <c r="EJ6" s="47"/>
      <c r="EK6" s="8"/>
    </row>
    <row r="7" customFormat="false" ht="59.25" hidden="false" customHeight="true" outlineLevel="0" collapsed="false">
      <c r="A7" s="3"/>
      <c r="B7" s="49" t="str">
        <f aca="false">"Last Updated: "&amp;TEXT('Info.'!B2, "mm/dd/yyyy")&amp;" (v"&amp;'Info.'!B3&amp;")
Direct all questions to scoresheets@soinc.org."</f>
        <v>Last Updated: 10/01/2026 (v1.0.0)
Direct all questions to scoresheets@soinc.org.</v>
      </c>
      <c r="C7" s="49"/>
      <c r="D7" s="49"/>
      <c r="E7" s="20"/>
      <c r="F7" s="21"/>
      <c r="G7" s="35"/>
      <c r="H7" s="26"/>
      <c r="I7" s="26"/>
      <c r="J7" s="26"/>
      <c r="K7" s="26"/>
      <c r="L7" s="26"/>
      <c r="M7" s="26"/>
      <c r="N7" s="26"/>
      <c r="O7" s="26"/>
      <c r="P7" s="35"/>
      <c r="Q7" s="26"/>
      <c r="R7" s="26"/>
      <c r="S7" s="26"/>
      <c r="T7" s="26"/>
      <c r="U7" s="26"/>
      <c r="V7" s="26"/>
      <c r="W7" s="26"/>
      <c r="X7" s="26"/>
      <c r="Y7" s="35"/>
      <c r="Z7" s="26"/>
      <c r="AA7" s="26"/>
      <c r="AB7" s="26"/>
      <c r="AC7" s="26"/>
      <c r="AD7" s="26"/>
      <c r="AE7" s="26"/>
      <c r="AF7" s="26"/>
      <c r="AG7" s="38"/>
      <c r="AH7" s="25"/>
      <c r="AI7" s="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10"/>
      <c r="DJ7" s="27"/>
      <c r="DK7" s="39"/>
      <c r="DL7" s="40"/>
      <c r="DM7" s="41"/>
      <c r="DN7" s="41"/>
      <c r="DO7" s="41"/>
      <c r="DP7" s="40"/>
      <c r="DQ7" s="42"/>
      <c r="DR7" s="42"/>
      <c r="DS7" s="42"/>
      <c r="DT7" s="43"/>
      <c r="DU7" s="44"/>
      <c r="DV7" s="8"/>
      <c r="DW7" s="8"/>
      <c r="DX7" s="16"/>
      <c r="DY7" s="17"/>
      <c r="DZ7" s="17"/>
      <c r="EA7" s="17"/>
      <c r="EB7" s="17"/>
      <c r="EC7" s="17"/>
      <c r="ED7" s="17"/>
      <c r="EE7" s="18"/>
      <c r="EF7" s="45"/>
      <c r="EG7" s="46"/>
      <c r="EH7" s="46"/>
      <c r="EI7" s="46"/>
      <c r="EJ7" s="47"/>
      <c r="EK7" s="8"/>
    </row>
    <row r="8" customFormat="false" ht="22.05" hidden="false" customHeight="true" outlineLevel="0" collapsed="false">
      <c r="A8" s="3"/>
      <c r="B8" s="50" t="s">
        <v>61</v>
      </c>
      <c r="C8" s="50"/>
      <c r="D8" s="51"/>
      <c r="E8" s="20"/>
      <c r="F8" s="21"/>
      <c r="G8" s="35"/>
      <c r="H8" s="26"/>
      <c r="I8" s="26"/>
      <c r="J8" s="26"/>
      <c r="K8" s="26"/>
      <c r="L8" s="26"/>
      <c r="M8" s="26"/>
      <c r="N8" s="26"/>
      <c r="O8" s="26"/>
      <c r="P8" s="35"/>
      <c r="Q8" s="26"/>
      <c r="R8" s="26"/>
      <c r="S8" s="26"/>
      <c r="T8" s="26"/>
      <c r="U8" s="26"/>
      <c r="V8" s="26"/>
      <c r="W8" s="26"/>
      <c r="X8" s="26"/>
      <c r="Y8" s="35"/>
      <c r="Z8" s="26"/>
      <c r="AA8" s="26"/>
      <c r="AB8" s="26"/>
      <c r="AC8" s="26"/>
      <c r="AD8" s="26"/>
      <c r="AE8" s="26"/>
      <c r="AF8" s="26"/>
      <c r="AG8" s="38"/>
      <c r="AH8" s="25"/>
      <c r="AI8" s="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27"/>
      <c r="DK8" s="39"/>
      <c r="DL8" s="40"/>
      <c r="DM8" s="41"/>
      <c r="DN8" s="41"/>
      <c r="DO8" s="41"/>
      <c r="DP8" s="40"/>
      <c r="DQ8" s="42"/>
      <c r="DR8" s="42"/>
      <c r="DS8" s="42"/>
      <c r="DT8" s="43"/>
      <c r="DU8" s="44"/>
      <c r="DV8" s="8"/>
      <c r="DW8" s="8"/>
      <c r="DX8" s="16"/>
      <c r="DY8" s="17"/>
      <c r="DZ8" s="17"/>
      <c r="EA8" s="17"/>
      <c r="EB8" s="17"/>
      <c r="EC8" s="17"/>
      <c r="ED8" s="17"/>
      <c r="EE8" s="18"/>
      <c r="EF8" s="45"/>
      <c r="EG8" s="46"/>
      <c r="EH8" s="46"/>
      <c r="EI8" s="46"/>
      <c r="EJ8" s="47"/>
      <c r="EK8" s="8"/>
    </row>
    <row r="9" customFormat="false" ht="22.05" hidden="false" customHeight="true" outlineLevel="0" collapsed="false">
      <c r="A9" s="3"/>
      <c r="B9" s="50"/>
      <c r="C9" s="50"/>
      <c r="D9" s="51"/>
      <c r="E9" s="20"/>
      <c r="F9" s="21"/>
      <c r="G9" s="35"/>
      <c r="H9" s="26"/>
      <c r="I9" s="26"/>
      <c r="J9" s="26"/>
      <c r="K9" s="26"/>
      <c r="L9" s="26"/>
      <c r="M9" s="26"/>
      <c r="N9" s="26"/>
      <c r="O9" s="26"/>
      <c r="P9" s="35"/>
      <c r="Q9" s="26"/>
      <c r="R9" s="26"/>
      <c r="S9" s="26"/>
      <c r="T9" s="26"/>
      <c r="U9" s="26"/>
      <c r="V9" s="26"/>
      <c r="W9" s="26"/>
      <c r="X9" s="26"/>
      <c r="Y9" s="35"/>
      <c r="Z9" s="26"/>
      <c r="AA9" s="26"/>
      <c r="AB9" s="26"/>
      <c r="AC9" s="26"/>
      <c r="AD9" s="26"/>
      <c r="AE9" s="26"/>
      <c r="AF9" s="26"/>
      <c r="AG9" s="38"/>
      <c r="AH9" s="25"/>
      <c r="AI9" s="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8"/>
      <c r="BL9" s="8"/>
      <c r="BM9" s="13" t="s">
        <v>62</v>
      </c>
      <c r="BN9" s="13" t="s">
        <v>15</v>
      </c>
      <c r="BO9" s="13"/>
      <c r="BP9" s="13"/>
      <c r="BQ9" s="13"/>
      <c r="BR9" s="13"/>
      <c r="BS9" s="13"/>
      <c r="BT9" s="13"/>
      <c r="BU9" s="13"/>
      <c r="BV9" s="13"/>
      <c r="BW9" s="13"/>
      <c r="BX9" s="13" t="s">
        <v>16</v>
      </c>
      <c r="BY9" s="13"/>
      <c r="BZ9" s="13"/>
      <c r="CA9" s="13"/>
      <c r="CB9" s="13"/>
      <c r="CC9" s="13"/>
      <c r="CD9" s="13"/>
      <c r="CE9" s="13"/>
      <c r="CF9" s="13"/>
      <c r="CG9" s="13"/>
      <c r="CH9" s="13" t="s">
        <v>17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 t="s">
        <v>63</v>
      </c>
      <c r="CT9" s="13"/>
      <c r="CU9" s="13"/>
      <c r="CV9" s="8"/>
      <c r="CW9" s="8"/>
      <c r="CX9" s="8"/>
      <c r="CY9" s="13" t="s">
        <v>64</v>
      </c>
      <c r="CZ9" s="13"/>
      <c r="DA9" s="13"/>
      <c r="DB9" s="13"/>
      <c r="DC9" s="13"/>
      <c r="DD9" s="13"/>
      <c r="DE9" s="13"/>
      <c r="DF9" s="13"/>
      <c r="DG9" s="8"/>
      <c r="DH9" s="8"/>
      <c r="DI9" s="8"/>
      <c r="DJ9" s="27"/>
      <c r="DK9" s="39"/>
      <c r="DL9" s="40"/>
      <c r="DM9" s="41"/>
      <c r="DN9" s="41"/>
      <c r="DO9" s="41"/>
      <c r="DP9" s="40"/>
      <c r="DQ9" s="42"/>
      <c r="DR9" s="42"/>
      <c r="DS9" s="42"/>
      <c r="DT9" s="43"/>
      <c r="DU9" s="44"/>
      <c r="DV9" s="8"/>
      <c r="DW9" s="8"/>
      <c r="DX9" s="16"/>
      <c r="DY9" s="17"/>
      <c r="DZ9" s="17"/>
      <c r="EA9" s="17"/>
      <c r="EB9" s="17"/>
      <c r="EC9" s="17"/>
      <c r="ED9" s="17"/>
      <c r="EE9" s="18"/>
      <c r="EF9" s="45"/>
      <c r="EG9" s="46"/>
      <c r="EH9" s="46"/>
      <c r="EI9" s="46"/>
      <c r="EJ9" s="47"/>
      <c r="EK9" s="8"/>
    </row>
    <row r="10" customFormat="false" ht="15.75" hidden="false" customHeight="false" outlineLevel="0" collapsed="false">
      <c r="A10" s="3"/>
      <c r="B10" s="52" t="s">
        <v>58</v>
      </c>
      <c r="C10" s="53" t="s">
        <v>59</v>
      </c>
      <c r="D10" s="54" t="s">
        <v>60</v>
      </c>
      <c r="E10" s="20"/>
      <c r="F10" s="21"/>
      <c r="G10" s="35"/>
      <c r="H10" s="26"/>
      <c r="I10" s="26"/>
      <c r="J10" s="26"/>
      <c r="K10" s="26"/>
      <c r="L10" s="26"/>
      <c r="M10" s="26"/>
      <c r="N10" s="26"/>
      <c r="O10" s="26"/>
      <c r="P10" s="35"/>
      <c r="Q10" s="26"/>
      <c r="R10" s="26"/>
      <c r="S10" s="26"/>
      <c r="T10" s="26"/>
      <c r="U10" s="26"/>
      <c r="V10" s="26"/>
      <c r="W10" s="26"/>
      <c r="X10" s="26"/>
      <c r="Y10" s="35"/>
      <c r="Z10" s="26"/>
      <c r="AA10" s="26"/>
      <c r="AB10" s="26"/>
      <c r="AC10" s="26"/>
      <c r="AD10" s="26"/>
      <c r="AE10" s="26"/>
      <c r="AF10" s="26"/>
      <c r="AG10" s="38"/>
      <c r="AH10" s="25"/>
      <c r="AI10" s="55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56" t="s">
        <v>65</v>
      </c>
      <c r="BL10" s="56" t="s">
        <v>54</v>
      </c>
      <c r="BM10" s="57" t="s">
        <v>66</v>
      </c>
      <c r="BN10" s="57" t="s">
        <v>67</v>
      </c>
      <c r="BO10" s="56" t="s">
        <v>68</v>
      </c>
      <c r="BP10" s="56" t="s">
        <v>69</v>
      </c>
      <c r="BQ10" s="56" t="s">
        <v>70</v>
      </c>
      <c r="BR10" s="56" t="s">
        <v>71</v>
      </c>
      <c r="BS10" s="56" t="s">
        <v>72</v>
      </c>
      <c r="BT10" s="56" t="s">
        <v>73</v>
      </c>
      <c r="BU10" s="56" t="s">
        <v>74</v>
      </c>
      <c r="BV10" s="56" t="s">
        <v>75</v>
      </c>
      <c r="BW10" s="58" t="s">
        <v>76</v>
      </c>
      <c r="BX10" s="57" t="s">
        <v>77</v>
      </c>
      <c r="BY10" s="56" t="s">
        <v>78</v>
      </c>
      <c r="BZ10" s="56" t="s">
        <v>69</v>
      </c>
      <c r="CA10" s="56" t="s">
        <v>70</v>
      </c>
      <c r="CB10" s="56" t="s">
        <v>71</v>
      </c>
      <c r="CC10" s="56" t="s">
        <v>72</v>
      </c>
      <c r="CD10" s="56" t="s">
        <v>73</v>
      </c>
      <c r="CE10" s="56" t="s">
        <v>74</v>
      </c>
      <c r="CF10" s="56" t="s">
        <v>75</v>
      </c>
      <c r="CG10" s="58" t="s">
        <v>79</v>
      </c>
      <c r="CH10" s="57" t="s">
        <v>80</v>
      </c>
      <c r="CI10" s="56" t="s">
        <v>81</v>
      </c>
      <c r="CJ10" s="56" t="s">
        <v>82</v>
      </c>
      <c r="CK10" s="56" t="s">
        <v>69</v>
      </c>
      <c r="CL10" s="56" t="s">
        <v>70</v>
      </c>
      <c r="CM10" s="56" t="s">
        <v>71</v>
      </c>
      <c r="CN10" s="56" t="s">
        <v>72</v>
      </c>
      <c r="CO10" s="56" t="s">
        <v>73</v>
      </c>
      <c r="CP10" s="56" t="s">
        <v>74</v>
      </c>
      <c r="CQ10" s="56" t="s">
        <v>75</v>
      </c>
      <c r="CR10" s="58" t="s">
        <v>83</v>
      </c>
      <c r="CS10" s="57" t="s">
        <v>76</v>
      </c>
      <c r="CT10" s="56" t="s">
        <v>79</v>
      </c>
      <c r="CU10" s="58" t="s">
        <v>83</v>
      </c>
      <c r="CV10" s="56" t="s">
        <v>84</v>
      </c>
      <c r="CW10" s="56" t="s">
        <v>53</v>
      </c>
      <c r="CX10" s="56" t="s">
        <v>56</v>
      </c>
      <c r="CY10" s="57" t="s">
        <v>85</v>
      </c>
      <c r="CZ10" s="56" t="s">
        <v>86</v>
      </c>
      <c r="DA10" s="56" t="s">
        <v>87</v>
      </c>
      <c r="DB10" s="56" t="s">
        <v>88</v>
      </c>
      <c r="DC10" s="56" t="s">
        <v>89</v>
      </c>
      <c r="DD10" s="56" t="s">
        <v>90</v>
      </c>
      <c r="DE10" s="56" t="s">
        <v>91</v>
      </c>
      <c r="DF10" s="58" t="s">
        <v>92</v>
      </c>
      <c r="DG10" s="56" t="s">
        <v>93</v>
      </c>
      <c r="DH10" s="56" t="s">
        <v>94</v>
      </c>
      <c r="DI10" s="59"/>
      <c r="DJ10" s="27"/>
      <c r="DK10" s="60" t="s">
        <v>95</v>
      </c>
      <c r="DL10" s="40"/>
      <c r="DM10" s="41"/>
      <c r="DN10" s="41"/>
      <c r="DO10" s="41"/>
      <c r="DP10" s="40"/>
      <c r="DQ10" s="42"/>
      <c r="DR10" s="42"/>
      <c r="DS10" s="42"/>
      <c r="DT10" s="43"/>
      <c r="DU10" s="44"/>
      <c r="DV10" s="8" t="n">
        <f aca="false">SUM(DV11:DV510)</f>
        <v>0</v>
      </c>
      <c r="DW10" s="8"/>
      <c r="DX10" s="16"/>
      <c r="DY10" s="17"/>
      <c r="DZ10" s="17"/>
      <c r="EA10" s="17"/>
      <c r="EB10" s="17"/>
      <c r="EC10" s="17"/>
      <c r="ED10" s="17"/>
      <c r="EE10" s="18"/>
      <c r="EF10" s="45"/>
      <c r="EG10" s="46"/>
      <c r="EH10" s="46"/>
      <c r="EI10" s="46"/>
      <c r="EJ10" s="47"/>
      <c r="EK10" s="8"/>
    </row>
    <row r="11" customFormat="false" ht="15.75" hidden="false" customHeight="false" outlineLevel="0" collapsed="false">
      <c r="A11" s="3"/>
      <c r="B11" s="61"/>
      <c r="C11" s="62"/>
      <c r="D11" s="63"/>
      <c r="E11" s="64"/>
      <c r="F11" s="65"/>
      <c r="G11" s="65"/>
      <c r="H11" s="66"/>
      <c r="I11" s="67"/>
      <c r="J11" s="68"/>
      <c r="K11" s="68"/>
      <c r="L11" s="68"/>
      <c r="M11" s="68"/>
      <c r="N11" s="69"/>
      <c r="O11" s="70"/>
      <c r="P11" s="65"/>
      <c r="Q11" s="66"/>
      <c r="R11" s="67"/>
      <c r="S11" s="68"/>
      <c r="T11" s="68"/>
      <c r="U11" s="68"/>
      <c r="V11" s="68"/>
      <c r="W11" s="69"/>
      <c r="X11" s="70"/>
      <c r="Y11" s="65"/>
      <c r="Z11" s="66"/>
      <c r="AA11" s="67"/>
      <c r="AB11" s="68"/>
      <c r="AC11" s="68"/>
      <c r="AD11" s="68"/>
      <c r="AE11" s="68"/>
      <c r="AF11" s="69"/>
      <c r="AG11" s="71"/>
      <c r="AH11" s="72"/>
      <c r="AI11" s="73"/>
      <c r="AJ11" s="73" t="str">
        <f aca="false">IF(ISBLANK($C11),
  "",
IF(E11=Constants!$B$7,
  TRUE(),
IF(E11=Constants!$B$8,
  FALSE(),
  TRUE()
)))</f>
        <v/>
      </c>
      <c r="AK11" s="74" t="str">
        <f aca="false">IF(ISBLANK($C11),"",IF(F11=Constants!$B$8,FALSE(),TRUE()))</f>
        <v/>
      </c>
      <c r="AL11" s="74" t="str">
        <f aca="false">IF(ISBLANK($C11),"",COUNTA($G11:$O11)&gt;0)</f>
        <v/>
      </c>
      <c r="AM11" s="74" t="str">
        <f aca="false">IF(OR(ISBLANK($C11),$AL11&lt;&gt;TRUE()),"",IF(ISBLANK(G11),Constants!$B$27,MAX(0,G11)))</f>
        <v/>
      </c>
      <c r="AN11" s="74" t="str">
        <f aca="false">IF(OR(ISBLANK($C11),$AL11&lt;&gt;TRUE()),"",IF(ISBLANK(H11),Constants!$B$28,MAX(0,H11)))</f>
        <v/>
      </c>
      <c r="AO11" s="74" t="str">
        <f aca="false">IF(OR(ISBLANK($C11),$AL11&lt;&gt;TRUE()),"",IF(J11=Constants!$B$7,TRUE(),IF(J11=Constants!$B$8,FALSE(),TRUE())))</f>
        <v/>
      </c>
      <c r="AP11" s="74" t="str">
        <f aca="false">IF(OR(ISBLANK($C11),$AL11&lt;&gt;TRUE()),"",IF(I11=Constants!$B$7,TRUE(),IF(I11=Constants!$B$8,FALSE(),TRUE())))</f>
        <v/>
      </c>
      <c r="AQ11" s="74" t="str">
        <f aca="false">IF(OR(ISBLANK($C11),$AL11&lt;&gt;TRUE()),"",IF(K11=Constants!$B$33,TRUE(),IF(K11=Constants!$B$34,FALSE(),IF(AND(ISNUMBER(O11),OR(ISBLANK(N11),N11=0)),TRUE(),IF(AND(ISBLANK(O11),ISNUMBER(N11),N11&lt;&gt;0),FALSE(),"")))))</f>
        <v/>
      </c>
      <c r="AR11" s="74" t="str">
        <f aca="false">IF(OR(ISBLANK($C11),$AL11&lt;&gt;TRUE()),"",IF(ISBLANK(L11),Constants!$B$35,MAX(0,MIN(Constants!$B$31,L11))))</f>
        <v/>
      </c>
      <c r="AS11" s="74" t="str">
        <f aca="false">IF(OR(ISBLANK($C11),$AL11&lt;&gt;TRUE()),"",IF(ISBLANK(M11),Constants!$B$35,MAX(0,MIN(Constants!$B$32,M11))))</f>
        <v/>
      </c>
      <c r="AT11" s="74" t="str">
        <f aca="false">IF(ISBLANK($C11),"",COUNTA($P11:$X11)&gt;0)</f>
        <v/>
      </c>
      <c r="AU11" s="74" t="str">
        <f aca="false">IF(OR(ISBLANK($C11),$AT11&lt;&gt;TRUE()),"",IF(ISBLANK(P11),Constants!$B$27,MAX(0,P11)))</f>
        <v/>
      </c>
      <c r="AV11" s="74" t="str">
        <f aca="false">IF(OR(ISBLANK($C11),$AT11&lt;&gt;TRUE()),"",IF(ISBLANK(Q11),Constants!$B$28,MAX(0,Q11)))</f>
        <v/>
      </c>
      <c r="AW11" s="74" t="str">
        <f aca="false">IF(OR(ISBLANK($C11),$AT11&lt;&gt;TRUE()),"",IF(S11=Constants!$B$7,TRUE(),IF(S11=Constants!$B$8,FALSE(),TRUE())))</f>
        <v/>
      </c>
      <c r="AX11" s="74" t="str">
        <f aca="false">IF(OR(ISBLANK($C11),$AT11&lt;&gt;TRUE()),"",IF(R11=Constants!$B$7,TRUE(),IF(R11=Constants!$B$8,FALSE(),TRUE())))</f>
        <v/>
      </c>
      <c r="AY11" s="74" t="str">
        <f aca="false">IF(OR(ISBLANK($C11),$AT11&lt;&gt;TRUE()),"",IF(T11=Constants!$B$33,TRUE(),IF(T11=Constants!$B$34,FALSE(),IF(AND(ISNUMBER(X11),OR(ISBLANK(W11),W11=0)),TRUE(),IF(AND(ISBLANK(X11),ISNUMBER(W11),W11&lt;&gt;0),FALSE(),"")))))</f>
        <v/>
      </c>
      <c r="AZ11" s="74" t="str">
        <f aca="false">IF(OR(ISBLANK($C11),$AT11&lt;&gt;TRUE()),"",IF(ISBLANK(U11),Constants!$B$35,MAX(0,MIN(Constants!$B$31,U11))))</f>
        <v/>
      </c>
      <c r="BA11" s="74" t="str">
        <f aca="false">IF(OR(ISBLANK($C11),$AT11&lt;&gt;TRUE()),"",IF(ISBLANK(V11),Constants!$B$35,MAX(0,MIN(Constants!$B$32,V11))))</f>
        <v/>
      </c>
      <c r="BB11" s="74" t="str">
        <f aca="false">IF(ISBLANK($C11),"",COUNTA($Y11:$AG11)&gt;0)</f>
        <v/>
      </c>
      <c r="BC11" s="74" t="str">
        <f aca="false">IF(OR(ISBLANK($C11),$BB11&lt;&gt;TRUE()),"",IF(ISBLANK(Y11),Constants!$B$27,MAX(0,Y11)))</f>
        <v/>
      </c>
      <c r="BD11" s="74" t="str">
        <f aca="false">IF(OR(ISBLANK($C11),$BB11&lt;&gt;TRUE()),"",IF(ISBLANK(Z11),Constants!$B$28,MAX(0,Z11)))</f>
        <v/>
      </c>
      <c r="BE11" s="74" t="str">
        <f aca="false">IF(OR(ISBLANK($C11),$BB11&lt;&gt;TRUE()),"",IF(AB11=Constants!$B$7,TRUE(),IF(AB11=Constants!$B$8,FALSE(),TRUE())))</f>
        <v/>
      </c>
      <c r="BF11" s="74" t="str">
        <f aca="false">IF(OR(ISBLANK($C11),$BB11&lt;&gt;TRUE()),"",IF(AA11=Constants!$B$7,TRUE(),IF(AA11=Constants!$B$8,FALSE(),TRUE())))</f>
        <v/>
      </c>
      <c r="BG11" s="74" t="str">
        <f aca="false">IF(OR(ISBLANK($C11),$BB11&lt;&gt;TRUE()),"",IF(AC11=Constants!$B$33,TRUE(),IF(AC11=Constants!$B$34,FALSE(),IF(AND(ISNUMBER(AG11),OR(ISBLANK(AF11),AF11=0)),TRUE(),IF(AND(ISBLANK(AG11),ISNUMBER(AF11),AF11&lt;&gt;0),FALSE(),"")))))</f>
        <v/>
      </c>
      <c r="BH11" s="74" t="str">
        <f aca="false">IF(OR(ISBLANK($C11),$BB11&lt;&gt;TRUE()),"",IF(ISBLANK(AD11),Constants!$B$35,MAX(0,MIN(Constants!$B$31,AD11))))</f>
        <v/>
      </c>
      <c r="BI11" s="74" t="str">
        <f aca="false">IF(OR(ISBLANK($C11),$BB11&lt;&gt;TRUE()),"",IF(ISBLANK(AE11),Constants!$B$35,MAX(0,MIN(Constants!$B$32,AE11))))</f>
        <v/>
      </c>
      <c r="BJ11" s="75" t="str">
        <f aca="false">IF(ISBLANK($C11),
  "",
IF(AH11=Constants!$B$7,
  TRUE(),
IF(AH11=Constants!$B$8,
  FALSE(),
  FALSE()
)))</f>
        <v/>
      </c>
      <c r="BK11" s="74" t="str">
        <f aca="false">IF(ISBLANK($C11),"",IF($BJ11,Constants!$B$9,IF(COUNTA($E11:$AH11)=0,Constants!$B$10,IF(NOT($AK11),Constants!$B$11,IF(AND(NOT(ISNUMBER($BM11)),COUNTA($O11,$X11,$AG11)&gt;0),Constants!$B$13,Constants!$B$12)))))</f>
        <v/>
      </c>
      <c r="BL11" s="74" t="str">
        <f aca="false">IF(ISBLANK($C11),"",IF($BK11&lt;&gt;Constants!$B$12,$BK11,Constants!$B$4))</f>
        <v/>
      </c>
      <c r="BM11" s="73" t="str">
        <f aca="false">IF(OR(ISBLANK($D$8), NOT(ISNUMBER($D$8))), Constants!$B$17,$D$8)</f>
        <v>ERROR: Set Target Time in cell D8</v>
      </c>
      <c r="BN11" s="73" t="str">
        <f aca="false">IF(OR($BK11&lt;&gt;Constants!$B$12,$AL11&lt;&gt;TRUE()),"",IF(NOT($AO11),TRUE(),IF($AQ11="","",$AQ11)))</f>
        <v/>
      </c>
      <c r="BO11" s="74" t="b">
        <f aca="false">IF(BN11="",FALSE(),IF(NOT($AO11),TRUE(),IF($AQ11,ISNUMBER(O11),ISNUMBER(N11))))</f>
        <v>0</v>
      </c>
      <c r="BP11" s="76" t="str">
        <f aca="false">IF(BO11,IF($AJ11,1,Constants!$B$22)*POWER(Constants!$B$23,MAX($AM11,0))*POWER(Constants!$B$24,MAX($AN11,0)),"")</f>
        <v/>
      </c>
      <c r="BQ11" s="74" t="str">
        <f aca="false">IF(OR($BK11&lt;&gt;Constants!$B$12,NOT($BO11)),"",IF(NOT($AO11),0,Constants!$B$19*IF($AQ11,1,MAX(0,MIN(1,(Constants!$B$20-N11)/Constants!$B$20)))))</f>
        <v/>
      </c>
      <c r="BR11" s="74" t="str">
        <f aca="false">IF(BQ11="","",BQ11*IF($AP11,1,Constants!$B$25)*BP11)</f>
        <v/>
      </c>
      <c r="BS11" s="74" t="str">
        <f aca="false">IF(OR($BK11&lt;&gt;Constants!$B$12,NOT($BO11)),"",IF(NOT($AO11),0,IF(NOT($AQ11),0,MAX(0,Constants!$B$21*(1-ABS(O11-$BM11)/$BM11)))))</f>
        <v/>
      </c>
      <c r="BT11" s="74" t="str">
        <f aca="false">IF(BS11="","",BS11*BP11)</f>
        <v/>
      </c>
      <c r="BU11" s="74" t="str">
        <f aca="false">IF(OR($BK11&lt;&gt;Constants!$B$12,NOT($BO11)),"",IF(OR(NOT($AO11),NOT($AP11)),0,MIN(Constants!$B$18,(Constants!$B$29*$AR11+Constants!$B$30*$AS11)*IF($AQ11,1,MAX(0,MIN(1,(Constants!$B$20-N11)/Constants!$B$20))))))</f>
        <v/>
      </c>
      <c r="BV11" s="74" t="str">
        <f aca="false">IF(BU11="","",BU11*BP11)</f>
        <v/>
      </c>
      <c r="BW11" s="75" t="str">
        <f aca="false">IF(OR($BK11&lt;&gt;Constants!$B$12,NOT($BO11)),"",BR11+BT11+BV11)</f>
        <v/>
      </c>
      <c r="BX11" s="73" t="str">
        <f aca="false">IF(OR($BK11&lt;&gt;Constants!$B$12,$AT11&lt;&gt;TRUE()),"",IF(NOT($AW11),TRUE(),IF($AY11="","",$AY11)))</f>
        <v/>
      </c>
      <c r="BY11" s="74" t="b">
        <f aca="false">IF(BX11="",FALSE(),IF(NOT($AW11),TRUE(),IF($AY11,ISNUMBER(X11),ISNUMBER(W11))))</f>
        <v>0</v>
      </c>
      <c r="BZ11" s="76" t="str">
        <f aca="false">IF(BY11,IF($AJ11,1,Constants!$B$22)*POWER(Constants!$B$23,MAX($AU11,0))*POWER(Constants!$B$24,MAX($AV11,0)),"")</f>
        <v/>
      </c>
      <c r="CA11" s="74" t="str">
        <f aca="false">IF(OR($BK11&lt;&gt;Constants!$B$12,NOT($BY11)),"",IF(NOT($AW11),0,Constants!$B$19*IF($AY11,1,MAX(0,MIN(1,(Constants!$B$20-W11)/Constants!$B$20)))))</f>
        <v/>
      </c>
      <c r="CB11" s="74" t="str">
        <f aca="false">IF(CA11="","",CA11*IF($AX11,1,Constants!$B$25)*BZ11)</f>
        <v/>
      </c>
      <c r="CC11" s="74" t="str">
        <f aca="false">IF(OR($BK11&lt;&gt;Constants!$B$12,NOT($BY11)),"",IF(NOT($AW11),0,IF(NOT($AY11),0,MAX(0,Constants!$B$21*(1-ABS(X11-$BM11)/$BM11)))))</f>
        <v/>
      </c>
      <c r="CD11" s="74" t="str">
        <f aca="false">IF(CC11="","",CC11*BZ11)</f>
        <v/>
      </c>
      <c r="CE11" s="74" t="str">
        <f aca="false">IF(OR($BK11&lt;&gt;Constants!$B$12,NOT($BY11)),"",IF(OR(NOT($AW11),NOT($AX11)),0,MIN(Constants!$B$18,(Constants!$B$29*$AZ11+Constants!$B$30*$BA11)*IF($AY11,1,MAX(0,MIN(1,(Constants!$B$20-W11)/Constants!$B$20))))))</f>
        <v/>
      </c>
      <c r="CF11" s="74" t="str">
        <f aca="false">IF(CE11="","",CE11*BZ11)</f>
        <v/>
      </c>
      <c r="CG11" s="75" t="str">
        <f aca="false">IF(OR($BK11&lt;&gt;Constants!$B$12,NOT($BY11)),"",CB11+CD11+CF11)</f>
        <v/>
      </c>
      <c r="CH11" s="73" t="b">
        <f aca="false">IF(OR(BN11="",BX11=""),TRUE(),BN11&lt;&gt;BX11)</f>
        <v>1</v>
      </c>
      <c r="CI11" s="74" t="str">
        <f aca="false">IF(OR($BK11&lt;&gt;Constants!$B$12,$BB11&lt;&gt;TRUE(),NOT($CH11)),"",IF(NOT($BE11),TRUE(),IF($BG11="","",$BG11)))</f>
        <v/>
      </c>
      <c r="CJ11" s="74" t="b">
        <f aca="false">IF(CI11="",FALSE(),IF(NOT($BE11),TRUE(),IF($BG11,ISNUMBER(AG11),ISNUMBER(AF11))))</f>
        <v>0</v>
      </c>
      <c r="CK11" s="76" t="str">
        <f aca="false">IF(CJ11,IF($AJ11,1,Constants!$B$22)*POWER(Constants!$B$23,MAX($BC11,0))*POWER(Constants!$B$24,MAX($BD11,0)),"")</f>
        <v/>
      </c>
      <c r="CL11" s="74" t="str">
        <f aca="false">IF(OR($BK11&lt;&gt;Constants!$B$12,NOT($CJ11)),"",IF(NOT($BE11),0,Constants!$B$19*IF($BG11,1,MAX(0,MIN(1,(Constants!$B$20-AF11)/Constants!$B$20)))))</f>
        <v/>
      </c>
      <c r="CM11" s="74" t="str">
        <f aca="false">IF(CL11="","",CL11*IF($BF11,1,Constants!$B$25)*CK11)</f>
        <v/>
      </c>
      <c r="CN11" s="74" t="str">
        <f aca="false">IF(OR($BK11&lt;&gt;Constants!$B$12,NOT($CJ11)),"",IF(NOT($BE11),0,IF(NOT($BG11),0,MAX(0,Constants!$B$21*(1-ABS(AG11-$BM11)/$BM11)))))</f>
        <v/>
      </c>
      <c r="CO11" s="74" t="str">
        <f aca="false">IF(CN11="","",CN11*CK11)</f>
        <v/>
      </c>
      <c r="CP11" s="74" t="str">
        <f aca="false">IF(OR($BK11&lt;&gt;Constants!$B$12,NOT($CJ11)),"",IF(OR(NOT($BE11),NOT($BF11)),0,MIN(Constants!$B$18,(Constants!$B$29*$BH11+Constants!$B$30*$BI11)*IF($BG11,1,MAX(0,MIN(1,(Constants!$B$20-AF11)/Constants!$B$20))))))</f>
        <v/>
      </c>
      <c r="CQ11" s="74" t="str">
        <f aca="false">IF(CP11="","",CP11*CK11)</f>
        <v/>
      </c>
      <c r="CR11" s="75" t="str">
        <f aca="false">IF(OR($BK11&lt;&gt;Constants!$B$12,NOT($CJ11)),"",CM11+CO11+CQ11)</f>
        <v/>
      </c>
      <c r="CS11" s="73" t="str">
        <f aca="false">IF(OR($BK11&lt;&gt;Constants!$B$12,ISBLANK($C11)),"",BW11)</f>
        <v/>
      </c>
      <c r="CT11" s="74" t="str">
        <f aca="false">IF(OR($BK11&lt;&gt;Constants!$B$12,ISBLANK($C11)),"",CG11)</f>
        <v/>
      </c>
      <c r="CU11" s="75" t="str">
        <f aca="false">IF(OR($BK11&lt;&gt;Constants!$B$12,ISBLANK($C11)),"",CR11)</f>
        <v/>
      </c>
      <c r="CV11" s="74" t="str">
        <f aca="false">IF(OR($BK11&lt;&gt;Constants!$B$12,ISBLANK($C11)),"",IF(COUNT(CS11:CU11)=0,0,MAX(CS11:CU11)))</f>
        <v/>
      </c>
      <c r="CW11" s="74" t="str">
        <f aca="false">IF($BK11&lt;&gt;Constants!$B$12,"",CV11)</f>
        <v/>
      </c>
      <c r="CX11" s="74" t="str">
        <f aca="false">IF(ISNUMBER(CW11), RANK(CW11,$CW$11:$CW$510), "")</f>
        <v/>
      </c>
      <c r="CY11" s="73" t="str">
        <f aca="false">IF(OR($BK11&lt;&gt;Constants!$B$12,ISBLANK($C11)),"",MAX(BT11,CD11,CO11))</f>
        <v/>
      </c>
      <c r="CZ11" s="74" t="str">
        <f aca="false">IF(ISNUMBER(CY11), RANK(CY11,CY$11:CY$510), "")</f>
        <v/>
      </c>
      <c r="DA11" s="74" t="str">
        <f aca="false">IF(OR($BK11&lt;&gt;Constants!$B$12,ISBLANK($C11)),"",MAX(AM11,AU11,IF($CH11,BC11,0)))</f>
        <v/>
      </c>
      <c r="DB11" s="74" t="str">
        <f aca="false">IF(ISNUMBER(DA11), RANK(DA11,DA$11:DA$510,1), "")</f>
        <v/>
      </c>
      <c r="DC11" s="74" t="str">
        <f aca="false">IF(OR($BK11&lt;&gt;Constants!$B$12,ISBLANK($C11)),"",MAX(BV11,CF11,CQ11))</f>
        <v/>
      </c>
      <c r="DD11" s="74" t="str">
        <f aca="false">IF(ISNUMBER(DC11),RANK(DC11,DC$11:DC$510),"")</f>
        <v/>
      </c>
      <c r="DE11" s="77" t="str">
        <f aca="false">IFERROR(IF(OR($BK11&lt;&gt;Constants!$B$12, ISBLANK($C11)),"",LARGE(CS11:CU11,2)), 0)</f>
        <v/>
      </c>
      <c r="DF11" s="75" t="str">
        <f aca="false">IF(ISNUMBER(DE11), RANK(DE11,DE$11:DE$510), "")</f>
        <v/>
      </c>
      <c r="DG11" s="74" t="str">
        <f aca="false">IF(ISBLANK($C11),"",IF(BK11=Constants!$B$12,RANK($CX11, $CX$11:$CX$510, 1)+
SUMPRODUCT(--($CX$11:$CX$510=$CX11),--($CZ11&gt;$CZ$11:$CZ$510))+
SUMPRODUCT(--($CX$11:$CX$510=$CX11),--($CZ11=$CZ$11:$CZ$510),--($DB11&gt;$DB$11:$DB$510))+
SUMPRODUCT(--($CX$11:$CX$510=$CX11),--($CZ11=$CZ$11:$CZ$510),--($DB11=$DB$11:$DB$510), --($DD11&gt;$DD$11:$DD$510))+
SUMPRODUCT(--($CX$11:$CX$510=$CX11),--($CZ11=$CZ$11:$CZ$510),--($DB11=$DB$11:$DB$510), --($DD11=$DD$11:$DD$510), --($DF11&gt;$DF$11:$DF$510))
,BK11)
)</f>
        <v/>
      </c>
      <c r="DH11" s="74" t="str">
        <f aca="false">IF(ISBLANK(C11),"",IF(BK11&lt;&gt;Constants!$B$12, BK11, CX11-DG11))</f>
        <v/>
      </c>
      <c r="DI11" s="75"/>
      <c r="DJ11" s="78"/>
      <c r="DK11" s="79" t="str">
        <f aca="false">IF(ISBLANK($C11),"",IF($BK11=Constants!$B$13,$BM11,""))</f>
        <v/>
      </c>
      <c r="DL11" s="78" t="str">
        <f aca="false">IF(ISBLANK($C11),"",IF($BK11&lt;&gt;Constants!$B$12,"",IF(COUNT($CS11:$CU11)=0,"",MATCH($CV11,$CS11:$CU11,0))))</f>
        <v/>
      </c>
      <c r="DM11" s="80" t="str">
        <f aca="false">IF(ISNUMBER($DL11),CHOOSE($DL11,$BR11,$CB11,$CM11),"")</f>
        <v/>
      </c>
      <c r="DN11" s="80" t="str">
        <f aca="false">IF(ISNUMBER($DL11),CHOOSE($DL11,$BT11,$CD11,$CO11),"")</f>
        <v/>
      </c>
      <c r="DO11" s="80" t="str">
        <f aca="false">IF(ISNUMBER($DL11),CHOOSE($DL11,$BV11,$CF11,$CQ11),"")</f>
        <v/>
      </c>
      <c r="DP11" s="81" t="str">
        <f aca="false">IF(ISBLANK(C11),"",IF(BK11&lt;&gt;Constants!$B$12, BK11 ,CW11))</f>
        <v/>
      </c>
      <c r="DQ11" s="82" t="str">
        <f aca="false">IF(ISBLANK($C11),"",IF($BK11&lt;&gt;Constants!$B$12,$BK11,$BL11))</f>
        <v/>
      </c>
      <c r="DR11" s="82" t="str">
        <f aca="false">IF(ISBLANK(C11),"",DH11)</f>
        <v/>
      </c>
      <c r="DS11" s="82" t="str">
        <f aca="false">IF(ISBLANK(C11),"",DG11)</f>
        <v/>
      </c>
      <c r="DT11" s="83" t="str">
        <f aca="false">IF(ISBLANK(C11),
  "",
IF(DS11=Constants!$B$9,COUNTA($C$11:$C510)+2,IF(DS11=Constants!$B$10,COUNTA($C$11:$C510)+1,IF(DS11=Constants!$B$11,COUNTA($C$11:$C510),DS11))))</f>
        <v/>
      </c>
      <c r="DU11" s="3"/>
      <c r="DV11" s="84" t="n">
        <f aca="false">IF(OR(ISNUMBER(DS11),DS11="DQ",DS11="P",DS11="NS"),
    1,
    0
)</f>
        <v>0</v>
      </c>
      <c r="DW11" s="84" t="n">
        <v>1</v>
      </c>
      <c r="DX11" s="84" t="str">
        <f aca="false">IF(ISBLANK($C11),"",IF(ISNUMBER(DT11),DT11+ROW($B11)/1000,""))</f>
        <v/>
      </c>
      <c r="DY11" s="84" t="str">
        <f aca="false">IF(ISNUMBER(DX11), RANK(DX11,DX$11:DX$510,1), "")</f>
        <v/>
      </c>
      <c r="DZ11" s="85" t="str">
        <f aca="false">IF(ISBLANK($C11),
    "",
    $B11
)</f>
        <v/>
      </c>
      <c r="EA11" s="84" t="str">
        <f aca="false">IF(ISBLANK($C11),
    "",
    $C11
)</f>
        <v/>
      </c>
      <c r="EB11" s="84" t="str">
        <f aca="false">IF(ISBLANK($C11),
    "",
    $D11
)</f>
        <v/>
      </c>
      <c r="EC11" s="84" t="str">
        <f aca="false">IF(ISBLANK($C11),"",$DQ11)</f>
        <v/>
      </c>
      <c r="ED11" s="86" t="str">
        <f aca="false">DP11</f>
        <v/>
      </c>
      <c r="EE11" s="84" t="str">
        <f aca="false">IF(ISBLANK($C11),
    "",
    DS11
)</f>
        <v/>
      </c>
      <c r="EF11" s="87" t="str">
        <f aca="false">IF(DW11&gt;DV$10,
    "",
    VLOOKUP(DW11,DY$11:EE510,7,FALSE())
)</f>
        <v/>
      </c>
      <c r="EG11" s="88" t="str">
        <f aca="false">IF(DW11&gt;DV$10,
    "",
    VLOOKUP(DW11,DY$11:EE510,2,FALSE())
)</f>
        <v/>
      </c>
      <c r="EH11" s="88" t="str">
        <f aca="false">IF(DW11&gt;DV$10,
    "",
    VLOOKUP(DW11,DY$11:EE510,3,FALSE())
)</f>
        <v/>
      </c>
      <c r="EI11" s="88" t="str">
        <f aca="false">IF(DW11&gt;DV$10,
    "",
    VLOOKUP(DW11,DY$11:EE510,4,FALSE())
)</f>
        <v/>
      </c>
      <c r="EJ11" s="89" t="str">
        <f aca="false">IF(DW11&gt;DV$10,
    "",
    VLOOKUP(DW11,DY$11:EE510,6,FALSE())
)</f>
        <v/>
      </c>
      <c r="EK11" s="59"/>
    </row>
    <row r="12" customFormat="false" ht="15.75" hidden="false" customHeight="false" outlineLevel="0" collapsed="false">
      <c r="A12" s="3"/>
      <c r="B12" s="90"/>
      <c r="C12" s="62"/>
      <c r="D12" s="63"/>
      <c r="E12" s="91"/>
      <c r="F12" s="92"/>
      <c r="G12" s="92"/>
      <c r="H12" s="93"/>
      <c r="I12" s="72"/>
      <c r="J12" s="68"/>
      <c r="K12" s="68"/>
      <c r="L12" s="68"/>
      <c r="M12" s="68"/>
      <c r="N12" s="94"/>
      <c r="O12" s="70"/>
      <c r="P12" s="92"/>
      <c r="Q12" s="93"/>
      <c r="R12" s="72"/>
      <c r="S12" s="68"/>
      <c r="T12" s="68"/>
      <c r="U12" s="68"/>
      <c r="V12" s="68"/>
      <c r="W12" s="94"/>
      <c r="X12" s="70"/>
      <c r="Y12" s="92"/>
      <c r="Z12" s="93"/>
      <c r="AA12" s="72"/>
      <c r="AB12" s="68"/>
      <c r="AC12" s="68"/>
      <c r="AD12" s="68"/>
      <c r="AE12" s="68"/>
      <c r="AF12" s="94"/>
      <c r="AG12" s="95"/>
      <c r="AH12" s="72"/>
      <c r="AI12" s="73"/>
      <c r="AJ12" s="73" t="str">
        <f aca="false">IF(ISBLANK($C12),
  "",
IF(E12=Constants!$B$7,
  TRUE(),
IF(E12=Constants!$B$8,
  FALSE(),
  TRUE()
)))</f>
        <v/>
      </c>
      <c r="AK12" s="74" t="str">
        <f aca="false">IF(ISBLANK($C12),"",IF(F12=Constants!$B$8,FALSE(),TRUE()))</f>
        <v/>
      </c>
      <c r="AL12" s="74" t="str">
        <f aca="false">IF(ISBLANK($C12),"",COUNTA($G12:$O12)&gt;0)</f>
        <v/>
      </c>
      <c r="AM12" s="74" t="str">
        <f aca="false">IF(OR(ISBLANK($C12),$AL12&lt;&gt;TRUE()),"",IF(ISBLANK(G12),Constants!$B$27,MAX(0,G12)))</f>
        <v/>
      </c>
      <c r="AN12" s="74" t="str">
        <f aca="false">IF(OR(ISBLANK($C12),$AL12&lt;&gt;TRUE()),"",IF(ISBLANK(H12),Constants!$B$28,MAX(0,H12)))</f>
        <v/>
      </c>
      <c r="AO12" s="74" t="str">
        <f aca="false">IF(OR(ISBLANK($C12),$AL12&lt;&gt;TRUE()),"",IF(J12=Constants!$B$7,TRUE(),IF(J12=Constants!$B$8,FALSE(),TRUE())))</f>
        <v/>
      </c>
      <c r="AP12" s="74" t="str">
        <f aca="false">IF(OR(ISBLANK($C12),$AL12&lt;&gt;TRUE()),"",IF(I12=Constants!$B$7,TRUE(),IF(I12=Constants!$B$8,FALSE(),TRUE())))</f>
        <v/>
      </c>
      <c r="AQ12" s="74" t="str">
        <f aca="false">IF(OR(ISBLANK($C12),$AL12&lt;&gt;TRUE()),"",IF(K12=Constants!$B$33,TRUE(),IF(K12=Constants!$B$34,FALSE(),IF(AND(ISNUMBER(O12),OR(ISBLANK(N12),N12=0)),TRUE(),IF(AND(ISBLANK(O12),ISNUMBER(N12),N12&lt;&gt;0),FALSE(),"")))))</f>
        <v/>
      </c>
      <c r="AR12" s="74" t="str">
        <f aca="false">IF(OR(ISBLANK($C12),$AL12&lt;&gt;TRUE()),"",IF(ISBLANK(L12),Constants!$B$35,MAX(0,MIN(Constants!$B$31,L12))))</f>
        <v/>
      </c>
      <c r="AS12" s="74" t="str">
        <f aca="false">IF(OR(ISBLANK($C12),$AL12&lt;&gt;TRUE()),"",IF(ISBLANK(M12),Constants!$B$35,MAX(0,MIN(Constants!$B$32,M12))))</f>
        <v/>
      </c>
      <c r="AT12" s="74" t="str">
        <f aca="false">IF(ISBLANK($C12),"",COUNTA($P12:$X12)&gt;0)</f>
        <v/>
      </c>
      <c r="AU12" s="74" t="str">
        <f aca="false">IF(OR(ISBLANK($C12),$AT12&lt;&gt;TRUE()),"",IF(ISBLANK(P12),Constants!$B$27,MAX(0,P12)))</f>
        <v/>
      </c>
      <c r="AV12" s="74" t="str">
        <f aca="false">IF(OR(ISBLANK($C12),$AT12&lt;&gt;TRUE()),"",IF(ISBLANK(Q12),Constants!$B$28,MAX(0,Q12)))</f>
        <v/>
      </c>
      <c r="AW12" s="74" t="str">
        <f aca="false">IF(OR(ISBLANK($C12),$AT12&lt;&gt;TRUE()),"",IF(S12=Constants!$B$7,TRUE(),IF(S12=Constants!$B$8,FALSE(),TRUE())))</f>
        <v/>
      </c>
      <c r="AX12" s="74" t="str">
        <f aca="false">IF(OR(ISBLANK($C12),$AT12&lt;&gt;TRUE()),"",IF(R12=Constants!$B$7,TRUE(),IF(R12=Constants!$B$8,FALSE(),TRUE())))</f>
        <v/>
      </c>
      <c r="AY12" s="74" t="str">
        <f aca="false">IF(OR(ISBLANK($C12),$AT12&lt;&gt;TRUE()),"",IF(T12=Constants!$B$33,TRUE(),IF(T12=Constants!$B$34,FALSE(),IF(AND(ISNUMBER(X12),OR(ISBLANK(W12),W12=0)),TRUE(),IF(AND(ISBLANK(X12),ISNUMBER(W12),W12&lt;&gt;0),FALSE(),"")))))</f>
        <v/>
      </c>
      <c r="AZ12" s="74" t="str">
        <f aca="false">IF(OR(ISBLANK($C12),$AT12&lt;&gt;TRUE()),"",IF(ISBLANK(U12),Constants!$B$35,MAX(0,MIN(Constants!$B$31,U12))))</f>
        <v/>
      </c>
      <c r="BA12" s="74" t="str">
        <f aca="false">IF(OR(ISBLANK($C12),$AT12&lt;&gt;TRUE()),"",IF(ISBLANK(V12),Constants!$B$35,MAX(0,MIN(Constants!$B$32,V12))))</f>
        <v/>
      </c>
      <c r="BB12" s="74" t="str">
        <f aca="false">IF(ISBLANK($C12),"",COUNTA($Y12:$AG12)&gt;0)</f>
        <v/>
      </c>
      <c r="BC12" s="74" t="str">
        <f aca="false">IF(OR(ISBLANK($C12),$BB12&lt;&gt;TRUE()),"",IF(ISBLANK(Y12),Constants!$B$27,MAX(0,Y12)))</f>
        <v/>
      </c>
      <c r="BD12" s="74" t="str">
        <f aca="false">IF(OR(ISBLANK($C12),$BB12&lt;&gt;TRUE()),"",IF(ISBLANK(Z12),Constants!$B$28,MAX(0,Z12)))</f>
        <v/>
      </c>
      <c r="BE12" s="74" t="str">
        <f aca="false">IF(OR(ISBLANK($C12),$BB12&lt;&gt;TRUE()),"",IF(AB12=Constants!$B$7,TRUE(),IF(AB12=Constants!$B$8,FALSE(),TRUE())))</f>
        <v/>
      </c>
      <c r="BF12" s="74" t="str">
        <f aca="false">IF(OR(ISBLANK($C12),$BB12&lt;&gt;TRUE()),"",IF(AA12=Constants!$B$7,TRUE(),IF(AA12=Constants!$B$8,FALSE(),TRUE())))</f>
        <v/>
      </c>
      <c r="BG12" s="74" t="str">
        <f aca="false">IF(OR(ISBLANK($C12),$BB12&lt;&gt;TRUE()),"",IF(AC12=Constants!$B$33,TRUE(),IF(AC12=Constants!$B$34,FALSE(),IF(AND(ISNUMBER(AG12),OR(ISBLANK(AF12),AF12=0)),TRUE(),IF(AND(ISBLANK(AG12),ISNUMBER(AF12),AF12&lt;&gt;0),FALSE(),"")))))</f>
        <v/>
      </c>
      <c r="BH12" s="74" t="str">
        <f aca="false">IF(OR(ISBLANK($C12),$BB12&lt;&gt;TRUE()),"",IF(ISBLANK(AD12),Constants!$B$35,MAX(0,MIN(Constants!$B$31,AD12))))</f>
        <v/>
      </c>
      <c r="BI12" s="74" t="str">
        <f aca="false">IF(OR(ISBLANK($C12),$BB12&lt;&gt;TRUE()),"",IF(ISBLANK(AE12),Constants!$B$35,MAX(0,MIN(Constants!$B$32,AE12))))</f>
        <v/>
      </c>
      <c r="BJ12" s="75" t="str">
        <f aca="false">IF(ISBLANK($C12),
  "",
IF(AH12=Constants!$B$7,
  TRUE(),
IF(AH12=Constants!$B$8,
  FALSE(),
  FALSE()
)))</f>
        <v/>
      </c>
      <c r="BK12" s="74" t="str">
        <f aca="false">IF(ISBLANK($C12),"",IF($BJ12,Constants!$B$9,IF(COUNTA($E12:$AH12)=0,Constants!$B$10,IF(NOT($AK12),Constants!$B$11,IF(AND(NOT(ISNUMBER($BM12)),COUNTA($O12,$X12,$AG12)&gt;0),Constants!$B$13,Constants!$B$12)))))</f>
        <v/>
      </c>
      <c r="BL12" s="74" t="str">
        <f aca="false">IF(ISBLANK($C12),"",IF($BK12&lt;&gt;Constants!$B$12,$BK12,Constants!$B$4))</f>
        <v/>
      </c>
      <c r="BM12" s="73" t="str">
        <f aca="false">IF(OR(ISBLANK($D$8), NOT(ISNUMBER($D$8))), Constants!$B$17,$D$8)</f>
        <v>ERROR: Set Target Time in cell D8</v>
      </c>
      <c r="BN12" s="73" t="str">
        <f aca="false">IF(OR($BK12&lt;&gt;Constants!$B$12,$AL12&lt;&gt;TRUE()),"",IF(NOT($AO12),TRUE(),IF($AQ12="","",$AQ12)))</f>
        <v/>
      </c>
      <c r="BO12" s="74" t="b">
        <f aca="false">IF(BN12="",FALSE(),IF(NOT($AO12),TRUE(),IF($AQ12,ISNUMBER(O12),ISNUMBER(N12))))</f>
        <v>0</v>
      </c>
      <c r="BP12" s="76" t="str">
        <f aca="false">IF(BO12,IF($AJ12,1,Constants!$B$22)*POWER(Constants!$B$23,MAX($AM12,0))*POWER(Constants!$B$24,MAX($AN12,0)),"")</f>
        <v/>
      </c>
      <c r="BQ12" s="74" t="str">
        <f aca="false">IF(OR($BK12&lt;&gt;Constants!$B$12,NOT($BO12)),"",IF(NOT($AO12),0,Constants!$B$19*IF($AQ12,1,MAX(0,MIN(1,(Constants!$B$20-N12)/Constants!$B$20)))))</f>
        <v/>
      </c>
      <c r="BR12" s="74" t="str">
        <f aca="false">IF(BQ12="","",BQ12*IF($AP12,1,Constants!$B$25)*BP12)</f>
        <v/>
      </c>
      <c r="BS12" s="74" t="str">
        <f aca="false">IF(OR($BK12&lt;&gt;Constants!$B$12,NOT($BO12)),"",IF(NOT($AO12),0,IF(NOT($AQ12),0,MAX(0,Constants!$B$21*(1-ABS(O12-$BM12)/$BM12)))))</f>
        <v/>
      </c>
      <c r="BT12" s="74" t="str">
        <f aca="false">IF(BS12="","",BS12*BP12)</f>
        <v/>
      </c>
      <c r="BU12" s="74" t="str">
        <f aca="false">IF(OR($BK12&lt;&gt;Constants!$B$12,NOT($BO12)),"",IF(OR(NOT($AO12),NOT($AP12)),0,MIN(Constants!$B$18,(Constants!$B$29*$AR12+Constants!$B$30*$AS12)*IF($AQ12,1,MAX(0,MIN(1,(Constants!$B$20-N12)/Constants!$B$20))))))</f>
        <v/>
      </c>
      <c r="BV12" s="74" t="str">
        <f aca="false">IF(BU12="","",BU12*BP12)</f>
        <v/>
      </c>
      <c r="BW12" s="75" t="str">
        <f aca="false">IF(OR($BK12&lt;&gt;Constants!$B$12,NOT($BO12)),"",BR12+BT12+BV12)</f>
        <v/>
      </c>
      <c r="BX12" s="73" t="str">
        <f aca="false">IF(OR($BK12&lt;&gt;Constants!$B$12,$AT12&lt;&gt;TRUE()),"",IF(NOT($AW12),TRUE(),IF($AY12="","",$AY12)))</f>
        <v/>
      </c>
      <c r="BY12" s="74" t="b">
        <f aca="false">IF(BX12="",FALSE(),IF(NOT($AW12),TRUE(),IF($AY12,ISNUMBER(X12),ISNUMBER(W12))))</f>
        <v>0</v>
      </c>
      <c r="BZ12" s="76" t="str">
        <f aca="false">IF(BY12,IF($AJ12,1,Constants!$B$22)*POWER(Constants!$B$23,MAX($AU12,0))*POWER(Constants!$B$24,MAX($AV12,0)),"")</f>
        <v/>
      </c>
      <c r="CA12" s="74" t="str">
        <f aca="false">IF(OR($BK12&lt;&gt;Constants!$B$12,NOT($BY12)),"",IF(NOT($AW12),0,Constants!$B$19*IF($AY12,1,MAX(0,MIN(1,(Constants!$B$20-W12)/Constants!$B$20)))))</f>
        <v/>
      </c>
      <c r="CB12" s="74" t="str">
        <f aca="false">IF(CA12="","",CA12*IF($AX12,1,Constants!$B$25)*BZ12)</f>
        <v/>
      </c>
      <c r="CC12" s="74" t="str">
        <f aca="false">IF(OR($BK12&lt;&gt;Constants!$B$12,NOT($BY12)),"",IF(NOT($AW12),0,IF(NOT($AY12),0,MAX(0,Constants!$B$21*(1-ABS(X12-$BM12)/$BM12)))))</f>
        <v/>
      </c>
      <c r="CD12" s="74" t="str">
        <f aca="false">IF(CC12="","",CC12*BZ12)</f>
        <v/>
      </c>
      <c r="CE12" s="74" t="str">
        <f aca="false">IF(OR($BK12&lt;&gt;Constants!$B$12,NOT($BY12)),"",IF(OR(NOT($AW12),NOT($AX12)),0,MIN(Constants!$B$18,(Constants!$B$29*$AZ12+Constants!$B$30*$BA12)*IF($AY12,1,MAX(0,MIN(1,(Constants!$B$20-W12)/Constants!$B$20))))))</f>
        <v/>
      </c>
      <c r="CF12" s="74" t="str">
        <f aca="false">IF(CE12="","",CE12*BZ12)</f>
        <v/>
      </c>
      <c r="CG12" s="75" t="str">
        <f aca="false">IF(OR($BK12&lt;&gt;Constants!$B$12,NOT($BY12)),"",CB12+CD12+CF12)</f>
        <v/>
      </c>
      <c r="CH12" s="73" t="b">
        <f aca="false">IF(OR(BN12="",BX12=""),TRUE(),BN12&lt;&gt;BX12)</f>
        <v>1</v>
      </c>
      <c r="CI12" s="74" t="str">
        <f aca="false">IF(OR($BK12&lt;&gt;Constants!$B$12,$BB12&lt;&gt;TRUE(),NOT($CH12)),"",IF(NOT($BE12),TRUE(),IF($BG12="","",$BG12)))</f>
        <v/>
      </c>
      <c r="CJ12" s="74" t="b">
        <f aca="false">IF(CI12="",FALSE(),IF(NOT($BE12),TRUE(),IF($BG12,ISNUMBER(AG12),ISNUMBER(AF12))))</f>
        <v>0</v>
      </c>
      <c r="CK12" s="76" t="str">
        <f aca="false">IF(CJ12,IF($AJ12,1,Constants!$B$22)*POWER(Constants!$B$23,MAX($BC12,0))*POWER(Constants!$B$24,MAX($BD12,0)),"")</f>
        <v/>
      </c>
      <c r="CL12" s="74" t="str">
        <f aca="false">IF(OR($BK12&lt;&gt;Constants!$B$12,NOT($CJ12)),"",IF(NOT($BE12),0,Constants!$B$19*IF($BG12,1,MAX(0,MIN(1,(Constants!$B$20-AF12)/Constants!$B$20)))))</f>
        <v/>
      </c>
      <c r="CM12" s="74" t="str">
        <f aca="false">IF(CL12="","",CL12*IF($BF12,1,Constants!$B$25)*CK12)</f>
        <v/>
      </c>
      <c r="CN12" s="74" t="str">
        <f aca="false">IF(OR($BK12&lt;&gt;Constants!$B$12,NOT($CJ12)),"",IF(NOT($BE12),0,IF(NOT($BG12),0,MAX(0,Constants!$B$21*(1-ABS(AG12-$BM12)/$BM12)))))</f>
        <v/>
      </c>
      <c r="CO12" s="74" t="str">
        <f aca="false">IF(CN12="","",CN12*CK12)</f>
        <v/>
      </c>
      <c r="CP12" s="74" t="str">
        <f aca="false">IF(OR($BK12&lt;&gt;Constants!$B$12,NOT($CJ12)),"",IF(OR(NOT($BE12),NOT($BF12)),0,MIN(Constants!$B$18,(Constants!$B$29*$BH12+Constants!$B$30*$BI12)*IF($BG12,1,MAX(0,MIN(1,(Constants!$B$20-AF12)/Constants!$B$20))))))</f>
        <v/>
      </c>
      <c r="CQ12" s="74" t="str">
        <f aca="false">IF(CP12="","",CP12*CK12)</f>
        <v/>
      </c>
      <c r="CR12" s="75" t="str">
        <f aca="false">IF(OR($BK12&lt;&gt;Constants!$B$12,NOT($CJ12)),"",CM12+CO12+CQ12)</f>
        <v/>
      </c>
      <c r="CS12" s="73" t="str">
        <f aca="false">IF(OR($BK12&lt;&gt;Constants!$B$12,ISBLANK($C12)),"",BW12)</f>
        <v/>
      </c>
      <c r="CT12" s="74" t="str">
        <f aca="false">IF(OR($BK12&lt;&gt;Constants!$B$12,ISBLANK($C12)),"",CG12)</f>
        <v/>
      </c>
      <c r="CU12" s="75" t="str">
        <f aca="false">IF(OR($BK12&lt;&gt;Constants!$B$12,ISBLANK($C12)),"",CR12)</f>
        <v/>
      </c>
      <c r="CV12" s="74" t="str">
        <f aca="false">IF(OR($BK12&lt;&gt;Constants!$B$12,ISBLANK($C12)),"",IF(COUNT(CS12:CU12)=0,0,MAX(CS12:CU12)))</f>
        <v/>
      </c>
      <c r="CW12" s="74" t="str">
        <f aca="false">IF($BK12&lt;&gt;Constants!$B$12,"",CV12)</f>
        <v/>
      </c>
      <c r="CX12" s="74" t="str">
        <f aca="false">IF(ISNUMBER(CW12), RANK(CW12,$CW$11:$CW$510), "")</f>
        <v/>
      </c>
      <c r="CY12" s="73" t="str">
        <f aca="false">IF(OR($BK12&lt;&gt;Constants!$B$12,ISBLANK($C12)),"",MAX(BT12,CD12,CO12))</f>
        <v/>
      </c>
      <c r="CZ12" s="74" t="str">
        <f aca="false">IF(ISNUMBER(CY12), RANK(CY12,CY$11:CY$510), "")</f>
        <v/>
      </c>
      <c r="DA12" s="74" t="str">
        <f aca="false">IF(OR($BK12&lt;&gt;Constants!$B$12,ISBLANK($C12)),"",MAX(AM12,AU12,IF($CH12,BC12,0)))</f>
        <v/>
      </c>
      <c r="DB12" s="74" t="str">
        <f aca="false">IF(ISNUMBER(DA12), RANK(DA12,DA$11:DA$510,1), "")</f>
        <v/>
      </c>
      <c r="DC12" s="74" t="str">
        <f aca="false">IF(OR($BK12&lt;&gt;Constants!$B$12,ISBLANK($C12)),"",MAX(BV12,CF12,CQ12))</f>
        <v/>
      </c>
      <c r="DD12" s="74" t="str">
        <f aca="false">IF(ISNUMBER(DC12),RANK(DC12,DC$11:DC$510),"")</f>
        <v/>
      </c>
      <c r="DE12" s="77" t="str">
        <f aca="false">IFERROR(IF(OR($BK12&lt;&gt;Constants!$B$12, ISBLANK($C12)),"",LARGE(CS12:CU12,2)), 0)</f>
        <v/>
      </c>
      <c r="DF12" s="75" t="str">
        <f aca="false">IF(ISNUMBER(DE12), RANK(DE12,DE$11:DE$510), "")</f>
        <v/>
      </c>
      <c r="DG12" s="74" t="str">
        <f aca="false">IF(ISBLANK($C12),"",IF(BK12=Constants!$B$12,RANK($CX12, $CX$11:$CX$510, 1)+
SUMPRODUCT(--($CX$11:$CX$510=$CX12),--($CZ12&gt;$CZ$11:$CZ$510))+
SUMPRODUCT(--($CX$11:$CX$510=$CX12),--($CZ12=$CZ$11:$CZ$510),--($DB12&gt;$DB$11:$DB$510))+
SUMPRODUCT(--($CX$11:$CX$510=$CX12),--($CZ12=$CZ$11:$CZ$510),--($DB12=$DB$11:$DB$510), --($DD12&gt;$DD$11:$DD$510))+
SUMPRODUCT(--($CX$11:$CX$510=$CX12),--($CZ12=$CZ$11:$CZ$510),--($DB12=$DB$11:$DB$510), --($DD12=$DD$11:$DD$510), --($DF12&gt;$DF$11:$DF$510))
,BK12)
)</f>
        <v/>
      </c>
      <c r="DH12" s="74" t="str">
        <f aca="false">IF(ISBLANK(C12),"",IF(BK12&lt;&gt;Constants!$B$12, BK12, CX12-DG12))</f>
        <v/>
      </c>
      <c r="DI12" s="75"/>
      <c r="DJ12" s="78"/>
      <c r="DK12" s="79" t="str">
        <f aca="false">IF(ISBLANK($C12),"",IF($BK12=Constants!$B$13,$BM12,""))</f>
        <v/>
      </c>
      <c r="DL12" s="78" t="str">
        <f aca="false">IF(ISBLANK($C12),"",IF($BK12&lt;&gt;Constants!$B$12,"",IF(COUNT($CS12:$CU12)=0,"",MATCH($CV12,$CS12:$CU12,0))))</f>
        <v/>
      </c>
      <c r="DM12" s="80" t="str">
        <f aca="false">IF(ISNUMBER($DL12),CHOOSE($DL12,$BR12,$CB12,$CM12),"")</f>
        <v/>
      </c>
      <c r="DN12" s="80" t="str">
        <f aca="false">IF(ISNUMBER($DL12),CHOOSE($DL12,$BT12,$CD12,$CO12),"")</f>
        <v/>
      </c>
      <c r="DO12" s="80" t="str">
        <f aca="false">IF(ISNUMBER($DL12),CHOOSE($DL12,$BV12,$CF12,$CQ12),"")</f>
        <v/>
      </c>
      <c r="DP12" s="81" t="str">
        <f aca="false">IF(ISBLANK(C12),"",IF(BK12&lt;&gt;Constants!$B$12, BK12 ,CW12))</f>
        <v/>
      </c>
      <c r="DQ12" s="82" t="str">
        <f aca="false">IF(ISBLANK($C12),"",IF($BK12&lt;&gt;Constants!$B$12,$BK12,$BL12))</f>
        <v/>
      </c>
      <c r="DR12" s="82" t="str">
        <f aca="false">IF(ISBLANK(C12),"",DH12)</f>
        <v/>
      </c>
      <c r="DS12" s="82" t="str">
        <f aca="false">IF(ISBLANK(C12),"",DG12)</f>
        <v/>
      </c>
      <c r="DT12" s="83" t="str">
        <f aca="false">IF(ISBLANK(C12),
  "",
IF(DS12=Constants!$B$9,COUNTA($C$11:$C510)+2,IF(DS12=Constants!$B$10,COUNTA($C$11:$C510)+1,IF(DS12=Constants!$B$11,COUNTA($C$11:$C510),DS12))))</f>
        <v/>
      </c>
      <c r="DU12" s="3"/>
      <c r="DV12" s="84" t="n">
        <f aca="false">IF(OR(ISNUMBER(DS12),DS12="DQ",DS12="P",DS12="NS"),
    1,
    0
)</f>
        <v>0</v>
      </c>
      <c r="DW12" s="84" t="n">
        <v>2</v>
      </c>
      <c r="DX12" s="84" t="str">
        <f aca="false">IF(ISBLANK($C12),"",IF(ISNUMBER(DT12),DT12+ROW($B12)/1000,""))</f>
        <v/>
      </c>
      <c r="DY12" s="84" t="str">
        <f aca="false">IF(ISNUMBER(DX12), RANK(DX12,DX$11:DX$510,1), "")</f>
        <v/>
      </c>
      <c r="DZ12" s="84" t="str">
        <f aca="false">IF(ISBLANK($C12),
    "",
    $B12
)</f>
        <v/>
      </c>
      <c r="EA12" s="84" t="str">
        <f aca="false">IF(ISBLANK($C12),
    "",
    $C12
)</f>
        <v/>
      </c>
      <c r="EB12" s="84" t="str">
        <f aca="false">IF(ISBLANK($C12),
    "",
    $D12
)</f>
        <v/>
      </c>
      <c r="EC12" s="84" t="str">
        <f aca="false">IF(ISBLANK($C12),"",$DQ12)</f>
        <v/>
      </c>
      <c r="ED12" s="86" t="str">
        <f aca="false">DP12</f>
        <v/>
      </c>
      <c r="EE12" s="84" t="str">
        <f aca="false">IF(ISBLANK($C12),
    "",
    DS12
)</f>
        <v/>
      </c>
      <c r="EF12" s="87" t="str">
        <f aca="false">IF(DW12&gt;DV$10,
    "",
    VLOOKUP(DW12,DY$11:EE510,7,FALSE())
)</f>
        <v/>
      </c>
      <c r="EG12" s="88" t="str">
        <f aca="false">IF(DW12&gt;DV$10,
    "",
    VLOOKUP(DW12,DY$11:EE510,2,FALSE())
)</f>
        <v/>
      </c>
      <c r="EH12" s="88" t="str">
        <f aca="false">IF(DW12&gt;DV$10,
    "",
    VLOOKUP(DW12,DY$11:EE510,3,FALSE())
)</f>
        <v/>
      </c>
      <c r="EI12" s="88" t="str">
        <f aca="false">IF(DW12&gt;DV$10,
    "",
    VLOOKUP(DW12,DY$11:EE510,4,FALSE())
)</f>
        <v/>
      </c>
      <c r="EJ12" s="89" t="str">
        <f aca="false">IF(DW12&gt;DV$10,
    "",
    VLOOKUP(DW12,DY$11:EE510,6,FALSE())
)</f>
        <v/>
      </c>
      <c r="EK12" s="59"/>
    </row>
    <row r="13" customFormat="false" ht="15.75" hidden="false" customHeight="false" outlineLevel="0" collapsed="false">
      <c r="A13" s="3"/>
      <c r="B13" s="90"/>
      <c r="C13" s="62"/>
      <c r="D13" s="96"/>
      <c r="E13" s="97"/>
      <c r="F13" s="98"/>
      <c r="G13" s="98"/>
      <c r="H13" s="99"/>
      <c r="I13" s="100"/>
      <c r="J13" s="101"/>
      <c r="K13" s="101"/>
      <c r="L13" s="101"/>
      <c r="M13" s="101"/>
      <c r="N13" s="102"/>
      <c r="O13" s="103"/>
      <c r="P13" s="98"/>
      <c r="Q13" s="99"/>
      <c r="R13" s="100"/>
      <c r="S13" s="101"/>
      <c r="T13" s="101"/>
      <c r="U13" s="101"/>
      <c r="V13" s="101"/>
      <c r="W13" s="102"/>
      <c r="X13" s="103"/>
      <c r="Y13" s="98"/>
      <c r="Z13" s="99"/>
      <c r="AA13" s="100"/>
      <c r="AB13" s="101"/>
      <c r="AC13" s="101"/>
      <c r="AD13" s="101"/>
      <c r="AE13" s="101"/>
      <c r="AF13" s="102"/>
      <c r="AG13" s="104"/>
      <c r="AH13" s="100"/>
      <c r="AI13" s="73"/>
      <c r="AJ13" s="73" t="str">
        <f aca="false">IF(ISBLANK($C13),
  "",
IF(E13=Constants!$B$7,
  TRUE(),
IF(E13=Constants!$B$8,
  FALSE(),
  TRUE()
)))</f>
        <v/>
      </c>
      <c r="AK13" s="74" t="str">
        <f aca="false">IF(ISBLANK($C13),"",IF(F13=Constants!$B$8,FALSE(),TRUE()))</f>
        <v/>
      </c>
      <c r="AL13" s="74" t="str">
        <f aca="false">IF(ISBLANK($C13),"",COUNTA($G13:$O13)&gt;0)</f>
        <v/>
      </c>
      <c r="AM13" s="74" t="str">
        <f aca="false">IF(OR(ISBLANK($C13),$AL13&lt;&gt;TRUE()),"",IF(ISBLANK(G13),Constants!$B$27,MAX(0,G13)))</f>
        <v/>
      </c>
      <c r="AN13" s="74" t="str">
        <f aca="false">IF(OR(ISBLANK($C13),$AL13&lt;&gt;TRUE()),"",IF(ISBLANK(H13),Constants!$B$28,MAX(0,H13)))</f>
        <v/>
      </c>
      <c r="AO13" s="74" t="str">
        <f aca="false">IF(OR(ISBLANK($C13),$AL13&lt;&gt;TRUE()),"",IF(J13=Constants!$B$7,TRUE(),IF(J13=Constants!$B$8,FALSE(),TRUE())))</f>
        <v/>
      </c>
      <c r="AP13" s="74" t="str">
        <f aca="false">IF(OR(ISBLANK($C13),$AL13&lt;&gt;TRUE()),"",IF(I13=Constants!$B$7,TRUE(),IF(I13=Constants!$B$8,FALSE(),TRUE())))</f>
        <v/>
      </c>
      <c r="AQ13" s="74" t="str">
        <f aca="false">IF(OR(ISBLANK($C13),$AL13&lt;&gt;TRUE()),"",IF(K13=Constants!$B$33,TRUE(),IF(K13=Constants!$B$34,FALSE(),IF(AND(ISNUMBER(O13),OR(ISBLANK(N13),N13=0)),TRUE(),IF(AND(ISBLANK(O13),ISNUMBER(N13),N13&lt;&gt;0),FALSE(),"")))))</f>
        <v/>
      </c>
      <c r="AR13" s="74" t="str">
        <f aca="false">IF(OR(ISBLANK($C13),$AL13&lt;&gt;TRUE()),"",IF(ISBLANK(L13),Constants!$B$35,MAX(0,MIN(Constants!$B$31,L13))))</f>
        <v/>
      </c>
      <c r="AS13" s="74" t="str">
        <f aca="false">IF(OR(ISBLANK($C13),$AL13&lt;&gt;TRUE()),"",IF(ISBLANK(M13),Constants!$B$35,MAX(0,MIN(Constants!$B$32,M13))))</f>
        <v/>
      </c>
      <c r="AT13" s="74" t="str">
        <f aca="false">IF(ISBLANK($C13),"",COUNTA($P13:$X13)&gt;0)</f>
        <v/>
      </c>
      <c r="AU13" s="74" t="str">
        <f aca="false">IF(OR(ISBLANK($C13),$AT13&lt;&gt;TRUE()),"",IF(ISBLANK(P13),Constants!$B$27,MAX(0,P13)))</f>
        <v/>
      </c>
      <c r="AV13" s="74" t="str">
        <f aca="false">IF(OR(ISBLANK($C13),$AT13&lt;&gt;TRUE()),"",IF(ISBLANK(Q13),Constants!$B$28,MAX(0,Q13)))</f>
        <v/>
      </c>
      <c r="AW13" s="74" t="str">
        <f aca="false">IF(OR(ISBLANK($C13),$AT13&lt;&gt;TRUE()),"",IF(S13=Constants!$B$7,TRUE(),IF(S13=Constants!$B$8,FALSE(),TRUE())))</f>
        <v/>
      </c>
      <c r="AX13" s="74" t="str">
        <f aca="false">IF(OR(ISBLANK($C13),$AT13&lt;&gt;TRUE()),"",IF(R13=Constants!$B$7,TRUE(),IF(R13=Constants!$B$8,FALSE(),TRUE())))</f>
        <v/>
      </c>
      <c r="AY13" s="74" t="str">
        <f aca="false">IF(OR(ISBLANK($C13),$AT13&lt;&gt;TRUE()),"",IF(T13=Constants!$B$33,TRUE(),IF(T13=Constants!$B$34,FALSE(),IF(AND(ISNUMBER(X13),OR(ISBLANK(W13),W13=0)),TRUE(),IF(AND(ISBLANK(X13),ISNUMBER(W13),W13&lt;&gt;0),FALSE(),"")))))</f>
        <v/>
      </c>
      <c r="AZ13" s="74" t="str">
        <f aca="false">IF(OR(ISBLANK($C13),$AT13&lt;&gt;TRUE()),"",IF(ISBLANK(U13),Constants!$B$35,MAX(0,MIN(Constants!$B$31,U13))))</f>
        <v/>
      </c>
      <c r="BA13" s="74" t="str">
        <f aca="false">IF(OR(ISBLANK($C13),$AT13&lt;&gt;TRUE()),"",IF(ISBLANK(V13),Constants!$B$35,MAX(0,MIN(Constants!$B$32,V13))))</f>
        <v/>
      </c>
      <c r="BB13" s="74" t="str">
        <f aca="false">IF(ISBLANK($C13),"",COUNTA($Y13:$AG13)&gt;0)</f>
        <v/>
      </c>
      <c r="BC13" s="74" t="str">
        <f aca="false">IF(OR(ISBLANK($C13),$BB13&lt;&gt;TRUE()),"",IF(ISBLANK(Y13),Constants!$B$27,MAX(0,Y13)))</f>
        <v/>
      </c>
      <c r="BD13" s="74" t="str">
        <f aca="false">IF(OR(ISBLANK($C13),$BB13&lt;&gt;TRUE()),"",IF(ISBLANK(Z13),Constants!$B$28,MAX(0,Z13)))</f>
        <v/>
      </c>
      <c r="BE13" s="74" t="str">
        <f aca="false">IF(OR(ISBLANK($C13),$BB13&lt;&gt;TRUE()),"",IF(AB13=Constants!$B$7,TRUE(),IF(AB13=Constants!$B$8,FALSE(),TRUE())))</f>
        <v/>
      </c>
      <c r="BF13" s="74" t="str">
        <f aca="false">IF(OR(ISBLANK($C13),$BB13&lt;&gt;TRUE()),"",IF(AA13=Constants!$B$7,TRUE(),IF(AA13=Constants!$B$8,FALSE(),TRUE())))</f>
        <v/>
      </c>
      <c r="BG13" s="74" t="str">
        <f aca="false">IF(OR(ISBLANK($C13),$BB13&lt;&gt;TRUE()),"",IF(AC13=Constants!$B$33,TRUE(),IF(AC13=Constants!$B$34,FALSE(),IF(AND(ISNUMBER(AG13),OR(ISBLANK(AF13),AF13=0)),TRUE(),IF(AND(ISBLANK(AG13),ISNUMBER(AF13),AF13&lt;&gt;0),FALSE(),"")))))</f>
        <v/>
      </c>
      <c r="BH13" s="74" t="str">
        <f aca="false">IF(OR(ISBLANK($C13),$BB13&lt;&gt;TRUE()),"",IF(ISBLANK(AD13),Constants!$B$35,MAX(0,MIN(Constants!$B$31,AD13))))</f>
        <v/>
      </c>
      <c r="BI13" s="74" t="str">
        <f aca="false">IF(OR(ISBLANK($C13),$BB13&lt;&gt;TRUE()),"",IF(ISBLANK(AE13),Constants!$B$35,MAX(0,MIN(Constants!$B$32,AE13))))</f>
        <v/>
      </c>
      <c r="BJ13" s="75" t="str">
        <f aca="false">IF(ISBLANK($C13),
  "",
IF(AH13=Constants!$B$7,
  TRUE(),
IF(AH13=Constants!$B$8,
  FALSE(),
  FALSE()
)))</f>
        <v/>
      </c>
      <c r="BK13" s="74" t="str">
        <f aca="false">IF(ISBLANK($C13),"",IF($BJ13,Constants!$B$9,IF(COUNTA($E13:$AH13)=0,Constants!$B$10,IF(NOT($AK13),Constants!$B$11,IF(AND(NOT(ISNUMBER($BM13)),COUNTA($O13,$X13,$AG13)&gt;0),Constants!$B$13,Constants!$B$12)))))</f>
        <v/>
      </c>
      <c r="BL13" s="74" t="str">
        <f aca="false">IF(ISBLANK($C13),"",IF($BK13&lt;&gt;Constants!$B$12,$BK13,Constants!$B$4))</f>
        <v/>
      </c>
      <c r="BM13" s="73" t="str">
        <f aca="false">IF(OR(ISBLANK($D$8), NOT(ISNUMBER($D$8))), Constants!$B$17,$D$8)</f>
        <v>ERROR: Set Target Time in cell D8</v>
      </c>
      <c r="BN13" s="73" t="str">
        <f aca="false">IF(OR($BK13&lt;&gt;Constants!$B$12,$AL13&lt;&gt;TRUE()),"",IF(NOT($AO13),TRUE(),IF($AQ13="","",$AQ13)))</f>
        <v/>
      </c>
      <c r="BO13" s="74" t="b">
        <f aca="false">IF(BN13="",FALSE(),IF(NOT($AO13),TRUE(),IF($AQ13,ISNUMBER(O13),ISNUMBER(N13))))</f>
        <v>0</v>
      </c>
      <c r="BP13" s="76" t="str">
        <f aca="false">IF(BO13,IF($AJ13,1,Constants!$B$22)*POWER(Constants!$B$23,MAX($AM13,0))*POWER(Constants!$B$24,MAX($AN13,0)),"")</f>
        <v/>
      </c>
      <c r="BQ13" s="74" t="str">
        <f aca="false">IF(OR($BK13&lt;&gt;Constants!$B$12,NOT($BO13)),"",IF(NOT($AO13),0,Constants!$B$19*IF($AQ13,1,MAX(0,MIN(1,(Constants!$B$20-N13)/Constants!$B$20)))))</f>
        <v/>
      </c>
      <c r="BR13" s="74" t="str">
        <f aca="false">IF(BQ13="","",BQ13*IF($AP13,1,Constants!$B$25)*BP13)</f>
        <v/>
      </c>
      <c r="BS13" s="74" t="str">
        <f aca="false">IF(OR($BK13&lt;&gt;Constants!$B$12,NOT($BO13)),"",IF(NOT($AO13),0,IF(NOT($AQ13),0,MAX(0,Constants!$B$21*(1-ABS(O13-$BM13)/$BM13)))))</f>
        <v/>
      </c>
      <c r="BT13" s="74" t="str">
        <f aca="false">IF(BS13="","",BS13*BP13)</f>
        <v/>
      </c>
      <c r="BU13" s="74" t="str">
        <f aca="false">IF(OR($BK13&lt;&gt;Constants!$B$12,NOT($BO13)),"",IF(OR(NOT($AO13),NOT($AP13)),0,MIN(Constants!$B$18,(Constants!$B$29*$AR13+Constants!$B$30*$AS13)*IF($AQ13,1,MAX(0,MIN(1,(Constants!$B$20-N13)/Constants!$B$20))))))</f>
        <v/>
      </c>
      <c r="BV13" s="74" t="str">
        <f aca="false">IF(BU13="","",BU13*BP13)</f>
        <v/>
      </c>
      <c r="BW13" s="75" t="str">
        <f aca="false">IF(OR($BK13&lt;&gt;Constants!$B$12,NOT($BO13)),"",BR13+BT13+BV13)</f>
        <v/>
      </c>
      <c r="BX13" s="73" t="str">
        <f aca="false">IF(OR($BK13&lt;&gt;Constants!$B$12,$AT13&lt;&gt;TRUE()),"",IF(NOT($AW13),TRUE(),IF($AY13="","",$AY13)))</f>
        <v/>
      </c>
      <c r="BY13" s="74" t="b">
        <f aca="false">IF(BX13="",FALSE(),IF(NOT($AW13),TRUE(),IF($AY13,ISNUMBER(X13),ISNUMBER(W13))))</f>
        <v>0</v>
      </c>
      <c r="BZ13" s="76" t="str">
        <f aca="false">IF(BY13,IF($AJ13,1,Constants!$B$22)*POWER(Constants!$B$23,MAX($AU13,0))*POWER(Constants!$B$24,MAX($AV13,0)),"")</f>
        <v/>
      </c>
      <c r="CA13" s="74" t="str">
        <f aca="false">IF(OR($BK13&lt;&gt;Constants!$B$12,NOT($BY13)),"",IF(NOT($AW13),0,Constants!$B$19*IF($AY13,1,MAX(0,MIN(1,(Constants!$B$20-W13)/Constants!$B$20)))))</f>
        <v/>
      </c>
      <c r="CB13" s="74" t="str">
        <f aca="false">IF(CA13="","",CA13*IF($AX13,1,Constants!$B$25)*BZ13)</f>
        <v/>
      </c>
      <c r="CC13" s="74" t="str">
        <f aca="false">IF(OR($BK13&lt;&gt;Constants!$B$12,NOT($BY13)),"",IF(NOT($AW13),0,IF(NOT($AY13),0,MAX(0,Constants!$B$21*(1-ABS(X13-$BM13)/$BM13)))))</f>
        <v/>
      </c>
      <c r="CD13" s="74" t="str">
        <f aca="false">IF(CC13="","",CC13*BZ13)</f>
        <v/>
      </c>
      <c r="CE13" s="74" t="str">
        <f aca="false">IF(OR($BK13&lt;&gt;Constants!$B$12,NOT($BY13)),"",IF(OR(NOT($AW13),NOT($AX13)),0,MIN(Constants!$B$18,(Constants!$B$29*$AZ13+Constants!$B$30*$BA13)*IF($AY13,1,MAX(0,MIN(1,(Constants!$B$20-W13)/Constants!$B$20))))))</f>
        <v/>
      </c>
      <c r="CF13" s="74" t="str">
        <f aca="false">IF(CE13="","",CE13*BZ13)</f>
        <v/>
      </c>
      <c r="CG13" s="75" t="str">
        <f aca="false">IF(OR($BK13&lt;&gt;Constants!$B$12,NOT($BY13)),"",CB13+CD13+CF13)</f>
        <v/>
      </c>
      <c r="CH13" s="73" t="b">
        <f aca="false">IF(OR(BN13="",BX13=""),TRUE(),BN13&lt;&gt;BX13)</f>
        <v>1</v>
      </c>
      <c r="CI13" s="74" t="str">
        <f aca="false">IF(OR($BK13&lt;&gt;Constants!$B$12,$BB13&lt;&gt;TRUE(),NOT($CH13)),"",IF(NOT($BE13),TRUE(),IF($BG13="","",$BG13)))</f>
        <v/>
      </c>
      <c r="CJ13" s="74" t="b">
        <f aca="false">IF(CI13="",FALSE(),IF(NOT($BE13),TRUE(),IF($BG13,ISNUMBER(AG13),ISNUMBER(AF13))))</f>
        <v>0</v>
      </c>
      <c r="CK13" s="76" t="str">
        <f aca="false">IF(CJ13,IF($AJ13,1,Constants!$B$22)*POWER(Constants!$B$23,MAX($BC13,0))*POWER(Constants!$B$24,MAX($BD13,0)),"")</f>
        <v/>
      </c>
      <c r="CL13" s="74" t="str">
        <f aca="false">IF(OR($BK13&lt;&gt;Constants!$B$12,NOT($CJ13)),"",IF(NOT($BE13),0,Constants!$B$19*IF($BG13,1,MAX(0,MIN(1,(Constants!$B$20-AF13)/Constants!$B$20)))))</f>
        <v/>
      </c>
      <c r="CM13" s="74" t="str">
        <f aca="false">IF(CL13="","",CL13*IF($BF13,1,Constants!$B$25)*CK13)</f>
        <v/>
      </c>
      <c r="CN13" s="74" t="str">
        <f aca="false">IF(OR($BK13&lt;&gt;Constants!$B$12,NOT($CJ13)),"",IF(NOT($BE13),0,IF(NOT($BG13),0,MAX(0,Constants!$B$21*(1-ABS(AG13-$BM13)/$BM13)))))</f>
        <v/>
      </c>
      <c r="CO13" s="74" t="str">
        <f aca="false">IF(CN13="","",CN13*CK13)</f>
        <v/>
      </c>
      <c r="CP13" s="74" t="str">
        <f aca="false">IF(OR($BK13&lt;&gt;Constants!$B$12,NOT($CJ13)),"",IF(OR(NOT($BE13),NOT($BF13)),0,MIN(Constants!$B$18,(Constants!$B$29*$BH13+Constants!$B$30*$BI13)*IF($BG13,1,MAX(0,MIN(1,(Constants!$B$20-AF13)/Constants!$B$20))))))</f>
        <v/>
      </c>
      <c r="CQ13" s="74" t="str">
        <f aca="false">IF(CP13="","",CP13*CK13)</f>
        <v/>
      </c>
      <c r="CR13" s="75" t="str">
        <f aca="false">IF(OR($BK13&lt;&gt;Constants!$B$12,NOT($CJ13)),"",CM13+CO13+CQ13)</f>
        <v/>
      </c>
      <c r="CS13" s="73" t="str">
        <f aca="false">IF(OR($BK13&lt;&gt;Constants!$B$12,ISBLANK($C13)),"",BW13)</f>
        <v/>
      </c>
      <c r="CT13" s="74" t="str">
        <f aca="false">IF(OR($BK13&lt;&gt;Constants!$B$12,ISBLANK($C13)),"",CG13)</f>
        <v/>
      </c>
      <c r="CU13" s="75" t="str">
        <f aca="false">IF(OR($BK13&lt;&gt;Constants!$B$12,ISBLANK($C13)),"",CR13)</f>
        <v/>
      </c>
      <c r="CV13" s="74" t="str">
        <f aca="false">IF(OR($BK13&lt;&gt;Constants!$B$12,ISBLANK($C13)),"",IF(COUNT(CS13:CU13)=0,0,MAX(CS13:CU13)))</f>
        <v/>
      </c>
      <c r="CW13" s="74" t="str">
        <f aca="false">IF($BK13&lt;&gt;Constants!$B$12,"",CV13)</f>
        <v/>
      </c>
      <c r="CX13" s="74" t="str">
        <f aca="false">IF(ISNUMBER(CW13), RANK(CW13,$CW$11:$CW$510), "")</f>
        <v/>
      </c>
      <c r="CY13" s="73" t="str">
        <f aca="false">IF(OR($BK13&lt;&gt;Constants!$B$12,ISBLANK($C13)),"",MAX(BT13,CD13,CO13))</f>
        <v/>
      </c>
      <c r="CZ13" s="74" t="str">
        <f aca="false">IF(ISNUMBER(CY13), RANK(CY13,CY$11:CY$510), "")</f>
        <v/>
      </c>
      <c r="DA13" s="74" t="str">
        <f aca="false">IF(OR($BK13&lt;&gt;Constants!$B$12,ISBLANK($C13)),"",MAX(AM13,AU13,IF($CH13,BC13,0)))</f>
        <v/>
      </c>
      <c r="DB13" s="74" t="str">
        <f aca="false">IF(ISNUMBER(DA13), RANK(DA13,DA$11:DA$510,1), "")</f>
        <v/>
      </c>
      <c r="DC13" s="74" t="str">
        <f aca="false">IF(OR($BK13&lt;&gt;Constants!$B$12,ISBLANK($C13)),"",MAX(BV13,CF13,CQ13))</f>
        <v/>
      </c>
      <c r="DD13" s="74" t="str">
        <f aca="false">IF(ISNUMBER(DC13),RANK(DC13,DC$11:DC$510),"")</f>
        <v/>
      </c>
      <c r="DE13" s="77" t="str">
        <f aca="false">IFERROR(IF(OR($BK13&lt;&gt;Constants!$B$12, ISBLANK($C13)),"",LARGE(CS13:CU13,2)), 0)</f>
        <v/>
      </c>
      <c r="DF13" s="75" t="str">
        <f aca="false">IF(ISNUMBER(DE13), RANK(DE13,DE$11:DE$510), "")</f>
        <v/>
      </c>
      <c r="DG13" s="74" t="str">
        <f aca="false">IF(ISBLANK($C13),"",IF(BK13=Constants!$B$12,RANK($CX13, $CX$11:$CX$510, 1)+
SUMPRODUCT(--($CX$11:$CX$510=$CX13),--($CZ13&gt;$CZ$11:$CZ$510))+
SUMPRODUCT(--($CX$11:$CX$510=$CX13),--($CZ13=$CZ$11:$CZ$510),--($DB13&gt;$DB$11:$DB$510))+
SUMPRODUCT(--($CX$11:$CX$510=$CX13),--($CZ13=$CZ$11:$CZ$510),--($DB13=$DB$11:$DB$510), --($DD13&gt;$DD$11:$DD$510))+
SUMPRODUCT(--($CX$11:$CX$510=$CX13),--($CZ13=$CZ$11:$CZ$510),--($DB13=$DB$11:$DB$510), --($DD13=$DD$11:$DD$510), --($DF13&gt;$DF$11:$DF$510))
,BK13)
)</f>
        <v/>
      </c>
      <c r="DH13" s="74" t="str">
        <f aca="false">IF(ISBLANK(C13),"",IF(BK13&lt;&gt;Constants!$B$12, BK13, CX13-DG13))</f>
        <v/>
      </c>
      <c r="DI13" s="75"/>
      <c r="DJ13" s="78"/>
      <c r="DK13" s="79" t="str">
        <f aca="false">IF(ISBLANK($C13),"",IF($BK13=Constants!$B$13,$BM13,""))</f>
        <v/>
      </c>
      <c r="DL13" s="78" t="str">
        <f aca="false">IF(ISBLANK($C13),"",IF($BK13&lt;&gt;Constants!$B$12,"",IF(COUNT($CS13:$CU13)=0,"",MATCH($CV13,$CS13:$CU13,0))))</f>
        <v/>
      </c>
      <c r="DM13" s="80" t="str">
        <f aca="false">IF(ISNUMBER($DL13),CHOOSE($DL13,$BR13,$CB13,$CM13),"")</f>
        <v/>
      </c>
      <c r="DN13" s="80" t="str">
        <f aca="false">IF(ISNUMBER($DL13),CHOOSE($DL13,$BT13,$CD13,$CO13),"")</f>
        <v/>
      </c>
      <c r="DO13" s="80" t="str">
        <f aca="false">IF(ISNUMBER($DL13),CHOOSE($DL13,$BV13,$CF13,$CQ13),"")</f>
        <v/>
      </c>
      <c r="DP13" s="81" t="str">
        <f aca="false">IF(ISBLANK(C13),"",IF(BK13&lt;&gt;Constants!$B$12, BK13 ,CW13))</f>
        <v/>
      </c>
      <c r="DQ13" s="82" t="str">
        <f aca="false">IF(ISBLANK($C13),"",IF($BK13&lt;&gt;Constants!$B$12,$BK13,$BL13))</f>
        <v/>
      </c>
      <c r="DR13" s="82" t="str">
        <f aca="false">IF(ISBLANK(C13),"",DH13)</f>
        <v/>
      </c>
      <c r="DS13" s="82" t="str">
        <f aca="false">IF(ISBLANK(C13),"",DG13)</f>
        <v/>
      </c>
      <c r="DT13" s="83" t="str">
        <f aca="false">IF(ISBLANK(C13),
  "",
IF(DS13=Constants!$B$9,COUNTA($C$11:$C510)+2,IF(DS13=Constants!$B$10,COUNTA($C$11:$C510)+1,IF(DS13=Constants!$B$11,COUNTA($C$11:$C510),DS13))))</f>
        <v/>
      </c>
      <c r="DU13" s="3"/>
      <c r="DV13" s="84" t="n">
        <f aca="false">IF(OR(ISNUMBER(DS13),DS13="DQ",DS13="P",DS13="NS"),
    1,
    0
)</f>
        <v>0</v>
      </c>
      <c r="DW13" s="84" t="n">
        <v>3</v>
      </c>
      <c r="DX13" s="84" t="str">
        <f aca="false">IF(ISBLANK($C13),"",IF(ISNUMBER(DT13),DT13+ROW($B13)/1000,""))</f>
        <v/>
      </c>
      <c r="DY13" s="84" t="str">
        <f aca="false">IF(ISNUMBER(DX13), RANK(DX13,DX$11:DX$510,1), "")</f>
        <v/>
      </c>
      <c r="DZ13" s="84" t="str">
        <f aca="false">IF(ISBLANK($C13),
    "",
    $B13
)</f>
        <v/>
      </c>
      <c r="EA13" s="84" t="str">
        <f aca="false">IF(ISBLANK($C13),
    "",
    $C13
)</f>
        <v/>
      </c>
      <c r="EB13" s="84" t="str">
        <f aca="false">IF(ISBLANK($C13),
    "",
    $D13
)</f>
        <v/>
      </c>
      <c r="EC13" s="84" t="str">
        <f aca="false">IF(ISBLANK($C13),"",$DQ13)</f>
        <v/>
      </c>
      <c r="ED13" s="86" t="str">
        <f aca="false">DP13</f>
        <v/>
      </c>
      <c r="EE13" s="84" t="str">
        <f aca="false">IF(ISBLANK($C13),
    "",
    DS13
)</f>
        <v/>
      </c>
      <c r="EF13" s="87" t="str">
        <f aca="false">IF(DW13&gt;DV$10,
    "",
    VLOOKUP(DW13,DY$11:EE511,7,FALSE())
)</f>
        <v/>
      </c>
      <c r="EG13" s="88" t="str">
        <f aca="false">IF(DW13&gt;DV$10,
    "",
    VLOOKUP(DW13,DY$11:EE511,2,FALSE())
)</f>
        <v/>
      </c>
      <c r="EH13" s="88" t="str">
        <f aca="false">IF(DW13&gt;DV$10,
    "",
    VLOOKUP(DW13,DY$11:EE511,3,FALSE())
)</f>
        <v/>
      </c>
      <c r="EI13" s="88" t="str">
        <f aca="false">IF(DW13&gt;DV$10,
    "",
    VLOOKUP(DW13,DY$11:EE511,4,FALSE())
)</f>
        <v/>
      </c>
      <c r="EJ13" s="89" t="str">
        <f aca="false">IF(DW13&gt;DV$10,
    "",
    VLOOKUP(DW13,DY$11:EE511,6,FALSE())
)</f>
        <v/>
      </c>
      <c r="EK13" s="59"/>
    </row>
    <row r="14" customFormat="false" ht="15.75" hidden="false" customHeight="false" outlineLevel="0" collapsed="false">
      <c r="A14" s="3"/>
      <c r="B14" s="105"/>
      <c r="C14" s="106"/>
      <c r="D14" s="107"/>
      <c r="E14" s="108"/>
      <c r="F14" s="109"/>
      <c r="G14" s="109"/>
      <c r="H14" s="110"/>
      <c r="I14" s="111"/>
      <c r="J14" s="112"/>
      <c r="K14" s="112"/>
      <c r="L14" s="112"/>
      <c r="M14" s="112"/>
      <c r="N14" s="113"/>
      <c r="O14" s="114"/>
      <c r="P14" s="109"/>
      <c r="Q14" s="110"/>
      <c r="R14" s="111"/>
      <c r="S14" s="112"/>
      <c r="T14" s="112"/>
      <c r="U14" s="112"/>
      <c r="V14" s="112"/>
      <c r="W14" s="113"/>
      <c r="X14" s="114"/>
      <c r="Y14" s="109"/>
      <c r="Z14" s="110"/>
      <c r="AA14" s="111"/>
      <c r="AB14" s="112"/>
      <c r="AC14" s="112"/>
      <c r="AD14" s="112"/>
      <c r="AE14" s="112"/>
      <c r="AF14" s="113"/>
      <c r="AG14" s="115"/>
      <c r="AH14" s="111"/>
      <c r="AI14" s="116"/>
      <c r="AJ14" s="116" t="str">
        <f aca="false">IF(ISBLANK($C14),
  "",
IF(E14=Constants!$B$7,
  TRUE(),
IF(E14=Constants!$B$8,
  FALSE(),
  TRUE()
)))</f>
        <v/>
      </c>
      <c r="AK14" s="117" t="str">
        <f aca="false">IF(ISBLANK($C14),"",IF(F14=Constants!$B$8,FALSE(),TRUE()))</f>
        <v/>
      </c>
      <c r="AL14" s="117" t="str">
        <f aca="false">IF(ISBLANK($C14),"",COUNTA($G14:$O14)&gt;0)</f>
        <v/>
      </c>
      <c r="AM14" s="117" t="str">
        <f aca="false">IF(OR(ISBLANK($C14),$AL14&lt;&gt;TRUE()),"",IF(ISBLANK(G14),Constants!$B$27,MAX(0,G14)))</f>
        <v/>
      </c>
      <c r="AN14" s="117" t="str">
        <f aca="false">IF(OR(ISBLANK($C14),$AL14&lt;&gt;TRUE()),"",IF(ISBLANK(H14),Constants!$B$28,MAX(0,H14)))</f>
        <v/>
      </c>
      <c r="AO14" s="117" t="str">
        <f aca="false">IF(OR(ISBLANK($C14),$AL14&lt;&gt;TRUE()),"",IF(J14=Constants!$B$7,TRUE(),IF(J14=Constants!$B$8,FALSE(),TRUE())))</f>
        <v/>
      </c>
      <c r="AP14" s="117" t="str">
        <f aca="false">IF(OR(ISBLANK($C14),$AL14&lt;&gt;TRUE()),"",IF(I14=Constants!$B$7,TRUE(),IF(I14=Constants!$B$8,FALSE(),TRUE())))</f>
        <v/>
      </c>
      <c r="AQ14" s="117" t="str">
        <f aca="false">IF(OR(ISBLANK($C14),$AL14&lt;&gt;TRUE()),"",IF(K14=Constants!$B$33,TRUE(),IF(K14=Constants!$B$34,FALSE(),IF(AND(ISNUMBER(O14),OR(ISBLANK(N14),N14=0)),TRUE(),IF(AND(ISBLANK(O14),ISNUMBER(N14),N14&lt;&gt;0),FALSE(),"")))))</f>
        <v/>
      </c>
      <c r="AR14" s="117" t="str">
        <f aca="false">IF(OR(ISBLANK($C14),$AL14&lt;&gt;TRUE()),"",IF(ISBLANK(L14),Constants!$B$35,MAX(0,MIN(Constants!$B$31,L14))))</f>
        <v/>
      </c>
      <c r="AS14" s="117" t="str">
        <f aca="false">IF(OR(ISBLANK($C14),$AL14&lt;&gt;TRUE()),"",IF(ISBLANK(M14),Constants!$B$35,MAX(0,MIN(Constants!$B$32,M14))))</f>
        <v/>
      </c>
      <c r="AT14" s="117" t="str">
        <f aca="false">IF(ISBLANK($C14),"",COUNTA($P14:$X14)&gt;0)</f>
        <v/>
      </c>
      <c r="AU14" s="117" t="str">
        <f aca="false">IF(OR(ISBLANK($C14),$AT14&lt;&gt;TRUE()),"",IF(ISBLANK(P14),Constants!$B$27,MAX(0,P14)))</f>
        <v/>
      </c>
      <c r="AV14" s="117" t="str">
        <f aca="false">IF(OR(ISBLANK($C14),$AT14&lt;&gt;TRUE()),"",IF(ISBLANK(Q14),Constants!$B$28,MAX(0,Q14)))</f>
        <v/>
      </c>
      <c r="AW14" s="117" t="str">
        <f aca="false">IF(OR(ISBLANK($C14),$AT14&lt;&gt;TRUE()),"",IF(S14=Constants!$B$7,TRUE(),IF(S14=Constants!$B$8,FALSE(),TRUE())))</f>
        <v/>
      </c>
      <c r="AX14" s="117" t="str">
        <f aca="false">IF(OR(ISBLANK($C14),$AT14&lt;&gt;TRUE()),"",IF(R14=Constants!$B$7,TRUE(),IF(R14=Constants!$B$8,FALSE(),TRUE())))</f>
        <v/>
      </c>
      <c r="AY14" s="117" t="str">
        <f aca="false">IF(OR(ISBLANK($C14),$AT14&lt;&gt;TRUE()),"",IF(T14=Constants!$B$33,TRUE(),IF(T14=Constants!$B$34,FALSE(),IF(AND(ISNUMBER(X14),OR(ISBLANK(W14),W14=0)),TRUE(),IF(AND(ISBLANK(X14),ISNUMBER(W14),W14&lt;&gt;0),FALSE(),"")))))</f>
        <v/>
      </c>
      <c r="AZ14" s="117" t="str">
        <f aca="false">IF(OR(ISBLANK($C14),$AT14&lt;&gt;TRUE()),"",IF(ISBLANK(U14),Constants!$B$35,MAX(0,MIN(Constants!$B$31,U14))))</f>
        <v/>
      </c>
      <c r="BA14" s="117" t="str">
        <f aca="false">IF(OR(ISBLANK($C14),$AT14&lt;&gt;TRUE()),"",IF(ISBLANK(V14),Constants!$B$35,MAX(0,MIN(Constants!$B$32,V14))))</f>
        <v/>
      </c>
      <c r="BB14" s="117" t="str">
        <f aca="false">IF(ISBLANK($C14),"",COUNTA($Y14:$AG14)&gt;0)</f>
        <v/>
      </c>
      <c r="BC14" s="117" t="str">
        <f aca="false">IF(OR(ISBLANK($C14),$BB14&lt;&gt;TRUE()),"",IF(ISBLANK(Y14),Constants!$B$27,MAX(0,Y14)))</f>
        <v/>
      </c>
      <c r="BD14" s="117" t="str">
        <f aca="false">IF(OR(ISBLANK($C14),$BB14&lt;&gt;TRUE()),"",IF(ISBLANK(Z14),Constants!$B$28,MAX(0,Z14)))</f>
        <v/>
      </c>
      <c r="BE14" s="117" t="str">
        <f aca="false">IF(OR(ISBLANK($C14),$BB14&lt;&gt;TRUE()),"",IF(AB14=Constants!$B$7,TRUE(),IF(AB14=Constants!$B$8,FALSE(),TRUE())))</f>
        <v/>
      </c>
      <c r="BF14" s="117" t="str">
        <f aca="false">IF(OR(ISBLANK($C14),$BB14&lt;&gt;TRUE()),"",IF(AA14=Constants!$B$7,TRUE(),IF(AA14=Constants!$B$8,FALSE(),TRUE())))</f>
        <v/>
      </c>
      <c r="BG14" s="117" t="str">
        <f aca="false">IF(OR(ISBLANK($C14),$BB14&lt;&gt;TRUE()),"",IF(AC14=Constants!$B$33,TRUE(),IF(AC14=Constants!$B$34,FALSE(),IF(AND(ISNUMBER(AG14),OR(ISBLANK(AF14),AF14=0)),TRUE(),IF(AND(ISBLANK(AG14),ISNUMBER(AF14),AF14&lt;&gt;0),FALSE(),"")))))</f>
        <v/>
      </c>
      <c r="BH14" s="117" t="str">
        <f aca="false">IF(OR(ISBLANK($C14),$BB14&lt;&gt;TRUE()),"",IF(ISBLANK(AD14),Constants!$B$35,MAX(0,MIN(Constants!$B$31,AD14))))</f>
        <v/>
      </c>
      <c r="BI14" s="117" t="str">
        <f aca="false">IF(OR(ISBLANK($C14),$BB14&lt;&gt;TRUE()),"",IF(ISBLANK(AE14),Constants!$B$35,MAX(0,MIN(Constants!$B$32,AE14))))</f>
        <v/>
      </c>
      <c r="BJ14" s="118" t="str">
        <f aca="false">IF(ISBLANK($C14),
  "",
IF(AH14=Constants!$B$7,
  TRUE(),
IF(AH14=Constants!$B$8,
  FALSE(),
  FALSE()
)))</f>
        <v/>
      </c>
      <c r="BK14" s="117" t="str">
        <f aca="false">IF(ISBLANK($C14),"",IF($BJ14,Constants!$B$9,IF(COUNTA($E14:$AH14)=0,Constants!$B$10,IF(NOT($AK14),Constants!$B$11,IF(AND(NOT(ISNUMBER($BM14)),COUNTA($O14,$X14,$AG14)&gt;0),Constants!$B$13,Constants!$B$12)))))</f>
        <v/>
      </c>
      <c r="BL14" s="117" t="str">
        <f aca="false">IF(ISBLANK($C14),"",IF($BK14&lt;&gt;Constants!$B$12,$BK14,Constants!$B$4))</f>
        <v/>
      </c>
      <c r="BM14" s="116" t="str">
        <f aca="false">IF(OR(ISBLANK($D$8), NOT(ISNUMBER($D$8))), Constants!$B$17,$D$8)</f>
        <v>ERROR: Set Target Time in cell D8</v>
      </c>
      <c r="BN14" s="119" t="str">
        <f aca="false">IF(OR($BK14&lt;&gt;Constants!$B$12,$AL14&lt;&gt;TRUE()),"",IF(NOT($AO14),TRUE(),IF($AQ14="","",$AQ14)))</f>
        <v/>
      </c>
      <c r="BO14" s="120" t="n">
        <f aca="false">IF(BN14="",FALSE(),IF(NOT($AO14),TRUE(),IF($AQ14,ISNUMBER(O14),ISNUMBER(N14))))</f>
        <v>0</v>
      </c>
      <c r="BP14" s="121" t="str">
        <f aca="false">IF(BO14,IF($AJ14,1,Constants!$B$22)*POWER(Constants!$B$23,MAX($AM14,0))*POWER(Constants!$B$24,MAX($AN14,0)),"")</f>
        <v/>
      </c>
      <c r="BQ14" s="117" t="str">
        <f aca="false">IF(OR($BK14&lt;&gt;Constants!$B$12,NOT($BO14)),"",IF(NOT($AO14),0,Constants!$B$19*IF($AQ14,1,MAX(0,MIN(1,(Constants!$B$20-N14)/Constants!$B$20)))))</f>
        <v/>
      </c>
      <c r="BR14" s="117" t="str">
        <f aca="false">IF(BQ14="","",BQ14*IF($AP14,1,Constants!$B$25)*BP14)</f>
        <v/>
      </c>
      <c r="BS14" s="117" t="str">
        <f aca="false">IF(OR($BK14&lt;&gt;Constants!$B$12,NOT($BO14)),"",IF(NOT($AO14),0,IF(NOT($AQ14),0,MAX(0,Constants!$B$21*(1-ABS(O14-$BM14)/$BM14)))))</f>
        <v/>
      </c>
      <c r="BT14" s="117" t="str">
        <f aca="false">IF(BS14="","",BS14*BP14)</f>
        <v/>
      </c>
      <c r="BU14" s="117" t="str">
        <f aca="false">IF(OR($BK14&lt;&gt;Constants!$B$12,NOT($BO14)),"",IF(OR(NOT($AO14),NOT($AP14)),0,MIN(Constants!$B$18,(Constants!$B$29*$AR14+Constants!$B$30*$AS14)*IF($AQ14,1,MAX(0,MIN(1,(Constants!$B$20-N14)/Constants!$B$20))))))</f>
        <v/>
      </c>
      <c r="BV14" s="117" t="str">
        <f aca="false">IF(BU14="","",BU14*BP14)</f>
        <v/>
      </c>
      <c r="BW14" s="122" t="str">
        <f aca="false">IF(OR($BK14&lt;&gt;Constants!$B$12,NOT($BO14)),"",BR14+BT14+BV14)</f>
        <v/>
      </c>
      <c r="BX14" s="119" t="str">
        <f aca="false">IF(OR($BK14&lt;&gt;Constants!$B$12,$AT14&lt;&gt;TRUE()),"",IF(NOT($AW14),TRUE(),IF($AY14="","",$AY14)))</f>
        <v/>
      </c>
      <c r="BY14" s="120" t="n">
        <f aca="false">IF(BX14="",FALSE(),IF(NOT($AW14),TRUE(),IF($AY14,ISNUMBER(X14),ISNUMBER(W14))))</f>
        <v>0</v>
      </c>
      <c r="BZ14" s="121" t="str">
        <f aca="false">IF(BY14,IF($AJ14,1,Constants!$B$22)*POWER(Constants!$B$23,MAX($AU14,0))*POWER(Constants!$B$24,MAX($AV14,0)),"")</f>
        <v/>
      </c>
      <c r="CA14" s="117" t="str">
        <f aca="false">IF(OR($BK14&lt;&gt;Constants!$B$12,NOT($BY14)),"",IF(NOT($AW14),0,Constants!$B$19*IF($AY14,1,MAX(0,MIN(1,(Constants!$B$20-W14)/Constants!$B$20)))))</f>
        <v/>
      </c>
      <c r="CB14" s="117" t="str">
        <f aca="false">IF(CA14="","",CA14*IF($AX14,1,Constants!$B$25)*BZ14)</f>
        <v/>
      </c>
      <c r="CC14" s="117" t="str">
        <f aca="false">IF(OR($BK14&lt;&gt;Constants!$B$12,NOT($BY14)),"",IF(NOT($AW14),0,IF(NOT($AY14),0,MAX(0,Constants!$B$21*(1-ABS(X14-$BM14)/$BM14)))))</f>
        <v/>
      </c>
      <c r="CD14" s="117" t="str">
        <f aca="false">IF(CC14="","",CC14*BZ14)</f>
        <v/>
      </c>
      <c r="CE14" s="117" t="str">
        <f aca="false">IF(OR($BK14&lt;&gt;Constants!$B$12,NOT($BY14)),"",IF(OR(NOT($AW14),NOT($AX14)),0,MIN(Constants!$B$18,(Constants!$B$29*$AZ14+Constants!$B$30*$BA14)*IF($AY14,1,MAX(0,MIN(1,(Constants!$B$20-W14)/Constants!$B$20))))))</f>
        <v/>
      </c>
      <c r="CF14" s="117" t="str">
        <f aca="false">IF(CE14="","",CE14*BZ14)</f>
        <v/>
      </c>
      <c r="CG14" s="122" t="str">
        <f aca="false">IF(OR($BK14&lt;&gt;Constants!$B$12,NOT($BY14)),"",CB14+CD14+CF14)</f>
        <v/>
      </c>
      <c r="CH14" s="119" t="n">
        <f aca="false">IF(OR(BN14="",BX14=""),TRUE(),BN14&lt;&gt;BX14)</f>
        <v>1</v>
      </c>
      <c r="CI14" s="117" t="str">
        <f aca="false">IF(OR($BK14&lt;&gt;Constants!$B$12,$BB14&lt;&gt;TRUE(),NOT($CH14)),"",IF(NOT($BE14),TRUE(),IF($BG14="","",$BG14)))</f>
        <v/>
      </c>
      <c r="CJ14" s="120" t="n">
        <f aca="false">IF(CI14="",FALSE(),IF(NOT($BE14),TRUE(),IF($BG14,ISNUMBER(AG14),ISNUMBER(AF14))))</f>
        <v>0</v>
      </c>
      <c r="CK14" s="121" t="str">
        <f aca="false">IF(CJ14,IF($AJ14,1,Constants!$B$22)*POWER(Constants!$B$23,MAX($BC14,0))*POWER(Constants!$B$24,MAX($BD14,0)),"")</f>
        <v/>
      </c>
      <c r="CL14" s="117" t="str">
        <f aca="false">IF(OR($BK14&lt;&gt;Constants!$B$12,NOT($CJ14)),"",IF(NOT($BE14),0,Constants!$B$19*IF($BG14,1,MAX(0,MIN(1,(Constants!$B$20-AF14)/Constants!$B$20)))))</f>
        <v/>
      </c>
      <c r="CM14" s="117" t="str">
        <f aca="false">IF(CL14="","",CL14*IF($BF14,1,Constants!$B$25)*CK14)</f>
        <v/>
      </c>
      <c r="CN14" s="117" t="str">
        <f aca="false">IF(OR($BK14&lt;&gt;Constants!$B$12,NOT($CJ14)),"",IF(NOT($BE14),0,IF(NOT($BG14),0,MAX(0,Constants!$B$21*(1-ABS(AG14-$BM14)/$BM14)))))</f>
        <v/>
      </c>
      <c r="CO14" s="117" t="str">
        <f aca="false">IF(CN14="","",CN14*CK14)</f>
        <v/>
      </c>
      <c r="CP14" s="117" t="str">
        <f aca="false">IF(OR($BK14&lt;&gt;Constants!$B$12,NOT($CJ14)),"",IF(OR(NOT($BE14),NOT($BF14)),0,MIN(Constants!$B$18,(Constants!$B$29*$BH14+Constants!$B$30*$BI14)*IF($BG14,1,MAX(0,MIN(1,(Constants!$B$20-AF14)/Constants!$B$20))))))</f>
        <v/>
      </c>
      <c r="CQ14" s="117" t="str">
        <f aca="false">IF(CP14="","",CP14*CK14)</f>
        <v/>
      </c>
      <c r="CR14" s="122" t="str">
        <f aca="false">IF(OR($BK14&lt;&gt;Constants!$B$12,NOT($CJ14)),"",CM14+CO14+CQ14)</f>
        <v/>
      </c>
      <c r="CS14" s="116" t="str">
        <f aca="false">IF(OR($BK14&lt;&gt;Constants!$B$12,ISBLANK($C14)),"",BW14)</f>
        <v/>
      </c>
      <c r="CT14" s="117" t="str">
        <f aca="false">IF(OR($BK14&lt;&gt;Constants!$B$12,ISBLANK($C14)),"",CG14)</f>
        <v/>
      </c>
      <c r="CU14" s="118" t="str">
        <f aca="false">IF(OR($BK14&lt;&gt;Constants!$B$12,ISBLANK($C14)),"",CR14)</f>
        <v/>
      </c>
      <c r="CV14" s="117" t="str">
        <f aca="false">IF(OR($BK14&lt;&gt;Constants!$B$12,ISBLANK($C14)),"",IF(COUNT(CS14:CU14)=0,0,MAX(CS14:CU14)))</f>
        <v/>
      </c>
      <c r="CW14" s="117" t="str">
        <f aca="false">IF($BK14&lt;&gt;Constants!$B$12,"",CV14)</f>
        <v/>
      </c>
      <c r="CX14" s="117" t="str">
        <f aca="false">IF(ISNUMBER(CW14), RANK(CW14,$CW$11:$CW$510), "")</f>
        <v/>
      </c>
      <c r="CY14" s="116" t="str">
        <f aca="false">IF(OR($BK14&lt;&gt;Constants!$B$12,ISBLANK($C14)),"",MAX(BT14,CD14,CO14))</f>
        <v/>
      </c>
      <c r="CZ14" s="117" t="str">
        <f aca="false">IF(ISNUMBER(CY14), RANK(CY14,CY$11:CY$510), "")</f>
        <v/>
      </c>
      <c r="DA14" s="117" t="str">
        <f aca="false">IF(OR($BK14&lt;&gt;Constants!$B$12,ISBLANK($C14)),"",MAX(AM14,AU14,IF($CH14,BC14,0)))</f>
        <v/>
      </c>
      <c r="DB14" s="117" t="str">
        <f aca="false">IF(ISNUMBER(DA14), RANK(DA14,DA$11:DA$510,1), "")</f>
        <v/>
      </c>
      <c r="DC14" s="117" t="str">
        <f aca="false">IF(OR($BK14&lt;&gt;Constants!$B$12,ISBLANK($C14)),"",MAX(BV14,CF14,CQ14))</f>
        <v/>
      </c>
      <c r="DD14" s="117" t="str">
        <f aca="false">IF(ISNUMBER(DC14),RANK(DC14,DC$11:DC$510),"")</f>
        <v/>
      </c>
      <c r="DE14" s="123" t="str">
        <f aca="false">IFERROR(IF(OR($BK14&lt;&gt;Constants!$B$12, ISBLANK($C14)),"",LARGE(CS14:CU14,2)), 0)</f>
        <v/>
      </c>
      <c r="DF14" s="118" t="str">
        <f aca="false">IF(ISNUMBER(DE14), RANK(DE14,DE$11:DE$510), "")</f>
        <v/>
      </c>
      <c r="DG14" s="117" t="str">
        <f aca="false">IF(ISBLANK($C14),"",IF(BK14=Constants!$B$12,RANK($CX14, $CX$11:$CX$510, 1)+
SUMPRODUCT(--($CX$11:$CX$510=$CX14),--($CZ14&gt;$CZ$11:$CZ$510))+
SUMPRODUCT(--($CX$11:$CX$510=$CX14),--($CZ14=$CZ$11:$CZ$510),--($DB14&gt;$DB$11:$DB$510))+
SUMPRODUCT(--($CX$11:$CX$510=$CX14),--($CZ14=$CZ$11:$CZ$510),--($DB14=$DB$11:$DB$510), --($DD14&gt;$DD$11:$DD$510))+
SUMPRODUCT(--($CX$11:$CX$510=$CX14),--($CZ14=$CZ$11:$CZ$510),--($DB14=$DB$11:$DB$510), --($DD14=$DD$11:$DD$510), --($DF14&gt;$DF$11:$DF$510))
,BK14)
)</f>
        <v/>
      </c>
      <c r="DH14" s="117" t="str">
        <f aca="false">IF(ISBLANK(C14),"",IF(BK14&lt;&gt;Constants!$B$12, BK14, CX14-DG14))</f>
        <v/>
      </c>
      <c r="DI14" s="118"/>
      <c r="DJ14" s="124"/>
      <c r="DK14" s="125" t="str">
        <f aca="false">IF(ISBLANK($C14),"",IF($BK14=Constants!$B$13,$BM14,""))</f>
        <v/>
      </c>
      <c r="DL14" s="124" t="str">
        <f aca="false">IF(ISBLANK($C14),"",IF($BK14&lt;&gt;Constants!$B$12,"",IF(COUNT($CS14:$CU14)=0,"",MATCH($CV14,$CS14:$CU14,0))))</f>
        <v/>
      </c>
      <c r="DM14" s="126" t="str">
        <f aca="false">IF(ISNUMBER($DL14),CHOOSE($DL14,$BR14,$CB14,$CM14),"")</f>
        <v/>
      </c>
      <c r="DN14" s="126" t="str">
        <f aca="false">IF(ISNUMBER($DL14),CHOOSE($DL14,$BT14,$CD14,$CO14),"")</f>
        <v/>
      </c>
      <c r="DO14" s="126" t="str">
        <f aca="false">IF(ISNUMBER($DL14),CHOOSE($DL14,$BV14,$CF14,$CQ14),"")</f>
        <v/>
      </c>
      <c r="DP14" s="127" t="str">
        <f aca="false">IF(ISBLANK(C14),"",IF(BK14&lt;&gt;Constants!$B$12, BK14 ,CW14))</f>
        <v/>
      </c>
      <c r="DQ14" s="128" t="str">
        <f aca="false">IF(ISBLANK($C14),"",IF($BK14&lt;&gt;Constants!$B$12,$BK14,$BL14))</f>
        <v/>
      </c>
      <c r="DR14" s="128" t="str">
        <f aca="false">IF(ISBLANK(C14),"",DH14)</f>
        <v/>
      </c>
      <c r="DS14" s="128" t="str">
        <f aca="false">IF(ISBLANK(C14),"",DG14)</f>
        <v/>
      </c>
      <c r="DT14" s="129" t="str">
        <f aca="false">IF(ISBLANK(C14),
  "",
IF(DS14=Constants!$B$9,COUNTA($C$11:$C510)+2,IF(DS14=Constants!$B$10,COUNTA($C$11:$C510)+1,IF(DS14=Constants!$B$11,COUNTA($C$11:$C510),DS14))))</f>
        <v/>
      </c>
      <c r="DU14" s="3"/>
      <c r="DV14" s="130" t="n">
        <f aca="false">IF(OR(ISNUMBER(DS14),DS14="DQ",DS14="P",DS14="NS"),
    1,
    0
)</f>
        <v>0</v>
      </c>
      <c r="DW14" s="130" t="n">
        <v>4</v>
      </c>
      <c r="DX14" s="130" t="str">
        <f aca="false">IF(ISBLANK($C14),"",IF(ISNUMBER(DT14),DT14+ROW($B14)/1000,""))</f>
        <v/>
      </c>
      <c r="DY14" s="130" t="str">
        <f aca="false">IF(ISNUMBER(DX14), RANK(DX14,DX$11:DX$510,1), "")</f>
        <v/>
      </c>
      <c r="DZ14" s="130" t="str">
        <f aca="false">IF(ISBLANK($C14),
    "",
    $B14
)</f>
        <v/>
      </c>
      <c r="EA14" s="130" t="str">
        <f aca="false">IF(ISBLANK($C14),
    "",
    $C14
)</f>
        <v/>
      </c>
      <c r="EB14" s="130" t="str">
        <f aca="false">IF(ISBLANK($C14),
    "",
    $D14
)</f>
        <v/>
      </c>
      <c r="EC14" s="130" t="str">
        <f aca="false">IF(ISBLANK($C14),"",$DQ14)</f>
        <v/>
      </c>
      <c r="ED14" s="131" t="str">
        <f aca="false">DP14</f>
        <v/>
      </c>
      <c r="EE14" s="130" t="str">
        <f aca="false">IF(ISBLANK($C14),
    "",
    DS14
)</f>
        <v/>
      </c>
      <c r="EF14" s="132" t="str">
        <f aca="false">IF(DW14&gt;DV$10,
    "",
    VLOOKUP(DW14,DY$11:EE512,7,FALSE())
)</f>
        <v/>
      </c>
      <c r="EG14" s="133" t="str">
        <f aca="false">IF(DW14&gt;DV$10,
    "",
    VLOOKUP(DW14,DY$11:EE512,2,FALSE())
)</f>
        <v/>
      </c>
      <c r="EH14" s="133" t="str">
        <f aca="false">IF(DW14&gt;DV$10,
    "",
    VLOOKUP(DW14,DY$11:EE512,3,FALSE())
)</f>
        <v/>
      </c>
      <c r="EI14" s="133" t="str">
        <f aca="false">IF(DW14&gt;DV$10,
    "",
    VLOOKUP(DW14,DY$11:EE512,4,FALSE())
)</f>
        <v/>
      </c>
      <c r="EJ14" s="134" t="str">
        <f aca="false">IF(DW14&gt;DV$10,
    "",
    VLOOKUP(DW14,DY$11:EE512,6,FALSE())
)</f>
        <v/>
      </c>
      <c r="EK14" s="59"/>
    </row>
    <row r="15" customFormat="false" ht="15.75" hidden="false" customHeight="false" outlineLevel="0" collapsed="false">
      <c r="A15" s="3"/>
      <c r="B15" s="105"/>
      <c r="C15" s="106"/>
      <c r="D15" s="135"/>
      <c r="E15" s="108"/>
      <c r="F15" s="109"/>
      <c r="G15" s="109"/>
      <c r="H15" s="110"/>
      <c r="I15" s="111"/>
      <c r="J15" s="112"/>
      <c r="K15" s="112"/>
      <c r="L15" s="112"/>
      <c r="M15" s="112"/>
      <c r="N15" s="113"/>
      <c r="O15" s="114"/>
      <c r="P15" s="109"/>
      <c r="Q15" s="110"/>
      <c r="R15" s="111"/>
      <c r="S15" s="112"/>
      <c r="T15" s="112"/>
      <c r="U15" s="112"/>
      <c r="V15" s="112"/>
      <c r="W15" s="113"/>
      <c r="X15" s="114"/>
      <c r="Y15" s="109"/>
      <c r="Z15" s="110"/>
      <c r="AA15" s="111"/>
      <c r="AB15" s="112"/>
      <c r="AC15" s="112"/>
      <c r="AD15" s="112"/>
      <c r="AE15" s="112"/>
      <c r="AF15" s="113"/>
      <c r="AG15" s="115"/>
      <c r="AH15" s="111"/>
      <c r="AI15" s="116"/>
      <c r="AJ15" s="116" t="str">
        <f aca="false">IF(ISBLANK($C15),
  "",
IF(E15=Constants!$B$7,
  TRUE(),
IF(E15=Constants!$B$8,
  FALSE(),
  TRUE()
)))</f>
        <v/>
      </c>
      <c r="AK15" s="117" t="str">
        <f aca="false">IF(ISBLANK($C15),"",IF(F15=Constants!$B$8,FALSE(),TRUE()))</f>
        <v/>
      </c>
      <c r="AL15" s="117" t="str">
        <f aca="false">IF(ISBLANK($C15),"",COUNTA($G15:$O15)&gt;0)</f>
        <v/>
      </c>
      <c r="AM15" s="117" t="str">
        <f aca="false">IF(OR(ISBLANK($C15),$AL15&lt;&gt;TRUE()),"",IF(ISBLANK(G15),Constants!$B$27,MAX(0,G15)))</f>
        <v/>
      </c>
      <c r="AN15" s="117" t="str">
        <f aca="false">IF(OR(ISBLANK($C15),$AL15&lt;&gt;TRUE()),"",IF(ISBLANK(H15),Constants!$B$28,MAX(0,H15)))</f>
        <v/>
      </c>
      <c r="AO15" s="117" t="str">
        <f aca="false">IF(OR(ISBLANK($C15),$AL15&lt;&gt;TRUE()),"",IF(J15=Constants!$B$7,TRUE(),IF(J15=Constants!$B$8,FALSE(),TRUE())))</f>
        <v/>
      </c>
      <c r="AP15" s="117" t="str">
        <f aca="false">IF(OR(ISBLANK($C15),$AL15&lt;&gt;TRUE()),"",IF(I15=Constants!$B$7,TRUE(),IF(I15=Constants!$B$8,FALSE(),TRUE())))</f>
        <v/>
      </c>
      <c r="AQ15" s="117" t="str">
        <f aca="false">IF(OR(ISBLANK($C15),$AL15&lt;&gt;TRUE()),"",IF(K15=Constants!$B$33,TRUE(),IF(K15=Constants!$B$34,FALSE(),IF(AND(ISNUMBER(O15),OR(ISBLANK(N15),N15=0)),TRUE(),IF(AND(ISBLANK(O15),ISNUMBER(N15),N15&lt;&gt;0),FALSE(),"")))))</f>
        <v/>
      </c>
      <c r="AR15" s="117" t="str">
        <f aca="false">IF(OR(ISBLANK($C15),$AL15&lt;&gt;TRUE()),"",IF(ISBLANK(L15),Constants!$B$35,MAX(0,MIN(Constants!$B$31,L15))))</f>
        <v/>
      </c>
      <c r="AS15" s="117" t="str">
        <f aca="false">IF(OR(ISBLANK($C15),$AL15&lt;&gt;TRUE()),"",IF(ISBLANK(M15),Constants!$B$35,MAX(0,MIN(Constants!$B$32,M15))))</f>
        <v/>
      </c>
      <c r="AT15" s="117" t="str">
        <f aca="false">IF(ISBLANK($C15),"",COUNTA($P15:$X15)&gt;0)</f>
        <v/>
      </c>
      <c r="AU15" s="117" t="str">
        <f aca="false">IF(OR(ISBLANK($C15),$AT15&lt;&gt;TRUE()),"",IF(ISBLANK(P15),Constants!$B$27,MAX(0,P15)))</f>
        <v/>
      </c>
      <c r="AV15" s="117" t="str">
        <f aca="false">IF(OR(ISBLANK($C15),$AT15&lt;&gt;TRUE()),"",IF(ISBLANK(Q15),Constants!$B$28,MAX(0,Q15)))</f>
        <v/>
      </c>
      <c r="AW15" s="117" t="str">
        <f aca="false">IF(OR(ISBLANK($C15),$AT15&lt;&gt;TRUE()),"",IF(S15=Constants!$B$7,TRUE(),IF(S15=Constants!$B$8,FALSE(),TRUE())))</f>
        <v/>
      </c>
      <c r="AX15" s="117" t="str">
        <f aca="false">IF(OR(ISBLANK($C15),$AT15&lt;&gt;TRUE()),"",IF(R15=Constants!$B$7,TRUE(),IF(R15=Constants!$B$8,FALSE(),TRUE())))</f>
        <v/>
      </c>
      <c r="AY15" s="117" t="str">
        <f aca="false">IF(OR(ISBLANK($C15),$AT15&lt;&gt;TRUE()),"",IF(T15=Constants!$B$33,TRUE(),IF(T15=Constants!$B$34,FALSE(),IF(AND(ISNUMBER(X15),OR(ISBLANK(W15),W15=0)),TRUE(),IF(AND(ISBLANK(X15),ISNUMBER(W15),W15&lt;&gt;0),FALSE(),"")))))</f>
        <v/>
      </c>
      <c r="AZ15" s="117" t="str">
        <f aca="false">IF(OR(ISBLANK($C15),$AT15&lt;&gt;TRUE()),"",IF(ISBLANK(U15),Constants!$B$35,MAX(0,MIN(Constants!$B$31,U15))))</f>
        <v/>
      </c>
      <c r="BA15" s="117" t="str">
        <f aca="false">IF(OR(ISBLANK($C15),$AT15&lt;&gt;TRUE()),"",IF(ISBLANK(V15),Constants!$B$35,MAX(0,MIN(Constants!$B$32,V15))))</f>
        <v/>
      </c>
      <c r="BB15" s="117" t="str">
        <f aca="false">IF(ISBLANK($C15),"",COUNTA($Y15:$AG15)&gt;0)</f>
        <v/>
      </c>
      <c r="BC15" s="117" t="str">
        <f aca="false">IF(OR(ISBLANK($C15),$BB15&lt;&gt;TRUE()),"",IF(ISBLANK(Y15),Constants!$B$27,MAX(0,Y15)))</f>
        <v/>
      </c>
      <c r="BD15" s="117" t="str">
        <f aca="false">IF(OR(ISBLANK($C15),$BB15&lt;&gt;TRUE()),"",IF(ISBLANK(Z15),Constants!$B$28,MAX(0,Z15)))</f>
        <v/>
      </c>
      <c r="BE15" s="117" t="str">
        <f aca="false">IF(OR(ISBLANK($C15),$BB15&lt;&gt;TRUE()),"",IF(AB15=Constants!$B$7,TRUE(),IF(AB15=Constants!$B$8,FALSE(),TRUE())))</f>
        <v/>
      </c>
      <c r="BF15" s="117" t="str">
        <f aca="false">IF(OR(ISBLANK($C15),$BB15&lt;&gt;TRUE()),"",IF(AA15=Constants!$B$7,TRUE(),IF(AA15=Constants!$B$8,FALSE(),TRUE())))</f>
        <v/>
      </c>
      <c r="BG15" s="117" t="str">
        <f aca="false">IF(OR(ISBLANK($C15),$BB15&lt;&gt;TRUE()),"",IF(AC15=Constants!$B$33,TRUE(),IF(AC15=Constants!$B$34,FALSE(),IF(AND(ISNUMBER(AG15),OR(ISBLANK(AF15),AF15=0)),TRUE(),IF(AND(ISBLANK(AG15),ISNUMBER(AF15),AF15&lt;&gt;0),FALSE(),"")))))</f>
        <v/>
      </c>
      <c r="BH15" s="117" t="str">
        <f aca="false">IF(OR(ISBLANK($C15),$BB15&lt;&gt;TRUE()),"",IF(ISBLANK(AD15),Constants!$B$35,MAX(0,MIN(Constants!$B$31,AD15))))</f>
        <v/>
      </c>
      <c r="BI15" s="117" t="str">
        <f aca="false">IF(OR(ISBLANK($C15),$BB15&lt;&gt;TRUE()),"",IF(ISBLANK(AE15),Constants!$B$35,MAX(0,MIN(Constants!$B$32,AE15))))</f>
        <v/>
      </c>
      <c r="BJ15" s="118" t="str">
        <f aca="false">IF(ISBLANK($C15),
  "",
IF(AH15=Constants!$B$7,
  TRUE(),
IF(AH15=Constants!$B$8,
  FALSE(),
  FALSE()
)))</f>
        <v/>
      </c>
      <c r="BK15" s="117" t="str">
        <f aca="false">IF(ISBLANK($C15),"",IF($BJ15,Constants!$B$9,IF(COUNTA($E15:$AH15)=0,Constants!$B$10,IF(NOT($AK15),Constants!$B$11,IF(AND(NOT(ISNUMBER($BM15)),COUNTA($O15,$X15,$AG15)&gt;0),Constants!$B$13,Constants!$B$12)))))</f>
        <v/>
      </c>
      <c r="BL15" s="117" t="str">
        <f aca="false">IF(ISBLANK($C15),"",IF($BK15&lt;&gt;Constants!$B$12,$BK15,Constants!$B$4))</f>
        <v/>
      </c>
      <c r="BM15" s="116" t="str">
        <f aca="false">IF(OR(ISBLANK($D$8), NOT(ISNUMBER($D$8))), Constants!$B$17,$D$8)</f>
        <v>ERROR: Set Target Time in cell D8</v>
      </c>
      <c r="BN15" s="119" t="str">
        <f aca="false">IF(OR($BK15&lt;&gt;Constants!$B$12,$AL15&lt;&gt;TRUE()),"",IF(NOT($AO15),TRUE(),IF($AQ15="","",$AQ15)))</f>
        <v/>
      </c>
      <c r="BO15" s="120" t="n">
        <f aca="false">IF(BN15="",FALSE(),IF(NOT($AO15),TRUE(),IF($AQ15,ISNUMBER(O15),ISNUMBER(N15))))</f>
        <v>0</v>
      </c>
      <c r="BP15" s="121" t="str">
        <f aca="false">IF(BO15,IF($AJ15,1,Constants!$B$22)*POWER(Constants!$B$23,MAX($AM15,0))*POWER(Constants!$B$24,MAX($AN15,0)),"")</f>
        <v/>
      </c>
      <c r="BQ15" s="117" t="str">
        <f aca="false">IF(OR($BK15&lt;&gt;Constants!$B$12,NOT($BO15)),"",IF(NOT($AO15),0,Constants!$B$19*IF($AQ15,1,MAX(0,MIN(1,(Constants!$B$20-N15)/Constants!$B$20)))))</f>
        <v/>
      </c>
      <c r="BR15" s="117" t="str">
        <f aca="false">IF(BQ15="","",BQ15*IF($AP15,1,Constants!$B$25)*BP15)</f>
        <v/>
      </c>
      <c r="BS15" s="117" t="str">
        <f aca="false">IF(OR($BK15&lt;&gt;Constants!$B$12,NOT($BO15)),"",IF(NOT($AO15),0,IF(NOT($AQ15),0,MAX(0,Constants!$B$21*(1-ABS(O15-$BM15)/$BM15)))))</f>
        <v/>
      </c>
      <c r="BT15" s="117" t="str">
        <f aca="false">IF(BS15="","",BS15*BP15)</f>
        <v/>
      </c>
      <c r="BU15" s="117" t="str">
        <f aca="false">IF(OR($BK15&lt;&gt;Constants!$B$12,NOT($BO15)),"",IF(OR(NOT($AO15),NOT($AP15)),0,MIN(Constants!$B$18,(Constants!$B$29*$AR15+Constants!$B$30*$AS15)*IF($AQ15,1,MAX(0,MIN(1,(Constants!$B$20-N15)/Constants!$B$20))))))</f>
        <v/>
      </c>
      <c r="BV15" s="117" t="str">
        <f aca="false">IF(BU15="","",BU15*BP15)</f>
        <v/>
      </c>
      <c r="BW15" s="122" t="str">
        <f aca="false">IF(OR($BK15&lt;&gt;Constants!$B$12,NOT($BO15)),"",BR15+BT15+BV15)</f>
        <v/>
      </c>
      <c r="BX15" s="119" t="str">
        <f aca="false">IF(OR($BK15&lt;&gt;Constants!$B$12,$AT15&lt;&gt;TRUE()),"",IF(NOT($AW15),TRUE(),IF($AY15="","",$AY15)))</f>
        <v/>
      </c>
      <c r="BY15" s="120" t="n">
        <f aca="false">IF(BX15="",FALSE(),IF(NOT($AW15),TRUE(),IF($AY15,ISNUMBER(X15),ISNUMBER(W15))))</f>
        <v>0</v>
      </c>
      <c r="BZ15" s="121" t="str">
        <f aca="false">IF(BY15,IF($AJ15,1,Constants!$B$22)*POWER(Constants!$B$23,MAX($AU15,0))*POWER(Constants!$B$24,MAX($AV15,0)),"")</f>
        <v/>
      </c>
      <c r="CA15" s="117" t="str">
        <f aca="false">IF(OR($BK15&lt;&gt;Constants!$B$12,NOT($BY15)),"",IF(NOT($AW15),0,Constants!$B$19*IF($AY15,1,MAX(0,MIN(1,(Constants!$B$20-W15)/Constants!$B$20)))))</f>
        <v/>
      </c>
      <c r="CB15" s="117" t="str">
        <f aca="false">IF(CA15="","",CA15*IF($AX15,1,Constants!$B$25)*BZ15)</f>
        <v/>
      </c>
      <c r="CC15" s="117" t="str">
        <f aca="false">IF(OR($BK15&lt;&gt;Constants!$B$12,NOT($BY15)),"",IF(NOT($AW15),0,IF(NOT($AY15),0,MAX(0,Constants!$B$21*(1-ABS(X15-$BM15)/$BM15)))))</f>
        <v/>
      </c>
      <c r="CD15" s="117" t="str">
        <f aca="false">IF(CC15="","",CC15*BZ15)</f>
        <v/>
      </c>
      <c r="CE15" s="117" t="str">
        <f aca="false">IF(OR($BK15&lt;&gt;Constants!$B$12,NOT($BY15)),"",IF(OR(NOT($AW15),NOT($AX15)),0,MIN(Constants!$B$18,(Constants!$B$29*$AZ15+Constants!$B$30*$BA15)*IF($AY15,1,MAX(0,MIN(1,(Constants!$B$20-W15)/Constants!$B$20))))))</f>
        <v/>
      </c>
      <c r="CF15" s="117" t="str">
        <f aca="false">IF(CE15="","",CE15*BZ15)</f>
        <v/>
      </c>
      <c r="CG15" s="122" t="str">
        <f aca="false">IF(OR($BK15&lt;&gt;Constants!$B$12,NOT($BY15)),"",CB15+CD15+CF15)</f>
        <v/>
      </c>
      <c r="CH15" s="119" t="n">
        <f aca="false">IF(OR(BN15="",BX15=""),TRUE(),BN15&lt;&gt;BX15)</f>
        <v>1</v>
      </c>
      <c r="CI15" s="117" t="str">
        <f aca="false">IF(OR($BK15&lt;&gt;Constants!$B$12,$BB15&lt;&gt;TRUE(),NOT($CH15)),"",IF(NOT($BE15),TRUE(),IF($BG15="","",$BG15)))</f>
        <v/>
      </c>
      <c r="CJ15" s="120" t="n">
        <f aca="false">IF(CI15="",FALSE(),IF(NOT($BE15),TRUE(),IF($BG15,ISNUMBER(AG15),ISNUMBER(AF15))))</f>
        <v>0</v>
      </c>
      <c r="CK15" s="121" t="str">
        <f aca="false">IF(CJ15,IF($AJ15,1,Constants!$B$22)*POWER(Constants!$B$23,MAX($BC15,0))*POWER(Constants!$B$24,MAX($BD15,0)),"")</f>
        <v/>
      </c>
      <c r="CL15" s="117" t="str">
        <f aca="false">IF(OR($BK15&lt;&gt;Constants!$B$12,NOT($CJ15)),"",IF(NOT($BE15),0,Constants!$B$19*IF($BG15,1,MAX(0,MIN(1,(Constants!$B$20-AF15)/Constants!$B$20)))))</f>
        <v/>
      </c>
      <c r="CM15" s="117" t="str">
        <f aca="false">IF(CL15="","",CL15*IF($BF15,1,Constants!$B$25)*CK15)</f>
        <v/>
      </c>
      <c r="CN15" s="117" t="str">
        <f aca="false">IF(OR($BK15&lt;&gt;Constants!$B$12,NOT($CJ15)),"",IF(NOT($BE15),0,IF(NOT($BG15),0,MAX(0,Constants!$B$21*(1-ABS(AG15-$BM15)/$BM15)))))</f>
        <v/>
      </c>
      <c r="CO15" s="117" t="str">
        <f aca="false">IF(CN15="","",CN15*CK15)</f>
        <v/>
      </c>
      <c r="CP15" s="117" t="str">
        <f aca="false">IF(OR($BK15&lt;&gt;Constants!$B$12,NOT($CJ15)),"",IF(OR(NOT($BE15),NOT($BF15)),0,MIN(Constants!$B$18,(Constants!$B$29*$BH15+Constants!$B$30*$BI15)*IF($BG15,1,MAX(0,MIN(1,(Constants!$B$20-AF15)/Constants!$B$20))))))</f>
        <v/>
      </c>
      <c r="CQ15" s="117" t="str">
        <f aca="false">IF(CP15="","",CP15*CK15)</f>
        <v/>
      </c>
      <c r="CR15" s="122" t="str">
        <f aca="false">IF(OR($BK15&lt;&gt;Constants!$B$12,NOT($CJ15)),"",CM15+CO15+CQ15)</f>
        <v/>
      </c>
      <c r="CS15" s="116" t="str">
        <f aca="false">IF(OR($BK15&lt;&gt;Constants!$B$12,ISBLANK($C15)),"",BW15)</f>
        <v/>
      </c>
      <c r="CT15" s="117" t="str">
        <f aca="false">IF(OR($BK15&lt;&gt;Constants!$B$12,ISBLANK($C15)),"",CG15)</f>
        <v/>
      </c>
      <c r="CU15" s="118" t="str">
        <f aca="false">IF(OR($BK15&lt;&gt;Constants!$B$12,ISBLANK($C15)),"",CR15)</f>
        <v/>
      </c>
      <c r="CV15" s="117" t="str">
        <f aca="false">IF(OR($BK15&lt;&gt;Constants!$B$12,ISBLANK($C15)),"",IF(COUNT(CS15:CU15)=0,0,MAX(CS15:CU15)))</f>
        <v/>
      </c>
      <c r="CW15" s="117" t="str">
        <f aca="false">IF($BK15&lt;&gt;Constants!$B$12,"",CV15)</f>
        <v/>
      </c>
      <c r="CX15" s="117" t="str">
        <f aca="false">IF(ISNUMBER(CW15), RANK(CW15,$CW$11:$CW$510), "")</f>
        <v/>
      </c>
      <c r="CY15" s="116" t="str">
        <f aca="false">IF(OR($BK15&lt;&gt;Constants!$B$12,ISBLANK($C15)),"",MAX(BT15,CD15,CO15))</f>
        <v/>
      </c>
      <c r="CZ15" s="117" t="str">
        <f aca="false">IF(ISNUMBER(CY15), RANK(CY15,CY$11:CY$510), "")</f>
        <v/>
      </c>
      <c r="DA15" s="117" t="str">
        <f aca="false">IF(OR($BK15&lt;&gt;Constants!$B$12,ISBLANK($C15)),"",MAX(AM15,AU15,IF($CH15,BC15,0)))</f>
        <v/>
      </c>
      <c r="DB15" s="117" t="str">
        <f aca="false">IF(ISNUMBER(DA15), RANK(DA15,DA$11:DA$510,1), "")</f>
        <v/>
      </c>
      <c r="DC15" s="117" t="str">
        <f aca="false">IF(OR($BK15&lt;&gt;Constants!$B$12,ISBLANK($C15)),"",MAX(BV15,CF15,CQ15))</f>
        <v/>
      </c>
      <c r="DD15" s="117" t="str">
        <f aca="false">IF(ISNUMBER(DC15),RANK(DC15,DC$11:DC$510),"")</f>
        <v/>
      </c>
      <c r="DE15" s="123" t="str">
        <f aca="false">IFERROR(IF(OR($BK15&lt;&gt;Constants!$B$12, ISBLANK($C15)),"",LARGE(CS15:CU15,2)), 0)</f>
        <v/>
      </c>
      <c r="DF15" s="118" t="str">
        <f aca="false">IF(ISNUMBER(DE15), RANK(DE15,DE$11:DE$510), "")</f>
        <v/>
      </c>
      <c r="DG15" s="117" t="str">
        <f aca="false">IF(ISBLANK($C15),"",IF(BK15=Constants!$B$12,RANK($CX15, $CX$11:$CX$510, 1)+
SUMPRODUCT(--($CX$11:$CX$510=$CX15),--($CZ15&gt;$CZ$11:$CZ$510))+
SUMPRODUCT(--($CX$11:$CX$510=$CX15),--($CZ15=$CZ$11:$CZ$510),--($DB15&gt;$DB$11:$DB$510))+
SUMPRODUCT(--($CX$11:$CX$510=$CX15),--($CZ15=$CZ$11:$CZ$510),--($DB15=$DB$11:$DB$510), --($DD15&gt;$DD$11:$DD$510))+
SUMPRODUCT(--($CX$11:$CX$510=$CX15),--($CZ15=$CZ$11:$CZ$510),--($DB15=$DB$11:$DB$510), --($DD15=$DD$11:$DD$510), --($DF15&gt;$DF$11:$DF$510))
,BK15)
)</f>
        <v/>
      </c>
      <c r="DH15" s="117" t="str">
        <f aca="false">IF(ISBLANK(C15),"",IF(BK15&lt;&gt;Constants!$B$12, BK15, CX15-DG15))</f>
        <v/>
      </c>
      <c r="DI15" s="118"/>
      <c r="DJ15" s="124"/>
      <c r="DK15" s="125" t="str">
        <f aca="false">IF(ISBLANK($C15),"",IF($BK15=Constants!$B$13,$BM15,""))</f>
        <v/>
      </c>
      <c r="DL15" s="124" t="str">
        <f aca="false">IF(ISBLANK($C15),"",IF($BK15&lt;&gt;Constants!$B$12,"",IF(COUNT($CS15:$CU15)=0,"",MATCH($CV15,$CS15:$CU15,0))))</f>
        <v/>
      </c>
      <c r="DM15" s="126" t="str">
        <f aca="false">IF(ISNUMBER($DL15),CHOOSE($DL15,$BR15,$CB15,$CM15),"")</f>
        <v/>
      </c>
      <c r="DN15" s="126" t="str">
        <f aca="false">IF(ISNUMBER($DL15),CHOOSE($DL15,$BT15,$CD15,$CO15),"")</f>
        <v/>
      </c>
      <c r="DO15" s="126" t="str">
        <f aca="false">IF(ISNUMBER($DL15),CHOOSE($DL15,$BV15,$CF15,$CQ15),"")</f>
        <v/>
      </c>
      <c r="DP15" s="127" t="str">
        <f aca="false">IF(ISBLANK(C15),"",IF(BK15&lt;&gt;Constants!$B$12, BK15 ,CW15))</f>
        <v/>
      </c>
      <c r="DQ15" s="128" t="str">
        <f aca="false">IF(ISBLANK($C15),"",IF($BK15&lt;&gt;Constants!$B$12,$BK15,$BL15))</f>
        <v/>
      </c>
      <c r="DR15" s="128" t="str">
        <f aca="false">IF(ISBLANK(C15),"",DH15)</f>
        <v/>
      </c>
      <c r="DS15" s="128" t="str">
        <f aca="false">IF(ISBLANK(C15),"",DG15)</f>
        <v/>
      </c>
      <c r="DT15" s="129" t="str">
        <f aca="false">IF(ISBLANK(C15),
  "",
IF(DS15=Constants!$B$9,COUNTA($C$11:$C510)+2,IF(DS15=Constants!$B$10,COUNTA($C$11:$C510)+1,IF(DS15=Constants!$B$11,COUNTA($C$11:$C510),DS15))))</f>
        <v/>
      </c>
      <c r="DU15" s="3"/>
      <c r="DV15" s="130" t="n">
        <f aca="false">IF(OR(ISNUMBER(DS15),DS15="DQ",DS15="P",DS15="NS"),
    1,
    0
)</f>
        <v>0</v>
      </c>
      <c r="DW15" s="130" t="n">
        <v>5</v>
      </c>
      <c r="DX15" s="130" t="str">
        <f aca="false">IF(ISBLANK($C15),"",IF(ISNUMBER(DT15),DT15+ROW($B15)/1000,""))</f>
        <v/>
      </c>
      <c r="DY15" s="130" t="str">
        <f aca="false">IF(ISNUMBER(DX15), RANK(DX15,DX$11:DX$510,1), "")</f>
        <v/>
      </c>
      <c r="DZ15" s="130" t="str">
        <f aca="false">IF(ISBLANK($C15),
    "",
    $B15
)</f>
        <v/>
      </c>
      <c r="EA15" s="130" t="str">
        <f aca="false">IF(ISBLANK($C15),
    "",
    $C15
)</f>
        <v/>
      </c>
      <c r="EB15" s="130" t="str">
        <f aca="false">IF(ISBLANK($C15),
    "",
    $D15
)</f>
        <v/>
      </c>
      <c r="EC15" s="130" t="str">
        <f aca="false">IF(ISBLANK($C15),"",$DQ15)</f>
        <v/>
      </c>
      <c r="ED15" s="131" t="str">
        <f aca="false">DP15</f>
        <v/>
      </c>
      <c r="EE15" s="130" t="str">
        <f aca="false">IF(ISBLANK($C15),
    "",
    DS15
)</f>
        <v/>
      </c>
      <c r="EF15" s="132" t="str">
        <f aca="false">IF(DW15&gt;DV$10,
    "",
    VLOOKUP(DW15,DY$11:EE513,7,FALSE())
)</f>
        <v/>
      </c>
      <c r="EG15" s="133" t="str">
        <f aca="false">IF(DW15&gt;DV$10,
    "",
    VLOOKUP(DW15,DY$11:EE513,2,FALSE())
)</f>
        <v/>
      </c>
      <c r="EH15" s="133" t="str">
        <f aca="false">IF(DW15&gt;DV$10,
    "",
    VLOOKUP(DW15,DY$11:EE513,3,FALSE())
)</f>
        <v/>
      </c>
      <c r="EI15" s="133" t="str">
        <f aca="false">IF(DW15&gt;DV$10,
    "",
    VLOOKUP(DW15,DY$11:EE513,4,FALSE())
)</f>
        <v/>
      </c>
      <c r="EJ15" s="134" t="str">
        <f aca="false">IF(DW15&gt;DV$10,
    "",
    VLOOKUP(DW15,DY$11:EE513,6,FALSE())
)</f>
        <v/>
      </c>
      <c r="EK15" s="59"/>
    </row>
    <row r="16" customFormat="false" ht="15.75" hidden="false" customHeight="false" outlineLevel="0" collapsed="false">
      <c r="A16" s="3"/>
      <c r="B16" s="105"/>
      <c r="C16" s="106"/>
      <c r="D16" s="107"/>
      <c r="E16" s="136"/>
      <c r="F16" s="109"/>
      <c r="G16" s="137"/>
      <c r="H16" s="138"/>
      <c r="I16" s="139"/>
      <c r="J16" s="140"/>
      <c r="K16" s="140"/>
      <c r="L16" s="140"/>
      <c r="M16" s="140"/>
      <c r="N16" s="141"/>
      <c r="O16" s="142"/>
      <c r="P16" s="137"/>
      <c r="Q16" s="138"/>
      <c r="R16" s="139"/>
      <c r="S16" s="140"/>
      <c r="T16" s="140"/>
      <c r="U16" s="140"/>
      <c r="V16" s="140"/>
      <c r="W16" s="141"/>
      <c r="X16" s="142"/>
      <c r="Y16" s="137"/>
      <c r="Z16" s="138"/>
      <c r="AA16" s="139"/>
      <c r="AB16" s="140"/>
      <c r="AC16" s="140"/>
      <c r="AD16" s="140"/>
      <c r="AE16" s="140"/>
      <c r="AF16" s="141"/>
      <c r="AG16" s="143"/>
      <c r="AH16" s="139"/>
      <c r="AI16" s="116"/>
      <c r="AJ16" s="116" t="str">
        <f aca="false">IF(ISBLANK($C16),
  "",
IF(E16=Constants!$B$7,
  TRUE(),
IF(E16=Constants!$B$8,
  FALSE(),
  TRUE()
)))</f>
        <v/>
      </c>
      <c r="AK16" s="117" t="str">
        <f aca="false">IF(ISBLANK($C16),"",IF(F16=Constants!$B$8,FALSE(),TRUE()))</f>
        <v/>
      </c>
      <c r="AL16" s="117" t="str">
        <f aca="false">IF(ISBLANK($C16),"",COUNTA($G16:$O16)&gt;0)</f>
        <v/>
      </c>
      <c r="AM16" s="117" t="str">
        <f aca="false">IF(OR(ISBLANK($C16),$AL16&lt;&gt;TRUE()),"",IF(ISBLANK(G16),Constants!$B$27,MAX(0,G16)))</f>
        <v/>
      </c>
      <c r="AN16" s="117" t="str">
        <f aca="false">IF(OR(ISBLANK($C16),$AL16&lt;&gt;TRUE()),"",IF(ISBLANK(H16),Constants!$B$28,MAX(0,H16)))</f>
        <v/>
      </c>
      <c r="AO16" s="117" t="str">
        <f aca="false">IF(OR(ISBLANK($C16),$AL16&lt;&gt;TRUE()),"",IF(J16=Constants!$B$7,TRUE(),IF(J16=Constants!$B$8,FALSE(),TRUE())))</f>
        <v/>
      </c>
      <c r="AP16" s="117" t="str">
        <f aca="false">IF(OR(ISBLANK($C16),$AL16&lt;&gt;TRUE()),"",IF(I16=Constants!$B$7,TRUE(),IF(I16=Constants!$B$8,FALSE(),TRUE())))</f>
        <v/>
      </c>
      <c r="AQ16" s="117" t="str">
        <f aca="false">IF(OR(ISBLANK($C16),$AL16&lt;&gt;TRUE()),"",IF(K16=Constants!$B$33,TRUE(),IF(K16=Constants!$B$34,FALSE(),IF(AND(ISNUMBER(O16),OR(ISBLANK(N16),N16=0)),TRUE(),IF(AND(ISBLANK(O16),ISNUMBER(N16),N16&lt;&gt;0),FALSE(),"")))))</f>
        <v/>
      </c>
      <c r="AR16" s="117" t="str">
        <f aca="false">IF(OR(ISBLANK($C16),$AL16&lt;&gt;TRUE()),"",IF(ISBLANK(L16),Constants!$B$35,MAX(0,MIN(Constants!$B$31,L16))))</f>
        <v/>
      </c>
      <c r="AS16" s="117" t="str">
        <f aca="false">IF(OR(ISBLANK($C16),$AL16&lt;&gt;TRUE()),"",IF(ISBLANK(M16),Constants!$B$35,MAX(0,MIN(Constants!$B$32,M16))))</f>
        <v/>
      </c>
      <c r="AT16" s="117" t="str">
        <f aca="false">IF(ISBLANK($C16),"",COUNTA($P16:$X16)&gt;0)</f>
        <v/>
      </c>
      <c r="AU16" s="117" t="str">
        <f aca="false">IF(OR(ISBLANK($C16),$AT16&lt;&gt;TRUE()),"",IF(ISBLANK(P16),Constants!$B$27,MAX(0,P16)))</f>
        <v/>
      </c>
      <c r="AV16" s="117" t="str">
        <f aca="false">IF(OR(ISBLANK($C16),$AT16&lt;&gt;TRUE()),"",IF(ISBLANK(Q16),Constants!$B$28,MAX(0,Q16)))</f>
        <v/>
      </c>
      <c r="AW16" s="117" t="str">
        <f aca="false">IF(OR(ISBLANK($C16),$AT16&lt;&gt;TRUE()),"",IF(S16=Constants!$B$7,TRUE(),IF(S16=Constants!$B$8,FALSE(),TRUE())))</f>
        <v/>
      </c>
      <c r="AX16" s="117" t="str">
        <f aca="false">IF(OR(ISBLANK($C16),$AT16&lt;&gt;TRUE()),"",IF(R16=Constants!$B$7,TRUE(),IF(R16=Constants!$B$8,FALSE(),TRUE())))</f>
        <v/>
      </c>
      <c r="AY16" s="117" t="str">
        <f aca="false">IF(OR(ISBLANK($C16),$AT16&lt;&gt;TRUE()),"",IF(T16=Constants!$B$33,TRUE(),IF(T16=Constants!$B$34,FALSE(),IF(AND(ISNUMBER(X16),OR(ISBLANK(W16),W16=0)),TRUE(),IF(AND(ISBLANK(X16),ISNUMBER(W16),W16&lt;&gt;0),FALSE(),"")))))</f>
        <v/>
      </c>
      <c r="AZ16" s="117" t="str">
        <f aca="false">IF(OR(ISBLANK($C16),$AT16&lt;&gt;TRUE()),"",IF(ISBLANK(U16),Constants!$B$35,MAX(0,MIN(Constants!$B$31,U16))))</f>
        <v/>
      </c>
      <c r="BA16" s="117" t="str">
        <f aca="false">IF(OR(ISBLANK($C16),$AT16&lt;&gt;TRUE()),"",IF(ISBLANK(V16),Constants!$B$35,MAX(0,MIN(Constants!$B$32,V16))))</f>
        <v/>
      </c>
      <c r="BB16" s="117" t="str">
        <f aca="false">IF(ISBLANK($C16),"",COUNTA($Y16:$AG16)&gt;0)</f>
        <v/>
      </c>
      <c r="BC16" s="117" t="str">
        <f aca="false">IF(OR(ISBLANK($C16),$BB16&lt;&gt;TRUE()),"",IF(ISBLANK(Y16),Constants!$B$27,MAX(0,Y16)))</f>
        <v/>
      </c>
      <c r="BD16" s="117" t="str">
        <f aca="false">IF(OR(ISBLANK($C16),$BB16&lt;&gt;TRUE()),"",IF(ISBLANK(Z16),Constants!$B$28,MAX(0,Z16)))</f>
        <v/>
      </c>
      <c r="BE16" s="117" t="str">
        <f aca="false">IF(OR(ISBLANK($C16),$BB16&lt;&gt;TRUE()),"",IF(AB16=Constants!$B$7,TRUE(),IF(AB16=Constants!$B$8,FALSE(),TRUE())))</f>
        <v/>
      </c>
      <c r="BF16" s="117" t="str">
        <f aca="false">IF(OR(ISBLANK($C16),$BB16&lt;&gt;TRUE()),"",IF(AA16=Constants!$B$7,TRUE(),IF(AA16=Constants!$B$8,FALSE(),TRUE())))</f>
        <v/>
      </c>
      <c r="BG16" s="117" t="str">
        <f aca="false">IF(OR(ISBLANK($C16),$BB16&lt;&gt;TRUE()),"",IF(AC16=Constants!$B$33,TRUE(),IF(AC16=Constants!$B$34,FALSE(),IF(AND(ISNUMBER(AG16),OR(ISBLANK(AF16),AF16=0)),TRUE(),IF(AND(ISBLANK(AG16),ISNUMBER(AF16),AF16&lt;&gt;0),FALSE(),"")))))</f>
        <v/>
      </c>
      <c r="BH16" s="117" t="str">
        <f aca="false">IF(OR(ISBLANK($C16),$BB16&lt;&gt;TRUE()),"",IF(ISBLANK(AD16),Constants!$B$35,MAX(0,MIN(Constants!$B$31,AD16))))</f>
        <v/>
      </c>
      <c r="BI16" s="117" t="str">
        <f aca="false">IF(OR(ISBLANK($C16),$BB16&lt;&gt;TRUE()),"",IF(ISBLANK(AE16),Constants!$B$35,MAX(0,MIN(Constants!$B$32,AE16))))</f>
        <v/>
      </c>
      <c r="BJ16" s="118" t="str">
        <f aca="false">IF(ISBLANK($C16),
  "",
IF(AH16=Constants!$B$7,
  TRUE(),
IF(AH16=Constants!$B$8,
  FALSE(),
  FALSE()
)))</f>
        <v/>
      </c>
      <c r="BK16" s="117" t="str">
        <f aca="false">IF(ISBLANK($C16),"",IF($BJ16,Constants!$B$9,IF(COUNTA($E16:$AH16)=0,Constants!$B$10,IF(NOT($AK16),Constants!$B$11,IF(AND(NOT(ISNUMBER($BM16)),COUNTA($O16,$X16,$AG16)&gt;0),Constants!$B$13,Constants!$B$12)))))</f>
        <v/>
      </c>
      <c r="BL16" s="117" t="str">
        <f aca="false">IF(ISBLANK($C16),"",IF($BK16&lt;&gt;Constants!$B$12,$BK16,Constants!$B$4))</f>
        <v/>
      </c>
      <c r="BM16" s="116" t="str">
        <f aca="false">IF(OR(ISBLANK($D$8), NOT(ISNUMBER($D$8))), Constants!$B$17,$D$8)</f>
        <v>ERROR: Set Target Time in cell D8</v>
      </c>
      <c r="BN16" s="119" t="str">
        <f aca="false">IF(OR($BK16&lt;&gt;Constants!$B$12,$AL16&lt;&gt;TRUE()),"",IF(NOT($AO16),TRUE(),IF($AQ16="","",$AQ16)))</f>
        <v/>
      </c>
      <c r="BO16" s="120" t="n">
        <f aca="false">IF(BN16="",FALSE(),IF(NOT($AO16),TRUE(),IF($AQ16,ISNUMBER(O16),ISNUMBER(N16))))</f>
        <v>0</v>
      </c>
      <c r="BP16" s="121" t="str">
        <f aca="false">IF(BO16,IF($AJ16,1,Constants!$B$22)*POWER(Constants!$B$23,MAX($AM16,0))*POWER(Constants!$B$24,MAX($AN16,0)),"")</f>
        <v/>
      </c>
      <c r="BQ16" s="117" t="str">
        <f aca="false">IF(OR($BK16&lt;&gt;Constants!$B$12,NOT($BO16)),"",IF(NOT($AO16),0,Constants!$B$19*IF($AQ16,1,MAX(0,MIN(1,(Constants!$B$20-N16)/Constants!$B$20)))))</f>
        <v/>
      </c>
      <c r="BR16" s="117" t="str">
        <f aca="false">IF(BQ16="","",BQ16*IF($AP16,1,Constants!$B$25)*BP16)</f>
        <v/>
      </c>
      <c r="BS16" s="117" t="str">
        <f aca="false">IF(OR($BK16&lt;&gt;Constants!$B$12,NOT($BO16)),"",IF(NOT($AO16),0,IF(NOT($AQ16),0,MAX(0,Constants!$B$21*(1-ABS(O16-$BM16)/$BM16)))))</f>
        <v/>
      </c>
      <c r="BT16" s="117" t="str">
        <f aca="false">IF(BS16="","",BS16*BP16)</f>
        <v/>
      </c>
      <c r="BU16" s="117" t="str">
        <f aca="false">IF(OR($BK16&lt;&gt;Constants!$B$12,NOT($BO16)),"",IF(OR(NOT($AO16),NOT($AP16)),0,MIN(Constants!$B$18,(Constants!$B$29*$AR16+Constants!$B$30*$AS16)*IF($AQ16,1,MAX(0,MIN(1,(Constants!$B$20-N16)/Constants!$B$20))))))</f>
        <v/>
      </c>
      <c r="BV16" s="117" t="str">
        <f aca="false">IF(BU16="","",BU16*BP16)</f>
        <v/>
      </c>
      <c r="BW16" s="122" t="str">
        <f aca="false">IF(OR($BK16&lt;&gt;Constants!$B$12,NOT($BO16)),"",BR16+BT16+BV16)</f>
        <v/>
      </c>
      <c r="BX16" s="119" t="str">
        <f aca="false">IF(OR($BK16&lt;&gt;Constants!$B$12,$AT16&lt;&gt;TRUE()),"",IF(NOT($AW16),TRUE(),IF($AY16="","",$AY16)))</f>
        <v/>
      </c>
      <c r="BY16" s="120" t="n">
        <f aca="false">IF(BX16="",FALSE(),IF(NOT($AW16),TRUE(),IF($AY16,ISNUMBER(X16),ISNUMBER(W16))))</f>
        <v>0</v>
      </c>
      <c r="BZ16" s="121" t="str">
        <f aca="false">IF(BY16,IF($AJ16,1,Constants!$B$22)*POWER(Constants!$B$23,MAX($AU16,0))*POWER(Constants!$B$24,MAX($AV16,0)),"")</f>
        <v/>
      </c>
      <c r="CA16" s="117" t="str">
        <f aca="false">IF(OR($BK16&lt;&gt;Constants!$B$12,NOT($BY16)),"",IF(NOT($AW16),0,Constants!$B$19*IF($AY16,1,MAX(0,MIN(1,(Constants!$B$20-W16)/Constants!$B$20)))))</f>
        <v/>
      </c>
      <c r="CB16" s="117" t="str">
        <f aca="false">IF(CA16="","",CA16*IF($AX16,1,Constants!$B$25)*BZ16)</f>
        <v/>
      </c>
      <c r="CC16" s="117" t="str">
        <f aca="false">IF(OR($BK16&lt;&gt;Constants!$B$12,NOT($BY16)),"",IF(NOT($AW16),0,IF(NOT($AY16),0,MAX(0,Constants!$B$21*(1-ABS(X16-$BM16)/$BM16)))))</f>
        <v/>
      </c>
      <c r="CD16" s="117" t="str">
        <f aca="false">IF(CC16="","",CC16*BZ16)</f>
        <v/>
      </c>
      <c r="CE16" s="117" t="str">
        <f aca="false">IF(OR($BK16&lt;&gt;Constants!$B$12,NOT($BY16)),"",IF(OR(NOT($AW16),NOT($AX16)),0,MIN(Constants!$B$18,(Constants!$B$29*$AZ16+Constants!$B$30*$BA16)*IF($AY16,1,MAX(0,MIN(1,(Constants!$B$20-W16)/Constants!$B$20))))))</f>
        <v/>
      </c>
      <c r="CF16" s="117" t="str">
        <f aca="false">IF(CE16="","",CE16*BZ16)</f>
        <v/>
      </c>
      <c r="CG16" s="122" t="str">
        <f aca="false">IF(OR($BK16&lt;&gt;Constants!$B$12,NOT($BY16)),"",CB16+CD16+CF16)</f>
        <v/>
      </c>
      <c r="CH16" s="119" t="n">
        <f aca="false">IF(OR(BN16="",BX16=""),TRUE(),BN16&lt;&gt;BX16)</f>
        <v>1</v>
      </c>
      <c r="CI16" s="117" t="str">
        <f aca="false">IF(OR($BK16&lt;&gt;Constants!$B$12,$BB16&lt;&gt;TRUE(),NOT($CH16)),"",IF(NOT($BE16),TRUE(),IF($BG16="","",$BG16)))</f>
        <v/>
      </c>
      <c r="CJ16" s="120" t="n">
        <f aca="false">IF(CI16="",FALSE(),IF(NOT($BE16),TRUE(),IF($BG16,ISNUMBER(AG16),ISNUMBER(AF16))))</f>
        <v>0</v>
      </c>
      <c r="CK16" s="121" t="str">
        <f aca="false">IF(CJ16,IF($AJ16,1,Constants!$B$22)*POWER(Constants!$B$23,MAX($BC16,0))*POWER(Constants!$B$24,MAX($BD16,0)),"")</f>
        <v/>
      </c>
      <c r="CL16" s="117" t="str">
        <f aca="false">IF(OR($BK16&lt;&gt;Constants!$B$12,NOT($CJ16)),"",IF(NOT($BE16),0,Constants!$B$19*IF($BG16,1,MAX(0,MIN(1,(Constants!$B$20-AF16)/Constants!$B$20)))))</f>
        <v/>
      </c>
      <c r="CM16" s="117" t="str">
        <f aca="false">IF(CL16="","",CL16*IF($BF16,1,Constants!$B$25)*CK16)</f>
        <v/>
      </c>
      <c r="CN16" s="117" t="str">
        <f aca="false">IF(OR($BK16&lt;&gt;Constants!$B$12,NOT($CJ16)),"",IF(NOT($BE16),0,IF(NOT($BG16),0,MAX(0,Constants!$B$21*(1-ABS(AG16-$BM16)/$BM16)))))</f>
        <v/>
      </c>
      <c r="CO16" s="117" t="str">
        <f aca="false">IF(CN16="","",CN16*CK16)</f>
        <v/>
      </c>
      <c r="CP16" s="117" t="str">
        <f aca="false">IF(OR($BK16&lt;&gt;Constants!$B$12,NOT($CJ16)),"",IF(OR(NOT($BE16),NOT($BF16)),0,MIN(Constants!$B$18,(Constants!$B$29*$BH16+Constants!$B$30*$BI16)*IF($BG16,1,MAX(0,MIN(1,(Constants!$B$20-AF16)/Constants!$B$20))))))</f>
        <v/>
      </c>
      <c r="CQ16" s="117" t="str">
        <f aca="false">IF(CP16="","",CP16*CK16)</f>
        <v/>
      </c>
      <c r="CR16" s="122" t="str">
        <f aca="false">IF(OR($BK16&lt;&gt;Constants!$B$12,NOT($CJ16)),"",CM16+CO16+CQ16)</f>
        <v/>
      </c>
      <c r="CS16" s="116" t="str">
        <f aca="false">IF(OR($BK16&lt;&gt;Constants!$B$12,ISBLANK($C16)),"",BW16)</f>
        <v/>
      </c>
      <c r="CT16" s="117" t="str">
        <f aca="false">IF(OR($BK16&lt;&gt;Constants!$B$12,ISBLANK($C16)),"",CG16)</f>
        <v/>
      </c>
      <c r="CU16" s="118" t="str">
        <f aca="false">IF(OR($BK16&lt;&gt;Constants!$B$12,ISBLANK($C16)),"",CR16)</f>
        <v/>
      </c>
      <c r="CV16" s="117" t="str">
        <f aca="false">IF(OR($BK16&lt;&gt;Constants!$B$12,ISBLANK($C16)),"",IF(COUNT(CS16:CU16)=0,0,MAX(CS16:CU16)))</f>
        <v/>
      </c>
      <c r="CW16" s="117" t="str">
        <f aca="false">IF($BK16&lt;&gt;Constants!$B$12,"",CV16)</f>
        <v/>
      </c>
      <c r="CX16" s="117" t="str">
        <f aca="false">IF(ISNUMBER(CW16), RANK(CW16,$CW$11:$CW$510), "")</f>
        <v/>
      </c>
      <c r="CY16" s="116" t="str">
        <f aca="false">IF(OR($BK16&lt;&gt;Constants!$B$12,ISBLANK($C16)),"",MAX(BT16,CD16,CO16))</f>
        <v/>
      </c>
      <c r="CZ16" s="117" t="str">
        <f aca="false">IF(ISNUMBER(CY16), RANK(CY16,CY$11:CY$510), "")</f>
        <v/>
      </c>
      <c r="DA16" s="117" t="str">
        <f aca="false">IF(OR($BK16&lt;&gt;Constants!$B$12,ISBLANK($C16)),"",MAX(AM16,AU16,IF($CH16,BC16,0)))</f>
        <v/>
      </c>
      <c r="DB16" s="117" t="str">
        <f aca="false">IF(ISNUMBER(DA16), RANK(DA16,DA$11:DA$510,1), "")</f>
        <v/>
      </c>
      <c r="DC16" s="117" t="str">
        <f aca="false">IF(OR($BK16&lt;&gt;Constants!$B$12,ISBLANK($C16)),"",MAX(BV16,CF16,CQ16))</f>
        <v/>
      </c>
      <c r="DD16" s="117" t="str">
        <f aca="false">IF(ISNUMBER(DC16),RANK(DC16,DC$11:DC$510),"")</f>
        <v/>
      </c>
      <c r="DE16" s="123" t="str">
        <f aca="false">IFERROR(IF(OR($BK16&lt;&gt;Constants!$B$12, ISBLANK($C16)),"",LARGE(CS16:CU16,2)), 0)</f>
        <v/>
      </c>
      <c r="DF16" s="118" t="str">
        <f aca="false">IF(ISNUMBER(DE16), RANK(DE16,DE$11:DE$510), "")</f>
        <v/>
      </c>
      <c r="DG16" s="117" t="str">
        <f aca="false">IF(ISBLANK($C16),"",IF(BK16=Constants!$B$12,RANK($CX16, $CX$11:$CX$510, 1)+
SUMPRODUCT(--($CX$11:$CX$510=$CX16),--($CZ16&gt;$CZ$11:$CZ$510))+
SUMPRODUCT(--($CX$11:$CX$510=$CX16),--($CZ16=$CZ$11:$CZ$510),--($DB16&gt;$DB$11:$DB$510))+
SUMPRODUCT(--($CX$11:$CX$510=$CX16),--($CZ16=$CZ$11:$CZ$510),--($DB16=$DB$11:$DB$510), --($DD16&gt;$DD$11:$DD$510))+
SUMPRODUCT(--($CX$11:$CX$510=$CX16),--($CZ16=$CZ$11:$CZ$510),--($DB16=$DB$11:$DB$510), --($DD16=$DD$11:$DD$510), --($DF16&gt;$DF$11:$DF$510))
,BK16)
)</f>
        <v/>
      </c>
      <c r="DH16" s="117" t="str">
        <f aca="false">IF(ISBLANK(C16),"",IF(BK16&lt;&gt;Constants!$B$12, BK16, CX16-DG16))</f>
        <v/>
      </c>
      <c r="DI16" s="118"/>
      <c r="DJ16" s="124"/>
      <c r="DK16" s="125" t="str">
        <f aca="false">IF(ISBLANK($C16),"",IF($BK16=Constants!$B$13,$BM16,""))</f>
        <v/>
      </c>
      <c r="DL16" s="124" t="str">
        <f aca="false">IF(ISBLANK($C16),"",IF($BK16&lt;&gt;Constants!$B$12,"",IF(COUNT($CS16:$CU16)=0,"",MATCH($CV16,$CS16:$CU16,0))))</f>
        <v/>
      </c>
      <c r="DM16" s="126" t="str">
        <f aca="false">IF(ISNUMBER($DL16),CHOOSE($DL16,$BR16,$CB16,$CM16),"")</f>
        <v/>
      </c>
      <c r="DN16" s="126" t="str">
        <f aca="false">IF(ISNUMBER($DL16),CHOOSE($DL16,$BT16,$CD16,$CO16),"")</f>
        <v/>
      </c>
      <c r="DO16" s="126" t="str">
        <f aca="false">IF(ISNUMBER($DL16),CHOOSE($DL16,$BV16,$CF16,$CQ16),"")</f>
        <v/>
      </c>
      <c r="DP16" s="127" t="str">
        <f aca="false">IF(ISBLANK(C16),"",IF(BK16&lt;&gt;Constants!$B$12, BK16 ,CW16))</f>
        <v/>
      </c>
      <c r="DQ16" s="128" t="str">
        <f aca="false">IF(ISBLANK($C16),"",IF($BK16&lt;&gt;Constants!$B$12,$BK16,$BL16))</f>
        <v/>
      </c>
      <c r="DR16" s="128" t="str">
        <f aca="false">IF(ISBLANK(C16),"",DH16)</f>
        <v/>
      </c>
      <c r="DS16" s="128" t="str">
        <f aca="false">IF(ISBLANK(C16),"",DG16)</f>
        <v/>
      </c>
      <c r="DT16" s="129" t="str">
        <f aca="false">IF(ISBLANK(C16),
  "",
IF(DS16=Constants!$B$9,COUNTA($C$11:$C510)+2,IF(DS16=Constants!$B$10,COUNTA($C$11:$C510)+1,IF(DS16=Constants!$B$11,COUNTA($C$11:$C510),DS16))))</f>
        <v/>
      </c>
      <c r="DU16" s="3"/>
      <c r="DV16" s="130" t="n">
        <f aca="false">IF(OR(ISNUMBER(DS16),DS16="DQ",DS16="P",DS16="NS"),
    1,
    0
)</f>
        <v>0</v>
      </c>
      <c r="DW16" s="130" t="n">
        <v>6</v>
      </c>
      <c r="DX16" s="130" t="str">
        <f aca="false">IF(ISBLANK($C16),"",IF(ISNUMBER(DT16),DT16+ROW($B16)/1000,""))</f>
        <v/>
      </c>
      <c r="DY16" s="130" t="str">
        <f aca="false">IF(ISNUMBER(DX16), RANK(DX16,DX$11:DX$510,1), "")</f>
        <v/>
      </c>
      <c r="DZ16" s="130" t="str">
        <f aca="false">IF(ISBLANK($C16),
    "",
    $B16
)</f>
        <v/>
      </c>
      <c r="EA16" s="130" t="str">
        <f aca="false">IF(ISBLANK($C16),
    "",
    $C16
)</f>
        <v/>
      </c>
      <c r="EB16" s="130" t="str">
        <f aca="false">IF(ISBLANK($C16),
    "",
    $D16
)</f>
        <v/>
      </c>
      <c r="EC16" s="130" t="str">
        <f aca="false">IF(ISBLANK($C16),"",$DQ16)</f>
        <v/>
      </c>
      <c r="ED16" s="131" t="str">
        <f aca="false">DP16</f>
        <v/>
      </c>
      <c r="EE16" s="130" t="str">
        <f aca="false">IF(ISBLANK($C16),
    "",
    DS16
)</f>
        <v/>
      </c>
      <c r="EF16" s="132" t="str">
        <f aca="false">IF(DW16&gt;DV$10,
    "",
    VLOOKUP(DW16,DY$11:EE514,7,FALSE())
)</f>
        <v/>
      </c>
      <c r="EG16" s="133" t="str">
        <f aca="false">IF(DW16&gt;DV$10,
    "",
    VLOOKUP(DW16,DY$11:EE514,2,FALSE())
)</f>
        <v/>
      </c>
      <c r="EH16" s="133" t="str">
        <f aca="false">IF(DW16&gt;DV$10,
    "",
    VLOOKUP(DW16,DY$11:EE514,3,FALSE())
)</f>
        <v/>
      </c>
      <c r="EI16" s="133" t="str">
        <f aca="false">IF(DW16&gt;DV$10,
    "",
    VLOOKUP(DW16,DY$11:EE514,4,FALSE())
)</f>
        <v/>
      </c>
      <c r="EJ16" s="134" t="str">
        <f aca="false">IF(DW16&gt;DV$10,
    "",
    VLOOKUP(DW16,DY$11:EE514,6,FALSE())
)</f>
        <v/>
      </c>
      <c r="EK16" s="59"/>
    </row>
    <row r="17" customFormat="false" ht="15.75" hidden="false" customHeight="false" outlineLevel="0" collapsed="false">
      <c r="A17" s="3"/>
      <c r="B17" s="90"/>
      <c r="C17" s="62"/>
      <c r="D17" s="144"/>
      <c r="E17" s="97"/>
      <c r="F17" s="98"/>
      <c r="G17" s="98"/>
      <c r="H17" s="99"/>
      <c r="I17" s="100"/>
      <c r="J17" s="101"/>
      <c r="K17" s="101"/>
      <c r="L17" s="101"/>
      <c r="M17" s="101"/>
      <c r="N17" s="102"/>
      <c r="O17" s="145"/>
      <c r="P17" s="98"/>
      <c r="Q17" s="99"/>
      <c r="R17" s="100"/>
      <c r="S17" s="101"/>
      <c r="T17" s="101"/>
      <c r="U17" s="101"/>
      <c r="V17" s="101"/>
      <c r="W17" s="102"/>
      <c r="X17" s="145"/>
      <c r="Y17" s="98"/>
      <c r="Z17" s="99"/>
      <c r="AA17" s="100"/>
      <c r="AB17" s="101"/>
      <c r="AC17" s="101"/>
      <c r="AD17" s="101"/>
      <c r="AE17" s="101"/>
      <c r="AF17" s="102"/>
      <c r="AG17" s="146"/>
      <c r="AH17" s="100"/>
      <c r="AI17" s="73"/>
      <c r="AJ17" s="73" t="str">
        <f aca="false">IF(ISBLANK($C17),
  "",
IF(E17=Constants!$B$7,
  TRUE(),
IF(E17=Constants!$B$8,
  FALSE(),
  TRUE()
)))</f>
        <v/>
      </c>
      <c r="AK17" s="74" t="str">
        <f aca="false">IF(ISBLANK($C17),"",IF(F17=Constants!$B$8,FALSE(),TRUE()))</f>
        <v/>
      </c>
      <c r="AL17" s="74" t="str">
        <f aca="false">IF(ISBLANK($C17),"",COUNTA($G17:$O17)&gt;0)</f>
        <v/>
      </c>
      <c r="AM17" s="74" t="str">
        <f aca="false">IF(OR(ISBLANK($C17),$AL17&lt;&gt;TRUE()),"",IF(ISBLANK(G17),Constants!$B$27,MAX(0,G17)))</f>
        <v/>
      </c>
      <c r="AN17" s="74" t="str">
        <f aca="false">IF(OR(ISBLANK($C17),$AL17&lt;&gt;TRUE()),"",IF(ISBLANK(H17),Constants!$B$28,MAX(0,H17)))</f>
        <v/>
      </c>
      <c r="AO17" s="74" t="str">
        <f aca="false">IF(OR(ISBLANK($C17),$AL17&lt;&gt;TRUE()),"",IF(J17=Constants!$B$7,TRUE(),IF(J17=Constants!$B$8,FALSE(),TRUE())))</f>
        <v/>
      </c>
      <c r="AP17" s="74" t="str">
        <f aca="false">IF(OR(ISBLANK($C17),$AL17&lt;&gt;TRUE()),"",IF(I17=Constants!$B$7,TRUE(),IF(I17=Constants!$B$8,FALSE(),TRUE())))</f>
        <v/>
      </c>
      <c r="AQ17" s="74" t="str">
        <f aca="false">IF(OR(ISBLANK($C17),$AL17&lt;&gt;TRUE()),"",IF(K17=Constants!$B$33,TRUE(),IF(K17=Constants!$B$34,FALSE(),IF(AND(ISNUMBER(O17),OR(ISBLANK(N17),N17=0)),TRUE(),IF(AND(ISBLANK(O17),ISNUMBER(N17),N17&lt;&gt;0),FALSE(),"")))))</f>
        <v/>
      </c>
      <c r="AR17" s="74" t="str">
        <f aca="false">IF(OR(ISBLANK($C17),$AL17&lt;&gt;TRUE()),"",IF(ISBLANK(L17),Constants!$B$35,MAX(0,MIN(Constants!$B$31,L17))))</f>
        <v/>
      </c>
      <c r="AS17" s="74" t="str">
        <f aca="false">IF(OR(ISBLANK($C17),$AL17&lt;&gt;TRUE()),"",IF(ISBLANK(M17),Constants!$B$35,MAX(0,MIN(Constants!$B$32,M17))))</f>
        <v/>
      </c>
      <c r="AT17" s="74" t="str">
        <f aca="false">IF(ISBLANK($C17),"",COUNTA($P17:$X17)&gt;0)</f>
        <v/>
      </c>
      <c r="AU17" s="74" t="str">
        <f aca="false">IF(OR(ISBLANK($C17),$AT17&lt;&gt;TRUE()),"",IF(ISBLANK(P17),Constants!$B$27,MAX(0,P17)))</f>
        <v/>
      </c>
      <c r="AV17" s="74" t="str">
        <f aca="false">IF(OR(ISBLANK($C17),$AT17&lt;&gt;TRUE()),"",IF(ISBLANK(Q17),Constants!$B$28,MAX(0,Q17)))</f>
        <v/>
      </c>
      <c r="AW17" s="74" t="str">
        <f aca="false">IF(OR(ISBLANK($C17),$AT17&lt;&gt;TRUE()),"",IF(S17=Constants!$B$7,TRUE(),IF(S17=Constants!$B$8,FALSE(),TRUE())))</f>
        <v/>
      </c>
      <c r="AX17" s="74" t="str">
        <f aca="false">IF(OR(ISBLANK($C17),$AT17&lt;&gt;TRUE()),"",IF(R17=Constants!$B$7,TRUE(),IF(R17=Constants!$B$8,FALSE(),TRUE())))</f>
        <v/>
      </c>
      <c r="AY17" s="74" t="str">
        <f aca="false">IF(OR(ISBLANK($C17),$AT17&lt;&gt;TRUE()),"",IF(T17=Constants!$B$33,TRUE(),IF(T17=Constants!$B$34,FALSE(),IF(AND(ISNUMBER(X17),OR(ISBLANK(W17),W17=0)),TRUE(),IF(AND(ISBLANK(X17),ISNUMBER(W17),W17&lt;&gt;0),FALSE(),"")))))</f>
        <v/>
      </c>
      <c r="AZ17" s="74" t="str">
        <f aca="false">IF(OR(ISBLANK($C17),$AT17&lt;&gt;TRUE()),"",IF(ISBLANK(U17),Constants!$B$35,MAX(0,MIN(Constants!$B$31,U17))))</f>
        <v/>
      </c>
      <c r="BA17" s="74" t="str">
        <f aca="false">IF(OR(ISBLANK($C17),$AT17&lt;&gt;TRUE()),"",IF(ISBLANK(V17),Constants!$B$35,MAX(0,MIN(Constants!$B$32,V17))))</f>
        <v/>
      </c>
      <c r="BB17" s="74" t="str">
        <f aca="false">IF(ISBLANK($C17),"",COUNTA($Y17:$AG17)&gt;0)</f>
        <v/>
      </c>
      <c r="BC17" s="74" t="str">
        <f aca="false">IF(OR(ISBLANK($C17),$BB17&lt;&gt;TRUE()),"",IF(ISBLANK(Y17),Constants!$B$27,MAX(0,Y17)))</f>
        <v/>
      </c>
      <c r="BD17" s="74" t="str">
        <f aca="false">IF(OR(ISBLANK($C17),$BB17&lt;&gt;TRUE()),"",IF(ISBLANK(Z17),Constants!$B$28,MAX(0,Z17)))</f>
        <v/>
      </c>
      <c r="BE17" s="74" t="str">
        <f aca="false">IF(OR(ISBLANK($C17),$BB17&lt;&gt;TRUE()),"",IF(AB17=Constants!$B$7,TRUE(),IF(AB17=Constants!$B$8,FALSE(),TRUE())))</f>
        <v/>
      </c>
      <c r="BF17" s="74" t="str">
        <f aca="false">IF(OR(ISBLANK($C17),$BB17&lt;&gt;TRUE()),"",IF(AA17=Constants!$B$7,TRUE(),IF(AA17=Constants!$B$8,FALSE(),TRUE())))</f>
        <v/>
      </c>
      <c r="BG17" s="74" t="str">
        <f aca="false">IF(OR(ISBLANK($C17),$BB17&lt;&gt;TRUE()),"",IF(AC17=Constants!$B$33,TRUE(),IF(AC17=Constants!$B$34,FALSE(),IF(AND(ISNUMBER(AG17),OR(ISBLANK(AF17),AF17=0)),TRUE(),IF(AND(ISBLANK(AG17),ISNUMBER(AF17),AF17&lt;&gt;0),FALSE(),"")))))</f>
        <v/>
      </c>
      <c r="BH17" s="74" t="str">
        <f aca="false">IF(OR(ISBLANK($C17),$BB17&lt;&gt;TRUE()),"",IF(ISBLANK(AD17),Constants!$B$35,MAX(0,MIN(Constants!$B$31,AD17))))</f>
        <v/>
      </c>
      <c r="BI17" s="74" t="str">
        <f aca="false">IF(OR(ISBLANK($C17),$BB17&lt;&gt;TRUE()),"",IF(ISBLANK(AE17),Constants!$B$35,MAX(0,MIN(Constants!$B$32,AE17))))</f>
        <v/>
      </c>
      <c r="BJ17" s="75" t="str">
        <f aca="false">IF(ISBLANK($C17),
  "",
IF(AH17=Constants!$B$7,
  TRUE(),
IF(AH17=Constants!$B$8,
  FALSE(),
  FALSE()
)))</f>
        <v/>
      </c>
      <c r="BK17" s="74" t="str">
        <f aca="false">IF(ISBLANK($C17),"",IF($BJ17,Constants!$B$9,IF(COUNTA($E17:$AH17)=0,Constants!$B$10,IF(NOT($AK17),Constants!$B$11,IF(AND(NOT(ISNUMBER($BM17)),COUNTA($O17,$X17,$AG17)&gt;0),Constants!$B$13,Constants!$B$12)))))</f>
        <v/>
      </c>
      <c r="BL17" s="74" t="str">
        <f aca="false">IF(ISBLANK($C17),"",IF($BK17&lt;&gt;Constants!$B$12,$BK17,Constants!$B$4))</f>
        <v/>
      </c>
      <c r="BM17" s="73" t="str">
        <f aca="false">IF(OR(ISBLANK($D$8), NOT(ISNUMBER($D$8))), Constants!$B$17,$D$8)</f>
        <v>ERROR: Set Target Time in cell D8</v>
      </c>
      <c r="BN17" s="73" t="str">
        <f aca="false">IF(OR($BK17&lt;&gt;Constants!$B$12,$AL17&lt;&gt;TRUE()),"",IF(NOT($AO17),TRUE(),IF($AQ17="","",$AQ17)))</f>
        <v/>
      </c>
      <c r="BO17" s="74" t="b">
        <f aca="false">IF(BN17="",FALSE(),IF(NOT($AO17),TRUE(),IF($AQ17,ISNUMBER(O17),ISNUMBER(N17))))</f>
        <v>0</v>
      </c>
      <c r="BP17" s="76" t="str">
        <f aca="false">IF(BO17,IF($AJ17,1,Constants!$B$22)*POWER(Constants!$B$23,MAX($AM17,0))*POWER(Constants!$B$24,MAX($AN17,0)),"")</f>
        <v/>
      </c>
      <c r="BQ17" s="74" t="str">
        <f aca="false">IF(OR($BK17&lt;&gt;Constants!$B$12,NOT($BO17)),"",IF(NOT($AO17),0,Constants!$B$19*IF($AQ17,1,MAX(0,MIN(1,(Constants!$B$20-N17)/Constants!$B$20)))))</f>
        <v/>
      </c>
      <c r="BR17" s="74" t="str">
        <f aca="false">IF(BQ17="","",BQ17*IF($AP17,1,Constants!$B$25)*BP17)</f>
        <v/>
      </c>
      <c r="BS17" s="74" t="str">
        <f aca="false">IF(OR($BK17&lt;&gt;Constants!$B$12,NOT($BO17)),"",IF(NOT($AO17),0,IF(NOT($AQ17),0,MAX(0,Constants!$B$21*(1-ABS(O17-$BM17)/$BM17)))))</f>
        <v/>
      </c>
      <c r="BT17" s="74" t="str">
        <f aca="false">IF(BS17="","",BS17*BP17)</f>
        <v/>
      </c>
      <c r="BU17" s="74" t="str">
        <f aca="false">IF(OR($BK17&lt;&gt;Constants!$B$12,NOT($BO17)),"",IF(OR(NOT($AO17),NOT($AP17)),0,MIN(Constants!$B$18,(Constants!$B$29*$AR17+Constants!$B$30*$AS17)*IF($AQ17,1,MAX(0,MIN(1,(Constants!$B$20-N17)/Constants!$B$20))))))</f>
        <v/>
      </c>
      <c r="BV17" s="74" t="str">
        <f aca="false">IF(BU17="","",BU17*BP17)</f>
        <v/>
      </c>
      <c r="BW17" s="75" t="str">
        <f aca="false">IF(OR($BK17&lt;&gt;Constants!$B$12,NOT($BO17)),"",BR17+BT17+BV17)</f>
        <v/>
      </c>
      <c r="BX17" s="73" t="str">
        <f aca="false">IF(OR($BK17&lt;&gt;Constants!$B$12,$AT17&lt;&gt;TRUE()),"",IF(NOT($AW17),TRUE(),IF($AY17="","",$AY17)))</f>
        <v/>
      </c>
      <c r="BY17" s="74" t="b">
        <f aca="false">IF(BX17="",FALSE(),IF(NOT($AW17),TRUE(),IF($AY17,ISNUMBER(X17),ISNUMBER(W17))))</f>
        <v>0</v>
      </c>
      <c r="BZ17" s="76" t="str">
        <f aca="false">IF(BY17,IF($AJ17,1,Constants!$B$22)*POWER(Constants!$B$23,MAX($AU17,0))*POWER(Constants!$B$24,MAX($AV17,0)),"")</f>
        <v/>
      </c>
      <c r="CA17" s="74" t="str">
        <f aca="false">IF(OR($BK17&lt;&gt;Constants!$B$12,NOT($BY17)),"",IF(NOT($AW17),0,Constants!$B$19*IF($AY17,1,MAX(0,MIN(1,(Constants!$B$20-W17)/Constants!$B$20)))))</f>
        <v/>
      </c>
      <c r="CB17" s="74" t="str">
        <f aca="false">IF(CA17="","",CA17*IF($AX17,1,Constants!$B$25)*BZ17)</f>
        <v/>
      </c>
      <c r="CC17" s="74" t="str">
        <f aca="false">IF(OR($BK17&lt;&gt;Constants!$B$12,NOT($BY17)),"",IF(NOT($AW17),0,IF(NOT($AY17),0,MAX(0,Constants!$B$21*(1-ABS(X17-$BM17)/$BM17)))))</f>
        <v/>
      </c>
      <c r="CD17" s="74" t="str">
        <f aca="false">IF(CC17="","",CC17*BZ17)</f>
        <v/>
      </c>
      <c r="CE17" s="74" t="str">
        <f aca="false">IF(OR($BK17&lt;&gt;Constants!$B$12,NOT($BY17)),"",IF(OR(NOT($AW17),NOT($AX17)),0,MIN(Constants!$B$18,(Constants!$B$29*$AZ17+Constants!$B$30*$BA17)*IF($AY17,1,MAX(0,MIN(1,(Constants!$B$20-W17)/Constants!$B$20))))))</f>
        <v/>
      </c>
      <c r="CF17" s="74" t="str">
        <f aca="false">IF(CE17="","",CE17*BZ17)</f>
        <v/>
      </c>
      <c r="CG17" s="75" t="str">
        <f aca="false">IF(OR($BK17&lt;&gt;Constants!$B$12,NOT($BY17)),"",CB17+CD17+CF17)</f>
        <v/>
      </c>
      <c r="CH17" s="73" t="b">
        <f aca="false">IF(OR(BN17="",BX17=""),TRUE(),BN17&lt;&gt;BX17)</f>
        <v>1</v>
      </c>
      <c r="CI17" s="74" t="str">
        <f aca="false">IF(OR($BK17&lt;&gt;Constants!$B$12,$BB17&lt;&gt;TRUE(),NOT($CH17)),"",IF(NOT($BE17),TRUE(),IF($BG17="","",$BG17)))</f>
        <v/>
      </c>
      <c r="CJ17" s="74" t="b">
        <f aca="false">IF(CI17="",FALSE(),IF(NOT($BE17),TRUE(),IF($BG17,ISNUMBER(AG17),ISNUMBER(AF17))))</f>
        <v>0</v>
      </c>
      <c r="CK17" s="76" t="str">
        <f aca="false">IF(CJ17,IF($AJ17,1,Constants!$B$22)*POWER(Constants!$B$23,MAX($BC17,0))*POWER(Constants!$B$24,MAX($BD17,0)),"")</f>
        <v/>
      </c>
      <c r="CL17" s="74" t="str">
        <f aca="false">IF(OR($BK17&lt;&gt;Constants!$B$12,NOT($CJ17)),"",IF(NOT($BE17),0,Constants!$B$19*IF($BG17,1,MAX(0,MIN(1,(Constants!$B$20-AF17)/Constants!$B$20)))))</f>
        <v/>
      </c>
      <c r="CM17" s="74" t="str">
        <f aca="false">IF(CL17="","",CL17*IF($BF17,1,Constants!$B$25)*CK17)</f>
        <v/>
      </c>
      <c r="CN17" s="74" t="str">
        <f aca="false">IF(OR($BK17&lt;&gt;Constants!$B$12,NOT($CJ17)),"",IF(NOT($BE17),0,IF(NOT($BG17),0,MAX(0,Constants!$B$21*(1-ABS(AG17-$BM17)/$BM17)))))</f>
        <v/>
      </c>
      <c r="CO17" s="74" t="str">
        <f aca="false">IF(CN17="","",CN17*CK17)</f>
        <v/>
      </c>
      <c r="CP17" s="74" t="str">
        <f aca="false">IF(OR($BK17&lt;&gt;Constants!$B$12,NOT($CJ17)),"",IF(OR(NOT($BE17),NOT($BF17)),0,MIN(Constants!$B$18,(Constants!$B$29*$BH17+Constants!$B$30*$BI17)*IF($BG17,1,MAX(0,MIN(1,(Constants!$B$20-AF17)/Constants!$B$20))))))</f>
        <v/>
      </c>
      <c r="CQ17" s="74" t="str">
        <f aca="false">IF(CP17="","",CP17*CK17)</f>
        <v/>
      </c>
      <c r="CR17" s="75" t="str">
        <f aca="false">IF(OR($BK17&lt;&gt;Constants!$B$12,NOT($CJ17)),"",CM17+CO17+CQ17)</f>
        <v/>
      </c>
      <c r="CS17" s="73" t="str">
        <f aca="false">IF(OR($BK17&lt;&gt;Constants!$B$12,ISBLANK($C17)),"",BW17)</f>
        <v/>
      </c>
      <c r="CT17" s="74" t="str">
        <f aca="false">IF(OR($BK17&lt;&gt;Constants!$B$12,ISBLANK($C17)),"",CG17)</f>
        <v/>
      </c>
      <c r="CU17" s="75" t="str">
        <f aca="false">IF(OR($BK17&lt;&gt;Constants!$B$12,ISBLANK($C17)),"",CR17)</f>
        <v/>
      </c>
      <c r="CV17" s="74" t="str">
        <f aca="false">IF(OR($BK17&lt;&gt;Constants!$B$12,ISBLANK($C17)),"",IF(COUNT(CS17:CU17)=0,0,MAX(CS17:CU17)))</f>
        <v/>
      </c>
      <c r="CW17" s="74" t="str">
        <f aca="false">IF($BK17&lt;&gt;Constants!$B$12,"",CV17)</f>
        <v/>
      </c>
      <c r="CX17" s="74" t="str">
        <f aca="false">IF(ISNUMBER(CW17), RANK(CW17,$CW$11:$CW$510), "")</f>
        <v/>
      </c>
      <c r="CY17" s="73" t="str">
        <f aca="false">IF(OR($BK17&lt;&gt;Constants!$B$12,ISBLANK($C17)),"",MAX(BT17,CD17,CO17))</f>
        <v/>
      </c>
      <c r="CZ17" s="74" t="str">
        <f aca="false">IF(ISNUMBER(CY17), RANK(CY17,CY$11:CY$510), "")</f>
        <v/>
      </c>
      <c r="DA17" s="74" t="str">
        <f aca="false">IF(OR($BK17&lt;&gt;Constants!$B$12,ISBLANK($C17)),"",MAX(AM17,AU17,IF($CH17,BC17,0)))</f>
        <v/>
      </c>
      <c r="DB17" s="74" t="str">
        <f aca="false">IF(ISNUMBER(DA17), RANK(DA17,DA$11:DA$510,1), "")</f>
        <v/>
      </c>
      <c r="DC17" s="74" t="str">
        <f aca="false">IF(OR($BK17&lt;&gt;Constants!$B$12,ISBLANK($C17)),"",MAX(BV17,CF17,CQ17))</f>
        <v/>
      </c>
      <c r="DD17" s="74" t="str">
        <f aca="false">IF(ISNUMBER(DC17),RANK(DC17,DC$11:DC$510),"")</f>
        <v/>
      </c>
      <c r="DE17" s="77" t="str">
        <f aca="false">IFERROR(IF(OR($BK17&lt;&gt;Constants!$B$12, ISBLANK($C17)),"",LARGE(CS17:CU17,2)), 0)</f>
        <v/>
      </c>
      <c r="DF17" s="75" t="str">
        <f aca="false">IF(ISNUMBER(DE17), RANK(DE17,DE$11:DE$510), "")</f>
        <v/>
      </c>
      <c r="DG17" s="74" t="str">
        <f aca="false">IF(ISBLANK($C17),"",IF(BK17=Constants!$B$12,RANK($CX17, $CX$11:$CX$510, 1)+
SUMPRODUCT(--($CX$11:$CX$510=$CX17),--($CZ17&gt;$CZ$11:$CZ$510))+
SUMPRODUCT(--($CX$11:$CX$510=$CX17),--($CZ17=$CZ$11:$CZ$510),--($DB17&gt;$DB$11:$DB$510))+
SUMPRODUCT(--($CX$11:$CX$510=$CX17),--($CZ17=$CZ$11:$CZ$510),--($DB17=$DB$11:$DB$510), --($DD17&gt;$DD$11:$DD$510))+
SUMPRODUCT(--($CX$11:$CX$510=$CX17),--($CZ17=$CZ$11:$CZ$510),--($DB17=$DB$11:$DB$510), --($DD17=$DD$11:$DD$510), --($DF17&gt;$DF$11:$DF$510))
,BK17)
)</f>
        <v/>
      </c>
      <c r="DH17" s="74" t="str">
        <f aca="false">IF(ISBLANK(C17),"",IF(BK17&lt;&gt;Constants!$B$12, BK17, CX17-DG17))</f>
        <v/>
      </c>
      <c r="DI17" s="75"/>
      <c r="DJ17" s="78"/>
      <c r="DK17" s="79" t="str">
        <f aca="false">IF(ISBLANK($C17),"",IF($BK17=Constants!$B$13,$BM17,""))</f>
        <v/>
      </c>
      <c r="DL17" s="78" t="str">
        <f aca="false">IF(ISBLANK($C17),"",IF($BK17&lt;&gt;Constants!$B$12,"",IF(COUNT($CS17:$CU17)=0,"",MATCH($CV17,$CS17:$CU17,0))))</f>
        <v/>
      </c>
      <c r="DM17" s="80" t="str">
        <f aca="false">IF(ISNUMBER($DL17),CHOOSE($DL17,$BR17,$CB17,$CM17),"")</f>
        <v/>
      </c>
      <c r="DN17" s="80" t="str">
        <f aca="false">IF(ISNUMBER($DL17),CHOOSE($DL17,$BT17,$CD17,$CO17),"")</f>
        <v/>
      </c>
      <c r="DO17" s="80" t="str">
        <f aca="false">IF(ISNUMBER($DL17),CHOOSE($DL17,$BV17,$CF17,$CQ17),"")</f>
        <v/>
      </c>
      <c r="DP17" s="81" t="str">
        <f aca="false">IF(ISBLANK(C17),"",IF(BK17&lt;&gt;Constants!$B$12, BK17 ,CW17))</f>
        <v/>
      </c>
      <c r="DQ17" s="82" t="str">
        <f aca="false">IF(ISBLANK($C17),"",IF($BK17&lt;&gt;Constants!$B$12,$BK17,$BL17))</f>
        <v/>
      </c>
      <c r="DR17" s="82" t="str">
        <f aca="false">IF(ISBLANK(C17),"",DH17)</f>
        <v/>
      </c>
      <c r="DS17" s="82" t="str">
        <f aca="false">IF(ISBLANK(C17),"",DG17)</f>
        <v/>
      </c>
      <c r="DT17" s="83" t="str">
        <f aca="false">IF(ISBLANK(C17),
  "",
IF(DS17=Constants!$B$9,COUNTA($C$11:$C510)+2,IF(DS17=Constants!$B$10,COUNTA($C$11:$C510)+1,IF(DS17=Constants!$B$11,COUNTA($C$11:$C510),DS17))))</f>
        <v/>
      </c>
      <c r="DU17" s="3"/>
      <c r="DV17" s="84" t="n">
        <f aca="false">IF(OR(ISNUMBER(DS17),DS17="DQ",DS17="P",DS17="NS"),
    1,
    0
)</f>
        <v>0</v>
      </c>
      <c r="DW17" s="84" t="n">
        <v>7</v>
      </c>
      <c r="DX17" s="84" t="str">
        <f aca="false">IF(ISBLANK($C17),"",IF(ISNUMBER(DT17),DT17+ROW($B17)/1000,""))</f>
        <v/>
      </c>
      <c r="DY17" s="84" t="str">
        <f aca="false">IF(ISNUMBER(DX17), RANK(DX17,DX$11:DX$510,1), "")</f>
        <v/>
      </c>
      <c r="DZ17" s="84" t="str">
        <f aca="false">IF(ISBLANK($C17),
    "",
    $B17
)</f>
        <v/>
      </c>
      <c r="EA17" s="84" t="str">
        <f aca="false">IF(ISBLANK($C17),
    "",
    $C17
)</f>
        <v/>
      </c>
      <c r="EB17" s="84" t="str">
        <f aca="false">IF(ISBLANK($C17),
    "",
    $D17
)</f>
        <v/>
      </c>
      <c r="EC17" s="84" t="str">
        <f aca="false">IF(ISBLANK($C17),"",$DQ17)</f>
        <v/>
      </c>
      <c r="ED17" s="86" t="str">
        <f aca="false">DP17</f>
        <v/>
      </c>
      <c r="EE17" s="84" t="str">
        <f aca="false">IF(ISBLANK($C17),
    "",
    DS17
)</f>
        <v/>
      </c>
      <c r="EF17" s="87" t="str">
        <f aca="false">IF(DW17&gt;DV$10,
    "",
    VLOOKUP(DW17,DY$11:EE515,7,FALSE())
)</f>
        <v/>
      </c>
      <c r="EG17" s="88" t="str">
        <f aca="false">IF(DW17&gt;DV$10,
    "",
    VLOOKUP(DW17,DY$11:EE515,2,FALSE())
)</f>
        <v/>
      </c>
      <c r="EH17" s="88" t="str">
        <f aca="false">IF(DW17&gt;DV$10,
    "",
    VLOOKUP(DW17,DY$11:EE515,3,FALSE())
)</f>
        <v/>
      </c>
      <c r="EI17" s="88" t="str">
        <f aca="false">IF(DW17&gt;DV$10,
    "",
    VLOOKUP(DW17,DY$11:EE515,4,FALSE())
)</f>
        <v/>
      </c>
      <c r="EJ17" s="89" t="str">
        <f aca="false">IF(DW17&gt;DV$10,
    "",
    VLOOKUP(DW17,DY$11:EE515,6,FALSE())
)</f>
        <v/>
      </c>
      <c r="EK17" s="59"/>
    </row>
    <row r="18" customFormat="false" ht="15.75" hidden="false" customHeight="false" outlineLevel="0" collapsed="false">
      <c r="A18" s="3"/>
      <c r="B18" s="90"/>
      <c r="C18" s="62"/>
      <c r="D18" s="96"/>
      <c r="E18" s="147"/>
      <c r="F18" s="148"/>
      <c r="G18" s="148"/>
      <c r="H18" s="149"/>
      <c r="I18" s="150"/>
      <c r="J18" s="151"/>
      <c r="K18" s="151"/>
      <c r="L18" s="151"/>
      <c r="M18" s="151"/>
      <c r="N18" s="152"/>
      <c r="O18" s="103"/>
      <c r="P18" s="148"/>
      <c r="Q18" s="149"/>
      <c r="R18" s="150"/>
      <c r="S18" s="151"/>
      <c r="T18" s="151"/>
      <c r="U18" s="151"/>
      <c r="V18" s="151"/>
      <c r="W18" s="152"/>
      <c r="X18" s="103"/>
      <c r="Y18" s="148"/>
      <c r="Z18" s="149"/>
      <c r="AA18" s="150"/>
      <c r="AB18" s="151"/>
      <c r="AC18" s="151"/>
      <c r="AD18" s="151"/>
      <c r="AE18" s="151"/>
      <c r="AF18" s="152"/>
      <c r="AG18" s="104"/>
      <c r="AH18" s="100"/>
      <c r="AI18" s="73"/>
      <c r="AJ18" s="73" t="str">
        <f aca="false">IF(ISBLANK($C18),
  "",
IF(E18=Constants!$B$7,
  TRUE(),
IF(E18=Constants!$B$8,
  FALSE(),
  TRUE()
)))</f>
        <v/>
      </c>
      <c r="AK18" s="74" t="str">
        <f aca="false">IF(ISBLANK($C18),"",IF(F18=Constants!$B$8,FALSE(),TRUE()))</f>
        <v/>
      </c>
      <c r="AL18" s="74" t="str">
        <f aca="false">IF(ISBLANK($C18),"",COUNTA($G18:$O18)&gt;0)</f>
        <v/>
      </c>
      <c r="AM18" s="74" t="str">
        <f aca="false">IF(OR(ISBLANK($C18),$AL18&lt;&gt;TRUE()),"",IF(ISBLANK(G18),Constants!$B$27,MAX(0,G18)))</f>
        <v/>
      </c>
      <c r="AN18" s="74" t="str">
        <f aca="false">IF(OR(ISBLANK($C18),$AL18&lt;&gt;TRUE()),"",IF(ISBLANK(H18),Constants!$B$28,MAX(0,H18)))</f>
        <v/>
      </c>
      <c r="AO18" s="74" t="str">
        <f aca="false">IF(OR(ISBLANK($C18),$AL18&lt;&gt;TRUE()),"",IF(J18=Constants!$B$7,TRUE(),IF(J18=Constants!$B$8,FALSE(),TRUE())))</f>
        <v/>
      </c>
      <c r="AP18" s="74" t="str">
        <f aca="false">IF(OR(ISBLANK($C18),$AL18&lt;&gt;TRUE()),"",IF(I18=Constants!$B$7,TRUE(),IF(I18=Constants!$B$8,FALSE(),TRUE())))</f>
        <v/>
      </c>
      <c r="AQ18" s="74" t="str">
        <f aca="false">IF(OR(ISBLANK($C18),$AL18&lt;&gt;TRUE()),"",IF(K18=Constants!$B$33,TRUE(),IF(K18=Constants!$B$34,FALSE(),IF(AND(ISNUMBER(O18),OR(ISBLANK(N18),N18=0)),TRUE(),IF(AND(ISBLANK(O18),ISNUMBER(N18),N18&lt;&gt;0),FALSE(),"")))))</f>
        <v/>
      </c>
      <c r="AR18" s="74" t="str">
        <f aca="false">IF(OR(ISBLANK($C18),$AL18&lt;&gt;TRUE()),"",IF(ISBLANK(L18),Constants!$B$35,MAX(0,MIN(Constants!$B$31,L18))))</f>
        <v/>
      </c>
      <c r="AS18" s="74" t="str">
        <f aca="false">IF(OR(ISBLANK($C18),$AL18&lt;&gt;TRUE()),"",IF(ISBLANK(M18),Constants!$B$35,MAX(0,MIN(Constants!$B$32,M18))))</f>
        <v/>
      </c>
      <c r="AT18" s="74" t="str">
        <f aca="false">IF(ISBLANK($C18),"",COUNTA($P18:$X18)&gt;0)</f>
        <v/>
      </c>
      <c r="AU18" s="74" t="str">
        <f aca="false">IF(OR(ISBLANK($C18),$AT18&lt;&gt;TRUE()),"",IF(ISBLANK(P18),Constants!$B$27,MAX(0,P18)))</f>
        <v/>
      </c>
      <c r="AV18" s="74" t="str">
        <f aca="false">IF(OR(ISBLANK($C18),$AT18&lt;&gt;TRUE()),"",IF(ISBLANK(Q18),Constants!$B$28,MAX(0,Q18)))</f>
        <v/>
      </c>
      <c r="AW18" s="74" t="str">
        <f aca="false">IF(OR(ISBLANK($C18),$AT18&lt;&gt;TRUE()),"",IF(S18=Constants!$B$7,TRUE(),IF(S18=Constants!$B$8,FALSE(),TRUE())))</f>
        <v/>
      </c>
      <c r="AX18" s="74" t="str">
        <f aca="false">IF(OR(ISBLANK($C18),$AT18&lt;&gt;TRUE()),"",IF(R18=Constants!$B$7,TRUE(),IF(R18=Constants!$B$8,FALSE(),TRUE())))</f>
        <v/>
      </c>
      <c r="AY18" s="74" t="str">
        <f aca="false">IF(OR(ISBLANK($C18),$AT18&lt;&gt;TRUE()),"",IF(T18=Constants!$B$33,TRUE(),IF(T18=Constants!$B$34,FALSE(),IF(AND(ISNUMBER(X18),OR(ISBLANK(W18),W18=0)),TRUE(),IF(AND(ISBLANK(X18),ISNUMBER(W18),W18&lt;&gt;0),FALSE(),"")))))</f>
        <v/>
      </c>
      <c r="AZ18" s="74" t="str">
        <f aca="false">IF(OR(ISBLANK($C18),$AT18&lt;&gt;TRUE()),"",IF(ISBLANK(U18),Constants!$B$35,MAX(0,MIN(Constants!$B$31,U18))))</f>
        <v/>
      </c>
      <c r="BA18" s="74" t="str">
        <f aca="false">IF(OR(ISBLANK($C18),$AT18&lt;&gt;TRUE()),"",IF(ISBLANK(V18),Constants!$B$35,MAX(0,MIN(Constants!$B$32,V18))))</f>
        <v/>
      </c>
      <c r="BB18" s="74" t="str">
        <f aca="false">IF(ISBLANK($C18),"",COUNTA($Y18:$AG18)&gt;0)</f>
        <v/>
      </c>
      <c r="BC18" s="74" t="str">
        <f aca="false">IF(OR(ISBLANK($C18),$BB18&lt;&gt;TRUE()),"",IF(ISBLANK(Y18),Constants!$B$27,MAX(0,Y18)))</f>
        <v/>
      </c>
      <c r="BD18" s="74" t="str">
        <f aca="false">IF(OR(ISBLANK($C18),$BB18&lt;&gt;TRUE()),"",IF(ISBLANK(Z18),Constants!$B$28,MAX(0,Z18)))</f>
        <v/>
      </c>
      <c r="BE18" s="74" t="str">
        <f aca="false">IF(OR(ISBLANK($C18),$BB18&lt;&gt;TRUE()),"",IF(AB18=Constants!$B$7,TRUE(),IF(AB18=Constants!$B$8,FALSE(),TRUE())))</f>
        <v/>
      </c>
      <c r="BF18" s="74" t="str">
        <f aca="false">IF(OR(ISBLANK($C18),$BB18&lt;&gt;TRUE()),"",IF(AA18=Constants!$B$7,TRUE(),IF(AA18=Constants!$B$8,FALSE(),TRUE())))</f>
        <v/>
      </c>
      <c r="BG18" s="74" t="str">
        <f aca="false">IF(OR(ISBLANK($C18),$BB18&lt;&gt;TRUE()),"",IF(AC18=Constants!$B$33,TRUE(),IF(AC18=Constants!$B$34,FALSE(),IF(AND(ISNUMBER(AG18),OR(ISBLANK(AF18),AF18=0)),TRUE(),IF(AND(ISBLANK(AG18),ISNUMBER(AF18),AF18&lt;&gt;0),FALSE(),"")))))</f>
        <v/>
      </c>
      <c r="BH18" s="74" t="str">
        <f aca="false">IF(OR(ISBLANK($C18),$BB18&lt;&gt;TRUE()),"",IF(ISBLANK(AD18),Constants!$B$35,MAX(0,MIN(Constants!$B$31,AD18))))</f>
        <v/>
      </c>
      <c r="BI18" s="74" t="str">
        <f aca="false">IF(OR(ISBLANK($C18),$BB18&lt;&gt;TRUE()),"",IF(ISBLANK(AE18),Constants!$B$35,MAX(0,MIN(Constants!$B$32,AE18))))</f>
        <v/>
      </c>
      <c r="BJ18" s="75" t="str">
        <f aca="false">IF(ISBLANK($C18),
  "",
IF(AH18=Constants!$B$7,
  TRUE(),
IF(AH18=Constants!$B$8,
  FALSE(),
  FALSE()
)))</f>
        <v/>
      </c>
      <c r="BK18" s="74" t="str">
        <f aca="false">IF(ISBLANK($C18),"",IF($BJ18,Constants!$B$9,IF(COUNTA($E18:$AH18)=0,Constants!$B$10,IF(NOT($AK18),Constants!$B$11,IF(AND(NOT(ISNUMBER($BM18)),COUNTA($O18,$X18,$AG18)&gt;0),Constants!$B$13,Constants!$B$12)))))</f>
        <v/>
      </c>
      <c r="BL18" s="74" t="str">
        <f aca="false">IF(ISBLANK($C18),"",IF($BK18&lt;&gt;Constants!$B$12,$BK18,Constants!$B$4))</f>
        <v/>
      </c>
      <c r="BM18" s="73" t="str">
        <f aca="false">IF(OR(ISBLANK($D$8), NOT(ISNUMBER($D$8))), Constants!$B$17,$D$8)</f>
        <v>ERROR: Set Target Time in cell D8</v>
      </c>
      <c r="BN18" s="73" t="str">
        <f aca="false">IF(OR($BK18&lt;&gt;Constants!$B$12,$AL18&lt;&gt;TRUE()),"",IF(NOT($AO18),TRUE(),IF($AQ18="","",$AQ18)))</f>
        <v/>
      </c>
      <c r="BO18" s="74" t="b">
        <f aca="false">IF(BN18="",FALSE(),IF(NOT($AO18),TRUE(),IF($AQ18,ISNUMBER(O18),ISNUMBER(N18))))</f>
        <v>0</v>
      </c>
      <c r="BP18" s="76" t="str">
        <f aca="false">IF(BO18,IF($AJ18,1,Constants!$B$22)*POWER(Constants!$B$23,MAX($AM18,0))*POWER(Constants!$B$24,MAX($AN18,0)),"")</f>
        <v/>
      </c>
      <c r="BQ18" s="74" t="str">
        <f aca="false">IF(OR($BK18&lt;&gt;Constants!$B$12,NOT($BO18)),"",IF(NOT($AO18),0,Constants!$B$19*IF($AQ18,1,MAX(0,MIN(1,(Constants!$B$20-N18)/Constants!$B$20)))))</f>
        <v/>
      </c>
      <c r="BR18" s="74" t="str">
        <f aca="false">IF(BQ18="","",BQ18*IF($AP18,1,Constants!$B$25)*BP18)</f>
        <v/>
      </c>
      <c r="BS18" s="74" t="str">
        <f aca="false">IF(OR($BK18&lt;&gt;Constants!$B$12,NOT($BO18)),"",IF(NOT($AO18),0,IF(NOT($AQ18),0,MAX(0,Constants!$B$21*(1-ABS(O18-$BM18)/$BM18)))))</f>
        <v/>
      </c>
      <c r="BT18" s="74" t="str">
        <f aca="false">IF(BS18="","",BS18*BP18)</f>
        <v/>
      </c>
      <c r="BU18" s="74" t="str">
        <f aca="false">IF(OR($BK18&lt;&gt;Constants!$B$12,NOT($BO18)),"",IF(OR(NOT($AO18),NOT($AP18)),0,MIN(Constants!$B$18,(Constants!$B$29*$AR18+Constants!$B$30*$AS18)*IF($AQ18,1,MAX(0,MIN(1,(Constants!$B$20-N18)/Constants!$B$20))))))</f>
        <v/>
      </c>
      <c r="BV18" s="74" t="str">
        <f aca="false">IF(BU18="","",BU18*BP18)</f>
        <v/>
      </c>
      <c r="BW18" s="75" t="str">
        <f aca="false">IF(OR($BK18&lt;&gt;Constants!$B$12,NOT($BO18)),"",BR18+BT18+BV18)</f>
        <v/>
      </c>
      <c r="BX18" s="73" t="str">
        <f aca="false">IF(OR($BK18&lt;&gt;Constants!$B$12,$AT18&lt;&gt;TRUE()),"",IF(NOT($AW18),TRUE(),IF($AY18="","",$AY18)))</f>
        <v/>
      </c>
      <c r="BY18" s="74" t="b">
        <f aca="false">IF(BX18="",FALSE(),IF(NOT($AW18),TRUE(),IF($AY18,ISNUMBER(X18),ISNUMBER(W18))))</f>
        <v>0</v>
      </c>
      <c r="BZ18" s="76" t="str">
        <f aca="false">IF(BY18,IF($AJ18,1,Constants!$B$22)*POWER(Constants!$B$23,MAX($AU18,0))*POWER(Constants!$B$24,MAX($AV18,0)),"")</f>
        <v/>
      </c>
      <c r="CA18" s="74" t="str">
        <f aca="false">IF(OR($BK18&lt;&gt;Constants!$B$12,NOT($BY18)),"",IF(NOT($AW18),0,Constants!$B$19*IF($AY18,1,MAX(0,MIN(1,(Constants!$B$20-W18)/Constants!$B$20)))))</f>
        <v/>
      </c>
      <c r="CB18" s="74" t="str">
        <f aca="false">IF(CA18="","",CA18*IF($AX18,1,Constants!$B$25)*BZ18)</f>
        <v/>
      </c>
      <c r="CC18" s="74" t="str">
        <f aca="false">IF(OR($BK18&lt;&gt;Constants!$B$12,NOT($BY18)),"",IF(NOT($AW18),0,IF(NOT($AY18),0,MAX(0,Constants!$B$21*(1-ABS(X18-$BM18)/$BM18)))))</f>
        <v/>
      </c>
      <c r="CD18" s="74" t="str">
        <f aca="false">IF(CC18="","",CC18*BZ18)</f>
        <v/>
      </c>
      <c r="CE18" s="74" t="str">
        <f aca="false">IF(OR($BK18&lt;&gt;Constants!$B$12,NOT($BY18)),"",IF(OR(NOT($AW18),NOT($AX18)),0,MIN(Constants!$B$18,(Constants!$B$29*$AZ18+Constants!$B$30*$BA18)*IF($AY18,1,MAX(0,MIN(1,(Constants!$B$20-W18)/Constants!$B$20))))))</f>
        <v/>
      </c>
      <c r="CF18" s="74" t="str">
        <f aca="false">IF(CE18="","",CE18*BZ18)</f>
        <v/>
      </c>
      <c r="CG18" s="75" t="str">
        <f aca="false">IF(OR($BK18&lt;&gt;Constants!$B$12,NOT($BY18)),"",CB18+CD18+CF18)</f>
        <v/>
      </c>
      <c r="CH18" s="73" t="b">
        <f aca="false">IF(OR(BN18="",BX18=""),TRUE(),BN18&lt;&gt;BX18)</f>
        <v>1</v>
      </c>
      <c r="CI18" s="74" t="str">
        <f aca="false">IF(OR($BK18&lt;&gt;Constants!$B$12,$BB18&lt;&gt;TRUE(),NOT($CH18)),"",IF(NOT($BE18),TRUE(),IF($BG18="","",$BG18)))</f>
        <v/>
      </c>
      <c r="CJ18" s="74" t="b">
        <f aca="false">IF(CI18="",FALSE(),IF(NOT($BE18),TRUE(),IF($BG18,ISNUMBER(AG18),ISNUMBER(AF18))))</f>
        <v>0</v>
      </c>
      <c r="CK18" s="76" t="str">
        <f aca="false">IF(CJ18,IF($AJ18,1,Constants!$B$22)*POWER(Constants!$B$23,MAX($BC18,0))*POWER(Constants!$B$24,MAX($BD18,0)),"")</f>
        <v/>
      </c>
      <c r="CL18" s="74" t="str">
        <f aca="false">IF(OR($BK18&lt;&gt;Constants!$B$12,NOT($CJ18)),"",IF(NOT($BE18),0,Constants!$B$19*IF($BG18,1,MAX(0,MIN(1,(Constants!$B$20-AF18)/Constants!$B$20)))))</f>
        <v/>
      </c>
      <c r="CM18" s="74" t="str">
        <f aca="false">IF(CL18="","",CL18*IF($BF18,1,Constants!$B$25)*CK18)</f>
        <v/>
      </c>
      <c r="CN18" s="74" t="str">
        <f aca="false">IF(OR($BK18&lt;&gt;Constants!$B$12,NOT($CJ18)),"",IF(NOT($BE18),0,IF(NOT($BG18),0,MAX(0,Constants!$B$21*(1-ABS(AG18-$BM18)/$BM18)))))</f>
        <v/>
      </c>
      <c r="CO18" s="74" t="str">
        <f aca="false">IF(CN18="","",CN18*CK18)</f>
        <v/>
      </c>
      <c r="CP18" s="74" t="str">
        <f aca="false">IF(OR($BK18&lt;&gt;Constants!$B$12,NOT($CJ18)),"",IF(OR(NOT($BE18),NOT($BF18)),0,MIN(Constants!$B$18,(Constants!$B$29*$BH18+Constants!$B$30*$BI18)*IF($BG18,1,MAX(0,MIN(1,(Constants!$B$20-AF18)/Constants!$B$20))))))</f>
        <v/>
      </c>
      <c r="CQ18" s="74" t="str">
        <f aca="false">IF(CP18="","",CP18*CK18)</f>
        <v/>
      </c>
      <c r="CR18" s="75" t="str">
        <f aca="false">IF(OR($BK18&lt;&gt;Constants!$B$12,NOT($CJ18)),"",CM18+CO18+CQ18)</f>
        <v/>
      </c>
      <c r="CS18" s="73" t="str">
        <f aca="false">IF(OR($BK18&lt;&gt;Constants!$B$12,ISBLANK($C18)),"",BW18)</f>
        <v/>
      </c>
      <c r="CT18" s="74" t="str">
        <f aca="false">IF(OR($BK18&lt;&gt;Constants!$B$12,ISBLANK($C18)),"",CG18)</f>
        <v/>
      </c>
      <c r="CU18" s="75" t="str">
        <f aca="false">IF(OR($BK18&lt;&gt;Constants!$B$12,ISBLANK($C18)),"",CR18)</f>
        <v/>
      </c>
      <c r="CV18" s="74" t="str">
        <f aca="false">IF(OR($BK18&lt;&gt;Constants!$B$12,ISBLANK($C18)),"",IF(COUNT(CS18:CU18)=0,0,MAX(CS18:CU18)))</f>
        <v/>
      </c>
      <c r="CW18" s="74" t="str">
        <f aca="false">IF($BK18&lt;&gt;Constants!$B$12,"",CV18)</f>
        <v/>
      </c>
      <c r="CX18" s="74" t="str">
        <f aca="false">IF(ISNUMBER(CW18), RANK(CW18,$CW$11:$CW$510), "")</f>
        <v/>
      </c>
      <c r="CY18" s="73" t="str">
        <f aca="false">IF(OR($BK18&lt;&gt;Constants!$B$12,ISBLANK($C18)),"",MAX(BT18,CD18,CO18))</f>
        <v/>
      </c>
      <c r="CZ18" s="74" t="str">
        <f aca="false">IF(ISNUMBER(CY18), RANK(CY18,CY$11:CY$510), "")</f>
        <v/>
      </c>
      <c r="DA18" s="74" t="str">
        <f aca="false">IF(OR($BK18&lt;&gt;Constants!$B$12,ISBLANK($C18)),"",MAX(AM18,AU18,IF($CH18,BC18,0)))</f>
        <v/>
      </c>
      <c r="DB18" s="74" t="str">
        <f aca="false">IF(ISNUMBER(DA18), RANK(DA18,DA$11:DA$510,1), "")</f>
        <v/>
      </c>
      <c r="DC18" s="74" t="str">
        <f aca="false">IF(OR($BK18&lt;&gt;Constants!$B$12,ISBLANK($C18)),"",MAX(BV18,CF18,CQ18))</f>
        <v/>
      </c>
      <c r="DD18" s="74" t="str">
        <f aca="false">IF(ISNUMBER(DC18),RANK(DC18,DC$11:DC$510),"")</f>
        <v/>
      </c>
      <c r="DE18" s="77" t="str">
        <f aca="false">IFERROR(IF(OR($BK18&lt;&gt;Constants!$B$12, ISBLANK($C18)),"",LARGE(CS18:CU18,2)), 0)</f>
        <v/>
      </c>
      <c r="DF18" s="75" t="str">
        <f aca="false">IF(ISNUMBER(DE18), RANK(DE18,DE$11:DE$510), "")</f>
        <v/>
      </c>
      <c r="DG18" s="74" t="str">
        <f aca="false">IF(ISBLANK($C18),"",IF(BK18=Constants!$B$12,RANK($CX18, $CX$11:$CX$510, 1)+
SUMPRODUCT(--($CX$11:$CX$510=$CX18),--($CZ18&gt;$CZ$11:$CZ$510))+
SUMPRODUCT(--($CX$11:$CX$510=$CX18),--($CZ18=$CZ$11:$CZ$510),--($DB18&gt;$DB$11:$DB$510))+
SUMPRODUCT(--($CX$11:$CX$510=$CX18),--($CZ18=$CZ$11:$CZ$510),--($DB18=$DB$11:$DB$510), --($DD18&gt;$DD$11:$DD$510))+
SUMPRODUCT(--($CX$11:$CX$510=$CX18),--($CZ18=$CZ$11:$CZ$510),--($DB18=$DB$11:$DB$510), --($DD18=$DD$11:$DD$510), --($DF18&gt;$DF$11:$DF$510))
,BK18)
)</f>
        <v/>
      </c>
      <c r="DH18" s="74" t="str">
        <f aca="false">IF(ISBLANK(C18),"",IF(BK18&lt;&gt;Constants!$B$12, BK18, CX18-DG18))</f>
        <v/>
      </c>
      <c r="DI18" s="75"/>
      <c r="DJ18" s="78"/>
      <c r="DK18" s="79" t="str">
        <f aca="false">IF(ISBLANK($C18),"",IF($BK18=Constants!$B$13,$BM18,""))</f>
        <v/>
      </c>
      <c r="DL18" s="78" t="str">
        <f aca="false">IF(ISBLANK($C18),"",IF($BK18&lt;&gt;Constants!$B$12,"",IF(COUNT($CS18:$CU18)=0,"",MATCH($CV18,$CS18:$CU18,0))))</f>
        <v/>
      </c>
      <c r="DM18" s="80" t="str">
        <f aca="false">IF(ISNUMBER($DL18),CHOOSE($DL18,$BR18,$CB18,$CM18),"")</f>
        <v/>
      </c>
      <c r="DN18" s="80" t="str">
        <f aca="false">IF(ISNUMBER($DL18),CHOOSE($DL18,$BT18,$CD18,$CO18),"")</f>
        <v/>
      </c>
      <c r="DO18" s="80" t="str">
        <f aca="false">IF(ISNUMBER($DL18),CHOOSE($DL18,$BV18,$CF18,$CQ18),"")</f>
        <v/>
      </c>
      <c r="DP18" s="81" t="str">
        <f aca="false">IF(ISBLANK(C18),"",IF(BK18&lt;&gt;Constants!$B$12, BK18 ,CW18))</f>
        <v/>
      </c>
      <c r="DQ18" s="82" t="str">
        <f aca="false">IF(ISBLANK($C18),"",IF($BK18&lt;&gt;Constants!$B$12,$BK18,$BL18))</f>
        <v/>
      </c>
      <c r="DR18" s="82" t="str">
        <f aca="false">IF(ISBLANK(C18),"",DH18)</f>
        <v/>
      </c>
      <c r="DS18" s="82" t="str">
        <f aca="false">IF(ISBLANK(C18),"",DG18)</f>
        <v/>
      </c>
      <c r="DT18" s="83" t="str">
        <f aca="false">IF(ISBLANK(C18),
  "",
IF(DS18=Constants!$B$9,COUNTA($C$11:$C510)+2,IF(DS18=Constants!$B$10,COUNTA($C$11:$C510)+1,IF(DS18=Constants!$B$11,COUNTA($C$11:$C510),DS18))))</f>
        <v/>
      </c>
      <c r="DU18" s="3"/>
      <c r="DV18" s="84" t="n">
        <f aca="false">IF(OR(ISNUMBER(DS18),DS18="DQ",DS18="P",DS18="NS"),
    1,
    0
)</f>
        <v>0</v>
      </c>
      <c r="DW18" s="84" t="n">
        <v>8</v>
      </c>
      <c r="DX18" s="84" t="str">
        <f aca="false">IF(ISBLANK($C18),"",IF(ISNUMBER(DT18),DT18+ROW($B18)/1000,""))</f>
        <v/>
      </c>
      <c r="DY18" s="84" t="str">
        <f aca="false">IF(ISNUMBER(DX18), RANK(DX18,DX$11:DX$510,1), "")</f>
        <v/>
      </c>
      <c r="DZ18" s="84" t="str">
        <f aca="false">IF(ISBLANK($C18),
    "",
    $B18
)</f>
        <v/>
      </c>
      <c r="EA18" s="84" t="str">
        <f aca="false">IF(ISBLANK($C18),
    "",
    $C18
)</f>
        <v/>
      </c>
      <c r="EB18" s="84" t="str">
        <f aca="false">IF(ISBLANK($C18),
    "",
    $D18
)</f>
        <v/>
      </c>
      <c r="EC18" s="84" t="str">
        <f aca="false">IF(ISBLANK($C18),"",$DQ18)</f>
        <v/>
      </c>
      <c r="ED18" s="86" t="str">
        <f aca="false">DP18</f>
        <v/>
      </c>
      <c r="EE18" s="84" t="str">
        <f aca="false">IF(ISBLANK($C18),
    "",
    DS18
)</f>
        <v/>
      </c>
      <c r="EF18" s="87" t="str">
        <f aca="false">IF(DW18&gt;DV$10,
    "",
    VLOOKUP(DW18,DY$11:EE516,7,FALSE())
)</f>
        <v/>
      </c>
      <c r="EG18" s="88" t="str">
        <f aca="false">IF(DW18&gt;DV$10,
    "",
    VLOOKUP(DW18,DY$11:EE516,2,FALSE())
)</f>
        <v/>
      </c>
      <c r="EH18" s="88" t="str">
        <f aca="false">IF(DW18&gt;DV$10,
    "",
    VLOOKUP(DW18,DY$11:EE516,3,FALSE())
)</f>
        <v/>
      </c>
      <c r="EI18" s="88" t="str">
        <f aca="false">IF(DW18&gt;DV$10,
    "",
    VLOOKUP(DW18,DY$11:EE516,4,FALSE())
)</f>
        <v/>
      </c>
      <c r="EJ18" s="89" t="str">
        <f aca="false">IF(DW18&gt;DV$10,
    "",
    VLOOKUP(DW18,DY$11:EE516,6,FALSE())
)</f>
        <v/>
      </c>
      <c r="EK18" s="59"/>
    </row>
    <row r="19" customFormat="false" ht="15.75" hidden="false" customHeight="false" outlineLevel="0" collapsed="false">
      <c r="A19" s="3"/>
      <c r="B19" s="90"/>
      <c r="C19" s="62"/>
      <c r="D19" s="96"/>
      <c r="E19" s="97"/>
      <c r="F19" s="98"/>
      <c r="G19" s="98"/>
      <c r="H19" s="99"/>
      <c r="I19" s="100"/>
      <c r="J19" s="101"/>
      <c r="K19" s="101"/>
      <c r="L19" s="101"/>
      <c r="M19" s="101"/>
      <c r="N19" s="102"/>
      <c r="O19" s="145"/>
      <c r="P19" s="98"/>
      <c r="Q19" s="99"/>
      <c r="R19" s="100"/>
      <c r="S19" s="101"/>
      <c r="T19" s="101"/>
      <c r="U19" s="101"/>
      <c r="V19" s="101"/>
      <c r="W19" s="102"/>
      <c r="X19" s="145"/>
      <c r="Y19" s="98"/>
      <c r="Z19" s="99"/>
      <c r="AA19" s="100"/>
      <c r="AB19" s="101"/>
      <c r="AC19" s="101"/>
      <c r="AD19" s="101"/>
      <c r="AE19" s="101"/>
      <c r="AF19" s="102"/>
      <c r="AG19" s="146"/>
      <c r="AH19" s="100"/>
      <c r="AI19" s="73"/>
      <c r="AJ19" s="73" t="str">
        <f aca="false">IF(ISBLANK($C19),
  "",
IF(E19=Constants!$B$7,
  TRUE(),
IF(E19=Constants!$B$8,
  FALSE(),
  TRUE()
)))</f>
        <v/>
      </c>
      <c r="AK19" s="74" t="str">
        <f aca="false">IF(ISBLANK($C19),"",IF(F19=Constants!$B$8,FALSE(),TRUE()))</f>
        <v/>
      </c>
      <c r="AL19" s="74" t="str">
        <f aca="false">IF(ISBLANK($C19),"",COUNTA($G19:$O19)&gt;0)</f>
        <v/>
      </c>
      <c r="AM19" s="74" t="str">
        <f aca="false">IF(OR(ISBLANK($C19),$AL19&lt;&gt;TRUE()),"",IF(ISBLANK(G19),Constants!$B$27,MAX(0,G19)))</f>
        <v/>
      </c>
      <c r="AN19" s="74" t="str">
        <f aca="false">IF(OR(ISBLANK($C19),$AL19&lt;&gt;TRUE()),"",IF(ISBLANK(H19),Constants!$B$28,MAX(0,H19)))</f>
        <v/>
      </c>
      <c r="AO19" s="74" t="str">
        <f aca="false">IF(OR(ISBLANK($C19),$AL19&lt;&gt;TRUE()),"",IF(J19=Constants!$B$7,TRUE(),IF(J19=Constants!$B$8,FALSE(),TRUE())))</f>
        <v/>
      </c>
      <c r="AP19" s="74" t="str">
        <f aca="false">IF(OR(ISBLANK($C19),$AL19&lt;&gt;TRUE()),"",IF(I19=Constants!$B$7,TRUE(),IF(I19=Constants!$B$8,FALSE(),TRUE())))</f>
        <v/>
      </c>
      <c r="AQ19" s="74" t="str">
        <f aca="false">IF(OR(ISBLANK($C19),$AL19&lt;&gt;TRUE()),"",IF(K19=Constants!$B$33,TRUE(),IF(K19=Constants!$B$34,FALSE(),IF(AND(ISNUMBER(O19),OR(ISBLANK(N19),N19=0)),TRUE(),IF(AND(ISBLANK(O19),ISNUMBER(N19),N19&lt;&gt;0),FALSE(),"")))))</f>
        <v/>
      </c>
      <c r="AR19" s="74" t="str">
        <f aca="false">IF(OR(ISBLANK($C19),$AL19&lt;&gt;TRUE()),"",IF(ISBLANK(L19),Constants!$B$35,MAX(0,MIN(Constants!$B$31,L19))))</f>
        <v/>
      </c>
      <c r="AS19" s="74" t="str">
        <f aca="false">IF(OR(ISBLANK($C19),$AL19&lt;&gt;TRUE()),"",IF(ISBLANK(M19),Constants!$B$35,MAX(0,MIN(Constants!$B$32,M19))))</f>
        <v/>
      </c>
      <c r="AT19" s="74" t="str">
        <f aca="false">IF(ISBLANK($C19),"",COUNTA($P19:$X19)&gt;0)</f>
        <v/>
      </c>
      <c r="AU19" s="74" t="str">
        <f aca="false">IF(OR(ISBLANK($C19),$AT19&lt;&gt;TRUE()),"",IF(ISBLANK(P19),Constants!$B$27,MAX(0,P19)))</f>
        <v/>
      </c>
      <c r="AV19" s="74" t="str">
        <f aca="false">IF(OR(ISBLANK($C19),$AT19&lt;&gt;TRUE()),"",IF(ISBLANK(Q19),Constants!$B$28,MAX(0,Q19)))</f>
        <v/>
      </c>
      <c r="AW19" s="74" t="str">
        <f aca="false">IF(OR(ISBLANK($C19),$AT19&lt;&gt;TRUE()),"",IF(S19=Constants!$B$7,TRUE(),IF(S19=Constants!$B$8,FALSE(),TRUE())))</f>
        <v/>
      </c>
      <c r="AX19" s="74" t="str">
        <f aca="false">IF(OR(ISBLANK($C19),$AT19&lt;&gt;TRUE()),"",IF(R19=Constants!$B$7,TRUE(),IF(R19=Constants!$B$8,FALSE(),TRUE())))</f>
        <v/>
      </c>
      <c r="AY19" s="74" t="str">
        <f aca="false">IF(OR(ISBLANK($C19),$AT19&lt;&gt;TRUE()),"",IF(T19=Constants!$B$33,TRUE(),IF(T19=Constants!$B$34,FALSE(),IF(AND(ISNUMBER(X19),OR(ISBLANK(W19),W19=0)),TRUE(),IF(AND(ISBLANK(X19),ISNUMBER(W19),W19&lt;&gt;0),FALSE(),"")))))</f>
        <v/>
      </c>
      <c r="AZ19" s="74" t="str">
        <f aca="false">IF(OR(ISBLANK($C19),$AT19&lt;&gt;TRUE()),"",IF(ISBLANK(U19),Constants!$B$35,MAX(0,MIN(Constants!$B$31,U19))))</f>
        <v/>
      </c>
      <c r="BA19" s="74" t="str">
        <f aca="false">IF(OR(ISBLANK($C19),$AT19&lt;&gt;TRUE()),"",IF(ISBLANK(V19),Constants!$B$35,MAX(0,MIN(Constants!$B$32,V19))))</f>
        <v/>
      </c>
      <c r="BB19" s="74" t="str">
        <f aca="false">IF(ISBLANK($C19),"",COUNTA($Y19:$AG19)&gt;0)</f>
        <v/>
      </c>
      <c r="BC19" s="74" t="str">
        <f aca="false">IF(OR(ISBLANK($C19),$BB19&lt;&gt;TRUE()),"",IF(ISBLANK(Y19),Constants!$B$27,MAX(0,Y19)))</f>
        <v/>
      </c>
      <c r="BD19" s="74" t="str">
        <f aca="false">IF(OR(ISBLANK($C19),$BB19&lt;&gt;TRUE()),"",IF(ISBLANK(Z19),Constants!$B$28,MAX(0,Z19)))</f>
        <v/>
      </c>
      <c r="BE19" s="74" t="str">
        <f aca="false">IF(OR(ISBLANK($C19),$BB19&lt;&gt;TRUE()),"",IF(AB19=Constants!$B$7,TRUE(),IF(AB19=Constants!$B$8,FALSE(),TRUE())))</f>
        <v/>
      </c>
      <c r="BF19" s="74" t="str">
        <f aca="false">IF(OR(ISBLANK($C19),$BB19&lt;&gt;TRUE()),"",IF(AA19=Constants!$B$7,TRUE(),IF(AA19=Constants!$B$8,FALSE(),TRUE())))</f>
        <v/>
      </c>
      <c r="BG19" s="74" t="str">
        <f aca="false">IF(OR(ISBLANK($C19),$BB19&lt;&gt;TRUE()),"",IF(AC19=Constants!$B$33,TRUE(),IF(AC19=Constants!$B$34,FALSE(),IF(AND(ISNUMBER(AG19),OR(ISBLANK(AF19),AF19=0)),TRUE(),IF(AND(ISBLANK(AG19),ISNUMBER(AF19),AF19&lt;&gt;0),FALSE(),"")))))</f>
        <v/>
      </c>
      <c r="BH19" s="74" t="str">
        <f aca="false">IF(OR(ISBLANK($C19),$BB19&lt;&gt;TRUE()),"",IF(ISBLANK(AD19),Constants!$B$35,MAX(0,MIN(Constants!$B$31,AD19))))</f>
        <v/>
      </c>
      <c r="BI19" s="74" t="str">
        <f aca="false">IF(OR(ISBLANK($C19),$BB19&lt;&gt;TRUE()),"",IF(ISBLANK(AE19),Constants!$B$35,MAX(0,MIN(Constants!$B$32,AE19))))</f>
        <v/>
      </c>
      <c r="BJ19" s="75" t="str">
        <f aca="false">IF(ISBLANK($C19),
  "",
IF(AH19=Constants!$B$7,
  TRUE(),
IF(AH19=Constants!$B$8,
  FALSE(),
  FALSE()
)))</f>
        <v/>
      </c>
      <c r="BK19" s="74" t="str">
        <f aca="false">IF(ISBLANK($C19),"",IF($BJ19,Constants!$B$9,IF(COUNTA($E19:$AH19)=0,Constants!$B$10,IF(NOT($AK19),Constants!$B$11,IF(AND(NOT(ISNUMBER($BM19)),COUNTA($O19,$X19,$AG19)&gt;0),Constants!$B$13,Constants!$B$12)))))</f>
        <v/>
      </c>
      <c r="BL19" s="74" t="str">
        <f aca="false">IF(ISBLANK($C19),"",IF($BK19&lt;&gt;Constants!$B$12,$BK19,Constants!$B$4))</f>
        <v/>
      </c>
      <c r="BM19" s="73" t="str">
        <f aca="false">IF(OR(ISBLANK($D$8), NOT(ISNUMBER($D$8))), Constants!$B$17,$D$8)</f>
        <v>ERROR: Set Target Time in cell D8</v>
      </c>
      <c r="BN19" s="73" t="str">
        <f aca="false">IF(OR($BK19&lt;&gt;Constants!$B$12,$AL19&lt;&gt;TRUE()),"",IF(NOT($AO19),TRUE(),IF($AQ19="","",$AQ19)))</f>
        <v/>
      </c>
      <c r="BO19" s="74" t="b">
        <f aca="false">IF(BN19="",FALSE(),IF(NOT($AO19),TRUE(),IF($AQ19,ISNUMBER(O19),ISNUMBER(N19))))</f>
        <v>0</v>
      </c>
      <c r="BP19" s="76" t="str">
        <f aca="false">IF(BO19,IF($AJ19,1,Constants!$B$22)*POWER(Constants!$B$23,MAX($AM19,0))*POWER(Constants!$B$24,MAX($AN19,0)),"")</f>
        <v/>
      </c>
      <c r="BQ19" s="74" t="str">
        <f aca="false">IF(OR($BK19&lt;&gt;Constants!$B$12,NOT($BO19)),"",IF(NOT($AO19),0,Constants!$B$19*IF($AQ19,1,MAX(0,MIN(1,(Constants!$B$20-N19)/Constants!$B$20)))))</f>
        <v/>
      </c>
      <c r="BR19" s="74" t="str">
        <f aca="false">IF(BQ19="","",BQ19*IF($AP19,1,Constants!$B$25)*BP19)</f>
        <v/>
      </c>
      <c r="BS19" s="74" t="str">
        <f aca="false">IF(OR($BK19&lt;&gt;Constants!$B$12,NOT($BO19)),"",IF(NOT($AO19),0,IF(NOT($AQ19),0,MAX(0,Constants!$B$21*(1-ABS(O19-$BM19)/$BM19)))))</f>
        <v/>
      </c>
      <c r="BT19" s="74" t="str">
        <f aca="false">IF(BS19="","",BS19*BP19)</f>
        <v/>
      </c>
      <c r="BU19" s="74" t="str">
        <f aca="false">IF(OR($BK19&lt;&gt;Constants!$B$12,NOT($BO19)),"",IF(OR(NOT($AO19),NOT($AP19)),0,MIN(Constants!$B$18,(Constants!$B$29*$AR19+Constants!$B$30*$AS19)*IF($AQ19,1,MAX(0,MIN(1,(Constants!$B$20-N19)/Constants!$B$20))))))</f>
        <v/>
      </c>
      <c r="BV19" s="74" t="str">
        <f aca="false">IF(BU19="","",BU19*BP19)</f>
        <v/>
      </c>
      <c r="BW19" s="75" t="str">
        <f aca="false">IF(OR($BK19&lt;&gt;Constants!$B$12,NOT($BO19)),"",BR19+BT19+BV19)</f>
        <v/>
      </c>
      <c r="BX19" s="73" t="str">
        <f aca="false">IF(OR($BK19&lt;&gt;Constants!$B$12,$AT19&lt;&gt;TRUE()),"",IF(NOT($AW19),TRUE(),IF($AY19="","",$AY19)))</f>
        <v/>
      </c>
      <c r="BY19" s="74" t="b">
        <f aca="false">IF(BX19="",FALSE(),IF(NOT($AW19),TRUE(),IF($AY19,ISNUMBER(X19),ISNUMBER(W19))))</f>
        <v>0</v>
      </c>
      <c r="BZ19" s="76" t="str">
        <f aca="false">IF(BY19,IF($AJ19,1,Constants!$B$22)*POWER(Constants!$B$23,MAX($AU19,0))*POWER(Constants!$B$24,MAX($AV19,0)),"")</f>
        <v/>
      </c>
      <c r="CA19" s="74" t="str">
        <f aca="false">IF(OR($BK19&lt;&gt;Constants!$B$12,NOT($BY19)),"",IF(NOT($AW19),0,Constants!$B$19*IF($AY19,1,MAX(0,MIN(1,(Constants!$B$20-W19)/Constants!$B$20)))))</f>
        <v/>
      </c>
      <c r="CB19" s="74" t="str">
        <f aca="false">IF(CA19="","",CA19*IF($AX19,1,Constants!$B$25)*BZ19)</f>
        <v/>
      </c>
      <c r="CC19" s="74" t="str">
        <f aca="false">IF(OR($BK19&lt;&gt;Constants!$B$12,NOT($BY19)),"",IF(NOT($AW19),0,IF(NOT($AY19),0,MAX(0,Constants!$B$21*(1-ABS(X19-$BM19)/$BM19)))))</f>
        <v/>
      </c>
      <c r="CD19" s="74" t="str">
        <f aca="false">IF(CC19="","",CC19*BZ19)</f>
        <v/>
      </c>
      <c r="CE19" s="74" t="str">
        <f aca="false">IF(OR($BK19&lt;&gt;Constants!$B$12,NOT($BY19)),"",IF(OR(NOT($AW19),NOT($AX19)),0,MIN(Constants!$B$18,(Constants!$B$29*$AZ19+Constants!$B$30*$BA19)*IF($AY19,1,MAX(0,MIN(1,(Constants!$B$20-W19)/Constants!$B$20))))))</f>
        <v/>
      </c>
      <c r="CF19" s="74" t="str">
        <f aca="false">IF(CE19="","",CE19*BZ19)</f>
        <v/>
      </c>
      <c r="CG19" s="75" t="str">
        <f aca="false">IF(OR($BK19&lt;&gt;Constants!$B$12,NOT($BY19)),"",CB19+CD19+CF19)</f>
        <v/>
      </c>
      <c r="CH19" s="73" t="b">
        <f aca="false">IF(OR(BN19="",BX19=""),TRUE(),BN19&lt;&gt;BX19)</f>
        <v>1</v>
      </c>
      <c r="CI19" s="74" t="str">
        <f aca="false">IF(OR($BK19&lt;&gt;Constants!$B$12,$BB19&lt;&gt;TRUE(),NOT($CH19)),"",IF(NOT($BE19),TRUE(),IF($BG19="","",$BG19)))</f>
        <v/>
      </c>
      <c r="CJ19" s="74" t="b">
        <f aca="false">IF(CI19="",FALSE(),IF(NOT($BE19),TRUE(),IF($BG19,ISNUMBER(AG19),ISNUMBER(AF19))))</f>
        <v>0</v>
      </c>
      <c r="CK19" s="76" t="str">
        <f aca="false">IF(CJ19,IF($AJ19,1,Constants!$B$22)*POWER(Constants!$B$23,MAX($BC19,0))*POWER(Constants!$B$24,MAX($BD19,0)),"")</f>
        <v/>
      </c>
      <c r="CL19" s="74" t="str">
        <f aca="false">IF(OR($BK19&lt;&gt;Constants!$B$12,NOT($CJ19)),"",IF(NOT($BE19),0,Constants!$B$19*IF($BG19,1,MAX(0,MIN(1,(Constants!$B$20-AF19)/Constants!$B$20)))))</f>
        <v/>
      </c>
      <c r="CM19" s="74" t="str">
        <f aca="false">IF(CL19="","",CL19*IF($BF19,1,Constants!$B$25)*CK19)</f>
        <v/>
      </c>
      <c r="CN19" s="74" t="str">
        <f aca="false">IF(OR($BK19&lt;&gt;Constants!$B$12,NOT($CJ19)),"",IF(NOT($BE19),0,IF(NOT($BG19),0,MAX(0,Constants!$B$21*(1-ABS(AG19-$BM19)/$BM19)))))</f>
        <v/>
      </c>
      <c r="CO19" s="74" t="str">
        <f aca="false">IF(CN19="","",CN19*CK19)</f>
        <v/>
      </c>
      <c r="CP19" s="74" t="str">
        <f aca="false">IF(OR($BK19&lt;&gt;Constants!$B$12,NOT($CJ19)),"",IF(OR(NOT($BE19),NOT($BF19)),0,MIN(Constants!$B$18,(Constants!$B$29*$BH19+Constants!$B$30*$BI19)*IF($BG19,1,MAX(0,MIN(1,(Constants!$B$20-AF19)/Constants!$B$20))))))</f>
        <v/>
      </c>
      <c r="CQ19" s="74" t="str">
        <f aca="false">IF(CP19="","",CP19*CK19)</f>
        <v/>
      </c>
      <c r="CR19" s="75" t="str">
        <f aca="false">IF(OR($BK19&lt;&gt;Constants!$B$12,NOT($CJ19)),"",CM19+CO19+CQ19)</f>
        <v/>
      </c>
      <c r="CS19" s="73" t="str">
        <f aca="false">IF(OR($BK19&lt;&gt;Constants!$B$12,ISBLANK($C19)),"",BW19)</f>
        <v/>
      </c>
      <c r="CT19" s="74" t="str">
        <f aca="false">IF(OR($BK19&lt;&gt;Constants!$B$12,ISBLANK($C19)),"",CG19)</f>
        <v/>
      </c>
      <c r="CU19" s="75" t="str">
        <f aca="false">IF(OR($BK19&lt;&gt;Constants!$B$12,ISBLANK($C19)),"",CR19)</f>
        <v/>
      </c>
      <c r="CV19" s="74" t="str">
        <f aca="false">IF(OR($BK19&lt;&gt;Constants!$B$12,ISBLANK($C19)),"",IF(COUNT(CS19:CU19)=0,0,MAX(CS19:CU19)))</f>
        <v/>
      </c>
      <c r="CW19" s="74" t="str">
        <f aca="false">IF($BK19&lt;&gt;Constants!$B$12,"",CV19)</f>
        <v/>
      </c>
      <c r="CX19" s="74" t="str">
        <f aca="false">IF(ISNUMBER(CW19), RANK(CW19,$CW$11:$CW$510), "")</f>
        <v/>
      </c>
      <c r="CY19" s="73" t="str">
        <f aca="false">IF(OR($BK19&lt;&gt;Constants!$B$12,ISBLANK($C19)),"",MAX(BT19,CD19,CO19))</f>
        <v/>
      </c>
      <c r="CZ19" s="74" t="str">
        <f aca="false">IF(ISNUMBER(CY19), RANK(CY19,CY$11:CY$510), "")</f>
        <v/>
      </c>
      <c r="DA19" s="74" t="str">
        <f aca="false">IF(OR($BK19&lt;&gt;Constants!$B$12,ISBLANK($C19)),"",MAX(AM19,AU19,IF($CH19,BC19,0)))</f>
        <v/>
      </c>
      <c r="DB19" s="74" t="str">
        <f aca="false">IF(ISNUMBER(DA19), RANK(DA19,DA$11:DA$510,1), "")</f>
        <v/>
      </c>
      <c r="DC19" s="74" t="str">
        <f aca="false">IF(OR($BK19&lt;&gt;Constants!$B$12,ISBLANK($C19)),"",MAX(BV19,CF19,CQ19))</f>
        <v/>
      </c>
      <c r="DD19" s="74" t="str">
        <f aca="false">IF(ISNUMBER(DC19),RANK(DC19,DC$11:DC$510),"")</f>
        <v/>
      </c>
      <c r="DE19" s="77" t="str">
        <f aca="false">IFERROR(IF(OR($BK19&lt;&gt;Constants!$B$12, ISBLANK($C19)),"",LARGE(CS19:CU19,2)), 0)</f>
        <v/>
      </c>
      <c r="DF19" s="75" t="str">
        <f aca="false">IF(ISNUMBER(DE19), RANK(DE19,DE$11:DE$510), "")</f>
        <v/>
      </c>
      <c r="DG19" s="74" t="str">
        <f aca="false">IF(ISBLANK($C19),"",IF(BK19=Constants!$B$12,RANK($CX19, $CX$11:$CX$510, 1)+
SUMPRODUCT(--($CX$11:$CX$510=$CX19),--($CZ19&gt;$CZ$11:$CZ$510))+
SUMPRODUCT(--($CX$11:$CX$510=$CX19),--($CZ19=$CZ$11:$CZ$510),--($DB19&gt;$DB$11:$DB$510))+
SUMPRODUCT(--($CX$11:$CX$510=$CX19),--($CZ19=$CZ$11:$CZ$510),--($DB19=$DB$11:$DB$510), --($DD19&gt;$DD$11:$DD$510))+
SUMPRODUCT(--($CX$11:$CX$510=$CX19),--($CZ19=$CZ$11:$CZ$510),--($DB19=$DB$11:$DB$510), --($DD19=$DD$11:$DD$510), --($DF19&gt;$DF$11:$DF$510))
,BK19)
)</f>
        <v/>
      </c>
      <c r="DH19" s="74" t="str">
        <f aca="false">IF(ISBLANK(C19),"",IF(BK19&lt;&gt;Constants!$B$12, BK19, CX19-DG19))</f>
        <v/>
      </c>
      <c r="DI19" s="75"/>
      <c r="DJ19" s="78"/>
      <c r="DK19" s="79" t="str">
        <f aca="false">IF(ISBLANK($C19),"",IF($BK19=Constants!$B$13,$BM19,""))</f>
        <v/>
      </c>
      <c r="DL19" s="78" t="str">
        <f aca="false">IF(ISBLANK($C19),"",IF($BK19&lt;&gt;Constants!$B$12,"",IF(COUNT($CS19:$CU19)=0,"",MATCH($CV19,$CS19:$CU19,0))))</f>
        <v/>
      </c>
      <c r="DM19" s="80" t="str">
        <f aca="false">IF(ISNUMBER($DL19),CHOOSE($DL19,$BR19,$CB19,$CM19),"")</f>
        <v/>
      </c>
      <c r="DN19" s="80" t="str">
        <f aca="false">IF(ISNUMBER($DL19),CHOOSE($DL19,$BT19,$CD19,$CO19),"")</f>
        <v/>
      </c>
      <c r="DO19" s="80" t="str">
        <f aca="false">IF(ISNUMBER($DL19),CHOOSE($DL19,$BV19,$CF19,$CQ19),"")</f>
        <v/>
      </c>
      <c r="DP19" s="81" t="str">
        <f aca="false">IF(ISBLANK(C19),"",IF(BK19&lt;&gt;Constants!$B$12, BK19 ,CW19))</f>
        <v/>
      </c>
      <c r="DQ19" s="82" t="str">
        <f aca="false">IF(ISBLANK($C19),"",IF($BK19&lt;&gt;Constants!$B$12,$BK19,$BL19))</f>
        <v/>
      </c>
      <c r="DR19" s="82" t="str">
        <f aca="false">IF(ISBLANK(C19),"",DH19)</f>
        <v/>
      </c>
      <c r="DS19" s="82" t="str">
        <f aca="false">IF(ISBLANK(C19),"",DG19)</f>
        <v/>
      </c>
      <c r="DT19" s="83" t="str">
        <f aca="false">IF(ISBLANK(C19),
  "",
IF(DS19=Constants!$B$9,COUNTA($C$11:$C510)+2,IF(DS19=Constants!$B$10,COUNTA($C$11:$C510)+1,IF(DS19=Constants!$B$11,COUNTA($C$11:$C510),DS19))))</f>
        <v/>
      </c>
      <c r="DU19" s="3"/>
      <c r="DV19" s="84" t="n">
        <f aca="false">IF(OR(ISNUMBER(DS19),DS19="DQ",DS19="P",DS19="NS"),
    1,
    0
)</f>
        <v>0</v>
      </c>
      <c r="DW19" s="84" t="n">
        <v>9</v>
      </c>
      <c r="DX19" s="84" t="str">
        <f aca="false">IF(ISBLANK($C19),"",IF(ISNUMBER(DT19),DT19+ROW($B19)/1000,""))</f>
        <v/>
      </c>
      <c r="DY19" s="84" t="str">
        <f aca="false">IF(ISNUMBER(DX19), RANK(DX19,DX$11:DX$510,1), "")</f>
        <v/>
      </c>
      <c r="DZ19" s="84" t="str">
        <f aca="false">IF(ISBLANK($C19),
    "",
    $B19
)</f>
        <v/>
      </c>
      <c r="EA19" s="84" t="str">
        <f aca="false">IF(ISBLANK($C19),
    "",
    $C19
)</f>
        <v/>
      </c>
      <c r="EB19" s="84" t="str">
        <f aca="false">IF(ISBLANK($C19),
    "",
    $D19
)</f>
        <v/>
      </c>
      <c r="EC19" s="84" t="str">
        <f aca="false">IF(ISBLANK($C19),"",$DQ19)</f>
        <v/>
      </c>
      <c r="ED19" s="86" t="str">
        <f aca="false">DP19</f>
        <v/>
      </c>
      <c r="EE19" s="84" t="str">
        <f aca="false">IF(ISBLANK($C19),
    "",
    DS19
)</f>
        <v/>
      </c>
      <c r="EF19" s="87" t="str">
        <f aca="false">IF(DW19&gt;DV$10,
    "",
    VLOOKUP(DW19,DY$11:EE517,7,FALSE())
)</f>
        <v/>
      </c>
      <c r="EG19" s="88" t="str">
        <f aca="false">IF(DW19&gt;DV$10,
    "",
    VLOOKUP(DW19,DY$11:EE517,2,FALSE())
)</f>
        <v/>
      </c>
      <c r="EH19" s="88" t="str">
        <f aca="false">IF(DW19&gt;DV$10,
    "",
    VLOOKUP(DW19,DY$11:EE517,3,FALSE())
)</f>
        <v/>
      </c>
      <c r="EI19" s="88" t="str">
        <f aca="false">IF(DW19&gt;DV$10,
    "",
    VLOOKUP(DW19,DY$11:EE517,4,FALSE())
)</f>
        <v/>
      </c>
      <c r="EJ19" s="89" t="str">
        <f aca="false">IF(DW19&gt;DV$10,
    "",
    VLOOKUP(DW19,DY$11:EE517,6,FALSE())
)</f>
        <v/>
      </c>
      <c r="EK19" s="59"/>
    </row>
    <row r="20" customFormat="false" ht="15.75" hidden="false" customHeight="false" outlineLevel="0" collapsed="false">
      <c r="A20" s="3"/>
      <c r="B20" s="153"/>
      <c r="C20" s="154"/>
      <c r="D20" s="135"/>
      <c r="E20" s="136"/>
      <c r="F20" s="137"/>
      <c r="G20" s="137"/>
      <c r="H20" s="138"/>
      <c r="I20" s="139"/>
      <c r="J20" s="140"/>
      <c r="K20" s="140"/>
      <c r="L20" s="140"/>
      <c r="M20" s="140"/>
      <c r="N20" s="141"/>
      <c r="O20" s="142"/>
      <c r="P20" s="137"/>
      <c r="Q20" s="138"/>
      <c r="R20" s="139"/>
      <c r="S20" s="140"/>
      <c r="T20" s="140"/>
      <c r="U20" s="140"/>
      <c r="V20" s="140"/>
      <c r="W20" s="141"/>
      <c r="X20" s="142"/>
      <c r="Y20" s="137"/>
      <c r="Z20" s="138"/>
      <c r="AA20" s="139"/>
      <c r="AB20" s="140"/>
      <c r="AC20" s="140"/>
      <c r="AD20" s="140"/>
      <c r="AE20" s="140"/>
      <c r="AF20" s="141"/>
      <c r="AG20" s="143"/>
      <c r="AH20" s="139"/>
      <c r="AI20" s="116"/>
      <c r="AJ20" s="116" t="str">
        <f aca="false">IF(ISBLANK($C20),
  "",
IF(E20=Constants!$B$7,
  TRUE(),
IF(E20=Constants!$B$8,
  FALSE(),
  TRUE()
)))</f>
        <v/>
      </c>
      <c r="AK20" s="117" t="str">
        <f aca="false">IF(ISBLANK($C20),"",IF(F20=Constants!$B$8,FALSE(),TRUE()))</f>
        <v/>
      </c>
      <c r="AL20" s="117" t="str">
        <f aca="false">IF(ISBLANK($C20),"",COUNTA($G20:$O20)&gt;0)</f>
        <v/>
      </c>
      <c r="AM20" s="117" t="str">
        <f aca="false">IF(OR(ISBLANK($C20),$AL20&lt;&gt;TRUE()),"",IF(ISBLANK(G20),Constants!$B$27,MAX(0,G20)))</f>
        <v/>
      </c>
      <c r="AN20" s="117" t="str">
        <f aca="false">IF(OR(ISBLANK($C20),$AL20&lt;&gt;TRUE()),"",IF(ISBLANK(H20),Constants!$B$28,MAX(0,H20)))</f>
        <v/>
      </c>
      <c r="AO20" s="117" t="str">
        <f aca="false">IF(OR(ISBLANK($C20),$AL20&lt;&gt;TRUE()),"",IF(J20=Constants!$B$7,TRUE(),IF(J20=Constants!$B$8,FALSE(),TRUE())))</f>
        <v/>
      </c>
      <c r="AP20" s="117" t="str">
        <f aca="false">IF(OR(ISBLANK($C20),$AL20&lt;&gt;TRUE()),"",IF(I20=Constants!$B$7,TRUE(),IF(I20=Constants!$B$8,FALSE(),TRUE())))</f>
        <v/>
      </c>
      <c r="AQ20" s="117" t="str">
        <f aca="false">IF(OR(ISBLANK($C20),$AL20&lt;&gt;TRUE()),"",IF(K20=Constants!$B$33,TRUE(),IF(K20=Constants!$B$34,FALSE(),IF(AND(ISNUMBER(O20),OR(ISBLANK(N20),N20=0)),TRUE(),IF(AND(ISBLANK(O20),ISNUMBER(N20),N20&lt;&gt;0),FALSE(),"")))))</f>
        <v/>
      </c>
      <c r="AR20" s="117" t="str">
        <f aca="false">IF(OR(ISBLANK($C20),$AL20&lt;&gt;TRUE()),"",IF(ISBLANK(L20),Constants!$B$35,MAX(0,MIN(Constants!$B$31,L20))))</f>
        <v/>
      </c>
      <c r="AS20" s="117" t="str">
        <f aca="false">IF(OR(ISBLANK($C20),$AL20&lt;&gt;TRUE()),"",IF(ISBLANK(M20),Constants!$B$35,MAX(0,MIN(Constants!$B$32,M20))))</f>
        <v/>
      </c>
      <c r="AT20" s="117" t="str">
        <f aca="false">IF(ISBLANK($C20),"",COUNTA($P20:$X20)&gt;0)</f>
        <v/>
      </c>
      <c r="AU20" s="117" t="str">
        <f aca="false">IF(OR(ISBLANK($C20),$AT20&lt;&gt;TRUE()),"",IF(ISBLANK(P20),Constants!$B$27,MAX(0,P20)))</f>
        <v/>
      </c>
      <c r="AV20" s="117" t="str">
        <f aca="false">IF(OR(ISBLANK($C20),$AT20&lt;&gt;TRUE()),"",IF(ISBLANK(Q20),Constants!$B$28,MAX(0,Q20)))</f>
        <v/>
      </c>
      <c r="AW20" s="117" t="str">
        <f aca="false">IF(OR(ISBLANK($C20),$AT20&lt;&gt;TRUE()),"",IF(S20=Constants!$B$7,TRUE(),IF(S20=Constants!$B$8,FALSE(),TRUE())))</f>
        <v/>
      </c>
      <c r="AX20" s="117" t="str">
        <f aca="false">IF(OR(ISBLANK($C20),$AT20&lt;&gt;TRUE()),"",IF(R20=Constants!$B$7,TRUE(),IF(R20=Constants!$B$8,FALSE(),TRUE())))</f>
        <v/>
      </c>
      <c r="AY20" s="117" t="str">
        <f aca="false">IF(OR(ISBLANK($C20),$AT20&lt;&gt;TRUE()),"",IF(T20=Constants!$B$33,TRUE(),IF(T20=Constants!$B$34,FALSE(),IF(AND(ISNUMBER(X20),OR(ISBLANK(W20),W20=0)),TRUE(),IF(AND(ISBLANK(X20),ISNUMBER(W20),W20&lt;&gt;0),FALSE(),"")))))</f>
        <v/>
      </c>
      <c r="AZ20" s="117" t="str">
        <f aca="false">IF(OR(ISBLANK($C20),$AT20&lt;&gt;TRUE()),"",IF(ISBLANK(U20),Constants!$B$35,MAX(0,MIN(Constants!$B$31,U20))))</f>
        <v/>
      </c>
      <c r="BA20" s="117" t="str">
        <f aca="false">IF(OR(ISBLANK($C20),$AT20&lt;&gt;TRUE()),"",IF(ISBLANK(V20),Constants!$B$35,MAX(0,MIN(Constants!$B$32,V20))))</f>
        <v/>
      </c>
      <c r="BB20" s="117" t="str">
        <f aca="false">IF(ISBLANK($C20),"",COUNTA($Y20:$AG20)&gt;0)</f>
        <v/>
      </c>
      <c r="BC20" s="117" t="str">
        <f aca="false">IF(OR(ISBLANK($C20),$BB20&lt;&gt;TRUE()),"",IF(ISBLANK(Y20),Constants!$B$27,MAX(0,Y20)))</f>
        <v/>
      </c>
      <c r="BD20" s="117" t="str">
        <f aca="false">IF(OR(ISBLANK($C20),$BB20&lt;&gt;TRUE()),"",IF(ISBLANK(Z20),Constants!$B$28,MAX(0,Z20)))</f>
        <v/>
      </c>
      <c r="BE20" s="117" t="str">
        <f aca="false">IF(OR(ISBLANK($C20),$BB20&lt;&gt;TRUE()),"",IF(AB20=Constants!$B$7,TRUE(),IF(AB20=Constants!$B$8,FALSE(),TRUE())))</f>
        <v/>
      </c>
      <c r="BF20" s="117" t="str">
        <f aca="false">IF(OR(ISBLANK($C20),$BB20&lt;&gt;TRUE()),"",IF(AA20=Constants!$B$7,TRUE(),IF(AA20=Constants!$B$8,FALSE(),TRUE())))</f>
        <v/>
      </c>
      <c r="BG20" s="117" t="str">
        <f aca="false">IF(OR(ISBLANK($C20),$BB20&lt;&gt;TRUE()),"",IF(AC20=Constants!$B$33,TRUE(),IF(AC20=Constants!$B$34,FALSE(),IF(AND(ISNUMBER(AG20),OR(ISBLANK(AF20),AF20=0)),TRUE(),IF(AND(ISBLANK(AG20),ISNUMBER(AF20),AF20&lt;&gt;0),FALSE(),"")))))</f>
        <v/>
      </c>
      <c r="BH20" s="117" t="str">
        <f aca="false">IF(OR(ISBLANK($C20),$BB20&lt;&gt;TRUE()),"",IF(ISBLANK(AD20),Constants!$B$35,MAX(0,MIN(Constants!$B$31,AD20))))</f>
        <v/>
      </c>
      <c r="BI20" s="117" t="str">
        <f aca="false">IF(OR(ISBLANK($C20),$BB20&lt;&gt;TRUE()),"",IF(ISBLANK(AE20),Constants!$B$35,MAX(0,MIN(Constants!$B$32,AE20))))</f>
        <v/>
      </c>
      <c r="BJ20" s="118" t="str">
        <f aca="false">IF(ISBLANK($C20),
  "",
IF(AH20=Constants!$B$7,
  TRUE(),
IF(AH20=Constants!$B$8,
  FALSE(),
  FALSE()
)))</f>
        <v/>
      </c>
      <c r="BK20" s="117" t="str">
        <f aca="false">IF(ISBLANK($C20),"",IF($BJ20,Constants!$B$9,IF(COUNTA($E20:$AH20)=0,Constants!$B$10,IF(NOT($AK20),Constants!$B$11,IF(AND(NOT(ISNUMBER($BM20)),COUNTA($O20,$X20,$AG20)&gt;0),Constants!$B$13,Constants!$B$12)))))</f>
        <v/>
      </c>
      <c r="BL20" s="117" t="str">
        <f aca="false">IF(ISBLANK($C20),"",IF($BK20&lt;&gt;Constants!$B$12,$BK20,Constants!$B$4))</f>
        <v/>
      </c>
      <c r="BM20" s="116" t="str">
        <f aca="false">IF(OR(ISBLANK($D$8), NOT(ISNUMBER($D$8))), Constants!$B$17,$D$8)</f>
        <v>ERROR: Set Target Time in cell D8</v>
      </c>
      <c r="BN20" s="119" t="str">
        <f aca="false">IF(OR($BK20&lt;&gt;Constants!$B$12,$AL20&lt;&gt;TRUE()),"",IF(NOT($AO20),TRUE(),IF($AQ20="","",$AQ20)))</f>
        <v/>
      </c>
      <c r="BO20" s="120" t="n">
        <f aca="false">IF(BN20="",FALSE(),IF(NOT($AO20),TRUE(),IF($AQ20,ISNUMBER(O20),ISNUMBER(N20))))</f>
        <v>0</v>
      </c>
      <c r="BP20" s="121" t="str">
        <f aca="false">IF(BO20,IF($AJ20,1,Constants!$B$22)*POWER(Constants!$B$23,MAX($AM20,0))*POWER(Constants!$B$24,MAX($AN20,0)),"")</f>
        <v/>
      </c>
      <c r="BQ20" s="117" t="str">
        <f aca="false">IF(OR($BK20&lt;&gt;Constants!$B$12,NOT($BO20)),"",IF(NOT($AO20),0,Constants!$B$19*IF($AQ20,1,MAX(0,MIN(1,(Constants!$B$20-N20)/Constants!$B$20)))))</f>
        <v/>
      </c>
      <c r="BR20" s="117" t="str">
        <f aca="false">IF(BQ20="","",BQ20*IF($AP20,1,Constants!$B$25)*BP20)</f>
        <v/>
      </c>
      <c r="BS20" s="117" t="str">
        <f aca="false">IF(OR($BK20&lt;&gt;Constants!$B$12,NOT($BO20)),"",IF(NOT($AO20),0,IF(NOT($AQ20),0,MAX(0,Constants!$B$21*(1-ABS(O20-$BM20)/$BM20)))))</f>
        <v/>
      </c>
      <c r="BT20" s="117" t="str">
        <f aca="false">IF(BS20="","",BS20*BP20)</f>
        <v/>
      </c>
      <c r="BU20" s="117" t="str">
        <f aca="false">IF(OR($BK20&lt;&gt;Constants!$B$12,NOT($BO20)),"",IF(OR(NOT($AO20),NOT($AP20)),0,MIN(Constants!$B$18,(Constants!$B$29*$AR20+Constants!$B$30*$AS20)*IF($AQ20,1,MAX(0,MIN(1,(Constants!$B$20-N20)/Constants!$B$20))))))</f>
        <v/>
      </c>
      <c r="BV20" s="117" t="str">
        <f aca="false">IF(BU20="","",BU20*BP20)</f>
        <v/>
      </c>
      <c r="BW20" s="122" t="str">
        <f aca="false">IF(OR($BK20&lt;&gt;Constants!$B$12,NOT($BO20)),"",BR20+BT20+BV20)</f>
        <v/>
      </c>
      <c r="BX20" s="119" t="str">
        <f aca="false">IF(OR($BK20&lt;&gt;Constants!$B$12,$AT20&lt;&gt;TRUE()),"",IF(NOT($AW20),TRUE(),IF($AY20="","",$AY20)))</f>
        <v/>
      </c>
      <c r="BY20" s="120" t="n">
        <f aca="false">IF(BX20="",FALSE(),IF(NOT($AW20),TRUE(),IF($AY20,ISNUMBER(X20),ISNUMBER(W20))))</f>
        <v>0</v>
      </c>
      <c r="BZ20" s="121" t="str">
        <f aca="false">IF(BY20,IF($AJ20,1,Constants!$B$22)*POWER(Constants!$B$23,MAX($AU20,0))*POWER(Constants!$B$24,MAX($AV20,0)),"")</f>
        <v/>
      </c>
      <c r="CA20" s="117" t="str">
        <f aca="false">IF(OR($BK20&lt;&gt;Constants!$B$12,NOT($BY20)),"",IF(NOT($AW20),0,Constants!$B$19*IF($AY20,1,MAX(0,MIN(1,(Constants!$B$20-W20)/Constants!$B$20)))))</f>
        <v/>
      </c>
      <c r="CB20" s="117" t="str">
        <f aca="false">IF(CA20="","",CA20*IF($AX20,1,Constants!$B$25)*BZ20)</f>
        <v/>
      </c>
      <c r="CC20" s="117" t="str">
        <f aca="false">IF(OR($BK20&lt;&gt;Constants!$B$12,NOT($BY20)),"",IF(NOT($AW20),0,IF(NOT($AY20),0,MAX(0,Constants!$B$21*(1-ABS(X20-$BM20)/$BM20)))))</f>
        <v/>
      </c>
      <c r="CD20" s="117" t="str">
        <f aca="false">IF(CC20="","",CC20*BZ20)</f>
        <v/>
      </c>
      <c r="CE20" s="117" t="str">
        <f aca="false">IF(OR($BK20&lt;&gt;Constants!$B$12,NOT($BY20)),"",IF(OR(NOT($AW20),NOT($AX20)),0,MIN(Constants!$B$18,(Constants!$B$29*$AZ20+Constants!$B$30*$BA20)*IF($AY20,1,MAX(0,MIN(1,(Constants!$B$20-W20)/Constants!$B$20))))))</f>
        <v/>
      </c>
      <c r="CF20" s="117" t="str">
        <f aca="false">IF(CE20="","",CE20*BZ20)</f>
        <v/>
      </c>
      <c r="CG20" s="122" t="str">
        <f aca="false">IF(OR($BK20&lt;&gt;Constants!$B$12,NOT($BY20)),"",CB20+CD20+CF20)</f>
        <v/>
      </c>
      <c r="CH20" s="119" t="n">
        <f aca="false">IF(OR(BN20="",BX20=""),TRUE(),BN20&lt;&gt;BX20)</f>
        <v>1</v>
      </c>
      <c r="CI20" s="117" t="str">
        <f aca="false">IF(OR($BK20&lt;&gt;Constants!$B$12,$BB20&lt;&gt;TRUE(),NOT($CH20)),"",IF(NOT($BE20),TRUE(),IF($BG20="","",$BG20)))</f>
        <v/>
      </c>
      <c r="CJ20" s="120" t="n">
        <f aca="false">IF(CI20="",FALSE(),IF(NOT($BE20),TRUE(),IF($BG20,ISNUMBER(AG20),ISNUMBER(AF20))))</f>
        <v>0</v>
      </c>
      <c r="CK20" s="121" t="str">
        <f aca="false">IF(CJ20,IF($AJ20,1,Constants!$B$22)*POWER(Constants!$B$23,MAX($BC20,0))*POWER(Constants!$B$24,MAX($BD20,0)),"")</f>
        <v/>
      </c>
      <c r="CL20" s="117" t="str">
        <f aca="false">IF(OR($BK20&lt;&gt;Constants!$B$12,NOT($CJ20)),"",IF(NOT($BE20),0,Constants!$B$19*IF($BG20,1,MAX(0,MIN(1,(Constants!$B$20-AF20)/Constants!$B$20)))))</f>
        <v/>
      </c>
      <c r="CM20" s="117" t="str">
        <f aca="false">IF(CL20="","",CL20*IF($BF20,1,Constants!$B$25)*CK20)</f>
        <v/>
      </c>
      <c r="CN20" s="117" t="str">
        <f aca="false">IF(OR($BK20&lt;&gt;Constants!$B$12,NOT($CJ20)),"",IF(NOT($BE20),0,IF(NOT($BG20),0,MAX(0,Constants!$B$21*(1-ABS(AG20-$BM20)/$BM20)))))</f>
        <v/>
      </c>
      <c r="CO20" s="117" t="str">
        <f aca="false">IF(CN20="","",CN20*CK20)</f>
        <v/>
      </c>
      <c r="CP20" s="117" t="str">
        <f aca="false">IF(OR($BK20&lt;&gt;Constants!$B$12,NOT($CJ20)),"",IF(OR(NOT($BE20),NOT($BF20)),0,MIN(Constants!$B$18,(Constants!$B$29*$BH20+Constants!$B$30*$BI20)*IF($BG20,1,MAX(0,MIN(1,(Constants!$B$20-AF20)/Constants!$B$20))))))</f>
        <v/>
      </c>
      <c r="CQ20" s="117" t="str">
        <f aca="false">IF(CP20="","",CP20*CK20)</f>
        <v/>
      </c>
      <c r="CR20" s="122" t="str">
        <f aca="false">IF(OR($BK20&lt;&gt;Constants!$B$12,NOT($CJ20)),"",CM20+CO20+CQ20)</f>
        <v/>
      </c>
      <c r="CS20" s="116" t="str">
        <f aca="false">IF(OR($BK20&lt;&gt;Constants!$B$12,ISBLANK($C20)),"",BW20)</f>
        <v/>
      </c>
      <c r="CT20" s="117" t="str">
        <f aca="false">IF(OR($BK20&lt;&gt;Constants!$B$12,ISBLANK($C20)),"",CG20)</f>
        <v/>
      </c>
      <c r="CU20" s="118" t="str">
        <f aca="false">IF(OR($BK20&lt;&gt;Constants!$B$12,ISBLANK($C20)),"",CR20)</f>
        <v/>
      </c>
      <c r="CV20" s="117" t="str">
        <f aca="false">IF(OR($BK20&lt;&gt;Constants!$B$12,ISBLANK($C20)),"",IF(COUNT(CS20:CU20)=0,0,MAX(CS20:CU20)))</f>
        <v/>
      </c>
      <c r="CW20" s="117" t="str">
        <f aca="false">IF($BK20&lt;&gt;Constants!$B$12,"",CV20)</f>
        <v/>
      </c>
      <c r="CX20" s="117" t="str">
        <f aca="false">IF(ISNUMBER(CW20), RANK(CW20,$CW$11:$CW$510), "")</f>
        <v/>
      </c>
      <c r="CY20" s="116" t="str">
        <f aca="false">IF(OR($BK20&lt;&gt;Constants!$B$12,ISBLANK($C20)),"",MAX(BT20,CD20,CO20))</f>
        <v/>
      </c>
      <c r="CZ20" s="117" t="str">
        <f aca="false">IF(ISNUMBER(CY20), RANK(CY20,CY$11:CY$510), "")</f>
        <v/>
      </c>
      <c r="DA20" s="117" t="str">
        <f aca="false">IF(OR($BK20&lt;&gt;Constants!$B$12,ISBLANK($C20)),"",MAX(AM20,AU20,IF($CH20,BC20,0)))</f>
        <v/>
      </c>
      <c r="DB20" s="117" t="str">
        <f aca="false">IF(ISNUMBER(DA20), RANK(DA20,DA$11:DA$510,1), "")</f>
        <v/>
      </c>
      <c r="DC20" s="117" t="str">
        <f aca="false">IF(OR($BK20&lt;&gt;Constants!$B$12,ISBLANK($C20)),"",MAX(BV20,CF20,CQ20))</f>
        <v/>
      </c>
      <c r="DD20" s="117" t="str">
        <f aca="false">IF(ISNUMBER(DC20),RANK(DC20,DC$11:DC$510),"")</f>
        <v/>
      </c>
      <c r="DE20" s="123" t="str">
        <f aca="false">IFERROR(IF(OR($BK20&lt;&gt;Constants!$B$12, ISBLANK($C20)),"",LARGE(CS20:CU20,2)), 0)</f>
        <v/>
      </c>
      <c r="DF20" s="118" t="str">
        <f aca="false">IF(ISNUMBER(DE20), RANK(DE20,DE$11:DE$510), "")</f>
        <v/>
      </c>
      <c r="DG20" s="117" t="str">
        <f aca="false">IF(ISBLANK($C20),"",IF(BK20=Constants!$B$12,RANK($CX20, $CX$11:$CX$510, 1)+
SUMPRODUCT(--($CX$11:$CX$510=$CX20),--($CZ20&gt;$CZ$11:$CZ$510))+
SUMPRODUCT(--($CX$11:$CX$510=$CX20),--($CZ20=$CZ$11:$CZ$510),--($DB20&gt;$DB$11:$DB$510))+
SUMPRODUCT(--($CX$11:$CX$510=$CX20),--($CZ20=$CZ$11:$CZ$510),--($DB20=$DB$11:$DB$510), --($DD20&gt;$DD$11:$DD$510))+
SUMPRODUCT(--($CX$11:$CX$510=$CX20),--($CZ20=$CZ$11:$CZ$510),--($DB20=$DB$11:$DB$510), --($DD20=$DD$11:$DD$510), --($DF20&gt;$DF$11:$DF$510))
,BK20)
)</f>
        <v/>
      </c>
      <c r="DH20" s="117" t="str">
        <f aca="false">IF(ISBLANK(C20),"",IF(BK20&lt;&gt;Constants!$B$12, BK20, CX20-DG20))</f>
        <v/>
      </c>
      <c r="DI20" s="118"/>
      <c r="DJ20" s="124"/>
      <c r="DK20" s="125" t="str">
        <f aca="false">IF(ISBLANK($C20),"",IF($BK20=Constants!$B$13,$BM20,""))</f>
        <v/>
      </c>
      <c r="DL20" s="124" t="str">
        <f aca="false">IF(ISBLANK($C20),"",IF($BK20&lt;&gt;Constants!$B$12,"",IF(COUNT($CS20:$CU20)=0,"",MATCH($CV20,$CS20:$CU20,0))))</f>
        <v/>
      </c>
      <c r="DM20" s="126" t="str">
        <f aca="false">IF(ISNUMBER($DL20),CHOOSE($DL20,$BR20,$CB20,$CM20),"")</f>
        <v/>
      </c>
      <c r="DN20" s="126" t="str">
        <f aca="false">IF(ISNUMBER($DL20),CHOOSE($DL20,$BT20,$CD20,$CO20),"")</f>
        <v/>
      </c>
      <c r="DO20" s="126" t="str">
        <f aca="false">IF(ISNUMBER($DL20),CHOOSE($DL20,$BV20,$CF20,$CQ20),"")</f>
        <v/>
      </c>
      <c r="DP20" s="127" t="str">
        <f aca="false">IF(ISBLANK(C20),"",IF(BK20&lt;&gt;Constants!$B$12, BK20 ,CW20))</f>
        <v/>
      </c>
      <c r="DQ20" s="128" t="str">
        <f aca="false">IF(ISBLANK($C20),"",IF($BK20&lt;&gt;Constants!$B$12,$BK20,$BL20))</f>
        <v/>
      </c>
      <c r="DR20" s="128" t="str">
        <f aca="false">IF(ISBLANK(C20),"",DH20)</f>
        <v/>
      </c>
      <c r="DS20" s="128" t="str">
        <f aca="false">IF(ISBLANK(C20),"",DG20)</f>
        <v/>
      </c>
      <c r="DT20" s="129" t="str">
        <f aca="false">IF(ISBLANK(C20),
  "",
IF(DS20=Constants!$B$9,COUNTA($C$11:$C510)+2,IF(DS20=Constants!$B$10,COUNTA($C$11:$C510)+1,IF(DS20=Constants!$B$11,COUNTA($C$11:$C510),DS20))))</f>
        <v/>
      </c>
      <c r="DU20" s="3"/>
      <c r="DV20" s="130" t="n">
        <f aca="false">IF(OR(ISNUMBER(DS20),DS20="DQ",DS20="P",DS20="NS"),
    1,
    0
)</f>
        <v>0</v>
      </c>
      <c r="DW20" s="130" t="n">
        <v>10</v>
      </c>
      <c r="DX20" s="130" t="str">
        <f aca="false">IF(ISBLANK($C20),"",IF(ISNUMBER(DT20),DT20+ROW($B20)/1000,""))</f>
        <v/>
      </c>
      <c r="DY20" s="130" t="str">
        <f aca="false">IF(ISNUMBER(DX20), RANK(DX20,DX$11:DX$510,1), "")</f>
        <v/>
      </c>
      <c r="DZ20" s="130" t="str">
        <f aca="false">IF(ISBLANK($C20),
    "",
    $B20
)</f>
        <v/>
      </c>
      <c r="EA20" s="130" t="str">
        <f aca="false">IF(ISBLANK($C20),
    "",
    $C20
)</f>
        <v/>
      </c>
      <c r="EB20" s="130" t="str">
        <f aca="false">IF(ISBLANK($C20),
    "",
    $D20
)</f>
        <v/>
      </c>
      <c r="EC20" s="130" t="str">
        <f aca="false">IF(ISBLANK($C20),"",$DQ20)</f>
        <v/>
      </c>
      <c r="ED20" s="131" t="str">
        <f aca="false">DP20</f>
        <v/>
      </c>
      <c r="EE20" s="130" t="str">
        <f aca="false">IF(ISBLANK($C20),
    "",
    DS20
)</f>
        <v/>
      </c>
      <c r="EF20" s="132" t="str">
        <f aca="false">IF(DW20&gt;DV$10,
    "",
    VLOOKUP(DW20,DY$11:EE518,7,FALSE())
)</f>
        <v/>
      </c>
      <c r="EG20" s="133" t="str">
        <f aca="false">IF(DW20&gt;DV$10,
    "",
    VLOOKUP(DW20,DY$11:EE518,2,FALSE())
)</f>
        <v/>
      </c>
      <c r="EH20" s="133" t="str">
        <f aca="false">IF(DW20&gt;DV$10,
    "",
    VLOOKUP(DW20,DY$11:EE518,3,FALSE())
)</f>
        <v/>
      </c>
      <c r="EI20" s="133" t="str">
        <f aca="false">IF(DW20&gt;DV$10,
    "",
    VLOOKUP(DW20,DY$11:EE518,4,FALSE())
)</f>
        <v/>
      </c>
      <c r="EJ20" s="134" t="str">
        <f aca="false">IF(DW20&gt;DV$10,
    "",
    VLOOKUP(DW20,DY$11:EE518,6,FALSE())
)</f>
        <v/>
      </c>
      <c r="EK20" s="59"/>
    </row>
    <row r="21" customFormat="false" ht="15.75" hidden="false" customHeight="false" outlineLevel="0" collapsed="false">
      <c r="A21" s="3"/>
      <c r="B21" s="153"/>
      <c r="C21" s="154"/>
      <c r="D21" s="135"/>
      <c r="E21" s="136"/>
      <c r="F21" s="137"/>
      <c r="G21" s="137"/>
      <c r="H21" s="138"/>
      <c r="I21" s="139"/>
      <c r="J21" s="140"/>
      <c r="K21" s="140"/>
      <c r="L21" s="140"/>
      <c r="M21" s="140"/>
      <c r="N21" s="141"/>
      <c r="O21" s="142"/>
      <c r="P21" s="137"/>
      <c r="Q21" s="138"/>
      <c r="R21" s="139"/>
      <c r="S21" s="140"/>
      <c r="T21" s="140"/>
      <c r="U21" s="140"/>
      <c r="V21" s="140"/>
      <c r="W21" s="141"/>
      <c r="X21" s="142"/>
      <c r="Y21" s="137"/>
      <c r="Z21" s="138"/>
      <c r="AA21" s="139"/>
      <c r="AB21" s="140"/>
      <c r="AC21" s="140"/>
      <c r="AD21" s="140"/>
      <c r="AE21" s="140"/>
      <c r="AF21" s="141"/>
      <c r="AG21" s="143"/>
      <c r="AH21" s="139"/>
      <c r="AI21" s="116"/>
      <c r="AJ21" s="116" t="str">
        <f aca="false">IF(ISBLANK($C21),
  "",
IF(E21=Constants!$B$7,
  TRUE(),
IF(E21=Constants!$B$8,
  FALSE(),
  TRUE()
)))</f>
        <v/>
      </c>
      <c r="AK21" s="117" t="str">
        <f aca="false">IF(ISBLANK($C21),"",IF(F21=Constants!$B$8,FALSE(),TRUE()))</f>
        <v/>
      </c>
      <c r="AL21" s="117" t="str">
        <f aca="false">IF(ISBLANK($C21),"",COUNTA($G21:$O21)&gt;0)</f>
        <v/>
      </c>
      <c r="AM21" s="117" t="str">
        <f aca="false">IF(OR(ISBLANK($C21),$AL21&lt;&gt;TRUE()),"",IF(ISBLANK(G21),Constants!$B$27,MAX(0,G21)))</f>
        <v/>
      </c>
      <c r="AN21" s="117" t="str">
        <f aca="false">IF(OR(ISBLANK($C21),$AL21&lt;&gt;TRUE()),"",IF(ISBLANK(H21),Constants!$B$28,MAX(0,H21)))</f>
        <v/>
      </c>
      <c r="AO21" s="117" t="str">
        <f aca="false">IF(OR(ISBLANK($C21),$AL21&lt;&gt;TRUE()),"",IF(J21=Constants!$B$7,TRUE(),IF(J21=Constants!$B$8,FALSE(),TRUE())))</f>
        <v/>
      </c>
      <c r="AP21" s="117" t="str">
        <f aca="false">IF(OR(ISBLANK($C21),$AL21&lt;&gt;TRUE()),"",IF(I21=Constants!$B$7,TRUE(),IF(I21=Constants!$B$8,FALSE(),TRUE())))</f>
        <v/>
      </c>
      <c r="AQ21" s="117" t="str">
        <f aca="false">IF(OR(ISBLANK($C21),$AL21&lt;&gt;TRUE()),"",IF(K21=Constants!$B$33,TRUE(),IF(K21=Constants!$B$34,FALSE(),IF(AND(ISNUMBER(O21),OR(ISBLANK(N21),N21=0)),TRUE(),IF(AND(ISBLANK(O21),ISNUMBER(N21),N21&lt;&gt;0),FALSE(),"")))))</f>
        <v/>
      </c>
      <c r="AR21" s="117" t="str">
        <f aca="false">IF(OR(ISBLANK($C21),$AL21&lt;&gt;TRUE()),"",IF(ISBLANK(L21),Constants!$B$35,MAX(0,MIN(Constants!$B$31,L21))))</f>
        <v/>
      </c>
      <c r="AS21" s="117" t="str">
        <f aca="false">IF(OR(ISBLANK($C21),$AL21&lt;&gt;TRUE()),"",IF(ISBLANK(M21),Constants!$B$35,MAX(0,MIN(Constants!$B$32,M21))))</f>
        <v/>
      </c>
      <c r="AT21" s="117" t="str">
        <f aca="false">IF(ISBLANK($C21),"",COUNTA($P21:$X21)&gt;0)</f>
        <v/>
      </c>
      <c r="AU21" s="117" t="str">
        <f aca="false">IF(OR(ISBLANK($C21),$AT21&lt;&gt;TRUE()),"",IF(ISBLANK(P21),Constants!$B$27,MAX(0,P21)))</f>
        <v/>
      </c>
      <c r="AV21" s="117" t="str">
        <f aca="false">IF(OR(ISBLANK($C21),$AT21&lt;&gt;TRUE()),"",IF(ISBLANK(Q21),Constants!$B$28,MAX(0,Q21)))</f>
        <v/>
      </c>
      <c r="AW21" s="117" t="str">
        <f aca="false">IF(OR(ISBLANK($C21),$AT21&lt;&gt;TRUE()),"",IF(S21=Constants!$B$7,TRUE(),IF(S21=Constants!$B$8,FALSE(),TRUE())))</f>
        <v/>
      </c>
      <c r="AX21" s="117" t="str">
        <f aca="false">IF(OR(ISBLANK($C21),$AT21&lt;&gt;TRUE()),"",IF(R21=Constants!$B$7,TRUE(),IF(R21=Constants!$B$8,FALSE(),TRUE())))</f>
        <v/>
      </c>
      <c r="AY21" s="117" t="str">
        <f aca="false">IF(OR(ISBLANK($C21),$AT21&lt;&gt;TRUE()),"",IF(T21=Constants!$B$33,TRUE(),IF(T21=Constants!$B$34,FALSE(),IF(AND(ISNUMBER(X21),OR(ISBLANK(W21),W21=0)),TRUE(),IF(AND(ISBLANK(X21),ISNUMBER(W21),W21&lt;&gt;0),FALSE(),"")))))</f>
        <v/>
      </c>
      <c r="AZ21" s="117" t="str">
        <f aca="false">IF(OR(ISBLANK($C21),$AT21&lt;&gt;TRUE()),"",IF(ISBLANK(U21),Constants!$B$35,MAX(0,MIN(Constants!$B$31,U21))))</f>
        <v/>
      </c>
      <c r="BA21" s="117" t="str">
        <f aca="false">IF(OR(ISBLANK($C21),$AT21&lt;&gt;TRUE()),"",IF(ISBLANK(V21),Constants!$B$35,MAX(0,MIN(Constants!$B$32,V21))))</f>
        <v/>
      </c>
      <c r="BB21" s="117" t="str">
        <f aca="false">IF(ISBLANK($C21),"",COUNTA($Y21:$AG21)&gt;0)</f>
        <v/>
      </c>
      <c r="BC21" s="117" t="str">
        <f aca="false">IF(OR(ISBLANK($C21),$BB21&lt;&gt;TRUE()),"",IF(ISBLANK(Y21),Constants!$B$27,MAX(0,Y21)))</f>
        <v/>
      </c>
      <c r="BD21" s="117" t="str">
        <f aca="false">IF(OR(ISBLANK($C21),$BB21&lt;&gt;TRUE()),"",IF(ISBLANK(Z21),Constants!$B$28,MAX(0,Z21)))</f>
        <v/>
      </c>
      <c r="BE21" s="117" t="str">
        <f aca="false">IF(OR(ISBLANK($C21),$BB21&lt;&gt;TRUE()),"",IF(AB21=Constants!$B$7,TRUE(),IF(AB21=Constants!$B$8,FALSE(),TRUE())))</f>
        <v/>
      </c>
      <c r="BF21" s="117" t="str">
        <f aca="false">IF(OR(ISBLANK($C21),$BB21&lt;&gt;TRUE()),"",IF(AA21=Constants!$B$7,TRUE(),IF(AA21=Constants!$B$8,FALSE(),TRUE())))</f>
        <v/>
      </c>
      <c r="BG21" s="117" t="str">
        <f aca="false">IF(OR(ISBLANK($C21),$BB21&lt;&gt;TRUE()),"",IF(AC21=Constants!$B$33,TRUE(),IF(AC21=Constants!$B$34,FALSE(),IF(AND(ISNUMBER(AG21),OR(ISBLANK(AF21),AF21=0)),TRUE(),IF(AND(ISBLANK(AG21),ISNUMBER(AF21),AF21&lt;&gt;0),FALSE(),"")))))</f>
        <v/>
      </c>
      <c r="BH21" s="117" t="str">
        <f aca="false">IF(OR(ISBLANK($C21),$BB21&lt;&gt;TRUE()),"",IF(ISBLANK(AD21),Constants!$B$35,MAX(0,MIN(Constants!$B$31,AD21))))</f>
        <v/>
      </c>
      <c r="BI21" s="117" t="str">
        <f aca="false">IF(OR(ISBLANK($C21),$BB21&lt;&gt;TRUE()),"",IF(ISBLANK(AE21),Constants!$B$35,MAX(0,MIN(Constants!$B$32,AE21))))</f>
        <v/>
      </c>
      <c r="BJ21" s="118" t="str">
        <f aca="false">IF(ISBLANK($C21),
  "",
IF(AH21=Constants!$B$7,
  TRUE(),
IF(AH21=Constants!$B$8,
  FALSE(),
  FALSE()
)))</f>
        <v/>
      </c>
      <c r="BK21" s="117" t="str">
        <f aca="false">IF(ISBLANK($C21),"",IF($BJ21,Constants!$B$9,IF(COUNTA($E21:$AH21)=0,Constants!$B$10,IF(NOT($AK21),Constants!$B$11,IF(AND(NOT(ISNUMBER($BM21)),COUNTA($O21,$X21,$AG21)&gt;0),Constants!$B$13,Constants!$B$12)))))</f>
        <v/>
      </c>
      <c r="BL21" s="117" t="str">
        <f aca="false">IF(ISBLANK($C21),"",IF($BK21&lt;&gt;Constants!$B$12,$BK21,Constants!$B$4))</f>
        <v/>
      </c>
      <c r="BM21" s="116" t="str">
        <f aca="false">IF(OR(ISBLANK($D$8), NOT(ISNUMBER($D$8))), Constants!$B$17,$D$8)</f>
        <v>ERROR: Set Target Time in cell D8</v>
      </c>
      <c r="BN21" s="119" t="str">
        <f aca="false">IF(OR($BK21&lt;&gt;Constants!$B$12,$AL21&lt;&gt;TRUE()),"",IF(NOT($AO21),TRUE(),IF($AQ21="","",$AQ21)))</f>
        <v/>
      </c>
      <c r="BO21" s="120" t="n">
        <f aca="false">IF(BN21="",FALSE(),IF(NOT($AO21),TRUE(),IF($AQ21,ISNUMBER(O21),ISNUMBER(N21))))</f>
        <v>0</v>
      </c>
      <c r="BP21" s="121" t="str">
        <f aca="false">IF(BO21,IF($AJ21,1,Constants!$B$22)*POWER(Constants!$B$23,MAX($AM21,0))*POWER(Constants!$B$24,MAX($AN21,0)),"")</f>
        <v/>
      </c>
      <c r="BQ21" s="117" t="str">
        <f aca="false">IF(OR($BK21&lt;&gt;Constants!$B$12,NOT($BO21)),"",IF(NOT($AO21),0,Constants!$B$19*IF($AQ21,1,MAX(0,MIN(1,(Constants!$B$20-N21)/Constants!$B$20)))))</f>
        <v/>
      </c>
      <c r="BR21" s="117" t="str">
        <f aca="false">IF(BQ21="","",BQ21*IF($AP21,1,Constants!$B$25)*BP21)</f>
        <v/>
      </c>
      <c r="BS21" s="117" t="str">
        <f aca="false">IF(OR($BK21&lt;&gt;Constants!$B$12,NOT($BO21)),"",IF(NOT($AO21),0,IF(NOT($AQ21),0,MAX(0,Constants!$B$21*(1-ABS(O21-$BM21)/$BM21)))))</f>
        <v/>
      </c>
      <c r="BT21" s="117" t="str">
        <f aca="false">IF(BS21="","",BS21*BP21)</f>
        <v/>
      </c>
      <c r="BU21" s="117" t="str">
        <f aca="false">IF(OR($BK21&lt;&gt;Constants!$B$12,NOT($BO21)),"",IF(OR(NOT($AO21),NOT($AP21)),0,MIN(Constants!$B$18,(Constants!$B$29*$AR21+Constants!$B$30*$AS21)*IF($AQ21,1,MAX(0,MIN(1,(Constants!$B$20-N21)/Constants!$B$20))))))</f>
        <v/>
      </c>
      <c r="BV21" s="117" t="str">
        <f aca="false">IF(BU21="","",BU21*BP21)</f>
        <v/>
      </c>
      <c r="BW21" s="122" t="str">
        <f aca="false">IF(OR($BK21&lt;&gt;Constants!$B$12,NOT($BO21)),"",BR21+BT21+BV21)</f>
        <v/>
      </c>
      <c r="BX21" s="119" t="str">
        <f aca="false">IF(OR($BK21&lt;&gt;Constants!$B$12,$AT21&lt;&gt;TRUE()),"",IF(NOT($AW21),TRUE(),IF($AY21="","",$AY21)))</f>
        <v/>
      </c>
      <c r="BY21" s="120" t="n">
        <f aca="false">IF(BX21="",FALSE(),IF(NOT($AW21),TRUE(),IF($AY21,ISNUMBER(X21),ISNUMBER(W21))))</f>
        <v>0</v>
      </c>
      <c r="BZ21" s="121" t="str">
        <f aca="false">IF(BY21,IF($AJ21,1,Constants!$B$22)*POWER(Constants!$B$23,MAX($AU21,0))*POWER(Constants!$B$24,MAX($AV21,0)),"")</f>
        <v/>
      </c>
      <c r="CA21" s="117" t="str">
        <f aca="false">IF(OR($BK21&lt;&gt;Constants!$B$12,NOT($BY21)),"",IF(NOT($AW21),0,Constants!$B$19*IF($AY21,1,MAX(0,MIN(1,(Constants!$B$20-W21)/Constants!$B$20)))))</f>
        <v/>
      </c>
      <c r="CB21" s="117" t="str">
        <f aca="false">IF(CA21="","",CA21*IF($AX21,1,Constants!$B$25)*BZ21)</f>
        <v/>
      </c>
      <c r="CC21" s="117" t="str">
        <f aca="false">IF(OR($BK21&lt;&gt;Constants!$B$12,NOT($BY21)),"",IF(NOT($AW21),0,IF(NOT($AY21),0,MAX(0,Constants!$B$21*(1-ABS(X21-$BM21)/$BM21)))))</f>
        <v/>
      </c>
      <c r="CD21" s="117" t="str">
        <f aca="false">IF(CC21="","",CC21*BZ21)</f>
        <v/>
      </c>
      <c r="CE21" s="117" t="str">
        <f aca="false">IF(OR($BK21&lt;&gt;Constants!$B$12,NOT($BY21)),"",IF(OR(NOT($AW21),NOT($AX21)),0,MIN(Constants!$B$18,(Constants!$B$29*$AZ21+Constants!$B$30*$BA21)*IF($AY21,1,MAX(0,MIN(1,(Constants!$B$20-W21)/Constants!$B$20))))))</f>
        <v/>
      </c>
      <c r="CF21" s="117" t="str">
        <f aca="false">IF(CE21="","",CE21*BZ21)</f>
        <v/>
      </c>
      <c r="CG21" s="122" t="str">
        <f aca="false">IF(OR($BK21&lt;&gt;Constants!$B$12,NOT($BY21)),"",CB21+CD21+CF21)</f>
        <v/>
      </c>
      <c r="CH21" s="119" t="n">
        <f aca="false">IF(OR(BN21="",BX21=""),TRUE(),BN21&lt;&gt;BX21)</f>
        <v>1</v>
      </c>
      <c r="CI21" s="117" t="str">
        <f aca="false">IF(OR($BK21&lt;&gt;Constants!$B$12,$BB21&lt;&gt;TRUE(),NOT($CH21)),"",IF(NOT($BE21),TRUE(),IF($BG21="","",$BG21)))</f>
        <v/>
      </c>
      <c r="CJ21" s="120" t="n">
        <f aca="false">IF(CI21="",FALSE(),IF(NOT($BE21),TRUE(),IF($BG21,ISNUMBER(AG21),ISNUMBER(AF21))))</f>
        <v>0</v>
      </c>
      <c r="CK21" s="121" t="str">
        <f aca="false">IF(CJ21,IF($AJ21,1,Constants!$B$22)*POWER(Constants!$B$23,MAX($BC21,0))*POWER(Constants!$B$24,MAX($BD21,0)),"")</f>
        <v/>
      </c>
      <c r="CL21" s="117" t="str">
        <f aca="false">IF(OR($BK21&lt;&gt;Constants!$B$12,NOT($CJ21)),"",IF(NOT($BE21),0,Constants!$B$19*IF($BG21,1,MAX(0,MIN(1,(Constants!$B$20-AF21)/Constants!$B$20)))))</f>
        <v/>
      </c>
      <c r="CM21" s="117" t="str">
        <f aca="false">IF(CL21="","",CL21*IF($BF21,1,Constants!$B$25)*CK21)</f>
        <v/>
      </c>
      <c r="CN21" s="117" t="str">
        <f aca="false">IF(OR($BK21&lt;&gt;Constants!$B$12,NOT($CJ21)),"",IF(NOT($BE21),0,IF(NOT($BG21),0,MAX(0,Constants!$B$21*(1-ABS(AG21-$BM21)/$BM21)))))</f>
        <v/>
      </c>
      <c r="CO21" s="117" t="str">
        <f aca="false">IF(CN21="","",CN21*CK21)</f>
        <v/>
      </c>
      <c r="CP21" s="117" t="str">
        <f aca="false">IF(OR($BK21&lt;&gt;Constants!$B$12,NOT($CJ21)),"",IF(OR(NOT($BE21),NOT($BF21)),0,MIN(Constants!$B$18,(Constants!$B$29*$BH21+Constants!$B$30*$BI21)*IF($BG21,1,MAX(0,MIN(1,(Constants!$B$20-AF21)/Constants!$B$20))))))</f>
        <v/>
      </c>
      <c r="CQ21" s="117" t="str">
        <f aca="false">IF(CP21="","",CP21*CK21)</f>
        <v/>
      </c>
      <c r="CR21" s="122" t="str">
        <f aca="false">IF(OR($BK21&lt;&gt;Constants!$B$12,NOT($CJ21)),"",CM21+CO21+CQ21)</f>
        <v/>
      </c>
      <c r="CS21" s="116" t="str">
        <f aca="false">IF(OR($BK21&lt;&gt;Constants!$B$12,ISBLANK($C21)),"",BW21)</f>
        <v/>
      </c>
      <c r="CT21" s="117" t="str">
        <f aca="false">IF(OR($BK21&lt;&gt;Constants!$B$12,ISBLANK($C21)),"",CG21)</f>
        <v/>
      </c>
      <c r="CU21" s="118" t="str">
        <f aca="false">IF(OR($BK21&lt;&gt;Constants!$B$12,ISBLANK($C21)),"",CR21)</f>
        <v/>
      </c>
      <c r="CV21" s="117" t="str">
        <f aca="false">IF(OR($BK21&lt;&gt;Constants!$B$12,ISBLANK($C21)),"",IF(COUNT(CS21:CU21)=0,0,MAX(CS21:CU21)))</f>
        <v/>
      </c>
      <c r="CW21" s="117" t="str">
        <f aca="false">IF($BK21&lt;&gt;Constants!$B$12,"",CV21)</f>
        <v/>
      </c>
      <c r="CX21" s="117" t="str">
        <f aca="false">IF(ISNUMBER(CW21), RANK(CW21,$CW$11:$CW$510), "")</f>
        <v/>
      </c>
      <c r="CY21" s="116" t="str">
        <f aca="false">IF(OR($BK21&lt;&gt;Constants!$B$12,ISBLANK($C21)),"",MAX(BT21,CD21,CO21))</f>
        <v/>
      </c>
      <c r="CZ21" s="117" t="str">
        <f aca="false">IF(ISNUMBER(CY21), RANK(CY21,CY$11:CY$510), "")</f>
        <v/>
      </c>
      <c r="DA21" s="117" t="str">
        <f aca="false">IF(OR($BK21&lt;&gt;Constants!$B$12,ISBLANK($C21)),"",MAX(AM21,AU21,IF($CH21,BC21,0)))</f>
        <v/>
      </c>
      <c r="DB21" s="117" t="str">
        <f aca="false">IF(ISNUMBER(DA21), RANK(DA21,DA$11:DA$510,1), "")</f>
        <v/>
      </c>
      <c r="DC21" s="117" t="str">
        <f aca="false">IF(OR($BK21&lt;&gt;Constants!$B$12,ISBLANK($C21)),"",MAX(BV21,CF21,CQ21))</f>
        <v/>
      </c>
      <c r="DD21" s="117" t="str">
        <f aca="false">IF(ISNUMBER(DC21),RANK(DC21,DC$11:DC$510),"")</f>
        <v/>
      </c>
      <c r="DE21" s="123" t="str">
        <f aca="false">IFERROR(IF(OR($BK21&lt;&gt;Constants!$B$12, ISBLANK($C21)),"",LARGE(CS21:CU21,2)), 0)</f>
        <v/>
      </c>
      <c r="DF21" s="118" t="str">
        <f aca="false">IF(ISNUMBER(DE21), RANK(DE21,DE$11:DE$510), "")</f>
        <v/>
      </c>
      <c r="DG21" s="117" t="str">
        <f aca="false">IF(ISBLANK($C21),"",IF(BK21=Constants!$B$12,RANK($CX21, $CX$11:$CX$510, 1)+
SUMPRODUCT(--($CX$11:$CX$510=$CX21),--($CZ21&gt;$CZ$11:$CZ$510))+
SUMPRODUCT(--($CX$11:$CX$510=$CX21),--($CZ21=$CZ$11:$CZ$510),--($DB21&gt;$DB$11:$DB$510))+
SUMPRODUCT(--($CX$11:$CX$510=$CX21),--($CZ21=$CZ$11:$CZ$510),--($DB21=$DB$11:$DB$510), --($DD21&gt;$DD$11:$DD$510))+
SUMPRODUCT(--($CX$11:$CX$510=$CX21),--($CZ21=$CZ$11:$CZ$510),--($DB21=$DB$11:$DB$510), --($DD21=$DD$11:$DD$510), --($DF21&gt;$DF$11:$DF$510))
,BK21)
)</f>
        <v/>
      </c>
      <c r="DH21" s="117" t="str">
        <f aca="false">IF(ISBLANK(C21),"",IF(BK21&lt;&gt;Constants!$B$12, BK21, CX21-DG21))</f>
        <v/>
      </c>
      <c r="DI21" s="118"/>
      <c r="DJ21" s="124"/>
      <c r="DK21" s="125" t="str">
        <f aca="false">IF(ISBLANK($C21),"",IF($BK21=Constants!$B$13,$BM21,""))</f>
        <v/>
      </c>
      <c r="DL21" s="124" t="str">
        <f aca="false">IF(ISBLANK($C21),"",IF($BK21&lt;&gt;Constants!$B$12,"",IF(COUNT($CS21:$CU21)=0,"",MATCH($CV21,$CS21:$CU21,0))))</f>
        <v/>
      </c>
      <c r="DM21" s="126" t="str">
        <f aca="false">IF(ISNUMBER($DL21),CHOOSE($DL21,$BR21,$CB21,$CM21),"")</f>
        <v/>
      </c>
      <c r="DN21" s="126" t="str">
        <f aca="false">IF(ISNUMBER($DL21),CHOOSE($DL21,$BT21,$CD21,$CO21),"")</f>
        <v/>
      </c>
      <c r="DO21" s="126" t="str">
        <f aca="false">IF(ISNUMBER($DL21),CHOOSE($DL21,$BV21,$CF21,$CQ21),"")</f>
        <v/>
      </c>
      <c r="DP21" s="127" t="str">
        <f aca="false">IF(ISBLANK(C21),"",IF(BK21&lt;&gt;Constants!$B$12, BK21 ,CW21))</f>
        <v/>
      </c>
      <c r="DQ21" s="128" t="str">
        <f aca="false">IF(ISBLANK($C21),"",IF($BK21&lt;&gt;Constants!$B$12,$BK21,$BL21))</f>
        <v/>
      </c>
      <c r="DR21" s="128" t="str">
        <f aca="false">IF(ISBLANK(C21),"",DH21)</f>
        <v/>
      </c>
      <c r="DS21" s="128" t="str">
        <f aca="false">IF(ISBLANK(C21),"",DG21)</f>
        <v/>
      </c>
      <c r="DT21" s="129" t="str">
        <f aca="false">IF(ISBLANK(C21),
  "",
IF(DS21=Constants!$B$9,COUNTA($C$11:$C510)+2,IF(DS21=Constants!$B$10,COUNTA($C$11:$C510)+1,IF(DS21=Constants!$B$11,COUNTA($C$11:$C510),DS21))))</f>
        <v/>
      </c>
      <c r="DU21" s="3"/>
      <c r="DV21" s="130" t="n">
        <f aca="false">IF(OR(ISNUMBER(DS21),DS21="DQ",DS21="P",DS21="NS"),
    1,
    0
)</f>
        <v>0</v>
      </c>
      <c r="DW21" s="130" t="n">
        <v>11</v>
      </c>
      <c r="DX21" s="130" t="str">
        <f aca="false">IF(ISBLANK($C21),"",IF(ISNUMBER(DT21),DT21+ROW($B21)/1000,""))</f>
        <v/>
      </c>
      <c r="DY21" s="130" t="str">
        <f aca="false">IF(ISNUMBER(DX21), RANK(DX21,DX$11:DX$510,1), "")</f>
        <v/>
      </c>
      <c r="DZ21" s="130" t="str">
        <f aca="false">IF(ISBLANK($C21),
    "",
    $B21
)</f>
        <v/>
      </c>
      <c r="EA21" s="130" t="str">
        <f aca="false">IF(ISBLANK($C21),
    "",
    $C21
)</f>
        <v/>
      </c>
      <c r="EB21" s="130" t="str">
        <f aca="false">IF(ISBLANK($C21),
    "",
    $D21
)</f>
        <v/>
      </c>
      <c r="EC21" s="130" t="str">
        <f aca="false">IF(ISBLANK($C21),"",$DQ21)</f>
        <v/>
      </c>
      <c r="ED21" s="131" t="str">
        <f aca="false">DP21</f>
        <v/>
      </c>
      <c r="EE21" s="130" t="str">
        <f aca="false">IF(ISBLANK($C21),
    "",
    DS21
)</f>
        <v/>
      </c>
      <c r="EF21" s="132" t="str">
        <f aca="false">IF(DW21&gt;DV$10,
    "",
    VLOOKUP(DW21,DY$11:EE519,7,FALSE())
)</f>
        <v/>
      </c>
      <c r="EG21" s="133" t="str">
        <f aca="false">IF(DW21&gt;DV$10,
    "",
    VLOOKUP(DW21,DY$11:EE519,2,FALSE())
)</f>
        <v/>
      </c>
      <c r="EH21" s="133" t="str">
        <f aca="false">IF(DW21&gt;DV$10,
    "",
    VLOOKUP(DW21,DY$11:EE519,3,FALSE())
)</f>
        <v/>
      </c>
      <c r="EI21" s="133" t="str">
        <f aca="false">IF(DW21&gt;DV$10,
    "",
    VLOOKUP(DW21,DY$11:EE519,4,FALSE())
)</f>
        <v/>
      </c>
      <c r="EJ21" s="134" t="str">
        <f aca="false">IF(DW21&gt;DV$10,
    "",
    VLOOKUP(DW21,DY$11:EE519,6,FALSE())
)</f>
        <v/>
      </c>
      <c r="EK21" s="59"/>
    </row>
    <row r="22" customFormat="false" ht="15.75" hidden="false" customHeight="false" outlineLevel="0" collapsed="false">
      <c r="A22" s="3"/>
      <c r="B22" s="153"/>
      <c r="C22" s="154"/>
      <c r="D22" s="135"/>
      <c r="E22" s="136"/>
      <c r="F22" s="137"/>
      <c r="G22" s="137"/>
      <c r="H22" s="138"/>
      <c r="I22" s="139"/>
      <c r="J22" s="140"/>
      <c r="K22" s="140"/>
      <c r="L22" s="140"/>
      <c r="M22" s="140"/>
      <c r="N22" s="141"/>
      <c r="O22" s="142"/>
      <c r="P22" s="137"/>
      <c r="Q22" s="138"/>
      <c r="R22" s="139"/>
      <c r="S22" s="140"/>
      <c r="T22" s="140"/>
      <c r="U22" s="140"/>
      <c r="V22" s="140"/>
      <c r="W22" s="141"/>
      <c r="X22" s="142"/>
      <c r="Y22" s="137"/>
      <c r="Z22" s="138"/>
      <c r="AA22" s="139"/>
      <c r="AB22" s="140"/>
      <c r="AC22" s="140"/>
      <c r="AD22" s="140"/>
      <c r="AE22" s="140"/>
      <c r="AF22" s="141"/>
      <c r="AG22" s="143"/>
      <c r="AH22" s="139"/>
      <c r="AI22" s="116"/>
      <c r="AJ22" s="116" t="str">
        <f aca="false">IF(ISBLANK($C22),
  "",
IF(E22=Constants!$B$7,
  TRUE(),
IF(E22=Constants!$B$8,
  FALSE(),
  TRUE()
)))</f>
        <v/>
      </c>
      <c r="AK22" s="117" t="str">
        <f aca="false">IF(ISBLANK($C22),"",IF(F22=Constants!$B$8,FALSE(),TRUE()))</f>
        <v/>
      </c>
      <c r="AL22" s="117" t="str">
        <f aca="false">IF(ISBLANK($C22),"",COUNTA($G22:$O22)&gt;0)</f>
        <v/>
      </c>
      <c r="AM22" s="117" t="str">
        <f aca="false">IF(OR(ISBLANK($C22),$AL22&lt;&gt;TRUE()),"",IF(ISBLANK(G22),Constants!$B$27,MAX(0,G22)))</f>
        <v/>
      </c>
      <c r="AN22" s="117" t="str">
        <f aca="false">IF(OR(ISBLANK($C22),$AL22&lt;&gt;TRUE()),"",IF(ISBLANK(H22),Constants!$B$28,MAX(0,H22)))</f>
        <v/>
      </c>
      <c r="AO22" s="117" t="str">
        <f aca="false">IF(OR(ISBLANK($C22),$AL22&lt;&gt;TRUE()),"",IF(J22=Constants!$B$7,TRUE(),IF(J22=Constants!$B$8,FALSE(),TRUE())))</f>
        <v/>
      </c>
      <c r="AP22" s="117" t="str">
        <f aca="false">IF(OR(ISBLANK($C22),$AL22&lt;&gt;TRUE()),"",IF(I22=Constants!$B$7,TRUE(),IF(I22=Constants!$B$8,FALSE(),TRUE())))</f>
        <v/>
      </c>
      <c r="AQ22" s="117" t="str">
        <f aca="false">IF(OR(ISBLANK($C22),$AL22&lt;&gt;TRUE()),"",IF(K22=Constants!$B$33,TRUE(),IF(K22=Constants!$B$34,FALSE(),IF(AND(ISNUMBER(O22),OR(ISBLANK(N22),N22=0)),TRUE(),IF(AND(ISBLANK(O22),ISNUMBER(N22),N22&lt;&gt;0),FALSE(),"")))))</f>
        <v/>
      </c>
      <c r="AR22" s="117" t="str">
        <f aca="false">IF(OR(ISBLANK($C22),$AL22&lt;&gt;TRUE()),"",IF(ISBLANK(L22),Constants!$B$35,MAX(0,MIN(Constants!$B$31,L22))))</f>
        <v/>
      </c>
      <c r="AS22" s="117" t="str">
        <f aca="false">IF(OR(ISBLANK($C22),$AL22&lt;&gt;TRUE()),"",IF(ISBLANK(M22),Constants!$B$35,MAX(0,MIN(Constants!$B$32,M22))))</f>
        <v/>
      </c>
      <c r="AT22" s="117" t="str">
        <f aca="false">IF(ISBLANK($C22),"",COUNTA($P22:$X22)&gt;0)</f>
        <v/>
      </c>
      <c r="AU22" s="117" t="str">
        <f aca="false">IF(OR(ISBLANK($C22),$AT22&lt;&gt;TRUE()),"",IF(ISBLANK(P22),Constants!$B$27,MAX(0,P22)))</f>
        <v/>
      </c>
      <c r="AV22" s="117" t="str">
        <f aca="false">IF(OR(ISBLANK($C22),$AT22&lt;&gt;TRUE()),"",IF(ISBLANK(Q22),Constants!$B$28,MAX(0,Q22)))</f>
        <v/>
      </c>
      <c r="AW22" s="117" t="str">
        <f aca="false">IF(OR(ISBLANK($C22),$AT22&lt;&gt;TRUE()),"",IF(S22=Constants!$B$7,TRUE(),IF(S22=Constants!$B$8,FALSE(),TRUE())))</f>
        <v/>
      </c>
      <c r="AX22" s="117" t="str">
        <f aca="false">IF(OR(ISBLANK($C22),$AT22&lt;&gt;TRUE()),"",IF(R22=Constants!$B$7,TRUE(),IF(R22=Constants!$B$8,FALSE(),TRUE())))</f>
        <v/>
      </c>
      <c r="AY22" s="117" t="str">
        <f aca="false">IF(OR(ISBLANK($C22),$AT22&lt;&gt;TRUE()),"",IF(T22=Constants!$B$33,TRUE(),IF(T22=Constants!$B$34,FALSE(),IF(AND(ISNUMBER(X22),OR(ISBLANK(W22),W22=0)),TRUE(),IF(AND(ISBLANK(X22),ISNUMBER(W22),W22&lt;&gt;0),FALSE(),"")))))</f>
        <v/>
      </c>
      <c r="AZ22" s="117" t="str">
        <f aca="false">IF(OR(ISBLANK($C22),$AT22&lt;&gt;TRUE()),"",IF(ISBLANK(U22),Constants!$B$35,MAX(0,MIN(Constants!$B$31,U22))))</f>
        <v/>
      </c>
      <c r="BA22" s="117" t="str">
        <f aca="false">IF(OR(ISBLANK($C22),$AT22&lt;&gt;TRUE()),"",IF(ISBLANK(V22),Constants!$B$35,MAX(0,MIN(Constants!$B$32,V22))))</f>
        <v/>
      </c>
      <c r="BB22" s="117" t="str">
        <f aca="false">IF(ISBLANK($C22),"",COUNTA($Y22:$AG22)&gt;0)</f>
        <v/>
      </c>
      <c r="BC22" s="117" t="str">
        <f aca="false">IF(OR(ISBLANK($C22),$BB22&lt;&gt;TRUE()),"",IF(ISBLANK(Y22),Constants!$B$27,MAX(0,Y22)))</f>
        <v/>
      </c>
      <c r="BD22" s="117" t="str">
        <f aca="false">IF(OR(ISBLANK($C22),$BB22&lt;&gt;TRUE()),"",IF(ISBLANK(Z22),Constants!$B$28,MAX(0,Z22)))</f>
        <v/>
      </c>
      <c r="BE22" s="117" t="str">
        <f aca="false">IF(OR(ISBLANK($C22),$BB22&lt;&gt;TRUE()),"",IF(AB22=Constants!$B$7,TRUE(),IF(AB22=Constants!$B$8,FALSE(),TRUE())))</f>
        <v/>
      </c>
      <c r="BF22" s="117" t="str">
        <f aca="false">IF(OR(ISBLANK($C22),$BB22&lt;&gt;TRUE()),"",IF(AA22=Constants!$B$7,TRUE(),IF(AA22=Constants!$B$8,FALSE(),TRUE())))</f>
        <v/>
      </c>
      <c r="BG22" s="117" t="str">
        <f aca="false">IF(OR(ISBLANK($C22),$BB22&lt;&gt;TRUE()),"",IF(AC22=Constants!$B$33,TRUE(),IF(AC22=Constants!$B$34,FALSE(),IF(AND(ISNUMBER(AG22),OR(ISBLANK(AF22),AF22=0)),TRUE(),IF(AND(ISBLANK(AG22),ISNUMBER(AF22),AF22&lt;&gt;0),FALSE(),"")))))</f>
        <v/>
      </c>
      <c r="BH22" s="117" t="str">
        <f aca="false">IF(OR(ISBLANK($C22),$BB22&lt;&gt;TRUE()),"",IF(ISBLANK(AD22),Constants!$B$35,MAX(0,MIN(Constants!$B$31,AD22))))</f>
        <v/>
      </c>
      <c r="BI22" s="117" t="str">
        <f aca="false">IF(OR(ISBLANK($C22),$BB22&lt;&gt;TRUE()),"",IF(ISBLANK(AE22),Constants!$B$35,MAX(0,MIN(Constants!$B$32,AE22))))</f>
        <v/>
      </c>
      <c r="BJ22" s="118" t="str">
        <f aca="false">IF(ISBLANK($C22),
  "",
IF(AH22=Constants!$B$7,
  TRUE(),
IF(AH22=Constants!$B$8,
  FALSE(),
  FALSE()
)))</f>
        <v/>
      </c>
      <c r="BK22" s="117" t="str">
        <f aca="false">IF(ISBLANK($C22),"",IF($BJ22,Constants!$B$9,IF(COUNTA($E22:$AH22)=0,Constants!$B$10,IF(NOT($AK22),Constants!$B$11,IF(AND(NOT(ISNUMBER($BM22)),COUNTA($O22,$X22,$AG22)&gt;0),Constants!$B$13,Constants!$B$12)))))</f>
        <v/>
      </c>
      <c r="BL22" s="117" t="str">
        <f aca="false">IF(ISBLANK($C22),"",IF($BK22&lt;&gt;Constants!$B$12,$BK22,Constants!$B$4))</f>
        <v/>
      </c>
      <c r="BM22" s="116" t="str">
        <f aca="false">IF(OR(ISBLANK($D$8), NOT(ISNUMBER($D$8))), Constants!$B$17,$D$8)</f>
        <v>ERROR: Set Target Time in cell D8</v>
      </c>
      <c r="BN22" s="119" t="str">
        <f aca="false">IF(OR($BK22&lt;&gt;Constants!$B$12,$AL22&lt;&gt;TRUE()),"",IF(NOT($AO22),TRUE(),IF($AQ22="","",$AQ22)))</f>
        <v/>
      </c>
      <c r="BO22" s="120" t="n">
        <f aca="false">IF(BN22="",FALSE(),IF(NOT($AO22),TRUE(),IF($AQ22,ISNUMBER(O22),ISNUMBER(N22))))</f>
        <v>0</v>
      </c>
      <c r="BP22" s="121" t="str">
        <f aca="false">IF(BO22,IF($AJ22,1,Constants!$B$22)*POWER(Constants!$B$23,MAX($AM22,0))*POWER(Constants!$B$24,MAX($AN22,0)),"")</f>
        <v/>
      </c>
      <c r="BQ22" s="117" t="str">
        <f aca="false">IF(OR($BK22&lt;&gt;Constants!$B$12,NOT($BO22)),"",IF(NOT($AO22),0,Constants!$B$19*IF($AQ22,1,MAX(0,MIN(1,(Constants!$B$20-N22)/Constants!$B$20)))))</f>
        <v/>
      </c>
      <c r="BR22" s="117" t="str">
        <f aca="false">IF(BQ22="","",BQ22*IF($AP22,1,Constants!$B$25)*BP22)</f>
        <v/>
      </c>
      <c r="BS22" s="117" t="str">
        <f aca="false">IF(OR($BK22&lt;&gt;Constants!$B$12,NOT($BO22)),"",IF(NOT($AO22),0,IF(NOT($AQ22),0,MAX(0,Constants!$B$21*(1-ABS(O22-$BM22)/$BM22)))))</f>
        <v/>
      </c>
      <c r="BT22" s="117" t="str">
        <f aca="false">IF(BS22="","",BS22*BP22)</f>
        <v/>
      </c>
      <c r="BU22" s="117" t="str">
        <f aca="false">IF(OR($BK22&lt;&gt;Constants!$B$12,NOT($BO22)),"",IF(OR(NOT($AO22),NOT($AP22)),0,MIN(Constants!$B$18,(Constants!$B$29*$AR22+Constants!$B$30*$AS22)*IF($AQ22,1,MAX(0,MIN(1,(Constants!$B$20-N22)/Constants!$B$20))))))</f>
        <v/>
      </c>
      <c r="BV22" s="117" t="str">
        <f aca="false">IF(BU22="","",BU22*BP22)</f>
        <v/>
      </c>
      <c r="BW22" s="122" t="str">
        <f aca="false">IF(OR($BK22&lt;&gt;Constants!$B$12,NOT($BO22)),"",BR22+BT22+BV22)</f>
        <v/>
      </c>
      <c r="BX22" s="119" t="str">
        <f aca="false">IF(OR($BK22&lt;&gt;Constants!$B$12,$AT22&lt;&gt;TRUE()),"",IF(NOT($AW22),TRUE(),IF($AY22="","",$AY22)))</f>
        <v/>
      </c>
      <c r="BY22" s="120" t="n">
        <f aca="false">IF(BX22="",FALSE(),IF(NOT($AW22),TRUE(),IF($AY22,ISNUMBER(X22),ISNUMBER(W22))))</f>
        <v>0</v>
      </c>
      <c r="BZ22" s="121" t="str">
        <f aca="false">IF(BY22,IF($AJ22,1,Constants!$B$22)*POWER(Constants!$B$23,MAX($AU22,0))*POWER(Constants!$B$24,MAX($AV22,0)),"")</f>
        <v/>
      </c>
      <c r="CA22" s="117" t="str">
        <f aca="false">IF(OR($BK22&lt;&gt;Constants!$B$12,NOT($BY22)),"",IF(NOT($AW22),0,Constants!$B$19*IF($AY22,1,MAX(0,MIN(1,(Constants!$B$20-W22)/Constants!$B$20)))))</f>
        <v/>
      </c>
      <c r="CB22" s="117" t="str">
        <f aca="false">IF(CA22="","",CA22*IF($AX22,1,Constants!$B$25)*BZ22)</f>
        <v/>
      </c>
      <c r="CC22" s="117" t="str">
        <f aca="false">IF(OR($BK22&lt;&gt;Constants!$B$12,NOT($BY22)),"",IF(NOT($AW22),0,IF(NOT($AY22),0,MAX(0,Constants!$B$21*(1-ABS(X22-$BM22)/$BM22)))))</f>
        <v/>
      </c>
      <c r="CD22" s="117" t="str">
        <f aca="false">IF(CC22="","",CC22*BZ22)</f>
        <v/>
      </c>
      <c r="CE22" s="117" t="str">
        <f aca="false">IF(OR($BK22&lt;&gt;Constants!$B$12,NOT($BY22)),"",IF(OR(NOT($AW22),NOT($AX22)),0,MIN(Constants!$B$18,(Constants!$B$29*$AZ22+Constants!$B$30*$BA22)*IF($AY22,1,MAX(0,MIN(1,(Constants!$B$20-W22)/Constants!$B$20))))))</f>
        <v/>
      </c>
      <c r="CF22" s="117" t="str">
        <f aca="false">IF(CE22="","",CE22*BZ22)</f>
        <v/>
      </c>
      <c r="CG22" s="122" t="str">
        <f aca="false">IF(OR($BK22&lt;&gt;Constants!$B$12,NOT($BY22)),"",CB22+CD22+CF22)</f>
        <v/>
      </c>
      <c r="CH22" s="119" t="n">
        <f aca="false">IF(OR(BN22="",BX22=""),TRUE(),BN22&lt;&gt;BX22)</f>
        <v>1</v>
      </c>
      <c r="CI22" s="117" t="str">
        <f aca="false">IF(OR($BK22&lt;&gt;Constants!$B$12,$BB22&lt;&gt;TRUE(),NOT($CH22)),"",IF(NOT($BE22),TRUE(),IF($BG22="","",$BG22)))</f>
        <v/>
      </c>
      <c r="CJ22" s="120" t="n">
        <f aca="false">IF(CI22="",FALSE(),IF(NOT($BE22),TRUE(),IF($BG22,ISNUMBER(AG22),ISNUMBER(AF22))))</f>
        <v>0</v>
      </c>
      <c r="CK22" s="121" t="str">
        <f aca="false">IF(CJ22,IF($AJ22,1,Constants!$B$22)*POWER(Constants!$B$23,MAX($BC22,0))*POWER(Constants!$B$24,MAX($BD22,0)),"")</f>
        <v/>
      </c>
      <c r="CL22" s="117" t="str">
        <f aca="false">IF(OR($BK22&lt;&gt;Constants!$B$12,NOT($CJ22)),"",IF(NOT($BE22),0,Constants!$B$19*IF($BG22,1,MAX(0,MIN(1,(Constants!$B$20-AF22)/Constants!$B$20)))))</f>
        <v/>
      </c>
      <c r="CM22" s="117" t="str">
        <f aca="false">IF(CL22="","",CL22*IF($BF22,1,Constants!$B$25)*CK22)</f>
        <v/>
      </c>
      <c r="CN22" s="117" t="str">
        <f aca="false">IF(OR($BK22&lt;&gt;Constants!$B$12,NOT($CJ22)),"",IF(NOT($BE22),0,IF(NOT($BG22),0,MAX(0,Constants!$B$21*(1-ABS(AG22-$BM22)/$BM22)))))</f>
        <v/>
      </c>
      <c r="CO22" s="117" t="str">
        <f aca="false">IF(CN22="","",CN22*CK22)</f>
        <v/>
      </c>
      <c r="CP22" s="117" t="str">
        <f aca="false">IF(OR($BK22&lt;&gt;Constants!$B$12,NOT($CJ22)),"",IF(OR(NOT($BE22),NOT($BF22)),0,MIN(Constants!$B$18,(Constants!$B$29*$BH22+Constants!$B$30*$BI22)*IF($BG22,1,MAX(0,MIN(1,(Constants!$B$20-AF22)/Constants!$B$20))))))</f>
        <v/>
      </c>
      <c r="CQ22" s="117" t="str">
        <f aca="false">IF(CP22="","",CP22*CK22)</f>
        <v/>
      </c>
      <c r="CR22" s="122" t="str">
        <f aca="false">IF(OR($BK22&lt;&gt;Constants!$B$12,NOT($CJ22)),"",CM22+CO22+CQ22)</f>
        <v/>
      </c>
      <c r="CS22" s="116" t="str">
        <f aca="false">IF(OR($BK22&lt;&gt;Constants!$B$12,ISBLANK($C22)),"",BW22)</f>
        <v/>
      </c>
      <c r="CT22" s="117" t="str">
        <f aca="false">IF(OR($BK22&lt;&gt;Constants!$B$12,ISBLANK($C22)),"",CG22)</f>
        <v/>
      </c>
      <c r="CU22" s="118" t="str">
        <f aca="false">IF(OR($BK22&lt;&gt;Constants!$B$12,ISBLANK($C22)),"",CR22)</f>
        <v/>
      </c>
      <c r="CV22" s="117" t="str">
        <f aca="false">IF(OR($BK22&lt;&gt;Constants!$B$12,ISBLANK($C22)),"",IF(COUNT(CS22:CU22)=0,0,MAX(CS22:CU22)))</f>
        <v/>
      </c>
      <c r="CW22" s="117" t="str">
        <f aca="false">IF($BK22&lt;&gt;Constants!$B$12,"",CV22)</f>
        <v/>
      </c>
      <c r="CX22" s="117" t="str">
        <f aca="false">IF(ISNUMBER(CW22), RANK(CW22,$CW$11:$CW$510), "")</f>
        <v/>
      </c>
      <c r="CY22" s="116" t="str">
        <f aca="false">IF(OR($BK22&lt;&gt;Constants!$B$12,ISBLANK($C22)),"",MAX(BT22,CD22,CO22))</f>
        <v/>
      </c>
      <c r="CZ22" s="117" t="str">
        <f aca="false">IF(ISNUMBER(CY22), RANK(CY22,CY$11:CY$510), "")</f>
        <v/>
      </c>
      <c r="DA22" s="117" t="str">
        <f aca="false">IF(OR($BK22&lt;&gt;Constants!$B$12,ISBLANK($C22)),"",MAX(AM22,AU22,IF($CH22,BC22,0)))</f>
        <v/>
      </c>
      <c r="DB22" s="117" t="str">
        <f aca="false">IF(ISNUMBER(DA22), RANK(DA22,DA$11:DA$510,1), "")</f>
        <v/>
      </c>
      <c r="DC22" s="117" t="str">
        <f aca="false">IF(OR($BK22&lt;&gt;Constants!$B$12,ISBLANK($C22)),"",MAX(BV22,CF22,CQ22))</f>
        <v/>
      </c>
      <c r="DD22" s="117" t="str">
        <f aca="false">IF(ISNUMBER(DC22),RANK(DC22,DC$11:DC$510),"")</f>
        <v/>
      </c>
      <c r="DE22" s="123" t="str">
        <f aca="false">IFERROR(IF(OR($BK22&lt;&gt;Constants!$B$12, ISBLANK($C22)),"",LARGE(CS22:CU22,2)), 0)</f>
        <v/>
      </c>
      <c r="DF22" s="118" t="str">
        <f aca="false">IF(ISNUMBER(DE22), RANK(DE22,DE$11:DE$510), "")</f>
        <v/>
      </c>
      <c r="DG22" s="117" t="str">
        <f aca="false">IF(ISBLANK($C22),"",IF(BK22=Constants!$B$12,RANK($CX22, $CX$11:$CX$510, 1)+
SUMPRODUCT(--($CX$11:$CX$510=$CX22),--($CZ22&gt;$CZ$11:$CZ$510))+
SUMPRODUCT(--($CX$11:$CX$510=$CX22),--($CZ22=$CZ$11:$CZ$510),--($DB22&gt;$DB$11:$DB$510))+
SUMPRODUCT(--($CX$11:$CX$510=$CX22),--($CZ22=$CZ$11:$CZ$510),--($DB22=$DB$11:$DB$510), --($DD22&gt;$DD$11:$DD$510))+
SUMPRODUCT(--($CX$11:$CX$510=$CX22),--($CZ22=$CZ$11:$CZ$510),--($DB22=$DB$11:$DB$510), --($DD22=$DD$11:$DD$510), --($DF22&gt;$DF$11:$DF$510))
,BK22)
)</f>
        <v/>
      </c>
      <c r="DH22" s="117" t="str">
        <f aca="false">IF(ISBLANK(C22),"",IF(BK22&lt;&gt;Constants!$B$12, BK22, CX22-DG22))</f>
        <v/>
      </c>
      <c r="DI22" s="118"/>
      <c r="DJ22" s="124"/>
      <c r="DK22" s="125" t="str">
        <f aca="false">IF(ISBLANK($C22),"",IF($BK22=Constants!$B$13,$BM22,""))</f>
        <v/>
      </c>
      <c r="DL22" s="124" t="str">
        <f aca="false">IF(ISBLANK($C22),"",IF($BK22&lt;&gt;Constants!$B$12,"",IF(COUNT($CS22:$CU22)=0,"",MATCH($CV22,$CS22:$CU22,0))))</f>
        <v/>
      </c>
      <c r="DM22" s="126" t="str">
        <f aca="false">IF(ISNUMBER($DL22),CHOOSE($DL22,$BR22,$CB22,$CM22),"")</f>
        <v/>
      </c>
      <c r="DN22" s="126" t="str">
        <f aca="false">IF(ISNUMBER($DL22),CHOOSE($DL22,$BT22,$CD22,$CO22),"")</f>
        <v/>
      </c>
      <c r="DO22" s="126" t="str">
        <f aca="false">IF(ISNUMBER($DL22),CHOOSE($DL22,$BV22,$CF22,$CQ22),"")</f>
        <v/>
      </c>
      <c r="DP22" s="127" t="str">
        <f aca="false">IF(ISBLANK(C22),"",IF(BK22&lt;&gt;Constants!$B$12, BK22 ,CW22))</f>
        <v/>
      </c>
      <c r="DQ22" s="128" t="str">
        <f aca="false">IF(ISBLANK($C22),"",IF($BK22&lt;&gt;Constants!$B$12,$BK22,$BL22))</f>
        <v/>
      </c>
      <c r="DR22" s="128" t="str">
        <f aca="false">IF(ISBLANK(C22),"",DH22)</f>
        <v/>
      </c>
      <c r="DS22" s="128" t="str">
        <f aca="false">IF(ISBLANK(C22),"",DG22)</f>
        <v/>
      </c>
      <c r="DT22" s="129" t="str">
        <f aca="false">IF(ISBLANK(C22),
  "",
IF(DS22=Constants!$B$9,COUNTA($C$11:$C510)+2,IF(DS22=Constants!$B$10,COUNTA($C$11:$C510)+1,IF(DS22=Constants!$B$11,COUNTA($C$11:$C510),DS22))))</f>
        <v/>
      </c>
      <c r="DU22" s="3"/>
      <c r="DV22" s="130" t="n">
        <f aca="false">IF(OR(ISNUMBER(DS22),DS22="DQ",DS22="P",DS22="NS"),
    1,
    0
)</f>
        <v>0</v>
      </c>
      <c r="DW22" s="130" t="n">
        <v>12</v>
      </c>
      <c r="DX22" s="130" t="str">
        <f aca="false">IF(ISBLANK($C22),"",IF(ISNUMBER(DT22),DT22+ROW($B22)/1000,""))</f>
        <v/>
      </c>
      <c r="DY22" s="130" t="str">
        <f aca="false">IF(ISNUMBER(DX22), RANK(DX22,DX$11:DX$510,1), "")</f>
        <v/>
      </c>
      <c r="DZ22" s="130" t="str">
        <f aca="false">IF(ISBLANK($C22),
    "",
    $B22
)</f>
        <v/>
      </c>
      <c r="EA22" s="130" t="str">
        <f aca="false">IF(ISBLANK($C22),
    "",
    $C22
)</f>
        <v/>
      </c>
      <c r="EB22" s="130" t="str">
        <f aca="false">IF(ISBLANK($C22),
    "",
    $D22
)</f>
        <v/>
      </c>
      <c r="EC22" s="130" t="str">
        <f aca="false">IF(ISBLANK($C22),"",$DQ22)</f>
        <v/>
      </c>
      <c r="ED22" s="131" t="str">
        <f aca="false">DP22</f>
        <v/>
      </c>
      <c r="EE22" s="130" t="str">
        <f aca="false">IF(ISBLANK($C22),
    "",
    DS22
)</f>
        <v/>
      </c>
      <c r="EF22" s="132" t="str">
        <f aca="false">IF(DW22&gt;DV$10,
    "",
    VLOOKUP(DW22,DY$11:EE520,7,FALSE())
)</f>
        <v/>
      </c>
      <c r="EG22" s="133" t="str">
        <f aca="false">IF(DW22&gt;DV$10,
    "",
    VLOOKUP(DW22,DY$11:EE520,2,FALSE())
)</f>
        <v/>
      </c>
      <c r="EH22" s="133" t="str">
        <f aca="false">IF(DW22&gt;DV$10,
    "",
    VLOOKUP(DW22,DY$11:EE520,3,FALSE())
)</f>
        <v/>
      </c>
      <c r="EI22" s="133" t="str">
        <f aca="false">IF(DW22&gt;DV$10,
    "",
    VLOOKUP(DW22,DY$11:EE520,4,FALSE())
)</f>
        <v/>
      </c>
      <c r="EJ22" s="134" t="str">
        <f aca="false">IF(DW22&gt;DV$10,
    "",
    VLOOKUP(DW22,DY$11:EE520,6,FALSE())
)</f>
        <v/>
      </c>
      <c r="EK22" s="59"/>
    </row>
    <row r="23" customFormat="false" ht="15.75" hidden="false" customHeight="false" outlineLevel="0" collapsed="false">
      <c r="A23" s="3"/>
      <c r="B23" s="155"/>
      <c r="C23" s="156"/>
      <c r="D23" s="96"/>
      <c r="E23" s="147"/>
      <c r="F23" s="148"/>
      <c r="G23" s="148"/>
      <c r="H23" s="149"/>
      <c r="I23" s="150"/>
      <c r="J23" s="151"/>
      <c r="K23" s="151"/>
      <c r="L23" s="151"/>
      <c r="M23" s="151"/>
      <c r="N23" s="152"/>
      <c r="O23" s="103"/>
      <c r="P23" s="148"/>
      <c r="Q23" s="149"/>
      <c r="R23" s="150"/>
      <c r="S23" s="151"/>
      <c r="T23" s="151"/>
      <c r="U23" s="151"/>
      <c r="V23" s="151"/>
      <c r="W23" s="152"/>
      <c r="X23" s="103"/>
      <c r="Y23" s="148"/>
      <c r="Z23" s="149"/>
      <c r="AA23" s="150"/>
      <c r="AB23" s="151"/>
      <c r="AC23" s="151"/>
      <c r="AD23" s="151"/>
      <c r="AE23" s="151"/>
      <c r="AF23" s="152"/>
      <c r="AG23" s="104"/>
      <c r="AH23" s="150"/>
      <c r="AI23" s="73"/>
      <c r="AJ23" s="73" t="str">
        <f aca="false">IF(ISBLANK($C23),
  "",
IF(E23=Constants!$B$7,
  TRUE(),
IF(E23=Constants!$B$8,
  FALSE(),
  TRUE()
)))</f>
        <v/>
      </c>
      <c r="AK23" s="74" t="str">
        <f aca="false">IF(ISBLANK($C23),"",IF(F23=Constants!$B$8,FALSE(),TRUE()))</f>
        <v/>
      </c>
      <c r="AL23" s="74" t="str">
        <f aca="false">IF(ISBLANK($C23),"",COUNTA($G23:$O23)&gt;0)</f>
        <v/>
      </c>
      <c r="AM23" s="74" t="str">
        <f aca="false">IF(OR(ISBLANK($C23),$AL23&lt;&gt;TRUE()),"",IF(ISBLANK(G23),Constants!$B$27,MAX(0,G23)))</f>
        <v/>
      </c>
      <c r="AN23" s="74" t="str">
        <f aca="false">IF(OR(ISBLANK($C23),$AL23&lt;&gt;TRUE()),"",IF(ISBLANK(H23),Constants!$B$28,MAX(0,H23)))</f>
        <v/>
      </c>
      <c r="AO23" s="74" t="str">
        <f aca="false">IF(OR(ISBLANK($C23),$AL23&lt;&gt;TRUE()),"",IF(J23=Constants!$B$7,TRUE(),IF(J23=Constants!$B$8,FALSE(),TRUE())))</f>
        <v/>
      </c>
      <c r="AP23" s="74" t="str">
        <f aca="false">IF(OR(ISBLANK($C23),$AL23&lt;&gt;TRUE()),"",IF(I23=Constants!$B$7,TRUE(),IF(I23=Constants!$B$8,FALSE(),TRUE())))</f>
        <v/>
      </c>
      <c r="AQ23" s="74" t="str">
        <f aca="false">IF(OR(ISBLANK($C23),$AL23&lt;&gt;TRUE()),"",IF(K23=Constants!$B$33,TRUE(),IF(K23=Constants!$B$34,FALSE(),IF(AND(ISNUMBER(O23),OR(ISBLANK(N23),N23=0)),TRUE(),IF(AND(ISBLANK(O23),ISNUMBER(N23),N23&lt;&gt;0),FALSE(),"")))))</f>
        <v/>
      </c>
      <c r="AR23" s="74" t="str">
        <f aca="false">IF(OR(ISBLANK($C23),$AL23&lt;&gt;TRUE()),"",IF(ISBLANK(L23),Constants!$B$35,MAX(0,MIN(Constants!$B$31,L23))))</f>
        <v/>
      </c>
      <c r="AS23" s="74" t="str">
        <f aca="false">IF(OR(ISBLANK($C23),$AL23&lt;&gt;TRUE()),"",IF(ISBLANK(M23),Constants!$B$35,MAX(0,MIN(Constants!$B$32,M23))))</f>
        <v/>
      </c>
      <c r="AT23" s="74" t="str">
        <f aca="false">IF(ISBLANK($C23),"",COUNTA($P23:$X23)&gt;0)</f>
        <v/>
      </c>
      <c r="AU23" s="74" t="str">
        <f aca="false">IF(OR(ISBLANK($C23),$AT23&lt;&gt;TRUE()),"",IF(ISBLANK(P23),Constants!$B$27,MAX(0,P23)))</f>
        <v/>
      </c>
      <c r="AV23" s="74" t="str">
        <f aca="false">IF(OR(ISBLANK($C23),$AT23&lt;&gt;TRUE()),"",IF(ISBLANK(Q23),Constants!$B$28,MAX(0,Q23)))</f>
        <v/>
      </c>
      <c r="AW23" s="74" t="str">
        <f aca="false">IF(OR(ISBLANK($C23),$AT23&lt;&gt;TRUE()),"",IF(S23=Constants!$B$7,TRUE(),IF(S23=Constants!$B$8,FALSE(),TRUE())))</f>
        <v/>
      </c>
      <c r="AX23" s="74" t="str">
        <f aca="false">IF(OR(ISBLANK($C23),$AT23&lt;&gt;TRUE()),"",IF(R23=Constants!$B$7,TRUE(),IF(R23=Constants!$B$8,FALSE(),TRUE())))</f>
        <v/>
      </c>
      <c r="AY23" s="74" t="str">
        <f aca="false">IF(OR(ISBLANK($C23),$AT23&lt;&gt;TRUE()),"",IF(T23=Constants!$B$33,TRUE(),IF(T23=Constants!$B$34,FALSE(),IF(AND(ISNUMBER(X23),OR(ISBLANK(W23),W23=0)),TRUE(),IF(AND(ISBLANK(X23),ISNUMBER(W23),W23&lt;&gt;0),FALSE(),"")))))</f>
        <v/>
      </c>
      <c r="AZ23" s="74" t="str">
        <f aca="false">IF(OR(ISBLANK($C23),$AT23&lt;&gt;TRUE()),"",IF(ISBLANK(U23),Constants!$B$35,MAX(0,MIN(Constants!$B$31,U23))))</f>
        <v/>
      </c>
      <c r="BA23" s="74" t="str">
        <f aca="false">IF(OR(ISBLANK($C23),$AT23&lt;&gt;TRUE()),"",IF(ISBLANK(V23),Constants!$B$35,MAX(0,MIN(Constants!$B$32,V23))))</f>
        <v/>
      </c>
      <c r="BB23" s="74" t="str">
        <f aca="false">IF(ISBLANK($C23),"",COUNTA($Y23:$AG23)&gt;0)</f>
        <v/>
      </c>
      <c r="BC23" s="74" t="str">
        <f aca="false">IF(OR(ISBLANK($C23),$BB23&lt;&gt;TRUE()),"",IF(ISBLANK(Y23),Constants!$B$27,MAX(0,Y23)))</f>
        <v/>
      </c>
      <c r="BD23" s="74" t="str">
        <f aca="false">IF(OR(ISBLANK($C23),$BB23&lt;&gt;TRUE()),"",IF(ISBLANK(Z23),Constants!$B$28,MAX(0,Z23)))</f>
        <v/>
      </c>
      <c r="BE23" s="74" t="str">
        <f aca="false">IF(OR(ISBLANK($C23),$BB23&lt;&gt;TRUE()),"",IF(AB23=Constants!$B$7,TRUE(),IF(AB23=Constants!$B$8,FALSE(),TRUE())))</f>
        <v/>
      </c>
      <c r="BF23" s="74" t="str">
        <f aca="false">IF(OR(ISBLANK($C23),$BB23&lt;&gt;TRUE()),"",IF(AA23=Constants!$B$7,TRUE(),IF(AA23=Constants!$B$8,FALSE(),TRUE())))</f>
        <v/>
      </c>
      <c r="BG23" s="74" t="str">
        <f aca="false">IF(OR(ISBLANK($C23),$BB23&lt;&gt;TRUE()),"",IF(AC23=Constants!$B$33,TRUE(),IF(AC23=Constants!$B$34,FALSE(),IF(AND(ISNUMBER(AG23),OR(ISBLANK(AF23),AF23=0)),TRUE(),IF(AND(ISBLANK(AG23),ISNUMBER(AF23),AF23&lt;&gt;0),FALSE(),"")))))</f>
        <v/>
      </c>
      <c r="BH23" s="74" t="str">
        <f aca="false">IF(OR(ISBLANK($C23),$BB23&lt;&gt;TRUE()),"",IF(ISBLANK(AD23),Constants!$B$35,MAX(0,MIN(Constants!$B$31,AD23))))</f>
        <v/>
      </c>
      <c r="BI23" s="74" t="str">
        <f aca="false">IF(OR(ISBLANK($C23),$BB23&lt;&gt;TRUE()),"",IF(ISBLANK(AE23),Constants!$B$35,MAX(0,MIN(Constants!$B$32,AE23))))</f>
        <v/>
      </c>
      <c r="BJ23" s="75" t="str">
        <f aca="false">IF(ISBLANK($C23),
  "",
IF(AH23=Constants!$B$7,
  TRUE(),
IF(AH23=Constants!$B$8,
  FALSE(),
  FALSE()
)))</f>
        <v/>
      </c>
      <c r="BK23" s="74" t="str">
        <f aca="false">IF(ISBLANK($C23),"",IF($BJ23,Constants!$B$9,IF(COUNTA($E23:$AH23)=0,Constants!$B$10,IF(NOT($AK23),Constants!$B$11,IF(AND(NOT(ISNUMBER($BM23)),COUNTA($O23,$X23,$AG23)&gt;0),Constants!$B$13,Constants!$B$12)))))</f>
        <v/>
      </c>
      <c r="BL23" s="74" t="str">
        <f aca="false">IF(ISBLANK($C23),"",IF($BK23&lt;&gt;Constants!$B$12,$BK23,Constants!$B$4))</f>
        <v/>
      </c>
      <c r="BM23" s="73" t="str">
        <f aca="false">IF(OR(ISBLANK($D$8), NOT(ISNUMBER($D$8))), Constants!$B$17,$D$8)</f>
        <v>ERROR: Set Target Time in cell D8</v>
      </c>
      <c r="BN23" s="73" t="str">
        <f aca="false">IF(OR($BK23&lt;&gt;Constants!$B$12,$AL23&lt;&gt;TRUE()),"",IF(NOT($AO23),TRUE(),IF($AQ23="","",$AQ23)))</f>
        <v/>
      </c>
      <c r="BO23" s="74" t="b">
        <f aca="false">IF(BN23="",FALSE(),IF(NOT($AO23),TRUE(),IF($AQ23,ISNUMBER(O23),ISNUMBER(N23))))</f>
        <v>0</v>
      </c>
      <c r="BP23" s="76" t="str">
        <f aca="false">IF(BO23,IF($AJ23,1,Constants!$B$22)*POWER(Constants!$B$23,MAX($AM23,0))*POWER(Constants!$B$24,MAX($AN23,0)),"")</f>
        <v/>
      </c>
      <c r="BQ23" s="74" t="str">
        <f aca="false">IF(OR($BK23&lt;&gt;Constants!$B$12,NOT($BO23)),"",IF(NOT($AO23),0,Constants!$B$19*IF($AQ23,1,MAX(0,MIN(1,(Constants!$B$20-N23)/Constants!$B$20)))))</f>
        <v/>
      </c>
      <c r="BR23" s="74" t="str">
        <f aca="false">IF(BQ23="","",BQ23*IF($AP23,1,Constants!$B$25)*BP23)</f>
        <v/>
      </c>
      <c r="BS23" s="74" t="str">
        <f aca="false">IF(OR($BK23&lt;&gt;Constants!$B$12,NOT($BO23)),"",IF(NOT($AO23),0,IF(NOT($AQ23),0,MAX(0,Constants!$B$21*(1-ABS(O23-$BM23)/$BM23)))))</f>
        <v/>
      </c>
      <c r="BT23" s="74" t="str">
        <f aca="false">IF(BS23="","",BS23*BP23)</f>
        <v/>
      </c>
      <c r="BU23" s="74" t="str">
        <f aca="false">IF(OR($BK23&lt;&gt;Constants!$B$12,NOT($BO23)),"",IF(OR(NOT($AO23),NOT($AP23)),0,MIN(Constants!$B$18,(Constants!$B$29*$AR23+Constants!$B$30*$AS23)*IF($AQ23,1,MAX(0,MIN(1,(Constants!$B$20-N23)/Constants!$B$20))))))</f>
        <v/>
      </c>
      <c r="BV23" s="74" t="str">
        <f aca="false">IF(BU23="","",BU23*BP23)</f>
        <v/>
      </c>
      <c r="BW23" s="75" t="str">
        <f aca="false">IF(OR($BK23&lt;&gt;Constants!$B$12,NOT($BO23)),"",BR23+BT23+BV23)</f>
        <v/>
      </c>
      <c r="BX23" s="73" t="str">
        <f aca="false">IF(OR($BK23&lt;&gt;Constants!$B$12,$AT23&lt;&gt;TRUE()),"",IF(NOT($AW23),TRUE(),IF($AY23="","",$AY23)))</f>
        <v/>
      </c>
      <c r="BY23" s="74" t="b">
        <f aca="false">IF(BX23="",FALSE(),IF(NOT($AW23),TRUE(),IF($AY23,ISNUMBER(X23),ISNUMBER(W23))))</f>
        <v>0</v>
      </c>
      <c r="BZ23" s="76" t="str">
        <f aca="false">IF(BY23,IF($AJ23,1,Constants!$B$22)*POWER(Constants!$B$23,MAX($AU23,0))*POWER(Constants!$B$24,MAX($AV23,0)),"")</f>
        <v/>
      </c>
      <c r="CA23" s="74" t="str">
        <f aca="false">IF(OR($BK23&lt;&gt;Constants!$B$12,NOT($BY23)),"",IF(NOT($AW23),0,Constants!$B$19*IF($AY23,1,MAX(0,MIN(1,(Constants!$B$20-W23)/Constants!$B$20)))))</f>
        <v/>
      </c>
      <c r="CB23" s="74" t="str">
        <f aca="false">IF(CA23="","",CA23*IF($AX23,1,Constants!$B$25)*BZ23)</f>
        <v/>
      </c>
      <c r="CC23" s="74" t="str">
        <f aca="false">IF(OR($BK23&lt;&gt;Constants!$B$12,NOT($BY23)),"",IF(NOT($AW23),0,IF(NOT($AY23),0,MAX(0,Constants!$B$21*(1-ABS(X23-$BM23)/$BM23)))))</f>
        <v/>
      </c>
      <c r="CD23" s="74" t="str">
        <f aca="false">IF(CC23="","",CC23*BZ23)</f>
        <v/>
      </c>
      <c r="CE23" s="74" t="str">
        <f aca="false">IF(OR($BK23&lt;&gt;Constants!$B$12,NOT($BY23)),"",IF(OR(NOT($AW23),NOT($AX23)),0,MIN(Constants!$B$18,(Constants!$B$29*$AZ23+Constants!$B$30*$BA23)*IF($AY23,1,MAX(0,MIN(1,(Constants!$B$20-W23)/Constants!$B$20))))))</f>
        <v/>
      </c>
      <c r="CF23" s="74" t="str">
        <f aca="false">IF(CE23="","",CE23*BZ23)</f>
        <v/>
      </c>
      <c r="CG23" s="75" t="str">
        <f aca="false">IF(OR($BK23&lt;&gt;Constants!$B$12,NOT($BY23)),"",CB23+CD23+CF23)</f>
        <v/>
      </c>
      <c r="CH23" s="73" t="b">
        <f aca="false">IF(OR(BN23="",BX23=""),TRUE(),BN23&lt;&gt;BX23)</f>
        <v>1</v>
      </c>
      <c r="CI23" s="74" t="str">
        <f aca="false">IF(OR($BK23&lt;&gt;Constants!$B$12,$BB23&lt;&gt;TRUE(),NOT($CH23)),"",IF(NOT($BE23),TRUE(),IF($BG23="","",$BG23)))</f>
        <v/>
      </c>
      <c r="CJ23" s="74" t="b">
        <f aca="false">IF(CI23="",FALSE(),IF(NOT($BE23),TRUE(),IF($BG23,ISNUMBER(AG23),ISNUMBER(AF23))))</f>
        <v>0</v>
      </c>
      <c r="CK23" s="76" t="str">
        <f aca="false">IF(CJ23,IF($AJ23,1,Constants!$B$22)*POWER(Constants!$B$23,MAX($BC23,0))*POWER(Constants!$B$24,MAX($BD23,0)),"")</f>
        <v/>
      </c>
      <c r="CL23" s="74" t="str">
        <f aca="false">IF(OR($BK23&lt;&gt;Constants!$B$12,NOT($CJ23)),"",IF(NOT($BE23),0,Constants!$B$19*IF($BG23,1,MAX(0,MIN(1,(Constants!$B$20-AF23)/Constants!$B$20)))))</f>
        <v/>
      </c>
      <c r="CM23" s="74" t="str">
        <f aca="false">IF(CL23="","",CL23*IF($BF23,1,Constants!$B$25)*CK23)</f>
        <v/>
      </c>
      <c r="CN23" s="74" t="str">
        <f aca="false">IF(OR($BK23&lt;&gt;Constants!$B$12,NOT($CJ23)),"",IF(NOT($BE23),0,IF(NOT($BG23),0,MAX(0,Constants!$B$21*(1-ABS(AG23-$BM23)/$BM23)))))</f>
        <v/>
      </c>
      <c r="CO23" s="74" t="str">
        <f aca="false">IF(CN23="","",CN23*CK23)</f>
        <v/>
      </c>
      <c r="CP23" s="74" t="str">
        <f aca="false">IF(OR($BK23&lt;&gt;Constants!$B$12,NOT($CJ23)),"",IF(OR(NOT($BE23),NOT($BF23)),0,MIN(Constants!$B$18,(Constants!$B$29*$BH23+Constants!$B$30*$BI23)*IF($BG23,1,MAX(0,MIN(1,(Constants!$B$20-AF23)/Constants!$B$20))))))</f>
        <v/>
      </c>
      <c r="CQ23" s="74" t="str">
        <f aca="false">IF(CP23="","",CP23*CK23)</f>
        <v/>
      </c>
      <c r="CR23" s="75" t="str">
        <f aca="false">IF(OR($BK23&lt;&gt;Constants!$B$12,NOT($CJ23)),"",CM23+CO23+CQ23)</f>
        <v/>
      </c>
      <c r="CS23" s="73" t="str">
        <f aca="false">IF(OR($BK23&lt;&gt;Constants!$B$12,ISBLANK($C23)),"",BW23)</f>
        <v/>
      </c>
      <c r="CT23" s="74" t="str">
        <f aca="false">IF(OR($BK23&lt;&gt;Constants!$B$12,ISBLANK($C23)),"",CG23)</f>
        <v/>
      </c>
      <c r="CU23" s="75" t="str">
        <f aca="false">IF(OR($BK23&lt;&gt;Constants!$B$12,ISBLANK($C23)),"",CR23)</f>
        <v/>
      </c>
      <c r="CV23" s="74" t="str">
        <f aca="false">IF(OR($BK23&lt;&gt;Constants!$B$12,ISBLANK($C23)),"",IF(COUNT(CS23:CU23)=0,0,MAX(CS23:CU23)))</f>
        <v/>
      </c>
      <c r="CW23" s="74" t="str">
        <f aca="false">IF($BK23&lt;&gt;Constants!$B$12,"",CV23)</f>
        <v/>
      </c>
      <c r="CX23" s="74" t="str">
        <f aca="false">IF(ISNUMBER(CW23), RANK(CW23,$CW$11:$CW$510), "")</f>
        <v/>
      </c>
      <c r="CY23" s="73" t="str">
        <f aca="false">IF(OR($BK23&lt;&gt;Constants!$B$12,ISBLANK($C23)),"",MAX(BT23,CD23,CO23))</f>
        <v/>
      </c>
      <c r="CZ23" s="74" t="str">
        <f aca="false">IF(ISNUMBER(CY23), RANK(CY23,CY$11:CY$510), "")</f>
        <v/>
      </c>
      <c r="DA23" s="74" t="str">
        <f aca="false">IF(OR($BK23&lt;&gt;Constants!$B$12,ISBLANK($C23)),"",MAX(AM23,AU23,IF($CH23,BC23,0)))</f>
        <v/>
      </c>
      <c r="DB23" s="74" t="str">
        <f aca="false">IF(ISNUMBER(DA23), RANK(DA23,DA$11:DA$510,1), "")</f>
        <v/>
      </c>
      <c r="DC23" s="74" t="str">
        <f aca="false">IF(OR($BK23&lt;&gt;Constants!$B$12,ISBLANK($C23)),"",MAX(BV23,CF23,CQ23))</f>
        <v/>
      </c>
      <c r="DD23" s="74" t="str">
        <f aca="false">IF(ISNUMBER(DC23),RANK(DC23,DC$11:DC$510),"")</f>
        <v/>
      </c>
      <c r="DE23" s="77" t="str">
        <f aca="false">IFERROR(IF(OR($BK23&lt;&gt;Constants!$B$12, ISBLANK($C23)),"",LARGE(CS23:CU23,2)), 0)</f>
        <v/>
      </c>
      <c r="DF23" s="75" t="str">
        <f aca="false">IF(ISNUMBER(DE23), RANK(DE23,DE$11:DE$510), "")</f>
        <v/>
      </c>
      <c r="DG23" s="74" t="str">
        <f aca="false">IF(ISBLANK($C23),"",IF(BK23=Constants!$B$12,RANK($CX23, $CX$11:$CX$510, 1)+
SUMPRODUCT(--($CX$11:$CX$510=$CX23),--($CZ23&gt;$CZ$11:$CZ$510))+
SUMPRODUCT(--($CX$11:$CX$510=$CX23),--($CZ23=$CZ$11:$CZ$510),--($DB23&gt;$DB$11:$DB$510))+
SUMPRODUCT(--($CX$11:$CX$510=$CX23),--($CZ23=$CZ$11:$CZ$510),--($DB23=$DB$11:$DB$510), --($DD23&gt;$DD$11:$DD$510))+
SUMPRODUCT(--($CX$11:$CX$510=$CX23),--($CZ23=$CZ$11:$CZ$510),--($DB23=$DB$11:$DB$510), --($DD23=$DD$11:$DD$510), --($DF23&gt;$DF$11:$DF$510))
,BK23)
)</f>
        <v/>
      </c>
      <c r="DH23" s="74" t="str">
        <f aca="false">IF(ISBLANK(C23),"",IF(BK23&lt;&gt;Constants!$B$12, BK23, CX23-DG23))</f>
        <v/>
      </c>
      <c r="DI23" s="75"/>
      <c r="DJ23" s="78"/>
      <c r="DK23" s="79" t="str">
        <f aca="false">IF(ISBLANK($C23),"",IF($BK23=Constants!$B$13,$BM23,""))</f>
        <v/>
      </c>
      <c r="DL23" s="78" t="str">
        <f aca="false">IF(ISBLANK($C23),"",IF($BK23&lt;&gt;Constants!$B$12,"",IF(COUNT($CS23:$CU23)=0,"",MATCH($CV23,$CS23:$CU23,0))))</f>
        <v/>
      </c>
      <c r="DM23" s="80" t="str">
        <f aca="false">IF(ISNUMBER($DL23),CHOOSE($DL23,$BR23,$CB23,$CM23),"")</f>
        <v/>
      </c>
      <c r="DN23" s="80" t="str">
        <f aca="false">IF(ISNUMBER($DL23),CHOOSE($DL23,$BT23,$CD23,$CO23),"")</f>
        <v/>
      </c>
      <c r="DO23" s="80" t="str">
        <f aca="false">IF(ISNUMBER($DL23),CHOOSE($DL23,$BV23,$CF23,$CQ23),"")</f>
        <v/>
      </c>
      <c r="DP23" s="81" t="str">
        <f aca="false">IF(ISBLANK(C23),"",IF(BK23&lt;&gt;Constants!$B$12, BK23 ,CW23))</f>
        <v/>
      </c>
      <c r="DQ23" s="82" t="str">
        <f aca="false">IF(ISBLANK($C23),"",IF($BK23&lt;&gt;Constants!$B$12,$BK23,$BL23))</f>
        <v/>
      </c>
      <c r="DR23" s="82" t="str">
        <f aca="false">IF(ISBLANK(C23),"",DH23)</f>
        <v/>
      </c>
      <c r="DS23" s="82" t="str">
        <f aca="false">IF(ISBLANK(C23),"",DG23)</f>
        <v/>
      </c>
      <c r="DT23" s="83" t="str">
        <f aca="false">IF(ISBLANK(C23),
  "",
IF(DS23=Constants!$B$9,COUNTA($C$11:$C510)+2,IF(DS23=Constants!$B$10,COUNTA($C$11:$C510)+1,IF(DS23=Constants!$B$11,COUNTA($C$11:$C510),DS23))))</f>
        <v/>
      </c>
      <c r="DU23" s="3"/>
      <c r="DV23" s="84" t="n">
        <f aca="false">IF(OR(ISNUMBER(DS23),DS23="DQ",DS23="P",DS23="NS"),
    1,
    0
)</f>
        <v>0</v>
      </c>
      <c r="DW23" s="84" t="n">
        <v>13</v>
      </c>
      <c r="DX23" s="84" t="str">
        <f aca="false">IF(ISBLANK($C23),"",IF(ISNUMBER(DT23),DT23+ROW($B23)/1000,""))</f>
        <v/>
      </c>
      <c r="DY23" s="84" t="str">
        <f aca="false">IF(ISNUMBER(DX23), RANK(DX23,DX$11:DX$510,1), "")</f>
        <v/>
      </c>
      <c r="DZ23" s="84" t="str">
        <f aca="false">IF(ISBLANK($C23),
    "",
    $B23
)</f>
        <v/>
      </c>
      <c r="EA23" s="84" t="str">
        <f aca="false">IF(ISBLANK($C23),
    "",
    $C23
)</f>
        <v/>
      </c>
      <c r="EB23" s="84" t="str">
        <f aca="false">IF(ISBLANK($C23),
    "",
    $D23
)</f>
        <v/>
      </c>
      <c r="EC23" s="84" t="str">
        <f aca="false">IF(ISBLANK($C23),"",$DQ23)</f>
        <v/>
      </c>
      <c r="ED23" s="86" t="str">
        <f aca="false">DP23</f>
        <v/>
      </c>
      <c r="EE23" s="84" t="str">
        <f aca="false">IF(ISBLANK($C23),
    "",
    DS23
)</f>
        <v/>
      </c>
      <c r="EF23" s="87" t="str">
        <f aca="false">IF(DW23&gt;DV$10,
    "",
    VLOOKUP(DW23,DY$11:EE521,7,FALSE())
)</f>
        <v/>
      </c>
      <c r="EG23" s="88" t="str">
        <f aca="false">IF(DW23&gt;DV$10,
    "",
    VLOOKUP(DW23,DY$11:EE521,2,FALSE())
)</f>
        <v/>
      </c>
      <c r="EH23" s="88" t="str">
        <f aca="false">IF(DW23&gt;DV$10,
    "",
    VLOOKUP(DW23,DY$11:EE521,3,FALSE())
)</f>
        <v/>
      </c>
      <c r="EI23" s="88" t="str">
        <f aca="false">IF(DW23&gt;DV$10,
    "",
    VLOOKUP(DW23,DY$11:EE521,4,FALSE())
)</f>
        <v/>
      </c>
      <c r="EJ23" s="89" t="str">
        <f aca="false">IF(DW23&gt;DV$10,
    "",
    VLOOKUP(DW23,DY$11:EE521,6,FALSE())
)</f>
        <v/>
      </c>
      <c r="EK23" s="59"/>
    </row>
    <row r="24" customFormat="false" ht="15.75" hidden="false" customHeight="false" outlineLevel="0" collapsed="false">
      <c r="A24" s="3"/>
      <c r="B24" s="155"/>
      <c r="C24" s="156"/>
      <c r="D24" s="96"/>
      <c r="E24" s="147"/>
      <c r="F24" s="148"/>
      <c r="G24" s="148"/>
      <c r="H24" s="149"/>
      <c r="I24" s="150"/>
      <c r="J24" s="151"/>
      <c r="K24" s="151"/>
      <c r="L24" s="151"/>
      <c r="M24" s="151"/>
      <c r="N24" s="152"/>
      <c r="O24" s="103"/>
      <c r="P24" s="148"/>
      <c r="Q24" s="149"/>
      <c r="R24" s="150"/>
      <c r="S24" s="151"/>
      <c r="T24" s="151"/>
      <c r="U24" s="151"/>
      <c r="V24" s="151"/>
      <c r="W24" s="152"/>
      <c r="X24" s="103"/>
      <c r="Y24" s="148"/>
      <c r="Z24" s="149"/>
      <c r="AA24" s="150"/>
      <c r="AB24" s="151"/>
      <c r="AC24" s="151"/>
      <c r="AD24" s="151"/>
      <c r="AE24" s="151"/>
      <c r="AF24" s="152"/>
      <c r="AG24" s="104"/>
      <c r="AH24" s="150"/>
      <c r="AI24" s="73"/>
      <c r="AJ24" s="73" t="str">
        <f aca="false">IF(ISBLANK($C24),
  "",
IF(E24=Constants!$B$7,
  TRUE(),
IF(E24=Constants!$B$8,
  FALSE(),
  TRUE()
)))</f>
        <v/>
      </c>
      <c r="AK24" s="74" t="str">
        <f aca="false">IF(ISBLANK($C24),"",IF(F24=Constants!$B$8,FALSE(),TRUE()))</f>
        <v/>
      </c>
      <c r="AL24" s="74" t="str">
        <f aca="false">IF(ISBLANK($C24),"",COUNTA($G24:$O24)&gt;0)</f>
        <v/>
      </c>
      <c r="AM24" s="74" t="str">
        <f aca="false">IF(OR(ISBLANK($C24),$AL24&lt;&gt;TRUE()),"",IF(ISBLANK(G24),Constants!$B$27,MAX(0,G24)))</f>
        <v/>
      </c>
      <c r="AN24" s="74" t="str">
        <f aca="false">IF(OR(ISBLANK($C24),$AL24&lt;&gt;TRUE()),"",IF(ISBLANK(H24),Constants!$B$28,MAX(0,H24)))</f>
        <v/>
      </c>
      <c r="AO24" s="74" t="str">
        <f aca="false">IF(OR(ISBLANK($C24),$AL24&lt;&gt;TRUE()),"",IF(J24=Constants!$B$7,TRUE(),IF(J24=Constants!$B$8,FALSE(),TRUE())))</f>
        <v/>
      </c>
      <c r="AP24" s="74" t="str">
        <f aca="false">IF(OR(ISBLANK($C24),$AL24&lt;&gt;TRUE()),"",IF(I24=Constants!$B$7,TRUE(),IF(I24=Constants!$B$8,FALSE(),TRUE())))</f>
        <v/>
      </c>
      <c r="AQ24" s="74" t="str">
        <f aca="false">IF(OR(ISBLANK($C24),$AL24&lt;&gt;TRUE()),"",IF(K24=Constants!$B$33,TRUE(),IF(K24=Constants!$B$34,FALSE(),IF(AND(ISNUMBER(O24),OR(ISBLANK(N24),N24=0)),TRUE(),IF(AND(ISBLANK(O24),ISNUMBER(N24),N24&lt;&gt;0),FALSE(),"")))))</f>
        <v/>
      </c>
      <c r="AR24" s="74" t="str">
        <f aca="false">IF(OR(ISBLANK($C24),$AL24&lt;&gt;TRUE()),"",IF(ISBLANK(L24),Constants!$B$35,MAX(0,MIN(Constants!$B$31,L24))))</f>
        <v/>
      </c>
      <c r="AS24" s="74" t="str">
        <f aca="false">IF(OR(ISBLANK($C24),$AL24&lt;&gt;TRUE()),"",IF(ISBLANK(M24),Constants!$B$35,MAX(0,MIN(Constants!$B$32,M24))))</f>
        <v/>
      </c>
      <c r="AT24" s="74" t="str">
        <f aca="false">IF(ISBLANK($C24),"",COUNTA($P24:$X24)&gt;0)</f>
        <v/>
      </c>
      <c r="AU24" s="74" t="str">
        <f aca="false">IF(OR(ISBLANK($C24),$AT24&lt;&gt;TRUE()),"",IF(ISBLANK(P24),Constants!$B$27,MAX(0,P24)))</f>
        <v/>
      </c>
      <c r="AV24" s="74" t="str">
        <f aca="false">IF(OR(ISBLANK($C24),$AT24&lt;&gt;TRUE()),"",IF(ISBLANK(Q24),Constants!$B$28,MAX(0,Q24)))</f>
        <v/>
      </c>
      <c r="AW24" s="74" t="str">
        <f aca="false">IF(OR(ISBLANK($C24),$AT24&lt;&gt;TRUE()),"",IF(S24=Constants!$B$7,TRUE(),IF(S24=Constants!$B$8,FALSE(),TRUE())))</f>
        <v/>
      </c>
      <c r="AX24" s="74" t="str">
        <f aca="false">IF(OR(ISBLANK($C24),$AT24&lt;&gt;TRUE()),"",IF(R24=Constants!$B$7,TRUE(),IF(R24=Constants!$B$8,FALSE(),TRUE())))</f>
        <v/>
      </c>
      <c r="AY24" s="74" t="str">
        <f aca="false">IF(OR(ISBLANK($C24),$AT24&lt;&gt;TRUE()),"",IF(T24=Constants!$B$33,TRUE(),IF(T24=Constants!$B$34,FALSE(),IF(AND(ISNUMBER(X24),OR(ISBLANK(W24),W24=0)),TRUE(),IF(AND(ISBLANK(X24),ISNUMBER(W24),W24&lt;&gt;0),FALSE(),"")))))</f>
        <v/>
      </c>
      <c r="AZ24" s="74" t="str">
        <f aca="false">IF(OR(ISBLANK($C24),$AT24&lt;&gt;TRUE()),"",IF(ISBLANK(U24),Constants!$B$35,MAX(0,MIN(Constants!$B$31,U24))))</f>
        <v/>
      </c>
      <c r="BA24" s="74" t="str">
        <f aca="false">IF(OR(ISBLANK($C24),$AT24&lt;&gt;TRUE()),"",IF(ISBLANK(V24),Constants!$B$35,MAX(0,MIN(Constants!$B$32,V24))))</f>
        <v/>
      </c>
      <c r="BB24" s="74" t="str">
        <f aca="false">IF(ISBLANK($C24),"",COUNTA($Y24:$AG24)&gt;0)</f>
        <v/>
      </c>
      <c r="BC24" s="74" t="str">
        <f aca="false">IF(OR(ISBLANK($C24),$BB24&lt;&gt;TRUE()),"",IF(ISBLANK(Y24),Constants!$B$27,MAX(0,Y24)))</f>
        <v/>
      </c>
      <c r="BD24" s="74" t="str">
        <f aca="false">IF(OR(ISBLANK($C24),$BB24&lt;&gt;TRUE()),"",IF(ISBLANK(Z24),Constants!$B$28,MAX(0,Z24)))</f>
        <v/>
      </c>
      <c r="BE24" s="74" t="str">
        <f aca="false">IF(OR(ISBLANK($C24),$BB24&lt;&gt;TRUE()),"",IF(AB24=Constants!$B$7,TRUE(),IF(AB24=Constants!$B$8,FALSE(),TRUE())))</f>
        <v/>
      </c>
      <c r="BF24" s="74" t="str">
        <f aca="false">IF(OR(ISBLANK($C24),$BB24&lt;&gt;TRUE()),"",IF(AA24=Constants!$B$7,TRUE(),IF(AA24=Constants!$B$8,FALSE(),TRUE())))</f>
        <v/>
      </c>
      <c r="BG24" s="74" t="str">
        <f aca="false">IF(OR(ISBLANK($C24),$BB24&lt;&gt;TRUE()),"",IF(AC24=Constants!$B$33,TRUE(),IF(AC24=Constants!$B$34,FALSE(),IF(AND(ISNUMBER(AG24),OR(ISBLANK(AF24),AF24=0)),TRUE(),IF(AND(ISBLANK(AG24),ISNUMBER(AF24),AF24&lt;&gt;0),FALSE(),"")))))</f>
        <v/>
      </c>
      <c r="BH24" s="74" t="str">
        <f aca="false">IF(OR(ISBLANK($C24),$BB24&lt;&gt;TRUE()),"",IF(ISBLANK(AD24),Constants!$B$35,MAX(0,MIN(Constants!$B$31,AD24))))</f>
        <v/>
      </c>
      <c r="BI24" s="74" t="str">
        <f aca="false">IF(OR(ISBLANK($C24),$BB24&lt;&gt;TRUE()),"",IF(ISBLANK(AE24),Constants!$B$35,MAX(0,MIN(Constants!$B$32,AE24))))</f>
        <v/>
      </c>
      <c r="BJ24" s="75" t="str">
        <f aca="false">IF(ISBLANK($C24),
  "",
IF(AH24=Constants!$B$7,
  TRUE(),
IF(AH24=Constants!$B$8,
  FALSE(),
  FALSE()
)))</f>
        <v/>
      </c>
      <c r="BK24" s="74" t="str">
        <f aca="false">IF(ISBLANK($C24),"",IF($BJ24,Constants!$B$9,IF(COUNTA($E24:$AH24)=0,Constants!$B$10,IF(NOT($AK24),Constants!$B$11,IF(AND(NOT(ISNUMBER($BM24)),COUNTA($O24,$X24,$AG24)&gt;0),Constants!$B$13,Constants!$B$12)))))</f>
        <v/>
      </c>
      <c r="BL24" s="74" t="str">
        <f aca="false">IF(ISBLANK($C24),"",IF($BK24&lt;&gt;Constants!$B$12,$BK24,Constants!$B$4))</f>
        <v/>
      </c>
      <c r="BM24" s="73" t="str">
        <f aca="false">IF(OR(ISBLANK($D$8), NOT(ISNUMBER($D$8))), Constants!$B$17,$D$8)</f>
        <v>ERROR: Set Target Time in cell D8</v>
      </c>
      <c r="BN24" s="73" t="str">
        <f aca="false">IF(OR($BK24&lt;&gt;Constants!$B$12,$AL24&lt;&gt;TRUE()),"",IF(NOT($AO24),TRUE(),IF($AQ24="","",$AQ24)))</f>
        <v/>
      </c>
      <c r="BO24" s="74" t="b">
        <f aca="false">IF(BN24="",FALSE(),IF(NOT($AO24),TRUE(),IF($AQ24,ISNUMBER(O24),ISNUMBER(N24))))</f>
        <v>0</v>
      </c>
      <c r="BP24" s="76" t="str">
        <f aca="false">IF(BO24,IF($AJ24,1,Constants!$B$22)*POWER(Constants!$B$23,MAX($AM24,0))*POWER(Constants!$B$24,MAX($AN24,0)),"")</f>
        <v/>
      </c>
      <c r="BQ24" s="74" t="str">
        <f aca="false">IF(OR($BK24&lt;&gt;Constants!$B$12,NOT($BO24)),"",IF(NOT($AO24),0,Constants!$B$19*IF($AQ24,1,MAX(0,MIN(1,(Constants!$B$20-N24)/Constants!$B$20)))))</f>
        <v/>
      </c>
      <c r="BR24" s="74" t="str">
        <f aca="false">IF(BQ24="","",BQ24*IF($AP24,1,Constants!$B$25)*BP24)</f>
        <v/>
      </c>
      <c r="BS24" s="74" t="str">
        <f aca="false">IF(OR($BK24&lt;&gt;Constants!$B$12,NOT($BO24)),"",IF(NOT($AO24),0,IF(NOT($AQ24),0,MAX(0,Constants!$B$21*(1-ABS(O24-$BM24)/$BM24)))))</f>
        <v/>
      </c>
      <c r="BT24" s="74" t="str">
        <f aca="false">IF(BS24="","",BS24*BP24)</f>
        <v/>
      </c>
      <c r="BU24" s="74" t="str">
        <f aca="false">IF(OR($BK24&lt;&gt;Constants!$B$12,NOT($BO24)),"",IF(OR(NOT($AO24),NOT($AP24)),0,MIN(Constants!$B$18,(Constants!$B$29*$AR24+Constants!$B$30*$AS24)*IF($AQ24,1,MAX(0,MIN(1,(Constants!$B$20-N24)/Constants!$B$20))))))</f>
        <v/>
      </c>
      <c r="BV24" s="74" t="str">
        <f aca="false">IF(BU24="","",BU24*BP24)</f>
        <v/>
      </c>
      <c r="BW24" s="75" t="str">
        <f aca="false">IF(OR($BK24&lt;&gt;Constants!$B$12,NOT($BO24)),"",BR24+BT24+BV24)</f>
        <v/>
      </c>
      <c r="BX24" s="73" t="str">
        <f aca="false">IF(OR($BK24&lt;&gt;Constants!$B$12,$AT24&lt;&gt;TRUE()),"",IF(NOT($AW24),TRUE(),IF($AY24="","",$AY24)))</f>
        <v/>
      </c>
      <c r="BY24" s="74" t="b">
        <f aca="false">IF(BX24="",FALSE(),IF(NOT($AW24),TRUE(),IF($AY24,ISNUMBER(X24),ISNUMBER(W24))))</f>
        <v>0</v>
      </c>
      <c r="BZ24" s="76" t="str">
        <f aca="false">IF(BY24,IF($AJ24,1,Constants!$B$22)*POWER(Constants!$B$23,MAX($AU24,0))*POWER(Constants!$B$24,MAX($AV24,0)),"")</f>
        <v/>
      </c>
      <c r="CA24" s="74" t="str">
        <f aca="false">IF(OR($BK24&lt;&gt;Constants!$B$12,NOT($BY24)),"",IF(NOT($AW24),0,Constants!$B$19*IF($AY24,1,MAX(0,MIN(1,(Constants!$B$20-W24)/Constants!$B$20)))))</f>
        <v/>
      </c>
      <c r="CB24" s="74" t="str">
        <f aca="false">IF(CA24="","",CA24*IF($AX24,1,Constants!$B$25)*BZ24)</f>
        <v/>
      </c>
      <c r="CC24" s="74" t="str">
        <f aca="false">IF(OR($BK24&lt;&gt;Constants!$B$12,NOT($BY24)),"",IF(NOT($AW24),0,IF(NOT($AY24),0,MAX(0,Constants!$B$21*(1-ABS(X24-$BM24)/$BM24)))))</f>
        <v/>
      </c>
      <c r="CD24" s="74" t="str">
        <f aca="false">IF(CC24="","",CC24*BZ24)</f>
        <v/>
      </c>
      <c r="CE24" s="74" t="str">
        <f aca="false">IF(OR($BK24&lt;&gt;Constants!$B$12,NOT($BY24)),"",IF(OR(NOT($AW24),NOT($AX24)),0,MIN(Constants!$B$18,(Constants!$B$29*$AZ24+Constants!$B$30*$BA24)*IF($AY24,1,MAX(0,MIN(1,(Constants!$B$20-W24)/Constants!$B$20))))))</f>
        <v/>
      </c>
      <c r="CF24" s="74" t="str">
        <f aca="false">IF(CE24="","",CE24*BZ24)</f>
        <v/>
      </c>
      <c r="CG24" s="75" t="str">
        <f aca="false">IF(OR($BK24&lt;&gt;Constants!$B$12,NOT($BY24)),"",CB24+CD24+CF24)</f>
        <v/>
      </c>
      <c r="CH24" s="73" t="b">
        <f aca="false">IF(OR(BN24="",BX24=""),TRUE(),BN24&lt;&gt;BX24)</f>
        <v>1</v>
      </c>
      <c r="CI24" s="74" t="str">
        <f aca="false">IF(OR($BK24&lt;&gt;Constants!$B$12,$BB24&lt;&gt;TRUE(),NOT($CH24)),"",IF(NOT($BE24),TRUE(),IF($BG24="","",$BG24)))</f>
        <v/>
      </c>
      <c r="CJ24" s="74" t="b">
        <f aca="false">IF(CI24="",FALSE(),IF(NOT($BE24),TRUE(),IF($BG24,ISNUMBER(AG24),ISNUMBER(AF24))))</f>
        <v>0</v>
      </c>
      <c r="CK24" s="76" t="str">
        <f aca="false">IF(CJ24,IF($AJ24,1,Constants!$B$22)*POWER(Constants!$B$23,MAX($BC24,0))*POWER(Constants!$B$24,MAX($BD24,0)),"")</f>
        <v/>
      </c>
      <c r="CL24" s="74" t="str">
        <f aca="false">IF(OR($BK24&lt;&gt;Constants!$B$12,NOT($CJ24)),"",IF(NOT($BE24),0,Constants!$B$19*IF($BG24,1,MAX(0,MIN(1,(Constants!$B$20-AF24)/Constants!$B$20)))))</f>
        <v/>
      </c>
      <c r="CM24" s="74" t="str">
        <f aca="false">IF(CL24="","",CL24*IF($BF24,1,Constants!$B$25)*CK24)</f>
        <v/>
      </c>
      <c r="CN24" s="74" t="str">
        <f aca="false">IF(OR($BK24&lt;&gt;Constants!$B$12,NOT($CJ24)),"",IF(NOT($BE24),0,IF(NOT($BG24),0,MAX(0,Constants!$B$21*(1-ABS(AG24-$BM24)/$BM24)))))</f>
        <v/>
      </c>
      <c r="CO24" s="74" t="str">
        <f aca="false">IF(CN24="","",CN24*CK24)</f>
        <v/>
      </c>
      <c r="CP24" s="74" t="str">
        <f aca="false">IF(OR($BK24&lt;&gt;Constants!$B$12,NOT($CJ24)),"",IF(OR(NOT($BE24),NOT($BF24)),0,MIN(Constants!$B$18,(Constants!$B$29*$BH24+Constants!$B$30*$BI24)*IF($BG24,1,MAX(0,MIN(1,(Constants!$B$20-AF24)/Constants!$B$20))))))</f>
        <v/>
      </c>
      <c r="CQ24" s="74" t="str">
        <f aca="false">IF(CP24="","",CP24*CK24)</f>
        <v/>
      </c>
      <c r="CR24" s="75" t="str">
        <f aca="false">IF(OR($BK24&lt;&gt;Constants!$B$12,NOT($CJ24)),"",CM24+CO24+CQ24)</f>
        <v/>
      </c>
      <c r="CS24" s="73" t="str">
        <f aca="false">IF(OR($BK24&lt;&gt;Constants!$B$12,ISBLANK($C24)),"",BW24)</f>
        <v/>
      </c>
      <c r="CT24" s="74" t="str">
        <f aca="false">IF(OR($BK24&lt;&gt;Constants!$B$12,ISBLANK($C24)),"",CG24)</f>
        <v/>
      </c>
      <c r="CU24" s="75" t="str">
        <f aca="false">IF(OR($BK24&lt;&gt;Constants!$B$12,ISBLANK($C24)),"",CR24)</f>
        <v/>
      </c>
      <c r="CV24" s="74" t="str">
        <f aca="false">IF(OR($BK24&lt;&gt;Constants!$B$12,ISBLANK($C24)),"",IF(COUNT(CS24:CU24)=0,0,MAX(CS24:CU24)))</f>
        <v/>
      </c>
      <c r="CW24" s="74" t="str">
        <f aca="false">IF($BK24&lt;&gt;Constants!$B$12,"",CV24)</f>
        <v/>
      </c>
      <c r="CX24" s="74" t="str">
        <f aca="false">IF(ISNUMBER(CW24), RANK(CW24,$CW$11:$CW$510), "")</f>
        <v/>
      </c>
      <c r="CY24" s="73" t="str">
        <f aca="false">IF(OR($BK24&lt;&gt;Constants!$B$12,ISBLANK($C24)),"",MAX(BT24,CD24,CO24))</f>
        <v/>
      </c>
      <c r="CZ24" s="74" t="str">
        <f aca="false">IF(ISNUMBER(CY24), RANK(CY24,CY$11:CY$510), "")</f>
        <v/>
      </c>
      <c r="DA24" s="74" t="str">
        <f aca="false">IF(OR($BK24&lt;&gt;Constants!$B$12,ISBLANK($C24)),"",MAX(AM24,AU24,IF($CH24,BC24,0)))</f>
        <v/>
      </c>
      <c r="DB24" s="74" t="str">
        <f aca="false">IF(ISNUMBER(DA24), RANK(DA24,DA$11:DA$510,1), "")</f>
        <v/>
      </c>
      <c r="DC24" s="74" t="str">
        <f aca="false">IF(OR($BK24&lt;&gt;Constants!$B$12,ISBLANK($C24)),"",MAX(BV24,CF24,CQ24))</f>
        <v/>
      </c>
      <c r="DD24" s="74" t="str">
        <f aca="false">IF(ISNUMBER(DC24),RANK(DC24,DC$11:DC$510),"")</f>
        <v/>
      </c>
      <c r="DE24" s="77" t="str">
        <f aca="false">IFERROR(IF(OR($BK24&lt;&gt;Constants!$B$12, ISBLANK($C24)),"",LARGE(CS24:CU24,2)), 0)</f>
        <v/>
      </c>
      <c r="DF24" s="75" t="str">
        <f aca="false">IF(ISNUMBER(DE24), RANK(DE24,DE$11:DE$510), "")</f>
        <v/>
      </c>
      <c r="DG24" s="74" t="str">
        <f aca="false">IF(ISBLANK($C24),"",IF(BK24=Constants!$B$12,RANK($CX24, $CX$11:$CX$510, 1)+
SUMPRODUCT(--($CX$11:$CX$510=$CX24),--($CZ24&gt;$CZ$11:$CZ$510))+
SUMPRODUCT(--($CX$11:$CX$510=$CX24),--($CZ24=$CZ$11:$CZ$510),--($DB24&gt;$DB$11:$DB$510))+
SUMPRODUCT(--($CX$11:$CX$510=$CX24),--($CZ24=$CZ$11:$CZ$510),--($DB24=$DB$11:$DB$510), --($DD24&gt;$DD$11:$DD$510))+
SUMPRODUCT(--($CX$11:$CX$510=$CX24),--($CZ24=$CZ$11:$CZ$510),--($DB24=$DB$11:$DB$510), --($DD24=$DD$11:$DD$510), --($DF24&gt;$DF$11:$DF$510))
,BK24)
)</f>
        <v/>
      </c>
      <c r="DH24" s="74" t="str">
        <f aca="false">IF(ISBLANK(C24),"",IF(BK24&lt;&gt;Constants!$B$12, BK24, CX24-DG24))</f>
        <v/>
      </c>
      <c r="DI24" s="75"/>
      <c r="DJ24" s="78"/>
      <c r="DK24" s="79" t="str">
        <f aca="false">IF(ISBLANK($C24),"",IF($BK24=Constants!$B$13,$BM24,""))</f>
        <v/>
      </c>
      <c r="DL24" s="78" t="str">
        <f aca="false">IF(ISBLANK($C24),"",IF($BK24&lt;&gt;Constants!$B$12,"",IF(COUNT($CS24:$CU24)=0,"",MATCH($CV24,$CS24:$CU24,0))))</f>
        <v/>
      </c>
      <c r="DM24" s="80" t="str">
        <f aca="false">IF(ISNUMBER($DL24),CHOOSE($DL24,$BR24,$CB24,$CM24),"")</f>
        <v/>
      </c>
      <c r="DN24" s="80" t="str">
        <f aca="false">IF(ISNUMBER($DL24),CHOOSE($DL24,$BT24,$CD24,$CO24),"")</f>
        <v/>
      </c>
      <c r="DO24" s="80" t="str">
        <f aca="false">IF(ISNUMBER($DL24),CHOOSE($DL24,$BV24,$CF24,$CQ24),"")</f>
        <v/>
      </c>
      <c r="DP24" s="81" t="str">
        <f aca="false">IF(ISBLANK(C24),"",IF(BK24&lt;&gt;Constants!$B$12, BK24 ,CW24))</f>
        <v/>
      </c>
      <c r="DQ24" s="82" t="str">
        <f aca="false">IF(ISBLANK($C24),"",IF($BK24&lt;&gt;Constants!$B$12,$BK24,$BL24))</f>
        <v/>
      </c>
      <c r="DR24" s="82" t="str">
        <f aca="false">IF(ISBLANK(C24),"",DH24)</f>
        <v/>
      </c>
      <c r="DS24" s="82" t="str">
        <f aca="false">IF(ISBLANK(C24),"",DG24)</f>
        <v/>
      </c>
      <c r="DT24" s="83" t="str">
        <f aca="false">IF(ISBLANK(C24),
  "",
IF(DS24=Constants!$B$9,COUNTA($C$11:$C510)+2,IF(DS24=Constants!$B$10,COUNTA($C$11:$C510)+1,IF(DS24=Constants!$B$11,COUNTA($C$11:$C510),DS24))))</f>
        <v/>
      </c>
      <c r="DU24" s="3"/>
      <c r="DV24" s="84" t="n">
        <f aca="false">IF(OR(ISNUMBER(DS24),DS24="DQ",DS24="P",DS24="NS"),
    1,
    0
)</f>
        <v>0</v>
      </c>
      <c r="DW24" s="84" t="n">
        <v>14</v>
      </c>
      <c r="DX24" s="84" t="str">
        <f aca="false">IF(ISBLANK($C24),"",IF(ISNUMBER(DT24),DT24+ROW($B24)/1000,""))</f>
        <v/>
      </c>
      <c r="DY24" s="84" t="str">
        <f aca="false">IF(ISNUMBER(DX24), RANK(DX24,DX$11:DX$510,1), "")</f>
        <v/>
      </c>
      <c r="DZ24" s="84" t="str">
        <f aca="false">IF(ISBLANK($C24),
    "",
    $B24
)</f>
        <v/>
      </c>
      <c r="EA24" s="84" t="str">
        <f aca="false">IF(ISBLANK($C24),
    "",
    $C24
)</f>
        <v/>
      </c>
      <c r="EB24" s="84" t="str">
        <f aca="false">IF(ISBLANK($C24),
    "",
    $D24
)</f>
        <v/>
      </c>
      <c r="EC24" s="84" t="str">
        <f aca="false">IF(ISBLANK($C24),"",$DQ24)</f>
        <v/>
      </c>
      <c r="ED24" s="86" t="str">
        <f aca="false">DP24</f>
        <v/>
      </c>
      <c r="EE24" s="84" t="str">
        <f aca="false">IF(ISBLANK($C24),
    "",
    DS24
)</f>
        <v/>
      </c>
      <c r="EF24" s="87" t="str">
        <f aca="false">IF(DW24&gt;DV$10,
    "",
    VLOOKUP(DW24,DY$11:EE522,7,FALSE())
)</f>
        <v/>
      </c>
      <c r="EG24" s="88" t="str">
        <f aca="false">IF(DW24&gt;DV$10,
    "",
    VLOOKUP(DW24,DY$11:EE522,2,FALSE())
)</f>
        <v/>
      </c>
      <c r="EH24" s="88" t="str">
        <f aca="false">IF(DW24&gt;DV$10,
    "",
    VLOOKUP(DW24,DY$11:EE522,3,FALSE())
)</f>
        <v/>
      </c>
      <c r="EI24" s="88" t="str">
        <f aca="false">IF(DW24&gt;DV$10,
    "",
    VLOOKUP(DW24,DY$11:EE522,4,FALSE())
)</f>
        <v/>
      </c>
      <c r="EJ24" s="89" t="str">
        <f aca="false">IF(DW24&gt;DV$10,
    "",
    VLOOKUP(DW24,DY$11:EE522,6,FALSE())
)</f>
        <v/>
      </c>
      <c r="EK24" s="59"/>
    </row>
    <row r="25" customFormat="false" ht="15.75" hidden="false" customHeight="false" outlineLevel="0" collapsed="false">
      <c r="A25" s="3"/>
      <c r="B25" s="155"/>
      <c r="C25" s="156"/>
      <c r="D25" s="96"/>
      <c r="E25" s="147"/>
      <c r="F25" s="148"/>
      <c r="G25" s="148"/>
      <c r="H25" s="149"/>
      <c r="I25" s="150"/>
      <c r="J25" s="151"/>
      <c r="K25" s="151"/>
      <c r="L25" s="151"/>
      <c r="M25" s="151"/>
      <c r="N25" s="152"/>
      <c r="O25" s="103"/>
      <c r="P25" s="148"/>
      <c r="Q25" s="149"/>
      <c r="R25" s="150"/>
      <c r="S25" s="151"/>
      <c r="T25" s="151"/>
      <c r="U25" s="151"/>
      <c r="V25" s="151"/>
      <c r="W25" s="152"/>
      <c r="X25" s="103"/>
      <c r="Y25" s="148"/>
      <c r="Z25" s="149"/>
      <c r="AA25" s="150"/>
      <c r="AB25" s="151"/>
      <c r="AC25" s="151"/>
      <c r="AD25" s="151"/>
      <c r="AE25" s="151"/>
      <c r="AF25" s="152"/>
      <c r="AG25" s="104"/>
      <c r="AH25" s="150"/>
      <c r="AI25" s="73"/>
      <c r="AJ25" s="73" t="str">
        <f aca="false">IF(ISBLANK($C25),
  "",
IF(E25=Constants!$B$7,
  TRUE(),
IF(E25=Constants!$B$8,
  FALSE(),
  TRUE()
)))</f>
        <v/>
      </c>
      <c r="AK25" s="74" t="str">
        <f aca="false">IF(ISBLANK($C25),"",IF(F25=Constants!$B$8,FALSE(),TRUE()))</f>
        <v/>
      </c>
      <c r="AL25" s="74" t="str">
        <f aca="false">IF(ISBLANK($C25),"",COUNTA($G25:$O25)&gt;0)</f>
        <v/>
      </c>
      <c r="AM25" s="74" t="str">
        <f aca="false">IF(OR(ISBLANK($C25),$AL25&lt;&gt;TRUE()),"",IF(ISBLANK(G25),Constants!$B$27,MAX(0,G25)))</f>
        <v/>
      </c>
      <c r="AN25" s="74" t="str">
        <f aca="false">IF(OR(ISBLANK($C25),$AL25&lt;&gt;TRUE()),"",IF(ISBLANK(H25),Constants!$B$28,MAX(0,H25)))</f>
        <v/>
      </c>
      <c r="AO25" s="74" t="str">
        <f aca="false">IF(OR(ISBLANK($C25),$AL25&lt;&gt;TRUE()),"",IF(J25=Constants!$B$7,TRUE(),IF(J25=Constants!$B$8,FALSE(),TRUE())))</f>
        <v/>
      </c>
      <c r="AP25" s="74" t="str">
        <f aca="false">IF(OR(ISBLANK($C25),$AL25&lt;&gt;TRUE()),"",IF(I25=Constants!$B$7,TRUE(),IF(I25=Constants!$B$8,FALSE(),TRUE())))</f>
        <v/>
      </c>
      <c r="AQ25" s="74" t="str">
        <f aca="false">IF(OR(ISBLANK($C25),$AL25&lt;&gt;TRUE()),"",IF(K25=Constants!$B$33,TRUE(),IF(K25=Constants!$B$34,FALSE(),IF(AND(ISNUMBER(O25),OR(ISBLANK(N25),N25=0)),TRUE(),IF(AND(ISBLANK(O25),ISNUMBER(N25),N25&lt;&gt;0),FALSE(),"")))))</f>
        <v/>
      </c>
      <c r="AR25" s="74" t="str">
        <f aca="false">IF(OR(ISBLANK($C25),$AL25&lt;&gt;TRUE()),"",IF(ISBLANK(L25),Constants!$B$35,MAX(0,MIN(Constants!$B$31,L25))))</f>
        <v/>
      </c>
      <c r="AS25" s="74" t="str">
        <f aca="false">IF(OR(ISBLANK($C25),$AL25&lt;&gt;TRUE()),"",IF(ISBLANK(M25),Constants!$B$35,MAX(0,MIN(Constants!$B$32,M25))))</f>
        <v/>
      </c>
      <c r="AT25" s="74" t="str">
        <f aca="false">IF(ISBLANK($C25),"",COUNTA($P25:$X25)&gt;0)</f>
        <v/>
      </c>
      <c r="AU25" s="74" t="str">
        <f aca="false">IF(OR(ISBLANK($C25),$AT25&lt;&gt;TRUE()),"",IF(ISBLANK(P25),Constants!$B$27,MAX(0,P25)))</f>
        <v/>
      </c>
      <c r="AV25" s="74" t="str">
        <f aca="false">IF(OR(ISBLANK($C25),$AT25&lt;&gt;TRUE()),"",IF(ISBLANK(Q25),Constants!$B$28,MAX(0,Q25)))</f>
        <v/>
      </c>
      <c r="AW25" s="74" t="str">
        <f aca="false">IF(OR(ISBLANK($C25),$AT25&lt;&gt;TRUE()),"",IF(S25=Constants!$B$7,TRUE(),IF(S25=Constants!$B$8,FALSE(),TRUE())))</f>
        <v/>
      </c>
      <c r="AX25" s="74" t="str">
        <f aca="false">IF(OR(ISBLANK($C25),$AT25&lt;&gt;TRUE()),"",IF(R25=Constants!$B$7,TRUE(),IF(R25=Constants!$B$8,FALSE(),TRUE())))</f>
        <v/>
      </c>
      <c r="AY25" s="74" t="str">
        <f aca="false">IF(OR(ISBLANK($C25),$AT25&lt;&gt;TRUE()),"",IF(T25=Constants!$B$33,TRUE(),IF(T25=Constants!$B$34,FALSE(),IF(AND(ISNUMBER(X25),OR(ISBLANK(W25),W25=0)),TRUE(),IF(AND(ISBLANK(X25),ISNUMBER(W25),W25&lt;&gt;0),FALSE(),"")))))</f>
        <v/>
      </c>
      <c r="AZ25" s="74" t="str">
        <f aca="false">IF(OR(ISBLANK($C25),$AT25&lt;&gt;TRUE()),"",IF(ISBLANK(U25),Constants!$B$35,MAX(0,MIN(Constants!$B$31,U25))))</f>
        <v/>
      </c>
      <c r="BA25" s="74" t="str">
        <f aca="false">IF(OR(ISBLANK($C25),$AT25&lt;&gt;TRUE()),"",IF(ISBLANK(V25),Constants!$B$35,MAX(0,MIN(Constants!$B$32,V25))))</f>
        <v/>
      </c>
      <c r="BB25" s="74" t="str">
        <f aca="false">IF(ISBLANK($C25),"",COUNTA($Y25:$AG25)&gt;0)</f>
        <v/>
      </c>
      <c r="BC25" s="74" t="str">
        <f aca="false">IF(OR(ISBLANK($C25),$BB25&lt;&gt;TRUE()),"",IF(ISBLANK(Y25),Constants!$B$27,MAX(0,Y25)))</f>
        <v/>
      </c>
      <c r="BD25" s="74" t="str">
        <f aca="false">IF(OR(ISBLANK($C25),$BB25&lt;&gt;TRUE()),"",IF(ISBLANK(Z25),Constants!$B$28,MAX(0,Z25)))</f>
        <v/>
      </c>
      <c r="BE25" s="74" t="str">
        <f aca="false">IF(OR(ISBLANK($C25),$BB25&lt;&gt;TRUE()),"",IF(AB25=Constants!$B$7,TRUE(),IF(AB25=Constants!$B$8,FALSE(),TRUE())))</f>
        <v/>
      </c>
      <c r="BF25" s="74" t="str">
        <f aca="false">IF(OR(ISBLANK($C25),$BB25&lt;&gt;TRUE()),"",IF(AA25=Constants!$B$7,TRUE(),IF(AA25=Constants!$B$8,FALSE(),TRUE())))</f>
        <v/>
      </c>
      <c r="BG25" s="74" t="str">
        <f aca="false">IF(OR(ISBLANK($C25),$BB25&lt;&gt;TRUE()),"",IF(AC25=Constants!$B$33,TRUE(),IF(AC25=Constants!$B$34,FALSE(),IF(AND(ISNUMBER(AG25),OR(ISBLANK(AF25),AF25=0)),TRUE(),IF(AND(ISBLANK(AG25),ISNUMBER(AF25),AF25&lt;&gt;0),FALSE(),"")))))</f>
        <v/>
      </c>
      <c r="BH25" s="74" t="str">
        <f aca="false">IF(OR(ISBLANK($C25),$BB25&lt;&gt;TRUE()),"",IF(ISBLANK(AD25),Constants!$B$35,MAX(0,MIN(Constants!$B$31,AD25))))</f>
        <v/>
      </c>
      <c r="BI25" s="74" t="str">
        <f aca="false">IF(OR(ISBLANK($C25),$BB25&lt;&gt;TRUE()),"",IF(ISBLANK(AE25),Constants!$B$35,MAX(0,MIN(Constants!$B$32,AE25))))</f>
        <v/>
      </c>
      <c r="BJ25" s="75" t="str">
        <f aca="false">IF(ISBLANK($C25),
  "",
IF(AH25=Constants!$B$7,
  TRUE(),
IF(AH25=Constants!$B$8,
  FALSE(),
  FALSE()
)))</f>
        <v/>
      </c>
      <c r="BK25" s="74" t="str">
        <f aca="false">IF(ISBLANK($C25),"",IF($BJ25,Constants!$B$9,IF(COUNTA($E25:$AH25)=0,Constants!$B$10,IF(NOT($AK25),Constants!$B$11,IF(AND(NOT(ISNUMBER($BM25)),COUNTA($O25,$X25,$AG25)&gt;0),Constants!$B$13,Constants!$B$12)))))</f>
        <v/>
      </c>
      <c r="BL25" s="74" t="str">
        <f aca="false">IF(ISBLANK($C25),"",IF($BK25&lt;&gt;Constants!$B$12,$BK25,Constants!$B$4))</f>
        <v/>
      </c>
      <c r="BM25" s="73" t="str">
        <f aca="false">IF(OR(ISBLANK($D$8), NOT(ISNUMBER($D$8))), Constants!$B$17,$D$8)</f>
        <v>ERROR: Set Target Time in cell D8</v>
      </c>
      <c r="BN25" s="73" t="str">
        <f aca="false">IF(OR($BK25&lt;&gt;Constants!$B$12,$AL25&lt;&gt;TRUE()),"",IF(NOT($AO25),TRUE(),IF($AQ25="","",$AQ25)))</f>
        <v/>
      </c>
      <c r="BO25" s="74" t="b">
        <f aca="false">IF(BN25="",FALSE(),IF(NOT($AO25),TRUE(),IF($AQ25,ISNUMBER(O25),ISNUMBER(N25))))</f>
        <v>0</v>
      </c>
      <c r="BP25" s="76" t="str">
        <f aca="false">IF(BO25,IF($AJ25,1,Constants!$B$22)*POWER(Constants!$B$23,MAX($AM25,0))*POWER(Constants!$B$24,MAX($AN25,0)),"")</f>
        <v/>
      </c>
      <c r="BQ25" s="74" t="str">
        <f aca="false">IF(OR($BK25&lt;&gt;Constants!$B$12,NOT($BO25)),"",IF(NOT($AO25),0,Constants!$B$19*IF($AQ25,1,MAX(0,MIN(1,(Constants!$B$20-N25)/Constants!$B$20)))))</f>
        <v/>
      </c>
      <c r="BR25" s="74" t="str">
        <f aca="false">IF(BQ25="","",BQ25*IF($AP25,1,Constants!$B$25)*BP25)</f>
        <v/>
      </c>
      <c r="BS25" s="74" t="str">
        <f aca="false">IF(OR($BK25&lt;&gt;Constants!$B$12,NOT($BO25)),"",IF(NOT($AO25),0,IF(NOT($AQ25),0,MAX(0,Constants!$B$21*(1-ABS(O25-$BM25)/$BM25)))))</f>
        <v/>
      </c>
      <c r="BT25" s="74" t="str">
        <f aca="false">IF(BS25="","",BS25*BP25)</f>
        <v/>
      </c>
      <c r="BU25" s="74" t="str">
        <f aca="false">IF(OR($BK25&lt;&gt;Constants!$B$12,NOT($BO25)),"",IF(OR(NOT($AO25),NOT($AP25)),0,MIN(Constants!$B$18,(Constants!$B$29*$AR25+Constants!$B$30*$AS25)*IF($AQ25,1,MAX(0,MIN(1,(Constants!$B$20-N25)/Constants!$B$20))))))</f>
        <v/>
      </c>
      <c r="BV25" s="74" t="str">
        <f aca="false">IF(BU25="","",BU25*BP25)</f>
        <v/>
      </c>
      <c r="BW25" s="75" t="str">
        <f aca="false">IF(OR($BK25&lt;&gt;Constants!$B$12,NOT($BO25)),"",BR25+BT25+BV25)</f>
        <v/>
      </c>
      <c r="BX25" s="73" t="str">
        <f aca="false">IF(OR($BK25&lt;&gt;Constants!$B$12,$AT25&lt;&gt;TRUE()),"",IF(NOT($AW25),TRUE(),IF($AY25="","",$AY25)))</f>
        <v/>
      </c>
      <c r="BY25" s="74" t="b">
        <f aca="false">IF(BX25="",FALSE(),IF(NOT($AW25),TRUE(),IF($AY25,ISNUMBER(X25),ISNUMBER(W25))))</f>
        <v>0</v>
      </c>
      <c r="BZ25" s="76" t="str">
        <f aca="false">IF(BY25,IF($AJ25,1,Constants!$B$22)*POWER(Constants!$B$23,MAX($AU25,0))*POWER(Constants!$B$24,MAX($AV25,0)),"")</f>
        <v/>
      </c>
      <c r="CA25" s="74" t="str">
        <f aca="false">IF(OR($BK25&lt;&gt;Constants!$B$12,NOT($BY25)),"",IF(NOT($AW25),0,Constants!$B$19*IF($AY25,1,MAX(0,MIN(1,(Constants!$B$20-W25)/Constants!$B$20)))))</f>
        <v/>
      </c>
      <c r="CB25" s="74" t="str">
        <f aca="false">IF(CA25="","",CA25*IF($AX25,1,Constants!$B$25)*BZ25)</f>
        <v/>
      </c>
      <c r="CC25" s="74" t="str">
        <f aca="false">IF(OR($BK25&lt;&gt;Constants!$B$12,NOT($BY25)),"",IF(NOT($AW25),0,IF(NOT($AY25),0,MAX(0,Constants!$B$21*(1-ABS(X25-$BM25)/$BM25)))))</f>
        <v/>
      </c>
      <c r="CD25" s="74" t="str">
        <f aca="false">IF(CC25="","",CC25*BZ25)</f>
        <v/>
      </c>
      <c r="CE25" s="74" t="str">
        <f aca="false">IF(OR($BK25&lt;&gt;Constants!$B$12,NOT($BY25)),"",IF(OR(NOT($AW25),NOT($AX25)),0,MIN(Constants!$B$18,(Constants!$B$29*$AZ25+Constants!$B$30*$BA25)*IF($AY25,1,MAX(0,MIN(1,(Constants!$B$20-W25)/Constants!$B$20))))))</f>
        <v/>
      </c>
      <c r="CF25" s="74" t="str">
        <f aca="false">IF(CE25="","",CE25*BZ25)</f>
        <v/>
      </c>
      <c r="CG25" s="75" t="str">
        <f aca="false">IF(OR($BK25&lt;&gt;Constants!$B$12,NOT($BY25)),"",CB25+CD25+CF25)</f>
        <v/>
      </c>
      <c r="CH25" s="73" t="b">
        <f aca="false">IF(OR(BN25="",BX25=""),TRUE(),BN25&lt;&gt;BX25)</f>
        <v>1</v>
      </c>
      <c r="CI25" s="74" t="str">
        <f aca="false">IF(OR($BK25&lt;&gt;Constants!$B$12,$BB25&lt;&gt;TRUE(),NOT($CH25)),"",IF(NOT($BE25),TRUE(),IF($BG25="","",$BG25)))</f>
        <v/>
      </c>
      <c r="CJ25" s="74" t="b">
        <f aca="false">IF(CI25="",FALSE(),IF(NOT($BE25),TRUE(),IF($BG25,ISNUMBER(AG25),ISNUMBER(AF25))))</f>
        <v>0</v>
      </c>
      <c r="CK25" s="76" t="str">
        <f aca="false">IF(CJ25,IF($AJ25,1,Constants!$B$22)*POWER(Constants!$B$23,MAX($BC25,0))*POWER(Constants!$B$24,MAX($BD25,0)),"")</f>
        <v/>
      </c>
      <c r="CL25" s="74" t="str">
        <f aca="false">IF(OR($BK25&lt;&gt;Constants!$B$12,NOT($CJ25)),"",IF(NOT($BE25),0,Constants!$B$19*IF($BG25,1,MAX(0,MIN(1,(Constants!$B$20-AF25)/Constants!$B$20)))))</f>
        <v/>
      </c>
      <c r="CM25" s="74" t="str">
        <f aca="false">IF(CL25="","",CL25*IF($BF25,1,Constants!$B$25)*CK25)</f>
        <v/>
      </c>
      <c r="CN25" s="74" t="str">
        <f aca="false">IF(OR($BK25&lt;&gt;Constants!$B$12,NOT($CJ25)),"",IF(NOT($BE25),0,IF(NOT($BG25),0,MAX(0,Constants!$B$21*(1-ABS(AG25-$BM25)/$BM25)))))</f>
        <v/>
      </c>
      <c r="CO25" s="74" t="str">
        <f aca="false">IF(CN25="","",CN25*CK25)</f>
        <v/>
      </c>
      <c r="CP25" s="74" t="str">
        <f aca="false">IF(OR($BK25&lt;&gt;Constants!$B$12,NOT($CJ25)),"",IF(OR(NOT($BE25),NOT($BF25)),0,MIN(Constants!$B$18,(Constants!$B$29*$BH25+Constants!$B$30*$BI25)*IF($BG25,1,MAX(0,MIN(1,(Constants!$B$20-AF25)/Constants!$B$20))))))</f>
        <v/>
      </c>
      <c r="CQ25" s="74" t="str">
        <f aca="false">IF(CP25="","",CP25*CK25)</f>
        <v/>
      </c>
      <c r="CR25" s="75" t="str">
        <f aca="false">IF(OR($BK25&lt;&gt;Constants!$B$12,NOT($CJ25)),"",CM25+CO25+CQ25)</f>
        <v/>
      </c>
      <c r="CS25" s="73" t="str">
        <f aca="false">IF(OR($BK25&lt;&gt;Constants!$B$12,ISBLANK($C25)),"",BW25)</f>
        <v/>
      </c>
      <c r="CT25" s="74" t="str">
        <f aca="false">IF(OR($BK25&lt;&gt;Constants!$B$12,ISBLANK($C25)),"",CG25)</f>
        <v/>
      </c>
      <c r="CU25" s="75" t="str">
        <f aca="false">IF(OR($BK25&lt;&gt;Constants!$B$12,ISBLANK($C25)),"",CR25)</f>
        <v/>
      </c>
      <c r="CV25" s="74" t="str">
        <f aca="false">IF(OR($BK25&lt;&gt;Constants!$B$12,ISBLANK($C25)),"",IF(COUNT(CS25:CU25)=0,0,MAX(CS25:CU25)))</f>
        <v/>
      </c>
      <c r="CW25" s="74" t="str">
        <f aca="false">IF($BK25&lt;&gt;Constants!$B$12,"",CV25)</f>
        <v/>
      </c>
      <c r="CX25" s="74" t="str">
        <f aca="false">IF(ISNUMBER(CW25), RANK(CW25,$CW$11:$CW$510), "")</f>
        <v/>
      </c>
      <c r="CY25" s="73" t="str">
        <f aca="false">IF(OR($BK25&lt;&gt;Constants!$B$12,ISBLANK($C25)),"",MAX(BT25,CD25,CO25))</f>
        <v/>
      </c>
      <c r="CZ25" s="74" t="str">
        <f aca="false">IF(ISNUMBER(CY25), RANK(CY25,CY$11:CY$510), "")</f>
        <v/>
      </c>
      <c r="DA25" s="74" t="str">
        <f aca="false">IF(OR($BK25&lt;&gt;Constants!$B$12,ISBLANK($C25)),"",MAX(AM25,AU25,IF($CH25,BC25,0)))</f>
        <v/>
      </c>
      <c r="DB25" s="74" t="str">
        <f aca="false">IF(ISNUMBER(DA25), RANK(DA25,DA$11:DA$510,1), "")</f>
        <v/>
      </c>
      <c r="DC25" s="74" t="str">
        <f aca="false">IF(OR($BK25&lt;&gt;Constants!$B$12,ISBLANK($C25)),"",MAX(BV25,CF25,CQ25))</f>
        <v/>
      </c>
      <c r="DD25" s="74" t="str">
        <f aca="false">IF(ISNUMBER(DC25),RANK(DC25,DC$11:DC$510),"")</f>
        <v/>
      </c>
      <c r="DE25" s="77" t="str">
        <f aca="false">IFERROR(IF(OR($BK25&lt;&gt;Constants!$B$12, ISBLANK($C25)),"",LARGE(CS25:CU25,2)), 0)</f>
        <v/>
      </c>
      <c r="DF25" s="75" t="str">
        <f aca="false">IF(ISNUMBER(DE25), RANK(DE25,DE$11:DE$510), "")</f>
        <v/>
      </c>
      <c r="DG25" s="74" t="str">
        <f aca="false">IF(ISBLANK($C25),"",IF(BK25=Constants!$B$12,RANK($CX25, $CX$11:$CX$510, 1)+
SUMPRODUCT(--($CX$11:$CX$510=$CX25),--($CZ25&gt;$CZ$11:$CZ$510))+
SUMPRODUCT(--($CX$11:$CX$510=$CX25),--($CZ25=$CZ$11:$CZ$510),--($DB25&gt;$DB$11:$DB$510))+
SUMPRODUCT(--($CX$11:$CX$510=$CX25),--($CZ25=$CZ$11:$CZ$510),--($DB25=$DB$11:$DB$510), --($DD25&gt;$DD$11:$DD$510))+
SUMPRODUCT(--($CX$11:$CX$510=$CX25),--($CZ25=$CZ$11:$CZ$510),--($DB25=$DB$11:$DB$510), --($DD25=$DD$11:$DD$510), --($DF25&gt;$DF$11:$DF$510))
,BK25)
)</f>
        <v/>
      </c>
      <c r="DH25" s="74" t="str">
        <f aca="false">IF(ISBLANK(C25),"",IF(BK25&lt;&gt;Constants!$B$12, BK25, CX25-DG25))</f>
        <v/>
      </c>
      <c r="DI25" s="75"/>
      <c r="DJ25" s="78"/>
      <c r="DK25" s="79" t="str">
        <f aca="false">IF(ISBLANK($C25),"",IF($BK25=Constants!$B$13,$BM25,""))</f>
        <v/>
      </c>
      <c r="DL25" s="78" t="str">
        <f aca="false">IF(ISBLANK($C25),"",IF($BK25&lt;&gt;Constants!$B$12,"",IF(COUNT($CS25:$CU25)=0,"",MATCH($CV25,$CS25:$CU25,0))))</f>
        <v/>
      </c>
      <c r="DM25" s="80" t="str">
        <f aca="false">IF(ISNUMBER($DL25),CHOOSE($DL25,$BR25,$CB25,$CM25),"")</f>
        <v/>
      </c>
      <c r="DN25" s="80" t="str">
        <f aca="false">IF(ISNUMBER($DL25),CHOOSE($DL25,$BT25,$CD25,$CO25),"")</f>
        <v/>
      </c>
      <c r="DO25" s="80" t="str">
        <f aca="false">IF(ISNUMBER($DL25),CHOOSE($DL25,$BV25,$CF25,$CQ25),"")</f>
        <v/>
      </c>
      <c r="DP25" s="81" t="str">
        <f aca="false">IF(ISBLANK(C25),"",IF(BK25&lt;&gt;Constants!$B$12, BK25 ,CW25))</f>
        <v/>
      </c>
      <c r="DQ25" s="82" t="str">
        <f aca="false">IF(ISBLANK($C25),"",IF($BK25&lt;&gt;Constants!$B$12,$BK25,$BL25))</f>
        <v/>
      </c>
      <c r="DR25" s="82" t="str">
        <f aca="false">IF(ISBLANK(C25),"",DH25)</f>
        <v/>
      </c>
      <c r="DS25" s="82" t="str">
        <f aca="false">IF(ISBLANK(C25),"",DG25)</f>
        <v/>
      </c>
      <c r="DT25" s="83" t="str">
        <f aca="false">IF(ISBLANK(C25),
  "",
IF(DS25=Constants!$B$9,COUNTA($C$11:$C510)+2,IF(DS25=Constants!$B$10,COUNTA($C$11:$C510)+1,IF(DS25=Constants!$B$11,COUNTA($C$11:$C510),DS25))))</f>
        <v/>
      </c>
      <c r="DU25" s="3"/>
      <c r="DV25" s="84" t="n">
        <f aca="false">IF(OR(ISNUMBER(DS25),DS25="DQ",DS25="P",DS25="NS"),
    1,
    0
)</f>
        <v>0</v>
      </c>
      <c r="DW25" s="84" t="n">
        <v>15</v>
      </c>
      <c r="DX25" s="84" t="str">
        <f aca="false">IF(ISBLANK($C25),"",IF(ISNUMBER(DT25),DT25+ROW($B25)/1000,""))</f>
        <v/>
      </c>
      <c r="DY25" s="84" t="str">
        <f aca="false">IF(ISNUMBER(DX25), RANK(DX25,DX$11:DX$510,1), "")</f>
        <v/>
      </c>
      <c r="DZ25" s="84" t="str">
        <f aca="false">IF(ISBLANK($C25),
    "",
    $B25
)</f>
        <v/>
      </c>
      <c r="EA25" s="84" t="str">
        <f aca="false">IF(ISBLANK($C25),
    "",
    $C25
)</f>
        <v/>
      </c>
      <c r="EB25" s="84" t="str">
        <f aca="false">IF(ISBLANK($C25),
    "",
    $D25
)</f>
        <v/>
      </c>
      <c r="EC25" s="84" t="str">
        <f aca="false">IF(ISBLANK($C25),"",$DQ25)</f>
        <v/>
      </c>
      <c r="ED25" s="86" t="str">
        <f aca="false">DP25</f>
        <v/>
      </c>
      <c r="EE25" s="84" t="str">
        <f aca="false">IF(ISBLANK($C25),
    "",
    DS25
)</f>
        <v/>
      </c>
      <c r="EF25" s="87" t="str">
        <f aca="false">IF(DW25&gt;DV$10,
    "",
    VLOOKUP(DW25,DY$11:EE523,7,FALSE())
)</f>
        <v/>
      </c>
      <c r="EG25" s="88" t="str">
        <f aca="false">IF(DW25&gt;DV$10,
    "",
    VLOOKUP(DW25,DY$11:EE523,2,FALSE())
)</f>
        <v/>
      </c>
      <c r="EH25" s="88" t="str">
        <f aca="false">IF(DW25&gt;DV$10,
    "",
    VLOOKUP(DW25,DY$11:EE523,3,FALSE())
)</f>
        <v/>
      </c>
      <c r="EI25" s="88" t="str">
        <f aca="false">IF(DW25&gt;DV$10,
    "",
    VLOOKUP(DW25,DY$11:EE523,4,FALSE())
)</f>
        <v/>
      </c>
      <c r="EJ25" s="89" t="str">
        <f aca="false">IF(DW25&gt;DV$10,
    "",
    VLOOKUP(DW25,DY$11:EE523,6,FALSE())
)</f>
        <v/>
      </c>
      <c r="EK25" s="59"/>
    </row>
    <row r="26" customFormat="false" ht="15.75" hidden="false" customHeight="false" outlineLevel="0" collapsed="false">
      <c r="A26" s="3"/>
      <c r="B26" s="153"/>
      <c r="C26" s="154"/>
      <c r="D26" s="135"/>
      <c r="E26" s="136"/>
      <c r="F26" s="137"/>
      <c r="G26" s="137"/>
      <c r="H26" s="138"/>
      <c r="I26" s="139"/>
      <c r="J26" s="140"/>
      <c r="K26" s="140"/>
      <c r="L26" s="140"/>
      <c r="M26" s="140"/>
      <c r="N26" s="141"/>
      <c r="O26" s="142"/>
      <c r="P26" s="137"/>
      <c r="Q26" s="138"/>
      <c r="R26" s="139"/>
      <c r="S26" s="140"/>
      <c r="T26" s="140"/>
      <c r="U26" s="140"/>
      <c r="V26" s="140"/>
      <c r="W26" s="141"/>
      <c r="X26" s="142"/>
      <c r="Y26" s="137"/>
      <c r="Z26" s="138"/>
      <c r="AA26" s="139"/>
      <c r="AB26" s="140"/>
      <c r="AC26" s="140"/>
      <c r="AD26" s="140"/>
      <c r="AE26" s="140"/>
      <c r="AF26" s="141"/>
      <c r="AG26" s="143"/>
      <c r="AH26" s="139"/>
      <c r="AI26" s="116"/>
      <c r="AJ26" s="116" t="str">
        <f aca="false">IF(ISBLANK($C26),
  "",
IF(E26=Constants!$B$7,
  TRUE(),
IF(E26=Constants!$B$8,
  FALSE(),
  TRUE()
)))</f>
        <v/>
      </c>
      <c r="AK26" s="117" t="str">
        <f aca="false">IF(ISBLANK($C26),"",IF(F26=Constants!$B$8,FALSE(),TRUE()))</f>
        <v/>
      </c>
      <c r="AL26" s="117" t="str">
        <f aca="false">IF(ISBLANK($C26),"",COUNTA($G26:$O26)&gt;0)</f>
        <v/>
      </c>
      <c r="AM26" s="117" t="str">
        <f aca="false">IF(OR(ISBLANK($C26),$AL26&lt;&gt;TRUE()),"",IF(ISBLANK(G26),Constants!$B$27,MAX(0,G26)))</f>
        <v/>
      </c>
      <c r="AN26" s="117" t="str">
        <f aca="false">IF(OR(ISBLANK($C26),$AL26&lt;&gt;TRUE()),"",IF(ISBLANK(H26),Constants!$B$28,MAX(0,H26)))</f>
        <v/>
      </c>
      <c r="AO26" s="117" t="str">
        <f aca="false">IF(OR(ISBLANK($C26),$AL26&lt;&gt;TRUE()),"",IF(J26=Constants!$B$7,TRUE(),IF(J26=Constants!$B$8,FALSE(),TRUE())))</f>
        <v/>
      </c>
      <c r="AP26" s="117" t="str">
        <f aca="false">IF(OR(ISBLANK($C26),$AL26&lt;&gt;TRUE()),"",IF(I26=Constants!$B$7,TRUE(),IF(I26=Constants!$B$8,FALSE(),TRUE())))</f>
        <v/>
      </c>
      <c r="AQ26" s="117" t="str">
        <f aca="false">IF(OR(ISBLANK($C26),$AL26&lt;&gt;TRUE()),"",IF(K26=Constants!$B$33,TRUE(),IF(K26=Constants!$B$34,FALSE(),IF(AND(ISNUMBER(O26),OR(ISBLANK(N26),N26=0)),TRUE(),IF(AND(ISBLANK(O26),ISNUMBER(N26),N26&lt;&gt;0),FALSE(),"")))))</f>
        <v/>
      </c>
      <c r="AR26" s="117" t="str">
        <f aca="false">IF(OR(ISBLANK($C26),$AL26&lt;&gt;TRUE()),"",IF(ISBLANK(L26),Constants!$B$35,MAX(0,MIN(Constants!$B$31,L26))))</f>
        <v/>
      </c>
      <c r="AS26" s="117" t="str">
        <f aca="false">IF(OR(ISBLANK($C26),$AL26&lt;&gt;TRUE()),"",IF(ISBLANK(M26),Constants!$B$35,MAX(0,MIN(Constants!$B$32,M26))))</f>
        <v/>
      </c>
      <c r="AT26" s="117" t="str">
        <f aca="false">IF(ISBLANK($C26),"",COUNTA($P26:$X26)&gt;0)</f>
        <v/>
      </c>
      <c r="AU26" s="117" t="str">
        <f aca="false">IF(OR(ISBLANK($C26),$AT26&lt;&gt;TRUE()),"",IF(ISBLANK(P26),Constants!$B$27,MAX(0,P26)))</f>
        <v/>
      </c>
      <c r="AV26" s="117" t="str">
        <f aca="false">IF(OR(ISBLANK($C26),$AT26&lt;&gt;TRUE()),"",IF(ISBLANK(Q26),Constants!$B$28,MAX(0,Q26)))</f>
        <v/>
      </c>
      <c r="AW26" s="117" t="str">
        <f aca="false">IF(OR(ISBLANK($C26),$AT26&lt;&gt;TRUE()),"",IF(S26=Constants!$B$7,TRUE(),IF(S26=Constants!$B$8,FALSE(),TRUE())))</f>
        <v/>
      </c>
      <c r="AX26" s="117" t="str">
        <f aca="false">IF(OR(ISBLANK($C26),$AT26&lt;&gt;TRUE()),"",IF(R26=Constants!$B$7,TRUE(),IF(R26=Constants!$B$8,FALSE(),TRUE())))</f>
        <v/>
      </c>
      <c r="AY26" s="117" t="str">
        <f aca="false">IF(OR(ISBLANK($C26),$AT26&lt;&gt;TRUE()),"",IF(T26=Constants!$B$33,TRUE(),IF(T26=Constants!$B$34,FALSE(),IF(AND(ISNUMBER(X26),OR(ISBLANK(W26),W26=0)),TRUE(),IF(AND(ISBLANK(X26),ISNUMBER(W26),W26&lt;&gt;0),FALSE(),"")))))</f>
        <v/>
      </c>
      <c r="AZ26" s="117" t="str">
        <f aca="false">IF(OR(ISBLANK($C26),$AT26&lt;&gt;TRUE()),"",IF(ISBLANK(U26),Constants!$B$35,MAX(0,MIN(Constants!$B$31,U26))))</f>
        <v/>
      </c>
      <c r="BA26" s="117" t="str">
        <f aca="false">IF(OR(ISBLANK($C26),$AT26&lt;&gt;TRUE()),"",IF(ISBLANK(V26),Constants!$B$35,MAX(0,MIN(Constants!$B$32,V26))))</f>
        <v/>
      </c>
      <c r="BB26" s="117" t="str">
        <f aca="false">IF(ISBLANK($C26),"",COUNTA($Y26:$AG26)&gt;0)</f>
        <v/>
      </c>
      <c r="BC26" s="117" t="str">
        <f aca="false">IF(OR(ISBLANK($C26),$BB26&lt;&gt;TRUE()),"",IF(ISBLANK(Y26),Constants!$B$27,MAX(0,Y26)))</f>
        <v/>
      </c>
      <c r="BD26" s="117" t="str">
        <f aca="false">IF(OR(ISBLANK($C26),$BB26&lt;&gt;TRUE()),"",IF(ISBLANK(Z26),Constants!$B$28,MAX(0,Z26)))</f>
        <v/>
      </c>
      <c r="BE26" s="117" t="str">
        <f aca="false">IF(OR(ISBLANK($C26),$BB26&lt;&gt;TRUE()),"",IF(AB26=Constants!$B$7,TRUE(),IF(AB26=Constants!$B$8,FALSE(),TRUE())))</f>
        <v/>
      </c>
      <c r="BF26" s="117" t="str">
        <f aca="false">IF(OR(ISBLANK($C26),$BB26&lt;&gt;TRUE()),"",IF(AA26=Constants!$B$7,TRUE(),IF(AA26=Constants!$B$8,FALSE(),TRUE())))</f>
        <v/>
      </c>
      <c r="BG26" s="117" t="str">
        <f aca="false">IF(OR(ISBLANK($C26),$BB26&lt;&gt;TRUE()),"",IF(AC26=Constants!$B$33,TRUE(),IF(AC26=Constants!$B$34,FALSE(),IF(AND(ISNUMBER(AG26),OR(ISBLANK(AF26),AF26=0)),TRUE(),IF(AND(ISBLANK(AG26),ISNUMBER(AF26),AF26&lt;&gt;0),FALSE(),"")))))</f>
        <v/>
      </c>
      <c r="BH26" s="117" t="str">
        <f aca="false">IF(OR(ISBLANK($C26),$BB26&lt;&gt;TRUE()),"",IF(ISBLANK(AD26),Constants!$B$35,MAX(0,MIN(Constants!$B$31,AD26))))</f>
        <v/>
      </c>
      <c r="BI26" s="117" t="str">
        <f aca="false">IF(OR(ISBLANK($C26),$BB26&lt;&gt;TRUE()),"",IF(ISBLANK(AE26),Constants!$B$35,MAX(0,MIN(Constants!$B$32,AE26))))</f>
        <v/>
      </c>
      <c r="BJ26" s="118" t="str">
        <f aca="false">IF(ISBLANK($C26),
  "",
IF(AH26=Constants!$B$7,
  TRUE(),
IF(AH26=Constants!$B$8,
  FALSE(),
  FALSE()
)))</f>
        <v/>
      </c>
      <c r="BK26" s="117" t="str">
        <f aca="false">IF(ISBLANK($C26),"",IF($BJ26,Constants!$B$9,IF(COUNTA($E26:$AH26)=0,Constants!$B$10,IF(NOT($AK26),Constants!$B$11,IF(AND(NOT(ISNUMBER($BM26)),COUNTA($O26,$X26,$AG26)&gt;0),Constants!$B$13,Constants!$B$12)))))</f>
        <v/>
      </c>
      <c r="BL26" s="117" t="str">
        <f aca="false">IF(ISBLANK($C26),"",IF($BK26&lt;&gt;Constants!$B$12,$BK26,Constants!$B$4))</f>
        <v/>
      </c>
      <c r="BM26" s="116" t="str">
        <f aca="false">IF(OR(ISBLANK($D$8), NOT(ISNUMBER($D$8))), Constants!$B$17,$D$8)</f>
        <v>ERROR: Set Target Time in cell D8</v>
      </c>
      <c r="BN26" s="119" t="str">
        <f aca="false">IF(OR($BK26&lt;&gt;Constants!$B$12,$AL26&lt;&gt;TRUE()),"",IF(NOT($AO26),TRUE(),IF($AQ26="","",$AQ26)))</f>
        <v/>
      </c>
      <c r="BO26" s="120" t="n">
        <f aca="false">IF(BN26="",FALSE(),IF(NOT($AO26),TRUE(),IF($AQ26,ISNUMBER(O26),ISNUMBER(N26))))</f>
        <v>0</v>
      </c>
      <c r="BP26" s="121" t="str">
        <f aca="false">IF(BO26,IF($AJ26,1,Constants!$B$22)*POWER(Constants!$B$23,MAX($AM26,0))*POWER(Constants!$B$24,MAX($AN26,0)),"")</f>
        <v/>
      </c>
      <c r="BQ26" s="117" t="str">
        <f aca="false">IF(OR($BK26&lt;&gt;Constants!$B$12,NOT($BO26)),"",IF(NOT($AO26),0,Constants!$B$19*IF($AQ26,1,MAX(0,MIN(1,(Constants!$B$20-N26)/Constants!$B$20)))))</f>
        <v/>
      </c>
      <c r="BR26" s="117" t="str">
        <f aca="false">IF(BQ26="","",BQ26*IF($AP26,1,Constants!$B$25)*BP26)</f>
        <v/>
      </c>
      <c r="BS26" s="117" t="str">
        <f aca="false">IF(OR($BK26&lt;&gt;Constants!$B$12,NOT($BO26)),"",IF(NOT($AO26),0,IF(NOT($AQ26),0,MAX(0,Constants!$B$21*(1-ABS(O26-$BM26)/$BM26)))))</f>
        <v/>
      </c>
      <c r="BT26" s="117" t="str">
        <f aca="false">IF(BS26="","",BS26*BP26)</f>
        <v/>
      </c>
      <c r="BU26" s="117" t="str">
        <f aca="false">IF(OR($BK26&lt;&gt;Constants!$B$12,NOT($BO26)),"",IF(OR(NOT($AO26),NOT($AP26)),0,MIN(Constants!$B$18,(Constants!$B$29*$AR26+Constants!$B$30*$AS26)*IF($AQ26,1,MAX(0,MIN(1,(Constants!$B$20-N26)/Constants!$B$20))))))</f>
        <v/>
      </c>
      <c r="BV26" s="117" t="str">
        <f aca="false">IF(BU26="","",BU26*BP26)</f>
        <v/>
      </c>
      <c r="BW26" s="122" t="str">
        <f aca="false">IF(OR($BK26&lt;&gt;Constants!$B$12,NOT($BO26)),"",BR26+BT26+BV26)</f>
        <v/>
      </c>
      <c r="BX26" s="119" t="str">
        <f aca="false">IF(OR($BK26&lt;&gt;Constants!$B$12,$AT26&lt;&gt;TRUE()),"",IF(NOT($AW26),TRUE(),IF($AY26="","",$AY26)))</f>
        <v/>
      </c>
      <c r="BY26" s="120" t="n">
        <f aca="false">IF(BX26="",FALSE(),IF(NOT($AW26),TRUE(),IF($AY26,ISNUMBER(X26),ISNUMBER(W26))))</f>
        <v>0</v>
      </c>
      <c r="BZ26" s="121" t="str">
        <f aca="false">IF(BY26,IF($AJ26,1,Constants!$B$22)*POWER(Constants!$B$23,MAX($AU26,0))*POWER(Constants!$B$24,MAX($AV26,0)),"")</f>
        <v/>
      </c>
      <c r="CA26" s="117" t="str">
        <f aca="false">IF(OR($BK26&lt;&gt;Constants!$B$12,NOT($BY26)),"",IF(NOT($AW26),0,Constants!$B$19*IF($AY26,1,MAX(0,MIN(1,(Constants!$B$20-W26)/Constants!$B$20)))))</f>
        <v/>
      </c>
      <c r="CB26" s="117" t="str">
        <f aca="false">IF(CA26="","",CA26*IF($AX26,1,Constants!$B$25)*BZ26)</f>
        <v/>
      </c>
      <c r="CC26" s="117" t="str">
        <f aca="false">IF(OR($BK26&lt;&gt;Constants!$B$12,NOT($BY26)),"",IF(NOT($AW26),0,IF(NOT($AY26),0,MAX(0,Constants!$B$21*(1-ABS(X26-$BM26)/$BM26)))))</f>
        <v/>
      </c>
      <c r="CD26" s="117" t="str">
        <f aca="false">IF(CC26="","",CC26*BZ26)</f>
        <v/>
      </c>
      <c r="CE26" s="117" t="str">
        <f aca="false">IF(OR($BK26&lt;&gt;Constants!$B$12,NOT($BY26)),"",IF(OR(NOT($AW26),NOT($AX26)),0,MIN(Constants!$B$18,(Constants!$B$29*$AZ26+Constants!$B$30*$BA26)*IF($AY26,1,MAX(0,MIN(1,(Constants!$B$20-W26)/Constants!$B$20))))))</f>
        <v/>
      </c>
      <c r="CF26" s="117" t="str">
        <f aca="false">IF(CE26="","",CE26*BZ26)</f>
        <v/>
      </c>
      <c r="CG26" s="122" t="str">
        <f aca="false">IF(OR($BK26&lt;&gt;Constants!$B$12,NOT($BY26)),"",CB26+CD26+CF26)</f>
        <v/>
      </c>
      <c r="CH26" s="119" t="n">
        <f aca="false">IF(OR(BN26="",BX26=""),TRUE(),BN26&lt;&gt;BX26)</f>
        <v>1</v>
      </c>
      <c r="CI26" s="117" t="str">
        <f aca="false">IF(OR($BK26&lt;&gt;Constants!$B$12,$BB26&lt;&gt;TRUE(),NOT($CH26)),"",IF(NOT($BE26),TRUE(),IF($BG26="","",$BG26)))</f>
        <v/>
      </c>
      <c r="CJ26" s="120" t="n">
        <f aca="false">IF(CI26="",FALSE(),IF(NOT($BE26),TRUE(),IF($BG26,ISNUMBER(AG26),ISNUMBER(AF26))))</f>
        <v>0</v>
      </c>
      <c r="CK26" s="121" t="str">
        <f aca="false">IF(CJ26,IF($AJ26,1,Constants!$B$22)*POWER(Constants!$B$23,MAX($BC26,0))*POWER(Constants!$B$24,MAX($BD26,0)),"")</f>
        <v/>
      </c>
      <c r="CL26" s="117" t="str">
        <f aca="false">IF(OR($BK26&lt;&gt;Constants!$B$12,NOT($CJ26)),"",IF(NOT($BE26),0,Constants!$B$19*IF($BG26,1,MAX(0,MIN(1,(Constants!$B$20-AF26)/Constants!$B$20)))))</f>
        <v/>
      </c>
      <c r="CM26" s="117" t="str">
        <f aca="false">IF(CL26="","",CL26*IF($BF26,1,Constants!$B$25)*CK26)</f>
        <v/>
      </c>
      <c r="CN26" s="117" t="str">
        <f aca="false">IF(OR($BK26&lt;&gt;Constants!$B$12,NOT($CJ26)),"",IF(NOT($BE26),0,IF(NOT($BG26),0,MAX(0,Constants!$B$21*(1-ABS(AG26-$BM26)/$BM26)))))</f>
        <v/>
      </c>
      <c r="CO26" s="117" t="str">
        <f aca="false">IF(CN26="","",CN26*CK26)</f>
        <v/>
      </c>
      <c r="CP26" s="117" t="str">
        <f aca="false">IF(OR($BK26&lt;&gt;Constants!$B$12,NOT($CJ26)),"",IF(OR(NOT($BE26),NOT($BF26)),0,MIN(Constants!$B$18,(Constants!$B$29*$BH26+Constants!$B$30*$BI26)*IF($BG26,1,MAX(0,MIN(1,(Constants!$B$20-AF26)/Constants!$B$20))))))</f>
        <v/>
      </c>
      <c r="CQ26" s="117" t="str">
        <f aca="false">IF(CP26="","",CP26*CK26)</f>
        <v/>
      </c>
      <c r="CR26" s="122" t="str">
        <f aca="false">IF(OR($BK26&lt;&gt;Constants!$B$12,NOT($CJ26)),"",CM26+CO26+CQ26)</f>
        <v/>
      </c>
      <c r="CS26" s="116" t="str">
        <f aca="false">IF(OR($BK26&lt;&gt;Constants!$B$12,ISBLANK($C26)),"",BW26)</f>
        <v/>
      </c>
      <c r="CT26" s="117" t="str">
        <f aca="false">IF(OR($BK26&lt;&gt;Constants!$B$12,ISBLANK($C26)),"",CG26)</f>
        <v/>
      </c>
      <c r="CU26" s="118" t="str">
        <f aca="false">IF(OR($BK26&lt;&gt;Constants!$B$12,ISBLANK($C26)),"",CR26)</f>
        <v/>
      </c>
      <c r="CV26" s="117" t="str">
        <f aca="false">IF(OR($BK26&lt;&gt;Constants!$B$12,ISBLANK($C26)),"",IF(COUNT(CS26:CU26)=0,0,MAX(CS26:CU26)))</f>
        <v/>
      </c>
      <c r="CW26" s="117" t="str">
        <f aca="false">IF($BK26&lt;&gt;Constants!$B$12,"",CV26)</f>
        <v/>
      </c>
      <c r="CX26" s="117" t="str">
        <f aca="false">IF(ISNUMBER(CW26), RANK(CW26,$CW$11:$CW$510), "")</f>
        <v/>
      </c>
      <c r="CY26" s="116" t="str">
        <f aca="false">IF(OR($BK26&lt;&gt;Constants!$B$12,ISBLANK($C26)),"",MAX(BT26,CD26,CO26))</f>
        <v/>
      </c>
      <c r="CZ26" s="117" t="str">
        <f aca="false">IF(ISNUMBER(CY26), RANK(CY26,CY$11:CY$510), "")</f>
        <v/>
      </c>
      <c r="DA26" s="117" t="str">
        <f aca="false">IF(OR($BK26&lt;&gt;Constants!$B$12,ISBLANK($C26)),"",MAX(AM26,AU26,IF($CH26,BC26,0)))</f>
        <v/>
      </c>
      <c r="DB26" s="117" t="str">
        <f aca="false">IF(ISNUMBER(DA26), RANK(DA26,DA$11:DA$510,1), "")</f>
        <v/>
      </c>
      <c r="DC26" s="117" t="str">
        <f aca="false">IF(OR($BK26&lt;&gt;Constants!$B$12,ISBLANK($C26)),"",MAX(BV26,CF26,CQ26))</f>
        <v/>
      </c>
      <c r="DD26" s="117" t="str">
        <f aca="false">IF(ISNUMBER(DC26),RANK(DC26,DC$11:DC$510),"")</f>
        <v/>
      </c>
      <c r="DE26" s="123" t="str">
        <f aca="false">IFERROR(IF(OR($BK26&lt;&gt;Constants!$B$12, ISBLANK($C26)),"",LARGE(CS26:CU26,2)), 0)</f>
        <v/>
      </c>
      <c r="DF26" s="118" t="str">
        <f aca="false">IF(ISNUMBER(DE26), RANK(DE26,DE$11:DE$510), "")</f>
        <v/>
      </c>
      <c r="DG26" s="117" t="str">
        <f aca="false">IF(ISBLANK($C26),"",IF(BK26=Constants!$B$12,RANK($CX26, $CX$11:$CX$510, 1)+
SUMPRODUCT(--($CX$11:$CX$510=$CX26),--($CZ26&gt;$CZ$11:$CZ$510))+
SUMPRODUCT(--($CX$11:$CX$510=$CX26),--($CZ26=$CZ$11:$CZ$510),--($DB26&gt;$DB$11:$DB$510))+
SUMPRODUCT(--($CX$11:$CX$510=$CX26),--($CZ26=$CZ$11:$CZ$510),--($DB26=$DB$11:$DB$510), --($DD26&gt;$DD$11:$DD$510))+
SUMPRODUCT(--($CX$11:$CX$510=$CX26),--($CZ26=$CZ$11:$CZ$510),--($DB26=$DB$11:$DB$510), --($DD26=$DD$11:$DD$510), --($DF26&gt;$DF$11:$DF$510))
,BK26)
)</f>
        <v/>
      </c>
      <c r="DH26" s="117" t="str">
        <f aca="false">IF(ISBLANK(C26),"",IF(BK26&lt;&gt;Constants!$B$12, BK26, CX26-DG26))</f>
        <v/>
      </c>
      <c r="DI26" s="118"/>
      <c r="DJ26" s="124"/>
      <c r="DK26" s="125" t="str">
        <f aca="false">IF(ISBLANK($C26),"",IF($BK26=Constants!$B$13,$BM26,""))</f>
        <v/>
      </c>
      <c r="DL26" s="124" t="str">
        <f aca="false">IF(ISBLANK($C26),"",IF($BK26&lt;&gt;Constants!$B$12,"",IF(COUNT($CS26:$CU26)=0,"",MATCH($CV26,$CS26:$CU26,0))))</f>
        <v/>
      </c>
      <c r="DM26" s="126" t="str">
        <f aca="false">IF(ISNUMBER($DL26),CHOOSE($DL26,$BR26,$CB26,$CM26),"")</f>
        <v/>
      </c>
      <c r="DN26" s="126" t="str">
        <f aca="false">IF(ISNUMBER($DL26),CHOOSE($DL26,$BT26,$CD26,$CO26),"")</f>
        <v/>
      </c>
      <c r="DO26" s="126" t="str">
        <f aca="false">IF(ISNUMBER($DL26),CHOOSE($DL26,$BV26,$CF26,$CQ26),"")</f>
        <v/>
      </c>
      <c r="DP26" s="127" t="str">
        <f aca="false">IF(ISBLANK(C26),"",IF(BK26&lt;&gt;Constants!$B$12, BK26 ,CW26))</f>
        <v/>
      </c>
      <c r="DQ26" s="128" t="str">
        <f aca="false">IF(ISBLANK($C26),"",IF($BK26&lt;&gt;Constants!$B$12,$BK26,$BL26))</f>
        <v/>
      </c>
      <c r="DR26" s="128" t="str">
        <f aca="false">IF(ISBLANK(C26),"",DH26)</f>
        <v/>
      </c>
      <c r="DS26" s="128" t="str">
        <f aca="false">IF(ISBLANK(C26),"",DG26)</f>
        <v/>
      </c>
      <c r="DT26" s="129" t="str">
        <f aca="false">IF(ISBLANK(C26),
  "",
IF(DS26=Constants!$B$9,COUNTA($C$11:$C510)+2,IF(DS26=Constants!$B$10,COUNTA($C$11:$C510)+1,IF(DS26=Constants!$B$11,COUNTA($C$11:$C510),DS26))))</f>
        <v/>
      </c>
      <c r="DU26" s="3"/>
      <c r="DV26" s="130" t="n">
        <f aca="false">IF(OR(ISNUMBER(DS26),DS26="DQ",DS26="P",DS26="NS"),
    1,
    0
)</f>
        <v>0</v>
      </c>
      <c r="DW26" s="130" t="n">
        <v>16</v>
      </c>
      <c r="DX26" s="130" t="str">
        <f aca="false">IF(ISBLANK($C26),"",IF(ISNUMBER(DT26),DT26+ROW($B26)/1000,""))</f>
        <v/>
      </c>
      <c r="DY26" s="130" t="str">
        <f aca="false">IF(ISNUMBER(DX26), RANK(DX26,DX$11:DX$510,1), "")</f>
        <v/>
      </c>
      <c r="DZ26" s="130" t="str">
        <f aca="false">IF(ISBLANK($C26),
    "",
    $B26
)</f>
        <v/>
      </c>
      <c r="EA26" s="130" t="str">
        <f aca="false">IF(ISBLANK($C26),
    "",
    $C26
)</f>
        <v/>
      </c>
      <c r="EB26" s="130" t="str">
        <f aca="false">IF(ISBLANK($C26),
    "",
    $D26
)</f>
        <v/>
      </c>
      <c r="EC26" s="130" t="str">
        <f aca="false">IF(ISBLANK($C26),"",$DQ26)</f>
        <v/>
      </c>
      <c r="ED26" s="131" t="str">
        <f aca="false">DP26</f>
        <v/>
      </c>
      <c r="EE26" s="130" t="str">
        <f aca="false">IF(ISBLANK($C26),
    "",
    DS26
)</f>
        <v/>
      </c>
      <c r="EF26" s="132" t="str">
        <f aca="false">IF(DW26&gt;DV$10,
    "",
    VLOOKUP(DW26,DY$11:EE524,7,FALSE())
)</f>
        <v/>
      </c>
      <c r="EG26" s="133" t="str">
        <f aca="false">IF(DW26&gt;DV$10,
    "",
    VLOOKUP(DW26,DY$11:EE524,2,FALSE())
)</f>
        <v/>
      </c>
      <c r="EH26" s="133" t="str">
        <f aca="false">IF(DW26&gt;DV$10,
    "",
    VLOOKUP(DW26,DY$11:EE524,3,FALSE())
)</f>
        <v/>
      </c>
      <c r="EI26" s="133" t="str">
        <f aca="false">IF(DW26&gt;DV$10,
    "",
    VLOOKUP(DW26,DY$11:EE524,4,FALSE())
)</f>
        <v/>
      </c>
      <c r="EJ26" s="134" t="str">
        <f aca="false">IF(DW26&gt;DV$10,
    "",
    VLOOKUP(DW26,DY$11:EE524,6,FALSE())
)</f>
        <v/>
      </c>
      <c r="EK26" s="59"/>
    </row>
    <row r="27" customFormat="false" ht="15.75" hidden="false" customHeight="false" outlineLevel="0" collapsed="false">
      <c r="A27" s="3"/>
      <c r="B27" s="153"/>
      <c r="C27" s="154"/>
      <c r="D27" s="135"/>
      <c r="E27" s="136"/>
      <c r="F27" s="137"/>
      <c r="G27" s="137"/>
      <c r="H27" s="138"/>
      <c r="I27" s="139"/>
      <c r="J27" s="140"/>
      <c r="K27" s="140"/>
      <c r="L27" s="140"/>
      <c r="M27" s="140"/>
      <c r="N27" s="141"/>
      <c r="O27" s="142"/>
      <c r="P27" s="137"/>
      <c r="Q27" s="138"/>
      <c r="R27" s="139"/>
      <c r="S27" s="140"/>
      <c r="T27" s="140"/>
      <c r="U27" s="140"/>
      <c r="V27" s="140"/>
      <c r="W27" s="141"/>
      <c r="X27" s="142"/>
      <c r="Y27" s="137"/>
      <c r="Z27" s="138"/>
      <c r="AA27" s="139"/>
      <c r="AB27" s="140"/>
      <c r="AC27" s="140"/>
      <c r="AD27" s="140"/>
      <c r="AE27" s="140"/>
      <c r="AF27" s="141"/>
      <c r="AG27" s="143"/>
      <c r="AH27" s="139"/>
      <c r="AI27" s="116"/>
      <c r="AJ27" s="116" t="str">
        <f aca="false">IF(ISBLANK($C27),
  "",
IF(E27=Constants!$B$7,
  TRUE(),
IF(E27=Constants!$B$8,
  FALSE(),
  TRUE()
)))</f>
        <v/>
      </c>
      <c r="AK27" s="117" t="str">
        <f aca="false">IF(ISBLANK($C27),"",IF(F27=Constants!$B$8,FALSE(),TRUE()))</f>
        <v/>
      </c>
      <c r="AL27" s="117" t="str">
        <f aca="false">IF(ISBLANK($C27),"",COUNTA($G27:$O27)&gt;0)</f>
        <v/>
      </c>
      <c r="AM27" s="117" t="str">
        <f aca="false">IF(OR(ISBLANK($C27),$AL27&lt;&gt;TRUE()),"",IF(ISBLANK(G27),Constants!$B$27,MAX(0,G27)))</f>
        <v/>
      </c>
      <c r="AN27" s="117" t="str">
        <f aca="false">IF(OR(ISBLANK($C27),$AL27&lt;&gt;TRUE()),"",IF(ISBLANK(H27),Constants!$B$28,MAX(0,H27)))</f>
        <v/>
      </c>
      <c r="AO27" s="117" t="str">
        <f aca="false">IF(OR(ISBLANK($C27),$AL27&lt;&gt;TRUE()),"",IF(J27=Constants!$B$7,TRUE(),IF(J27=Constants!$B$8,FALSE(),TRUE())))</f>
        <v/>
      </c>
      <c r="AP27" s="117" t="str">
        <f aca="false">IF(OR(ISBLANK($C27),$AL27&lt;&gt;TRUE()),"",IF(I27=Constants!$B$7,TRUE(),IF(I27=Constants!$B$8,FALSE(),TRUE())))</f>
        <v/>
      </c>
      <c r="AQ27" s="117" t="str">
        <f aca="false">IF(OR(ISBLANK($C27),$AL27&lt;&gt;TRUE()),"",IF(K27=Constants!$B$33,TRUE(),IF(K27=Constants!$B$34,FALSE(),IF(AND(ISNUMBER(O27),OR(ISBLANK(N27),N27=0)),TRUE(),IF(AND(ISBLANK(O27),ISNUMBER(N27),N27&lt;&gt;0),FALSE(),"")))))</f>
        <v/>
      </c>
      <c r="AR27" s="117" t="str">
        <f aca="false">IF(OR(ISBLANK($C27),$AL27&lt;&gt;TRUE()),"",IF(ISBLANK(L27),Constants!$B$35,MAX(0,MIN(Constants!$B$31,L27))))</f>
        <v/>
      </c>
      <c r="AS27" s="117" t="str">
        <f aca="false">IF(OR(ISBLANK($C27),$AL27&lt;&gt;TRUE()),"",IF(ISBLANK(M27),Constants!$B$35,MAX(0,MIN(Constants!$B$32,M27))))</f>
        <v/>
      </c>
      <c r="AT27" s="117" t="str">
        <f aca="false">IF(ISBLANK($C27),"",COUNTA($P27:$X27)&gt;0)</f>
        <v/>
      </c>
      <c r="AU27" s="117" t="str">
        <f aca="false">IF(OR(ISBLANK($C27),$AT27&lt;&gt;TRUE()),"",IF(ISBLANK(P27),Constants!$B$27,MAX(0,P27)))</f>
        <v/>
      </c>
      <c r="AV27" s="117" t="str">
        <f aca="false">IF(OR(ISBLANK($C27),$AT27&lt;&gt;TRUE()),"",IF(ISBLANK(Q27),Constants!$B$28,MAX(0,Q27)))</f>
        <v/>
      </c>
      <c r="AW27" s="117" t="str">
        <f aca="false">IF(OR(ISBLANK($C27),$AT27&lt;&gt;TRUE()),"",IF(S27=Constants!$B$7,TRUE(),IF(S27=Constants!$B$8,FALSE(),TRUE())))</f>
        <v/>
      </c>
      <c r="AX27" s="117" t="str">
        <f aca="false">IF(OR(ISBLANK($C27),$AT27&lt;&gt;TRUE()),"",IF(R27=Constants!$B$7,TRUE(),IF(R27=Constants!$B$8,FALSE(),TRUE())))</f>
        <v/>
      </c>
      <c r="AY27" s="117" t="str">
        <f aca="false">IF(OR(ISBLANK($C27),$AT27&lt;&gt;TRUE()),"",IF(T27=Constants!$B$33,TRUE(),IF(T27=Constants!$B$34,FALSE(),IF(AND(ISNUMBER(X27),OR(ISBLANK(W27),W27=0)),TRUE(),IF(AND(ISBLANK(X27),ISNUMBER(W27),W27&lt;&gt;0),FALSE(),"")))))</f>
        <v/>
      </c>
      <c r="AZ27" s="117" t="str">
        <f aca="false">IF(OR(ISBLANK($C27),$AT27&lt;&gt;TRUE()),"",IF(ISBLANK(U27),Constants!$B$35,MAX(0,MIN(Constants!$B$31,U27))))</f>
        <v/>
      </c>
      <c r="BA27" s="117" t="str">
        <f aca="false">IF(OR(ISBLANK($C27),$AT27&lt;&gt;TRUE()),"",IF(ISBLANK(V27),Constants!$B$35,MAX(0,MIN(Constants!$B$32,V27))))</f>
        <v/>
      </c>
      <c r="BB27" s="117" t="str">
        <f aca="false">IF(ISBLANK($C27),"",COUNTA($Y27:$AG27)&gt;0)</f>
        <v/>
      </c>
      <c r="BC27" s="117" t="str">
        <f aca="false">IF(OR(ISBLANK($C27),$BB27&lt;&gt;TRUE()),"",IF(ISBLANK(Y27),Constants!$B$27,MAX(0,Y27)))</f>
        <v/>
      </c>
      <c r="BD27" s="117" t="str">
        <f aca="false">IF(OR(ISBLANK($C27),$BB27&lt;&gt;TRUE()),"",IF(ISBLANK(Z27),Constants!$B$28,MAX(0,Z27)))</f>
        <v/>
      </c>
      <c r="BE27" s="117" t="str">
        <f aca="false">IF(OR(ISBLANK($C27),$BB27&lt;&gt;TRUE()),"",IF(AB27=Constants!$B$7,TRUE(),IF(AB27=Constants!$B$8,FALSE(),TRUE())))</f>
        <v/>
      </c>
      <c r="BF27" s="117" t="str">
        <f aca="false">IF(OR(ISBLANK($C27),$BB27&lt;&gt;TRUE()),"",IF(AA27=Constants!$B$7,TRUE(),IF(AA27=Constants!$B$8,FALSE(),TRUE())))</f>
        <v/>
      </c>
      <c r="BG27" s="117" t="str">
        <f aca="false">IF(OR(ISBLANK($C27),$BB27&lt;&gt;TRUE()),"",IF(AC27=Constants!$B$33,TRUE(),IF(AC27=Constants!$B$34,FALSE(),IF(AND(ISNUMBER(AG27),OR(ISBLANK(AF27),AF27=0)),TRUE(),IF(AND(ISBLANK(AG27),ISNUMBER(AF27),AF27&lt;&gt;0),FALSE(),"")))))</f>
        <v/>
      </c>
      <c r="BH27" s="117" t="str">
        <f aca="false">IF(OR(ISBLANK($C27),$BB27&lt;&gt;TRUE()),"",IF(ISBLANK(AD27),Constants!$B$35,MAX(0,MIN(Constants!$B$31,AD27))))</f>
        <v/>
      </c>
      <c r="BI27" s="117" t="str">
        <f aca="false">IF(OR(ISBLANK($C27),$BB27&lt;&gt;TRUE()),"",IF(ISBLANK(AE27),Constants!$B$35,MAX(0,MIN(Constants!$B$32,AE27))))</f>
        <v/>
      </c>
      <c r="BJ27" s="118" t="str">
        <f aca="false">IF(ISBLANK($C27),
  "",
IF(AH27=Constants!$B$7,
  TRUE(),
IF(AH27=Constants!$B$8,
  FALSE(),
  FALSE()
)))</f>
        <v/>
      </c>
      <c r="BK27" s="117" t="str">
        <f aca="false">IF(ISBLANK($C27),"",IF($BJ27,Constants!$B$9,IF(COUNTA($E27:$AH27)=0,Constants!$B$10,IF(NOT($AK27),Constants!$B$11,IF(AND(NOT(ISNUMBER($BM27)),COUNTA($O27,$X27,$AG27)&gt;0),Constants!$B$13,Constants!$B$12)))))</f>
        <v/>
      </c>
      <c r="BL27" s="117" t="str">
        <f aca="false">IF(ISBLANK($C27),"",IF($BK27&lt;&gt;Constants!$B$12,$BK27,Constants!$B$4))</f>
        <v/>
      </c>
      <c r="BM27" s="116" t="str">
        <f aca="false">IF(OR(ISBLANK($D$8), NOT(ISNUMBER($D$8))), Constants!$B$17,$D$8)</f>
        <v>ERROR: Set Target Time in cell D8</v>
      </c>
      <c r="BN27" s="119" t="str">
        <f aca="false">IF(OR($BK27&lt;&gt;Constants!$B$12,$AL27&lt;&gt;TRUE()),"",IF(NOT($AO27),TRUE(),IF($AQ27="","",$AQ27)))</f>
        <v/>
      </c>
      <c r="BO27" s="120" t="n">
        <f aca="false">IF(BN27="",FALSE(),IF(NOT($AO27),TRUE(),IF($AQ27,ISNUMBER(O27),ISNUMBER(N27))))</f>
        <v>0</v>
      </c>
      <c r="BP27" s="121" t="str">
        <f aca="false">IF(BO27,IF($AJ27,1,Constants!$B$22)*POWER(Constants!$B$23,MAX($AM27,0))*POWER(Constants!$B$24,MAX($AN27,0)),"")</f>
        <v/>
      </c>
      <c r="BQ27" s="117" t="str">
        <f aca="false">IF(OR($BK27&lt;&gt;Constants!$B$12,NOT($BO27)),"",IF(NOT($AO27),0,Constants!$B$19*IF($AQ27,1,MAX(0,MIN(1,(Constants!$B$20-N27)/Constants!$B$20)))))</f>
        <v/>
      </c>
      <c r="BR27" s="117" t="str">
        <f aca="false">IF(BQ27="","",BQ27*IF($AP27,1,Constants!$B$25)*BP27)</f>
        <v/>
      </c>
      <c r="BS27" s="117" t="str">
        <f aca="false">IF(OR($BK27&lt;&gt;Constants!$B$12,NOT($BO27)),"",IF(NOT($AO27),0,IF(NOT($AQ27),0,MAX(0,Constants!$B$21*(1-ABS(O27-$BM27)/$BM27)))))</f>
        <v/>
      </c>
      <c r="BT27" s="117" t="str">
        <f aca="false">IF(BS27="","",BS27*BP27)</f>
        <v/>
      </c>
      <c r="BU27" s="117" t="str">
        <f aca="false">IF(OR($BK27&lt;&gt;Constants!$B$12,NOT($BO27)),"",IF(OR(NOT($AO27),NOT($AP27)),0,MIN(Constants!$B$18,(Constants!$B$29*$AR27+Constants!$B$30*$AS27)*IF($AQ27,1,MAX(0,MIN(1,(Constants!$B$20-N27)/Constants!$B$20))))))</f>
        <v/>
      </c>
      <c r="BV27" s="117" t="str">
        <f aca="false">IF(BU27="","",BU27*BP27)</f>
        <v/>
      </c>
      <c r="BW27" s="122" t="str">
        <f aca="false">IF(OR($BK27&lt;&gt;Constants!$B$12,NOT($BO27)),"",BR27+BT27+BV27)</f>
        <v/>
      </c>
      <c r="BX27" s="119" t="str">
        <f aca="false">IF(OR($BK27&lt;&gt;Constants!$B$12,$AT27&lt;&gt;TRUE()),"",IF(NOT($AW27),TRUE(),IF($AY27="","",$AY27)))</f>
        <v/>
      </c>
      <c r="BY27" s="120" t="n">
        <f aca="false">IF(BX27="",FALSE(),IF(NOT($AW27),TRUE(),IF($AY27,ISNUMBER(X27),ISNUMBER(W27))))</f>
        <v>0</v>
      </c>
      <c r="BZ27" s="121" t="str">
        <f aca="false">IF(BY27,IF($AJ27,1,Constants!$B$22)*POWER(Constants!$B$23,MAX($AU27,0))*POWER(Constants!$B$24,MAX($AV27,0)),"")</f>
        <v/>
      </c>
      <c r="CA27" s="117" t="str">
        <f aca="false">IF(OR($BK27&lt;&gt;Constants!$B$12,NOT($BY27)),"",IF(NOT($AW27),0,Constants!$B$19*IF($AY27,1,MAX(0,MIN(1,(Constants!$B$20-W27)/Constants!$B$20)))))</f>
        <v/>
      </c>
      <c r="CB27" s="117" t="str">
        <f aca="false">IF(CA27="","",CA27*IF($AX27,1,Constants!$B$25)*BZ27)</f>
        <v/>
      </c>
      <c r="CC27" s="117" t="str">
        <f aca="false">IF(OR($BK27&lt;&gt;Constants!$B$12,NOT($BY27)),"",IF(NOT($AW27),0,IF(NOT($AY27),0,MAX(0,Constants!$B$21*(1-ABS(X27-$BM27)/$BM27)))))</f>
        <v/>
      </c>
      <c r="CD27" s="117" t="str">
        <f aca="false">IF(CC27="","",CC27*BZ27)</f>
        <v/>
      </c>
      <c r="CE27" s="117" t="str">
        <f aca="false">IF(OR($BK27&lt;&gt;Constants!$B$12,NOT($BY27)),"",IF(OR(NOT($AW27),NOT($AX27)),0,MIN(Constants!$B$18,(Constants!$B$29*$AZ27+Constants!$B$30*$BA27)*IF($AY27,1,MAX(0,MIN(1,(Constants!$B$20-W27)/Constants!$B$20))))))</f>
        <v/>
      </c>
      <c r="CF27" s="117" t="str">
        <f aca="false">IF(CE27="","",CE27*BZ27)</f>
        <v/>
      </c>
      <c r="CG27" s="122" t="str">
        <f aca="false">IF(OR($BK27&lt;&gt;Constants!$B$12,NOT($BY27)),"",CB27+CD27+CF27)</f>
        <v/>
      </c>
      <c r="CH27" s="119" t="n">
        <f aca="false">IF(OR(BN27="",BX27=""),TRUE(),BN27&lt;&gt;BX27)</f>
        <v>1</v>
      </c>
      <c r="CI27" s="117" t="str">
        <f aca="false">IF(OR($BK27&lt;&gt;Constants!$B$12,$BB27&lt;&gt;TRUE(),NOT($CH27)),"",IF(NOT($BE27),TRUE(),IF($BG27="","",$BG27)))</f>
        <v/>
      </c>
      <c r="CJ27" s="120" t="n">
        <f aca="false">IF(CI27="",FALSE(),IF(NOT($BE27),TRUE(),IF($BG27,ISNUMBER(AG27),ISNUMBER(AF27))))</f>
        <v>0</v>
      </c>
      <c r="CK27" s="121" t="str">
        <f aca="false">IF(CJ27,IF($AJ27,1,Constants!$B$22)*POWER(Constants!$B$23,MAX($BC27,0))*POWER(Constants!$B$24,MAX($BD27,0)),"")</f>
        <v/>
      </c>
      <c r="CL27" s="117" t="str">
        <f aca="false">IF(OR($BK27&lt;&gt;Constants!$B$12,NOT($CJ27)),"",IF(NOT($BE27),0,Constants!$B$19*IF($BG27,1,MAX(0,MIN(1,(Constants!$B$20-AF27)/Constants!$B$20)))))</f>
        <v/>
      </c>
      <c r="CM27" s="117" t="str">
        <f aca="false">IF(CL27="","",CL27*IF($BF27,1,Constants!$B$25)*CK27)</f>
        <v/>
      </c>
      <c r="CN27" s="117" t="str">
        <f aca="false">IF(OR($BK27&lt;&gt;Constants!$B$12,NOT($CJ27)),"",IF(NOT($BE27),0,IF(NOT($BG27),0,MAX(0,Constants!$B$21*(1-ABS(AG27-$BM27)/$BM27)))))</f>
        <v/>
      </c>
      <c r="CO27" s="117" t="str">
        <f aca="false">IF(CN27="","",CN27*CK27)</f>
        <v/>
      </c>
      <c r="CP27" s="117" t="str">
        <f aca="false">IF(OR($BK27&lt;&gt;Constants!$B$12,NOT($CJ27)),"",IF(OR(NOT($BE27),NOT($BF27)),0,MIN(Constants!$B$18,(Constants!$B$29*$BH27+Constants!$B$30*$BI27)*IF($BG27,1,MAX(0,MIN(1,(Constants!$B$20-AF27)/Constants!$B$20))))))</f>
        <v/>
      </c>
      <c r="CQ27" s="117" t="str">
        <f aca="false">IF(CP27="","",CP27*CK27)</f>
        <v/>
      </c>
      <c r="CR27" s="122" t="str">
        <f aca="false">IF(OR($BK27&lt;&gt;Constants!$B$12,NOT($CJ27)),"",CM27+CO27+CQ27)</f>
        <v/>
      </c>
      <c r="CS27" s="116" t="str">
        <f aca="false">IF(OR($BK27&lt;&gt;Constants!$B$12,ISBLANK($C27)),"",BW27)</f>
        <v/>
      </c>
      <c r="CT27" s="117" t="str">
        <f aca="false">IF(OR($BK27&lt;&gt;Constants!$B$12,ISBLANK($C27)),"",CG27)</f>
        <v/>
      </c>
      <c r="CU27" s="118" t="str">
        <f aca="false">IF(OR($BK27&lt;&gt;Constants!$B$12,ISBLANK($C27)),"",CR27)</f>
        <v/>
      </c>
      <c r="CV27" s="117" t="str">
        <f aca="false">IF(OR($BK27&lt;&gt;Constants!$B$12,ISBLANK($C27)),"",IF(COUNT(CS27:CU27)=0,0,MAX(CS27:CU27)))</f>
        <v/>
      </c>
      <c r="CW27" s="117" t="str">
        <f aca="false">IF($BK27&lt;&gt;Constants!$B$12,"",CV27)</f>
        <v/>
      </c>
      <c r="CX27" s="117" t="str">
        <f aca="false">IF(ISNUMBER(CW27), RANK(CW27,$CW$11:$CW$510), "")</f>
        <v/>
      </c>
      <c r="CY27" s="116" t="str">
        <f aca="false">IF(OR($BK27&lt;&gt;Constants!$B$12,ISBLANK($C27)),"",MAX(BT27,CD27,CO27))</f>
        <v/>
      </c>
      <c r="CZ27" s="117" t="str">
        <f aca="false">IF(ISNUMBER(CY27), RANK(CY27,CY$11:CY$510), "")</f>
        <v/>
      </c>
      <c r="DA27" s="117" t="str">
        <f aca="false">IF(OR($BK27&lt;&gt;Constants!$B$12,ISBLANK($C27)),"",MAX(AM27,AU27,IF($CH27,BC27,0)))</f>
        <v/>
      </c>
      <c r="DB27" s="117" t="str">
        <f aca="false">IF(ISNUMBER(DA27), RANK(DA27,DA$11:DA$510,1), "")</f>
        <v/>
      </c>
      <c r="DC27" s="117" t="str">
        <f aca="false">IF(OR($BK27&lt;&gt;Constants!$B$12,ISBLANK($C27)),"",MAX(BV27,CF27,CQ27))</f>
        <v/>
      </c>
      <c r="DD27" s="117" t="str">
        <f aca="false">IF(ISNUMBER(DC27),RANK(DC27,DC$11:DC$510),"")</f>
        <v/>
      </c>
      <c r="DE27" s="123" t="str">
        <f aca="false">IFERROR(IF(OR($BK27&lt;&gt;Constants!$B$12, ISBLANK($C27)),"",LARGE(CS27:CU27,2)), 0)</f>
        <v/>
      </c>
      <c r="DF27" s="118" t="str">
        <f aca="false">IF(ISNUMBER(DE27), RANK(DE27,DE$11:DE$510), "")</f>
        <v/>
      </c>
      <c r="DG27" s="117" t="str">
        <f aca="false">IF(ISBLANK($C27),"",IF(BK27=Constants!$B$12,RANK($CX27, $CX$11:$CX$510, 1)+
SUMPRODUCT(--($CX$11:$CX$510=$CX27),--($CZ27&gt;$CZ$11:$CZ$510))+
SUMPRODUCT(--($CX$11:$CX$510=$CX27),--($CZ27=$CZ$11:$CZ$510),--($DB27&gt;$DB$11:$DB$510))+
SUMPRODUCT(--($CX$11:$CX$510=$CX27),--($CZ27=$CZ$11:$CZ$510),--($DB27=$DB$11:$DB$510), --($DD27&gt;$DD$11:$DD$510))+
SUMPRODUCT(--($CX$11:$CX$510=$CX27),--($CZ27=$CZ$11:$CZ$510),--($DB27=$DB$11:$DB$510), --($DD27=$DD$11:$DD$510), --($DF27&gt;$DF$11:$DF$510))
,BK27)
)</f>
        <v/>
      </c>
      <c r="DH27" s="117" t="str">
        <f aca="false">IF(ISBLANK(C27),"",IF(BK27&lt;&gt;Constants!$B$12, BK27, CX27-DG27))</f>
        <v/>
      </c>
      <c r="DI27" s="118"/>
      <c r="DJ27" s="124"/>
      <c r="DK27" s="125" t="str">
        <f aca="false">IF(ISBLANK($C27),"",IF($BK27=Constants!$B$13,$BM27,""))</f>
        <v/>
      </c>
      <c r="DL27" s="124" t="str">
        <f aca="false">IF(ISBLANK($C27),"",IF($BK27&lt;&gt;Constants!$B$12,"",IF(COUNT($CS27:$CU27)=0,"",MATCH($CV27,$CS27:$CU27,0))))</f>
        <v/>
      </c>
      <c r="DM27" s="126" t="str">
        <f aca="false">IF(ISNUMBER($DL27),CHOOSE($DL27,$BR27,$CB27,$CM27),"")</f>
        <v/>
      </c>
      <c r="DN27" s="126" t="str">
        <f aca="false">IF(ISNUMBER($DL27),CHOOSE($DL27,$BT27,$CD27,$CO27),"")</f>
        <v/>
      </c>
      <c r="DO27" s="126" t="str">
        <f aca="false">IF(ISNUMBER($DL27),CHOOSE($DL27,$BV27,$CF27,$CQ27),"")</f>
        <v/>
      </c>
      <c r="DP27" s="127" t="str">
        <f aca="false">IF(ISBLANK(C27),"",IF(BK27&lt;&gt;Constants!$B$12, BK27 ,CW27))</f>
        <v/>
      </c>
      <c r="DQ27" s="128" t="str">
        <f aca="false">IF(ISBLANK($C27),"",IF($BK27&lt;&gt;Constants!$B$12,$BK27,$BL27))</f>
        <v/>
      </c>
      <c r="DR27" s="128" t="str">
        <f aca="false">IF(ISBLANK(C27),"",DH27)</f>
        <v/>
      </c>
      <c r="DS27" s="128" t="str">
        <f aca="false">IF(ISBLANK(C27),"",DG27)</f>
        <v/>
      </c>
      <c r="DT27" s="129" t="str">
        <f aca="false">IF(ISBLANK(C27),
  "",
IF(DS27=Constants!$B$9,COUNTA($C$11:$C510)+2,IF(DS27=Constants!$B$10,COUNTA($C$11:$C510)+1,IF(DS27=Constants!$B$11,COUNTA($C$11:$C510),DS27))))</f>
        <v/>
      </c>
      <c r="DU27" s="3"/>
      <c r="DV27" s="130" t="n">
        <f aca="false">IF(OR(ISNUMBER(DS27),DS27="DQ",DS27="P",DS27="NS"),
    1,
    0
)</f>
        <v>0</v>
      </c>
      <c r="DW27" s="130" t="n">
        <v>17</v>
      </c>
      <c r="DX27" s="130" t="str">
        <f aca="false">IF(ISBLANK($C27),"",IF(ISNUMBER(DT27),DT27+ROW($B27)/1000,""))</f>
        <v/>
      </c>
      <c r="DY27" s="130" t="str">
        <f aca="false">IF(ISNUMBER(DX27), RANK(DX27,DX$11:DX$510,1), "")</f>
        <v/>
      </c>
      <c r="DZ27" s="130" t="str">
        <f aca="false">IF(ISBLANK($C27),
    "",
    $B27
)</f>
        <v/>
      </c>
      <c r="EA27" s="130" t="str">
        <f aca="false">IF(ISBLANK($C27),
    "",
    $C27
)</f>
        <v/>
      </c>
      <c r="EB27" s="130" t="str">
        <f aca="false">IF(ISBLANK($C27),
    "",
    $D27
)</f>
        <v/>
      </c>
      <c r="EC27" s="130" t="str">
        <f aca="false">IF(ISBLANK($C27),"",$DQ27)</f>
        <v/>
      </c>
      <c r="ED27" s="131" t="str">
        <f aca="false">DP27</f>
        <v/>
      </c>
      <c r="EE27" s="130" t="str">
        <f aca="false">IF(ISBLANK($C27),
    "",
    DS27
)</f>
        <v/>
      </c>
      <c r="EF27" s="132" t="str">
        <f aca="false">IF(DW27&gt;DV$10,
    "",
    VLOOKUP(DW27,DY$11:EE525,7,FALSE())
)</f>
        <v/>
      </c>
      <c r="EG27" s="133" t="str">
        <f aca="false">IF(DW27&gt;DV$10,
    "",
    VLOOKUP(DW27,DY$11:EE525,2,FALSE())
)</f>
        <v/>
      </c>
      <c r="EH27" s="133" t="str">
        <f aca="false">IF(DW27&gt;DV$10,
    "",
    VLOOKUP(DW27,DY$11:EE525,3,FALSE())
)</f>
        <v/>
      </c>
      <c r="EI27" s="133" t="str">
        <f aca="false">IF(DW27&gt;DV$10,
    "",
    VLOOKUP(DW27,DY$11:EE525,4,FALSE())
)</f>
        <v/>
      </c>
      <c r="EJ27" s="134" t="str">
        <f aca="false">IF(DW27&gt;DV$10,
    "",
    VLOOKUP(DW27,DY$11:EE525,6,FALSE())
)</f>
        <v/>
      </c>
      <c r="EK27" s="59"/>
    </row>
    <row r="28" customFormat="false" ht="15.75" hidden="false" customHeight="false" outlineLevel="0" collapsed="false">
      <c r="A28" s="3"/>
      <c r="B28" s="153"/>
      <c r="C28" s="154"/>
      <c r="D28" s="135"/>
      <c r="E28" s="136"/>
      <c r="F28" s="137"/>
      <c r="G28" s="137"/>
      <c r="H28" s="138"/>
      <c r="I28" s="139"/>
      <c r="J28" s="140"/>
      <c r="K28" s="140"/>
      <c r="L28" s="140"/>
      <c r="M28" s="140"/>
      <c r="N28" s="141"/>
      <c r="O28" s="142"/>
      <c r="P28" s="137"/>
      <c r="Q28" s="138"/>
      <c r="R28" s="139"/>
      <c r="S28" s="140"/>
      <c r="T28" s="140"/>
      <c r="U28" s="140"/>
      <c r="V28" s="140"/>
      <c r="W28" s="141"/>
      <c r="X28" s="142"/>
      <c r="Y28" s="137"/>
      <c r="Z28" s="138"/>
      <c r="AA28" s="139"/>
      <c r="AB28" s="140"/>
      <c r="AC28" s="140"/>
      <c r="AD28" s="140"/>
      <c r="AE28" s="140"/>
      <c r="AF28" s="141"/>
      <c r="AG28" s="143"/>
      <c r="AH28" s="139"/>
      <c r="AI28" s="116"/>
      <c r="AJ28" s="116" t="str">
        <f aca="false">IF(ISBLANK($C28),
  "",
IF(E28=Constants!$B$7,
  TRUE(),
IF(E28=Constants!$B$8,
  FALSE(),
  TRUE()
)))</f>
        <v/>
      </c>
      <c r="AK28" s="117" t="str">
        <f aca="false">IF(ISBLANK($C28),"",IF(F28=Constants!$B$8,FALSE(),TRUE()))</f>
        <v/>
      </c>
      <c r="AL28" s="117" t="str">
        <f aca="false">IF(ISBLANK($C28),"",COUNTA($G28:$O28)&gt;0)</f>
        <v/>
      </c>
      <c r="AM28" s="117" t="str">
        <f aca="false">IF(OR(ISBLANK($C28),$AL28&lt;&gt;TRUE()),"",IF(ISBLANK(G28),Constants!$B$27,MAX(0,G28)))</f>
        <v/>
      </c>
      <c r="AN28" s="117" t="str">
        <f aca="false">IF(OR(ISBLANK($C28),$AL28&lt;&gt;TRUE()),"",IF(ISBLANK(H28),Constants!$B$28,MAX(0,H28)))</f>
        <v/>
      </c>
      <c r="AO28" s="117" t="str">
        <f aca="false">IF(OR(ISBLANK($C28),$AL28&lt;&gt;TRUE()),"",IF(J28=Constants!$B$7,TRUE(),IF(J28=Constants!$B$8,FALSE(),TRUE())))</f>
        <v/>
      </c>
      <c r="AP28" s="117" t="str">
        <f aca="false">IF(OR(ISBLANK($C28),$AL28&lt;&gt;TRUE()),"",IF(I28=Constants!$B$7,TRUE(),IF(I28=Constants!$B$8,FALSE(),TRUE())))</f>
        <v/>
      </c>
      <c r="AQ28" s="117" t="str">
        <f aca="false">IF(OR(ISBLANK($C28),$AL28&lt;&gt;TRUE()),"",IF(K28=Constants!$B$33,TRUE(),IF(K28=Constants!$B$34,FALSE(),IF(AND(ISNUMBER(O28),OR(ISBLANK(N28),N28=0)),TRUE(),IF(AND(ISBLANK(O28),ISNUMBER(N28),N28&lt;&gt;0),FALSE(),"")))))</f>
        <v/>
      </c>
      <c r="AR28" s="117" t="str">
        <f aca="false">IF(OR(ISBLANK($C28),$AL28&lt;&gt;TRUE()),"",IF(ISBLANK(L28),Constants!$B$35,MAX(0,MIN(Constants!$B$31,L28))))</f>
        <v/>
      </c>
      <c r="AS28" s="117" t="str">
        <f aca="false">IF(OR(ISBLANK($C28),$AL28&lt;&gt;TRUE()),"",IF(ISBLANK(M28),Constants!$B$35,MAX(0,MIN(Constants!$B$32,M28))))</f>
        <v/>
      </c>
      <c r="AT28" s="117" t="str">
        <f aca="false">IF(ISBLANK($C28),"",COUNTA($P28:$X28)&gt;0)</f>
        <v/>
      </c>
      <c r="AU28" s="117" t="str">
        <f aca="false">IF(OR(ISBLANK($C28),$AT28&lt;&gt;TRUE()),"",IF(ISBLANK(P28),Constants!$B$27,MAX(0,P28)))</f>
        <v/>
      </c>
      <c r="AV28" s="117" t="str">
        <f aca="false">IF(OR(ISBLANK($C28),$AT28&lt;&gt;TRUE()),"",IF(ISBLANK(Q28),Constants!$B$28,MAX(0,Q28)))</f>
        <v/>
      </c>
      <c r="AW28" s="117" t="str">
        <f aca="false">IF(OR(ISBLANK($C28),$AT28&lt;&gt;TRUE()),"",IF(S28=Constants!$B$7,TRUE(),IF(S28=Constants!$B$8,FALSE(),TRUE())))</f>
        <v/>
      </c>
      <c r="AX28" s="117" t="str">
        <f aca="false">IF(OR(ISBLANK($C28),$AT28&lt;&gt;TRUE()),"",IF(R28=Constants!$B$7,TRUE(),IF(R28=Constants!$B$8,FALSE(),TRUE())))</f>
        <v/>
      </c>
      <c r="AY28" s="117" t="str">
        <f aca="false">IF(OR(ISBLANK($C28),$AT28&lt;&gt;TRUE()),"",IF(T28=Constants!$B$33,TRUE(),IF(T28=Constants!$B$34,FALSE(),IF(AND(ISNUMBER(X28),OR(ISBLANK(W28),W28=0)),TRUE(),IF(AND(ISBLANK(X28),ISNUMBER(W28),W28&lt;&gt;0),FALSE(),"")))))</f>
        <v/>
      </c>
      <c r="AZ28" s="117" t="str">
        <f aca="false">IF(OR(ISBLANK($C28),$AT28&lt;&gt;TRUE()),"",IF(ISBLANK(U28),Constants!$B$35,MAX(0,MIN(Constants!$B$31,U28))))</f>
        <v/>
      </c>
      <c r="BA28" s="117" t="str">
        <f aca="false">IF(OR(ISBLANK($C28),$AT28&lt;&gt;TRUE()),"",IF(ISBLANK(V28),Constants!$B$35,MAX(0,MIN(Constants!$B$32,V28))))</f>
        <v/>
      </c>
      <c r="BB28" s="117" t="str">
        <f aca="false">IF(ISBLANK($C28),"",COUNTA($Y28:$AG28)&gt;0)</f>
        <v/>
      </c>
      <c r="BC28" s="117" t="str">
        <f aca="false">IF(OR(ISBLANK($C28),$BB28&lt;&gt;TRUE()),"",IF(ISBLANK(Y28),Constants!$B$27,MAX(0,Y28)))</f>
        <v/>
      </c>
      <c r="BD28" s="117" t="str">
        <f aca="false">IF(OR(ISBLANK($C28),$BB28&lt;&gt;TRUE()),"",IF(ISBLANK(Z28),Constants!$B$28,MAX(0,Z28)))</f>
        <v/>
      </c>
      <c r="BE28" s="117" t="str">
        <f aca="false">IF(OR(ISBLANK($C28),$BB28&lt;&gt;TRUE()),"",IF(AB28=Constants!$B$7,TRUE(),IF(AB28=Constants!$B$8,FALSE(),TRUE())))</f>
        <v/>
      </c>
      <c r="BF28" s="117" t="str">
        <f aca="false">IF(OR(ISBLANK($C28),$BB28&lt;&gt;TRUE()),"",IF(AA28=Constants!$B$7,TRUE(),IF(AA28=Constants!$B$8,FALSE(),TRUE())))</f>
        <v/>
      </c>
      <c r="BG28" s="117" t="str">
        <f aca="false">IF(OR(ISBLANK($C28),$BB28&lt;&gt;TRUE()),"",IF(AC28=Constants!$B$33,TRUE(),IF(AC28=Constants!$B$34,FALSE(),IF(AND(ISNUMBER(AG28),OR(ISBLANK(AF28),AF28=0)),TRUE(),IF(AND(ISBLANK(AG28),ISNUMBER(AF28),AF28&lt;&gt;0),FALSE(),"")))))</f>
        <v/>
      </c>
      <c r="BH28" s="117" t="str">
        <f aca="false">IF(OR(ISBLANK($C28),$BB28&lt;&gt;TRUE()),"",IF(ISBLANK(AD28),Constants!$B$35,MAX(0,MIN(Constants!$B$31,AD28))))</f>
        <v/>
      </c>
      <c r="BI28" s="117" t="str">
        <f aca="false">IF(OR(ISBLANK($C28),$BB28&lt;&gt;TRUE()),"",IF(ISBLANK(AE28),Constants!$B$35,MAX(0,MIN(Constants!$B$32,AE28))))</f>
        <v/>
      </c>
      <c r="BJ28" s="118" t="str">
        <f aca="false">IF(ISBLANK($C28),
  "",
IF(AH28=Constants!$B$7,
  TRUE(),
IF(AH28=Constants!$B$8,
  FALSE(),
  FALSE()
)))</f>
        <v/>
      </c>
      <c r="BK28" s="117" t="str">
        <f aca="false">IF(ISBLANK($C28),"",IF($BJ28,Constants!$B$9,IF(COUNTA($E28:$AH28)=0,Constants!$B$10,IF(NOT($AK28),Constants!$B$11,IF(AND(NOT(ISNUMBER($BM28)),COUNTA($O28,$X28,$AG28)&gt;0),Constants!$B$13,Constants!$B$12)))))</f>
        <v/>
      </c>
      <c r="BL28" s="117" t="str">
        <f aca="false">IF(ISBLANK($C28),"",IF($BK28&lt;&gt;Constants!$B$12,$BK28,Constants!$B$4))</f>
        <v/>
      </c>
      <c r="BM28" s="116" t="str">
        <f aca="false">IF(OR(ISBLANK($D$8), NOT(ISNUMBER($D$8))), Constants!$B$17,$D$8)</f>
        <v>ERROR: Set Target Time in cell D8</v>
      </c>
      <c r="BN28" s="119" t="str">
        <f aca="false">IF(OR($BK28&lt;&gt;Constants!$B$12,$AL28&lt;&gt;TRUE()),"",IF(NOT($AO28),TRUE(),IF($AQ28="","",$AQ28)))</f>
        <v/>
      </c>
      <c r="BO28" s="120" t="n">
        <f aca="false">IF(BN28="",FALSE(),IF(NOT($AO28),TRUE(),IF($AQ28,ISNUMBER(O28),ISNUMBER(N28))))</f>
        <v>0</v>
      </c>
      <c r="BP28" s="121" t="str">
        <f aca="false">IF(BO28,IF($AJ28,1,Constants!$B$22)*POWER(Constants!$B$23,MAX($AM28,0))*POWER(Constants!$B$24,MAX($AN28,0)),"")</f>
        <v/>
      </c>
      <c r="BQ28" s="117" t="str">
        <f aca="false">IF(OR($BK28&lt;&gt;Constants!$B$12,NOT($BO28)),"",IF(NOT($AO28),0,Constants!$B$19*IF($AQ28,1,MAX(0,MIN(1,(Constants!$B$20-N28)/Constants!$B$20)))))</f>
        <v/>
      </c>
      <c r="BR28" s="117" t="str">
        <f aca="false">IF(BQ28="","",BQ28*IF($AP28,1,Constants!$B$25)*BP28)</f>
        <v/>
      </c>
      <c r="BS28" s="117" t="str">
        <f aca="false">IF(OR($BK28&lt;&gt;Constants!$B$12,NOT($BO28)),"",IF(NOT($AO28),0,IF(NOT($AQ28),0,MAX(0,Constants!$B$21*(1-ABS(O28-$BM28)/$BM28)))))</f>
        <v/>
      </c>
      <c r="BT28" s="117" t="str">
        <f aca="false">IF(BS28="","",BS28*BP28)</f>
        <v/>
      </c>
      <c r="BU28" s="117" t="str">
        <f aca="false">IF(OR($BK28&lt;&gt;Constants!$B$12,NOT($BO28)),"",IF(OR(NOT($AO28),NOT($AP28)),0,MIN(Constants!$B$18,(Constants!$B$29*$AR28+Constants!$B$30*$AS28)*IF($AQ28,1,MAX(0,MIN(1,(Constants!$B$20-N28)/Constants!$B$20))))))</f>
        <v/>
      </c>
      <c r="BV28" s="117" t="str">
        <f aca="false">IF(BU28="","",BU28*BP28)</f>
        <v/>
      </c>
      <c r="BW28" s="122" t="str">
        <f aca="false">IF(OR($BK28&lt;&gt;Constants!$B$12,NOT($BO28)),"",BR28+BT28+BV28)</f>
        <v/>
      </c>
      <c r="BX28" s="119" t="str">
        <f aca="false">IF(OR($BK28&lt;&gt;Constants!$B$12,$AT28&lt;&gt;TRUE()),"",IF(NOT($AW28),TRUE(),IF($AY28="","",$AY28)))</f>
        <v/>
      </c>
      <c r="BY28" s="120" t="n">
        <f aca="false">IF(BX28="",FALSE(),IF(NOT($AW28),TRUE(),IF($AY28,ISNUMBER(X28),ISNUMBER(W28))))</f>
        <v>0</v>
      </c>
      <c r="BZ28" s="121" t="str">
        <f aca="false">IF(BY28,IF($AJ28,1,Constants!$B$22)*POWER(Constants!$B$23,MAX($AU28,0))*POWER(Constants!$B$24,MAX($AV28,0)),"")</f>
        <v/>
      </c>
      <c r="CA28" s="117" t="str">
        <f aca="false">IF(OR($BK28&lt;&gt;Constants!$B$12,NOT($BY28)),"",IF(NOT($AW28),0,Constants!$B$19*IF($AY28,1,MAX(0,MIN(1,(Constants!$B$20-W28)/Constants!$B$20)))))</f>
        <v/>
      </c>
      <c r="CB28" s="117" t="str">
        <f aca="false">IF(CA28="","",CA28*IF($AX28,1,Constants!$B$25)*BZ28)</f>
        <v/>
      </c>
      <c r="CC28" s="117" t="str">
        <f aca="false">IF(OR($BK28&lt;&gt;Constants!$B$12,NOT($BY28)),"",IF(NOT($AW28),0,IF(NOT($AY28),0,MAX(0,Constants!$B$21*(1-ABS(X28-$BM28)/$BM28)))))</f>
        <v/>
      </c>
      <c r="CD28" s="117" t="str">
        <f aca="false">IF(CC28="","",CC28*BZ28)</f>
        <v/>
      </c>
      <c r="CE28" s="117" t="str">
        <f aca="false">IF(OR($BK28&lt;&gt;Constants!$B$12,NOT($BY28)),"",IF(OR(NOT($AW28),NOT($AX28)),0,MIN(Constants!$B$18,(Constants!$B$29*$AZ28+Constants!$B$30*$BA28)*IF($AY28,1,MAX(0,MIN(1,(Constants!$B$20-W28)/Constants!$B$20))))))</f>
        <v/>
      </c>
      <c r="CF28" s="117" t="str">
        <f aca="false">IF(CE28="","",CE28*BZ28)</f>
        <v/>
      </c>
      <c r="CG28" s="122" t="str">
        <f aca="false">IF(OR($BK28&lt;&gt;Constants!$B$12,NOT($BY28)),"",CB28+CD28+CF28)</f>
        <v/>
      </c>
      <c r="CH28" s="119" t="n">
        <f aca="false">IF(OR(BN28="",BX28=""),TRUE(),BN28&lt;&gt;BX28)</f>
        <v>1</v>
      </c>
      <c r="CI28" s="117" t="str">
        <f aca="false">IF(OR($BK28&lt;&gt;Constants!$B$12,$BB28&lt;&gt;TRUE(),NOT($CH28)),"",IF(NOT($BE28),TRUE(),IF($BG28="","",$BG28)))</f>
        <v/>
      </c>
      <c r="CJ28" s="120" t="n">
        <f aca="false">IF(CI28="",FALSE(),IF(NOT($BE28),TRUE(),IF($BG28,ISNUMBER(AG28),ISNUMBER(AF28))))</f>
        <v>0</v>
      </c>
      <c r="CK28" s="121" t="str">
        <f aca="false">IF(CJ28,IF($AJ28,1,Constants!$B$22)*POWER(Constants!$B$23,MAX($BC28,0))*POWER(Constants!$B$24,MAX($BD28,0)),"")</f>
        <v/>
      </c>
      <c r="CL28" s="117" t="str">
        <f aca="false">IF(OR($BK28&lt;&gt;Constants!$B$12,NOT($CJ28)),"",IF(NOT($BE28),0,Constants!$B$19*IF($BG28,1,MAX(0,MIN(1,(Constants!$B$20-AF28)/Constants!$B$20)))))</f>
        <v/>
      </c>
      <c r="CM28" s="117" t="str">
        <f aca="false">IF(CL28="","",CL28*IF($BF28,1,Constants!$B$25)*CK28)</f>
        <v/>
      </c>
      <c r="CN28" s="117" t="str">
        <f aca="false">IF(OR($BK28&lt;&gt;Constants!$B$12,NOT($CJ28)),"",IF(NOT($BE28),0,IF(NOT($BG28),0,MAX(0,Constants!$B$21*(1-ABS(AG28-$BM28)/$BM28)))))</f>
        <v/>
      </c>
      <c r="CO28" s="117" t="str">
        <f aca="false">IF(CN28="","",CN28*CK28)</f>
        <v/>
      </c>
      <c r="CP28" s="117" t="str">
        <f aca="false">IF(OR($BK28&lt;&gt;Constants!$B$12,NOT($CJ28)),"",IF(OR(NOT($BE28),NOT($BF28)),0,MIN(Constants!$B$18,(Constants!$B$29*$BH28+Constants!$B$30*$BI28)*IF($BG28,1,MAX(0,MIN(1,(Constants!$B$20-AF28)/Constants!$B$20))))))</f>
        <v/>
      </c>
      <c r="CQ28" s="117" t="str">
        <f aca="false">IF(CP28="","",CP28*CK28)</f>
        <v/>
      </c>
      <c r="CR28" s="122" t="str">
        <f aca="false">IF(OR($BK28&lt;&gt;Constants!$B$12,NOT($CJ28)),"",CM28+CO28+CQ28)</f>
        <v/>
      </c>
      <c r="CS28" s="116" t="str">
        <f aca="false">IF(OR($BK28&lt;&gt;Constants!$B$12,ISBLANK($C28)),"",BW28)</f>
        <v/>
      </c>
      <c r="CT28" s="117" t="str">
        <f aca="false">IF(OR($BK28&lt;&gt;Constants!$B$12,ISBLANK($C28)),"",CG28)</f>
        <v/>
      </c>
      <c r="CU28" s="118" t="str">
        <f aca="false">IF(OR($BK28&lt;&gt;Constants!$B$12,ISBLANK($C28)),"",CR28)</f>
        <v/>
      </c>
      <c r="CV28" s="117" t="str">
        <f aca="false">IF(OR($BK28&lt;&gt;Constants!$B$12,ISBLANK($C28)),"",IF(COUNT(CS28:CU28)=0,0,MAX(CS28:CU28)))</f>
        <v/>
      </c>
      <c r="CW28" s="117" t="str">
        <f aca="false">IF($BK28&lt;&gt;Constants!$B$12,"",CV28)</f>
        <v/>
      </c>
      <c r="CX28" s="117" t="str">
        <f aca="false">IF(ISNUMBER(CW28), RANK(CW28,$CW$11:$CW$510), "")</f>
        <v/>
      </c>
      <c r="CY28" s="116" t="str">
        <f aca="false">IF(OR($BK28&lt;&gt;Constants!$B$12,ISBLANK($C28)),"",MAX(BT28,CD28,CO28))</f>
        <v/>
      </c>
      <c r="CZ28" s="117" t="str">
        <f aca="false">IF(ISNUMBER(CY28), RANK(CY28,CY$11:CY$510), "")</f>
        <v/>
      </c>
      <c r="DA28" s="117" t="str">
        <f aca="false">IF(OR($BK28&lt;&gt;Constants!$B$12,ISBLANK($C28)),"",MAX(AM28,AU28,IF($CH28,BC28,0)))</f>
        <v/>
      </c>
      <c r="DB28" s="117" t="str">
        <f aca="false">IF(ISNUMBER(DA28), RANK(DA28,DA$11:DA$510,1), "")</f>
        <v/>
      </c>
      <c r="DC28" s="117" t="str">
        <f aca="false">IF(OR($BK28&lt;&gt;Constants!$B$12,ISBLANK($C28)),"",MAX(BV28,CF28,CQ28))</f>
        <v/>
      </c>
      <c r="DD28" s="117" t="str">
        <f aca="false">IF(ISNUMBER(DC28),RANK(DC28,DC$11:DC$510),"")</f>
        <v/>
      </c>
      <c r="DE28" s="123" t="str">
        <f aca="false">IFERROR(IF(OR($BK28&lt;&gt;Constants!$B$12, ISBLANK($C28)),"",LARGE(CS28:CU28,2)), 0)</f>
        <v/>
      </c>
      <c r="DF28" s="118" t="str">
        <f aca="false">IF(ISNUMBER(DE28), RANK(DE28,DE$11:DE$510), "")</f>
        <v/>
      </c>
      <c r="DG28" s="117" t="str">
        <f aca="false">IF(ISBLANK($C28),"",IF(BK28=Constants!$B$12,RANK($CX28, $CX$11:$CX$510, 1)+
SUMPRODUCT(--($CX$11:$CX$510=$CX28),--($CZ28&gt;$CZ$11:$CZ$510))+
SUMPRODUCT(--($CX$11:$CX$510=$CX28),--($CZ28=$CZ$11:$CZ$510),--($DB28&gt;$DB$11:$DB$510))+
SUMPRODUCT(--($CX$11:$CX$510=$CX28),--($CZ28=$CZ$11:$CZ$510),--($DB28=$DB$11:$DB$510), --($DD28&gt;$DD$11:$DD$510))+
SUMPRODUCT(--($CX$11:$CX$510=$CX28),--($CZ28=$CZ$11:$CZ$510),--($DB28=$DB$11:$DB$510), --($DD28=$DD$11:$DD$510), --($DF28&gt;$DF$11:$DF$510))
,BK28)
)</f>
        <v/>
      </c>
      <c r="DH28" s="117" t="str">
        <f aca="false">IF(ISBLANK(C28),"",IF(BK28&lt;&gt;Constants!$B$12, BK28, CX28-DG28))</f>
        <v/>
      </c>
      <c r="DI28" s="118"/>
      <c r="DJ28" s="124"/>
      <c r="DK28" s="125" t="str">
        <f aca="false">IF(ISBLANK($C28),"",IF($BK28=Constants!$B$13,$BM28,""))</f>
        <v/>
      </c>
      <c r="DL28" s="124" t="str">
        <f aca="false">IF(ISBLANK($C28),"",IF($BK28&lt;&gt;Constants!$B$12,"",IF(COUNT($CS28:$CU28)=0,"",MATCH($CV28,$CS28:$CU28,0))))</f>
        <v/>
      </c>
      <c r="DM28" s="126" t="str">
        <f aca="false">IF(ISNUMBER($DL28),CHOOSE($DL28,$BR28,$CB28,$CM28),"")</f>
        <v/>
      </c>
      <c r="DN28" s="126" t="str">
        <f aca="false">IF(ISNUMBER($DL28),CHOOSE($DL28,$BT28,$CD28,$CO28),"")</f>
        <v/>
      </c>
      <c r="DO28" s="126" t="str">
        <f aca="false">IF(ISNUMBER($DL28),CHOOSE($DL28,$BV28,$CF28,$CQ28),"")</f>
        <v/>
      </c>
      <c r="DP28" s="127" t="str">
        <f aca="false">IF(ISBLANK(C28),"",IF(BK28&lt;&gt;Constants!$B$12, BK28 ,CW28))</f>
        <v/>
      </c>
      <c r="DQ28" s="128" t="str">
        <f aca="false">IF(ISBLANK($C28),"",IF($BK28&lt;&gt;Constants!$B$12,$BK28,$BL28))</f>
        <v/>
      </c>
      <c r="DR28" s="128" t="str">
        <f aca="false">IF(ISBLANK(C28),"",DH28)</f>
        <v/>
      </c>
      <c r="DS28" s="128" t="str">
        <f aca="false">IF(ISBLANK(C28),"",DG28)</f>
        <v/>
      </c>
      <c r="DT28" s="129" t="str">
        <f aca="false">IF(ISBLANK(C28),
  "",
IF(DS28=Constants!$B$9,COUNTA($C$11:$C510)+2,IF(DS28=Constants!$B$10,COUNTA($C$11:$C510)+1,IF(DS28=Constants!$B$11,COUNTA($C$11:$C510),DS28))))</f>
        <v/>
      </c>
      <c r="DU28" s="3"/>
      <c r="DV28" s="130" t="n">
        <f aca="false">IF(OR(ISNUMBER(DS28),DS28="DQ",DS28="P",DS28="NS"),
    1,
    0
)</f>
        <v>0</v>
      </c>
      <c r="DW28" s="130" t="n">
        <v>18</v>
      </c>
      <c r="DX28" s="130" t="str">
        <f aca="false">IF(ISBLANK($C28),"",IF(ISNUMBER(DT28),DT28+ROW($B28)/1000,""))</f>
        <v/>
      </c>
      <c r="DY28" s="130" t="str">
        <f aca="false">IF(ISNUMBER(DX28), RANK(DX28,DX$11:DX$510,1), "")</f>
        <v/>
      </c>
      <c r="DZ28" s="130" t="str">
        <f aca="false">IF(ISBLANK($C28),
    "",
    $B28
)</f>
        <v/>
      </c>
      <c r="EA28" s="130" t="str">
        <f aca="false">IF(ISBLANK($C28),
    "",
    $C28
)</f>
        <v/>
      </c>
      <c r="EB28" s="130" t="str">
        <f aca="false">IF(ISBLANK($C28),
    "",
    $D28
)</f>
        <v/>
      </c>
      <c r="EC28" s="130" t="str">
        <f aca="false">IF(ISBLANK($C28),"",$DQ28)</f>
        <v/>
      </c>
      <c r="ED28" s="131" t="str">
        <f aca="false">DP28</f>
        <v/>
      </c>
      <c r="EE28" s="130" t="str">
        <f aca="false">IF(ISBLANK($C28),
    "",
    DS28
)</f>
        <v/>
      </c>
      <c r="EF28" s="132" t="str">
        <f aca="false">IF(DW28&gt;DV$10,
    "",
    VLOOKUP(DW28,DY$11:EE526,7,FALSE())
)</f>
        <v/>
      </c>
      <c r="EG28" s="133" t="str">
        <f aca="false">IF(DW28&gt;DV$10,
    "",
    VLOOKUP(DW28,DY$11:EE526,2,FALSE())
)</f>
        <v/>
      </c>
      <c r="EH28" s="133" t="str">
        <f aca="false">IF(DW28&gt;DV$10,
    "",
    VLOOKUP(DW28,DY$11:EE526,3,FALSE())
)</f>
        <v/>
      </c>
      <c r="EI28" s="133" t="str">
        <f aca="false">IF(DW28&gt;DV$10,
    "",
    VLOOKUP(DW28,DY$11:EE526,4,FALSE())
)</f>
        <v/>
      </c>
      <c r="EJ28" s="134" t="str">
        <f aca="false">IF(DW28&gt;DV$10,
    "",
    VLOOKUP(DW28,DY$11:EE526,6,FALSE())
)</f>
        <v/>
      </c>
      <c r="EK28" s="59"/>
    </row>
    <row r="29" customFormat="false" ht="15.75" hidden="false" customHeight="false" outlineLevel="0" collapsed="false">
      <c r="A29" s="3"/>
      <c r="B29" s="155"/>
      <c r="C29" s="156"/>
      <c r="D29" s="96"/>
      <c r="E29" s="147"/>
      <c r="F29" s="148"/>
      <c r="G29" s="148"/>
      <c r="H29" s="149"/>
      <c r="I29" s="150"/>
      <c r="J29" s="151"/>
      <c r="K29" s="151"/>
      <c r="L29" s="151"/>
      <c r="M29" s="151"/>
      <c r="N29" s="152"/>
      <c r="O29" s="103"/>
      <c r="P29" s="148"/>
      <c r="Q29" s="149"/>
      <c r="R29" s="150"/>
      <c r="S29" s="151"/>
      <c r="T29" s="151"/>
      <c r="U29" s="151"/>
      <c r="V29" s="151"/>
      <c r="W29" s="152"/>
      <c r="X29" s="103"/>
      <c r="Y29" s="148"/>
      <c r="Z29" s="149"/>
      <c r="AA29" s="150"/>
      <c r="AB29" s="151"/>
      <c r="AC29" s="151"/>
      <c r="AD29" s="151"/>
      <c r="AE29" s="151"/>
      <c r="AF29" s="152"/>
      <c r="AG29" s="104"/>
      <c r="AH29" s="150"/>
      <c r="AI29" s="73"/>
      <c r="AJ29" s="73" t="str">
        <f aca="false">IF(ISBLANK($C29),
  "",
IF(E29=Constants!$B$7,
  TRUE(),
IF(E29=Constants!$B$8,
  FALSE(),
  TRUE()
)))</f>
        <v/>
      </c>
      <c r="AK29" s="74" t="str">
        <f aca="false">IF(ISBLANK($C29),"",IF(F29=Constants!$B$8,FALSE(),TRUE()))</f>
        <v/>
      </c>
      <c r="AL29" s="74" t="str">
        <f aca="false">IF(ISBLANK($C29),"",COUNTA($G29:$O29)&gt;0)</f>
        <v/>
      </c>
      <c r="AM29" s="74" t="str">
        <f aca="false">IF(OR(ISBLANK($C29),$AL29&lt;&gt;TRUE()),"",IF(ISBLANK(G29),Constants!$B$27,MAX(0,G29)))</f>
        <v/>
      </c>
      <c r="AN29" s="74" t="str">
        <f aca="false">IF(OR(ISBLANK($C29),$AL29&lt;&gt;TRUE()),"",IF(ISBLANK(H29),Constants!$B$28,MAX(0,H29)))</f>
        <v/>
      </c>
      <c r="AO29" s="74" t="str">
        <f aca="false">IF(OR(ISBLANK($C29),$AL29&lt;&gt;TRUE()),"",IF(J29=Constants!$B$7,TRUE(),IF(J29=Constants!$B$8,FALSE(),TRUE())))</f>
        <v/>
      </c>
      <c r="AP29" s="74" t="str">
        <f aca="false">IF(OR(ISBLANK($C29),$AL29&lt;&gt;TRUE()),"",IF(I29=Constants!$B$7,TRUE(),IF(I29=Constants!$B$8,FALSE(),TRUE())))</f>
        <v/>
      </c>
      <c r="AQ29" s="74" t="str">
        <f aca="false">IF(OR(ISBLANK($C29),$AL29&lt;&gt;TRUE()),"",IF(K29=Constants!$B$33,TRUE(),IF(K29=Constants!$B$34,FALSE(),IF(AND(ISNUMBER(O29),OR(ISBLANK(N29),N29=0)),TRUE(),IF(AND(ISBLANK(O29),ISNUMBER(N29),N29&lt;&gt;0),FALSE(),"")))))</f>
        <v/>
      </c>
      <c r="AR29" s="74" t="str">
        <f aca="false">IF(OR(ISBLANK($C29),$AL29&lt;&gt;TRUE()),"",IF(ISBLANK(L29),Constants!$B$35,MAX(0,MIN(Constants!$B$31,L29))))</f>
        <v/>
      </c>
      <c r="AS29" s="74" t="str">
        <f aca="false">IF(OR(ISBLANK($C29),$AL29&lt;&gt;TRUE()),"",IF(ISBLANK(M29),Constants!$B$35,MAX(0,MIN(Constants!$B$32,M29))))</f>
        <v/>
      </c>
      <c r="AT29" s="74" t="str">
        <f aca="false">IF(ISBLANK($C29),"",COUNTA($P29:$X29)&gt;0)</f>
        <v/>
      </c>
      <c r="AU29" s="74" t="str">
        <f aca="false">IF(OR(ISBLANK($C29),$AT29&lt;&gt;TRUE()),"",IF(ISBLANK(P29),Constants!$B$27,MAX(0,P29)))</f>
        <v/>
      </c>
      <c r="AV29" s="74" t="str">
        <f aca="false">IF(OR(ISBLANK($C29),$AT29&lt;&gt;TRUE()),"",IF(ISBLANK(Q29),Constants!$B$28,MAX(0,Q29)))</f>
        <v/>
      </c>
      <c r="AW29" s="74" t="str">
        <f aca="false">IF(OR(ISBLANK($C29),$AT29&lt;&gt;TRUE()),"",IF(S29=Constants!$B$7,TRUE(),IF(S29=Constants!$B$8,FALSE(),TRUE())))</f>
        <v/>
      </c>
      <c r="AX29" s="74" t="str">
        <f aca="false">IF(OR(ISBLANK($C29),$AT29&lt;&gt;TRUE()),"",IF(R29=Constants!$B$7,TRUE(),IF(R29=Constants!$B$8,FALSE(),TRUE())))</f>
        <v/>
      </c>
      <c r="AY29" s="74" t="str">
        <f aca="false">IF(OR(ISBLANK($C29),$AT29&lt;&gt;TRUE()),"",IF(T29=Constants!$B$33,TRUE(),IF(T29=Constants!$B$34,FALSE(),IF(AND(ISNUMBER(X29),OR(ISBLANK(W29),W29=0)),TRUE(),IF(AND(ISBLANK(X29),ISNUMBER(W29),W29&lt;&gt;0),FALSE(),"")))))</f>
        <v/>
      </c>
      <c r="AZ29" s="74" t="str">
        <f aca="false">IF(OR(ISBLANK($C29),$AT29&lt;&gt;TRUE()),"",IF(ISBLANK(U29),Constants!$B$35,MAX(0,MIN(Constants!$B$31,U29))))</f>
        <v/>
      </c>
      <c r="BA29" s="74" t="str">
        <f aca="false">IF(OR(ISBLANK($C29),$AT29&lt;&gt;TRUE()),"",IF(ISBLANK(V29),Constants!$B$35,MAX(0,MIN(Constants!$B$32,V29))))</f>
        <v/>
      </c>
      <c r="BB29" s="74" t="str">
        <f aca="false">IF(ISBLANK($C29),"",COUNTA($Y29:$AG29)&gt;0)</f>
        <v/>
      </c>
      <c r="BC29" s="74" t="str">
        <f aca="false">IF(OR(ISBLANK($C29),$BB29&lt;&gt;TRUE()),"",IF(ISBLANK(Y29),Constants!$B$27,MAX(0,Y29)))</f>
        <v/>
      </c>
      <c r="BD29" s="74" t="str">
        <f aca="false">IF(OR(ISBLANK($C29),$BB29&lt;&gt;TRUE()),"",IF(ISBLANK(Z29),Constants!$B$28,MAX(0,Z29)))</f>
        <v/>
      </c>
      <c r="BE29" s="74" t="str">
        <f aca="false">IF(OR(ISBLANK($C29),$BB29&lt;&gt;TRUE()),"",IF(AB29=Constants!$B$7,TRUE(),IF(AB29=Constants!$B$8,FALSE(),TRUE())))</f>
        <v/>
      </c>
      <c r="BF29" s="74" t="str">
        <f aca="false">IF(OR(ISBLANK($C29),$BB29&lt;&gt;TRUE()),"",IF(AA29=Constants!$B$7,TRUE(),IF(AA29=Constants!$B$8,FALSE(),TRUE())))</f>
        <v/>
      </c>
      <c r="BG29" s="74" t="str">
        <f aca="false">IF(OR(ISBLANK($C29),$BB29&lt;&gt;TRUE()),"",IF(AC29=Constants!$B$33,TRUE(),IF(AC29=Constants!$B$34,FALSE(),IF(AND(ISNUMBER(AG29),OR(ISBLANK(AF29),AF29=0)),TRUE(),IF(AND(ISBLANK(AG29),ISNUMBER(AF29),AF29&lt;&gt;0),FALSE(),"")))))</f>
        <v/>
      </c>
      <c r="BH29" s="74" t="str">
        <f aca="false">IF(OR(ISBLANK($C29),$BB29&lt;&gt;TRUE()),"",IF(ISBLANK(AD29),Constants!$B$35,MAX(0,MIN(Constants!$B$31,AD29))))</f>
        <v/>
      </c>
      <c r="BI29" s="74" t="str">
        <f aca="false">IF(OR(ISBLANK($C29),$BB29&lt;&gt;TRUE()),"",IF(ISBLANK(AE29),Constants!$B$35,MAX(0,MIN(Constants!$B$32,AE29))))</f>
        <v/>
      </c>
      <c r="BJ29" s="75" t="str">
        <f aca="false">IF(ISBLANK($C29),
  "",
IF(AH29=Constants!$B$7,
  TRUE(),
IF(AH29=Constants!$B$8,
  FALSE(),
  FALSE()
)))</f>
        <v/>
      </c>
      <c r="BK29" s="74" t="str">
        <f aca="false">IF(ISBLANK($C29),"",IF($BJ29,Constants!$B$9,IF(COUNTA($E29:$AH29)=0,Constants!$B$10,IF(NOT($AK29),Constants!$B$11,IF(AND(NOT(ISNUMBER($BM29)),COUNTA($O29,$X29,$AG29)&gt;0),Constants!$B$13,Constants!$B$12)))))</f>
        <v/>
      </c>
      <c r="BL29" s="74" t="str">
        <f aca="false">IF(ISBLANK($C29),"",IF($BK29&lt;&gt;Constants!$B$12,$BK29,Constants!$B$4))</f>
        <v/>
      </c>
      <c r="BM29" s="73" t="str">
        <f aca="false">IF(OR(ISBLANK($D$8), NOT(ISNUMBER($D$8))), Constants!$B$17,$D$8)</f>
        <v>ERROR: Set Target Time in cell D8</v>
      </c>
      <c r="BN29" s="73" t="str">
        <f aca="false">IF(OR($BK29&lt;&gt;Constants!$B$12,$AL29&lt;&gt;TRUE()),"",IF(NOT($AO29),TRUE(),IF($AQ29="","",$AQ29)))</f>
        <v/>
      </c>
      <c r="BO29" s="74" t="b">
        <f aca="false">IF(BN29="",FALSE(),IF(NOT($AO29),TRUE(),IF($AQ29,ISNUMBER(O29),ISNUMBER(N29))))</f>
        <v>0</v>
      </c>
      <c r="BP29" s="76" t="str">
        <f aca="false">IF(BO29,IF($AJ29,1,Constants!$B$22)*POWER(Constants!$B$23,MAX($AM29,0))*POWER(Constants!$B$24,MAX($AN29,0)),"")</f>
        <v/>
      </c>
      <c r="BQ29" s="74" t="str">
        <f aca="false">IF(OR($BK29&lt;&gt;Constants!$B$12,NOT($BO29)),"",IF(NOT($AO29),0,Constants!$B$19*IF($AQ29,1,MAX(0,MIN(1,(Constants!$B$20-N29)/Constants!$B$20)))))</f>
        <v/>
      </c>
      <c r="BR29" s="74" t="str">
        <f aca="false">IF(BQ29="","",BQ29*IF($AP29,1,Constants!$B$25)*BP29)</f>
        <v/>
      </c>
      <c r="BS29" s="74" t="str">
        <f aca="false">IF(OR($BK29&lt;&gt;Constants!$B$12,NOT($BO29)),"",IF(NOT($AO29),0,IF(NOT($AQ29),0,MAX(0,Constants!$B$21*(1-ABS(O29-$BM29)/$BM29)))))</f>
        <v/>
      </c>
      <c r="BT29" s="74" t="str">
        <f aca="false">IF(BS29="","",BS29*BP29)</f>
        <v/>
      </c>
      <c r="BU29" s="74" t="str">
        <f aca="false">IF(OR($BK29&lt;&gt;Constants!$B$12,NOT($BO29)),"",IF(OR(NOT($AO29),NOT($AP29)),0,MIN(Constants!$B$18,(Constants!$B$29*$AR29+Constants!$B$30*$AS29)*IF($AQ29,1,MAX(0,MIN(1,(Constants!$B$20-N29)/Constants!$B$20))))))</f>
        <v/>
      </c>
      <c r="BV29" s="74" t="str">
        <f aca="false">IF(BU29="","",BU29*BP29)</f>
        <v/>
      </c>
      <c r="BW29" s="75" t="str">
        <f aca="false">IF(OR($BK29&lt;&gt;Constants!$B$12,NOT($BO29)),"",BR29+BT29+BV29)</f>
        <v/>
      </c>
      <c r="BX29" s="73" t="str">
        <f aca="false">IF(OR($BK29&lt;&gt;Constants!$B$12,$AT29&lt;&gt;TRUE()),"",IF(NOT($AW29),TRUE(),IF($AY29="","",$AY29)))</f>
        <v/>
      </c>
      <c r="BY29" s="74" t="b">
        <f aca="false">IF(BX29="",FALSE(),IF(NOT($AW29),TRUE(),IF($AY29,ISNUMBER(X29),ISNUMBER(W29))))</f>
        <v>0</v>
      </c>
      <c r="BZ29" s="76" t="str">
        <f aca="false">IF(BY29,IF($AJ29,1,Constants!$B$22)*POWER(Constants!$B$23,MAX($AU29,0))*POWER(Constants!$B$24,MAX($AV29,0)),"")</f>
        <v/>
      </c>
      <c r="CA29" s="74" t="str">
        <f aca="false">IF(OR($BK29&lt;&gt;Constants!$B$12,NOT($BY29)),"",IF(NOT($AW29),0,Constants!$B$19*IF($AY29,1,MAX(0,MIN(1,(Constants!$B$20-W29)/Constants!$B$20)))))</f>
        <v/>
      </c>
      <c r="CB29" s="74" t="str">
        <f aca="false">IF(CA29="","",CA29*IF($AX29,1,Constants!$B$25)*BZ29)</f>
        <v/>
      </c>
      <c r="CC29" s="74" t="str">
        <f aca="false">IF(OR($BK29&lt;&gt;Constants!$B$12,NOT($BY29)),"",IF(NOT($AW29),0,IF(NOT($AY29),0,MAX(0,Constants!$B$21*(1-ABS(X29-$BM29)/$BM29)))))</f>
        <v/>
      </c>
      <c r="CD29" s="74" t="str">
        <f aca="false">IF(CC29="","",CC29*BZ29)</f>
        <v/>
      </c>
      <c r="CE29" s="74" t="str">
        <f aca="false">IF(OR($BK29&lt;&gt;Constants!$B$12,NOT($BY29)),"",IF(OR(NOT($AW29),NOT($AX29)),0,MIN(Constants!$B$18,(Constants!$B$29*$AZ29+Constants!$B$30*$BA29)*IF($AY29,1,MAX(0,MIN(1,(Constants!$B$20-W29)/Constants!$B$20))))))</f>
        <v/>
      </c>
      <c r="CF29" s="74" t="str">
        <f aca="false">IF(CE29="","",CE29*BZ29)</f>
        <v/>
      </c>
      <c r="CG29" s="75" t="str">
        <f aca="false">IF(OR($BK29&lt;&gt;Constants!$B$12,NOT($BY29)),"",CB29+CD29+CF29)</f>
        <v/>
      </c>
      <c r="CH29" s="73" t="b">
        <f aca="false">IF(OR(BN29="",BX29=""),TRUE(),BN29&lt;&gt;BX29)</f>
        <v>1</v>
      </c>
      <c r="CI29" s="74" t="str">
        <f aca="false">IF(OR($BK29&lt;&gt;Constants!$B$12,$BB29&lt;&gt;TRUE(),NOT($CH29)),"",IF(NOT($BE29),TRUE(),IF($BG29="","",$BG29)))</f>
        <v/>
      </c>
      <c r="CJ29" s="74" t="b">
        <f aca="false">IF(CI29="",FALSE(),IF(NOT($BE29),TRUE(),IF($BG29,ISNUMBER(AG29),ISNUMBER(AF29))))</f>
        <v>0</v>
      </c>
      <c r="CK29" s="76" t="str">
        <f aca="false">IF(CJ29,IF($AJ29,1,Constants!$B$22)*POWER(Constants!$B$23,MAX($BC29,0))*POWER(Constants!$B$24,MAX($BD29,0)),"")</f>
        <v/>
      </c>
      <c r="CL29" s="74" t="str">
        <f aca="false">IF(OR($BK29&lt;&gt;Constants!$B$12,NOT($CJ29)),"",IF(NOT($BE29),0,Constants!$B$19*IF($BG29,1,MAX(0,MIN(1,(Constants!$B$20-AF29)/Constants!$B$20)))))</f>
        <v/>
      </c>
      <c r="CM29" s="74" t="str">
        <f aca="false">IF(CL29="","",CL29*IF($BF29,1,Constants!$B$25)*CK29)</f>
        <v/>
      </c>
      <c r="CN29" s="74" t="str">
        <f aca="false">IF(OR($BK29&lt;&gt;Constants!$B$12,NOT($CJ29)),"",IF(NOT($BE29),0,IF(NOT($BG29),0,MAX(0,Constants!$B$21*(1-ABS(AG29-$BM29)/$BM29)))))</f>
        <v/>
      </c>
      <c r="CO29" s="74" t="str">
        <f aca="false">IF(CN29="","",CN29*CK29)</f>
        <v/>
      </c>
      <c r="CP29" s="74" t="str">
        <f aca="false">IF(OR($BK29&lt;&gt;Constants!$B$12,NOT($CJ29)),"",IF(OR(NOT($BE29),NOT($BF29)),0,MIN(Constants!$B$18,(Constants!$B$29*$BH29+Constants!$B$30*$BI29)*IF($BG29,1,MAX(0,MIN(1,(Constants!$B$20-AF29)/Constants!$B$20))))))</f>
        <v/>
      </c>
      <c r="CQ29" s="74" t="str">
        <f aca="false">IF(CP29="","",CP29*CK29)</f>
        <v/>
      </c>
      <c r="CR29" s="75" t="str">
        <f aca="false">IF(OR($BK29&lt;&gt;Constants!$B$12,NOT($CJ29)),"",CM29+CO29+CQ29)</f>
        <v/>
      </c>
      <c r="CS29" s="73" t="str">
        <f aca="false">IF(OR($BK29&lt;&gt;Constants!$B$12,ISBLANK($C29)),"",BW29)</f>
        <v/>
      </c>
      <c r="CT29" s="74" t="str">
        <f aca="false">IF(OR($BK29&lt;&gt;Constants!$B$12,ISBLANK($C29)),"",CG29)</f>
        <v/>
      </c>
      <c r="CU29" s="75" t="str">
        <f aca="false">IF(OR($BK29&lt;&gt;Constants!$B$12,ISBLANK($C29)),"",CR29)</f>
        <v/>
      </c>
      <c r="CV29" s="74" t="str">
        <f aca="false">IF(OR($BK29&lt;&gt;Constants!$B$12,ISBLANK($C29)),"",IF(COUNT(CS29:CU29)=0,0,MAX(CS29:CU29)))</f>
        <v/>
      </c>
      <c r="CW29" s="74" t="str">
        <f aca="false">IF($BK29&lt;&gt;Constants!$B$12,"",CV29)</f>
        <v/>
      </c>
      <c r="CX29" s="74" t="str">
        <f aca="false">IF(ISNUMBER(CW29), RANK(CW29,$CW$11:$CW$510), "")</f>
        <v/>
      </c>
      <c r="CY29" s="73" t="str">
        <f aca="false">IF(OR($BK29&lt;&gt;Constants!$B$12,ISBLANK($C29)),"",MAX(BT29,CD29,CO29))</f>
        <v/>
      </c>
      <c r="CZ29" s="74" t="str">
        <f aca="false">IF(ISNUMBER(CY29), RANK(CY29,CY$11:CY$510), "")</f>
        <v/>
      </c>
      <c r="DA29" s="74" t="str">
        <f aca="false">IF(OR($BK29&lt;&gt;Constants!$B$12,ISBLANK($C29)),"",MAX(AM29,AU29,IF($CH29,BC29,0)))</f>
        <v/>
      </c>
      <c r="DB29" s="74" t="str">
        <f aca="false">IF(ISNUMBER(DA29), RANK(DA29,DA$11:DA$510,1), "")</f>
        <v/>
      </c>
      <c r="DC29" s="74" t="str">
        <f aca="false">IF(OR($BK29&lt;&gt;Constants!$B$12,ISBLANK($C29)),"",MAX(BV29,CF29,CQ29))</f>
        <v/>
      </c>
      <c r="DD29" s="74" t="str">
        <f aca="false">IF(ISNUMBER(DC29),RANK(DC29,DC$11:DC$510),"")</f>
        <v/>
      </c>
      <c r="DE29" s="77" t="str">
        <f aca="false">IFERROR(IF(OR($BK29&lt;&gt;Constants!$B$12, ISBLANK($C29)),"",LARGE(CS29:CU29,2)), 0)</f>
        <v/>
      </c>
      <c r="DF29" s="75" t="str">
        <f aca="false">IF(ISNUMBER(DE29), RANK(DE29,DE$11:DE$510), "")</f>
        <v/>
      </c>
      <c r="DG29" s="74" t="str">
        <f aca="false">IF(ISBLANK($C29),"",IF(BK29=Constants!$B$12,RANK($CX29, $CX$11:$CX$510, 1)+
SUMPRODUCT(--($CX$11:$CX$510=$CX29),--($CZ29&gt;$CZ$11:$CZ$510))+
SUMPRODUCT(--($CX$11:$CX$510=$CX29),--($CZ29=$CZ$11:$CZ$510),--($DB29&gt;$DB$11:$DB$510))+
SUMPRODUCT(--($CX$11:$CX$510=$CX29),--($CZ29=$CZ$11:$CZ$510),--($DB29=$DB$11:$DB$510), --($DD29&gt;$DD$11:$DD$510))+
SUMPRODUCT(--($CX$11:$CX$510=$CX29),--($CZ29=$CZ$11:$CZ$510),--($DB29=$DB$11:$DB$510), --($DD29=$DD$11:$DD$510), --($DF29&gt;$DF$11:$DF$510))
,BK29)
)</f>
        <v/>
      </c>
      <c r="DH29" s="74" t="str">
        <f aca="false">IF(ISBLANK(C29),"",IF(BK29&lt;&gt;Constants!$B$12, BK29, CX29-DG29))</f>
        <v/>
      </c>
      <c r="DI29" s="75"/>
      <c r="DJ29" s="78"/>
      <c r="DK29" s="79" t="str">
        <f aca="false">IF(ISBLANK($C29),"",IF($BK29=Constants!$B$13,$BM29,""))</f>
        <v/>
      </c>
      <c r="DL29" s="78" t="str">
        <f aca="false">IF(ISBLANK($C29),"",IF($BK29&lt;&gt;Constants!$B$12,"",IF(COUNT($CS29:$CU29)=0,"",MATCH($CV29,$CS29:$CU29,0))))</f>
        <v/>
      </c>
      <c r="DM29" s="80" t="str">
        <f aca="false">IF(ISNUMBER($DL29),CHOOSE($DL29,$BR29,$CB29,$CM29),"")</f>
        <v/>
      </c>
      <c r="DN29" s="80" t="str">
        <f aca="false">IF(ISNUMBER($DL29),CHOOSE($DL29,$BT29,$CD29,$CO29),"")</f>
        <v/>
      </c>
      <c r="DO29" s="80" t="str">
        <f aca="false">IF(ISNUMBER($DL29),CHOOSE($DL29,$BV29,$CF29,$CQ29),"")</f>
        <v/>
      </c>
      <c r="DP29" s="81" t="str">
        <f aca="false">IF(ISBLANK(C29),"",IF(BK29&lt;&gt;Constants!$B$12, BK29 ,CW29))</f>
        <v/>
      </c>
      <c r="DQ29" s="82" t="str">
        <f aca="false">IF(ISBLANK($C29),"",IF($BK29&lt;&gt;Constants!$B$12,$BK29,$BL29))</f>
        <v/>
      </c>
      <c r="DR29" s="82" t="str">
        <f aca="false">IF(ISBLANK(C29),"",DH29)</f>
        <v/>
      </c>
      <c r="DS29" s="82" t="str">
        <f aca="false">IF(ISBLANK(C29),"",DG29)</f>
        <v/>
      </c>
      <c r="DT29" s="83" t="str">
        <f aca="false">IF(ISBLANK(C29),
  "",
IF(DS29=Constants!$B$9,COUNTA($C$11:$C510)+2,IF(DS29=Constants!$B$10,COUNTA($C$11:$C510)+1,IF(DS29=Constants!$B$11,COUNTA($C$11:$C510),DS29))))</f>
        <v/>
      </c>
      <c r="DU29" s="3"/>
      <c r="DV29" s="84" t="n">
        <f aca="false">IF(OR(ISNUMBER(DS29),DS29="DQ",DS29="P",DS29="NS"),
    1,
    0
)</f>
        <v>0</v>
      </c>
      <c r="DW29" s="84" t="n">
        <v>19</v>
      </c>
      <c r="DX29" s="84" t="str">
        <f aca="false">IF(ISBLANK($C29),"",IF(ISNUMBER(DT29),DT29+ROW($B29)/1000,""))</f>
        <v/>
      </c>
      <c r="DY29" s="84" t="str">
        <f aca="false">IF(ISNUMBER(DX29), RANK(DX29,DX$11:DX$510,1), "")</f>
        <v/>
      </c>
      <c r="DZ29" s="84" t="str">
        <f aca="false">IF(ISBLANK($C29),
    "",
    $B29
)</f>
        <v/>
      </c>
      <c r="EA29" s="84" t="str">
        <f aca="false">IF(ISBLANK($C29),
    "",
    $C29
)</f>
        <v/>
      </c>
      <c r="EB29" s="84" t="str">
        <f aca="false">IF(ISBLANK($C29),
    "",
    $D29
)</f>
        <v/>
      </c>
      <c r="EC29" s="84" t="str">
        <f aca="false">IF(ISBLANK($C29),"",$DQ29)</f>
        <v/>
      </c>
      <c r="ED29" s="86" t="str">
        <f aca="false">DP29</f>
        <v/>
      </c>
      <c r="EE29" s="84" t="str">
        <f aca="false">IF(ISBLANK($C29),
    "",
    DS29
)</f>
        <v/>
      </c>
      <c r="EF29" s="87" t="str">
        <f aca="false">IF(DW29&gt;DV$10,
    "",
    VLOOKUP(DW29,DY$11:EE527,7,FALSE())
)</f>
        <v/>
      </c>
      <c r="EG29" s="88" t="str">
        <f aca="false">IF(DW29&gt;DV$10,
    "",
    VLOOKUP(DW29,DY$11:EE527,2,FALSE())
)</f>
        <v/>
      </c>
      <c r="EH29" s="88" t="str">
        <f aca="false">IF(DW29&gt;DV$10,
    "",
    VLOOKUP(DW29,DY$11:EE527,3,FALSE())
)</f>
        <v/>
      </c>
      <c r="EI29" s="88" t="str">
        <f aca="false">IF(DW29&gt;DV$10,
    "",
    VLOOKUP(DW29,DY$11:EE527,4,FALSE())
)</f>
        <v/>
      </c>
      <c r="EJ29" s="89" t="str">
        <f aca="false">IF(DW29&gt;DV$10,
    "",
    VLOOKUP(DW29,DY$11:EE527,6,FALSE())
)</f>
        <v/>
      </c>
      <c r="EK29" s="59"/>
    </row>
    <row r="30" customFormat="false" ht="15.75" hidden="false" customHeight="false" outlineLevel="0" collapsed="false">
      <c r="A30" s="3"/>
      <c r="B30" s="155"/>
      <c r="C30" s="156"/>
      <c r="D30" s="96"/>
      <c r="E30" s="147"/>
      <c r="F30" s="148"/>
      <c r="G30" s="148"/>
      <c r="H30" s="149"/>
      <c r="I30" s="150"/>
      <c r="J30" s="151"/>
      <c r="K30" s="151"/>
      <c r="L30" s="151"/>
      <c r="M30" s="151"/>
      <c r="N30" s="152"/>
      <c r="O30" s="103"/>
      <c r="P30" s="148"/>
      <c r="Q30" s="149"/>
      <c r="R30" s="150"/>
      <c r="S30" s="151"/>
      <c r="T30" s="151"/>
      <c r="U30" s="151"/>
      <c r="V30" s="151"/>
      <c r="W30" s="152"/>
      <c r="X30" s="103"/>
      <c r="Y30" s="148"/>
      <c r="Z30" s="149"/>
      <c r="AA30" s="150"/>
      <c r="AB30" s="151"/>
      <c r="AC30" s="151"/>
      <c r="AD30" s="151"/>
      <c r="AE30" s="151"/>
      <c r="AF30" s="152"/>
      <c r="AG30" s="104"/>
      <c r="AH30" s="150"/>
      <c r="AI30" s="73"/>
      <c r="AJ30" s="73" t="str">
        <f aca="false">IF(ISBLANK($C30),
  "",
IF(E30=Constants!$B$7,
  TRUE(),
IF(E30=Constants!$B$8,
  FALSE(),
  TRUE()
)))</f>
        <v/>
      </c>
      <c r="AK30" s="74" t="str">
        <f aca="false">IF(ISBLANK($C30),"",IF(F30=Constants!$B$8,FALSE(),TRUE()))</f>
        <v/>
      </c>
      <c r="AL30" s="74" t="str">
        <f aca="false">IF(ISBLANK($C30),"",COUNTA($G30:$O30)&gt;0)</f>
        <v/>
      </c>
      <c r="AM30" s="74" t="str">
        <f aca="false">IF(OR(ISBLANK($C30),$AL30&lt;&gt;TRUE()),"",IF(ISBLANK(G30),Constants!$B$27,MAX(0,G30)))</f>
        <v/>
      </c>
      <c r="AN30" s="74" t="str">
        <f aca="false">IF(OR(ISBLANK($C30),$AL30&lt;&gt;TRUE()),"",IF(ISBLANK(H30),Constants!$B$28,MAX(0,H30)))</f>
        <v/>
      </c>
      <c r="AO30" s="74" t="str">
        <f aca="false">IF(OR(ISBLANK($C30),$AL30&lt;&gt;TRUE()),"",IF(J30=Constants!$B$7,TRUE(),IF(J30=Constants!$B$8,FALSE(),TRUE())))</f>
        <v/>
      </c>
      <c r="AP30" s="74" t="str">
        <f aca="false">IF(OR(ISBLANK($C30),$AL30&lt;&gt;TRUE()),"",IF(I30=Constants!$B$7,TRUE(),IF(I30=Constants!$B$8,FALSE(),TRUE())))</f>
        <v/>
      </c>
      <c r="AQ30" s="74" t="str">
        <f aca="false">IF(OR(ISBLANK($C30),$AL30&lt;&gt;TRUE()),"",IF(K30=Constants!$B$33,TRUE(),IF(K30=Constants!$B$34,FALSE(),IF(AND(ISNUMBER(O30),OR(ISBLANK(N30),N30=0)),TRUE(),IF(AND(ISBLANK(O30),ISNUMBER(N30),N30&lt;&gt;0),FALSE(),"")))))</f>
        <v/>
      </c>
      <c r="AR30" s="74" t="str">
        <f aca="false">IF(OR(ISBLANK($C30),$AL30&lt;&gt;TRUE()),"",IF(ISBLANK(L30),Constants!$B$35,MAX(0,MIN(Constants!$B$31,L30))))</f>
        <v/>
      </c>
      <c r="AS30" s="74" t="str">
        <f aca="false">IF(OR(ISBLANK($C30),$AL30&lt;&gt;TRUE()),"",IF(ISBLANK(M30),Constants!$B$35,MAX(0,MIN(Constants!$B$32,M30))))</f>
        <v/>
      </c>
      <c r="AT30" s="74" t="str">
        <f aca="false">IF(ISBLANK($C30),"",COUNTA($P30:$X30)&gt;0)</f>
        <v/>
      </c>
      <c r="AU30" s="74" t="str">
        <f aca="false">IF(OR(ISBLANK($C30),$AT30&lt;&gt;TRUE()),"",IF(ISBLANK(P30),Constants!$B$27,MAX(0,P30)))</f>
        <v/>
      </c>
      <c r="AV30" s="74" t="str">
        <f aca="false">IF(OR(ISBLANK($C30),$AT30&lt;&gt;TRUE()),"",IF(ISBLANK(Q30),Constants!$B$28,MAX(0,Q30)))</f>
        <v/>
      </c>
      <c r="AW30" s="74" t="str">
        <f aca="false">IF(OR(ISBLANK($C30),$AT30&lt;&gt;TRUE()),"",IF(S30=Constants!$B$7,TRUE(),IF(S30=Constants!$B$8,FALSE(),TRUE())))</f>
        <v/>
      </c>
      <c r="AX30" s="74" t="str">
        <f aca="false">IF(OR(ISBLANK($C30),$AT30&lt;&gt;TRUE()),"",IF(R30=Constants!$B$7,TRUE(),IF(R30=Constants!$B$8,FALSE(),TRUE())))</f>
        <v/>
      </c>
      <c r="AY30" s="74" t="str">
        <f aca="false">IF(OR(ISBLANK($C30),$AT30&lt;&gt;TRUE()),"",IF(T30=Constants!$B$33,TRUE(),IF(T30=Constants!$B$34,FALSE(),IF(AND(ISNUMBER(X30),OR(ISBLANK(W30),W30=0)),TRUE(),IF(AND(ISBLANK(X30),ISNUMBER(W30),W30&lt;&gt;0),FALSE(),"")))))</f>
        <v/>
      </c>
      <c r="AZ30" s="74" t="str">
        <f aca="false">IF(OR(ISBLANK($C30),$AT30&lt;&gt;TRUE()),"",IF(ISBLANK(U30),Constants!$B$35,MAX(0,MIN(Constants!$B$31,U30))))</f>
        <v/>
      </c>
      <c r="BA30" s="74" t="str">
        <f aca="false">IF(OR(ISBLANK($C30),$AT30&lt;&gt;TRUE()),"",IF(ISBLANK(V30),Constants!$B$35,MAX(0,MIN(Constants!$B$32,V30))))</f>
        <v/>
      </c>
      <c r="BB30" s="74" t="str">
        <f aca="false">IF(ISBLANK($C30),"",COUNTA($Y30:$AG30)&gt;0)</f>
        <v/>
      </c>
      <c r="BC30" s="74" t="str">
        <f aca="false">IF(OR(ISBLANK($C30),$BB30&lt;&gt;TRUE()),"",IF(ISBLANK(Y30),Constants!$B$27,MAX(0,Y30)))</f>
        <v/>
      </c>
      <c r="BD30" s="74" t="str">
        <f aca="false">IF(OR(ISBLANK($C30),$BB30&lt;&gt;TRUE()),"",IF(ISBLANK(Z30),Constants!$B$28,MAX(0,Z30)))</f>
        <v/>
      </c>
      <c r="BE30" s="74" t="str">
        <f aca="false">IF(OR(ISBLANK($C30),$BB30&lt;&gt;TRUE()),"",IF(AB30=Constants!$B$7,TRUE(),IF(AB30=Constants!$B$8,FALSE(),TRUE())))</f>
        <v/>
      </c>
      <c r="BF30" s="74" t="str">
        <f aca="false">IF(OR(ISBLANK($C30),$BB30&lt;&gt;TRUE()),"",IF(AA30=Constants!$B$7,TRUE(),IF(AA30=Constants!$B$8,FALSE(),TRUE())))</f>
        <v/>
      </c>
      <c r="BG30" s="74" t="str">
        <f aca="false">IF(OR(ISBLANK($C30),$BB30&lt;&gt;TRUE()),"",IF(AC30=Constants!$B$33,TRUE(),IF(AC30=Constants!$B$34,FALSE(),IF(AND(ISNUMBER(AG30),OR(ISBLANK(AF30),AF30=0)),TRUE(),IF(AND(ISBLANK(AG30),ISNUMBER(AF30),AF30&lt;&gt;0),FALSE(),"")))))</f>
        <v/>
      </c>
      <c r="BH30" s="74" t="str">
        <f aca="false">IF(OR(ISBLANK($C30),$BB30&lt;&gt;TRUE()),"",IF(ISBLANK(AD30),Constants!$B$35,MAX(0,MIN(Constants!$B$31,AD30))))</f>
        <v/>
      </c>
      <c r="BI30" s="74" t="str">
        <f aca="false">IF(OR(ISBLANK($C30),$BB30&lt;&gt;TRUE()),"",IF(ISBLANK(AE30),Constants!$B$35,MAX(0,MIN(Constants!$B$32,AE30))))</f>
        <v/>
      </c>
      <c r="BJ30" s="75" t="str">
        <f aca="false">IF(ISBLANK($C30),
  "",
IF(AH30=Constants!$B$7,
  TRUE(),
IF(AH30=Constants!$B$8,
  FALSE(),
  FALSE()
)))</f>
        <v/>
      </c>
      <c r="BK30" s="74" t="str">
        <f aca="false">IF(ISBLANK($C30),"",IF($BJ30,Constants!$B$9,IF(COUNTA($E30:$AH30)=0,Constants!$B$10,IF(NOT($AK30),Constants!$B$11,IF(AND(NOT(ISNUMBER($BM30)),COUNTA($O30,$X30,$AG30)&gt;0),Constants!$B$13,Constants!$B$12)))))</f>
        <v/>
      </c>
      <c r="BL30" s="74" t="str">
        <f aca="false">IF(ISBLANK($C30),"",IF($BK30&lt;&gt;Constants!$B$12,$BK30,Constants!$B$4))</f>
        <v/>
      </c>
      <c r="BM30" s="73" t="str">
        <f aca="false">IF(OR(ISBLANK($D$8), NOT(ISNUMBER($D$8))), Constants!$B$17,$D$8)</f>
        <v>ERROR: Set Target Time in cell D8</v>
      </c>
      <c r="BN30" s="73" t="str">
        <f aca="false">IF(OR($BK30&lt;&gt;Constants!$B$12,$AL30&lt;&gt;TRUE()),"",IF(NOT($AO30),TRUE(),IF($AQ30="","",$AQ30)))</f>
        <v/>
      </c>
      <c r="BO30" s="74" t="b">
        <f aca="false">IF(BN30="",FALSE(),IF(NOT($AO30),TRUE(),IF($AQ30,ISNUMBER(O30),ISNUMBER(N30))))</f>
        <v>0</v>
      </c>
      <c r="BP30" s="76" t="str">
        <f aca="false">IF(BO30,IF($AJ30,1,Constants!$B$22)*POWER(Constants!$B$23,MAX($AM30,0))*POWER(Constants!$B$24,MAX($AN30,0)),"")</f>
        <v/>
      </c>
      <c r="BQ30" s="74" t="str">
        <f aca="false">IF(OR($BK30&lt;&gt;Constants!$B$12,NOT($BO30)),"",IF(NOT($AO30),0,Constants!$B$19*IF($AQ30,1,MAX(0,MIN(1,(Constants!$B$20-N30)/Constants!$B$20)))))</f>
        <v/>
      </c>
      <c r="BR30" s="74" t="str">
        <f aca="false">IF(BQ30="","",BQ30*IF($AP30,1,Constants!$B$25)*BP30)</f>
        <v/>
      </c>
      <c r="BS30" s="74" t="str">
        <f aca="false">IF(OR($BK30&lt;&gt;Constants!$B$12,NOT($BO30)),"",IF(NOT($AO30),0,IF(NOT($AQ30),0,MAX(0,Constants!$B$21*(1-ABS(O30-$BM30)/$BM30)))))</f>
        <v/>
      </c>
      <c r="BT30" s="74" t="str">
        <f aca="false">IF(BS30="","",BS30*BP30)</f>
        <v/>
      </c>
      <c r="BU30" s="74" t="str">
        <f aca="false">IF(OR($BK30&lt;&gt;Constants!$B$12,NOT($BO30)),"",IF(OR(NOT($AO30),NOT($AP30)),0,MIN(Constants!$B$18,(Constants!$B$29*$AR30+Constants!$B$30*$AS30)*IF($AQ30,1,MAX(0,MIN(1,(Constants!$B$20-N30)/Constants!$B$20))))))</f>
        <v/>
      </c>
      <c r="BV30" s="74" t="str">
        <f aca="false">IF(BU30="","",BU30*BP30)</f>
        <v/>
      </c>
      <c r="BW30" s="75" t="str">
        <f aca="false">IF(OR($BK30&lt;&gt;Constants!$B$12,NOT($BO30)),"",BR30+BT30+BV30)</f>
        <v/>
      </c>
      <c r="BX30" s="73" t="str">
        <f aca="false">IF(OR($BK30&lt;&gt;Constants!$B$12,$AT30&lt;&gt;TRUE()),"",IF(NOT($AW30),TRUE(),IF($AY30="","",$AY30)))</f>
        <v/>
      </c>
      <c r="BY30" s="74" t="b">
        <f aca="false">IF(BX30="",FALSE(),IF(NOT($AW30),TRUE(),IF($AY30,ISNUMBER(X30),ISNUMBER(W30))))</f>
        <v>0</v>
      </c>
      <c r="BZ30" s="76" t="str">
        <f aca="false">IF(BY30,IF($AJ30,1,Constants!$B$22)*POWER(Constants!$B$23,MAX($AU30,0))*POWER(Constants!$B$24,MAX($AV30,0)),"")</f>
        <v/>
      </c>
      <c r="CA30" s="74" t="str">
        <f aca="false">IF(OR($BK30&lt;&gt;Constants!$B$12,NOT($BY30)),"",IF(NOT($AW30),0,Constants!$B$19*IF($AY30,1,MAX(0,MIN(1,(Constants!$B$20-W30)/Constants!$B$20)))))</f>
        <v/>
      </c>
      <c r="CB30" s="74" t="str">
        <f aca="false">IF(CA30="","",CA30*IF($AX30,1,Constants!$B$25)*BZ30)</f>
        <v/>
      </c>
      <c r="CC30" s="74" t="str">
        <f aca="false">IF(OR($BK30&lt;&gt;Constants!$B$12,NOT($BY30)),"",IF(NOT($AW30),0,IF(NOT($AY30),0,MAX(0,Constants!$B$21*(1-ABS(X30-$BM30)/$BM30)))))</f>
        <v/>
      </c>
      <c r="CD30" s="74" t="str">
        <f aca="false">IF(CC30="","",CC30*BZ30)</f>
        <v/>
      </c>
      <c r="CE30" s="74" t="str">
        <f aca="false">IF(OR($BK30&lt;&gt;Constants!$B$12,NOT($BY30)),"",IF(OR(NOT($AW30),NOT($AX30)),0,MIN(Constants!$B$18,(Constants!$B$29*$AZ30+Constants!$B$30*$BA30)*IF($AY30,1,MAX(0,MIN(1,(Constants!$B$20-W30)/Constants!$B$20))))))</f>
        <v/>
      </c>
      <c r="CF30" s="74" t="str">
        <f aca="false">IF(CE30="","",CE30*BZ30)</f>
        <v/>
      </c>
      <c r="CG30" s="75" t="str">
        <f aca="false">IF(OR($BK30&lt;&gt;Constants!$B$12,NOT($BY30)),"",CB30+CD30+CF30)</f>
        <v/>
      </c>
      <c r="CH30" s="73" t="b">
        <f aca="false">IF(OR(BN30="",BX30=""),TRUE(),BN30&lt;&gt;BX30)</f>
        <v>1</v>
      </c>
      <c r="CI30" s="74" t="str">
        <f aca="false">IF(OR($BK30&lt;&gt;Constants!$B$12,$BB30&lt;&gt;TRUE(),NOT($CH30)),"",IF(NOT($BE30),TRUE(),IF($BG30="","",$BG30)))</f>
        <v/>
      </c>
      <c r="CJ30" s="74" t="b">
        <f aca="false">IF(CI30="",FALSE(),IF(NOT($BE30),TRUE(),IF($BG30,ISNUMBER(AG30),ISNUMBER(AF30))))</f>
        <v>0</v>
      </c>
      <c r="CK30" s="76" t="str">
        <f aca="false">IF(CJ30,IF($AJ30,1,Constants!$B$22)*POWER(Constants!$B$23,MAX($BC30,0))*POWER(Constants!$B$24,MAX($BD30,0)),"")</f>
        <v/>
      </c>
      <c r="CL30" s="74" t="str">
        <f aca="false">IF(OR($BK30&lt;&gt;Constants!$B$12,NOT($CJ30)),"",IF(NOT($BE30),0,Constants!$B$19*IF($BG30,1,MAX(0,MIN(1,(Constants!$B$20-AF30)/Constants!$B$20)))))</f>
        <v/>
      </c>
      <c r="CM30" s="74" t="str">
        <f aca="false">IF(CL30="","",CL30*IF($BF30,1,Constants!$B$25)*CK30)</f>
        <v/>
      </c>
      <c r="CN30" s="74" t="str">
        <f aca="false">IF(OR($BK30&lt;&gt;Constants!$B$12,NOT($CJ30)),"",IF(NOT($BE30),0,IF(NOT($BG30),0,MAX(0,Constants!$B$21*(1-ABS(AG30-$BM30)/$BM30)))))</f>
        <v/>
      </c>
      <c r="CO30" s="74" t="str">
        <f aca="false">IF(CN30="","",CN30*CK30)</f>
        <v/>
      </c>
      <c r="CP30" s="74" t="str">
        <f aca="false">IF(OR($BK30&lt;&gt;Constants!$B$12,NOT($CJ30)),"",IF(OR(NOT($BE30),NOT($BF30)),0,MIN(Constants!$B$18,(Constants!$B$29*$BH30+Constants!$B$30*$BI30)*IF($BG30,1,MAX(0,MIN(1,(Constants!$B$20-AF30)/Constants!$B$20))))))</f>
        <v/>
      </c>
      <c r="CQ30" s="74" t="str">
        <f aca="false">IF(CP30="","",CP30*CK30)</f>
        <v/>
      </c>
      <c r="CR30" s="75" t="str">
        <f aca="false">IF(OR($BK30&lt;&gt;Constants!$B$12,NOT($CJ30)),"",CM30+CO30+CQ30)</f>
        <v/>
      </c>
      <c r="CS30" s="73" t="str">
        <f aca="false">IF(OR($BK30&lt;&gt;Constants!$B$12,ISBLANK($C30)),"",BW30)</f>
        <v/>
      </c>
      <c r="CT30" s="74" t="str">
        <f aca="false">IF(OR($BK30&lt;&gt;Constants!$B$12,ISBLANK($C30)),"",CG30)</f>
        <v/>
      </c>
      <c r="CU30" s="75" t="str">
        <f aca="false">IF(OR($BK30&lt;&gt;Constants!$B$12,ISBLANK($C30)),"",CR30)</f>
        <v/>
      </c>
      <c r="CV30" s="74" t="str">
        <f aca="false">IF(OR($BK30&lt;&gt;Constants!$B$12,ISBLANK($C30)),"",IF(COUNT(CS30:CU30)=0,0,MAX(CS30:CU30)))</f>
        <v/>
      </c>
      <c r="CW30" s="74" t="str">
        <f aca="false">IF($BK30&lt;&gt;Constants!$B$12,"",CV30)</f>
        <v/>
      </c>
      <c r="CX30" s="74" t="str">
        <f aca="false">IF(ISNUMBER(CW30), RANK(CW30,$CW$11:$CW$510), "")</f>
        <v/>
      </c>
      <c r="CY30" s="73" t="str">
        <f aca="false">IF(OR($BK30&lt;&gt;Constants!$B$12,ISBLANK($C30)),"",MAX(BT30,CD30,CO30))</f>
        <v/>
      </c>
      <c r="CZ30" s="74" t="str">
        <f aca="false">IF(ISNUMBER(CY30), RANK(CY30,CY$11:CY$510), "")</f>
        <v/>
      </c>
      <c r="DA30" s="74" t="str">
        <f aca="false">IF(OR($BK30&lt;&gt;Constants!$B$12,ISBLANK($C30)),"",MAX(AM30,AU30,IF($CH30,BC30,0)))</f>
        <v/>
      </c>
      <c r="DB30" s="74" t="str">
        <f aca="false">IF(ISNUMBER(DA30), RANK(DA30,DA$11:DA$510,1), "")</f>
        <v/>
      </c>
      <c r="DC30" s="74" t="str">
        <f aca="false">IF(OR($BK30&lt;&gt;Constants!$B$12,ISBLANK($C30)),"",MAX(BV30,CF30,CQ30))</f>
        <v/>
      </c>
      <c r="DD30" s="74" t="str">
        <f aca="false">IF(ISNUMBER(DC30),RANK(DC30,DC$11:DC$510),"")</f>
        <v/>
      </c>
      <c r="DE30" s="77" t="str">
        <f aca="false">IFERROR(IF(OR($BK30&lt;&gt;Constants!$B$12, ISBLANK($C30)),"",LARGE(CS30:CU30,2)), 0)</f>
        <v/>
      </c>
      <c r="DF30" s="75" t="str">
        <f aca="false">IF(ISNUMBER(DE30), RANK(DE30,DE$11:DE$510), "")</f>
        <v/>
      </c>
      <c r="DG30" s="74" t="str">
        <f aca="false">IF(ISBLANK($C30),"",IF(BK30=Constants!$B$12,RANK($CX30, $CX$11:$CX$510, 1)+
SUMPRODUCT(--($CX$11:$CX$510=$CX30),--($CZ30&gt;$CZ$11:$CZ$510))+
SUMPRODUCT(--($CX$11:$CX$510=$CX30),--($CZ30=$CZ$11:$CZ$510),--($DB30&gt;$DB$11:$DB$510))+
SUMPRODUCT(--($CX$11:$CX$510=$CX30),--($CZ30=$CZ$11:$CZ$510),--($DB30=$DB$11:$DB$510), --($DD30&gt;$DD$11:$DD$510))+
SUMPRODUCT(--($CX$11:$CX$510=$CX30),--($CZ30=$CZ$11:$CZ$510),--($DB30=$DB$11:$DB$510), --($DD30=$DD$11:$DD$510), --($DF30&gt;$DF$11:$DF$510))
,BK30)
)</f>
        <v/>
      </c>
      <c r="DH30" s="74" t="str">
        <f aca="false">IF(ISBLANK(C30),"",IF(BK30&lt;&gt;Constants!$B$12, BK30, CX30-DG30))</f>
        <v/>
      </c>
      <c r="DI30" s="75"/>
      <c r="DJ30" s="78"/>
      <c r="DK30" s="79" t="str">
        <f aca="false">IF(ISBLANK($C30),"",IF($BK30=Constants!$B$13,$BM30,""))</f>
        <v/>
      </c>
      <c r="DL30" s="78" t="str">
        <f aca="false">IF(ISBLANK($C30),"",IF($BK30&lt;&gt;Constants!$B$12,"",IF(COUNT($CS30:$CU30)=0,"",MATCH($CV30,$CS30:$CU30,0))))</f>
        <v/>
      </c>
      <c r="DM30" s="80" t="str">
        <f aca="false">IF(ISNUMBER($DL30),CHOOSE($DL30,$BR30,$CB30,$CM30),"")</f>
        <v/>
      </c>
      <c r="DN30" s="80" t="str">
        <f aca="false">IF(ISNUMBER($DL30),CHOOSE($DL30,$BT30,$CD30,$CO30),"")</f>
        <v/>
      </c>
      <c r="DO30" s="80" t="str">
        <f aca="false">IF(ISNUMBER($DL30),CHOOSE($DL30,$BV30,$CF30,$CQ30),"")</f>
        <v/>
      </c>
      <c r="DP30" s="81" t="str">
        <f aca="false">IF(ISBLANK(C30),"",IF(BK30&lt;&gt;Constants!$B$12, BK30 ,CW30))</f>
        <v/>
      </c>
      <c r="DQ30" s="82" t="str">
        <f aca="false">IF(ISBLANK($C30),"",IF($BK30&lt;&gt;Constants!$B$12,$BK30,$BL30))</f>
        <v/>
      </c>
      <c r="DR30" s="82" t="str">
        <f aca="false">IF(ISBLANK(C30),"",DH30)</f>
        <v/>
      </c>
      <c r="DS30" s="82" t="str">
        <f aca="false">IF(ISBLANK(C30),"",DG30)</f>
        <v/>
      </c>
      <c r="DT30" s="83" t="str">
        <f aca="false">IF(ISBLANK(C30),
  "",
IF(DS30=Constants!$B$9,COUNTA($C$11:$C510)+2,IF(DS30=Constants!$B$10,COUNTA($C$11:$C510)+1,IF(DS30=Constants!$B$11,COUNTA($C$11:$C510),DS30))))</f>
        <v/>
      </c>
      <c r="DU30" s="3"/>
      <c r="DV30" s="84" t="n">
        <f aca="false">IF(OR(ISNUMBER(DS30),DS30="DQ",DS30="P",DS30="NS"),
    1,
    0
)</f>
        <v>0</v>
      </c>
      <c r="DW30" s="84" t="n">
        <v>20</v>
      </c>
      <c r="DX30" s="84" t="str">
        <f aca="false">IF(ISBLANK($C30),"",IF(ISNUMBER(DT30),DT30+ROW($B30)/1000,""))</f>
        <v/>
      </c>
      <c r="DY30" s="84" t="str">
        <f aca="false">IF(ISNUMBER(DX30), RANK(DX30,DX$11:DX$510,1), "")</f>
        <v/>
      </c>
      <c r="DZ30" s="84" t="str">
        <f aca="false">IF(ISBLANK($C30),
    "",
    $B30
)</f>
        <v/>
      </c>
      <c r="EA30" s="84" t="str">
        <f aca="false">IF(ISBLANK($C30),
    "",
    $C30
)</f>
        <v/>
      </c>
      <c r="EB30" s="84" t="str">
        <f aca="false">IF(ISBLANK($C30),
    "",
    $D30
)</f>
        <v/>
      </c>
      <c r="EC30" s="84" t="str">
        <f aca="false">IF(ISBLANK($C30),"",$DQ30)</f>
        <v/>
      </c>
      <c r="ED30" s="86" t="str">
        <f aca="false">DP30</f>
        <v/>
      </c>
      <c r="EE30" s="84" t="str">
        <f aca="false">IF(ISBLANK($C30),
    "",
    DS30
)</f>
        <v/>
      </c>
      <c r="EF30" s="87" t="str">
        <f aca="false">IF(DW30&gt;DV$10,
    "",
    VLOOKUP(DW30,DY$11:EE528,7,FALSE())
)</f>
        <v/>
      </c>
      <c r="EG30" s="88" t="str">
        <f aca="false">IF(DW30&gt;DV$10,
    "",
    VLOOKUP(DW30,DY$11:EE528,2,FALSE())
)</f>
        <v/>
      </c>
      <c r="EH30" s="88" t="str">
        <f aca="false">IF(DW30&gt;DV$10,
    "",
    VLOOKUP(DW30,DY$11:EE528,3,FALSE())
)</f>
        <v/>
      </c>
      <c r="EI30" s="88" t="str">
        <f aca="false">IF(DW30&gt;DV$10,
    "",
    VLOOKUP(DW30,DY$11:EE528,4,FALSE())
)</f>
        <v/>
      </c>
      <c r="EJ30" s="89" t="str">
        <f aca="false">IF(DW30&gt;DV$10,
    "",
    VLOOKUP(DW30,DY$11:EE528,6,FALSE())
)</f>
        <v/>
      </c>
      <c r="EK30" s="59"/>
    </row>
    <row r="31" customFormat="false" ht="15.75" hidden="false" customHeight="false" outlineLevel="0" collapsed="false">
      <c r="A31" s="3"/>
      <c r="B31" s="155"/>
      <c r="C31" s="156"/>
      <c r="D31" s="96"/>
      <c r="E31" s="147"/>
      <c r="F31" s="148"/>
      <c r="G31" s="148"/>
      <c r="H31" s="149"/>
      <c r="I31" s="150"/>
      <c r="J31" s="151"/>
      <c r="K31" s="151"/>
      <c r="L31" s="151"/>
      <c r="M31" s="151"/>
      <c r="N31" s="152"/>
      <c r="O31" s="103"/>
      <c r="P31" s="148"/>
      <c r="Q31" s="149"/>
      <c r="R31" s="150"/>
      <c r="S31" s="151"/>
      <c r="T31" s="151"/>
      <c r="U31" s="151"/>
      <c r="V31" s="151"/>
      <c r="W31" s="152"/>
      <c r="X31" s="103"/>
      <c r="Y31" s="148"/>
      <c r="Z31" s="149"/>
      <c r="AA31" s="150"/>
      <c r="AB31" s="151"/>
      <c r="AC31" s="151"/>
      <c r="AD31" s="151"/>
      <c r="AE31" s="151"/>
      <c r="AF31" s="152"/>
      <c r="AG31" s="104"/>
      <c r="AH31" s="150"/>
      <c r="AI31" s="73"/>
      <c r="AJ31" s="73" t="str">
        <f aca="false">IF(ISBLANK($C31),
  "",
IF(E31=Constants!$B$7,
  TRUE(),
IF(E31=Constants!$B$8,
  FALSE(),
  TRUE()
)))</f>
        <v/>
      </c>
      <c r="AK31" s="74" t="str">
        <f aca="false">IF(ISBLANK($C31),"",IF(F31=Constants!$B$8,FALSE(),TRUE()))</f>
        <v/>
      </c>
      <c r="AL31" s="74" t="str">
        <f aca="false">IF(ISBLANK($C31),"",COUNTA($G31:$O31)&gt;0)</f>
        <v/>
      </c>
      <c r="AM31" s="74" t="str">
        <f aca="false">IF(OR(ISBLANK($C31),$AL31&lt;&gt;TRUE()),"",IF(ISBLANK(G31),Constants!$B$27,MAX(0,G31)))</f>
        <v/>
      </c>
      <c r="AN31" s="74" t="str">
        <f aca="false">IF(OR(ISBLANK($C31),$AL31&lt;&gt;TRUE()),"",IF(ISBLANK(H31),Constants!$B$28,MAX(0,H31)))</f>
        <v/>
      </c>
      <c r="AO31" s="74" t="str">
        <f aca="false">IF(OR(ISBLANK($C31),$AL31&lt;&gt;TRUE()),"",IF(J31=Constants!$B$7,TRUE(),IF(J31=Constants!$B$8,FALSE(),TRUE())))</f>
        <v/>
      </c>
      <c r="AP31" s="74" t="str">
        <f aca="false">IF(OR(ISBLANK($C31),$AL31&lt;&gt;TRUE()),"",IF(I31=Constants!$B$7,TRUE(),IF(I31=Constants!$B$8,FALSE(),TRUE())))</f>
        <v/>
      </c>
      <c r="AQ31" s="74" t="str">
        <f aca="false">IF(OR(ISBLANK($C31),$AL31&lt;&gt;TRUE()),"",IF(K31=Constants!$B$33,TRUE(),IF(K31=Constants!$B$34,FALSE(),IF(AND(ISNUMBER(O31),OR(ISBLANK(N31),N31=0)),TRUE(),IF(AND(ISBLANK(O31),ISNUMBER(N31),N31&lt;&gt;0),FALSE(),"")))))</f>
        <v/>
      </c>
      <c r="AR31" s="74" t="str">
        <f aca="false">IF(OR(ISBLANK($C31),$AL31&lt;&gt;TRUE()),"",IF(ISBLANK(L31),Constants!$B$35,MAX(0,MIN(Constants!$B$31,L31))))</f>
        <v/>
      </c>
      <c r="AS31" s="74" t="str">
        <f aca="false">IF(OR(ISBLANK($C31),$AL31&lt;&gt;TRUE()),"",IF(ISBLANK(M31),Constants!$B$35,MAX(0,MIN(Constants!$B$32,M31))))</f>
        <v/>
      </c>
      <c r="AT31" s="74" t="str">
        <f aca="false">IF(ISBLANK($C31),"",COUNTA($P31:$X31)&gt;0)</f>
        <v/>
      </c>
      <c r="AU31" s="74" t="str">
        <f aca="false">IF(OR(ISBLANK($C31),$AT31&lt;&gt;TRUE()),"",IF(ISBLANK(P31),Constants!$B$27,MAX(0,P31)))</f>
        <v/>
      </c>
      <c r="AV31" s="74" t="str">
        <f aca="false">IF(OR(ISBLANK($C31),$AT31&lt;&gt;TRUE()),"",IF(ISBLANK(Q31),Constants!$B$28,MAX(0,Q31)))</f>
        <v/>
      </c>
      <c r="AW31" s="74" t="str">
        <f aca="false">IF(OR(ISBLANK($C31),$AT31&lt;&gt;TRUE()),"",IF(S31=Constants!$B$7,TRUE(),IF(S31=Constants!$B$8,FALSE(),TRUE())))</f>
        <v/>
      </c>
      <c r="AX31" s="74" t="str">
        <f aca="false">IF(OR(ISBLANK($C31),$AT31&lt;&gt;TRUE()),"",IF(R31=Constants!$B$7,TRUE(),IF(R31=Constants!$B$8,FALSE(),TRUE())))</f>
        <v/>
      </c>
      <c r="AY31" s="74" t="str">
        <f aca="false">IF(OR(ISBLANK($C31),$AT31&lt;&gt;TRUE()),"",IF(T31=Constants!$B$33,TRUE(),IF(T31=Constants!$B$34,FALSE(),IF(AND(ISNUMBER(X31),OR(ISBLANK(W31),W31=0)),TRUE(),IF(AND(ISBLANK(X31),ISNUMBER(W31),W31&lt;&gt;0),FALSE(),"")))))</f>
        <v/>
      </c>
      <c r="AZ31" s="74" t="str">
        <f aca="false">IF(OR(ISBLANK($C31),$AT31&lt;&gt;TRUE()),"",IF(ISBLANK(U31),Constants!$B$35,MAX(0,MIN(Constants!$B$31,U31))))</f>
        <v/>
      </c>
      <c r="BA31" s="74" t="str">
        <f aca="false">IF(OR(ISBLANK($C31),$AT31&lt;&gt;TRUE()),"",IF(ISBLANK(V31),Constants!$B$35,MAX(0,MIN(Constants!$B$32,V31))))</f>
        <v/>
      </c>
      <c r="BB31" s="74" t="str">
        <f aca="false">IF(ISBLANK($C31),"",COUNTA($Y31:$AG31)&gt;0)</f>
        <v/>
      </c>
      <c r="BC31" s="74" t="str">
        <f aca="false">IF(OR(ISBLANK($C31),$BB31&lt;&gt;TRUE()),"",IF(ISBLANK(Y31),Constants!$B$27,MAX(0,Y31)))</f>
        <v/>
      </c>
      <c r="BD31" s="74" t="str">
        <f aca="false">IF(OR(ISBLANK($C31),$BB31&lt;&gt;TRUE()),"",IF(ISBLANK(Z31),Constants!$B$28,MAX(0,Z31)))</f>
        <v/>
      </c>
      <c r="BE31" s="74" t="str">
        <f aca="false">IF(OR(ISBLANK($C31),$BB31&lt;&gt;TRUE()),"",IF(AB31=Constants!$B$7,TRUE(),IF(AB31=Constants!$B$8,FALSE(),TRUE())))</f>
        <v/>
      </c>
      <c r="BF31" s="74" t="str">
        <f aca="false">IF(OR(ISBLANK($C31),$BB31&lt;&gt;TRUE()),"",IF(AA31=Constants!$B$7,TRUE(),IF(AA31=Constants!$B$8,FALSE(),TRUE())))</f>
        <v/>
      </c>
      <c r="BG31" s="74" t="str">
        <f aca="false">IF(OR(ISBLANK($C31),$BB31&lt;&gt;TRUE()),"",IF(AC31=Constants!$B$33,TRUE(),IF(AC31=Constants!$B$34,FALSE(),IF(AND(ISNUMBER(AG31),OR(ISBLANK(AF31),AF31=0)),TRUE(),IF(AND(ISBLANK(AG31),ISNUMBER(AF31),AF31&lt;&gt;0),FALSE(),"")))))</f>
        <v/>
      </c>
      <c r="BH31" s="74" t="str">
        <f aca="false">IF(OR(ISBLANK($C31),$BB31&lt;&gt;TRUE()),"",IF(ISBLANK(AD31),Constants!$B$35,MAX(0,MIN(Constants!$B$31,AD31))))</f>
        <v/>
      </c>
      <c r="BI31" s="74" t="str">
        <f aca="false">IF(OR(ISBLANK($C31),$BB31&lt;&gt;TRUE()),"",IF(ISBLANK(AE31),Constants!$B$35,MAX(0,MIN(Constants!$B$32,AE31))))</f>
        <v/>
      </c>
      <c r="BJ31" s="75" t="str">
        <f aca="false">IF(ISBLANK($C31),
  "",
IF(AH31=Constants!$B$7,
  TRUE(),
IF(AH31=Constants!$B$8,
  FALSE(),
  FALSE()
)))</f>
        <v/>
      </c>
      <c r="BK31" s="74" t="str">
        <f aca="false">IF(ISBLANK($C31),"",IF($BJ31,Constants!$B$9,IF(COUNTA($E31:$AH31)=0,Constants!$B$10,IF(NOT($AK31),Constants!$B$11,IF(AND(NOT(ISNUMBER($BM31)),COUNTA($O31,$X31,$AG31)&gt;0),Constants!$B$13,Constants!$B$12)))))</f>
        <v/>
      </c>
      <c r="BL31" s="74" t="str">
        <f aca="false">IF(ISBLANK($C31),"",IF($BK31&lt;&gt;Constants!$B$12,$BK31,Constants!$B$4))</f>
        <v/>
      </c>
      <c r="BM31" s="73" t="str">
        <f aca="false">IF(OR(ISBLANK($D$8), NOT(ISNUMBER($D$8))), Constants!$B$17,$D$8)</f>
        <v>ERROR: Set Target Time in cell D8</v>
      </c>
      <c r="BN31" s="73" t="str">
        <f aca="false">IF(OR($BK31&lt;&gt;Constants!$B$12,$AL31&lt;&gt;TRUE()),"",IF(NOT($AO31),TRUE(),IF($AQ31="","",$AQ31)))</f>
        <v/>
      </c>
      <c r="BO31" s="74" t="b">
        <f aca="false">IF(BN31="",FALSE(),IF(NOT($AO31),TRUE(),IF($AQ31,ISNUMBER(O31),ISNUMBER(N31))))</f>
        <v>0</v>
      </c>
      <c r="BP31" s="76" t="str">
        <f aca="false">IF(BO31,IF($AJ31,1,Constants!$B$22)*POWER(Constants!$B$23,MAX($AM31,0))*POWER(Constants!$B$24,MAX($AN31,0)),"")</f>
        <v/>
      </c>
      <c r="BQ31" s="74" t="str">
        <f aca="false">IF(OR($BK31&lt;&gt;Constants!$B$12,NOT($BO31)),"",IF(NOT($AO31),0,Constants!$B$19*IF($AQ31,1,MAX(0,MIN(1,(Constants!$B$20-N31)/Constants!$B$20)))))</f>
        <v/>
      </c>
      <c r="BR31" s="74" t="str">
        <f aca="false">IF(BQ31="","",BQ31*IF($AP31,1,Constants!$B$25)*BP31)</f>
        <v/>
      </c>
      <c r="BS31" s="74" t="str">
        <f aca="false">IF(OR($BK31&lt;&gt;Constants!$B$12,NOT($BO31)),"",IF(NOT($AO31),0,IF(NOT($AQ31),0,MAX(0,Constants!$B$21*(1-ABS(O31-$BM31)/$BM31)))))</f>
        <v/>
      </c>
      <c r="BT31" s="74" t="str">
        <f aca="false">IF(BS31="","",BS31*BP31)</f>
        <v/>
      </c>
      <c r="BU31" s="74" t="str">
        <f aca="false">IF(OR($BK31&lt;&gt;Constants!$B$12,NOT($BO31)),"",IF(OR(NOT($AO31),NOT($AP31)),0,MIN(Constants!$B$18,(Constants!$B$29*$AR31+Constants!$B$30*$AS31)*IF($AQ31,1,MAX(0,MIN(1,(Constants!$B$20-N31)/Constants!$B$20))))))</f>
        <v/>
      </c>
      <c r="BV31" s="74" t="str">
        <f aca="false">IF(BU31="","",BU31*BP31)</f>
        <v/>
      </c>
      <c r="BW31" s="75" t="str">
        <f aca="false">IF(OR($BK31&lt;&gt;Constants!$B$12,NOT($BO31)),"",BR31+BT31+BV31)</f>
        <v/>
      </c>
      <c r="BX31" s="73" t="str">
        <f aca="false">IF(OR($BK31&lt;&gt;Constants!$B$12,$AT31&lt;&gt;TRUE()),"",IF(NOT($AW31),TRUE(),IF($AY31="","",$AY31)))</f>
        <v/>
      </c>
      <c r="BY31" s="74" t="b">
        <f aca="false">IF(BX31="",FALSE(),IF(NOT($AW31),TRUE(),IF($AY31,ISNUMBER(X31),ISNUMBER(W31))))</f>
        <v>0</v>
      </c>
      <c r="BZ31" s="76" t="str">
        <f aca="false">IF(BY31,IF($AJ31,1,Constants!$B$22)*POWER(Constants!$B$23,MAX($AU31,0))*POWER(Constants!$B$24,MAX($AV31,0)),"")</f>
        <v/>
      </c>
      <c r="CA31" s="74" t="str">
        <f aca="false">IF(OR($BK31&lt;&gt;Constants!$B$12,NOT($BY31)),"",IF(NOT($AW31),0,Constants!$B$19*IF($AY31,1,MAX(0,MIN(1,(Constants!$B$20-W31)/Constants!$B$20)))))</f>
        <v/>
      </c>
      <c r="CB31" s="74" t="str">
        <f aca="false">IF(CA31="","",CA31*IF($AX31,1,Constants!$B$25)*BZ31)</f>
        <v/>
      </c>
      <c r="CC31" s="74" t="str">
        <f aca="false">IF(OR($BK31&lt;&gt;Constants!$B$12,NOT($BY31)),"",IF(NOT($AW31),0,IF(NOT($AY31),0,MAX(0,Constants!$B$21*(1-ABS(X31-$BM31)/$BM31)))))</f>
        <v/>
      </c>
      <c r="CD31" s="74" t="str">
        <f aca="false">IF(CC31="","",CC31*BZ31)</f>
        <v/>
      </c>
      <c r="CE31" s="74" t="str">
        <f aca="false">IF(OR($BK31&lt;&gt;Constants!$B$12,NOT($BY31)),"",IF(OR(NOT($AW31),NOT($AX31)),0,MIN(Constants!$B$18,(Constants!$B$29*$AZ31+Constants!$B$30*$BA31)*IF($AY31,1,MAX(0,MIN(1,(Constants!$B$20-W31)/Constants!$B$20))))))</f>
        <v/>
      </c>
      <c r="CF31" s="74" t="str">
        <f aca="false">IF(CE31="","",CE31*BZ31)</f>
        <v/>
      </c>
      <c r="CG31" s="75" t="str">
        <f aca="false">IF(OR($BK31&lt;&gt;Constants!$B$12,NOT($BY31)),"",CB31+CD31+CF31)</f>
        <v/>
      </c>
      <c r="CH31" s="73" t="b">
        <f aca="false">IF(OR(BN31="",BX31=""),TRUE(),BN31&lt;&gt;BX31)</f>
        <v>1</v>
      </c>
      <c r="CI31" s="74" t="str">
        <f aca="false">IF(OR($BK31&lt;&gt;Constants!$B$12,$BB31&lt;&gt;TRUE(),NOT($CH31)),"",IF(NOT($BE31),TRUE(),IF($BG31="","",$BG31)))</f>
        <v/>
      </c>
      <c r="CJ31" s="74" t="b">
        <f aca="false">IF(CI31="",FALSE(),IF(NOT($BE31),TRUE(),IF($BG31,ISNUMBER(AG31),ISNUMBER(AF31))))</f>
        <v>0</v>
      </c>
      <c r="CK31" s="76" t="str">
        <f aca="false">IF(CJ31,IF($AJ31,1,Constants!$B$22)*POWER(Constants!$B$23,MAX($BC31,0))*POWER(Constants!$B$24,MAX($BD31,0)),"")</f>
        <v/>
      </c>
      <c r="CL31" s="74" t="str">
        <f aca="false">IF(OR($BK31&lt;&gt;Constants!$B$12,NOT($CJ31)),"",IF(NOT($BE31),0,Constants!$B$19*IF($BG31,1,MAX(0,MIN(1,(Constants!$B$20-AF31)/Constants!$B$20)))))</f>
        <v/>
      </c>
      <c r="CM31" s="74" t="str">
        <f aca="false">IF(CL31="","",CL31*IF($BF31,1,Constants!$B$25)*CK31)</f>
        <v/>
      </c>
      <c r="CN31" s="74" t="str">
        <f aca="false">IF(OR($BK31&lt;&gt;Constants!$B$12,NOT($CJ31)),"",IF(NOT($BE31),0,IF(NOT($BG31),0,MAX(0,Constants!$B$21*(1-ABS(AG31-$BM31)/$BM31)))))</f>
        <v/>
      </c>
      <c r="CO31" s="74" t="str">
        <f aca="false">IF(CN31="","",CN31*CK31)</f>
        <v/>
      </c>
      <c r="CP31" s="74" t="str">
        <f aca="false">IF(OR($BK31&lt;&gt;Constants!$B$12,NOT($CJ31)),"",IF(OR(NOT($BE31),NOT($BF31)),0,MIN(Constants!$B$18,(Constants!$B$29*$BH31+Constants!$B$30*$BI31)*IF($BG31,1,MAX(0,MIN(1,(Constants!$B$20-AF31)/Constants!$B$20))))))</f>
        <v/>
      </c>
      <c r="CQ31" s="74" t="str">
        <f aca="false">IF(CP31="","",CP31*CK31)</f>
        <v/>
      </c>
      <c r="CR31" s="75" t="str">
        <f aca="false">IF(OR($BK31&lt;&gt;Constants!$B$12,NOT($CJ31)),"",CM31+CO31+CQ31)</f>
        <v/>
      </c>
      <c r="CS31" s="73" t="str">
        <f aca="false">IF(OR($BK31&lt;&gt;Constants!$B$12,ISBLANK($C31)),"",BW31)</f>
        <v/>
      </c>
      <c r="CT31" s="74" t="str">
        <f aca="false">IF(OR($BK31&lt;&gt;Constants!$B$12,ISBLANK($C31)),"",CG31)</f>
        <v/>
      </c>
      <c r="CU31" s="75" t="str">
        <f aca="false">IF(OR($BK31&lt;&gt;Constants!$B$12,ISBLANK($C31)),"",CR31)</f>
        <v/>
      </c>
      <c r="CV31" s="74" t="str">
        <f aca="false">IF(OR($BK31&lt;&gt;Constants!$B$12,ISBLANK($C31)),"",IF(COUNT(CS31:CU31)=0,0,MAX(CS31:CU31)))</f>
        <v/>
      </c>
      <c r="CW31" s="74" t="str">
        <f aca="false">IF($BK31&lt;&gt;Constants!$B$12,"",CV31)</f>
        <v/>
      </c>
      <c r="CX31" s="74" t="str">
        <f aca="false">IF(ISNUMBER(CW31), RANK(CW31,$CW$11:$CW$510), "")</f>
        <v/>
      </c>
      <c r="CY31" s="73" t="str">
        <f aca="false">IF(OR($BK31&lt;&gt;Constants!$B$12,ISBLANK($C31)),"",MAX(BT31,CD31,CO31))</f>
        <v/>
      </c>
      <c r="CZ31" s="74" t="str">
        <f aca="false">IF(ISNUMBER(CY31), RANK(CY31,CY$11:CY$510), "")</f>
        <v/>
      </c>
      <c r="DA31" s="74" t="str">
        <f aca="false">IF(OR($BK31&lt;&gt;Constants!$B$12,ISBLANK($C31)),"",MAX(AM31,AU31,IF($CH31,BC31,0)))</f>
        <v/>
      </c>
      <c r="DB31" s="74" t="str">
        <f aca="false">IF(ISNUMBER(DA31), RANK(DA31,DA$11:DA$510,1), "")</f>
        <v/>
      </c>
      <c r="DC31" s="74" t="str">
        <f aca="false">IF(OR($BK31&lt;&gt;Constants!$B$12,ISBLANK($C31)),"",MAX(BV31,CF31,CQ31))</f>
        <v/>
      </c>
      <c r="DD31" s="74" t="str">
        <f aca="false">IF(ISNUMBER(DC31),RANK(DC31,DC$11:DC$510),"")</f>
        <v/>
      </c>
      <c r="DE31" s="77" t="str">
        <f aca="false">IFERROR(IF(OR($BK31&lt;&gt;Constants!$B$12, ISBLANK($C31)),"",LARGE(CS31:CU31,2)), 0)</f>
        <v/>
      </c>
      <c r="DF31" s="75" t="str">
        <f aca="false">IF(ISNUMBER(DE31), RANK(DE31,DE$11:DE$510), "")</f>
        <v/>
      </c>
      <c r="DG31" s="74" t="str">
        <f aca="false">IF(ISBLANK($C31),"",IF(BK31=Constants!$B$12,RANK($CX31, $CX$11:$CX$510, 1)+
SUMPRODUCT(--($CX$11:$CX$510=$CX31),--($CZ31&gt;$CZ$11:$CZ$510))+
SUMPRODUCT(--($CX$11:$CX$510=$CX31),--($CZ31=$CZ$11:$CZ$510),--($DB31&gt;$DB$11:$DB$510))+
SUMPRODUCT(--($CX$11:$CX$510=$CX31),--($CZ31=$CZ$11:$CZ$510),--($DB31=$DB$11:$DB$510), --($DD31&gt;$DD$11:$DD$510))+
SUMPRODUCT(--($CX$11:$CX$510=$CX31),--($CZ31=$CZ$11:$CZ$510),--($DB31=$DB$11:$DB$510), --($DD31=$DD$11:$DD$510), --($DF31&gt;$DF$11:$DF$510))
,BK31)
)</f>
        <v/>
      </c>
      <c r="DH31" s="74" t="str">
        <f aca="false">IF(ISBLANK(C31),"",IF(BK31&lt;&gt;Constants!$B$12, BK31, CX31-DG31))</f>
        <v/>
      </c>
      <c r="DI31" s="75"/>
      <c r="DJ31" s="78"/>
      <c r="DK31" s="79" t="str">
        <f aca="false">IF(ISBLANK($C31),"",IF($BK31=Constants!$B$13,$BM31,""))</f>
        <v/>
      </c>
      <c r="DL31" s="78" t="str">
        <f aca="false">IF(ISBLANK($C31),"",IF($BK31&lt;&gt;Constants!$B$12,"",IF(COUNT($CS31:$CU31)=0,"",MATCH($CV31,$CS31:$CU31,0))))</f>
        <v/>
      </c>
      <c r="DM31" s="80" t="str">
        <f aca="false">IF(ISNUMBER($DL31),CHOOSE($DL31,$BR31,$CB31,$CM31),"")</f>
        <v/>
      </c>
      <c r="DN31" s="80" t="str">
        <f aca="false">IF(ISNUMBER($DL31),CHOOSE($DL31,$BT31,$CD31,$CO31),"")</f>
        <v/>
      </c>
      <c r="DO31" s="80" t="str">
        <f aca="false">IF(ISNUMBER($DL31),CHOOSE($DL31,$BV31,$CF31,$CQ31),"")</f>
        <v/>
      </c>
      <c r="DP31" s="81" t="str">
        <f aca="false">IF(ISBLANK(C31),"",IF(BK31&lt;&gt;Constants!$B$12, BK31 ,CW31))</f>
        <v/>
      </c>
      <c r="DQ31" s="82" t="str">
        <f aca="false">IF(ISBLANK($C31),"",IF($BK31&lt;&gt;Constants!$B$12,$BK31,$BL31))</f>
        <v/>
      </c>
      <c r="DR31" s="82" t="str">
        <f aca="false">IF(ISBLANK(C31),"",DH31)</f>
        <v/>
      </c>
      <c r="DS31" s="82" t="str">
        <f aca="false">IF(ISBLANK(C31),"",DG31)</f>
        <v/>
      </c>
      <c r="DT31" s="83" t="str">
        <f aca="false">IF(ISBLANK(C31),
  "",
IF(DS31=Constants!$B$9,COUNTA($C$11:$C510)+2,IF(DS31=Constants!$B$10,COUNTA($C$11:$C510)+1,IF(DS31=Constants!$B$11,COUNTA($C$11:$C510),DS31))))</f>
        <v/>
      </c>
      <c r="DU31" s="3"/>
      <c r="DV31" s="84" t="n">
        <f aca="false">IF(OR(ISNUMBER(DS31),DS31="DQ",DS31="P",DS31="NS"),
    1,
    0
)</f>
        <v>0</v>
      </c>
      <c r="DW31" s="84" t="n">
        <v>21</v>
      </c>
      <c r="DX31" s="84" t="str">
        <f aca="false">IF(ISBLANK($C31),"",IF(ISNUMBER(DT31),DT31+ROW($B31)/1000,""))</f>
        <v/>
      </c>
      <c r="DY31" s="84" t="str">
        <f aca="false">IF(ISNUMBER(DX31), RANK(DX31,DX$11:DX$510,1), "")</f>
        <v/>
      </c>
      <c r="DZ31" s="84" t="str">
        <f aca="false">IF(ISBLANK($C31),
    "",
    $B31
)</f>
        <v/>
      </c>
      <c r="EA31" s="84" t="str">
        <f aca="false">IF(ISBLANK($C31),
    "",
    $C31
)</f>
        <v/>
      </c>
      <c r="EB31" s="84" t="str">
        <f aca="false">IF(ISBLANK($C31),
    "",
    $D31
)</f>
        <v/>
      </c>
      <c r="EC31" s="84" t="str">
        <f aca="false">IF(ISBLANK($C31),"",$DQ31)</f>
        <v/>
      </c>
      <c r="ED31" s="86" t="str">
        <f aca="false">DP31</f>
        <v/>
      </c>
      <c r="EE31" s="84" t="str">
        <f aca="false">IF(ISBLANK($C31),
    "",
    DS31
)</f>
        <v/>
      </c>
      <c r="EF31" s="87" t="str">
        <f aca="false">IF(DW31&gt;DV$10,
    "",
    VLOOKUP(DW31,DY$11:EE529,7,FALSE())
)</f>
        <v/>
      </c>
      <c r="EG31" s="88" t="str">
        <f aca="false">IF(DW31&gt;DV$10,
    "",
    VLOOKUP(DW31,DY$11:EE529,2,FALSE())
)</f>
        <v/>
      </c>
      <c r="EH31" s="88" t="str">
        <f aca="false">IF(DW31&gt;DV$10,
    "",
    VLOOKUP(DW31,DY$11:EE529,3,FALSE())
)</f>
        <v/>
      </c>
      <c r="EI31" s="88" t="str">
        <f aca="false">IF(DW31&gt;DV$10,
    "",
    VLOOKUP(DW31,DY$11:EE529,4,FALSE())
)</f>
        <v/>
      </c>
      <c r="EJ31" s="89" t="str">
        <f aca="false">IF(DW31&gt;DV$10,
    "",
    VLOOKUP(DW31,DY$11:EE529,6,FALSE())
)</f>
        <v/>
      </c>
      <c r="EK31" s="59"/>
    </row>
    <row r="32" customFormat="false" ht="15.75" hidden="false" customHeight="false" outlineLevel="0" collapsed="false">
      <c r="A32" s="3"/>
      <c r="B32" s="153"/>
      <c r="C32" s="154"/>
      <c r="D32" s="135"/>
      <c r="E32" s="136"/>
      <c r="F32" s="137"/>
      <c r="G32" s="137"/>
      <c r="H32" s="138"/>
      <c r="I32" s="139"/>
      <c r="J32" s="140"/>
      <c r="K32" s="140"/>
      <c r="L32" s="140"/>
      <c r="M32" s="140"/>
      <c r="N32" s="141"/>
      <c r="O32" s="142"/>
      <c r="P32" s="137"/>
      <c r="Q32" s="138"/>
      <c r="R32" s="139"/>
      <c r="S32" s="140"/>
      <c r="T32" s="140"/>
      <c r="U32" s="140"/>
      <c r="V32" s="140"/>
      <c r="W32" s="141"/>
      <c r="X32" s="142"/>
      <c r="Y32" s="137"/>
      <c r="Z32" s="138"/>
      <c r="AA32" s="139"/>
      <c r="AB32" s="140"/>
      <c r="AC32" s="140"/>
      <c r="AD32" s="140"/>
      <c r="AE32" s="140"/>
      <c r="AF32" s="141"/>
      <c r="AG32" s="143"/>
      <c r="AH32" s="139"/>
      <c r="AI32" s="116"/>
      <c r="AJ32" s="116" t="str">
        <f aca="false">IF(ISBLANK($C32),
  "",
IF(E32=Constants!$B$7,
  TRUE(),
IF(E32=Constants!$B$8,
  FALSE(),
  TRUE()
)))</f>
        <v/>
      </c>
      <c r="AK32" s="117" t="str">
        <f aca="false">IF(ISBLANK($C32),"",IF(F32=Constants!$B$8,FALSE(),TRUE()))</f>
        <v/>
      </c>
      <c r="AL32" s="117" t="str">
        <f aca="false">IF(ISBLANK($C32),"",COUNTA($G32:$O32)&gt;0)</f>
        <v/>
      </c>
      <c r="AM32" s="117" t="str">
        <f aca="false">IF(OR(ISBLANK($C32),$AL32&lt;&gt;TRUE()),"",IF(ISBLANK(G32),Constants!$B$27,MAX(0,G32)))</f>
        <v/>
      </c>
      <c r="AN32" s="117" t="str">
        <f aca="false">IF(OR(ISBLANK($C32),$AL32&lt;&gt;TRUE()),"",IF(ISBLANK(H32),Constants!$B$28,MAX(0,H32)))</f>
        <v/>
      </c>
      <c r="AO32" s="117" t="str">
        <f aca="false">IF(OR(ISBLANK($C32),$AL32&lt;&gt;TRUE()),"",IF(J32=Constants!$B$7,TRUE(),IF(J32=Constants!$B$8,FALSE(),TRUE())))</f>
        <v/>
      </c>
      <c r="AP32" s="117" t="str">
        <f aca="false">IF(OR(ISBLANK($C32),$AL32&lt;&gt;TRUE()),"",IF(I32=Constants!$B$7,TRUE(),IF(I32=Constants!$B$8,FALSE(),TRUE())))</f>
        <v/>
      </c>
      <c r="AQ32" s="117" t="str">
        <f aca="false">IF(OR(ISBLANK($C32),$AL32&lt;&gt;TRUE()),"",IF(K32=Constants!$B$33,TRUE(),IF(K32=Constants!$B$34,FALSE(),IF(AND(ISNUMBER(O32),OR(ISBLANK(N32),N32=0)),TRUE(),IF(AND(ISBLANK(O32),ISNUMBER(N32),N32&lt;&gt;0),FALSE(),"")))))</f>
        <v/>
      </c>
      <c r="AR32" s="117" t="str">
        <f aca="false">IF(OR(ISBLANK($C32),$AL32&lt;&gt;TRUE()),"",IF(ISBLANK(L32),Constants!$B$35,MAX(0,MIN(Constants!$B$31,L32))))</f>
        <v/>
      </c>
      <c r="AS32" s="117" t="str">
        <f aca="false">IF(OR(ISBLANK($C32),$AL32&lt;&gt;TRUE()),"",IF(ISBLANK(M32),Constants!$B$35,MAX(0,MIN(Constants!$B$32,M32))))</f>
        <v/>
      </c>
      <c r="AT32" s="117" t="str">
        <f aca="false">IF(ISBLANK($C32),"",COUNTA($P32:$X32)&gt;0)</f>
        <v/>
      </c>
      <c r="AU32" s="117" t="str">
        <f aca="false">IF(OR(ISBLANK($C32),$AT32&lt;&gt;TRUE()),"",IF(ISBLANK(P32),Constants!$B$27,MAX(0,P32)))</f>
        <v/>
      </c>
      <c r="AV32" s="117" t="str">
        <f aca="false">IF(OR(ISBLANK($C32),$AT32&lt;&gt;TRUE()),"",IF(ISBLANK(Q32),Constants!$B$28,MAX(0,Q32)))</f>
        <v/>
      </c>
      <c r="AW32" s="117" t="str">
        <f aca="false">IF(OR(ISBLANK($C32),$AT32&lt;&gt;TRUE()),"",IF(S32=Constants!$B$7,TRUE(),IF(S32=Constants!$B$8,FALSE(),TRUE())))</f>
        <v/>
      </c>
      <c r="AX32" s="117" t="str">
        <f aca="false">IF(OR(ISBLANK($C32),$AT32&lt;&gt;TRUE()),"",IF(R32=Constants!$B$7,TRUE(),IF(R32=Constants!$B$8,FALSE(),TRUE())))</f>
        <v/>
      </c>
      <c r="AY32" s="117" t="str">
        <f aca="false">IF(OR(ISBLANK($C32),$AT32&lt;&gt;TRUE()),"",IF(T32=Constants!$B$33,TRUE(),IF(T32=Constants!$B$34,FALSE(),IF(AND(ISNUMBER(X32),OR(ISBLANK(W32),W32=0)),TRUE(),IF(AND(ISBLANK(X32),ISNUMBER(W32),W32&lt;&gt;0),FALSE(),"")))))</f>
        <v/>
      </c>
      <c r="AZ32" s="117" t="str">
        <f aca="false">IF(OR(ISBLANK($C32),$AT32&lt;&gt;TRUE()),"",IF(ISBLANK(U32),Constants!$B$35,MAX(0,MIN(Constants!$B$31,U32))))</f>
        <v/>
      </c>
      <c r="BA32" s="117" t="str">
        <f aca="false">IF(OR(ISBLANK($C32),$AT32&lt;&gt;TRUE()),"",IF(ISBLANK(V32),Constants!$B$35,MAX(0,MIN(Constants!$B$32,V32))))</f>
        <v/>
      </c>
      <c r="BB32" s="117" t="str">
        <f aca="false">IF(ISBLANK($C32),"",COUNTA($Y32:$AG32)&gt;0)</f>
        <v/>
      </c>
      <c r="BC32" s="117" t="str">
        <f aca="false">IF(OR(ISBLANK($C32),$BB32&lt;&gt;TRUE()),"",IF(ISBLANK(Y32),Constants!$B$27,MAX(0,Y32)))</f>
        <v/>
      </c>
      <c r="BD32" s="117" t="str">
        <f aca="false">IF(OR(ISBLANK($C32),$BB32&lt;&gt;TRUE()),"",IF(ISBLANK(Z32),Constants!$B$28,MAX(0,Z32)))</f>
        <v/>
      </c>
      <c r="BE32" s="117" t="str">
        <f aca="false">IF(OR(ISBLANK($C32),$BB32&lt;&gt;TRUE()),"",IF(AB32=Constants!$B$7,TRUE(),IF(AB32=Constants!$B$8,FALSE(),TRUE())))</f>
        <v/>
      </c>
      <c r="BF32" s="117" t="str">
        <f aca="false">IF(OR(ISBLANK($C32),$BB32&lt;&gt;TRUE()),"",IF(AA32=Constants!$B$7,TRUE(),IF(AA32=Constants!$B$8,FALSE(),TRUE())))</f>
        <v/>
      </c>
      <c r="BG32" s="117" t="str">
        <f aca="false">IF(OR(ISBLANK($C32),$BB32&lt;&gt;TRUE()),"",IF(AC32=Constants!$B$33,TRUE(),IF(AC32=Constants!$B$34,FALSE(),IF(AND(ISNUMBER(AG32),OR(ISBLANK(AF32),AF32=0)),TRUE(),IF(AND(ISBLANK(AG32),ISNUMBER(AF32),AF32&lt;&gt;0),FALSE(),"")))))</f>
        <v/>
      </c>
      <c r="BH32" s="117" t="str">
        <f aca="false">IF(OR(ISBLANK($C32),$BB32&lt;&gt;TRUE()),"",IF(ISBLANK(AD32),Constants!$B$35,MAX(0,MIN(Constants!$B$31,AD32))))</f>
        <v/>
      </c>
      <c r="BI32" s="117" t="str">
        <f aca="false">IF(OR(ISBLANK($C32),$BB32&lt;&gt;TRUE()),"",IF(ISBLANK(AE32),Constants!$B$35,MAX(0,MIN(Constants!$B$32,AE32))))</f>
        <v/>
      </c>
      <c r="BJ32" s="118" t="str">
        <f aca="false">IF(ISBLANK($C32),
  "",
IF(AH32=Constants!$B$7,
  TRUE(),
IF(AH32=Constants!$B$8,
  FALSE(),
  FALSE()
)))</f>
        <v/>
      </c>
      <c r="BK32" s="117" t="str">
        <f aca="false">IF(ISBLANK($C32),"",IF($BJ32,Constants!$B$9,IF(COUNTA($E32:$AH32)=0,Constants!$B$10,IF(NOT($AK32),Constants!$B$11,IF(AND(NOT(ISNUMBER($BM32)),COUNTA($O32,$X32,$AG32)&gt;0),Constants!$B$13,Constants!$B$12)))))</f>
        <v/>
      </c>
      <c r="BL32" s="117" t="str">
        <f aca="false">IF(ISBLANK($C32),"",IF($BK32&lt;&gt;Constants!$B$12,$BK32,Constants!$B$4))</f>
        <v/>
      </c>
      <c r="BM32" s="116" t="str">
        <f aca="false">IF(OR(ISBLANK($D$8), NOT(ISNUMBER($D$8))), Constants!$B$17,$D$8)</f>
        <v>ERROR: Set Target Time in cell D8</v>
      </c>
      <c r="BN32" s="119" t="str">
        <f aca="false">IF(OR($BK32&lt;&gt;Constants!$B$12,$AL32&lt;&gt;TRUE()),"",IF(NOT($AO32),TRUE(),IF($AQ32="","",$AQ32)))</f>
        <v/>
      </c>
      <c r="BO32" s="120" t="n">
        <f aca="false">IF(BN32="",FALSE(),IF(NOT($AO32),TRUE(),IF($AQ32,ISNUMBER(O32),ISNUMBER(N32))))</f>
        <v>0</v>
      </c>
      <c r="BP32" s="121" t="str">
        <f aca="false">IF(BO32,IF($AJ32,1,Constants!$B$22)*POWER(Constants!$B$23,MAX($AM32,0))*POWER(Constants!$B$24,MAX($AN32,0)),"")</f>
        <v/>
      </c>
      <c r="BQ32" s="117" t="str">
        <f aca="false">IF(OR($BK32&lt;&gt;Constants!$B$12,NOT($BO32)),"",IF(NOT($AO32),0,Constants!$B$19*IF($AQ32,1,MAX(0,MIN(1,(Constants!$B$20-N32)/Constants!$B$20)))))</f>
        <v/>
      </c>
      <c r="BR32" s="117" t="str">
        <f aca="false">IF(BQ32="","",BQ32*IF($AP32,1,Constants!$B$25)*BP32)</f>
        <v/>
      </c>
      <c r="BS32" s="117" t="str">
        <f aca="false">IF(OR($BK32&lt;&gt;Constants!$B$12,NOT($BO32)),"",IF(NOT($AO32),0,IF(NOT($AQ32),0,MAX(0,Constants!$B$21*(1-ABS(O32-$BM32)/$BM32)))))</f>
        <v/>
      </c>
      <c r="BT32" s="117" t="str">
        <f aca="false">IF(BS32="","",BS32*BP32)</f>
        <v/>
      </c>
      <c r="BU32" s="117" t="str">
        <f aca="false">IF(OR($BK32&lt;&gt;Constants!$B$12,NOT($BO32)),"",IF(OR(NOT($AO32),NOT($AP32)),0,MIN(Constants!$B$18,(Constants!$B$29*$AR32+Constants!$B$30*$AS32)*IF($AQ32,1,MAX(0,MIN(1,(Constants!$B$20-N32)/Constants!$B$20))))))</f>
        <v/>
      </c>
      <c r="BV32" s="117" t="str">
        <f aca="false">IF(BU32="","",BU32*BP32)</f>
        <v/>
      </c>
      <c r="BW32" s="122" t="str">
        <f aca="false">IF(OR($BK32&lt;&gt;Constants!$B$12,NOT($BO32)),"",BR32+BT32+BV32)</f>
        <v/>
      </c>
      <c r="BX32" s="119" t="str">
        <f aca="false">IF(OR($BK32&lt;&gt;Constants!$B$12,$AT32&lt;&gt;TRUE()),"",IF(NOT($AW32),TRUE(),IF($AY32="","",$AY32)))</f>
        <v/>
      </c>
      <c r="BY32" s="120" t="n">
        <f aca="false">IF(BX32="",FALSE(),IF(NOT($AW32),TRUE(),IF($AY32,ISNUMBER(X32),ISNUMBER(W32))))</f>
        <v>0</v>
      </c>
      <c r="BZ32" s="121" t="str">
        <f aca="false">IF(BY32,IF($AJ32,1,Constants!$B$22)*POWER(Constants!$B$23,MAX($AU32,0))*POWER(Constants!$B$24,MAX($AV32,0)),"")</f>
        <v/>
      </c>
      <c r="CA32" s="117" t="str">
        <f aca="false">IF(OR($BK32&lt;&gt;Constants!$B$12,NOT($BY32)),"",IF(NOT($AW32),0,Constants!$B$19*IF($AY32,1,MAX(0,MIN(1,(Constants!$B$20-W32)/Constants!$B$20)))))</f>
        <v/>
      </c>
      <c r="CB32" s="117" t="str">
        <f aca="false">IF(CA32="","",CA32*IF($AX32,1,Constants!$B$25)*BZ32)</f>
        <v/>
      </c>
      <c r="CC32" s="117" t="str">
        <f aca="false">IF(OR($BK32&lt;&gt;Constants!$B$12,NOT($BY32)),"",IF(NOT($AW32),0,IF(NOT($AY32),0,MAX(0,Constants!$B$21*(1-ABS(X32-$BM32)/$BM32)))))</f>
        <v/>
      </c>
      <c r="CD32" s="117" t="str">
        <f aca="false">IF(CC32="","",CC32*BZ32)</f>
        <v/>
      </c>
      <c r="CE32" s="117" t="str">
        <f aca="false">IF(OR($BK32&lt;&gt;Constants!$B$12,NOT($BY32)),"",IF(OR(NOT($AW32),NOT($AX32)),0,MIN(Constants!$B$18,(Constants!$B$29*$AZ32+Constants!$B$30*$BA32)*IF($AY32,1,MAX(0,MIN(1,(Constants!$B$20-W32)/Constants!$B$20))))))</f>
        <v/>
      </c>
      <c r="CF32" s="117" t="str">
        <f aca="false">IF(CE32="","",CE32*BZ32)</f>
        <v/>
      </c>
      <c r="CG32" s="122" t="str">
        <f aca="false">IF(OR($BK32&lt;&gt;Constants!$B$12,NOT($BY32)),"",CB32+CD32+CF32)</f>
        <v/>
      </c>
      <c r="CH32" s="119" t="n">
        <f aca="false">IF(OR(BN32="",BX32=""),TRUE(),BN32&lt;&gt;BX32)</f>
        <v>1</v>
      </c>
      <c r="CI32" s="117" t="str">
        <f aca="false">IF(OR($BK32&lt;&gt;Constants!$B$12,$BB32&lt;&gt;TRUE(),NOT($CH32)),"",IF(NOT($BE32),TRUE(),IF($BG32="","",$BG32)))</f>
        <v/>
      </c>
      <c r="CJ32" s="120" t="n">
        <f aca="false">IF(CI32="",FALSE(),IF(NOT($BE32),TRUE(),IF($BG32,ISNUMBER(AG32),ISNUMBER(AF32))))</f>
        <v>0</v>
      </c>
      <c r="CK32" s="121" t="str">
        <f aca="false">IF(CJ32,IF($AJ32,1,Constants!$B$22)*POWER(Constants!$B$23,MAX($BC32,0))*POWER(Constants!$B$24,MAX($BD32,0)),"")</f>
        <v/>
      </c>
      <c r="CL32" s="117" t="str">
        <f aca="false">IF(OR($BK32&lt;&gt;Constants!$B$12,NOT($CJ32)),"",IF(NOT($BE32),0,Constants!$B$19*IF($BG32,1,MAX(0,MIN(1,(Constants!$B$20-AF32)/Constants!$B$20)))))</f>
        <v/>
      </c>
      <c r="CM32" s="117" t="str">
        <f aca="false">IF(CL32="","",CL32*IF($BF32,1,Constants!$B$25)*CK32)</f>
        <v/>
      </c>
      <c r="CN32" s="117" t="str">
        <f aca="false">IF(OR($BK32&lt;&gt;Constants!$B$12,NOT($CJ32)),"",IF(NOT($BE32),0,IF(NOT($BG32),0,MAX(0,Constants!$B$21*(1-ABS(AG32-$BM32)/$BM32)))))</f>
        <v/>
      </c>
      <c r="CO32" s="117" t="str">
        <f aca="false">IF(CN32="","",CN32*CK32)</f>
        <v/>
      </c>
      <c r="CP32" s="117" t="str">
        <f aca="false">IF(OR($BK32&lt;&gt;Constants!$B$12,NOT($CJ32)),"",IF(OR(NOT($BE32),NOT($BF32)),0,MIN(Constants!$B$18,(Constants!$B$29*$BH32+Constants!$B$30*$BI32)*IF($BG32,1,MAX(0,MIN(1,(Constants!$B$20-AF32)/Constants!$B$20))))))</f>
        <v/>
      </c>
      <c r="CQ32" s="117" t="str">
        <f aca="false">IF(CP32="","",CP32*CK32)</f>
        <v/>
      </c>
      <c r="CR32" s="122" t="str">
        <f aca="false">IF(OR($BK32&lt;&gt;Constants!$B$12,NOT($CJ32)),"",CM32+CO32+CQ32)</f>
        <v/>
      </c>
      <c r="CS32" s="116" t="str">
        <f aca="false">IF(OR($BK32&lt;&gt;Constants!$B$12,ISBLANK($C32)),"",BW32)</f>
        <v/>
      </c>
      <c r="CT32" s="117" t="str">
        <f aca="false">IF(OR($BK32&lt;&gt;Constants!$B$12,ISBLANK($C32)),"",CG32)</f>
        <v/>
      </c>
      <c r="CU32" s="118" t="str">
        <f aca="false">IF(OR($BK32&lt;&gt;Constants!$B$12,ISBLANK($C32)),"",CR32)</f>
        <v/>
      </c>
      <c r="CV32" s="117" t="str">
        <f aca="false">IF(OR($BK32&lt;&gt;Constants!$B$12,ISBLANK($C32)),"",IF(COUNT(CS32:CU32)=0,0,MAX(CS32:CU32)))</f>
        <v/>
      </c>
      <c r="CW32" s="117" t="str">
        <f aca="false">IF($BK32&lt;&gt;Constants!$B$12,"",CV32)</f>
        <v/>
      </c>
      <c r="CX32" s="117" t="str">
        <f aca="false">IF(ISNUMBER(CW32), RANK(CW32,$CW$11:$CW$510), "")</f>
        <v/>
      </c>
      <c r="CY32" s="116" t="str">
        <f aca="false">IF(OR($BK32&lt;&gt;Constants!$B$12,ISBLANK($C32)),"",MAX(BT32,CD32,CO32))</f>
        <v/>
      </c>
      <c r="CZ32" s="117" t="str">
        <f aca="false">IF(ISNUMBER(CY32), RANK(CY32,CY$11:CY$510), "")</f>
        <v/>
      </c>
      <c r="DA32" s="117" t="str">
        <f aca="false">IF(OR($BK32&lt;&gt;Constants!$B$12,ISBLANK($C32)),"",MAX(AM32,AU32,IF($CH32,BC32,0)))</f>
        <v/>
      </c>
      <c r="DB32" s="117" t="str">
        <f aca="false">IF(ISNUMBER(DA32), RANK(DA32,DA$11:DA$510,1), "")</f>
        <v/>
      </c>
      <c r="DC32" s="117" t="str">
        <f aca="false">IF(OR($BK32&lt;&gt;Constants!$B$12,ISBLANK($C32)),"",MAX(BV32,CF32,CQ32))</f>
        <v/>
      </c>
      <c r="DD32" s="117" t="str">
        <f aca="false">IF(ISNUMBER(DC32),RANK(DC32,DC$11:DC$510),"")</f>
        <v/>
      </c>
      <c r="DE32" s="123" t="str">
        <f aca="false">IFERROR(IF(OR($BK32&lt;&gt;Constants!$B$12, ISBLANK($C32)),"",LARGE(CS32:CU32,2)), 0)</f>
        <v/>
      </c>
      <c r="DF32" s="118" t="str">
        <f aca="false">IF(ISNUMBER(DE32), RANK(DE32,DE$11:DE$510), "")</f>
        <v/>
      </c>
      <c r="DG32" s="117" t="str">
        <f aca="false">IF(ISBLANK($C32),"",IF(BK32=Constants!$B$12,RANK($CX32, $CX$11:$CX$510, 1)+
SUMPRODUCT(--($CX$11:$CX$510=$CX32),--($CZ32&gt;$CZ$11:$CZ$510))+
SUMPRODUCT(--($CX$11:$CX$510=$CX32),--($CZ32=$CZ$11:$CZ$510),--($DB32&gt;$DB$11:$DB$510))+
SUMPRODUCT(--($CX$11:$CX$510=$CX32),--($CZ32=$CZ$11:$CZ$510),--($DB32=$DB$11:$DB$510), --($DD32&gt;$DD$11:$DD$510))+
SUMPRODUCT(--($CX$11:$CX$510=$CX32),--($CZ32=$CZ$11:$CZ$510),--($DB32=$DB$11:$DB$510), --($DD32=$DD$11:$DD$510), --($DF32&gt;$DF$11:$DF$510))
,BK32)
)</f>
        <v/>
      </c>
      <c r="DH32" s="117" t="str">
        <f aca="false">IF(ISBLANK(C32),"",IF(BK32&lt;&gt;Constants!$B$12, BK32, CX32-DG32))</f>
        <v/>
      </c>
      <c r="DI32" s="118"/>
      <c r="DJ32" s="124"/>
      <c r="DK32" s="125" t="str">
        <f aca="false">IF(ISBLANK($C32),"",IF($BK32=Constants!$B$13,$BM32,""))</f>
        <v/>
      </c>
      <c r="DL32" s="124" t="str">
        <f aca="false">IF(ISBLANK($C32),"",IF($BK32&lt;&gt;Constants!$B$12,"",IF(COUNT($CS32:$CU32)=0,"",MATCH($CV32,$CS32:$CU32,0))))</f>
        <v/>
      </c>
      <c r="DM32" s="126" t="str">
        <f aca="false">IF(ISNUMBER($DL32),CHOOSE($DL32,$BR32,$CB32,$CM32),"")</f>
        <v/>
      </c>
      <c r="DN32" s="126" t="str">
        <f aca="false">IF(ISNUMBER($DL32),CHOOSE($DL32,$BT32,$CD32,$CO32),"")</f>
        <v/>
      </c>
      <c r="DO32" s="126" t="str">
        <f aca="false">IF(ISNUMBER($DL32),CHOOSE($DL32,$BV32,$CF32,$CQ32),"")</f>
        <v/>
      </c>
      <c r="DP32" s="127" t="str">
        <f aca="false">IF(ISBLANK(C32),"",IF(BK32&lt;&gt;Constants!$B$12, BK32 ,CW32))</f>
        <v/>
      </c>
      <c r="DQ32" s="128" t="str">
        <f aca="false">IF(ISBLANK($C32),"",IF($BK32&lt;&gt;Constants!$B$12,$BK32,$BL32))</f>
        <v/>
      </c>
      <c r="DR32" s="128" t="str">
        <f aca="false">IF(ISBLANK(C32),"",DH32)</f>
        <v/>
      </c>
      <c r="DS32" s="128" t="str">
        <f aca="false">IF(ISBLANK(C32),"",DG32)</f>
        <v/>
      </c>
      <c r="DT32" s="129" t="str">
        <f aca="false">IF(ISBLANK(C32),
  "",
IF(DS32=Constants!$B$9,COUNTA($C$11:$C510)+2,IF(DS32=Constants!$B$10,COUNTA($C$11:$C510)+1,IF(DS32=Constants!$B$11,COUNTA($C$11:$C510),DS32))))</f>
        <v/>
      </c>
      <c r="DU32" s="3"/>
      <c r="DV32" s="130" t="n">
        <f aca="false">IF(OR(ISNUMBER(DS32),DS32="DQ",DS32="P",DS32="NS"),
    1,
    0
)</f>
        <v>0</v>
      </c>
      <c r="DW32" s="130" t="n">
        <v>22</v>
      </c>
      <c r="DX32" s="130" t="str">
        <f aca="false">IF(ISBLANK($C32),"",IF(ISNUMBER(DT32),DT32+ROW($B32)/1000,""))</f>
        <v/>
      </c>
      <c r="DY32" s="130" t="str">
        <f aca="false">IF(ISNUMBER(DX32), RANK(DX32,DX$11:DX$510,1), "")</f>
        <v/>
      </c>
      <c r="DZ32" s="130" t="str">
        <f aca="false">IF(ISBLANK($C32),
    "",
    $B32
)</f>
        <v/>
      </c>
      <c r="EA32" s="130" t="str">
        <f aca="false">IF(ISBLANK($C32),
    "",
    $C32
)</f>
        <v/>
      </c>
      <c r="EB32" s="130" t="str">
        <f aca="false">IF(ISBLANK($C32),
    "",
    $D32
)</f>
        <v/>
      </c>
      <c r="EC32" s="130" t="str">
        <f aca="false">IF(ISBLANK($C32),"",$DQ32)</f>
        <v/>
      </c>
      <c r="ED32" s="131" t="str">
        <f aca="false">DP32</f>
        <v/>
      </c>
      <c r="EE32" s="130" t="str">
        <f aca="false">IF(ISBLANK($C32),
    "",
    DS32
)</f>
        <v/>
      </c>
      <c r="EF32" s="132" t="str">
        <f aca="false">IF(DW32&gt;DV$10,
    "",
    VLOOKUP(DW32,DY$11:EE530,7,FALSE())
)</f>
        <v/>
      </c>
      <c r="EG32" s="133" t="str">
        <f aca="false">IF(DW32&gt;DV$10,
    "",
    VLOOKUP(DW32,DY$11:EE530,2,FALSE())
)</f>
        <v/>
      </c>
      <c r="EH32" s="133" t="str">
        <f aca="false">IF(DW32&gt;DV$10,
    "",
    VLOOKUP(DW32,DY$11:EE530,3,FALSE())
)</f>
        <v/>
      </c>
      <c r="EI32" s="133" t="str">
        <f aca="false">IF(DW32&gt;DV$10,
    "",
    VLOOKUP(DW32,DY$11:EE530,4,FALSE())
)</f>
        <v/>
      </c>
      <c r="EJ32" s="134" t="str">
        <f aca="false">IF(DW32&gt;DV$10,
    "",
    VLOOKUP(DW32,DY$11:EE530,6,FALSE())
)</f>
        <v/>
      </c>
      <c r="EK32" s="59"/>
    </row>
    <row r="33" customFormat="false" ht="15.75" hidden="false" customHeight="false" outlineLevel="0" collapsed="false">
      <c r="A33" s="3"/>
      <c r="B33" s="153"/>
      <c r="C33" s="154"/>
      <c r="D33" s="135"/>
      <c r="E33" s="136"/>
      <c r="F33" s="137"/>
      <c r="G33" s="137"/>
      <c r="H33" s="138"/>
      <c r="I33" s="139"/>
      <c r="J33" s="140"/>
      <c r="K33" s="140"/>
      <c r="L33" s="140"/>
      <c r="M33" s="140"/>
      <c r="N33" s="141"/>
      <c r="O33" s="142"/>
      <c r="P33" s="137"/>
      <c r="Q33" s="138"/>
      <c r="R33" s="139"/>
      <c r="S33" s="140"/>
      <c r="T33" s="140"/>
      <c r="U33" s="140"/>
      <c r="V33" s="140"/>
      <c r="W33" s="141"/>
      <c r="X33" s="142"/>
      <c r="Y33" s="137"/>
      <c r="Z33" s="138"/>
      <c r="AA33" s="139"/>
      <c r="AB33" s="140"/>
      <c r="AC33" s="140"/>
      <c r="AD33" s="140"/>
      <c r="AE33" s="140"/>
      <c r="AF33" s="141"/>
      <c r="AG33" s="143"/>
      <c r="AH33" s="139"/>
      <c r="AI33" s="116"/>
      <c r="AJ33" s="116" t="str">
        <f aca="false">IF(ISBLANK($C33),
  "",
IF(E33=Constants!$B$7,
  TRUE(),
IF(E33=Constants!$B$8,
  FALSE(),
  TRUE()
)))</f>
        <v/>
      </c>
      <c r="AK33" s="117" t="str">
        <f aca="false">IF(ISBLANK($C33),"",IF(F33=Constants!$B$8,FALSE(),TRUE()))</f>
        <v/>
      </c>
      <c r="AL33" s="117" t="str">
        <f aca="false">IF(ISBLANK($C33),"",COUNTA($G33:$O33)&gt;0)</f>
        <v/>
      </c>
      <c r="AM33" s="117" t="str">
        <f aca="false">IF(OR(ISBLANK($C33),$AL33&lt;&gt;TRUE()),"",IF(ISBLANK(G33),Constants!$B$27,MAX(0,G33)))</f>
        <v/>
      </c>
      <c r="AN33" s="117" t="str">
        <f aca="false">IF(OR(ISBLANK($C33),$AL33&lt;&gt;TRUE()),"",IF(ISBLANK(H33),Constants!$B$28,MAX(0,H33)))</f>
        <v/>
      </c>
      <c r="AO33" s="117" t="str">
        <f aca="false">IF(OR(ISBLANK($C33),$AL33&lt;&gt;TRUE()),"",IF(J33=Constants!$B$7,TRUE(),IF(J33=Constants!$B$8,FALSE(),TRUE())))</f>
        <v/>
      </c>
      <c r="AP33" s="117" t="str">
        <f aca="false">IF(OR(ISBLANK($C33),$AL33&lt;&gt;TRUE()),"",IF(I33=Constants!$B$7,TRUE(),IF(I33=Constants!$B$8,FALSE(),TRUE())))</f>
        <v/>
      </c>
      <c r="AQ33" s="117" t="str">
        <f aca="false">IF(OR(ISBLANK($C33),$AL33&lt;&gt;TRUE()),"",IF(K33=Constants!$B$33,TRUE(),IF(K33=Constants!$B$34,FALSE(),IF(AND(ISNUMBER(O33),OR(ISBLANK(N33),N33=0)),TRUE(),IF(AND(ISBLANK(O33),ISNUMBER(N33),N33&lt;&gt;0),FALSE(),"")))))</f>
        <v/>
      </c>
      <c r="AR33" s="117" t="str">
        <f aca="false">IF(OR(ISBLANK($C33),$AL33&lt;&gt;TRUE()),"",IF(ISBLANK(L33),Constants!$B$35,MAX(0,MIN(Constants!$B$31,L33))))</f>
        <v/>
      </c>
      <c r="AS33" s="117" t="str">
        <f aca="false">IF(OR(ISBLANK($C33),$AL33&lt;&gt;TRUE()),"",IF(ISBLANK(M33),Constants!$B$35,MAX(0,MIN(Constants!$B$32,M33))))</f>
        <v/>
      </c>
      <c r="AT33" s="117" t="str">
        <f aca="false">IF(ISBLANK($C33),"",COUNTA($P33:$X33)&gt;0)</f>
        <v/>
      </c>
      <c r="AU33" s="117" t="str">
        <f aca="false">IF(OR(ISBLANK($C33),$AT33&lt;&gt;TRUE()),"",IF(ISBLANK(P33),Constants!$B$27,MAX(0,P33)))</f>
        <v/>
      </c>
      <c r="AV33" s="117" t="str">
        <f aca="false">IF(OR(ISBLANK($C33),$AT33&lt;&gt;TRUE()),"",IF(ISBLANK(Q33),Constants!$B$28,MAX(0,Q33)))</f>
        <v/>
      </c>
      <c r="AW33" s="117" t="str">
        <f aca="false">IF(OR(ISBLANK($C33),$AT33&lt;&gt;TRUE()),"",IF(S33=Constants!$B$7,TRUE(),IF(S33=Constants!$B$8,FALSE(),TRUE())))</f>
        <v/>
      </c>
      <c r="AX33" s="117" t="str">
        <f aca="false">IF(OR(ISBLANK($C33),$AT33&lt;&gt;TRUE()),"",IF(R33=Constants!$B$7,TRUE(),IF(R33=Constants!$B$8,FALSE(),TRUE())))</f>
        <v/>
      </c>
      <c r="AY33" s="117" t="str">
        <f aca="false">IF(OR(ISBLANK($C33),$AT33&lt;&gt;TRUE()),"",IF(T33=Constants!$B$33,TRUE(),IF(T33=Constants!$B$34,FALSE(),IF(AND(ISNUMBER(X33),OR(ISBLANK(W33),W33=0)),TRUE(),IF(AND(ISBLANK(X33),ISNUMBER(W33),W33&lt;&gt;0),FALSE(),"")))))</f>
        <v/>
      </c>
      <c r="AZ33" s="117" t="str">
        <f aca="false">IF(OR(ISBLANK($C33),$AT33&lt;&gt;TRUE()),"",IF(ISBLANK(U33),Constants!$B$35,MAX(0,MIN(Constants!$B$31,U33))))</f>
        <v/>
      </c>
      <c r="BA33" s="117" t="str">
        <f aca="false">IF(OR(ISBLANK($C33),$AT33&lt;&gt;TRUE()),"",IF(ISBLANK(V33),Constants!$B$35,MAX(0,MIN(Constants!$B$32,V33))))</f>
        <v/>
      </c>
      <c r="BB33" s="117" t="str">
        <f aca="false">IF(ISBLANK($C33),"",COUNTA($Y33:$AG33)&gt;0)</f>
        <v/>
      </c>
      <c r="BC33" s="117" t="str">
        <f aca="false">IF(OR(ISBLANK($C33),$BB33&lt;&gt;TRUE()),"",IF(ISBLANK(Y33),Constants!$B$27,MAX(0,Y33)))</f>
        <v/>
      </c>
      <c r="BD33" s="117" t="str">
        <f aca="false">IF(OR(ISBLANK($C33),$BB33&lt;&gt;TRUE()),"",IF(ISBLANK(Z33),Constants!$B$28,MAX(0,Z33)))</f>
        <v/>
      </c>
      <c r="BE33" s="117" t="str">
        <f aca="false">IF(OR(ISBLANK($C33),$BB33&lt;&gt;TRUE()),"",IF(AB33=Constants!$B$7,TRUE(),IF(AB33=Constants!$B$8,FALSE(),TRUE())))</f>
        <v/>
      </c>
      <c r="BF33" s="117" t="str">
        <f aca="false">IF(OR(ISBLANK($C33),$BB33&lt;&gt;TRUE()),"",IF(AA33=Constants!$B$7,TRUE(),IF(AA33=Constants!$B$8,FALSE(),TRUE())))</f>
        <v/>
      </c>
      <c r="BG33" s="117" t="str">
        <f aca="false">IF(OR(ISBLANK($C33),$BB33&lt;&gt;TRUE()),"",IF(AC33=Constants!$B$33,TRUE(),IF(AC33=Constants!$B$34,FALSE(),IF(AND(ISNUMBER(AG33),OR(ISBLANK(AF33),AF33=0)),TRUE(),IF(AND(ISBLANK(AG33),ISNUMBER(AF33),AF33&lt;&gt;0),FALSE(),"")))))</f>
        <v/>
      </c>
      <c r="BH33" s="117" t="str">
        <f aca="false">IF(OR(ISBLANK($C33),$BB33&lt;&gt;TRUE()),"",IF(ISBLANK(AD33),Constants!$B$35,MAX(0,MIN(Constants!$B$31,AD33))))</f>
        <v/>
      </c>
      <c r="BI33" s="117" t="str">
        <f aca="false">IF(OR(ISBLANK($C33),$BB33&lt;&gt;TRUE()),"",IF(ISBLANK(AE33),Constants!$B$35,MAX(0,MIN(Constants!$B$32,AE33))))</f>
        <v/>
      </c>
      <c r="BJ33" s="118" t="str">
        <f aca="false">IF(ISBLANK($C33),
  "",
IF(AH33=Constants!$B$7,
  TRUE(),
IF(AH33=Constants!$B$8,
  FALSE(),
  FALSE()
)))</f>
        <v/>
      </c>
      <c r="BK33" s="117" t="str">
        <f aca="false">IF(ISBLANK($C33),"",IF($BJ33,Constants!$B$9,IF(COUNTA($E33:$AH33)=0,Constants!$B$10,IF(NOT($AK33),Constants!$B$11,IF(AND(NOT(ISNUMBER($BM33)),COUNTA($O33,$X33,$AG33)&gt;0),Constants!$B$13,Constants!$B$12)))))</f>
        <v/>
      </c>
      <c r="BL33" s="117" t="str">
        <f aca="false">IF(ISBLANK($C33),"",IF($BK33&lt;&gt;Constants!$B$12,$BK33,Constants!$B$4))</f>
        <v/>
      </c>
      <c r="BM33" s="116" t="str">
        <f aca="false">IF(OR(ISBLANK($D$8), NOT(ISNUMBER($D$8))), Constants!$B$17,$D$8)</f>
        <v>ERROR: Set Target Time in cell D8</v>
      </c>
      <c r="BN33" s="119" t="str">
        <f aca="false">IF(OR($BK33&lt;&gt;Constants!$B$12,$AL33&lt;&gt;TRUE()),"",IF(NOT($AO33),TRUE(),IF($AQ33="","",$AQ33)))</f>
        <v/>
      </c>
      <c r="BO33" s="120" t="n">
        <f aca="false">IF(BN33="",FALSE(),IF(NOT($AO33),TRUE(),IF($AQ33,ISNUMBER(O33),ISNUMBER(N33))))</f>
        <v>0</v>
      </c>
      <c r="BP33" s="121" t="str">
        <f aca="false">IF(BO33,IF($AJ33,1,Constants!$B$22)*POWER(Constants!$B$23,MAX($AM33,0))*POWER(Constants!$B$24,MAX($AN33,0)),"")</f>
        <v/>
      </c>
      <c r="BQ33" s="117" t="str">
        <f aca="false">IF(OR($BK33&lt;&gt;Constants!$B$12,NOT($BO33)),"",IF(NOT($AO33),0,Constants!$B$19*IF($AQ33,1,MAX(0,MIN(1,(Constants!$B$20-N33)/Constants!$B$20)))))</f>
        <v/>
      </c>
      <c r="BR33" s="117" t="str">
        <f aca="false">IF(BQ33="","",BQ33*IF($AP33,1,Constants!$B$25)*BP33)</f>
        <v/>
      </c>
      <c r="BS33" s="117" t="str">
        <f aca="false">IF(OR($BK33&lt;&gt;Constants!$B$12,NOT($BO33)),"",IF(NOT($AO33),0,IF(NOT($AQ33),0,MAX(0,Constants!$B$21*(1-ABS(O33-$BM33)/$BM33)))))</f>
        <v/>
      </c>
      <c r="BT33" s="117" t="str">
        <f aca="false">IF(BS33="","",BS33*BP33)</f>
        <v/>
      </c>
      <c r="BU33" s="117" t="str">
        <f aca="false">IF(OR($BK33&lt;&gt;Constants!$B$12,NOT($BO33)),"",IF(OR(NOT($AO33),NOT($AP33)),0,MIN(Constants!$B$18,(Constants!$B$29*$AR33+Constants!$B$30*$AS33)*IF($AQ33,1,MAX(0,MIN(1,(Constants!$B$20-N33)/Constants!$B$20))))))</f>
        <v/>
      </c>
      <c r="BV33" s="117" t="str">
        <f aca="false">IF(BU33="","",BU33*BP33)</f>
        <v/>
      </c>
      <c r="BW33" s="122" t="str">
        <f aca="false">IF(OR($BK33&lt;&gt;Constants!$B$12,NOT($BO33)),"",BR33+BT33+BV33)</f>
        <v/>
      </c>
      <c r="BX33" s="119" t="str">
        <f aca="false">IF(OR($BK33&lt;&gt;Constants!$B$12,$AT33&lt;&gt;TRUE()),"",IF(NOT($AW33),TRUE(),IF($AY33="","",$AY33)))</f>
        <v/>
      </c>
      <c r="BY33" s="120" t="n">
        <f aca="false">IF(BX33="",FALSE(),IF(NOT($AW33),TRUE(),IF($AY33,ISNUMBER(X33),ISNUMBER(W33))))</f>
        <v>0</v>
      </c>
      <c r="BZ33" s="121" t="str">
        <f aca="false">IF(BY33,IF($AJ33,1,Constants!$B$22)*POWER(Constants!$B$23,MAX($AU33,0))*POWER(Constants!$B$24,MAX($AV33,0)),"")</f>
        <v/>
      </c>
      <c r="CA33" s="117" t="str">
        <f aca="false">IF(OR($BK33&lt;&gt;Constants!$B$12,NOT($BY33)),"",IF(NOT($AW33),0,Constants!$B$19*IF($AY33,1,MAX(0,MIN(1,(Constants!$B$20-W33)/Constants!$B$20)))))</f>
        <v/>
      </c>
      <c r="CB33" s="117" t="str">
        <f aca="false">IF(CA33="","",CA33*IF($AX33,1,Constants!$B$25)*BZ33)</f>
        <v/>
      </c>
      <c r="CC33" s="117" t="str">
        <f aca="false">IF(OR($BK33&lt;&gt;Constants!$B$12,NOT($BY33)),"",IF(NOT($AW33),0,IF(NOT($AY33),0,MAX(0,Constants!$B$21*(1-ABS(X33-$BM33)/$BM33)))))</f>
        <v/>
      </c>
      <c r="CD33" s="117" t="str">
        <f aca="false">IF(CC33="","",CC33*BZ33)</f>
        <v/>
      </c>
      <c r="CE33" s="117" t="str">
        <f aca="false">IF(OR($BK33&lt;&gt;Constants!$B$12,NOT($BY33)),"",IF(OR(NOT($AW33),NOT($AX33)),0,MIN(Constants!$B$18,(Constants!$B$29*$AZ33+Constants!$B$30*$BA33)*IF($AY33,1,MAX(0,MIN(1,(Constants!$B$20-W33)/Constants!$B$20))))))</f>
        <v/>
      </c>
      <c r="CF33" s="117" t="str">
        <f aca="false">IF(CE33="","",CE33*BZ33)</f>
        <v/>
      </c>
      <c r="CG33" s="122" t="str">
        <f aca="false">IF(OR($BK33&lt;&gt;Constants!$B$12,NOT($BY33)),"",CB33+CD33+CF33)</f>
        <v/>
      </c>
      <c r="CH33" s="119" t="n">
        <f aca="false">IF(OR(BN33="",BX33=""),TRUE(),BN33&lt;&gt;BX33)</f>
        <v>1</v>
      </c>
      <c r="CI33" s="117" t="str">
        <f aca="false">IF(OR($BK33&lt;&gt;Constants!$B$12,$BB33&lt;&gt;TRUE(),NOT($CH33)),"",IF(NOT($BE33),TRUE(),IF($BG33="","",$BG33)))</f>
        <v/>
      </c>
      <c r="CJ33" s="120" t="n">
        <f aca="false">IF(CI33="",FALSE(),IF(NOT($BE33),TRUE(),IF($BG33,ISNUMBER(AG33),ISNUMBER(AF33))))</f>
        <v>0</v>
      </c>
      <c r="CK33" s="121" t="str">
        <f aca="false">IF(CJ33,IF($AJ33,1,Constants!$B$22)*POWER(Constants!$B$23,MAX($BC33,0))*POWER(Constants!$B$24,MAX($BD33,0)),"")</f>
        <v/>
      </c>
      <c r="CL33" s="117" t="str">
        <f aca="false">IF(OR($BK33&lt;&gt;Constants!$B$12,NOT($CJ33)),"",IF(NOT($BE33),0,Constants!$B$19*IF($BG33,1,MAX(0,MIN(1,(Constants!$B$20-AF33)/Constants!$B$20)))))</f>
        <v/>
      </c>
      <c r="CM33" s="117" t="str">
        <f aca="false">IF(CL33="","",CL33*IF($BF33,1,Constants!$B$25)*CK33)</f>
        <v/>
      </c>
      <c r="CN33" s="117" t="str">
        <f aca="false">IF(OR($BK33&lt;&gt;Constants!$B$12,NOT($CJ33)),"",IF(NOT($BE33),0,IF(NOT($BG33),0,MAX(0,Constants!$B$21*(1-ABS(AG33-$BM33)/$BM33)))))</f>
        <v/>
      </c>
      <c r="CO33" s="117" t="str">
        <f aca="false">IF(CN33="","",CN33*CK33)</f>
        <v/>
      </c>
      <c r="CP33" s="117" t="str">
        <f aca="false">IF(OR($BK33&lt;&gt;Constants!$B$12,NOT($CJ33)),"",IF(OR(NOT($BE33),NOT($BF33)),0,MIN(Constants!$B$18,(Constants!$B$29*$BH33+Constants!$B$30*$BI33)*IF($BG33,1,MAX(0,MIN(1,(Constants!$B$20-AF33)/Constants!$B$20))))))</f>
        <v/>
      </c>
      <c r="CQ33" s="117" t="str">
        <f aca="false">IF(CP33="","",CP33*CK33)</f>
        <v/>
      </c>
      <c r="CR33" s="122" t="str">
        <f aca="false">IF(OR($BK33&lt;&gt;Constants!$B$12,NOT($CJ33)),"",CM33+CO33+CQ33)</f>
        <v/>
      </c>
      <c r="CS33" s="116" t="str">
        <f aca="false">IF(OR($BK33&lt;&gt;Constants!$B$12,ISBLANK($C33)),"",BW33)</f>
        <v/>
      </c>
      <c r="CT33" s="117" t="str">
        <f aca="false">IF(OR($BK33&lt;&gt;Constants!$B$12,ISBLANK($C33)),"",CG33)</f>
        <v/>
      </c>
      <c r="CU33" s="118" t="str">
        <f aca="false">IF(OR($BK33&lt;&gt;Constants!$B$12,ISBLANK($C33)),"",CR33)</f>
        <v/>
      </c>
      <c r="CV33" s="117" t="str">
        <f aca="false">IF(OR($BK33&lt;&gt;Constants!$B$12,ISBLANK($C33)),"",IF(COUNT(CS33:CU33)=0,0,MAX(CS33:CU33)))</f>
        <v/>
      </c>
      <c r="CW33" s="117" t="str">
        <f aca="false">IF($BK33&lt;&gt;Constants!$B$12,"",CV33)</f>
        <v/>
      </c>
      <c r="CX33" s="117" t="str">
        <f aca="false">IF(ISNUMBER(CW33), RANK(CW33,$CW$11:$CW$510), "")</f>
        <v/>
      </c>
      <c r="CY33" s="116" t="str">
        <f aca="false">IF(OR($BK33&lt;&gt;Constants!$B$12,ISBLANK($C33)),"",MAX(BT33,CD33,CO33))</f>
        <v/>
      </c>
      <c r="CZ33" s="117" t="str">
        <f aca="false">IF(ISNUMBER(CY33), RANK(CY33,CY$11:CY$510), "")</f>
        <v/>
      </c>
      <c r="DA33" s="117" t="str">
        <f aca="false">IF(OR($BK33&lt;&gt;Constants!$B$12,ISBLANK($C33)),"",MAX(AM33,AU33,IF($CH33,BC33,0)))</f>
        <v/>
      </c>
      <c r="DB33" s="117" t="str">
        <f aca="false">IF(ISNUMBER(DA33), RANK(DA33,DA$11:DA$510,1), "")</f>
        <v/>
      </c>
      <c r="DC33" s="117" t="str">
        <f aca="false">IF(OR($BK33&lt;&gt;Constants!$B$12,ISBLANK($C33)),"",MAX(BV33,CF33,CQ33))</f>
        <v/>
      </c>
      <c r="DD33" s="117" t="str">
        <f aca="false">IF(ISNUMBER(DC33),RANK(DC33,DC$11:DC$510),"")</f>
        <v/>
      </c>
      <c r="DE33" s="123" t="str">
        <f aca="false">IFERROR(IF(OR($BK33&lt;&gt;Constants!$B$12, ISBLANK($C33)),"",LARGE(CS33:CU33,2)), 0)</f>
        <v/>
      </c>
      <c r="DF33" s="118" t="str">
        <f aca="false">IF(ISNUMBER(DE33), RANK(DE33,DE$11:DE$510), "")</f>
        <v/>
      </c>
      <c r="DG33" s="117" t="str">
        <f aca="false">IF(ISBLANK($C33),"",IF(BK33=Constants!$B$12,RANK($CX33, $CX$11:$CX$510, 1)+
SUMPRODUCT(--($CX$11:$CX$510=$CX33),--($CZ33&gt;$CZ$11:$CZ$510))+
SUMPRODUCT(--($CX$11:$CX$510=$CX33),--($CZ33=$CZ$11:$CZ$510),--($DB33&gt;$DB$11:$DB$510))+
SUMPRODUCT(--($CX$11:$CX$510=$CX33),--($CZ33=$CZ$11:$CZ$510),--($DB33=$DB$11:$DB$510), --($DD33&gt;$DD$11:$DD$510))+
SUMPRODUCT(--($CX$11:$CX$510=$CX33),--($CZ33=$CZ$11:$CZ$510),--($DB33=$DB$11:$DB$510), --($DD33=$DD$11:$DD$510), --($DF33&gt;$DF$11:$DF$510))
,BK33)
)</f>
        <v/>
      </c>
      <c r="DH33" s="117" t="str">
        <f aca="false">IF(ISBLANK(C33),"",IF(BK33&lt;&gt;Constants!$B$12, BK33, CX33-DG33))</f>
        <v/>
      </c>
      <c r="DI33" s="118"/>
      <c r="DJ33" s="124"/>
      <c r="DK33" s="125" t="str">
        <f aca="false">IF(ISBLANK($C33),"",IF($BK33=Constants!$B$13,$BM33,""))</f>
        <v/>
      </c>
      <c r="DL33" s="124" t="str">
        <f aca="false">IF(ISBLANK($C33),"",IF($BK33&lt;&gt;Constants!$B$12,"",IF(COUNT($CS33:$CU33)=0,"",MATCH($CV33,$CS33:$CU33,0))))</f>
        <v/>
      </c>
      <c r="DM33" s="126" t="str">
        <f aca="false">IF(ISNUMBER($DL33),CHOOSE($DL33,$BR33,$CB33,$CM33),"")</f>
        <v/>
      </c>
      <c r="DN33" s="126" t="str">
        <f aca="false">IF(ISNUMBER($DL33),CHOOSE($DL33,$BT33,$CD33,$CO33),"")</f>
        <v/>
      </c>
      <c r="DO33" s="126" t="str">
        <f aca="false">IF(ISNUMBER($DL33),CHOOSE($DL33,$BV33,$CF33,$CQ33),"")</f>
        <v/>
      </c>
      <c r="DP33" s="127" t="str">
        <f aca="false">IF(ISBLANK(C33),"",IF(BK33&lt;&gt;Constants!$B$12, BK33 ,CW33))</f>
        <v/>
      </c>
      <c r="DQ33" s="128" t="str">
        <f aca="false">IF(ISBLANK($C33),"",IF($BK33&lt;&gt;Constants!$B$12,$BK33,$BL33))</f>
        <v/>
      </c>
      <c r="DR33" s="128" t="str">
        <f aca="false">IF(ISBLANK(C33),"",DH33)</f>
        <v/>
      </c>
      <c r="DS33" s="128" t="str">
        <f aca="false">IF(ISBLANK(C33),"",DG33)</f>
        <v/>
      </c>
      <c r="DT33" s="129" t="str">
        <f aca="false">IF(ISBLANK(C33),
  "",
IF(DS33=Constants!$B$9,COUNTA($C$11:$C510)+2,IF(DS33=Constants!$B$10,COUNTA($C$11:$C510)+1,IF(DS33=Constants!$B$11,COUNTA($C$11:$C510),DS33))))</f>
        <v/>
      </c>
      <c r="DU33" s="3"/>
      <c r="DV33" s="130" t="n">
        <f aca="false">IF(OR(ISNUMBER(DS33),DS33="DQ",DS33="P",DS33="NS"),
    1,
    0
)</f>
        <v>0</v>
      </c>
      <c r="DW33" s="130" t="n">
        <v>23</v>
      </c>
      <c r="DX33" s="130" t="str">
        <f aca="false">IF(ISBLANK($C33),"",IF(ISNUMBER(DT33),DT33+ROW($B33)/1000,""))</f>
        <v/>
      </c>
      <c r="DY33" s="130" t="str">
        <f aca="false">IF(ISNUMBER(DX33), RANK(DX33,DX$11:DX$510,1), "")</f>
        <v/>
      </c>
      <c r="DZ33" s="130" t="str">
        <f aca="false">IF(ISBLANK($C33),
    "",
    $B33
)</f>
        <v/>
      </c>
      <c r="EA33" s="130" t="str">
        <f aca="false">IF(ISBLANK($C33),
    "",
    $C33
)</f>
        <v/>
      </c>
      <c r="EB33" s="130" t="str">
        <f aca="false">IF(ISBLANK($C33),
    "",
    $D33
)</f>
        <v/>
      </c>
      <c r="EC33" s="130" t="str">
        <f aca="false">IF(ISBLANK($C33),"",$DQ33)</f>
        <v/>
      </c>
      <c r="ED33" s="131" t="str">
        <f aca="false">DP33</f>
        <v/>
      </c>
      <c r="EE33" s="130" t="str">
        <f aca="false">IF(ISBLANK($C33),
    "",
    DS33
)</f>
        <v/>
      </c>
      <c r="EF33" s="132" t="str">
        <f aca="false">IF(DW33&gt;DV$10,
    "",
    VLOOKUP(DW33,DY$11:EE531,7,FALSE())
)</f>
        <v/>
      </c>
      <c r="EG33" s="133" t="str">
        <f aca="false">IF(DW33&gt;DV$10,
    "",
    VLOOKUP(DW33,DY$11:EE531,2,FALSE())
)</f>
        <v/>
      </c>
      <c r="EH33" s="133" t="str">
        <f aca="false">IF(DW33&gt;DV$10,
    "",
    VLOOKUP(DW33,DY$11:EE531,3,FALSE())
)</f>
        <v/>
      </c>
      <c r="EI33" s="133" t="str">
        <f aca="false">IF(DW33&gt;DV$10,
    "",
    VLOOKUP(DW33,DY$11:EE531,4,FALSE())
)</f>
        <v/>
      </c>
      <c r="EJ33" s="134" t="str">
        <f aca="false">IF(DW33&gt;DV$10,
    "",
    VLOOKUP(DW33,DY$11:EE531,6,FALSE())
)</f>
        <v/>
      </c>
      <c r="EK33" s="59"/>
    </row>
    <row r="34" customFormat="false" ht="15.75" hidden="false" customHeight="false" outlineLevel="0" collapsed="false">
      <c r="A34" s="3"/>
      <c r="B34" s="153"/>
      <c r="C34" s="154"/>
      <c r="D34" s="135"/>
      <c r="E34" s="136"/>
      <c r="F34" s="137"/>
      <c r="G34" s="137"/>
      <c r="H34" s="138"/>
      <c r="I34" s="139"/>
      <c r="J34" s="140"/>
      <c r="K34" s="140"/>
      <c r="L34" s="140"/>
      <c r="M34" s="140"/>
      <c r="N34" s="141"/>
      <c r="O34" s="142"/>
      <c r="P34" s="137"/>
      <c r="Q34" s="138"/>
      <c r="R34" s="139"/>
      <c r="S34" s="140"/>
      <c r="T34" s="140"/>
      <c r="U34" s="140"/>
      <c r="V34" s="140"/>
      <c r="W34" s="141"/>
      <c r="X34" s="142"/>
      <c r="Y34" s="137"/>
      <c r="Z34" s="138"/>
      <c r="AA34" s="139"/>
      <c r="AB34" s="140"/>
      <c r="AC34" s="140"/>
      <c r="AD34" s="140"/>
      <c r="AE34" s="140"/>
      <c r="AF34" s="141"/>
      <c r="AG34" s="143"/>
      <c r="AH34" s="139"/>
      <c r="AI34" s="116"/>
      <c r="AJ34" s="116" t="str">
        <f aca="false">IF(ISBLANK($C34),
  "",
IF(E34=Constants!$B$7,
  TRUE(),
IF(E34=Constants!$B$8,
  FALSE(),
  TRUE()
)))</f>
        <v/>
      </c>
      <c r="AK34" s="117" t="str">
        <f aca="false">IF(ISBLANK($C34),"",IF(F34=Constants!$B$8,FALSE(),TRUE()))</f>
        <v/>
      </c>
      <c r="AL34" s="117" t="str">
        <f aca="false">IF(ISBLANK($C34),"",COUNTA($G34:$O34)&gt;0)</f>
        <v/>
      </c>
      <c r="AM34" s="117" t="str">
        <f aca="false">IF(OR(ISBLANK($C34),$AL34&lt;&gt;TRUE()),"",IF(ISBLANK(G34),Constants!$B$27,MAX(0,G34)))</f>
        <v/>
      </c>
      <c r="AN34" s="117" t="str">
        <f aca="false">IF(OR(ISBLANK($C34),$AL34&lt;&gt;TRUE()),"",IF(ISBLANK(H34),Constants!$B$28,MAX(0,H34)))</f>
        <v/>
      </c>
      <c r="AO34" s="117" t="str">
        <f aca="false">IF(OR(ISBLANK($C34),$AL34&lt;&gt;TRUE()),"",IF(J34=Constants!$B$7,TRUE(),IF(J34=Constants!$B$8,FALSE(),TRUE())))</f>
        <v/>
      </c>
      <c r="AP34" s="117" t="str">
        <f aca="false">IF(OR(ISBLANK($C34),$AL34&lt;&gt;TRUE()),"",IF(I34=Constants!$B$7,TRUE(),IF(I34=Constants!$B$8,FALSE(),TRUE())))</f>
        <v/>
      </c>
      <c r="AQ34" s="117" t="str">
        <f aca="false">IF(OR(ISBLANK($C34),$AL34&lt;&gt;TRUE()),"",IF(K34=Constants!$B$33,TRUE(),IF(K34=Constants!$B$34,FALSE(),IF(AND(ISNUMBER(O34),OR(ISBLANK(N34),N34=0)),TRUE(),IF(AND(ISBLANK(O34),ISNUMBER(N34),N34&lt;&gt;0),FALSE(),"")))))</f>
        <v/>
      </c>
      <c r="AR34" s="117" t="str">
        <f aca="false">IF(OR(ISBLANK($C34),$AL34&lt;&gt;TRUE()),"",IF(ISBLANK(L34),Constants!$B$35,MAX(0,MIN(Constants!$B$31,L34))))</f>
        <v/>
      </c>
      <c r="AS34" s="117" t="str">
        <f aca="false">IF(OR(ISBLANK($C34),$AL34&lt;&gt;TRUE()),"",IF(ISBLANK(M34),Constants!$B$35,MAX(0,MIN(Constants!$B$32,M34))))</f>
        <v/>
      </c>
      <c r="AT34" s="117" t="str">
        <f aca="false">IF(ISBLANK($C34),"",COUNTA($P34:$X34)&gt;0)</f>
        <v/>
      </c>
      <c r="AU34" s="117" t="str">
        <f aca="false">IF(OR(ISBLANK($C34),$AT34&lt;&gt;TRUE()),"",IF(ISBLANK(P34),Constants!$B$27,MAX(0,P34)))</f>
        <v/>
      </c>
      <c r="AV34" s="117" t="str">
        <f aca="false">IF(OR(ISBLANK($C34),$AT34&lt;&gt;TRUE()),"",IF(ISBLANK(Q34),Constants!$B$28,MAX(0,Q34)))</f>
        <v/>
      </c>
      <c r="AW34" s="117" t="str">
        <f aca="false">IF(OR(ISBLANK($C34),$AT34&lt;&gt;TRUE()),"",IF(S34=Constants!$B$7,TRUE(),IF(S34=Constants!$B$8,FALSE(),TRUE())))</f>
        <v/>
      </c>
      <c r="AX34" s="117" t="str">
        <f aca="false">IF(OR(ISBLANK($C34),$AT34&lt;&gt;TRUE()),"",IF(R34=Constants!$B$7,TRUE(),IF(R34=Constants!$B$8,FALSE(),TRUE())))</f>
        <v/>
      </c>
      <c r="AY34" s="117" t="str">
        <f aca="false">IF(OR(ISBLANK($C34),$AT34&lt;&gt;TRUE()),"",IF(T34=Constants!$B$33,TRUE(),IF(T34=Constants!$B$34,FALSE(),IF(AND(ISNUMBER(X34),OR(ISBLANK(W34),W34=0)),TRUE(),IF(AND(ISBLANK(X34),ISNUMBER(W34),W34&lt;&gt;0),FALSE(),"")))))</f>
        <v/>
      </c>
      <c r="AZ34" s="117" t="str">
        <f aca="false">IF(OR(ISBLANK($C34),$AT34&lt;&gt;TRUE()),"",IF(ISBLANK(U34),Constants!$B$35,MAX(0,MIN(Constants!$B$31,U34))))</f>
        <v/>
      </c>
      <c r="BA34" s="117" t="str">
        <f aca="false">IF(OR(ISBLANK($C34),$AT34&lt;&gt;TRUE()),"",IF(ISBLANK(V34),Constants!$B$35,MAX(0,MIN(Constants!$B$32,V34))))</f>
        <v/>
      </c>
      <c r="BB34" s="117" t="str">
        <f aca="false">IF(ISBLANK($C34),"",COUNTA($Y34:$AG34)&gt;0)</f>
        <v/>
      </c>
      <c r="BC34" s="117" t="str">
        <f aca="false">IF(OR(ISBLANK($C34),$BB34&lt;&gt;TRUE()),"",IF(ISBLANK(Y34),Constants!$B$27,MAX(0,Y34)))</f>
        <v/>
      </c>
      <c r="BD34" s="117" t="str">
        <f aca="false">IF(OR(ISBLANK($C34),$BB34&lt;&gt;TRUE()),"",IF(ISBLANK(Z34),Constants!$B$28,MAX(0,Z34)))</f>
        <v/>
      </c>
      <c r="BE34" s="117" t="str">
        <f aca="false">IF(OR(ISBLANK($C34),$BB34&lt;&gt;TRUE()),"",IF(AB34=Constants!$B$7,TRUE(),IF(AB34=Constants!$B$8,FALSE(),TRUE())))</f>
        <v/>
      </c>
      <c r="BF34" s="117" t="str">
        <f aca="false">IF(OR(ISBLANK($C34),$BB34&lt;&gt;TRUE()),"",IF(AA34=Constants!$B$7,TRUE(),IF(AA34=Constants!$B$8,FALSE(),TRUE())))</f>
        <v/>
      </c>
      <c r="BG34" s="117" t="str">
        <f aca="false">IF(OR(ISBLANK($C34),$BB34&lt;&gt;TRUE()),"",IF(AC34=Constants!$B$33,TRUE(),IF(AC34=Constants!$B$34,FALSE(),IF(AND(ISNUMBER(AG34),OR(ISBLANK(AF34),AF34=0)),TRUE(),IF(AND(ISBLANK(AG34),ISNUMBER(AF34),AF34&lt;&gt;0),FALSE(),"")))))</f>
        <v/>
      </c>
      <c r="BH34" s="117" t="str">
        <f aca="false">IF(OR(ISBLANK($C34),$BB34&lt;&gt;TRUE()),"",IF(ISBLANK(AD34),Constants!$B$35,MAX(0,MIN(Constants!$B$31,AD34))))</f>
        <v/>
      </c>
      <c r="BI34" s="117" t="str">
        <f aca="false">IF(OR(ISBLANK($C34),$BB34&lt;&gt;TRUE()),"",IF(ISBLANK(AE34),Constants!$B$35,MAX(0,MIN(Constants!$B$32,AE34))))</f>
        <v/>
      </c>
      <c r="BJ34" s="118" t="str">
        <f aca="false">IF(ISBLANK($C34),
  "",
IF(AH34=Constants!$B$7,
  TRUE(),
IF(AH34=Constants!$B$8,
  FALSE(),
  FALSE()
)))</f>
        <v/>
      </c>
      <c r="BK34" s="117" t="str">
        <f aca="false">IF(ISBLANK($C34),"",IF($BJ34,Constants!$B$9,IF(COUNTA($E34:$AH34)=0,Constants!$B$10,IF(NOT($AK34),Constants!$B$11,IF(AND(NOT(ISNUMBER($BM34)),COUNTA($O34,$X34,$AG34)&gt;0),Constants!$B$13,Constants!$B$12)))))</f>
        <v/>
      </c>
      <c r="BL34" s="117" t="str">
        <f aca="false">IF(ISBLANK($C34),"",IF($BK34&lt;&gt;Constants!$B$12,$BK34,Constants!$B$4))</f>
        <v/>
      </c>
      <c r="BM34" s="116" t="str">
        <f aca="false">IF(OR(ISBLANK($D$8), NOT(ISNUMBER($D$8))), Constants!$B$17,$D$8)</f>
        <v>ERROR: Set Target Time in cell D8</v>
      </c>
      <c r="BN34" s="119" t="str">
        <f aca="false">IF(OR($BK34&lt;&gt;Constants!$B$12,$AL34&lt;&gt;TRUE()),"",IF(NOT($AO34),TRUE(),IF($AQ34="","",$AQ34)))</f>
        <v/>
      </c>
      <c r="BO34" s="120" t="n">
        <f aca="false">IF(BN34="",FALSE(),IF(NOT($AO34),TRUE(),IF($AQ34,ISNUMBER(O34),ISNUMBER(N34))))</f>
        <v>0</v>
      </c>
      <c r="BP34" s="121" t="str">
        <f aca="false">IF(BO34,IF($AJ34,1,Constants!$B$22)*POWER(Constants!$B$23,MAX($AM34,0))*POWER(Constants!$B$24,MAX($AN34,0)),"")</f>
        <v/>
      </c>
      <c r="BQ34" s="117" t="str">
        <f aca="false">IF(OR($BK34&lt;&gt;Constants!$B$12,NOT($BO34)),"",IF(NOT($AO34),0,Constants!$B$19*IF($AQ34,1,MAX(0,MIN(1,(Constants!$B$20-N34)/Constants!$B$20)))))</f>
        <v/>
      </c>
      <c r="BR34" s="117" t="str">
        <f aca="false">IF(BQ34="","",BQ34*IF($AP34,1,Constants!$B$25)*BP34)</f>
        <v/>
      </c>
      <c r="BS34" s="117" t="str">
        <f aca="false">IF(OR($BK34&lt;&gt;Constants!$B$12,NOT($BO34)),"",IF(NOT($AO34),0,IF(NOT($AQ34),0,MAX(0,Constants!$B$21*(1-ABS(O34-$BM34)/$BM34)))))</f>
        <v/>
      </c>
      <c r="BT34" s="117" t="str">
        <f aca="false">IF(BS34="","",BS34*BP34)</f>
        <v/>
      </c>
      <c r="BU34" s="117" t="str">
        <f aca="false">IF(OR($BK34&lt;&gt;Constants!$B$12,NOT($BO34)),"",IF(OR(NOT($AO34),NOT($AP34)),0,MIN(Constants!$B$18,(Constants!$B$29*$AR34+Constants!$B$30*$AS34)*IF($AQ34,1,MAX(0,MIN(1,(Constants!$B$20-N34)/Constants!$B$20))))))</f>
        <v/>
      </c>
      <c r="BV34" s="117" t="str">
        <f aca="false">IF(BU34="","",BU34*BP34)</f>
        <v/>
      </c>
      <c r="BW34" s="122" t="str">
        <f aca="false">IF(OR($BK34&lt;&gt;Constants!$B$12,NOT($BO34)),"",BR34+BT34+BV34)</f>
        <v/>
      </c>
      <c r="BX34" s="119" t="str">
        <f aca="false">IF(OR($BK34&lt;&gt;Constants!$B$12,$AT34&lt;&gt;TRUE()),"",IF(NOT($AW34),TRUE(),IF($AY34="","",$AY34)))</f>
        <v/>
      </c>
      <c r="BY34" s="120" t="n">
        <f aca="false">IF(BX34="",FALSE(),IF(NOT($AW34),TRUE(),IF($AY34,ISNUMBER(X34),ISNUMBER(W34))))</f>
        <v>0</v>
      </c>
      <c r="BZ34" s="121" t="str">
        <f aca="false">IF(BY34,IF($AJ34,1,Constants!$B$22)*POWER(Constants!$B$23,MAX($AU34,0))*POWER(Constants!$B$24,MAX($AV34,0)),"")</f>
        <v/>
      </c>
      <c r="CA34" s="117" t="str">
        <f aca="false">IF(OR($BK34&lt;&gt;Constants!$B$12,NOT($BY34)),"",IF(NOT($AW34),0,Constants!$B$19*IF($AY34,1,MAX(0,MIN(1,(Constants!$B$20-W34)/Constants!$B$20)))))</f>
        <v/>
      </c>
      <c r="CB34" s="117" t="str">
        <f aca="false">IF(CA34="","",CA34*IF($AX34,1,Constants!$B$25)*BZ34)</f>
        <v/>
      </c>
      <c r="CC34" s="117" t="str">
        <f aca="false">IF(OR($BK34&lt;&gt;Constants!$B$12,NOT($BY34)),"",IF(NOT($AW34),0,IF(NOT($AY34),0,MAX(0,Constants!$B$21*(1-ABS(X34-$BM34)/$BM34)))))</f>
        <v/>
      </c>
      <c r="CD34" s="117" t="str">
        <f aca="false">IF(CC34="","",CC34*BZ34)</f>
        <v/>
      </c>
      <c r="CE34" s="117" t="str">
        <f aca="false">IF(OR($BK34&lt;&gt;Constants!$B$12,NOT($BY34)),"",IF(OR(NOT($AW34),NOT($AX34)),0,MIN(Constants!$B$18,(Constants!$B$29*$AZ34+Constants!$B$30*$BA34)*IF($AY34,1,MAX(0,MIN(1,(Constants!$B$20-W34)/Constants!$B$20))))))</f>
        <v/>
      </c>
      <c r="CF34" s="117" t="str">
        <f aca="false">IF(CE34="","",CE34*BZ34)</f>
        <v/>
      </c>
      <c r="CG34" s="122" t="str">
        <f aca="false">IF(OR($BK34&lt;&gt;Constants!$B$12,NOT($BY34)),"",CB34+CD34+CF34)</f>
        <v/>
      </c>
      <c r="CH34" s="119" t="n">
        <f aca="false">IF(OR(BN34="",BX34=""),TRUE(),BN34&lt;&gt;BX34)</f>
        <v>1</v>
      </c>
      <c r="CI34" s="117" t="str">
        <f aca="false">IF(OR($BK34&lt;&gt;Constants!$B$12,$BB34&lt;&gt;TRUE(),NOT($CH34)),"",IF(NOT($BE34),TRUE(),IF($BG34="","",$BG34)))</f>
        <v/>
      </c>
      <c r="CJ34" s="120" t="n">
        <f aca="false">IF(CI34="",FALSE(),IF(NOT($BE34),TRUE(),IF($BG34,ISNUMBER(AG34),ISNUMBER(AF34))))</f>
        <v>0</v>
      </c>
      <c r="CK34" s="121" t="str">
        <f aca="false">IF(CJ34,IF($AJ34,1,Constants!$B$22)*POWER(Constants!$B$23,MAX($BC34,0))*POWER(Constants!$B$24,MAX($BD34,0)),"")</f>
        <v/>
      </c>
      <c r="CL34" s="117" t="str">
        <f aca="false">IF(OR($BK34&lt;&gt;Constants!$B$12,NOT($CJ34)),"",IF(NOT($BE34),0,Constants!$B$19*IF($BG34,1,MAX(0,MIN(1,(Constants!$B$20-AF34)/Constants!$B$20)))))</f>
        <v/>
      </c>
      <c r="CM34" s="117" t="str">
        <f aca="false">IF(CL34="","",CL34*IF($BF34,1,Constants!$B$25)*CK34)</f>
        <v/>
      </c>
      <c r="CN34" s="117" t="str">
        <f aca="false">IF(OR($BK34&lt;&gt;Constants!$B$12,NOT($CJ34)),"",IF(NOT($BE34),0,IF(NOT($BG34),0,MAX(0,Constants!$B$21*(1-ABS(AG34-$BM34)/$BM34)))))</f>
        <v/>
      </c>
      <c r="CO34" s="117" t="str">
        <f aca="false">IF(CN34="","",CN34*CK34)</f>
        <v/>
      </c>
      <c r="CP34" s="117" t="str">
        <f aca="false">IF(OR($BK34&lt;&gt;Constants!$B$12,NOT($CJ34)),"",IF(OR(NOT($BE34),NOT($BF34)),0,MIN(Constants!$B$18,(Constants!$B$29*$BH34+Constants!$B$30*$BI34)*IF($BG34,1,MAX(0,MIN(1,(Constants!$B$20-AF34)/Constants!$B$20))))))</f>
        <v/>
      </c>
      <c r="CQ34" s="117" t="str">
        <f aca="false">IF(CP34="","",CP34*CK34)</f>
        <v/>
      </c>
      <c r="CR34" s="122" t="str">
        <f aca="false">IF(OR($BK34&lt;&gt;Constants!$B$12,NOT($CJ34)),"",CM34+CO34+CQ34)</f>
        <v/>
      </c>
      <c r="CS34" s="116" t="str">
        <f aca="false">IF(OR($BK34&lt;&gt;Constants!$B$12,ISBLANK($C34)),"",BW34)</f>
        <v/>
      </c>
      <c r="CT34" s="117" t="str">
        <f aca="false">IF(OR($BK34&lt;&gt;Constants!$B$12,ISBLANK($C34)),"",CG34)</f>
        <v/>
      </c>
      <c r="CU34" s="118" t="str">
        <f aca="false">IF(OR($BK34&lt;&gt;Constants!$B$12,ISBLANK($C34)),"",CR34)</f>
        <v/>
      </c>
      <c r="CV34" s="117" t="str">
        <f aca="false">IF(OR($BK34&lt;&gt;Constants!$B$12,ISBLANK($C34)),"",IF(COUNT(CS34:CU34)=0,0,MAX(CS34:CU34)))</f>
        <v/>
      </c>
      <c r="CW34" s="117" t="str">
        <f aca="false">IF($BK34&lt;&gt;Constants!$B$12,"",CV34)</f>
        <v/>
      </c>
      <c r="CX34" s="117" t="str">
        <f aca="false">IF(ISNUMBER(CW34), RANK(CW34,$CW$11:$CW$510), "")</f>
        <v/>
      </c>
      <c r="CY34" s="116" t="str">
        <f aca="false">IF(OR($BK34&lt;&gt;Constants!$B$12,ISBLANK($C34)),"",MAX(BT34,CD34,CO34))</f>
        <v/>
      </c>
      <c r="CZ34" s="117" t="str">
        <f aca="false">IF(ISNUMBER(CY34), RANK(CY34,CY$11:CY$510), "")</f>
        <v/>
      </c>
      <c r="DA34" s="117" t="str">
        <f aca="false">IF(OR($BK34&lt;&gt;Constants!$B$12,ISBLANK($C34)),"",MAX(AM34,AU34,IF($CH34,BC34,0)))</f>
        <v/>
      </c>
      <c r="DB34" s="117" t="str">
        <f aca="false">IF(ISNUMBER(DA34), RANK(DA34,DA$11:DA$510,1), "")</f>
        <v/>
      </c>
      <c r="DC34" s="117" t="str">
        <f aca="false">IF(OR($BK34&lt;&gt;Constants!$B$12,ISBLANK($C34)),"",MAX(BV34,CF34,CQ34))</f>
        <v/>
      </c>
      <c r="DD34" s="117" t="str">
        <f aca="false">IF(ISNUMBER(DC34),RANK(DC34,DC$11:DC$510),"")</f>
        <v/>
      </c>
      <c r="DE34" s="123" t="str">
        <f aca="false">IFERROR(IF(OR($BK34&lt;&gt;Constants!$B$12, ISBLANK($C34)),"",LARGE(CS34:CU34,2)), 0)</f>
        <v/>
      </c>
      <c r="DF34" s="118" t="str">
        <f aca="false">IF(ISNUMBER(DE34), RANK(DE34,DE$11:DE$510), "")</f>
        <v/>
      </c>
      <c r="DG34" s="117" t="str">
        <f aca="false">IF(ISBLANK($C34),"",IF(BK34=Constants!$B$12,RANK($CX34, $CX$11:$CX$510, 1)+
SUMPRODUCT(--($CX$11:$CX$510=$CX34),--($CZ34&gt;$CZ$11:$CZ$510))+
SUMPRODUCT(--($CX$11:$CX$510=$CX34),--($CZ34=$CZ$11:$CZ$510),--($DB34&gt;$DB$11:$DB$510))+
SUMPRODUCT(--($CX$11:$CX$510=$CX34),--($CZ34=$CZ$11:$CZ$510),--($DB34=$DB$11:$DB$510), --($DD34&gt;$DD$11:$DD$510))+
SUMPRODUCT(--($CX$11:$CX$510=$CX34),--($CZ34=$CZ$11:$CZ$510),--($DB34=$DB$11:$DB$510), --($DD34=$DD$11:$DD$510), --($DF34&gt;$DF$11:$DF$510))
,BK34)
)</f>
        <v/>
      </c>
      <c r="DH34" s="117" t="str">
        <f aca="false">IF(ISBLANK(C34),"",IF(BK34&lt;&gt;Constants!$B$12, BK34, CX34-DG34))</f>
        <v/>
      </c>
      <c r="DI34" s="118"/>
      <c r="DJ34" s="124"/>
      <c r="DK34" s="125" t="str">
        <f aca="false">IF(ISBLANK($C34),"",IF($BK34=Constants!$B$13,$BM34,""))</f>
        <v/>
      </c>
      <c r="DL34" s="124" t="str">
        <f aca="false">IF(ISBLANK($C34),"",IF($BK34&lt;&gt;Constants!$B$12,"",IF(COUNT($CS34:$CU34)=0,"",MATCH($CV34,$CS34:$CU34,0))))</f>
        <v/>
      </c>
      <c r="DM34" s="126" t="str">
        <f aca="false">IF(ISNUMBER($DL34),CHOOSE($DL34,$BR34,$CB34,$CM34),"")</f>
        <v/>
      </c>
      <c r="DN34" s="126" t="str">
        <f aca="false">IF(ISNUMBER($DL34),CHOOSE($DL34,$BT34,$CD34,$CO34),"")</f>
        <v/>
      </c>
      <c r="DO34" s="126" t="str">
        <f aca="false">IF(ISNUMBER($DL34),CHOOSE($DL34,$BV34,$CF34,$CQ34),"")</f>
        <v/>
      </c>
      <c r="DP34" s="127" t="str">
        <f aca="false">IF(ISBLANK(C34),"",IF(BK34&lt;&gt;Constants!$B$12, BK34 ,CW34))</f>
        <v/>
      </c>
      <c r="DQ34" s="128" t="str">
        <f aca="false">IF(ISBLANK($C34),"",IF($BK34&lt;&gt;Constants!$B$12,$BK34,$BL34))</f>
        <v/>
      </c>
      <c r="DR34" s="128" t="str">
        <f aca="false">IF(ISBLANK(C34),"",DH34)</f>
        <v/>
      </c>
      <c r="DS34" s="128" t="str">
        <f aca="false">IF(ISBLANK(C34),"",DG34)</f>
        <v/>
      </c>
      <c r="DT34" s="129" t="str">
        <f aca="false">IF(ISBLANK(C34),
  "",
IF(DS34=Constants!$B$9,COUNTA($C$11:$C510)+2,IF(DS34=Constants!$B$10,COUNTA($C$11:$C510)+1,IF(DS34=Constants!$B$11,COUNTA($C$11:$C510),DS34))))</f>
        <v/>
      </c>
      <c r="DU34" s="3"/>
      <c r="DV34" s="130" t="n">
        <f aca="false">IF(OR(ISNUMBER(DS34),DS34="DQ",DS34="P",DS34="NS"),
    1,
    0
)</f>
        <v>0</v>
      </c>
      <c r="DW34" s="130" t="n">
        <v>24</v>
      </c>
      <c r="DX34" s="130" t="str">
        <f aca="false">IF(ISBLANK($C34),"",IF(ISNUMBER(DT34),DT34+ROW($B34)/1000,""))</f>
        <v/>
      </c>
      <c r="DY34" s="130" t="str">
        <f aca="false">IF(ISNUMBER(DX34), RANK(DX34,DX$11:DX$510,1), "")</f>
        <v/>
      </c>
      <c r="DZ34" s="130" t="str">
        <f aca="false">IF(ISBLANK($C34),
    "",
    $B34
)</f>
        <v/>
      </c>
      <c r="EA34" s="130" t="str">
        <f aca="false">IF(ISBLANK($C34),
    "",
    $C34
)</f>
        <v/>
      </c>
      <c r="EB34" s="130" t="str">
        <f aca="false">IF(ISBLANK($C34),
    "",
    $D34
)</f>
        <v/>
      </c>
      <c r="EC34" s="130" t="str">
        <f aca="false">IF(ISBLANK($C34),"",$DQ34)</f>
        <v/>
      </c>
      <c r="ED34" s="131" t="str">
        <f aca="false">DP34</f>
        <v/>
      </c>
      <c r="EE34" s="130" t="str">
        <f aca="false">IF(ISBLANK($C34),
    "",
    DS34
)</f>
        <v/>
      </c>
      <c r="EF34" s="132" t="str">
        <f aca="false">IF(DW34&gt;DV$10,
    "",
    VLOOKUP(DW34,DY$11:EE532,7,FALSE())
)</f>
        <v/>
      </c>
      <c r="EG34" s="133" t="str">
        <f aca="false">IF(DW34&gt;DV$10,
    "",
    VLOOKUP(DW34,DY$11:EE532,2,FALSE())
)</f>
        <v/>
      </c>
      <c r="EH34" s="133" t="str">
        <f aca="false">IF(DW34&gt;DV$10,
    "",
    VLOOKUP(DW34,DY$11:EE532,3,FALSE())
)</f>
        <v/>
      </c>
      <c r="EI34" s="133" t="str">
        <f aca="false">IF(DW34&gt;DV$10,
    "",
    VLOOKUP(DW34,DY$11:EE532,4,FALSE())
)</f>
        <v/>
      </c>
      <c r="EJ34" s="134" t="str">
        <f aca="false">IF(DW34&gt;DV$10,
    "",
    VLOOKUP(DW34,DY$11:EE532,6,FALSE())
)</f>
        <v/>
      </c>
      <c r="EK34" s="59"/>
    </row>
    <row r="35" customFormat="false" ht="15.75" hidden="false" customHeight="false" outlineLevel="0" collapsed="false">
      <c r="A35" s="3"/>
      <c r="B35" s="155"/>
      <c r="C35" s="156"/>
      <c r="D35" s="96"/>
      <c r="E35" s="147"/>
      <c r="F35" s="148"/>
      <c r="G35" s="148"/>
      <c r="H35" s="149"/>
      <c r="I35" s="150"/>
      <c r="J35" s="151"/>
      <c r="K35" s="151"/>
      <c r="L35" s="151"/>
      <c r="M35" s="151"/>
      <c r="N35" s="152"/>
      <c r="O35" s="103"/>
      <c r="P35" s="148"/>
      <c r="Q35" s="149"/>
      <c r="R35" s="150"/>
      <c r="S35" s="151"/>
      <c r="T35" s="151"/>
      <c r="U35" s="151"/>
      <c r="V35" s="151"/>
      <c r="W35" s="152"/>
      <c r="X35" s="103"/>
      <c r="Y35" s="148"/>
      <c r="Z35" s="149"/>
      <c r="AA35" s="150"/>
      <c r="AB35" s="151"/>
      <c r="AC35" s="151"/>
      <c r="AD35" s="151"/>
      <c r="AE35" s="151"/>
      <c r="AF35" s="152"/>
      <c r="AG35" s="104"/>
      <c r="AH35" s="150"/>
      <c r="AI35" s="73"/>
      <c r="AJ35" s="73" t="str">
        <f aca="false">IF(ISBLANK($C35),
  "",
IF(E35=Constants!$B$7,
  TRUE(),
IF(E35=Constants!$B$8,
  FALSE(),
  TRUE()
)))</f>
        <v/>
      </c>
      <c r="AK35" s="74" t="str">
        <f aca="false">IF(ISBLANK($C35),"",IF(F35=Constants!$B$8,FALSE(),TRUE()))</f>
        <v/>
      </c>
      <c r="AL35" s="74" t="str">
        <f aca="false">IF(ISBLANK($C35),"",COUNTA($G35:$O35)&gt;0)</f>
        <v/>
      </c>
      <c r="AM35" s="74" t="str">
        <f aca="false">IF(OR(ISBLANK($C35),$AL35&lt;&gt;TRUE()),"",IF(ISBLANK(G35),Constants!$B$27,MAX(0,G35)))</f>
        <v/>
      </c>
      <c r="AN35" s="74" t="str">
        <f aca="false">IF(OR(ISBLANK($C35),$AL35&lt;&gt;TRUE()),"",IF(ISBLANK(H35),Constants!$B$28,MAX(0,H35)))</f>
        <v/>
      </c>
      <c r="AO35" s="74" t="str">
        <f aca="false">IF(OR(ISBLANK($C35),$AL35&lt;&gt;TRUE()),"",IF(J35=Constants!$B$7,TRUE(),IF(J35=Constants!$B$8,FALSE(),TRUE())))</f>
        <v/>
      </c>
      <c r="AP35" s="74" t="str">
        <f aca="false">IF(OR(ISBLANK($C35),$AL35&lt;&gt;TRUE()),"",IF(I35=Constants!$B$7,TRUE(),IF(I35=Constants!$B$8,FALSE(),TRUE())))</f>
        <v/>
      </c>
      <c r="AQ35" s="74" t="str">
        <f aca="false">IF(OR(ISBLANK($C35),$AL35&lt;&gt;TRUE()),"",IF(K35=Constants!$B$33,TRUE(),IF(K35=Constants!$B$34,FALSE(),IF(AND(ISNUMBER(O35),OR(ISBLANK(N35),N35=0)),TRUE(),IF(AND(ISBLANK(O35),ISNUMBER(N35),N35&lt;&gt;0),FALSE(),"")))))</f>
        <v/>
      </c>
      <c r="AR35" s="74" t="str">
        <f aca="false">IF(OR(ISBLANK($C35),$AL35&lt;&gt;TRUE()),"",IF(ISBLANK(L35),Constants!$B$35,MAX(0,MIN(Constants!$B$31,L35))))</f>
        <v/>
      </c>
      <c r="AS35" s="74" t="str">
        <f aca="false">IF(OR(ISBLANK($C35),$AL35&lt;&gt;TRUE()),"",IF(ISBLANK(M35),Constants!$B$35,MAX(0,MIN(Constants!$B$32,M35))))</f>
        <v/>
      </c>
      <c r="AT35" s="74" t="str">
        <f aca="false">IF(ISBLANK($C35),"",COUNTA($P35:$X35)&gt;0)</f>
        <v/>
      </c>
      <c r="AU35" s="74" t="str">
        <f aca="false">IF(OR(ISBLANK($C35),$AT35&lt;&gt;TRUE()),"",IF(ISBLANK(P35),Constants!$B$27,MAX(0,P35)))</f>
        <v/>
      </c>
      <c r="AV35" s="74" t="str">
        <f aca="false">IF(OR(ISBLANK($C35),$AT35&lt;&gt;TRUE()),"",IF(ISBLANK(Q35),Constants!$B$28,MAX(0,Q35)))</f>
        <v/>
      </c>
      <c r="AW35" s="74" t="str">
        <f aca="false">IF(OR(ISBLANK($C35),$AT35&lt;&gt;TRUE()),"",IF(S35=Constants!$B$7,TRUE(),IF(S35=Constants!$B$8,FALSE(),TRUE())))</f>
        <v/>
      </c>
      <c r="AX35" s="74" t="str">
        <f aca="false">IF(OR(ISBLANK($C35),$AT35&lt;&gt;TRUE()),"",IF(R35=Constants!$B$7,TRUE(),IF(R35=Constants!$B$8,FALSE(),TRUE())))</f>
        <v/>
      </c>
      <c r="AY35" s="74" t="str">
        <f aca="false">IF(OR(ISBLANK($C35),$AT35&lt;&gt;TRUE()),"",IF(T35=Constants!$B$33,TRUE(),IF(T35=Constants!$B$34,FALSE(),IF(AND(ISNUMBER(X35),OR(ISBLANK(W35),W35=0)),TRUE(),IF(AND(ISBLANK(X35),ISNUMBER(W35),W35&lt;&gt;0),FALSE(),"")))))</f>
        <v/>
      </c>
      <c r="AZ35" s="74" t="str">
        <f aca="false">IF(OR(ISBLANK($C35),$AT35&lt;&gt;TRUE()),"",IF(ISBLANK(U35),Constants!$B$35,MAX(0,MIN(Constants!$B$31,U35))))</f>
        <v/>
      </c>
      <c r="BA35" s="74" t="str">
        <f aca="false">IF(OR(ISBLANK($C35),$AT35&lt;&gt;TRUE()),"",IF(ISBLANK(V35),Constants!$B$35,MAX(0,MIN(Constants!$B$32,V35))))</f>
        <v/>
      </c>
      <c r="BB35" s="74" t="str">
        <f aca="false">IF(ISBLANK($C35),"",COUNTA($Y35:$AG35)&gt;0)</f>
        <v/>
      </c>
      <c r="BC35" s="74" t="str">
        <f aca="false">IF(OR(ISBLANK($C35),$BB35&lt;&gt;TRUE()),"",IF(ISBLANK(Y35),Constants!$B$27,MAX(0,Y35)))</f>
        <v/>
      </c>
      <c r="BD35" s="74" t="str">
        <f aca="false">IF(OR(ISBLANK($C35),$BB35&lt;&gt;TRUE()),"",IF(ISBLANK(Z35),Constants!$B$28,MAX(0,Z35)))</f>
        <v/>
      </c>
      <c r="BE35" s="74" t="str">
        <f aca="false">IF(OR(ISBLANK($C35),$BB35&lt;&gt;TRUE()),"",IF(AB35=Constants!$B$7,TRUE(),IF(AB35=Constants!$B$8,FALSE(),TRUE())))</f>
        <v/>
      </c>
      <c r="BF35" s="74" t="str">
        <f aca="false">IF(OR(ISBLANK($C35),$BB35&lt;&gt;TRUE()),"",IF(AA35=Constants!$B$7,TRUE(),IF(AA35=Constants!$B$8,FALSE(),TRUE())))</f>
        <v/>
      </c>
      <c r="BG35" s="74" t="str">
        <f aca="false">IF(OR(ISBLANK($C35),$BB35&lt;&gt;TRUE()),"",IF(AC35=Constants!$B$33,TRUE(),IF(AC35=Constants!$B$34,FALSE(),IF(AND(ISNUMBER(AG35),OR(ISBLANK(AF35),AF35=0)),TRUE(),IF(AND(ISBLANK(AG35),ISNUMBER(AF35),AF35&lt;&gt;0),FALSE(),"")))))</f>
        <v/>
      </c>
      <c r="BH35" s="74" t="str">
        <f aca="false">IF(OR(ISBLANK($C35),$BB35&lt;&gt;TRUE()),"",IF(ISBLANK(AD35),Constants!$B$35,MAX(0,MIN(Constants!$B$31,AD35))))</f>
        <v/>
      </c>
      <c r="BI35" s="74" t="str">
        <f aca="false">IF(OR(ISBLANK($C35),$BB35&lt;&gt;TRUE()),"",IF(ISBLANK(AE35),Constants!$B$35,MAX(0,MIN(Constants!$B$32,AE35))))</f>
        <v/>
      </c>
      <c r="BJ35" s="75" t="str">
        <f aca="false">IF(ISBLANK($C35),
  "",
IF(AH35=Constants!$B$7,
  TRUE(),
IF(AH35=Constants!$B$8,
  FALSE(),
  FALSE()
)))</f>
        <v/>
      </c>
      <c r="BK35" s="74" t="str">
        <f aca="false">IF(ISBLANK($C35),"",IF($BJ35,Constants!$B$9,IF(COUNTA($E35:$AH35)=0,Constants!$B$10,IF(NOT($AK35),Constants!$B$11,IF(AND(NOT(ISNUMBER($BM35)),COUNTA($O35,$X35,$AG35)&gt;0),Constants!$B$13,Constants!$B$12)))))</f>
        <v/>
      </c>
      <c r="BL35" s="74" t="str">
        <f aca="false">IF(ISBLANK($C35),"",IF($BK35&lt;&gt;Constants!$B$12,$BK35,Constants!$B$4))</f>
        <v/>
      </c>
      <c r="BM35" s="73" t="str">
        <f aca="false">IF(OR(ISBLANK($D$8), NOT(ISNUMBER($D$8))), Constants!$B$17,$D$8)</f>
        <v>ERROR: Set Target Time in cell D8</v>
      </c>
      <c r="BN35" s="73" t="str">
        <f aca="false">IF(OR($BK35&lt;&gt;Constants!$B$12,$AL35&lt;&gt;TRUE()),"",IF(NOT($AO35),TRUE(),IF($AQ35="","",$AQ35)))</f>
        <v/>
      </c>
      <c r="BO35" s="74" t="b">
        <f aca="false">IF(BN35="",FALSE(),IF(NOT($AO35),TRUE(),IF($AQ35,ISNUMBER(O35),ISNUMBER(N35))))</f>
        <v>0</v>
      </c>
      <c r="BP35" s="76" t="str">
        <f aca="false">IF(BO35,IF($AJ35,1,Constants!$B$22)*POWER(Constants!$B$23,MAX($AM35,0))*POWER(Constants!$B$24,MAX($AN35,0)),"")</f>
        <v/>
      </c>
      <c r="BQ35" s="74" t="str">
        <f aca="false">IF(OR($BK35&lt;&gt;Constants!$B$12,NOT($BO35)),"",IF(NOT($AO35),0,Constants!$B$19*IF($AQ35,1,MAX(0,MIN(1,(Constants!$B$20-N35)/Constants!$B$20)))))</f>
        <v/>
      </c>
      <c r="BR35" s="74" t="str">
        <f aca="false">IF(BQ35="","",BQ35*IF($AP35,1,Constants!$B$25)*BP35)</f>
        <v/>
      </c>
      <c r="BS35" s="74" t="str">
        <f aca="false">IF(OR($BK35&lt;&gt;Constants!$B$12,NOT($BO35)),"",IF(NOT($AO35),0,IF(NOT($AQ35),0,MAX(0,Constants!$B$21*(1-ABS(O35-$BM35)/$BM35)))))</f>
        <v/>
      </c>
      <c r="BT35" s="74" t="str">
        <f aca="false">IF(BS35="","",BS35*BP35)</f>
        <v/>
      </c>
      <c r="BU35" s="74" t="str">
        <f aca="false">IF(OR($BK35&lt;&gt;Constants!$B$12,NOT($BO35)),"",IF(OR(NOT($AO35),NOT($AP35)),0,MIN(Constants!$B$18,(Constants!$B$29*$AR35+Constants!$B$30*$AS35)*IF($AQ35,1,MAX(0,MIN(1,(Constants!$B$20-N35)/Constants!$B$20))))))</f>
        <v/>
      </c>
      <c r="BV35" s="74" t="str">
        <f aca="false">IF(BU35="","",BU35*BP35)</f>
        <v/>
      </c>
      <c r="BW35" s="75" t="str">
        <f aca="false">IF(OR($BK35&lt;&gt;Constants!$B$12,NOT($BO35)),"",BR35+BT35+BV35)</f>
        <v/>
      </c>
      <c r="BX35" s="73" t="str">
        <f aca="false">IF(OR($BK35&lt;&gt;Constants!$B$12,$AT35&lt;&gt;TRUE()),"",IF(NOT($AW35),TRUE(),IF($AY35="","",$AY35)))</f>
        <v/>
      </c>
      <c r="BY35" s="74" t="b">
        <f aca="false">IF(BX35="",FALSE(),IF(NOT($AW35),TRUE(),IF($AY35,ISNUMBER(X35),ISNUMBER(W35))))</f>
        <v>0</v>
      </c>
      <c r="BZ35" s="76" t="str">
        <f aca="false">IF(BY35,IF($AJ35,1,Constants!$B$22)*POWER(Constants!$B$23,MAX($AU35,0))*POWER(Constants!$B$24,MAX($AV35,0)),"")</f>
        <v/>
      </c>
      <c r="CA35" s="74" t="str">
        <f aca="false">IF(OR($BK35&lt;&gt;Constants!$B$12,NOT($BY35)),"",IF(NOT($AW35),0,Constants!$B$19*IF($AY35,1,MAX(0,MIN(1,(Constants!$B$20-W35)/Constants!$B$20)))))</f>
        <v/>
      </c>
      <c r="CB35" s="74" t="str">
        <f aca="false">IF(CA35="","",CA35*IF($AX35,1,Constants!$B$25)*BZ35)</f>
        <v/>
      </c>
      <c r="CC35" s="74" t="str">
        <f aca="false">IF(OR($BK35&lt;&gt;Constants!$B$12,NOT($BY35)),"",IF(NOT($AW35),0,IF(NOT($AY35),0,MAX(0,Constants!$B$21*(1-ABS(X35-$BM35)/$BM35)))))</f>
        <v/>
      </c>
      <c r="CD35" s="74" t="str">
        <f aca="false">IF(CC35="","",CC35*BZ35)</f>
        <v/>
      </c>
      <c r="CE35" s="74" t="str">
        <f aca="false">IF(OR($BK35&lt;&gt;Constants!$B$12,NOT($BY35)),"",IF(OR(NOT($AW35),NOT($AX35)),0,MIN(Constants!$B$18,(Constants!$B$29*$AZ35+Constants!$B$30*$BA35)*IF($AY35,1,MAX(0,MIN(1,(Constants!$B$20-W35)/Constants!$B$20))))))</f>
        <v/>
      </c>
      <c r="CF35" s="74" t="str">
        <f aca="false">IF(CE35="","",CE35*BZ35)</f>
        <v/>
      </c>
      <c r="CG35" s="75" t="str">
        <f aca="false">IF(OR($BK35&lt;&gt;Constants!$B$12,NOT($BY35)),"",CB35+CD35+CF35)</f>
        <v/>
      </c>
      <c r="CH35" s="73" t="b">
        <f aca="false">IF(OR(BN35="",BX35=""),TRUE(),BN35&lt;&gt;BX35)</f>
        <v>1</v>
      </c>
      <c r="CI35" s="74" t="str">
        <f aca="false">IF(OR($BK35&lt;&gt;Constants!$B$12,$BB35&lt;&gt;TRUE(),NOT($CH35)),"",IF(NOT($BE35),TRUE(),IF($BG35="","",$BG35)))</f>
        <v/>
      </c>
      <c r="CJ35" s="74" t="b">
        <f aca="false">IF(CI35="",FALSE(),IF(NOT($BE35),TRUE(),IF($BG35,ISNUMBER(AG35),ISNUMBER(AF35))))</f>
        <v>0</v>
      </c>
      <c r="CK35" s="76" t="str">
        <f aca="false">IF(CJ35,IF($AJ35,1,Constants!$B$22)*POWER(Constants!$B$23,MAX($BC35,0))*POWER(Constants!$B$24,MAX($BD35,0)),"")</f>
        <v/>
      </c>
      <c r="CL35" s="74" t="str">
        <f aca="false">IF(OR($BK35&lt;&gt;Constants!$B$12,NOT($CJ35)),"",IF(NOT($BE35),0,Constants!$B$19*IF($BG35,1,MAX(0,MIN(1,(Constants!$B$20-AF35)/Constants!$B$20)))))</f>
        <v/>
      </c>
      <c r="CM35" s="74" t="str">
        <f aca="false">IF(CL35="","",CL35*IF($BF35,1,Constants!$B$25)*CK35)</f>
        <v/>
      </c>
      <c r="CN35" s="74" t="str">
        <f aca="false">IF(OR($BK35&lt;&gt;Constants!$B$12,NOT($CJ35)),"",IF(NOT($BE35),0,IF(NOT($BG35),0,MAX(0,Constants!$B$21*(1-ABS(AG35-$BM35)/$BM35)))))</f>
        <v/>
      </c>
      <c r="CO35" s="74" t="str">
        <f aca="false">IF(CN35="","",CN35*CK35)</f>
        <v/>
      </c>
      <c r="CP35" s="74" t="str">
        <f aca="false">IF(OR($BK35&lt;&gt;Constants!$B$12,NOT($CJ35)),"",IF(OR(NOT($BE35),NOT($BF35)),0,MIN(Constants!$B$18,(Constants!$B$29*$BH35+Constants!$B$30*$BI35)*IF($BG35,1,MAX(0,MIN(1,(Constants!$B$20-AF35)/Constants!$B$20))))))</f>
        <v/>
      </c>
      <c r="CQ35" s="74" t="str">
        <f aca="false">IF(CP35="","",CP35*CK35)</f>
        <v/>
      </c>
      <c r="CR35" s="75" t="str">
        <f aca="false">IF(OR($BK35&lt;&gt;Constants!$B$12,NOT($CJ35)),"",CM35+CO35+CQ35)</f>
        <v/>
      </c>
      <c r="CS35" s="73" t="str">
        <f aca="false">IF(OR($BK35&lt;&gt;Constants!$B$12,ISBLANK($C35)),"",BW35)</f>
        <v/>
      </c>
      <c r="CT35" s="74" t="str">
        <f aca="false">IF(OR($BK35&lt;&gt;Constants!$B$12,ISBLANK($C35)),"",CG35)</f>
        <v/>
      </c>
      <c r="CU35" s="75" t="str">
        <f aca="false">IF(OR($BK35&lt;&gt;Constants!$B$12,ISBLANK($C35)),"",CR35)</f>
        <v/>
      </c>
      <c r="CV35" s="74" t="str">
        <f aca="false">IF(OR($BK35&lt;&gt;Constants!$B$12,ISBLANK($C35)),"",IF(COUNT(CS35:CU35)=0,0,MAX(CS35:CU35)))</f>
        <v/>
      </c>
      <c r="CW35" s="74" t="str">
        <f aca="false">IF($BK35&lt;&gt;Constants!$B$12,"",CV35)</f>
        <v/>
      </c>
      <c r="CX35" s="74" t="str">
        <f aca="false">IF(ISNUMBER(CW35), RANK(CW35,$CW$11:$CW$510), "")</f>
        <v/>
      </c>
      <c r="CY35" s="73" t="str">
        <f aca="false">IF(OR($BK35&lt;&gt;Constants!$B$12,ISBLANK($C35)),"",MAX(BT35,CD35,CO35))</f>
        <v/>
      </c>
      <c r="CZ35" s="74" t="str">
        <f aca="false">IF(ISNUMBER(CY35), RANK(CY35,CY$11:CY$510), "")</f>
        <v/>
      </c>
      <c r="DA35" s="74" t="str">
        <f aca="false">IF(OR($BK35&lt;&gt;Constants!$B$12,ISBLANK($C35)),"",MAX(AM35,AU35,IF($CH35,BC35,0)))</f>
        <v/>
      </c>
      <c r="DB35" s="74" t="str">
        <f aca="false">IF(ISNUMBER(DA35), RANK(DA35,DA$11:DA$510,1), "")</f>
        <v/>
      </c>
      <c r="DC35" s="74" t="str">
        <f aca="false">IF(OR($BK35&lt;&gt;Constants!$B$12,ISBLANK($C35)),"",MAX(BV35,CF35,CQ35))</f>
        <v/>
      </c>
      <c r="DD35" s="74" t="str">
        <f aca="false">IF(ISNUMBER(DC35),RANK(DC35,DC$11:DC$510),"")</f>
        <v/>
      </c>
      <c r="DE35" s="77" t="str">
        <f aca="false">IFERROR(IF(OR($BK35&lt;&gt;Constants!$B$12, ISBLANK($C35)),"",LARGE(CS35:CU35,2)), 0)</f>
        <v/>
      </c>
      <c r="DF35" s="75" t="str">
        <f aca="false">IF(ISNUMBER(DE35), RANK(DE35,DE$11:DE$510), "")</f>
        <v/>
      </c>
      <c r="DG35" s="74" t="str">
        <f aca="false">IF(ISBLANK($C35),"",IF(BK35=Constants!$B$12,RANK($CX35, $CX$11:$CX$510, 1)+
SUMPRODUCT(--($CX$11:$CX$510=$CX35),--($CZ35&gt;$CZ$11:$CZ$510))+
SUMPRODUCT(--($CX$11:$CX$510=$CX35),--($CZ35=$CZ$11:$CZ$510),--($DB35&gt;$DB$11:$DB$510))+
SUMPRODUCT(--($CX$11:$CX$510=$CX35),--($CZ35=$CZ$11:$CZ$510),--($DB35=$DB$11:$DB$510), --($DD35&gt;$DD$11:$DD$510))+
SUMPRODUCT(--($CX$11:$CX$510=$CX35),--($CZ35=$CZ$11:$CZ$510),--($DB35=$DB$11:$DB$510), --($DD35=$DD$11:$DD$510), --($DF35&gt;$DF$11:$DF$510))
,BK35)
)</f>
        <v/>
      </c>
      <c r="DH35" s="74" t="str">
        <f aca="false">IF(ISBLANK(C35),"",IF(BK35&lt;&gt;Constants!$B$12, BK35, CX35-DG35))</f>
        <v/>
      </c>
      <c r="DI35" s="75"/>
      <c r="DJ35" s="78"/>
      <c r="DK35" s="79" t="str">
        <f aca="false">IF(ISBLANK($C35),"",IF($BK35=Constants!$B$13,$BM35,""))</f>
        <v/>
      </c>
      <c r="DL35" s="78" t="str">
        <f aca="false">IF(ISBLANK($C35),"",IF($BK35&lt;&gt;Constants!$B$12,"",IF(COUNT($CS35:$CU35)=0,"",MATCH($CV35,$CS35:$CU35,0))))</f>
        <v/>
      </c>
      <c r="DM35" s="80" t="str">
        <f aca="false">IF(ISNUMBER($DL35),CHOOSE($DL35,$BR35,$CB35,$CM35),"")</f>
        <v/>
      </c>
      <c r="DN35" s="80" t="str">
        <f aca="false">IF(ISNUMBER($DL35),CHOOSE($DL35,$BT35,$CD35,$CO35),"")</f>
        <v/>
      </c>
      <c r="DO35" s="80" t="str">
        <f aca="false">IF(ISNUMBER($DL35),CHOOSE($DL35,$BV35,$CF35,$CQ35),"")</f>
        <v/>
      </c>
      <c r="DP35" s="81" t="str">
        <f aca="false">IF(ISBLANK(C35),"",IF(BK35&lt;&gt;Constants!$B$12, BK35 ,CW35))</f>
        <v/>
      </c>
      <c r="DQ35" s="82" t="str">
        <f aca="false">IF(ISBLANK($C35),"",IF($BK35&lt;&gt;Constants!$B$12,$BK35,$BL35))</f>
        <v/>
      </c>
      <c r="DR35" s="82" t="str">
        <f aca="false">IF(ISBLANK(C35),"",DH35)</f>
        <v/>
      </c>
      <c r="DS35" s="82" t="str">
        <f aca="false">IF(ISBLANK(C35),"",DG35)</f>
        <v/>
      </c>
      <c r="DT35" s="83" t="str">
        <f aca="false">IF(ISBLANK(C35),
  "",
IF(DS35=Constants!$B$9,COUNTA($C$11:$C510)+2,IF(DS35=Constants!$B$10,COUNTA($C$11:$C510)+1,IF(DS35=Constants!$B$11,COUNTA($C$11:$C510),DS35))))</f>
        <v/>
      </c>
      <c r="DU35" s="3"/>
      <c r="DV35" s="84" t="n">
        <f aca="false">IF(OR(ISNUMBER(DS35),DS35="DQ",DS35="P",DS35="NS"),
    1,
    0
)</f>
        <v>0</v>
      </c>
      <c r="DW35" s="84" t="n">
        <v>25</v>
      </c>
      <c r="DX35" s="84" t="str">
        <f aca="false">IF(ISBLANK($C35),"",IF(ISNUMBER(DT35),DT35+ROW($B35)/1000,""))</f>
        <v/>
      </c>
      <c r="DY35" s="84" t="str">
        <f aca="false">IF(ISNUMBER(DX35), RANK(DX35,DX$11:DX$510,1), "")</f>
        <v/>
      </c>
      <c r="DZ35" s="84" t="str">
        <f aca="false">IF(ISBLANK($C35),
    "",
    $B35
)</f>
        <v/>
      </c>
      <c r="EA35" s="84" t="str">
        <f aca="false">IF(ISBLANK($C35),
    "",
    $C35
)</f>
        <v/>
      </c>
      <c r="EB35" s="84" t="str">
        <f aca="false">IF(ISBLANK($C35),
    "",
    $D35
)</f>
        <v/>
      </c>
      <c r="EC35" s="84" t="str">
        <f aca="false">IF(ISBLANK($C35),"",$DQ35)</f>
        <v/>
      </c>
      <c r="ED35" s="86" t="str">
        <f aca="false">DP35</f>
        <v/>
      </c>
      <c r="EE35" s="84" t="str">
        <f aca="false">IF(ISBLANK($C35),
    "",
    DS35
)</f>
        <v/>
      </c>
      <c r="EF35" s="87" t="str">
        <f aca="false">IF(DW35&gt;DV$10,
    "",
    VLOOKUP(DW35,DY$11:EE533,7,FALSE())
)</f>
        <v/>
      </c>
      <c r="EG35" s="88" t="str">
        <f aca="false">IF(DW35&gt;DV$10,
    "",
    VLOOKUP(DW35,DY$11:EE533,2,FALSE())
)</f>
        <v/>
      </c>
      <c r="EH35" s="88" t="str">
        <f aca="false">IF(DW35&gt;DV$10,
    "",
    VLOOKUP(DW35,DY$11:EE533,3,FALSE())
)</f>
        <v/>
      </c>
      <c r="EI35" s="88" t="str">
        <f aca="false">IF(DW35&gt;DV$10,
    "",
    VLOOKUP(DW35,DY$11:EE533,4,FALSE())
)</f>
        <v/>
      </c>
      <c r="EJ35" s="89" t="str">
        <f aca="false">IF(DW35&gt;DV$10,
    "",
    VLOOKUP(DW35,DY$11:EE533,6,FALSE())
)</f>
        <v/>
      </c>
      <c r="EK35" s="59"/>
    </row>
    <row r="36" customFormat="false" ht="15.75" hidden="false" customHeight="false" outlineLevel="0" collapsed="false">
      <c r="A36" s="3"/>
      <c r="B36" s="155"/>
      <c r="C36" s="156"/>
      <c r="D36" s="96"/>
      <c r="E36" s="147"/>
      <c r="F36" s="148"/>
      <c r="G36" s="148"/>
      <c r="H36" s="149"/>
      <c r="I36" s="150"/>
      <c r="J36" s="151"/>
      <c r="K36" s="151"/>
      <c r="L36" s="151"/>
      <c r="M36" s="151"/>
      <c r="N36" s="152"/>
      <c r="O36" s="103"/>
      <c r="P36" s="148"/>
      <c r="Q36" s="149"/>
      <c r="R36" s="150"/>
      <c r="S36" s="151"/>
      <c r="T36" s="151"/>
      <c r="U36" s="151"/>
      <c r="V36" s="151"/>
      <c r="W36" s="152"/>
      <c r="X36" s="103"/>
      <c r="Y36" s="148"/>
      <c r="Z36" s="149"/>
      <c r="AA36" s="150"/>
      <c r="AB36" s="151"/>
      <c r="AC36" s="151"/>
      <c r="AD36" s="151"/>
      <c r="AE36" s="151"/>
      <c r="AF36" s="152"/>
      <c r="AG36" s="104"/>
      <c r="AH36" s="150"/>
      <c r="AI36" s="73"/>
      <c r="AJ36" s="73" t="str">
        <f aca="false">IF(ISBLANK($C36),
  "",
IF(E36=Constants!$B$7,
  TRUE(),
IF(E36=Constants!$B$8,
  FALSE(),
  TRUE()
)))</f>
        <v/>
      </c>
      <c r="AK36" s="74" t="str">
        <f aca="false">IF(ISBLANK($C36),"",IF(F36=Constants!$B$8,FALSE(),TRUE()))</f>
        <v/>
      </c>
      <c r="AL36" s="74" t="str">
        <f aca="false">IF(ISBLANK($C36),"",COUNTA($G36:$O36)&gt;0)</f>
        <v/>
      </c>
      <c r="AM36" s="74" t="str">
        <f aca="false">IF(OR(ISBLANK($C36),$AL36&lt;&gt;TRUE()),"",IF(ISBLANK(G36),Constants!$B$27,MAX(0,G36)))</f>
        <v/>
      </c>
      <c r="AN36" s="74" t="str">
        <f aca="false">IF(OR(ISBLANK($C36),$AL36&lt;&gt;TRUE()),"",IF(ISBLANK(H36),Constants!$B$28,MAX(0,H36)))</f>
        <v/>
      </c>
      <c r="AO36" s="74" t="str">
        <f aca="false">IF(OR(ISBLANK($C36),$AL36&lt;&gt;TRUE()),"",IF(J36=Constants!$B$7,TRUE(),IF(J36=Constants!$B$8,FALSE(),TRUE())))</f>
        <v/>
      </c>
      <c r="AP36" s="74" t="str">
        <f aca="false">IF(OR(ISBLANK($C36),$AL36&lt;&gt;TRUE()),"",IF(I36=Constants!$B$7,TRUE(),IF(I36=Constants!$B$8,FALSE(),TRUE())))</f>
        <v/>
      </c>
      <c r="AQ36" s="74" t="str">
        <f aca="false">IF(OR(ISBLANK($C36),$AL36&lt;&gt;TRUE()),"",IF(K36=Constants!$B$33,TRUE(),IF(K36=Constants!$B$34,FALSE(),IF(AND(ISNUMBER(O36),OR(ISBLANK(N36),N36=0)),TRUE(),IF(AND(ISBLANK(O36),ISNUMBER(N36),N36&lt;&gt;0),FALSE(),"")))))</f>
        <v/>
      </c>
      <c r="AR36" s="74" t="str">
        <f aca="false">IF(OR(ISBLANK($C36),$AL36&lt;&gt;TRUE()),"",IF(ISBLANK(L36),Constants!$B$35,MAX(0,MIN(Constants!$B$31,L36))))</f>
        <v/>
      </c>
      <c r="AS36" s="74" t="str">
        <f aca="false">IF(OR(ISBLANK($C36),$AL36&lt;&gt;TRUE()),"",IF(ISBLANK(M36),Constants!$B$35,MAX(0,MIN(Constants!$B$32,M36))))</f>
        <v/>
      </c>
      <c r="AT36" s="74" t="str">
        <f aca="false">IF(ISBLANK($C36),"",COUNTA($P36:$X36)&gt;0)</f>
        <v/>
      </c>
      <c r="AU36" s="74" t="str">
        <f aca="false">IF(OR(ISBLANK($C36),$AT36&lt;&gt;TRUE()),"",IF(ISBLANK(P36),Constants!$B$27,MAX(0,P36)))</f>
        <v/>
      </c>
      <c r="AV36" s="74" t="str">
        <f aca="false">IF(OR(ISBLANK($C36),$AT36&lt;&gt;TRUE()),"",IF(ISBLANK(Q36),Constants!$B$28,MAX(0,Q36)))</f>
        <v/>
      </c>
      <c r="AW36" s="74" t="str">
        <f aca="false">IF(OR(ISBLANK($C36),$AT36&lt;&gt;TRUE()),"",IF(S36=Constants!$B$7,TRUE(),IF(S36=Constants!$B$8,FALSE(),TRUE())))</f>
        <v/>
      </c>
      <c r="AX36" s="74" t="str">
        <f aca="false">IF(OR(ISBLANK($C36),$AT36&lt;&gt;TRUE()),"",IF(R36=Constants!$B$7,TRUE(),IF(R36=Constants!$B$8,FALSE(),TRUE())))</f>
        <v/>
      </c>
      <c r="AY36" s="74" t="str">
        <f aca="false">IF(OR(ISBLANK($C36),$AT36&lt;&gt;TRUE()),"",IF(T36=Constants!$B$33,TRUE(),IF(T36=Constants!$B$34,FALSE(),IF(AND(ISNUMBER(X36),OR(ISBLANK(W36),W36=0)),TRUE(),IF(AND(ISBLANK(X36),ISNUMBER(W36),W36&lt;&gt;0),FALSE(),"")))))</f>
        <v/>
      </c>
      <c r="AZ36" s="74" t="str">
        <f aca="false">IF(OR(ISBLANK($C36),$AT36&lt;&gt;TRUE()),"",IF(ISBLANK(U36),Constants!$B$35,MAX(0,MIN(Constants!$B$31,U36))))</f>
        <v/>
      </c>
      <c r="BA36" s="74" t="str">
        <f aca="false">IF(OR(ISBLANK($C36),$AT36&lt;&gt;TRUE()),"",IF(ISBLANK(V36),Constants!$B$35,MAX(0,MIN(Constants!$B$32,V36))))</f>
        <v/>
      </c>
      <c r="BB36" s="74" t="str">
        <f aca="false">IF(ISBLANK($C36),"",COUNTA($Y36:$AG36)&gt;0)</f>
        <v/>
      </c>
      <c r="BC36" s="74" t="str">
        <f aca="false">IF(OR(ISBLANK($C36),$BB36&lt;&gt;TRUE()),"",IF(ISBLANK(Y36),Constants!$B$27,MAX(0,Y36)))</f>
        <v/>
      </c>
      <c r="BD36" s="74" t="str">
        <f aca="false">IF(OR(ISBLANK($C36),$BB36&lt;&gt;TRUE()),"",IF(ISBLANK(Z36),Constants!$B$28,MAX(0,Z36)))</f>
        <v/>
      </c>
      <c r="BE36" s="74" t="str">
        <f aca="false">IF(OR(ISBLANK($C36),$BB36&lt;&gt;TRUE()),"",IF(AB36=Constants!$B$7,TRUE(),IF(AB36=Constants!$B$8,FALSE(),TRUE())))</f>
        <v/>
      </c>
      <c r="BF36" s="74" t="str">
        <f aca="false">IF(OR(ISBLANK($C36),$BB36&lt;&gt;TRUE()),"",IF(AA36=Constants!$B$7,TRUE(),IF(AA36=Constants!$B$8,FALSE(),TRUE())))</f>
        <v/>
      </c>
      <c r="BG36" s="74" t="str">
        <f aca="false">IF(OR(ISBLANK($C36),$BB36&lt;&gt;TRUE()),"",IF(AC36=Constants!$B$33,TRUE(),IF(AC36=Constants!$B$34,FALSE(),IF(AND(ISNUMBER(AG36),OR(ISBLANK(AF36),AF36=0)),TRUE(),IF(AND(ISBLANK(AG36),ISNUMBER(AF36),AF36&lt;&gt;0),FALSE(),"")))))</f>
        <v/>
      </c>
      <c r="BH36" s="74" t="str">
        <f aca="false">IF(OR(ISBLANK($C36),$BB36&lt;&gt;TRUE()),"",IF(ISBLANK(AD36),Constants!$B$35,MAX(0,MIN(Constants!$B$31,AD36))))</f>
        <v/>
      </c>
      <c r="BI36" s="74" t="str">
        <f aca="false">IF(OR(ISBLANK($C36),$BB36&lt;&gt;TRUE()),"",IF(ISBLANK(AE36),Constants!$B$35,MAX(0,MIN(Constants!$B$32,AE36))))</f>
        <v/>
      </c>
      <c r="BJ36" s="75" t="str">
        <f aca="false">IF(ISBLANK($C36),
  "",
IF(AH36=Constants!$B$7,
  TRUE(),
IF(AH36=Constants!$B$8,
  FALSE(),
  FALSE()
)))</f>
        <v/>
      </c>
      <c r="BK36" s="74" t="str">
        <f aca="false">IF(ISBLANK($C36),"",IF($BJ36,Constants!$B$9,IF(COUNTA($E36:$AH36)=0,Constants!$B$10,IF(NOT($AK36),Constants!$B$11,IF(AND(NOT(ISNUMBER($BM36)),COUNTA($O36,$X36,$AG36)&gt;0),Constants!$B$13,Constants!$B$12)))))</f>
        <v/>
      </c>
      <c r="BL36" s="74" t="str">
        <f aca="false">IF(ISBLANK($C36),"",IF($BK36&lt;&gt;Constants!$B$12,$BK36,Constants!$B$4))</f>
        <v/>
      </c>
      <c r="BM36" s="73" t="str">
        <f aca="false">IF(OR(ISBLANK($D$8), NOT(ISNUMBER($D$8))), Constants!$B$17,$D$8)</f>
        <v>ERROR: Set Target Time in cell D8</v>
      </c>
      <c r="BN36" s="73" t="str">
        <f aca="false">IF(OR($BK36&lt;&gt;Constants!$B$12,$AL36&lt;&gt;TRUE()),"",IF(NOT($AO36),TRUE(),IF($AQ36="","",$AQ36)))</f>
        <v/>
      </c>
      <c r="BO36" s="74" t="b">
        <f aca="false">IF(BN36="",FALSE(),IF(NOT($AO36),TRUE(),IF($AQ36,ISNUMBER(O36),ISNUMBER(N36))))</f>
        <v>0</v>
      </c>
      <c r="BP36" s="76" t="str">
        <f aca="false">IF(BO36,IF($AJ36,1,Constants!$B$22)*POWER(Constants!$B$23,MAX($AM36,0))*POWER(Constants!$B$24,MAX($AN36,0)),"")</f>
        <v/>
      </c>
      <c r="BQ36" s="74" t="str">
        <f aca="false">IF(OR($BK36&lt;&gt;Constants!$B$12,NOT($BO36)),"",IF(NOT($AO36),0,Constants!$B$19*IF($AQ36,1,MAX(0,MIN(1,(Constants!$B$20-N36)/Constants!$B$20)))))</f>
        <v/>
      </c>
      <c r="BR36" s="74" t="str">
        <f aca="false">IF(BQ36="","",BQ36*IF($AP36,1,Constants!$B$25)*BP36)</f>
        <v/>
      </c>
      <c r="BS36" s="74" t="str">
        <f aca="false">IF(OR($BK36&lt;&gt;Constants!$B$12,NOT($BO36)),"",IF(NOT($AO36),0,IF(NOT($AQ36),0,MAX(0,Constants!$B$21*(1-ABS(O36-$BM36)/$BM36)))))</f>
        <v/>
      </c>
      <c r="BT36" s="74" t="str">
        <f aca="false">IF(BS36="","",BS36*BP36)</f>
        <v/>
      </c>
      <c r="BU36" s="74" t="str">
        <f aca="false">IF(OR($BK36&lt;&gt;Constants!$B$12,NOT($BO36)),"",IF(OR(NOT($AO36),NOT($AP36)),0,MIN(Constants!$B$18,(Constants!$B$29*$AR36+Constants!$B$30*$AS36)*IF($AQ36,1,MAX(0,MIN(1,(Constants!$B$20-N36)/Constants!$B$20))))))</f>
        <v/>
      </c>
      <c r="BV36" s="74" t="str">
        <f aca="false">IF(BU36="","",BU36*BP36)</f>
        <v/>
      </c>
      <c r="BW36" s="75" t="str">
        <f aca="false">IF(OR($BK36&lt;&gt;Constants!$B$12,NOT($BO36)),"",BR36+BT36+BV36)</f>
        <v/>
      </c>
      <c r="BX36" s="73" t="str">
        <f aca="false">IF(OR($BK36&lt;&gt;Constants!$B$12,$AT36&lt;&gt;TRUE()),"",IF(NOT($AW36),TRUE(),IF($AY36="","",$AY36)))</f>
        <v/>
      </c>
      <c r="BY36" s="74" t="b">
        <f aca="false">IF(BX36="",FALSE(),IF(NOT($AW36),TRUE(),IF($AY36,ISNUMBER(X36),ISNUMBER(W36))))</f>
        <v>0</v>
      </c>
      <c r="BZ36" s="76" t="str">
        <f aca="false">IF(BY36,IF($AJ36,1,Constants!$B$22)*POWER(Constants!$B$23,MAX($AU36,0))*POWER(Constants!$B$24,MAX($AV36,0)),"")</f>
        <v/>
      </c>
      <c r="CA36" s="74" t="str">
        <f aca="false">IF(OR($BK36&lt;&gt;Constants!$B$12,NOT($BY36)),"",IF(NOT($AW36),0,Constants!$B$19*IF($AY36,1,MAX(0,MIN(1,(Constants!$B$20-W36)/Constants!$B$20)))))</f>
        <v/>
      </c>
      <c r="CB36" s="74" t="str">
        <f aca="false">IF(CA36="","",CA36*IF($AX36,1,Constants!$B$25)*BZ36)</f>
        <v/>
      </c>
      <c r="CC36" s="74" t="str">
        <f aca="false">IF(OR($BK36&lt;&gt;Constants!$B$12,NOT($BY36)),"",IF(NOT($AW36),0,IF(NOT($AY36),0,MAX(0,Constants!$B$21*(1-ABS(X36-$BM36)/$BM36)))))</f>
        <v/>
      </c>
      <c r="CD36" s="74" t="str">
        <f aca="false">IF(CC36="","",CC36*BZ36)</f>
        <v/>
      </c>
      <c r="CE36" s="74" t="str">
        <f aca="false">IF(OR($BK36&lt;&gt;Constants!$B$12,NOT($BY36)),"",IF(OR(NOT($AW36),NOT($AX36)),0,MIN(Constants!$B$18,(Constants!$B$29*$AZ36+Constants!$B$30*$BA36)*IF($AY36,1,MAX(0,MIN(1,(Constants!$B$20-W36)/Constants!$B$20))))))</f>
        <v/>
      </c>
      <c r="CF36" s="74" t="str">
        <f aca="false">IF(CE36="","",CE36*BZ36)</f>
        <v/>
      </c>
      <c r="CG36" s="75" t="str">
        <f aca="false">IF(OR($BK36&lt;&gt;Constants!$B$12,NOT($BY36)),"",CB36+CD36+CF36)</f>
        <v/>
      </c>
      <c r="CH36" s="73" t="b">
        <f aca="false">IF(OR(BN36="",BX36=""),TRUE(),BN36&lt;&gt;BX36)</f>
        <v>1</v>
      </c>
      <c r="CI36" s="74" t="str">
        <f aca="false">IF(OR($BK36&lt;&gt;Constants!$B$12,$BB36&lt;&gt;TRUE(),NOT($CH36)),"",IF(NOT($BE36),TRUE(),IF($BG36="","",$BG36)))</f>
        <v/>
      </c>
      <c r="CJ36" s="74" t="b">
        <f aca="false">IF(CI36="",FALSE(),IF(NOT($BE36),TRUE(),IF($BG36,ISNUMBER(AG36),ISNUMBER(AF36))))</f>
        <v>0</v>
      </c>
      <c r="CK36" s="76" t="str">
        <f aca="false">IF(CJ36,IF($AJ36,1,Constants!$B$22)*POWER(Constants!$B$23,MAX($BC36,0))*POWER(Constants!$B$24,MAX($BD36,0)),"")</f>
        <v/>
      </c>
      <c r="CL36" s="74" t="str">
        <f aca="false">IF(OR($BK36&lt;&gt;Constants!$B$12,NOT($CJ36)),"",IF(NOT($BE36),0,Constants!$B$19*IF($BG36,1,MAX(0,MIN(1,(Constants!$B$20-AF36)/Constants!$B$20)))))</f>
        <v/>
      </c>
      <c r="CM36" s="74" t="str">
        <f aca="false">IF(CL36="","",CL36*IF($BF36,1,Constants!$B$25)*CK36)</f>
        <v/>
      </c>
      <c r="CN36" s="74" t="str">
        <f aca="false">IF(OR($BK36&lt;&gt;Constants!$B$12,NOT($CJ36)),"",IF(NOT($BE36),0,IF(NOT($BG36),0,MAX(0,Constants!$B$21*(1-ABS(AG36-$BM36)/$BM36)))))</f>
        <v/>
      </c>
      <c r="CO36" s="74" t="str">
        <f aca="false">IF(CN36="","",CN36*CK36)</f>
        <v/>
      </c>
      <c r="CP36" s="74" t="str">
        <f aca="false">IF(OR($BK36&lt;&gt;Constants!$B$12,NOT($CJ36)),"",IF(OR(NOT($BE36),NOT($BF36)),0,MIN(Constants!$B$18,(Constants!$B$29*$BH36+Constants!$B$30*$BI36)*IF($BG36,1,MAX(0,MIN(1,(Constants!$B$20-AF36)/Constants!$B$20))))))</f>
        <v/>
      </c>
      <c r="CQ36" s="74" t="str">
        <f aca="false">IF(CP36="","",CP36*CK36)</f>
        <v/>
      </c>
      <c r="CR36" s="75" t="str">
        <f aca="false">IF(OR($BK36&lt;&gt;Constants!$B$12,NOT($CJ36)),"",CM36+CO36+CQ36)</f>
        <v/>
      </c>
      <c r="CS36" s="73" t="str">
        <f aca="false">IF(OR($BK36&lt;&gt;Constants!$B$12,ISBLANK($C36)),"",BW36)</f>
        <v/>
      </c>
      <c r="CT36" s="74" t="str">
        <f aca="false">IF(OR($BK36&lt;&gt;Constants!$B$12,ISBLANK($C36)),"",CG36)</f>
        <v/>
      </c>
      <c r="CU36" s="75" t="str">
        <f aca="false">IF(OR($BK36&lt;&gt;Constants!$B$12,ISBLANK($C36)),"",CR36)</f>
        <v/>
      </c>
      <c r="CV36" s="74" t="str">
        <f aca="false">IF(OR($BK36&lt;&gt;Constants!$B$12,ISBLANK($C36)),"",IF(COUNT(CS36:CU36)=0,0,MAX(CS36:CU36)))</f>
        <v/>
      </c>
      <c r="CW36" s="74" t="str">
        <f aca="false">IF($BK36&lt;&gt;Constants!$B$12,"",CV36)</f>
        <v/>
      </c>
      <c r="CX36" s="74" t="str">
        <f aca="false">IF(ISNUMBER(CW36), RANK(CW36,$CW$11:$CW$510), "")</f>
        <v/>
      </c>
      <c r="CY36" s="73" t="str">
        <f aca="false">IF(OR($BK36&lt;&gt;Constants!$B$12,ISBLANK($C36)),"",MAX(BT36,CD36,CO36))</f>
        <v/>
      </c>
      <c r="CZ36" s="74" t="str">
        <f aca="false">IF(ISNUMBER(CY36), RANK(CY36,CY$11:CY$510), "")</f>
        <v/>
      </c>
      <c r="DA36" s="74" t="str">
        <f aca="false">IF(OR($BK36&lt;&gt;Constants!$B$12,ISBLANK($C36)),"",MAX(AM36,AU36,IF($CH36,BC36,0)))</f>
        <v/>
      </c>
      <c r="DB36" s="74" t="str">
        <f aca="false">IF(ISNUMBER(DA36), RANK(DA36,DA$11:DA$510,1), "")</f>
        <v/>
      </c>
      <c r="DC36" s="74" t="str">
        <f aca="false">IF(OR($BK36&lt;&gt;Constants!$B$12,ISBLANK($C36)),"",MAX(BV36,CF36,CQ36))</f>
        <v/>
      </c>
      <c r="DD36" s="74" t="str">
        <f aca="false">IF(ISNUMBER(DC36),RANK(DC36,DC$11:DC$510),"")</f>
        <v/>
      </c>
      <c r="DE36" s="77" t="str">
        <f aca="false">IFERROR(IF(OR($BK36&lt;&gt;Constants!$B$12, ISBLANK($C36)),"",LARGE(CS36:CU36,2)), 0)</f>
        <v/>
      </c>
      <c r="DF36" s="75" t="str">
        <f aca="false">IF(ISNUMBER(DE36), RANK(DE36,DE$11:DE$510), "")</f>
        <v/>
      </c>
      <c r="DG36" s="74" t="str">
        <f aca="false">IF(ISBLANK($C36),"",IF(BK36=Constants!$B$12,RANK($CX36, $CX$11:$CX$510, 1)+
SUMPRODUCT(--($CX$11:$CX$510=$CX36),--($CZ36&gt;$CZ$11:$CZ$510))+
SUMPRODUCT(--($CX$11:$CX$510=$CX36),--($CZ36=$CZ$11:$CZ$510),--($DB36&gt;$DB$11:$DB$510))+
SUMPRODUCT(--($CX$11:$CX$510=$CX36),--($CZ36=$CZ$11:$CZ$510),--($DB36=$DB$11:$DB$510), --($DD36&gt;$DD$11:$DD$510))+
SUMPRODUCT(--($CX$11:$CX$510=$CX36),--($CZ36=$CZ$11:$CZ$510),--($DB36=$DB$11:$DB$510), --($DD36=$DD$11:$DD$510), --($DF36&gt;$DF$11:$DF$510))
,BK36)
)</f>
        <v/>
      </c>
      <c r="DH36" s="74" t="str">
        <f aca="false">IF(ISBLANK(C36),"",IF(BK36&lt;&gt;Constants!$B$12, BK36, CX36-DG36))</f>
        <v/>
      </c>
      <c r="DI36" s="75"/>
      <c r="DJ36" s="78"/>
      <c r="DK36" s="79" t="str">
        <f aca="false">IF(ISBLANK($C36),"",IF($BK36=Constants!$B$13,$BM36,""))</f>
        <v/>
      </c>
      <c r="DL36" s="78" t="str">
        <f aca="false">IF(ISBLANK($C36),"",IF($BK36&lt;&gt;Constants!$B$12,"",IF(COUNT($CS36:$CU36)=0,"",MATCH($CV36,$CS36:$CU36,0))))</f>
        <v/>
      </c>
      <c r="DM36" s="80" t="str">
        <f aca="false">IF(ISNUMBER($DL36),CHOOSE($DL36,$BR36,$CB36,$CM36),"")</f>
        <v/>
      </c>
      <c r="DN36" s="80" t="str">
        <f aca="false">IF(ISNUMBER($DL36),CHOOSE($DL36,$BT36,$CD36,$CO36),"")</f>
        <v/>
      </c>
      <c r="DO36" s="80" t="str">
        <f aca="false">IF(ISNUMBER($DL36),CHOOSE($DL36,$BV36,$CF36,$CQ36),"")</f>
        <v/>
      </c>
      <c r="DP36" s="81" t="str">
        <f aca="false">IF(ISBLANK(C36),"",IF(BK36&lt;&gt;Constants!$B$12, BK36 ,CW36))</f>
        <v/>
      </c>
      <c r="DQ36" s="82" t="str">
        <f aca="false">IF(ISBLANK($C36),"",IF($BK36&lt;&gt;Constants!$B$12,$BK36,$BL36))</f>
        <v/>
      </c>
      <c r="DR36" s="82" t="str">
        <f aca="false">IF(ISBLANK(C36),"",DH36)</f>
        <v/>
      </c>
      <c r="DS36" s="82" t="str">
        <f aca="false">IF(ISBLANK(C36),"",DG36)</f>
        <v/>
      </c>
      <c r="DT36" s="83" t="str">
        <f aca="false">IF(ISBLANK(C36),
  "",
IF(DS36=Constants!$B$9,COUNTA($C$11:$C510)+2,IF(DS36=Constants!$B$10,COUNTA($C$11:$C510)+1,IF(DS36=Constants!$B$11,COUNTA($C$11:$C510),DS36))))</f>
        <v/>
      </c>
      <c r="DU36" s="3"/>
      <c r="DV36" s="84" t="n">
        <f aca="false">IF(OR(ISNUMBER(DS36),DS36="DQ",DS36="P",DS36="NS"),
    1,
    0
)</f>
        <v>0</v>
      </c>
      <c r="DW36" s="84" t="n">
        <v>26</v>
      </c>
      <c r="DX36" s="84" t="str">
        <f aca="false">IF(ISBLANK($C36),"",IF(ISNUMBER(DT36),DT36+ROW($B36)/1000,""))</f>
        <v/>
      </c>
      <c r="DY36" s="84" t="str">
        <f aca="false">IF(ISNUMBER(DX36), RANK(DX36,DX$11:DX$510,1), "")</f>
        <v/>
      </c>
      <c r="DZ36" s="84" t="str">
        <f aca="false">IF(ISBLANK($C36),
    "",
    $B36
)</f>
        <v/>
      </c>
      <c r="EA36" s="84" t="str">
        <f aca="false">IF(ISBLANK($C36),
    "",
    $C36
)</f>
        <v/>
      </c>
      <c r="EB36" s="84" t="str">
        <f aca="false">IF(ISBLANK($C36),
    "",
    $D36
)</f>
        <v/>
      </c>
      <c r="EC36" s="84" t="str">
        <f aca="false">IF(ISBLANK($C36),"",$DQ36)</f>
        <v/>
      </c>
      <c r="ED36" s="86" t="str">
        <f aca="false">DP36</f>
        <v/>
      </c>
      <c r="EE36" s="84" t="str">
        <f aca="false">IF(ISBLANK($C36),
    "",
    DS36
)</f>
        <v/>
      </c>
      <c r="EF36" s="87" t="str">
        <f aca="false">IF(DW36&gt;DV$10,
    "",
    VLOOKUP(DW36,DY$11:EE534,7,FALSE())
)</f>
        <v/>
      </c>
      <c r="EG36" s="88" t="str">
        <f aca="false">IF(DW36&gt;DV$10,
    "",
    VLOOKUP(DW36,DY$11:EE534,2,FALSE())
)</f>
        <v/>
      </c>
      <c r="EH36" s="88" t="str">
        <f aca="false">IF(DW36&gt;DV$10,
    "",
    VLOOKUP(DW36,DY$11:EE534,3,FALSE())
)</f>
        <v/>
      </c>
      <c r="EI36" s="88" t="str">
        <f aca="false">IF(DW36&gt;DV$10,
    "",
    VLOOKUP(DW36,DY$11:EE534,4,FALSE())
)</f>
        <v/>
      </c>
      <c r="EJ36" s="89" t="str">
        <f aca="false">IF(DW36&gt;DV$10,
    "",
    VLOOKUP(DW36,DY$11:EE534,6,FALSE())
)</f>
        <v/>
      </c>
      <c r="EK36" s="59"/>
    </row>
    <row r="37" customFormat="false" ht="15.75" hidden="false" customHeight="false" outlineLevel="0" collapsed="false">
      <c r="A37" s="3"/>
      <c r="B37" s="155"/>
      <c r="C37" s="156"/>
      <c r="D37" s="96"/>
      <c r="E37" s="147"/>
      <c r="F37" s="148"/>
      <c r="G37" s="148"/>
      <c r="H37" s="149"/>
      <c r="I37" s="150"/>
      <c r="J37" s="151"/>
      <c r="K37" s="151"/>
      <c r="L37" s="151"/>
      <c r="M37" s="151"/>
      <c r="N37" s="152"/>
      <c r="O37" s="103"/>
      <c r="P37" s="148"/>
      <c r="Q37" s="149"/>
      <c r="R37" s="150"/>
      <c r="S37" s="151"/>
      <c r="T37" s="151"/>
      <c r="U37" s="151"/>
      <c r="V37" s="151"/>
      <c r="W37" s="152"/>
      <c r="X37" s="103"/>
      <c r="Y37" s="148"/>
      <c r="Z37" s="149"/>
      <c r="AA37" s="150"/>
      <c r="AB37" s="151"/>
      <c r="AC37" s="151"/>
      <c r="AD37" s="151"/>
      <c r="AE37" s="151"/>
      <c r="AF37" s="152"/>
      <c r="AG37" s="104"/>
      <c r="AH37" s="150"/>
      <c r="AI37" s="73"/>
      <c r="AJ37" s="73" t="str">
        <f aca="false">IF(ISBLANK($C37),
  "",
IF(E37=Constants!$B$7,
  TRUE(),
IF(E37=Constants!$B$8,
  FALSE(),
  TRUE()
)))</f>
        <v/>
      </c>
      <c r="AK37" s="74" t="str">
        <f aca="false">IF(ISBLANK($C37),"",IF(F37=Constants!$B$8,FALSE(),TRUE()))</f>
        <v/>
      </c>
      <c r="AL37" s="74" t="str">
        <f aca="false">IF(ISBLANK($C37),"",COUNTA($G37:$O37)&gt;0)</f>
        <v/>
      </c>
      <c r="AM37" s="74" t="str">
        <f aca="false">IF(OR(ISBLANK($C37),$AL37&lt;&gt;TRUE()),"",IF(ISBLANK(G37),Constants!$B$27,MAX(0,G37)))</f>
        <v/>
      </c>
      <c r="AN37" s="74" t="str">
        <f aca="false">IF(OR(ISBLANK($C37),$AL37&lt;&gt;TRUE()),"",IF(ISBLANK(H37),Constants!$B$28,MAX(0,H37)))</f>
        <v/>
      </c>
      <c r="AO37" s="74" t="str">
        <f aca="false">IF(OR(ISBLANK($C37),$AL37&lt;&gt;TRUE()),"",IF(J37=Constants!$B$7,TRUE(),IF(J37=Constants!$B$8,FALSE(),TRUE())))</f>
        <v/>
      </c>
      <c r="AP37" s="74" t="str">
        <f aca="false">IF(OR(ISBLANK($C37),$AL37&lt;&gt;TRUE()),"",IF(I37=Constants!$B$7,TRUE(),IF(I37=Constants!$B$8,FALSE(),TRUE())))</f>
        <v/>
      </c>
      <c r="AQ37" s="74" t="str">
        <f aca="false">IF(OR(ISBLANK($C37),$AL37&lt;&gt;TRUE()),"",IF(K37=Constants!$B$33,TRUE(),IF(K37=Constants!$B$34,FALSE(),IF(AND(ISNUMBER(O37),OR(ISBLANK(N37),N37=0)),TRUE(),IF(AND(ISBLANK(O37),ISNUMBER(N37),N37&lt;&gt;0),FALSE(),"")))))</f>
        <v/>
      </c>
      <c r="AR37" s="74" t="str">
        <f aca="false">IF(OR(ISBLANK($C37),$AL37&lt;&gt;TRUE()),"",IF(ISBLANK(L37),Constants!$B$35,MAX(0,MIN(Constants!$B$31,L37))))</f>
        <v/>
      </c>
      <c r="AS37" s="74" t="str">
        <f aca="false">IF(OR(ISBLANK($C37),$AL37&lt;&gt;TRUE()),"",IF(ISBLANK(M37),Constants!$B$35,MAX(0,MIN(Constants!$B$32,M37))))</f>
        <v/>
      </c>
      <c r="AT37" s="74" t="str">
        <f aca="false">IF(ISBLANK($C37),"",COUNTA($P37:$X37)&gt;0)</f>
        <v/>
      </c>
      <c r="AU37" s="74" t="str">
        <f aca="false">IF(OR(ISBLANK($C37),$AT37&lt;&gt;TRUE()),"",IF(ISBLANK(P37),Constants!$B$27,MAX(0,P37)))</f>
        <v/>
      </c>
      <c r="AV37" s="74" t="str">
        <f aca="false">IF(OR(ISBLANK($C37),$AT37&lt;&gt;TRUE()),"",IF(ISBLANK(Q37),Constants!$B$28,MAX(0,Q37)))</f>
        <v/>
      </c>
      <c r="AW37" s="74" t="str">
        <f aca="false">IF(OR(ISBLANK($C37),$AT37&lt;&gt;TRUE()),"",IF(S37=Constants!$B$7,TRUE(),IF(S37=Constants!$B$8,FALSE(),TRUE())))</f>
        <v/>
      </c>
      <c r="AX37" s="74" t="str">
        <f aca="false">IF(OR(ISBLANK($C37),$AT37&lt;&gt;TRUE()),"",IF(R37=Constants!$B$7,TRUE(),IF(R37=Constants!$B$8,FALSE(),TRUE())))</f>
        <v/>
      </c>
      <c r="AY37" s="74" t="str">
        <f aca="false">IF(OR(ISBLANK($C37),$AT37&lt;&gt;TRUE()),"",IF(T37=Constants!$B$33,TRUE(),IF(T37=Constants!$B$34,FALSE(),IF(AND(ISNUMBER(X37),OR(ISBLANK(W37),W37=0)),TRUE(),IF(AND(ISBLANK(X37),ISNUMBER(W37),W37&lt;&gt;0),FALSE(),"")))))</f>
        <v/>
      </c>
      <c r="AZ37" s="74" t="str">
        <f aca="false">IF(OR(ISBLANK($C37),$AT37&lt;&gt;TRUE()),"",IF(ISBLANK(U37),Constants!$B$35,MAX(0,MIN(Constants!$B$31,U37))))</f>
        <v/>
      </c>
      <c r="BA37" s="74" t="str">
        <f aca="false">IF(OR(ISBLANK($C37),$AT37&lt;&gt;TRUE()),"",IF(ISBLANK(V37),Constants!$B$35,MAX(0,MIN(Constants!$B$32,V37))))</f>
        <v/>
      </c>
      <c r="BB37" s="74" t="str">
        <f aca="false">IF(ISBLANK($C37),"",COUNTA($Y37:$AG37)&gt;0)</f>
        <v/>
      </c>
      <c r="BC37" s="74" t="str">
        <f aca="false">IF(OR(ISBLANK($C37),$BB37&lt;&gt;TRUE()),"",IF(ISBLANK(Y37),Constants!$B$27,MAX(0,Y37)))</f>
        <v/>
      </c>
      <c r="BD37" s="74" t="str">
        <f aca="false">IF(OR(ISBLANK($C37),$BB37&lt;&gt;TRUE()),"",IF(ISBLANK(Z37),Constants!$B$28,MAX(0,Z37)))</f>
        <v/>
      </c>
      <c r="BE37" s="74" t="str">
        <f aca="false">IF(OR(ISBLANK($C37),$BB37&lt;&gt;TRUE()),"",IF(AB37=Constants!$B$7,TRUE(),IF(AB37=Constants!$B$8,FALSE(),TRUE())))</f>
        <v/>
      </c>
      <c r="BF37" s="74" t="str">
        <f aca="false">IF(OR(ISBLANK($C37),$BB37&lt;&gt;TRUE()),"",IF(AA37=Constants!$B$7,TRUE(),IF(AA37=Constants!$B$8,FALSE(),TRUE())))</f>
        <v/>
      </c>
      <c r="BG37" s="74" t="str">
        <f aca="false">IF(OR(ISBLANK($C37),$BB37&lt;&gt;TRUE()),"",IF(AC37=Constants!$B$33,TRUE(),IF(AC37=Constants!$B$34,FALSE(),IF(AND(ISNUMBER(AG37),OR(ISBLANK(AF37),AF37=0)),TRUE(),IF(AND(ISBLANK(AG37),ISNUMBER(AF37),AF37&lt;&gt;0),FALSE(),"")))))</f>
        <v/>
      </c>
      <c r="BH37" s="74" t="str">
        <f aca="false">IF(OR(ISBLANK($C37),$BB37&lt;&gt;TRUE()),"",IF(ISBLANK(AD37),Constants!$B$35,MAX(0,MIN(Constants!$B$31,AD37))))</f>
        <v/>
      </c>
      <c r="BI37" s="74" t="str">
        <f aca="false">IF(OR(ISBLANK($C37),$BB37&lt;&gt;TRUE()),"",IF(ISBLANK(AE37),Constants!$B$35,MAX(0,MIN(Constants!$B$32,AE37))))</f>
        <v/>
      </c>
      <c r="BJ37" s="75" t="str">
        <f aca="false">IF(ISBLANK($C37),
  "",
IF(AH37=Constants!$B$7,
  TRUE(),
IF(AH37=Constants!$B$8,
  FALSE(),
  FALSE()
)))</f>
        <v/>
      </c>
      <c r="BK37" s="74" t="str">
        <f aca="false">IF(ISBLANK($C37),"",IF($BJ37,Constants!$B$9,IF(COUNTA($E37:$AH37)=0,Constants!$B$10,IF(NOT($AK37),Constants!$B$11,IF(AND(NOT(ISNUMBER($BM37)),COUNTA($O37,$X37,$AG37)&gt;0),Constants!$B$13,Constants!$B$12)))))</f>
        <v/>
      </c>
      <c r="BL37" s="74" t="str">
        <f aca="false">IF(ISBLANK($C37),"",IF($BK37&lt;&gt;Constants!$B$12,$BK37,Constants!$B$4))</f>
        <v/>
      </c>
      <c r="BM37" s="73" t="str">
        <f aca="false">IF(OR(ISBLANK($D$8), NOT(ISNUMBER($D$8))), Constants!$B$17,$D$8)</f>
        <v>ERROR: Set Target Time in cell D8</v>
      </c>
      <c r="BN37" s="73" t="str">
        <f aca="false">IF(OR($BK37&lt;&gt;Constants!$B$12,$AL37&lt;&gt;TRUE()),"",IF(NOT($AO37),TRUE(),IF($AQ37="","",$AQ37)))</f>
        <v/>
      </c>
      <c r="BO37" s="74" t="b">
        <f aca="false">IF(BN37="",FALSE(),IF(NOT($AO37),TRUE(),IF($AQ37,ISNUMBER(O37),ISNUMBER(N37))))</f>
        <v>0</v>
      </c>
      <c r="BP37" s="76" t="str">
        <f aca="false">IF(BO37,IF($AJ37,1,Constants!$B$22)*POWER(Constants!$B$23,MAX($AM37,0))*POWER(Constants!$B$24,MAX($AN37,0)),"")</f>
        <v/>
      </c>
      <c r="BQ37" s="74" t="str">
        <f aca="false">IF(OR($BK37&lt;&gt;Constants!$B$12,NOT($BO37)),"",IF(NOT($AO37),0,Constants!$B$19*IF($AQ37,1,MAX(0,MIN(1,(Constants!$B$20-N37)/Constants!$B$20)))))</f>
        <v/>
      </c>
      <c r="BR37" s="74" t="str">
        <f aca="false">IF(BQ37="","",BQ37*IF($AP37,1,Constants!$B$25)*BP37)</f>
        <v/>
      </c>
      <c r="BS37" s="74" t="str">
        <f aca="false">IF(OR($BK37&lt;&gt;Constants!$B$12,NOT($BO37)),"",IF(NOT($AO37),0,IF(NOT($AQ37),0,MAX(0,Constants!$B$21*(1-ABS(O37-$BM37)/$BM37)))))</f>
        <v/>
      </c>
      <c r="BT37" s="74" t="str">
        <f aca="false">IF(BS37="","",BS37*BP37)</f>
        <v/>
      </c>
      <c r="BU37" s="74" t="str">
        <f aca="false">IF(OR($BK37&lt;&gt;Constants!$B$12,NOT($BO37)),"",IF(OR(NOT($AO37),NOT($AP37)),0,MIN(Constants!$B$18,(Constants!$B$29*$AR37+Constants!$B$30*$AS37)*IF($AQ37,1,MAX(0,MIN(1,(Constants!$B$20-N37)/Constants!$B$20))))))</f>
        <v/>
      </c>
      <c r="BV37" s="74" t="str">
        <f aca="false">IF(BU37="","",BU37*BP37)</f>
        <v/>
      </c>
      <c r="BW37" s="75" t="str">
        <f aca="false">IF(OR($BK37&lt;&gt;Constants!$B$12,NOT($BO37)),"",BR37+BT37+BV37)</f>
        <v/>
      </c>
      <c r="BX37" s="73" t="str">
        <f aca="false">IF(OR($BK37&lt;&gt;Constants!$B$12,$AT37&lt;&gt;TRUE()),"",IF(NOT($AW37),TRUE(),IF($AY37="","",$AY37)))</f>
        <v/>
      </c>
      <c r="BY37" s="74" t="b">
        <f aca="false">IF(BX37="",FALSE(),IF(NOT($AW37),TRUE(),IF($AY37,ISNUMBER(X37),ISNUMBER(W37))))</f>
        <v>0</v>
      </c>
      <c r="BZ37" s="76" t="str">
        <f aca="false">IF(BY37,IF($AJ37,1,Constants!$B$22)*POWER(Constants!$B$23,MAX($AU37,0))*POWER(Constants!$B$24,MAX($AV37,0)),"")</f>
        <v/>
      </c>
      <c r="CA37" s="74" t="str">
        <f aca="false">IF(OR($BK37&lt;&gt;Constants!$B$12,NOT($BY37)),"",IF(NOT($AW37),0,Constants!$B$19*IF($AY37,1,MAX(0,MIN(1,(Constants!$B$20-W37)/Constants!$B$20)))))</f>
        <v/>
      </c>
      <c r="CB37" s="74" t="str">
        <f aca="false">IF(CA37="","",CA37*IF($AX37,1,Constants!$B$25)*BZ37)</f>
        <v/>
      </c>
      <c r="CC37" s="74" t="str">
        <f aca="false">IF(OR($BK37&lt;&gt;Constants!$B$12,NOT($BY37)),"",IF(NOT($AW37),0,IF(NOT($AY37),0,MAX(0,Constants!$B$21*(1-ABS(X37-$BM37)/$BM37)))))</f>
        <v/>
      </c>
      <c r="CD37" s="74" t="str">
        <f aca="false">IF(CC37="","",CC37*BZ37)</f>
        <v/>
      </c>
      <c r="CE37" s="74" t="str">
        <f aca="false">IF(OR($BK37&lt;&gt;Constants!$B$12,NOT($BY37)),"",IF(OR(NOT($AW37),NOT($AX37)),0,MIN(Constants!$B$18,(Constants!$B$29*$AZ37+Constants!$B$30*$BA37)*IF($AY37,1,MAX(0,MIN(1,(Constants!$B$20-W37)/Constants!$B$20))))))</f>
        <v/>
      </c>
      <c r="CF37" s="74" t="str">
        <f aca="false">IF(CE37="","",CE37*BZ37)</f>
        <v/>
      </c>
      <c r="CG37" s="75" t="str">
        <f aca="false">IF(OR($BK37&lt;&gt;Constants!$B$12,NOT($BY37)),"",CB37+CD37+CF37)</f>
        <v/>
      </c>
      <c r="CH37" s="73" t="b">
        <f aca="false">IF(OR(BN37="",BX37=""),TRUE(),BN37&lt;&gt;BX37)</f>
        <v>1</v>
      </c>
      <c r="CI37" s="74" t="str">
        <f aca="false">IF(OR($BK37&lt;&gt;Constants!$B$12,$BB37&lt;&gt;TRUE(),NOT($CH37)),"",IF(NOT($BE37),TRUE(),IF($BG37="","",$BG37)))</f>
        <v/>
      </c>
      <c r="CJ37" s="74" t="b">
        <f aca="false">IF(CI37="",FALSE(),IF(NOT($BE37),TRUE(),IF($BG37,ISNUMBER(AG37),ISNUMBER(AF37))))</f>
        <v>0</v>
      </c>
      <c r="CK37" s="76" t="str">
        <f aca="false">IF(CJ37,IF($AJ37,1,Constants!$B$22)*POWER(Constants!$B$23,MAX($BC37,0))*POWER(Constants!$B$24,MAX($BD37,0)),"")</f>
        <v/>
      </c>
      <c r="CL37" s="74" t="str">
        <f aca="false">IF(OR($BK37&lt;&gt;Constants!$B$12,NOT($CJ37)),"",IF(NOT($BE37),0,Constants!$B$19*IF($BG37,1,MAX(0,MIN(1,(Constants!$B$20-AF37)/Constants!$B$20)))))</f>
        <v/>
      </c>
      <c r="CM37" s="74" t="str">
        <f aca="false">IF(CL37="","",CL37*IF($BF37,1,Constants!$B$25)*CK37)</f>
        <v/>
      </c>
      <c r="CN37" s="74" t="str">
        <f aca="false">IF(OR($BK37&lt;&gt;Constants!$B$12,NOT($CJ37)),"",IF(NOT($BE37),0,IF(NOT($BG37),0,MAX(0,Constants!$B$21*(1-ABS(AG37-$BM37)/$BM37)))))</f>
        <v/>
      </c>
      <c r="CO37" s="74" t="str">
        <f aca="false">IF(CN37="","",CN37*CK37)</f>
        <v/>
      </c>
      <c r="CP37" s="74" t="str">
        <f aca="false">IF(OR($BK37&lt;&gt;Constants!$B$12,NOT($CJ37)),"",IF(OR(NOT($BE37),NOT($BF37)),0,MIN(Constants!$B$18,(Constants!$B$29*$BH37+Constants!$B$30*$BI37)*IF($BG37,1,MAX(0,MIN(1,(Constants!$B$20-AF37)/Constants!$B$20))))))</f>
        <v/>
      </c>
      <c r="CQ37" s="74" t="str">
        <f aca="false">IF(CP37="","",CP37*CK37)</f>
        <v/>
      </c>
      <c r="CR37" s="75" t="str">
        <f aca="false">IF(OR($BK37&lt;&gt;Constants!$B$12,NOT($CJ37)),"",CM37+CO37+CQ37)</f>
        <v/>
      </c>
      <c r="CS37" s="73" t="str">
        <f aca="false">IF(OR($BK37&lt;&gt;Constants!$B$12,ISBLANK($C37)),"",BW37)</f>
        <v/>
      </c>
      <c r="CT37" s="74" t="str">
        <f aca="false">IF(OR($BK37&lt;&gt;Constants!$B$12,ISBLANK($C37)),"",CG37)</f>
        <v/>
      </c>
      <c r="CU37" s="75" t="str">
        <f aca="false">IF(OR($BK37&lt;&gt;Constants!$B$12,ISBLANK($C37)),"",CR37)</f>
        <v/>
      </c>
      <c r="CV37" s="74" t="str">
        <f aca="false">IF(OR($BK37&lt;&gt;Constants!$B$12,ISBLANK($C37)),"",IF(COUNT(CS37:CU37)=0,0,MAX(CS37:CU37)))</f>
        <v/>
      </c>
      <c r="CW37" s="74" t="str">
        <f aca="false">IF($BK37&lt;&gt;Constants!$B$12,"",CV37)</f>
        <v/>
      </c>
      <c r="CX37" s="74" t="str">
        <f aca="false">IF(ISNUMBER(CW37), RANK(CW37,$CW$11:$CW$510), "")</f>
        <v/>
      </c>
      <c r="CY37" s="73" t="str">
        <f aca="false">IF(OR($BK37&lt;&gt;Constants!$B$12,ISBLANK($C37)),"",MAX(BT37,CD37,CO37))</f>
        <v/>
      </c>
      <c r="CZ37" s="74" t="str">
        <f aca="false">IF(ISNUMBER(CY37), RANK(CY37,CY$11:CY$510), "")</f>
        <v/>
      </c>
      <c r="DA37" s="74" t="str">
        <f aca="false">IF(OR($BK37&lt;&gt;Constants!$B$12,ISBLANK($C37)),"",MAX(AM37,AU37,IF($CH37,BC37,0)))</f>
        <v/>
      </c>
      <c r="DB37" s="74" t="str">
        <f aca="false">IF(ISNUMBER(DA37), RANK(DA37,DA$11:DA$510,1), "")</f>
        <v/>
      </c>
      <c r="DC37" s="74" t="str">
        <f aca="false">IF(OR($BK37&lt;&gt;Constants!$B$12,ISBLANK($C37)),"",MAX(BV37,CF37,CQ37))</f>
        <v/>
      </c>
      <c r="DD37" s="74" t="str">
        <f aca="false">IF(ISNUMBER(DC37),RANK(DC37,DC$11:DC$510),"")</f>
        <v/>
      </c>
      <c r="DE37" s="77" t="str">
        <f aca="false">IFERROR(IF(OR($BK37&lt;&gt;Constants!$B$12, ISBLANK($C37)),"",LARGE(CS37:CU37,2)), 0)</f>
        <v/>
      </c>
      <c r="DF37" s="75" t="str">
        <f aca="false">IF(ISNUMBER(DE37), RANK(DE37,DE$11:DE$510), "")</f>
        <v/>
      </c>
      <c r="DG37" s="74" t="str">
        <f aca="false">IF(ISBLANK($C37),"",IF(BK37=Constants!$B$12,RANK($CX37, $CX$11:$CX$510, 1)+
SUMPRODUCT(--($CX$11:$CX$510=$CX37),--($CZ37&gt;$CZ$11:$CZ$510))+
SUMPRODUCT(--($CX$11:$CX$510=$CX37),--($CZ37=$CZ$11:$CZ$510),--($DB37&gt;$DB$11:$DB$510))+
SUMPRODUCT(--($CX$11:$CX$510=$CX37),--($CZ37=$CZ$11:$CZ$510),--($DB37=$DB$11:$DB$510), --($DD37&gt;$DD$11:$DD$510))+
SUMPRODUCT(--($CX$11:$CX$510=$CX37),--($CZ37=$CZ$11:$CZ$510),--($DB37=$DB$11:$DB$510), --($DD37=$DD$11:$DD$510), --($DF37&gt;$DF$11:$DF$510))
,BK37)
)</f>
        <v/>
      </c>
      <c r="DH37" s="74" t="str">
        <f aca="false">IF(ISBLANK(C37),"",IF(BK37&lt;&gt;Constants!$B$12, BK37, CX37-DG37))</f>
        <v/>
      </c>
      <c r="DI37" s="75"/>
      <c r="DJ37" s="78"/>
      <c r="DK37" s="79" t="str">
        <f aca="false">IF(ISBLANK($C37),"",IF($BK37=Constants!$B$13,$BM37,""))</f>
        <v/>
      </c>
      <c r="DL37" s="78" t="str">
        <f aca="false">IF(ISBLANK($C37),"",IF($BK37&lt;&gt;Constants!$B$12,"",IF(COUNT($CS37:$CU37)=0,"",MATCH($CV37,$CS37:$CU37,0))))</f>
        <v/>
      </c>
      <c r="DM37" s="80" t="str">
        <f aca="false">IF(ISNUMBER($DL37),CHOOSE($DL37,$BR37,$CB37,$CM37),"")</f>
        <v/>
      </c>
      <c r="DN37" s="80" t="str">
        <f aca="false">IF(ISNUMBER($DL37),CHOOSE($DL37,$BT37,$CD37,$CO37),"")</f>
        <v/>
      </c>
      <c r="DO37" s="80" t="str">
        <f aca="false">IF(ISNUMBER($DL37),CHOOSE($DL37,$BV37,$CF37,$CQ37),"")</f>
        <v/>
      </c>
      <c r="DP37" s="81" t="str">
        <f aca="false">IF(ISBLANK(C37),"",IF(BK37&lt;&gt;Constants!$B$12, BK37 ,CW37))</f>
        <v/>
      </c>
      <c r="DQ37" s="82" t="str">
        <f aca="false">IF(ISBLANK($C37),"",IF($BK37&lt;&gt;Constants!$B$12,$BK37,$BL37))</f>
        <v/>
      </c>
      <c r="DR37" s="82" t="str">
        <f aca="false">IF(ISBLANK(C37),"",DH37)</f>
        <v/>
      </c>
      <c r="DS37" s="82" t="str">
        <f aca="false">IF(ISBLANK(C37),"",DG37)</f>
        <v/>
      </c>
      <c r="DT37" s="83" t="str">
        <f aca="false">IF(ISBLANK(C37),
  "",
IF(DS37=Constants!$B$9,COUNTA($C$11:$C510)+2,IF(DS37=Constants!$B$10,COUNTA($C$11:$C510)+1,IF(DS37=Constants!$B$11,COUNTA($C$11:$C510),DS37))))</f>
        <v/>
      </c>
      <c r="DU37" s="3"/>
      <c r="DV37" s="84" t="n">
        <f aca="false">IF(OR(ISNUMBER(DS37),DS37="DQ",DS37="P",DS37="NS"),
    1,
    0
)</f>
        <v>0</v>
      </c>
      <c r="DW37" s="84" t="n">
        <v>27</v>
      </c>
      <c r="DX37" s="84" t="str">
        <f aca="false">IF(ISBLANK($C37),"",IF(ISNUMBER(DT37),DT37+ROW($B37)/1000,""))</f>
        <v/>
      </c>
      <c r="DY37" s="84" t="str">
        <f aca="false">IF(ISNUMBER(DX37), RANK(DX37,DX$11:DX$510,1), "")</f>
        <v/>
      </c>
      <c r="DZ37" s="84" t="str">
        <f aca="false">IF(ISBLANK($C37),
    "",
    $B37
)</f>
        <v/>
      </c>
      <c r="EA37" s="84" t="str">
        <f aca="false">IF(ISBLANK($C37),
    "",
    $C37
)</f>
        <v/>
      </c>
      <c r="EB37" s="84" t="str">
        <f aca="false">IF(ISBLANK($C37),
    "",
    $D37
)</f>
        <v/>
      </c>
      <c r="EC37" s="84" t="str">
        <f aca="false">IF(ISBLANK($C37),"",$DQ37)</f>
        <v/>
      </c>
      <c r="ED37" s="86" t="str">
        <f aca="false">DP37</f>
        <v/>
      </c>
      <c r="EE37" s="84" t="str">
        <f aca="false">IF(ISBLANK($C37),
    "",
    DS37
)</f>
        <v/>
      </c>
      <c r="EF37" s="87" t="str">
        <f aca="false">IF(DW37&gt;DV$10,
    "",
    VLOOKUP(DW37,DY$11:EE535,7,FALSE())
)</f>
        <v/>
      </c>
      <c r="EG37" s="88" t="str">
        <f aca="false">IF(DW37&gt;DV$10,
    "",
    VLOOKUP(DW37,DY$11:EE535,2,FALSE())
)</f>
        <v/>
      </c>
      <c r="EH37" s="88" t="str">
        <f aca="false">IF(DW37&gt;DV$10,
    "",
    VLOOKUP(DW37,DY$11:EE535,3,FALSE())
)</f>
        <v/>
      </c>
      <c r="EI37" s="88" t="str">
        <f aca="false">IF(DW37&gt;DV$10,
    "",
    VLOOKUP(DW37,DY$11:EE535,4,FALSE())
)</f>
        <v/>
      </c>
      <c r="EJ37" s="89" t="str">
        <f aca="false">IF(DW37&gt;DV$10,
    "",
    VLOOKUP(DW37,DY$11:EE535,6,FALSE())
)</f>
        <v/>
      </c>
      <c r="EK37" s="59"/>
    </row>
    <row r="38" customFormat="false" ht="15.75" hidden="false" customHeight="false" outlineLevel="0" collapsed="false">
      <c r="A38" s="3"/>
      <c r="B38" s="153"/>
      <c r="C38" s="154"/>
      <c r="D38" s="135"/>
      <c r="E38" s="136"/>
      <c r="F38" s="137"/>
      <c r="G38" s="137"/>
      <c r="H38" s="138"/>
      <c r="I38" s="139"/>
      <c r="J38" s="140"/>
      <c r="K38" s="140"/>
      <c r="L38" s="140"/>
      <c r="M38" s="140"/>
      <c r="N38" s="141"/>
      <c r="O38" s="142"/>
      <c r="P38" s="137"/>
      <c r="Q38" s="138"/>
      <c r="R38" s="139"/>
      <c r="S38" s="140"/>
      <c r="T38" s="140"/>
      <c r="U38" s="140"/>
      <c r="V38" s="140"/>
      <c r="W38" s="141"/>
      <c r="X38" s="142"/>
      <c r="Y38" s="137"/>
      <c r="Z38" s="138"/>
      <c r="AA38" s="139"/>
      <c r="AB38" s="140"/>
      <c r="AC38" s="140"/>
      <c r="AD38" s="140"/>
      <c r="AE38" s="140"/>
      <c r="AF38" s="141"/>
      <c r="AG38" s="143"/>
      <c r="AH38" s="139"/>
      <c r="AI38" s="116"/>
      <c r="AJ38" s="116" t="str">
        <f aca="false">IF(ISBLANK($C38),
  "",
IF(E38=Constants!$B$7,
  TRUE(),
IF(E38=Constants!$B$8,
  FALSE(),
  TRUE()
)))</f>
        <v/>
      </c>
      <c r="AK38" s="117" t="str">
        <f aca="false">IF(ISBLANK($C38),"",IF(F38=Constants!$B$8,FALSE(),TRUE()))</f>
        <v/>
      </c>
      <c r="AL38" s="117" t="str">
        <f aca="false">IF(ISBLANK($C38),"",COUNTA($G38:$O38)&gt;0)</f>
        <v/>
      </c>
      <c r="AM38" s="117" t="str">
        <f aca="false">IF(OR(ISBLANK($C38),$AL38&lt;&gt;TRUE()),"",IF(ISBLANK(G38),Constants!$B$27,MAX(0,G38)))</f>
        <v/>
      </c>
      <c r="AN38" s="117" t="str">
        <f aca="false">IF(OR(ISBLANK($C38),$AL38&lt;&gt;TRUE()),"",IF(ISBLANK(H38),Constants!$B$28,MAX(0,H38)))</f>
        <v/>
      </c>
      <c r="AO38" s="117" t="str">
        <f aca="false">IF(OR(ISBLANK($C38),$AL38&lt;&gt;TRUE()),"",IF(J38=Constants!$B$7,TRUE(),IF(J38=Constants!$B$8,FALSE(),TRUE())))</f>
        <v/>
      </c>
      <c r="AP38" s="117" t="str">
        <f aca="false">IF(OR(ISBLANK($C38),$AL38&lt;&gt;TRUE()),"",IF(I38=Constants!$B$7,TRUE(),IF(I38=Constants!$B$8,FALSE(),TRUE())))</f>
        <v/>
      </c>
      <c r="AQ38" s="117" t="str">
        <f aca="false">IF(OR(ISBLANK($C38),$AL38&lt;&gt;TRUE()),"",IF(K38=Constants!$B$33,TRUE(),IF(K38=Constants!$B$34,FALSE(),IF(AND(ISNUMBER(O38),OR(ISBLANK(N38),N38=0)),TRUE(),IF(AND(ISBLANK(O38),ISNUMBER(N38),N38&lt;&gt;0),FALSE(),"")))))</f>
        <v/>
      </c>
      <c r="AR38" s="117" t="str">
        <f aca="false">IF(OR(ISBLANK($C38),$AL38&lt;&gt;TRUE()),"",IF(ISBLANK(L38),Constants!$B$35,MAX(0,MIN(Constants!$B$31,L38))))</f>
        <v/>
      </c>
      <c r="AS38" s="117" t="str">
        <f aca="false">IF(OR(ISBLANK($C38),$AL38&lt;&gt;TRUE()),"",IF(ISBLANK(M38),Constants!$B$35,MAX(0,MIN(Constants!$B$32,M38))))</f>
        <v/>
      </c>
      <c r="AT38" s="117" t="str">
        <f aca="false">IF(ISBLANK($C38),"",COUNTA($P38:$X38)&gt;0)</f>
        <v/>
      </c>
      <c r="AU38" s="117" t="str">
        <f aca="false">IF(OR(ISBLANK($C38),$AT38&lt;&gt;TRUE()),"",IF(ISBLANK(P38),Constants!$B$27,MAX(0,P38)))</f>
        <v/>
      </c>
      <c r="AV38" s="117" t="str">
        <f aca="false">IF(OR(ISBLANK($C38),$AT38&lt;&gt;TRUE()),"",IF(ISBLANK(Q38),Constants!$B$28,MAX(0,Q38)))</f>
        <v/>
      </c>
      <c r="AW38" s="117" t="str">
        <f aca="false">IF(OR(ISBLANK($C38),$AT38&lt;&gt;TRUE()),"",IF(S38=Constants!$B$7,TRUE(),IF(S38=Constants!$B$8,FALSE(),TRUE())))</f>
        <v/>
      </c>
      <c r="AX38" s="117" t="str">
        <f aca="false">IF(OR(ISBLANK($C38),$AT38&lt;&gt;TRUE()),"",IF(R38=Constants!$B$7,TRUE(),IF(R38=Constants!$B$8,FALSE(),TRUE())))</f>
        <v/>
      </c>
      <c r="AY38" s="117" t="str">
        <f aca="false">IF(OR(ISBLANK($C38),$AT38&lt;&gt;TRUE()),"",IF(T38=Constants!$B$33,TRUE(),IF(T38=Constants!$B$34,FALSE(),IF(AND(ISNUMBER(X38),OR(ISBLANK(W38),W38=0)),TRUE(),IF(AND(ISBLANK(X38),ISNUMBER(W38),W38&lt;&gt;0),FALSE(),"")))))</f>
        <v/>
      </c>
      <c r="AZ38" s="117" t="str">
        <f aca="false">IF(OR(ISBLANK($C38),$AT38&lt;&gt;TRUE()),"",IF(ISBLANK(U38),Constants!$B$35,MAX(0,MIN(Constants!$B$31,U38))))</f>
        <v/>
      </c>
      <c r="BA38" s="117" t="str">
        <f aca="false">IF(OR(ISBLANK($C38),$AT38&lt;&gt;TRUE()),"",IF(ISBLANK(V38),Constants!$B$35,MAX(0,MIN(Constants!$B$32,V38))))</f>
        <v/>
      </c>
      <c r="BB38" s="117" t="str">
        <f aca="false">IF(ISBLANK($C38),"",COUNTA($Y38:$AG38)&gt;0)</f>
        <v/>
      </c>
      <c r="BC38" s="117" t="str">
        <f aca="false">IF(OR(ISBLANK($C38),$BB38&lt;&gt;TRUE()),"",IF(ISBLANK(Y38),Constants!$B$27,MAX(0,Y38)))</f>
        <v/>
      </c>
      <c r="BD38" s="117" t="str">
        <f aca="false">IF(OR(ISBLANK($C38),$BB38&lt;&gt;TRUE()),"",IF(ISBLANK(Z38),Constants!$B$28,MAX(0,Z38)))</f>
        <v/>
      </c>
      <c r="BE38" s="117" t="str">
        <f aca="false">IF(OR(ISBLANK($C38),$BB38&lt;&gt;TRUE()),"",IF(AB38=Constants!$B$7,TRUE(),IF(AB38=Constants!$B$8,FALSE(),TRUE())))</f>
        <v/>
      </c>
      <c r="BF38" s="117" t="str">
        <f aca="false">IF(OR(ISBLANK($C38),$BB38&lt;&gt;TRUE()),"",IF(AA38=Constants!$B$7,TRUE(),IF(AA38=Constants!$B$8,FALSE(),TRUE())))</f>
        <v/>
      </c>
      <c r="BG38" s="117" t="str">
        <f aca="false">IF(OR(ISBLANK($C38),$BB38&lt;&gt;TRUE()),"",IF(AC38=Constants!$B$33,TRUE(),IF(AC38=Constants!$B$34,FALSE(),IF(AND(ISNUMBER(AG38),OR(ISBLANK(AF38),AF38=0)),TRUE(),IF(AND(ISBLANK(AG38),ISNUMBER(AF38),AF38&lt;&gt;0),FALSE(),"")))))</f>
        <v/>
      </c>
      <c r="BH38" s="117" t="str">
        <f aca="false">IF(OR(ISBLANK($C38),$BB38&lt;&gt;TRUE()),"",IF(ISBLANK(AD38),Constants!$B$35,MAX(0,MIN(Constants!$B$31,AD38))))</f>
        <v/>
      </c>
      <c r="BI38" s="117" t="str">
        <f aca="false">IF(OR(ISBLANK($C38),$BB38&lt;&gt;TRUE()),"",IF(ISBLANK(AE38),Constants!$B$35,MAX(0,MIN(Constants!$B$32,AE38))))</f>
        <v/>
      </c>
      <c r="BJ38" s="118" t="str">
        <f aca="false">IF(ISBLANK($C38),
  "",
IF(AH38=Constants!$B$7,
  TRUE(),
IF(AH38=Constants!$B$8,
  FALSE(),
  FALSE()
)))</f>
        <v/>
      </c>
      <c r="BK38" s="117" t="str">
        <f aca="false">IF(ISBLANK($C38),"",IF($BJ38,Constants!$B$9,IF(COUNTA($E38:$AH38)=0,Constants!$B$10,IF(NOT($AK38),Constants!$B$11,IF(AND(NOT(ISNUMBER($BM38)),COUNTA($O38,$X38,$AG38)&gt;0),Constants!$B$13,Constants!$B$12)))))</f>
        <v/>
      </c>
      <c r="BL38" s="117" t="str">
        <f aca="false">IF(ISBLANK($C38),"",IF($BK38&lt;&gt;Constants!$B$12,$BK38,Constants!$B$4))</f>
        <v/>
      </c>
      <c r="BM38" s="116" t="str">
        <f aca="false">IF(OR(ISBLANK($D$8), NOT(ISNUMBER($D$8))), Constants!$B$17,$D$8)</f>
        <v>ERROR: Set Target Time in cell D8</v>
      </c>
      <c r="BN38" s="119" t="str">
        <f aca="false">IF(OR($BK38&lt;&gt;Constants!$B$12,$AL38&lt;&gt;TRUE()),"",IF(NOT($AO38),TRUE(),IF($AQ38="","",$AQ38)))</f>
        <v/>
      </c>
      <c r="BO38" s="120" t="n">
        <f aca="false">IF(BN38="",FALSE(),IF(NOT($AO38),TRUE(),IF($AQ38,ISNUMBER(O38),ISNUMBER(N38))))</f>
        <v>0</v>
      </c>
      <c r="BP38" s="121" t="str">
        <f aca="false">IF(BO38,IF($AJ38,1,Constants!$B$22)*POWER(Constants!$B$23,MAX($AM38,0))*POWER(Constants!$B$24,MAX($AN38,0)),"")</f>
        <v/>
      </c>
      <c r="BQ38" s="117" t="str">
        <f aca="false">IF(OR($BK38&lt;&gt;Constants!$B$12,NOT($BO38)),"",IF(NOT($AO38),0,Constants!$B$19*IF($AQ38,1,MAX(0,MIN(1,(Constants!$B$20-N38)/Constants!$B$20)))))</f>
        <v/>
      </c>
      <c r="BR38" s="117" t="str">
        <f aca="false">IF(BQ38="","",BQ38*IF($AP38,1,Constants!$B$25)*BP38)</f>
        <v/>
      </c>
      <c r="BS38" s="117" t="str">
        <f aca="false">IF(OR($BK38&lt;&gt;Constants!$B$12,NOT($BO38)),"",IF(NOT($AO38),0,IF(NOT($AQ38),0,MAX(0,Constants!$B$21*(1-ABS(O38-$BM38)/$BM38)))))</f>
        <v/>
      </c>
      <c r="BT38" s="117" t="str">
        <f aca="false">IF(BS38="","",BS38*BP38)</f>
        <v/>
      </c>
      <c r="BU38" s="117" t="str">
        <f aca="false">IF(OR($BK38&lt;&gt;Constants!$B$12,NOT($BO38)),"",IF(OR(NOT($AO38),NOT($AP38)),0,MIN(Constants!$B$18,(Constants!$B$29*$AR38+Constants!$B$30*$AS38)*IF($AQ38,1,MAX(0,MIN(1,(Constants!$B$20-N38)/Constants!$B$20))))))</f>
        <v/>
      </c>
      <c r="BV38" s="117" t="str">
        <f aca="false">IF(BU38="","",BU38*BP38)</f>
        <v/>
      </c>
      <c r="BW38" s="122" t="str">
        <f aca="false">IF(OR($BK38&lt;&gt;Constants!$B$12,NOT($BO38)),"",BR38+BT38+BV38)</f>
        <v/>
      </c>
      <c r="BX38" s="119" t="str">
        <f aca="false">IF(OR($BK38&lt;&gt;Constants!$B$12,$AT38&lt;&gt;TRUE()),"",IF(NOT($AW38),TRUE(),IF($AY38="","",$AY38)))</f>
        <v/>
      </c>
      <c r="BY38" s="120" t="n">
        <f aca="false">IF(BX38="",FALSE(),IF(NOT($AW38),TRUE(),IF($AY38,ISNUMBER(X38),ISNUMBER(W38))))</f>
        <v>0</v>
      </c>
      <c r="BZ38" s="121" t="str">
        <f aca="false">IF(BY38,IF($AJ38,1,Constants!$B$22)*POWER(Constants!$B$23,MAX($AU38,0))*POWER(Constants!$B$24,MAX($AV38,0)),"")</f>
        <v/>
      </c>
      <c r="CA38" s="117" t="str">
        <f aca="false">IF(OR($BK38&lt;&gt;Constants!$B$12,NOT($BY38)),"",IF(NOT($AW38),0,Constants!$B$19*IF($AY38,1,MAX(0,MIN(1,(Constants!$B$20-W38)/Constants!$B$20)))))</f>
        <v/>
      </c>
      <c r="CB38" s="117" t="str">
        <f aca="false">IF(CA38="","",CA38*IF($AX38,1,Constants!$B$25)*BZ38)</f>
        <v/>
      </c>
      <c r="CC38" s="117" t="str">
        <f aca="false">IF(OR($BK38&lt;&gt;Constants!$B$12,NOT($BY38)),"",IF(NOT($AW38),0,IF(NOT($AY38),0,MAX(0,Constants!$B$21*(1-ABS(X38-$BM38)/$BM38)))))</f>
        <v/>
      </c>
      <c r="CD38" s="117" t="str">
        <f aca="false">IF(CC38="","",CC38*BZ38)</f>
        <v/>
      </c>
      <c r="CE38" s="117" t="str">
        <f aca="false">IF(OR($BK38&lt;&gt;Constants!$B$12,NOT($BY38)),"",IF(OR(NOT($AW38),NOT($AX38)),0,MIN(Constants!$B$18,(Constants!$B$29*$AZ38+Constants!$B$30*$BA38)*IF($AY38,1,MAX(0,MIN(1,(Constants!$B$20-W38)/Constants!$B$20))))))</f>
        <v/>
      </c>
      <c r="CF38" s="117" t="str">
        <f aca="false">IF(CE38="","",CE38*BZ38)</f>
        <v/>
      </c>
      <c r="CG38" s="122" t="str">
        <f aca="false">IF(OR($BK38&lt;&gt;Constants!$B$12,NOT($BY38)),"",CB38+CD38+CF38)</f>
        <v/>
      </c>
      <c r="CH38" s="119" t="n">
        <f aca="false">IF(OR(BN38="",BX38=""),TRUE(),BN38&lt;&gt;BX38)</f>
        <v>1</v>
      </c>
      <c r="CI38" s="117" t="str">
        <f aca="false">IF(OR($BK38&lt;&gt;Constants!$B$12,$BB38&lt;&gt;TRUE(),NOT($CH38)),"",IF(NOT($BE38),TRUE(),IF($BG38="","",$BG38)))</f>
        <v/>
      </c>
      <c r="CJ38" s="120" t="n">
        <f aca="false">IF(CI38="",FALSE(),IF(NOT($BE38),TRUE(),IF($BG38,ISNUMBER(AG38),ISNUMBER(AF38))))</f>
        <v>0</v>
      </c>
      <c r="CK38" s="121" t="str">
        <f aca="false">IF(CJ38,IF($AJ38,1,Constants!$B$22)*POWER(Constants!$B$23,MAX($BC38,0))*POWER(Constants!$B$24,MAX($BD38,0)),"")</f>
        <v/>
      </c>
      <c r="CL38" s="117" t="str">
        <f aca="false">IF(OR($BK38&lt;&gt;Constants!$B$12,NOT($CJ38)),"",IF(NOT($BE38),0,Constants!$B$19*IF($BG38,1,MAX(0,MIN(1,(Constants!$B$20-AF38)/Constants!$B$20)))))</f>
        <v/>
      </c>
      <c r="CM38" s="117" t="str">
        <f aca="false">IF(CL38="","",CL38*IF($BF38,1,Constants!$B$25)*CK38)</f>
        <v/>
      </c>
      <c r="CN38" s="117" t="str">
        <f aca="false">IF(OR($BK38&lt;&gt;Constants!$B$12,NOT($CJ38)),"",IF(NOT($BE38),0,IF(NOT($BG38),0,MAX(0,Constants!$B$21*(1-ABS(AG38-$BM38)/$BM38)))))</f>
        <v/>
      </c>
      <c r="CO38" s="117" t="str">
        <f aca="false">IF(CN38="","",CN38*CK38)</f>
        <v/>
      </c>
      <c r="CP38" s="117" t="str">
        <f aca="false">IF(OR($BK38&lt;&gt;Constants!$B$12,NOT($CJ38)),"",IF(OR(NOT($BE38),NOT($BF38)),0,MIN(Constants!$B$18,(Constants!$B$29*$BH38+Constants!$B$30*$BI38)*IF($BG38,1,MAX(0,MIN(1,(Constants!$B$20-AF38)/Constants!$B$20))))))</f>
        <v/>
      </c>
      <c r="CQ38" s="117" t="str">
        <f aca="false">IF(CP38="","",CP38*CK38)</f>
        <v/>
      </c>
      <c r="CR38" s="122" t="str">
        <f aca="false">IF(OR($BK38&lt;&gt;Constants!$B$12,NOT($CJ38)),"",CM38+CO38+CQ38)</f>
        <v/>
      </c>
      <c r="CS38" s="116" t="str">
        <f aca="false">IF(OR($BK38&lt;&gt;Constants!$B$12,ISBLANK($C38)),"",BW38)</f>
        <v/>
      </c>
      <c r="CT38" s="117" t="str">
        <f aca="false">IF(OR($BK38&lt;&gt;Constants!$B$12,ISBLANK($C38)),"",CG38)</f>
        <v/>
      </c>
      <c r="CU38" s="118" t="str">
        <f aca="false">IF(OR($BK38&lt;&gt;Constants!$B$12,ISBLANK($C38)),"",CR38)</f>
        <v/>
      </c>
      <c r="CV38" s="117" t="str">
        <f aca="false">IF(OR($BK38&lt;&gt;Constants!$B$12,ISBLANK($C38)),"",IF(COUNT(CS38:CU38)=0,0,MAX(CS38:CU38)))</f>
        <v/>
      </c>
      <c r="CW38" s="117" t="str">
        <f aca="false">IF($BK38&lt;&gt;Constants!$B$12,"",CV38)</f>
        <v/>
      </c>
      <c r="CX38" s="117" t="str">
        <f aca="false">IF(ISNUMBER(CW38), RANK(CW38,$CW$11:$CW$510), "")</f>
        <v/>
      </c>
      <c r="CY38" s="116" t="str">
        <f aca="false">IF(OR($BK38&lt;&gt;Constants!$B$12,ISBLANK($C38)),"",MAX(BT38,CD38,CO38))</f>
        <v/>
      </c>
      <c r="CZ38" s="117" t="str">
        <f aca="false">IF(ISNUMBER(CY38), RANK(CY38,CY$11:CY$510), "")</f>
        <v/>
      </c>
      <c r="DA38" s="117" t="str">
        <f aca="false">IF(OR($BK38&lt;&gt;Constants!$B$12,ISBLANK($C38)),"",MAX(AM38,AU38,IF($CH38,BC38,0)))</f>
        <v/>
      </c>
      <c r="DB38" s="117" t="str">
        <f aca="false">IF(ISNUMBER(DA38), RANK(DA38,DA$11:DA$510,1), "")</f>
        <v/>
      </c>
      <c r="DC38" s="117" t="str">
        <f aca="false">IF(OR($BK38&lt;&gt;Constants!$B$12,ISBLANK($C38)),"",MAX(BV38,CF38,CQ38))</f>
        <v/>
      </c>
      <c r="DD38" s="117" t="str">
        <f aca="false">IF(ISNUMBER(DC38),RANK(DC38,DC$11:DC$510),"")</f>
        <v/>
      </c>
      <c r="DE38" s="123" t="str">
        <f aca="false">IFERROR(IF(OR($BK38&lt;&gt;Constants!$B$12, ISBLANK($C38)),"",LARGE(CS38:CU38,2)), 0)</f>
        <v/>
      </c>
      <c r="DF38" s="118" t="str">
        <f aca="false">IF(ISNUMBER(DE38), RANK(DE38,DE$11:DE$510), "")</f>
        <v/>
      </c>
      <c r="DG38" s="117" t="str">
        <f aca="false">IF(ISBLANK($C38),"",IF(BK38=Constants!$B$12,RANK($CX38, $CX$11:$CX$510, 1)+
SUMPRODUCT(--($CX$11:$CX$510=$CX38),--($CZ38&gt;$CZ$11:$CZ$510))+
SUMPRODUCT(--($CX$11:$CX$510=$CX38),--($CZ38=$CZ$11:$CZ$510),--($DB38&gt;$DB$11:$DB$510))+
SUMPRODUCT(--($CX$11:$CX$510=$CX38),--($CZ38=$CZ$11:$CZ$510),--($DB38=$DB$11:$DB$510), --($DD38&gt;$DD$11:$DD$510))+
SUMPRODUCT(--($CX$11:$CX$510=$CX38),--($CZ38=$CZ$11:$CZ$510),--($DB38=$DB$11:$DB$510), --($DD38=$DD$11:$DD$510), --($DF38&gt;$DF$11:$DF$510))
,BK38)
)</f>
        <v/>
      </c>
      <c r="DH38" s="117" t="str">
        <f aca="false">IF(ISBLANK(C38),"",IF(BK38&lt;&gt;Constants!$B$12, BK38, CX38-DG38))</f>
        <v/>
      </c>
      <c r="DI38" s="118"/>
      <c r="DJ38" s="124"/>
      <c r="DK38" s="125" t="str">
        <f aca="false">IF(ISBLANK($C38),"",IF($BK38=Constants!$B$13,$BM38,""))</f>
        <v/>
      </c>
      <c r="DL38" s="124" t="str">
        <f aca="false">IF(ISBLANK($C38),"",IF($BK38&lt;&gt;Constants!$B$12,"",IF(COUNT($CS38:$CU38)=0,"",MATCH($CV38,$CS38:$CU38,0))))</f>
        <v/>
      </c>
      <c r="DM38" s="126" t="str">
        <f aca="false">IF(ISNUMBER($DL38),CHOOSE($DL38,$BR38,$CB38,$CM38),"")</f>
        <v/>
      </c>
      <c r="DN38" s="126" t="str">
        <f aca="false">IF(ISNUMBER($DL38),CHOOSE($DL38,$BT38,$CD38,$CO38),"")</f>
        <v/>
      </c>
      <c r="DO38" s="126" t="str">
        <f aca="false">IF(ISNUMBER($DL38),CHOOSE($DL38,$BV38,$CF38,$CQ38),"")</f>
        <v/>
      </c>
      <c r="DP38" s="127" t="str">
        <f aca="false">IF(ISBLANK(C38),"",IF(BK38&lt;&gt;Constants!$B$12, BK38 ,CW38))</f>
        <v/>
      </c>
      <c r="DQ38" s="128" t="str">
        <f aca="false">IF(ISBLANK($C38),"",IF($BK38&lt;&gt;Constants!$B$12,$BK38,$BL38))</f>
        <v/>
      </c>
      <c r="DR38" s="128" t="str">
        <f aca="false">IF(ISBLANK(C38),"",DH38)</f>
        <v/>
      </c>
      <c r="DS38" s="128" t="str">
        <f aca="false">IF(ISBLANK(C38),"",DG38)</f>
        <v/>
      </c>
      <c r="DT38" s="129" t="str">
        <f aca="false">IF(ISBLANK(C38),
  "",
IF(DS38=Constants!$B$9,COUNTA($C$11:$C510)+2,IF(DS38=Constants!$B$10,COUNTA($C$11:$C510)+1,IF(DS38=Constants!$B$11,COUNTA($C$11:$C510),DS38))))</f>
        <v/>
      </c>
      <c r="DU38" s="3"/>
      <c r="DV38" s="130" t="n">
        <f aca="false">IF(OR(ISNUMBER(DS38),DS38="DQ",DS38="P",DS38="NS"),
    1,
    0
)</f>
        <v>0</v>
      </c>
      <c r="DW38" s="130" t="n">
        <v>28</v>
      </c>
      <c r="DX38" s="130" t="str">
        <f aca="false">IF(ISBLANK($C38),"",IF(ISNUMBER(DT38),DT38+ROW($B38)/1000,""))</f>
        <v/>
      </c>
      <c r="DY38" s="130" t="str">
        <f aca="false">IF(ISNUMBER(DX38), RANK(DX38,DX$11:DX$510,1), "")</f>
        <v/>
      </c>
      <c r="DZ38" s="130" t="str">
        <f aca="false">IF(ISBLANK($C38),
    "",
    $B38
)</f>
        <v/>
      </c>
      <c r="EA38" s="130" t="str">
        <f aca="false">IF(ISBLANK($C38),
    "",
    $C38
)</f>
        <v/>
      </c>
      <c r="EB38" s="130" t="str">
        <f aca="false">IF(ISBLANK($C38),
    "",
    $D38
)</f>
        <v/>
      </c>
      <c r="EC38" s="130" t="str">
        <f aca="false">IF(ISBLANK($C38),"",$DQ38)</f>
        <v/>
      </c>
      <c r="ED38" s="131" t="str">
        <f aca="false">DP38</f>
        <v/>
      </c>
      <c r="EE38" s="130" t="str">
        <f aca="false">IF(ISBLANK($C38),
    "",
    DS38
)</f>
        <v/>
      </c>
      <c r="EF38" s="132" t="str">
        <f aca="false">IF(DW38&gt;DV$10,
    "",
    VLOOKUP(DW38,DY$11:EE536,7,FALSE())
)</f>
        <v/>
      </c>
      <c r="EG38" s="133" t="str">
        <f aca="false">IF(DW38&gt;DV$10,
    "",
    VLOOKUP(DW38,DY$11:EE536,2,FALSE())
)</f>
        <v/>
      </c>
      <c r="EH38" s="133" t="str">
        <f aca="false">IF(DW38&gt;DV$10,
    "",
    VLOOKUP(DW38,DY$11:EE536,3,FALSE())
)</f>
        <v/>
      </c>
      <c r="EI38" s="133" t="str">
        <f aca="false">IF(DW38&gt;DV$10,
    "",
    VLOOKUP(DW38,DY$11:EE536,4,FALSE())
)</f>
        <v/>
      </c>
      <c r="EJ38" s="134" t="str">
        <f aca="false">IF(DW38&gt;DV$10,
    "",
    VLOOKUP(DW38,DY$11:EE536,6,FALSE())
)</f>
        <v/>
      </c>
      <c r="EK38" s="59"/>
    </row>
    <row r="39" customFormat="false" ht="15.75" hidden="false" customHeight="false" outlineLevel="0" collapsed="false">
      <c r="A39" s="3"/>
      <c r="B39" s="153"/>
      <c r="C39" s="154"/>
      <c r="D39" s="135"/>
      <c r="E39" s="136"/>
      <c r="F39" s="137"/>
      <c r="G39" s="137"/>
      <c r="H39" s="138"/>
      <c r="I39" s="139"/>
      <c r="J39" s="140"/>
      <c r="K39" s="140"/>
      <c r="L39" s="140"/>
      <c r="M39" s="140"/>
      <c r="N39" s="141"/>
      <c r="O39" s="142"/>
      <c r="P39" s="137"/>
      <c r="Q39" s="138"/>
      <c r="R39" s="139"/>
      <c r="S39" s="140"/>
      <c r="T39" s="140"/>
      <c r="U39" s="140"/>
      <c r="V39" s="140"/>
      <c r="W39" s="141"/>
      <c r="X39" s="142"/>
      <c r="Y39" s="137"/>
      <c r="Z39" s="138"/>
      <c r="AA39" s="139"/>
      <c r="AB39" s="140"/>
      <c r="AC39" s="140"/>
      <c r="AD39" s="140"/>
      <c r="AE39" s="140"/>
      <c r="AF39" s="141"/>
      <c r="AG39" s="143"/>
      <c r="AH39" s="139"/>
      <c r="AI39" s="116"/>
      <c r="AJ39" s="116" t="str">
        <f aca="false">IF(ISBLANK($C39),
  "",
IF(E39=Constants!$B$7,
  TRUE(),
IF(E39=Constants!$B$8,
  FALSE(),
  TRUE()
)))</f>
        <v/>
      </c>
      <c r="AK39" s="117" t="str">
        <f aca="false">IF(ISBLANK($C39),"",IF(F39=Constants!$B$8,FALSE(),TRUE()))</f>
        <v/>
      </c>
      <c r="AL39" s="117" t="str">
        <f aca="false">IF(ISBLANK($C39),"",COUNTA($G39:$O39)&gt;0)</f>
        <v/>
      </c>
      <c r="AM39" s="117" t="str">
        <f aca="false">IF(OR(ISBLANK($C39),$AL39&lt;&gt;TRUE()),"",IF(ISBLANK(G39),Constants!$B$27,MAX(0,G39)))</f>
        <v/>
      </c>
      <c r="AN39" s="117" t="str">
        <f aca="false">IF(OR(ISBLANK($C39),$AL39&lt;&gt;TRUE()),"",IF(ISBLANK(H39),Constants!$B$28,MAX(0,H39)))</f>
        <v/>
      </c>
      <c r="AO39" s="117" t="str">
        <f aca="false">IF(OR(ISBLANK($C39),$AL39&lt;&gt;TRUE()),"",IF(J39=Constants!$B$7,TRUE(),IF(J39=Constants!$B$8,FALSE(),TRUE())))</f>
        <v/>
      </c>
      <c r="AP39" s="117" t="str">
        <f aca="false">IF(OR(ISBLANK($C39),$AL39&lt;&gt;TRUE()),"",IF(I39=Constants!$B$7,TRUE(),IF(I39=Constants!$B$8,FALSE(),TRUE())))</f>
        <v/>
      </c>
      <c r="AQ39" s="117" t="str">
        <f aca="false">IF(OR(ISBLANK($C39),$AL39&lt;&gt;TRUE()),"",IF(K39=Constants!$B$33,TRUE(),IF(K39=Constants!$B$34,FALSE(),IF(AND(ISNUMBER(O39),OR(ISBLANK(N39),N39=0)),TRUE(),IF(AND(ISBLANK(O39),ISNUMBER(N39),N39&lt;&gt;0),FALSE(),"")))))</f>
        <v/>
      </c>
      <c r="AR39" s="117" t="str">
        <f aca="false">IF(OR(ISBLANK($C39),$AL39&lt;&gt;TRUE()),"",IF(ISBLANK(L39),Constants!$B$35,MAX(0,MIN(Constants!$B$31,L39))))</f>
        <v/>
      </c>
      <c r="AS39" s="117" t="str">
        <f aca="false">IF(OR(ISBLANK($C39),$AL39&lt;&gt;TRUE()),"",IF(ISBLANK(M39),Constants!$B$35,MAX(0,MIN(Constants!$B$32,M39))))</f>
        <v/>
      </c>
      <c r="AT39" s="117" t="str">
        <f aca="false">IF(ISBLANK($C39),"",COUNTA($P39:$X39)&gt;0)</f>
        <v/>
      </c>
      <c r="AU39" s="117" t="str">
        <f aca="false">IF(OR(ISBLANK($C39),$AT39&lt;&gt;TRUE()),"",IF(ISBLANK(P39),Constants!$B$27,MAX(0,P39)))</f>
        <v/>
      </c>
      <c r="AV39" s="117" t="str">
        <f aca="false">IF(OR(ISBLANK($C39),$AT39&lt;&gt;TRUE()),"",IF(ISBLANK(Q39),Constants!$B$28,MAX(0,Q39)))</f>
        <v/>
      </c>
      <c r="AW39" s="117" t="str">
        <f aca="false">IF(OR(ISBLANK($C39),$AT39&lt;&gt;TRUE()),"",IF(S39=Constants!$B$7,TRUE(),IF(S39=Constants!$B$8,FALSE(),TRUE())))</f>
        <v/>
      </c>
      <c r="AX39" s="117" t="str">
        <f aca="false">IF(OR(ISBLANK($C39),$AT39&lt;&gt;TRUE()),"",IF(R39=Constants!$B$7,TRUE(),IF(R39=Constants!$B$8,FALSE(),TRUE())))</f>
        <v/>
      </c>
      <c r="AY39" s="117" t="str">
        <f aca="false">IF(OR(ISBLANK($C39),$AT39&lt;&gt;TRUE()),"",IF(T39=Constants!$B$33,TRUE(),IF(T39=Constants!$B$34,FALSE(),IF(AND(ISNUMBER(X39),OR(ISBLANK(W39),W39=0)),TRUE(),IF(AND(ISBLANK(X39),ISNUMBER(W39),W39&lt;&gt;0),FALSE(),"")))))</f>
        <v/>
      </c>
      <c r="AZ39" s="117" t="str">
        <f aca="false">IF(OR(ISBLANK($C39),$AT39&lt;&gt;TRUE()),"",IF(ISBLANK(U39),Constants!$B$35,MAX(0,MIN(Constants!$B$31,U39))))</f>
        <v/>
      </c>
      <c r="BA39" s="117" t="str">
        <f aca="false">IF(OR(ISBLANK($C39),$AT39&lt;&gt;TRUE()),"",IF(ISBLANK(V39),Constants!$B$35,MAX(0,MIN(Constants!$B$32,V39))))</f>
        <v/>
      </c>
      <c r="BB39" s="117" t="str">
        <f aca="false">IF(ISBLANK($C39),"",COUNTA($Y39:$AG39)&gt;0)</f>
        <v/>
      </c>
      <c r="BC39" s="117" t="str">
        <f aca="false">IF(OR(ISBLANK($C39),$BB39&lt;&gt;TRUE()),"",IF(ISBLANK(Y39),Constants!$B$27,MAX(0,Y39)))</f>
        <v/>
      </c>
      <c r="BD39" s="117" t="str">
        <f aca="false">IF(OR(ISBLANK($C39),$BB39&lt;&gt;TRUE()),"",IF(ISBLANK(Z39),Constants!$B$28,MAX(0,Z39)))</f>
        <v/>
      </c>
      <c r="BE39" s="117" t="str">
        <f aca="false">IF(OR(ISBLANK($C39),$BB39&lt;&gt;TRUE()),"",IF(AB39=Constants!$B$7,TRUE(),IF(AB39=Constants!$B$8,FALSE(),TRUE())))</f>
        <v/>
      </c>
      <c r="BF39" s="117" t="str">
        <f aca="false">IF(OR(ISBLANK($C39),$BB39&lt;&gt;TRUE()),"",IF(AA39=Constants!$B$7,TRUE(),IF(AA39=Constants!$B$8,FALSE(),TRUE())))</f>
        <v/>
      </c>
      <c r="BG39" s="117" t="str">
        <f aca="false">IF(OR(ISBLANK($C39),$BB39&lt;&gt;TRUE()),"",IF(AC39=Constants!$B$33,TRUE(),IF(AC39=Constants!$B$34,FALSE(),IF(AND(ISNUMBER(AG39),OR(ISBLANK(AF39),AF39=0)),TRUE(),IF(AND(ISBLANK(AG39),ISNUMBER(AF39),AF39&lt;&gt;0),FALSE(),"")))))</f>
        <v/>
      </c>
      <c r="BH39" s="117" t="str">
        <f aca="false">IF(OR(ISBLANK($C39),$BB39&lt;&gt;TRUE()),"",IF(ISBLANK(AD39),Constants!$B$35,MAX(0,MIN(Constants!$B$31,AD39))))</f>
        <v/>
      </c>
      <c r="BI39" s="117" t="str">
        <f aca="false">IF(OR(ISBLANK($C39),$BB39&lt;&gt;TRUE()),"",IF(ISBLANK(AE39),Constants!$B$35,MAX(0,MIN(Constants!$B$32,AE39))))</f>
        <v/>
      </c>
      <c r="BJ39" s="118" t="str">
        <f aca="false">IF(ISBLANK($C39),
  "",
IF(AH39=Constants!$B$7,
  TRUE(),
IF(AH39=Constants!$B$8,
  FALSE(),
  FALSE()
)))</f>
        <v/>
      </c>
      <c r="BK39" s="117" t="str">
        <f aca="false">IF(ISBLANK($C39),"",IF($BJ39,Constants!$B$9,IF(COUNTA($E39:$AH39)=0,Constants!$B$10,IF(NOT($AK39),Constants!$B$11,IF(AND(NOT(ISNUMBER($BM39)),COUNTA($O39,$X39,$AG39)&gt;0),Constants!$B$13,Constants!$B$12)))))</f>
        <v/>
      </c>
      <c r="BL39" s="117" t="str">
        <f aca="false">IF(ISBLANK($C39),"",IF($BK39&lt;&gt;Constants!$B$12,$BK39,Constants!$B$4))</f>
        <v/>
      </c>
      <c r="BM39" s="116" t="str">
        <f aca="false">IF(OR(ISBLANK($D$8), NOT(ISNUMBER($D$8))), Constants!$B$17,$D$8)</f>
        <v>ERROR: Set Target Time in cell D8</v>
      </c>
      <c r="BN39" s="119" t="str">
        <f aca="false">IF(OR($BK39&lt;&gt;Constants!$B$12,$AL39&lt;&gt;TRUE()),"",IF(NOT($AO39),TRUE(),IF($AQ39="","",$AQ39)))</f>
        <v/>
      </c>
      <c r="BO39" s="120" t="n">
        <f aca="false">IF(BN39="",FALSE(),IF(NOT($AO39),TRUE(),IF($AQ39,ISNUMBER(O39),ISNUMBER(N39))))</f>
        <v>0</v>
      </c>
      <c r="BP39" s="121" t="str">
        <f aca="false">IF(BO39,IF($AJ39,1,Constants!$B$22)*POWER(Constants!$B$23,MAX($AM39,0))*POWER(Constants!$B$24,MAX($AN39,0)),"")</f>
        <v/>
      </c>
      <c r="BQ39" s="117" t="str">
        <f aca="false">IF(OR($BK39&lt;&gt;Constants!$B$12,NOT($BO39)),"",IF(NOT($AO39),0,Constants!$B$19*IF($AQ39,1,MAX(0,MIN(1,(Constants!$B$20-N39)/Constants!$B$20)))))</f>
        <v/>
      </c>
      <c r="BR39" s="117" t="str">
        <f aca="false">IF(BQ39="","",BQ39*IF($AP39,1,Constants!$B$25)*BP39)</f>
        <v/>
      </c>
      <c r="BS39" s="117" t="str">
        <f aca="false">IF(OR($BK39&lt;&gt;Constants!$B$12,NOT($BO39)),"",IF(NOT($AO39),0,IF(NOT($AQ39),0,MAX(0,Constants!$B$21*(1-ABS(O39-$BM39)/$BM39)))))</f>
        <v/>
      </c>
      <c r="BT39" s="117" t="str">
        <f aca="false">IF(BS39="","",BS39*BP39)</f>
        <v/>
      </c>
      <c r="BU39" s="117" t="str">
        <f aca="false">IF(OR($BK39&lt;&gt;Constants!$B$12,NOT($BO39)),"",IF(OR(NOT($AO39),NOT($AP39)),0,MIN(Constants!$B$18,(Constants!$B$29*$AR39+Constants!$B$30*$AS39)*IF($AQ39,1,MAX(0,MIN(1,(Constants!$B$20-N39)/Constants!$B$20))))))</f>
        <v/>
      </c>
      <c r="BV39" s="117" t="str">
        <f aca="false">IF(BU39="","",BU39*BP39)</f>
        <v/>
      </c>
      <c r="BW39" s="122" t="str">
        <f aca="false">IF(OR($BK39&lt;&gt;Constants!$B$12,NOT($BO39)),"",BR39+BT39+BV39)</f>
        <v/>
      </c>
      <c r="BX39" s="119" t="str">
        <f aca="false">IF(OR($BK39&lt;&gt;Constants!$B$12,$AT39&lt;&gt;TRUE()),"",IF(NOT($AW39),TRUE(),IF($AY39="","",$AY39)))</f>
        <v/>
      </c>
      <c r="BY39" s="120" t="n">
        <f aca="false">IF(BX39="",FALSE(),IF(NOT($AW39),TRUE(),IF($AY39,ISNUMBER(X39),ISNUMBER(W39))))</f>
        <v>0</v>
      </c>
      <c r="BZ39" s="121" t="str">
        <f aca="false">IF(BY39,IF($AJ39,1,Constants!$B$22)*POWER(Constants!$B$23,MAX($AU39,0))*POWER(Constants!$B$24,MAX($AV39,0)),"")</f>
        <v/>
      </c>
      <c r="CA39" s="117" t="str">
        <f aca="false">IF(OR($BK39&lt;&gt;Constants!$B$12,NOT($BY39)),"",IF(NOT($AW39),0,Constants!$B$19*IF($AY39,1,MAX(0,MIN(1,(Constants!$B$20-W39)/Constants!$B$20)))))</f>
        <v/>
      </c>
      <c r="CB39" s="117" t="str">
        <f aca="false">IF(CA39="","",CA39*IF($AX39,1,Constants!$B$25)*BZ39)</f>
        <v/>
      </c>
      <c r="CC39" s="117" t="str">
        <f aca="false">IF(OR($BK39&lt;&gt;Constants!$B$12,NOT($BY39)),"",IF(NOT($AW39),0,IF(NOT($AY39),0,MAX(0,Constants!$B$21*(1-ABS(X39-$BM39)/$BM39)))))</f>
        <v/>
      </c>
      <c r="CD39" s="117" t="str">
        <f aca="false">IF(CC39="","",CC39*BZ39)</f>
        <v/>
      </c>
      <c r="CE39" s="117" t="str">
        <f aca="false">IF(OR($BK39&lt;&gt;Constants!$B$12,NOT($BY39)),"",IF(OR(NOT($AW39),NOT($AX39)),0,MIN(Constants!$B$18,(Constants!$B$29*$AZ39+Constants!$B$30*$BA39)*IF($AY39,1,MAX(0,MIN(1,(Constants!$B$20-W39)/Constants!$B$20))))))</f>
        <v/>
      </c>
      <c r="CF39" s="117" t="str">
        <f aca="false">IF(CE39="","",CE39*BZ39)</f>
        <v/>
      </c>
      <c r="CG39" s="122" t="str">
        <f aca="false">IF(OR($BK39&lt;&gt;Constants!$B$12,NOT($BY39)),"",CB39+CD39+CF39)</f>
        <v/>
      </c>
      <c r="CH39" s="119" t="n">
        <f aca="false">IF(OR(BN39="",BX39=""),TRUE(),BN39&lt;&gt;BX39)</f>
        <v>1</v>
      </c>
      <c r="CI39" s="117" t="str">
        <f aca="false">IF(OR($BK39&lt;&gt;Constants!$B$12,$BB39&lt;&gt;TRUE(),NOT($CH39)),"",IF(NOT($BE39),TRUE(),IF($BG39="","",$BG39)))</f>
        <v/>
      </c>
      <c r="CJ39" s="120" t="n">
        <f aca="false">IF(CI39="",FALSE(),IF(NOT($BE39),TRUE(),IF($BG39,ISNUMBER(AG39),ISNUMBER(AF39))))</f>
        <v>0</v>
      </c>
      <c r="CK39" s="121" t="str">
        <f aca="false">IF(CJ39,IF($AJ39,1,Constants!$B$22)*POWER(Constants!$B$23,MAX($BC39,0))*POWER(Constants!$B$24,MAX($BD39,0)),"")</f>
        <v/>
      </c>
      <c r="CL39" s="117" t="str">
        <f aca="false">IF(OR($BK39&lt;&gt;Constants!$B$12,NOT($CJ39)),"",IF(NOT($BE39),0,Constants!$B$19*IF($BG39,1,MAX(0,MIN(1,(Constants!$B$20-AF39)/Constants!$B$20)))))</f>
        <v/>
      </c>
      <c r="CM39" s="117" t="str">
        <f aca="false">IF(CL39="","",CL39*IF($BF39,1,Constants!$B$25)*CK39)</f>
        <v/>
      </c>
      <c r="CN39" s="117" t="str">
        <f aca="false">IF(OR($BK39&lt;&gt;Constants!$B$12,NOT($CJ39)),"",IF(NOT($BE39),0,IF(NOT($BG39),0,MAX(0,Constants!$B$21*(1-ABS(AG39-$BM39)/$BM39)))))</f>
        <v/>
      </c>
      <c r="CO39" s="117" t="str">
        <f aca="false">IF(CN39="","",CN39*CK39)</f>
        <v/>
      </c>
      <c r="CP39" s="117" t="str">
        <f aca="false">IF(OR($BK39&lt;&gt;Constants!$B$12,NOT($CJ39)),"",IF(OR(NOT($BE39),NOT($BF39)),0,MIN(Constants!$B$18,(Constants!$B$29*$BH39+Constants!$B$30*$BI39)*IF($BG39,1,MAX(0,MIN(1,(Constants!$B$20-AF39)/Constants!$B$20))))))</f>
        <v/>
      </c>
      <c r="CQ39" s="117" t="str">
        <f aca="false">IF(CP39="","",CP39*CK39)</f>
        <v/>
      </c>
      <c r="CR39" s="122" t="str">
        <f aca="false">IF(OR($BK39&lt;&gt;Constants!$B$12,NOT($CJ39)),"",CM39+CO39+CQ39)</f>
        <v/>
      </c>
      <c r="CS39" s="116" t="str">
        <f aca="false">IF(OR($BK39&lt;&gt;Constants!$B$12,ISBLANK($C39)),"",BW39)</f>
        <v/>
      </c>
      <c r="CT39" s="117" t="str">
        <f aca="false">IF(OR($BK39&lt;&gt;Constants!$B$12,ISBLANK($C39)),"",CG39)</f>
        <v/>
      </c>
      <c r="CU39" s="118" t="str">
        <f aca="false">IF(OR($BK39&lt;&gt;Constants!$B$12,ISBLANK($C39)),"",CR39)</f>
        <v/>
      </c>
      <c r="CV39" s="117" t="str">
        <f aca="false">IF(OR($BK39&lt;&gt;Constants!$B$12,ISBLANK($C39)),"",IF(COUNT(CS39:CU39)=0,0,MAX(CS39:CU39)))</f>
        <v/>
      </c>
      <c r="CW39" s="117" t="str">
        <f aca="false">IF($BK39&lt;&gt;Constants!$B$12,"",CV39)</f>
        <v/>
      </c>
      <c r="CX39" s="117" t="str">
        <f aca="false">IF(ISNUMBER(CW39), RANK(CW39,$CW$11:$CW$510), "")</f>
        <v/>
      </c>
      <c r="CY39" s="116" t="str">
        <f aca="false">IF(OR($BK39&lt;&gt;Constants!$B$12,ISBLANK($C39)),"",MAX(BT39,CD39,CO39))</f>
        <v/>
      </c>
      <c r="CZ39" s="117" t="str">
        <f aca="false">IF(ISNUMBER(CY39), RANK(CY39,CY$11:CY$510), "")</f>
        <v/>
      </c>
      <c r="DA39" s="117" t="str">
        <f aca="false">IF(OR($BK39&lt;&gt;Constants!$B$12,ISBLANK($C39)),"",MAX(AM39,AU39,IF($CH39,BC39,0)))</f>
        <v/>
      </c>
      <c r="DB39" s="117" t="str">
        <f aca="false">IF(ISNUMBER(DA39), RANK(DA39,DA$11:DA$510,1), "")</f>
        <v/>
      </c>
      <c r="DC39" s="117" t="str">
        <f aca="false">IF(OR($BK39&lt;&gt;Constants!$B$12,ISBLANK($C39)),"",MAX(BV39,CF39,CQ39))</f>
        <v/>
      </c>
      <c r="DD39" s="117" t="str">
        <f aca="false">IF(ISNUMBER(DC39),RANK(DC39,DC$11:DC$510),"")</f>
        <v/>
      </c>
      <c r="DE39" s="123" t="str">
        <f aca="false">IFERROR(IF(OR($BK39&lt;&gt;Constants!$B$12, ISBLANK($C39)),"",LARGE(CS39:CU39,2)), 0)</f>
        <v/>
      </c>
      <c r="DF39" s="118" t="str">
        <f aca="false">IF(ISNUMBER(DE39), RANK(DE39,DE$11:DE$510), "")</f>
        <v/>
      </c>
      <c r="DG39" s="117" t="str">
        <f aca="false">IF(ISBLANK($C39),"",IF(BK39=Constants!$B$12,RANK($CX39, $CX$11:$CX$510, 1)+
SUMPRODUCT(--($CX$11:$CX$510=$CX39),--($CZ39&gt;$CZ$11:$CZ$510))+
SUMPRODUCT(--($CX$11:$CX$510=$CX39),--($CZ39=$CZ$11:$CZ$510),--($DB39&gt;$DB$11:$DB$510))+
SUMPRODUCT(--($CX$11:$CX$510=$CX39),--($CZ39=$CZ$11:$CZ$510),--($DB39=$DB$11:$DB$510), --($DD39&gt;$DD$11:$DD$510))+
SUMPRODUCT(--($CX$11:$CX$510=$CX39),--($CZ39=$CZ$11:$CZ$510),--($DB39=$DB$11:$DB$510), --($DD39=$DD$11:$DD$510), --($DF39&gt;$DF$11:$DF$510))
,BK39)
)</f>
        <v/>
      </c>
      <c r="DH39" s="117" t="str">
        <f aca="false">IF(ISBLANK(C39),"",IF(BK39&lt;&gt;Constants!$B$12, BK39, CX39-DG39))</f>
        <v/>
      </c>
      <c r="DI39" s="118"/>
      <c r="DJ39" s="124"/>
      <c r="DK39" s="125" t="str">
        <f aca="false">IF(ISBLANK($C39),"",IF($BK39=Constants!$B$13,$BM39,""))</f>
        <v/>
      </c>
      <c r="DL39" s="124" t="str">
        <f aca="false">IF(ISBLANK($C39),"",IF($BK39&lt;&gt;Constants!$B$12,"",IF(COUNT($CS39:$CU39)=0,"",MATCH($CV39,$CS39:$CU39,0))))</f>
        <v/>
      </c>
      <c r="DM39" s="126" t="str">
        <f aca="false">IF(ISNUMBER($DL39),CHOOSE($DL39,$BR39,$CB39,$CM39),"")</f>
        <v/>
      </c>
      <c r="DN39" s="126" t="str">
        <f aca="false">IF(ISNUMBER($DL39),CHOOSE($DL39,$BT39,$CD39,$CO39),"")</f>
        <v/>
      </c>
      <c r="DO39" s="126" t="str">
        <f aca="false">IF(ISNUMBER($DL39),CHOOSE($DL39,$BV39,$CF39,$CQ39),"")</f>
        <v/>
      </c>
      <c r="DP39" s="127" t="str">
        <f aca="false">IF(ISBLANK(C39),"",IF(BK39&lt;&gt;Constants!$B$12, BK39 ,CW39))</f>
        <v/>
      </c>
      <c r="DQ39" s="128" t="str">
        <f aca="false">IF(ISBLANK($C39),"",IF($BK39&lt;&gt;Constants!$B$12,$BK39,$BL39))</f>
        <v/>
      </c>
      <c r="DR39" s="128" t="str">
        <f aca="false">IF(ISBLANK(C39),"",DH39)</f>
        <v/>
      </c>
      <c r="DS39" s="128" t="str">
        <f aca="false">IF(ISBLANK(C39),"",DG39)</f>
        <v/>
      </c>
      <c r="DT39" s="129" t="str">
        <f aca="false">IF(ISBLANK(C39),
  "",
IF(DS39=Constants!$B$9,COUNTA($C$11:$C510)+2,IF(DS39=Constants!$B$10,COUNTA($C$11:$C510)+1,IF(DS39=Constants!$B$11,COUNTA($C$11:$C510),DS39))))</f>
        <v/>
      </c>
      <c r="DU39" s="3"/>
      <c r="DV39" s="130" t="n">
        <f aca="false">IF(OR(ISNUMBER(DS39),DS39="DQ",DS39="P",DS39="NS"),
    1,
    0
)</f>
        <v>0</v>
      </c>
      <c r="DW39" s="130" t="n">
        <v>29</v>
      </c>
      <c r="DX39" s="130" t="str">
        <f aca="false">IF(ISBLANK($C39),"",IF(ISNUMBER(DT39),DT39+ROW($B39)/1000,""))</f>
        <v/>
      </c>
      <c r="DY39" s="130" t="str">
        <f aca="false">IF(ISNUMBER(DX39), RANK(DX39,DX$11:DX$510,1), "")</f>
        <v/>
      </c>
      <c r="DZ39" s="130" t="str">
        <f aca="false">IF(ISBLANK($C39),
    "",
    $B39
)</f>
        <v/>
      </c>
      <c r="EA39" s="130" t="str">
        <f aca="false">IF(ISBLANK($C39),
    "",
    $C39
)</f>
        <v/>
      </c>
      <c r="EB39" s="130" t="str">
        <f aca="false">IF(ISBLANK($C39),
    "",
    $D39
)</f>
        <v/>
      </c>
      <c r="EC39" s="130" t="str">
        <f aca="false">IF(ISBLANK($C39),"",$DQ39)</f>
        <v/>
      </c>
      <c r="ED39" s="131" t="str">
        <f aca="false">DP39</f>
        <v/>
      </c>
      <c r="EE39" s="130" t="str">
        <f aca="false">IF(ISBLANK($C39),
    "",
    DS39
)</f>
        <v/>
      </c>
      <c r="EF39" s="132" t="str">
        <f aca="false">IF(DW39&gt;DV$10,
    "",
    VLOOKUP(DW39,DY$11:EE537,7,FALSE())
)</f>
        <v/>
      </c>
      <c r="EG39" s="133" t="str">
        <f aca="false">IF(DW39&gt;DV$10,
    "",
    VLOOKUP(DW39,DY$11:EE537,2,FALSE())
)</f>
        <v/>
      </c>
      <c r="EH39" s="133" t="str">
        <f aca="false">IF(DW39&gt;DV$10,
    "",
    VLOOKUP(DW39,DY$11:EE537,3,FALSE())
)</f>
        <v/>
      </c>
      <c r="EI39" s="133" t="str">
        <f aca="false">IF(DW39&gt;DV$10,
    "",
    VLOOKUP(DW39,DY$11:EE537,4,FALSE())
)</f>
        <v/>
      </c>
      <c r="EJ39" s="134" t="str">
        <f aca="false">IF(DW39&gt;DV$10,
    "",
    VLOOKUP(DW39,DY$11:EE537,6,FALSE())
)</f>
        <v/>
      </c>
      <c r="EK39" s="59"/>
    </row>
    <row r="40" customFormat="false" ht="15.75" hidden="false" customHeight="false" outlineLevel="0" collapsed="false">
      <c r="A40" s="3"/>
      <c r="B40" s="153"/>
      <c r="C40" s="154"/>
      <c r="D40" s="135"/>
      <c r="E40" s="136"/>
      <c r="F40" s="137"/>
      <c r="G40" s="137"/>
      <c r="H40" s="138"/>
      <c r="I40" s="139"/>
      <c r="J40" s="140"/>
      <c r="K40" s="140"/>
      <c r="L40" s="140"/>
      <c r="M40" s="140"/>
      <c r="N40" s="141"/>
      <c r="O40" s="142"/>
      <c r="P40" s="137"/>
      <c r="Q40" s="138"/>
      <c r="R40" s="139"/>
      <c r="S40" s="140"/>
      <c r="T40" s="140"/>
      <c r="U40" s="140"/>
      <c r="V40" s="140"/>
      <c r="W40" s="141"/>
      <c r="X40" s="142"/>
      <c r="Y40" s="137"/>
      <c r="Z40" s="138"/>
      <c r="AA40" s="139"/>
      <c r="AB40" s="140"/>
      <c r="AC40" s="140"/>
      <c r="AD40" s="140"/>
      <c r="AE40" s="140"/>
      <c r="AF40" s="141"/>
      <c r="AG40" s="143"/>
      <c r="AH40" s="139"/>
      <c r="AI40" s="116"/>
      <c r="AJ40" s="116" t="str">
        <f aca="false">IF(ISBLANK($C40),
  "",
IF(E40=Constants!$B$7,
  TRUE(),
IF(E40=Constants!$B$8,
  FALSE(),
  TRUE()
)))</f>
        <v/>
      </c>
      <c r="AK40" s="117" t="str">
        <f aca="false">IF(ISBLANK($C40),"",IF(F40=Constants!$B$8,FALSE(),TRUE()))</f>
        <v/>
      </c>
      <c r="AL40" s="117" t="str">
        <f aca="false">IF(ISBLANK($C40),"",COUNTA($G40:$O40)&gt;0)</f>
        <v/>
      </c>
      <c r="AM40" s="117" t="str">
        <f aca="false">IF(OR(ISBLANK($C40),$AL40&lt;&gt;TRUE()),"",IF(ISBLANK(G40),Constants!$B$27,MAX(0,G40)))</f>
        <v/>
      </c>
      <c r="AN40" s="117" t="str">
        <f aca="false">IF(OR(ISBLANK($C40),$AL40&lt;&gt;TRUE()),"",IF(ISBLANK(H40),Constants!$B$28,MAX(0,H40)))</f>
        <v/>
      </c>
      <c r="AO40" s="117" t="str">
        <f aca="false">IF(OR(ISBLANK($C40),$AL40&lt;&gt;TRUE()),"",IF(J40=Constants!$B$7,TRUE(),IF(J40=Constants!$B$8,FALSE(),TRUE())))</f>
        <v/>
      </c>
      <c r="AP40" s="117" t="str">
        <f aca="false">IF(OR(ISBLANK($C40),$AL40&lt;&gt;TRUE()),"",IF(I40=Constants!$B$7,TRUE(),IF(I40=Constants!$B$8,FALSE(),TRUE())))</f>
        <v/>
      </c>
      <c r="AQ40" s="117" t="str">
        <f aca="false">IF(OR(ISBLANK($C40),$AL40&lt;&gt;TRUE()),"",IF(K40=Constants!$B$33,TRUE(),IF(K40=Constants!$B$34,FALSE(),IF(AND(ISNUMBER(O40),OR(ISBLANK(N40),N40=0)),TRUE(),IF(AND(ISBLANK(O40),ISNUMBER(N40),N40&lt;&gt;0),FALSE(),"")))))</f>
        <v/>
      </c>
      <c r="AR40" s="117" t="str">
        <f aca="false">IF(OR(ISBLANK($C40),$AL40&lt;&gt;TRUE()),"",IF(ISBLANK(L40),Constants!$B$35,MAX(0,MIN(Constants!$B$31,L40))))</f>
        <v/>
      </c>
      <c r="AS40" s="117" t="str">
        <f aca="false">IF(OR(ISBLANK($C40),$AL40&lt;&gt;TRUE()),"",IF(ISBLANK(M40),Constants!$B$35,MAX(0,MIN(Constants!$B$32,M40))))</f>
        <v/>
      </c>
      <c r="AT40" s="117" t="str">
        <f aca="false">IF(ISBLANK($C40),"",COUNTA($P40:$X40)&gt;0)</f>
        <v/>
      </c>
      <c r="AU40" s="117" t="str">
        <f aca="false">IF(OR(ISBLANK($C40),$AT40&lt;&gt;TRUE()),"",IF(ISBLANK(P40),Constants!$B$27,MAX(0,P40)))</f>
        <v/>
      </c>
      <c r="AV40" s="117" t="str">
        <f aca="false">IF(OR(ISBLANK($C40),$AT40&lt;&gt;TRUE()),"",IF(ISBLANK(Q40),Constants!$B$28,MAX(0,Q40)))</f>
        <v/>
      </c>
      <c r="AW40" s="117" t="str">
        <f aca="false">IF(OR(ISBLANK($C40),$AT40&lt;&gt;TRUE()),"",IF(S40=Constants!$B$7,TRUE(),IF(S40=Constants!$B$8,FALSE(),TRUE())))</f>
        <v/>
      </c>
      <c r="AX40" s="117" t="str">
        <f aca="false">IF(OR(ISBLANK($C40),$AT40&lt;&gt;TRUE()),"",IF(R40=Constants!$B$7,TRUE(),IF(R40=Constants!$B$8,FALSE(),TRUE())))</f>
        <v/>
      </c>
      <c r="AY40" s="117" t="str">
        <f aca="false">IF(OR(ISBLANK($C40),$AT40&lt;&gt;TRUE()),"",IF(T40=Constants!$B$33,TRUE(),IF(T40=Constants!$B$34,FALSE(),IF(AND(ISNUMBER(X40),OR(ISBLANK(W40),W40=0)),TRUE(),IF(AND(ISBLANK(X40),ISNUMBER(W40),W40&lt;&gt;0),FALSE(),"")))))</f>
        <v/>
      </c>
      <c r="AZ40" s="117" t="str">
        <f aca="false">IF(OR(ISBLANK($C40),$AT40&lt;&gt;TRUE()),"",IF(ISBLANK(U40),Constants!$B$35,MAX(0,MIN(Constants!$B$31,U40))))</f>
        <v/>
      </c>
      <c r="BA40" s="117" t="str">
        <f aca="false">IF(OR(ISBLANK($C40),$AT40&lt;&gt;TRUE()),"",IF(ISBLANK(V40),Constants!$B$35,MAX(0,MIN(Constants!$B$32,V40))))</f>
        <v/>
      </c>
      <c r="BB40" s="117" t="str">
        <f aca="false">IF(ISBLANK($C40),"",COUNTA($Y40:$AG40)&gt;0)</f>
        <v/>
      </c>
      <c r="BC40" s="117" t="str">
        <f aca="false">IF(OR(ISBLANK($C40),$BB40&lt;&gt;TRUE()),"",IF(ISBLANK(Y40),Constants!$B$27,MAX(0,Y40)))</f>
        <v/>
      </c>
      <c r="BD40" s="117" t="str">
        <f aca="false">IF(OR(ISBLANK($C40),$BB40&lt;&gt;TRUE()),"",IF(ISBLANK(Z40),Constants!$B$28,MAX(0,Z40)))</f>
        <v/>
      </c>
      <c r="BE40" s="117" t="str">
        <f aca="false">IF(OR(ISBLANK($C40),$BB40&lt;&gt;TRUE()),"",IF(AB40=Constants!$B$7,TRUE(),IF(AB40=Constants!$B$8,FALSE(),TRUE())))</f>
        <v/>
      </c>
      <c r="BF40" s="117" t="str">
        <f aca="false">IF(OR(ISBLANK($C40),$BB40&lt;&gt;TRUE()),"",IF(AA40=Constants!$B$7,TRUE(),IF(AA40=Constants!$B$8,FALSE(),TRUE())))</f>
        <v/>
      </c>
      <c r="BG40" s="117" t="str">
        <f aca="false">IF(OR(ISBLANK($C40),$BB40&lt;&gt;TRUE()),"",IF(AC40=Constants!$B$33,TRUE(),IF(AC40=Constants!$B$34,FALSE(),IF(AND(ISNUMBER(AG40),OR(ISBLANK(AF40),AF40=0)),TRUE(),IF(AND(ISBLANK(AG40),ISNUMBER(AF40),AF40&lt;&gt;0),FALSE(),"")))))</f>
        <v/>
      </c>
      <c r="BH40" s="117" t="str">
        <f aca="false">IF(OR(ISBLANK($C40),$BB40&lt;&gt;TRUE()),"",IF(ISBLANK(AD40),Constants!$B$35,MAX(0,MIN(Constants!$B$31,AD40))))</f>
        <v/>
      </c>
      <c r="BI40" s="117" t="str">
        <f aca="false">IF(OR(ISBLANK($C40),$BB40&lt;&gt;TRUE()),"",IF(ISBLANK(AE40),Constants!$B$35,MAX(0,MIN(Constants!$B$32,AE40))))</f>
        <v/>
      </c>
      <c r="BJ40" s="118" t="str">
        <f aca="false">IF(ISBLANK($C40),
  "",
IF(AH40=Constants!$B$7,
  TRUE(),
IF(AH40=Constants!$B$8,
  FALSE(),
  FALSE()
)))</f>
        <v/>
      </c>
      <c r="BK40" s="117" t="str">
        <f aca="false">IF(ISBLANK($C40),"",IF($BJ40,Constants!$B$9,IF(COUNTA($E40:$AH40)=0,Constants!$B$10,IF(NOT($AK40),Constants!$B$11,IF(AND(NOT(ISNUMBER($BM40)),COUNTA($O40,$X40,$AG40)&gt;0),Constants!$B$13,Constants!$B$12)))))</f>
        <v/>
      </c>
      <c r="BL40" s="117" t="str">
        <f aca="false">IF(ISBLANK($C40),"",IF($BK40&lt;&gt;Constants!$B$12,$BK40,Constants!$B$4))</f>
        <v/>
      </c>
      <c r="BM40" s="116" t="str">
        <f aca="false">IF(OR(ISBLANK($D$8), NOT(ISNUMBER($D$8))), Constants!$B$17,$D$8)</f>
        <v>ERROR: Set Target Time in cell D8</v>
      </c>
      <c r="BN40" s="119" t="str">
        <f aca="false">IF(OR($BK40&lt;&gt;Constants!$B$12,$AL40&lt;&gt;TRUE()),"",IF(NOT($AO40),TRUE(),IF($AQ40="","",$AQ40)))</f>
        <v/>
      </c>
      <c r="BO40" s="120" t="n">
        <f aca="false">IF(BN40="",FALSE(),IF(NOT($AO40),TRUE(),IF($AQ40,ISNUMBER(O40),ISNUMBER(N40))))</f>
        <v>0</v>
      </c>
      <c r="BP40" s="121" t="str">
        <f aca="false">IF(BO40,IF($AJ40,1,Constants!$B$22)*POWER(Constants!$B$23,MAX($AM40,0))*POWER(Constants!$B$24,MAX($AN40,0)),"")</f>
        <v/>
      </c>
      <c r="BQ40" s="117" t="str">
        <f aca="false">IF(OR($BK40&lt;&gt;Constants!$B$12,NOT($BO40)),"",IF(NOT($AO40),0,Constants!$B$19*IF($AQ40,1,MAX(0,MIN(1,(Constants!$B$20-N40)/Constants!$B$20)))))</f>
        <v/>
      </c>
      <c r="BR40" s="117" t="str">
        <f aca="false">IF(BQ40="","",BQ40*IF($AP40,1,Constants!$B$25)*BP40)</f>
        <v/>
      </c>
      <c r="BS40" s="117" t="str">
        <f aca="false">IF(OR($BK40&lt;&gt;Constants!$B$12,NOT($BO40)),"",IF(NOT($AO40),0,IF(NOT($AQ40),0,MAX(0,Constants!$B$21*(1-ABS(O40-$BM40)/$BM40)))))</f>
        <v/>
      </c>
      <c r="BT40" s="117" t="str">
        <f aca="false">IF(BS40="","",BS40*BP40)</f>
        <v/>
      </c>
      <c r="BU40" s="117" t="str">
        <f aca="false">IF(OR($BK40&lt;&gt;Constants!$B$12,NOT($BO40)),"",IF(OR(NOT($AO40),NOT($AP40)),0,MIN(Constants!$B$18,(Constants!$B$29*$AR40+Constants!$B$30*$AS40)*IF($AQ40,1,MAX(0,MIN(1,(Constants!$B$20-N40)/Constants!$B$20))))))</f>
        <v/>
      </c>
      <c r="BV40" s="117" t="str">
        <f aca="false">IF(BU40="","",BU40*BP40)</f>
        <v/>
      </c>
      <c r="BW40" s="122" t="str">
        <f aca="false">IF(OR($BK40&lt;&gt;Constants!$B$12,NOT($BO40)),"",BR40+BT40+BV40)</f>
        <v/>
      </c>
      <c r="BX40" s="119" t="str">
        <f aca="false">IF(OR($BK40&lt;&gt;Constants!$B$12,$AT40&lt;&gt;TRUE()),"",IF(NOT($AW40),TRUE(),IF($AY40="","",$AY40)))</f>
        <v/>
      </c>
      <c r="BY40" s="120" t="n">
        <f aca="false">IF(BX40="",FALSE(),IF(NOT($AW40),TRUE(),IF($AY40,ISNUMBER(X40),ISNUMBER(W40))))</f>
        <v>0</v>
      </c>
      <c r="BZ40" s="121" t="str">
        <f aca="false">IF(BY40,IF($AJ40,1,Constants!$B$22)*POWER(Constants!$B$23,MAX($AU40,0))*POWER(Constants!$B$24,MAX($AV40,0)),"")</f>
        <v/>
      </c>
      <c r="CA40" s="117" t="str">
        <f aca="false">IF(OR($BK40&lt;&gt;Constants!$B$12,NOT($BY40)),"",IF(NOT($AW40),0,Constants!$B$19*IF($AY40,1,MAX(0,MIN(1,(Constants!$B$20-W40)/Constants!$B$20)))))</f>
        <v/>
      </c>
      <c r="CB40" s="117" t="str">
        <f aca="false">IF(CA40="","",CA40*IF($AX40,1,Constants!$B$25)*BZ40)</f>
        <v/>
      </c>
      <c r="CC40" s="117" t="str">
        <f aca="false">IF(OR($BK40&lt;&gt;Constants!$B$12,NOT($BY40)),"",IF(NOT($AW40),0,IF(NOT($AY40),0,MAX(0,Constants!$B$21*(1-ABS(X40-$BM40)/$BM40)))))</f>
        <v/>
      </c>
      <c r="CD40" s="117" t="str">
        <f aca="false">IF(CC40="","",CC40*BZ40)</f>
        <v/>
      </c>
      <c r="CE40" s="117" t="str">
        <f aca="false">IF(OR($BK40&lt;&gt;Constants!$B$12,NOT($BY40)),"",IF(OR(NOT($AW40),NOT($AX40)),0,MIN(Constants!$B$18,(Constants!$B$29*$AZ40+Constants!$B$30*$BA40)*IF($AY40,1,MAX(0,MIN(1,(Constants!$B$20-W40)/Constants!$B$20))))))</f>
        <v/>
      </c>
      <c r="CF40" s="117" t="str">
        <f aca="false">IF(CE40="","",CE40*BZ40)</f>
        <v/>
      </c>
      <c r="CG40" s="122" t="str">
        <f aca="false">IF(OR($BK40&lt;&gt;Constants!$B$12,NOT($BY40)),"",CB40+CD40+CF40)</f>
        <v/>
      </c>
      <c r="CH40" s="119" t="n">
        <f aca="false">IF(OR(BN40="",BX40=""),TRUE(),BN40&lt;&gt;BX40)</f>
        <v>1</v>
      </c>
      <c r="CI40" s="117" t="str">
        <f aca="false">IF(OR($BK40&lt;&gt;Constants!$B$12,$BB40&lt;&gt;TRUE(),NOT($CH40)),"",IF(NOT($BE40),TRUE(),IF($BG40="","",$BG40)))</f>
        <v/>
      </c>
      <c r="CJ40" s="120" t="n">
        <f aca="false">IF(CI40="",FALSE(),IF(NOT($BE40),TRUE(),IF($BG40,ISNUMBER(AG40),ISNUMBER(AF40))))</f>
        <v>0</v>
      </c>
      <c r="CK40" s="121" t="str">
        <f aca="false">IF(CJ40,IF($AJ40,1,Constants!$B$22)*POWER(Constants!$B$23,MAX($BC40,0))*POWER(Constants!$B$24,MAX($BD40,0)),"")</f>
        <v/>
      </c>
      <c r="CL40" s="117" t="str">
        <f aca="false">IF(OR($BK40&lt;&gt;Constants!$B$12,NOT($CJ40)),"",IF(NOT($BE40),0,Constants!$B$19*IF($BG40,1,MAX(0,MIN(1,(Constants!$B$20-AF40)/Constants!$B$20)))))</f>
        <v/>
      </c>
      <c r="CM40" s="117" t="str">
        <f aca="false">IF(CL40="","",CL40*IF($BF40,1,Constants!$B$25)*CK40)</f>
        <v/>
      </c>
      <c r="CN40" s="117" t="str">
        <f aca="false">IF(OR($BK40&lt;&gt;Constants!$B$12,NOT($CJ40)),"",IF(NOT($BE40),0,IF(NOT($BG40),0,MAX(0,Constants!$B$21*(1-ABS(AG40-$BM40)/$BM40)))))</f>
        <v/>
      </c>
      <c r="CO40" s="117" t="str">
        <f aca="false">IF(CN40="","",CN40*CK40)</f>
        <v/>
      </c>
      <c r="CP40" s="117" t="str">
        <f aca="false">IF(OR($BK40&lt;&gt;Constants!$B$12,NOT($CJ40)),"",IF(OR(NOT($BE40),NOT($BF40)),0,MIN(Constants!$B$18,(Constants!$B$29*$BH40+Constants!$B$30*$BI40)*IF($BG40,1,MAX(0,MIN(1,(Constants!$B$20-AF40)/Constants!$B$20))))))</f>
        <v/>
      </c>
      <c r="CQ40" s="117" t="str">
        <f aca="false">IF(CP40="","",CP40*CK40)</f>
        <v/>
      </c>
      <c r="CR40" s="122" t="str">
        <f aca="false">IF(OR($BK40&lt;&gt;Constants!$B$12,NOT($CJ40)),"",CM40+CO40+CQ40)</f>
        <v/>
      </c>
      <c r="CS40" s="116" t="str">
        <f aca="false">IF(OR($BK40&lt;&gt;Constants!$B$12,ISBLANK($C40)),"",BW40)</f>
        <v/>
      </c>
      <c r="CT40" s="117" t="str">
        <f aca="false">IF(OR($BK40&lt;&gt;Constants!$B$12,ISBLANK($C40)),"",CG40)</f>
        <v/>
      </c>
      <c r="CU40" s="118" t="str">
        <f aca="false">IF(OR($BK40&lt;&gt;Constants!$B$12,ISBLANK($C40)),"",CR40)</f>
        <v/>
      </c>
      <c r="CV40" s="117" t="str">
        <f aca="false">IF(OR($BK40&lt;&gt;Constants!$B$12,ISBLANK($C40)),"",IF(COUNT(CS40:CU40)=0,0,MAX(CS40:CU40)))</f>
        <v/>
      </c>
      <c r="CW40" s="117" t="str">
        <f aca="false">IF($BK40&lt;&gt;Constants!$B$12,"",CV40)</f>
        <v/>
      </c>
      <c r="CX40" s="117" t="str">
        <f aca="false">IF(ISNUMBER(CW40), RANK(CW40,$CW$11:$CW$510), "")</f>
        <v/>
      </c>
      <c r="CY40" s="116" t="str">
        <f aca="false">IF(OR($BK40&lt;&gt;Constants!$B$12,ISBLANK($C40)),"",MAX(BT40,CD40,CO40))</f>
        <v/>
      </c>
      <c r="CZ40" s="117" t="str">
        <f aca="false">IF(ISNUMBER(CY40), RANK(CY40,CY$11:CY$510), "")</f>
        <v/>
      </c>
      <c r="DA40" s="117" t="str">
        <f aca="false">IF(OR($BK40&lt;&gt;Constants!$B$12,ISBLANK($C40)),"",MAX(AM40,AU40,IF($CH40,BC40,0)))</f>
        <v/>
      </c>
      <c r="DB40" s="117" t="str">
        <f aca="false">IF(ISNUMBER(DA40), RANK(DA40,DA$11:DA$510,1), "")</f>
        <v/>
      </c>
      <c r="DC40" s="117" t="str">
        <f aca="false">IF(OR($BK40&lt;&gt;Constants!$B$12,ISBLANK($C40)),"",MAX(BV40,CF40,CQ40))</f>
        <v/>
      </c>
      <c r="DD40" s="117" t="str">
        <f aca="false">IF(ISNUMBER(DC40),RANK(DC40,DC$11:DC$510),"")</f>
        <v/>
      </c>
      <c r="DE40" s="123" t="str">
        <f aca="false">IFERROR(IF(OR($BK40&lt;&gt;Constants!$B$12, ISBLANK($C40)),"",LARGE(CS40:CU40,2)), 0)</f>
        <v/>
      </c>
      <c r="DF40" s="118" t="str">
        <f aca="false">IF(ISNUMBER(DE40), RANK(DE40,DE$11:DE$510), "")</f>
        <v/>
      </c>
      <c r="DG40" s="117" t="str">
        <f aca="false">IF(ISBLANK($C40),"",IF(BK40=Constants!$B$12,RANK($CX40, $CX$11:$CX$510, 1)+
SUMPRODUCT(--($CX$11:$CX$510=$CX40),--($CZ40&gt;$CZ$11:$CZ$510))+
SUMPRODUCT(--($CX$11:$CX$510=$CX40),--($CZ40=$CZ$11:$CZ$510),--($DB40&gt;$DB$11:$DB$510))+
SUMPRODUCT(--($CX$11:$CX$510=$CX40),--($CZ40=$CZ$11:$CZ$510),--($DB40=$DB$11:$DB$510), --($DD40&gt;$DD$11:$DD$510))+
SUMPRODUCT(--($CX$11:$CX$510=$CX40),--($CZ40=$CZ$11:$CZ$510),--($DB40=$DB$11:$DB$510), --($DD40=$DD$11:$DD$510), --($DF40&gt;$DF$11:$DF$510))
,BK40)
)</f>
        <v/>
      </c>
      <c r="DH40" s="117" t="str">
        <f aca="false">IF(ISBLANK(C40),"",IF(BK40&lt;&gt;Constants!$B$12, BK40, CX40-DG40))</f>
        <v/>
      </c>
      <c r="DI40" s="118"/>
      <c r="DJ40" s="124"/>
      <c r="DK40" s="125" t="str">
        <f aca="false">IF(ISBLANK($C40),"",IF($BK40=Constants!$B$13,$BM40,""))</f>
        <v/>
      </c>
      <c r="DL40" s="124" t="str">
        <f aca="false">IF(ISBLANK($C40),"",IF($BK40&lt;&gt;Constants!$B$12,"",IF(COUNT($CS40:$CU40)=0,"",MATCH($CV40,$CS40:$CU40,0))))</f>
        <v/>
      </c>
      <c r="DM40" s="126" t="str">
        <f aca="false">IF(ISNUMBER($DL40),CHOOSE($DL40,$BR40,$CB40,$CM40),"")</f>
        <v/>
      </c>
      <c r="DN40" s="126" t="str">
        <f aca="false">IF(ISNUMBER($DL40),CHOOSE($DL40,$BT40,$CD40,$CO40),"")</f>
        <v/>
      </c>
      <c r="DO40" s="126" t="str">
        <f aca="false">IF(ISNUMBER($DL40),CHOOSE($DL40,$BV40,$CF40,$CQ40),"")</f>
        <v/>
      </c>
      <c r="DP40" s="127" t="str">
        <f aca="false">IF(ISBLANK(C40),"",IF(BK40&lt;&gt;Constants!$B$12, BK40 ,CW40))</f>
        <v/>
      </c>
      <c r="DQ40" s="128" t="str">
        <f aca="false">IF(ISBLANK($C40),"",IF($BK40&lt;&gt;Constants!$B$12,$BK40,$BL40))</f>
        <v/>
      </c>
      <c r="DR40" s="128" t="str">
        <f aca="false">IF(ISBLANK(C40),"",DH40)</f>
        <v/>
      </c>
      <c r="DS40" s="128" t="str">
        <f aca="false">IF(ISBLANK(C40),"",DG40)</f>
        <v/>
      </c>
      <c r="DT40" s="129" t="str">
        <f aca="false">IF(ISBLANK(C40),
  "",
IF(DS40=Constants!$B$9,COUNTA($C$11:$C510)+2,IF(DS40=Constants!$B$10,COUNTA($C$11:$C510)+1,IF(DS40=Constants!$B$11,COUNTA($C$11:$C510),DS40))))</f>
        <v/>
      </c>
      <c r="DU40" s="3"/>
      <c r="DV40" s="130" t="n">
        <f aca="false">IF(OR(ISNUMBER(DS40),DS40="DQ",DS40="P",DS40="NS"),
    1,
    0
)</f>
        <v>0</v>
      </c>
      <c r="DW40" s="130" t="n">
        <v>30</v>
      </c>
      <c r="DX40" s="130" t="str">
        <f aca="false">IF(ISBLANK($C40),"",IF(ISNUMBER(DT40),DT40+ROW($B40)/1000,""))</f>
        <v/>
      </c>
      <c r="DY40" s="130" t="str">
        <f aca="false">IF(ISNUMBER(DX40), RANK(DX40,DX$11:DX$510,1), "")</f>
        <v/>
      </c>
      <c r="DZ40" s="130" t="str">
        <f aca="false">IF(ISBLANK($C40),
    "",
    $B40
)</f>
        <v/>
      </c>
      <c r="EA40" s="130" t="str">
        <f aca="false">IF(ISBLANK($C40),
    "",
    $C40
)</f>
        <v/>
      </c>
      <c r="EB40" s="130" t="str">
        <f aca="false">IF(ISBLANK($C40),
    "",
    $D40
)</f>
        <v/>
      </c>
      <c r="EC40" s="130" t="str">
        <f aca="false">IF(ISBLANK($C40),"",$DQ40)</f>
        <v/>
      </c>
      <c r="ED40" s="131" t="str">
        <f aca="false">DP40</f>
        <v/>
      </c>
      <c r="EE40" s="130" t="str">
        <f aca="false">IF(ISBLANK($C40),
    "",
    DS40
)</f>
        <v/>
      </c>
      <c r="EF40" s="132" t="str">
        <f aca="false">IF(DW40&gt;DV$10,
    "",
    VLOOKUP(DW40,DY$11:EE538,7,FALSE())
)</f>
        <v/>
      </c>
      <c r="EG40" s="133" t="str">
        <f aca="false">IF(DW40&gt;DV$10,
    "",
    VLOOKUP(DW40,DY$11:EE538,2,FALSE())
)</f>
        <v/>
      </c>
      <c r="EH40" s="133" t="str">
        <f aca="false">IF(DW40&gt;DV$10,
    "",
    VLOOKUP(DW40,DY$11:EE538,3,FALSE())
)</f>
        <v/>
      </c>
      <c r="EI40" s="133" t="str">
        <f aca="false">IF(DW40&gt;DV$10,
    "",
    VLOOKUP(DW40,DY$11:EE538,4,FALSE())
)</f>
        <v/>
      </c>
      <c r="EJ40" s="134" t="str">
        <f aca="false">IF(DW40&gt;DV$10,
    "",
    VLOOKUP(DW40,DY$11:EE538,6,FALSE())
)</f>
        <v/>
      </c>
      <c r="EK40" s="59"/>
    </row>
    <row r="41" customFormat="false" ht="15.75" hidden="false" customHeight="false" outlineLevel="0" collapsed="false">
      <c r="A41" s="3"/>
      <c r="B41" s="155"/>
      <c r="C41" s="156"/>
      <c r="D41" s="96"/>
      <c r="E41" s="147"/>
      <c r="F41" s="148"/>
      <c r="G41" s="148"/>
      <c r="H41" s="149"/>
      <c r="I41" s="150"/>
      <c r="J41" s="151"/>
      <c r="K41" s="151"/>
      <c r="L41" s="151"/>
      <c r="M41" s="151"/>
      <c r="N41" s="152"/>
      <c r="O41" s="103"/>
      <c r="P41" s="148"/>
      <c r="Q41" s="149"/>
      <c r="R41" s="150"/>
      <c r="S41" s="151"/>
      <c r="T41" s="151"/>
      <c r="U41" s="151"/>
      <c r="V41" s="151"/>
      <c r="W41" s="152"/>
      <c r="X41" s="103"/>
      <c r="Y41" s="148"/>
      <c r="Z41" s="149"/>
      <c r="AA41" s="150"/>
      <c r="AB41" s="151"/>
      <c r="AC41" s="151"/>
      <c r="AD41" s="151"/>
      <c r="AE41" s="151"/>
      <c r="AF41" s="152"/>
      <c r="AG41" s="104"/>
      <c r="AH41" s="150"/>
      <c r="AI41" s="73"/>
      <c r="AJ41" s="73" t="str">
        <f aca="false">IF(ISBLANK($C41),
  "",
IF(E41=Constants!$B$7,
  TRUE(),
IF(E41=Constants!$B$8,
  FALSE(),
  TRUE()
)))</f>
        <v/>
      </c>
      <c r="AK41" s="74" t="str">
        <f aca="false">IF(ISBLANK($C41),"",IF(F41=Constants!$B$8,FALSE(),TRUE()))</f>
        <v/>
      </c>
      <c r="AL41" s="74" t="str">
        <f aca="false">IF(ISBLANK($C41),"",COUNTA($G41:$O41)&gt;0)</f>
        <v/>
      </c>
      <c r="AM41" s="74" t="str">
        <f aca="false">IF(OR(ISBLANK($C41),$AL41&lt;&gt;TRUE()),"",IF(ISBLANK(G41),Constants!$B$27,MAX(0,G41)))</f>
        <v/>
      </c>
      <c r="AN41" s="74" t="str">
        <f aca="false">IF(OR(ISBLANK($C41),$AL41&lt;&gt;TRUE()),"",IF(ISBLANK(H41),Constants!$B$28,MAX(0,H41)))</f>
        <v/>
      </c>
      <c r="AO41" s="74" t="str">
        <f aca="false">IF(OR(ISBLANK($C41),$AL41&lt;&gt;TRUE()),"",IF(J41=Constants!$B$7,TRUE(),IF(J41=Constants!$B$8,FALSE(),TRUE())))</f>
        <v/>
      </c>
      <c r="AP41" s="74" t="str">
        <f aca="false">IF(OR(ISBLANK($C41),$AL41&lt;&gt;TRUE()),"",IF(I41=Constants!$B$7,TRUE(),IF(I41=Constants!$B$8,FALSE(),TRUE())))</f>
        <v/>
      </c>
      <c r="AQ41" s="74" t="str">
        <f aca="false">IF(OR(ISBLANK($C41),$AL41&lt;&gt;TRUE()),"",IF(K41=Constants!$B$33,TRUE(),IF(K41=Constants!$B$34,FALSE(),IF(AND(ISNUMBER(O41),OR(ISBLANK(N41),N41=0)),TRUE(),IF(AND(ISBLANK(O41),ISNUMBER(N41),N41&lt;&gt;0),FALSE(),"")))))</f>
        <v/>
      </c>
      <c r="AR41" s="74" t="str">
        <f aca="false">IF(OR(ISBLANK($C41),$AL41&lt;&gt;TRUE()),"",IF(ISBLANK(L41),Constants!$B$35,MAX(0,MIN(Constants!$B$31,L41))))</f>
        <v/>
      </c>
      <c r="AS41" s="74" t="str">
        <f aca="false">IF(OR(ISBLANK($C41),$AL41&lt;&gt;TRUE()),"",IF(ISBLANK(M41),Constants!$B$35,MAX(0,MIN(Constants!$B$32,M41))))</f>
        <v/>
      </c>
      <c r="AT41" s="74" t="str">
        <f aca="false">IF(ISBLANK($C41),"",COUNTA($P41:$X41)&gt;0)</f>
        <v/>
      </c>
      <c r="AU41" s="74" t="str">
        <f aca="false">IF(OR(ISBLANK($C41),$AT41&lt;&gt;TRUE()),"",IF(ISBLANK(P41),Constants!$B$27,MAX(0,P41)))</f>
        <v/>
      </c>
      <c r="AV41" s="74" t="str">
        <f aca="false">IF(OR(ISBLANK($C41),$AT41&lt;&gt;TRUE()),"",IF(ISBLANK(Q41),Constants!$B$28,MAX(0,Q41)))</f>
        <v/>
      </c>
      <c r="AW41" s="74" t="str">
        <f aca="false">IF(OR(ISBLANK($C41),$AT41&lt;&gt;TRUE()),"",IF(S41=Constants!$B$7,TRUE(),IF(S41=Constants!$B$8,FALSE(),TRUE())))</f>
        <v/>
      </c>
      <c r="AX41" s="74" t="str">
        <f aca="false">IF(OR(ISBLANK($C41),$AT41&lt;&gt;TRUE()),"",IF(R41=Constants!$B$7,TRUE(),IF(R41=Constants!$B$8,FALSE(),TRUE())))</f>
        <v/>
      </c>
      <c r="AY41" s="74" t="str">
        <f aca="false">IF(OR(ISBLANK($C41),$AT41&lt;&gt;TRUE()),"",IF(T41=Constants!$B$33,TRUE(),IF(T41=Constants!$B$34,FALSE(),IF(AND(ISNUMBER(X41),OR(ISBLANK(W41),W41=0)),TRUE(),IF(AND(ISBLANK(X41),ISNUMBER(W41),W41&lt;&gt;0),FALSE(),"")))))</f>
        <v/>
      </c>
      <c r="AZ41" s="74" t="str">
        <f aca="false">IF(OR(ISBLANK($C41),$AT41&lt;&gt;TRUE()),"",IF(ISBLANK(U41),Constants!$B$35,MAX(0,MIN(Constants!$B$31,U41))))</f>
        <v/>
      </c>
      <c r="BA41" s="74" t="str">
        <f aca="false">IF(OR(ISBLANK($C41),$AT41&lt;&gt;TRUE()),"",IF(ISBLANK(V41),Constants!$B$35,MAX(0,MIN(Constants!$B$32,V41))))</f>
        <v/>
      </c>
      <c r="BB41" s="74" t="str">
        <f aca="false">IF(ISBLANK($C41),"",COUNTA($Y41:$AG41)&gt;0)</f>
        <v/>
      </c>
      <c r="BC41" s="74" t="str">
        <f aca="false">IF(OR(ISBLANK($C41),$BB41&lt;&gt;TRUE()),"",IF(ISBLANK(Y41),Constants!$B$27,MAX(0,Y41)))</f>
        <v/>
      </c>
      <c r="BD41" s="74" t="str">
        <f aca="false">IF(OR(ISBLANK($C41),$BB41&lt;&gt;TRUE()),"",IF(ISBLANK(Z41),Constants!$B$28,MAX(0,Z41)))</f>
        <v/>
      </c>
      <c r="BE41" s="74" t="str">
        <f aca="false">IF(OR(ISBLANK($C41),$BB41&lt;&gt;TRUE()),"",IF(AB41=Constants!$B$7,TRUE(),IF(AB41=Constants!$B$8,FALSE(),TRUE())))</f>
        <v/>
      </c>
      <c r="BF41" s="74" t="str">
        <f aca="false">IF(OR(ISBLANK($C41),$BB41&lt;&gt;TRUE()),"",IF(AA41=Constants!$B$7,TRUE(),IF(AA41=Constants!$B$8,FALSE(),TRUE())))</f>
        <v/>
      </c>
      <c r="BG41" s="74" t="str">
        <f aca="false">IF(OR(ISBLANK($C41),$BB41&lt;&gt;TRUE()),"",IF(AC41=Constants!$B$33,TRUE(),IF(AC41=Constants!$B$34,FALSE(),IF(AND(ISNUMBER(AG41),OR(ISBLANK(AF41),AF41=0)),TRUE(),IF(AND(ISBLANK(AG41),ISNUMBER(AF41),AF41&lt;&gt;0),FALSE(),"")))))</f>
        <v/>
      </c>
      <c r="BH41" s="74" t="str">
        <f aca="false">IF(OR(ISBLANK($C41),$BB41&lt;&gt;TRUE()),"",IF(ISBLANK(AD41),Constants!$B$35,MAX(0,MIN(Constants!$B$31,AD41))))</f>
        <v/>
      </c>
      <c r="BI41" s="74" t="str">
        <f aca="false">IF(OR(ISBLANK($C41),$BB41&lt;&gt;TRUE()),"",IF(ISBLANK(AE41),Constants!$B$35,MAX(0,MIN(Constants!$B$32,AE41))))</f>
        <v/>
      </c>
      <c r="BJ41" s="75" t="str">
        <f aca="false">IF(ISBLANK($C41),
  "",
IF(AH41=Constants!$B$7,
  TRUE(),
IF(AH41=Constants!$B$8,
  FALSE(),
  FALSE()
)))</f>
        <v/>
      </c>
      <c r="BK41" s="74" t="str">
        <f aca="false">IF(ISBLANK($C41),"",IF($BJ41,Constants!$B$9,IF(COUNTA($E41:$AH41)=0,Constants!$B$10,IF(NOT($AK41),Constants!$B$11,IF(AND(NOT(ISNUMBER($BM41)),COUNTA($O41,$X41,$AG41)&gt;0),Constants!$B$13,Constants!$B$12)))))</f>
        <v/>
      </c>
      <c r="BL41" s="74" t="str">
        <f aca="false">IF(ISBLANK($C41),"",IF($BK41&lt;&gt;Constants!$B$12,$BK41,Constants!$B$4))</f>
        <v/>
      </c>
      <c r="BM41" s="73" t="str">
        <f aca="false">IF(OR(ISBLANK($D$8), NOT(ISNUMBER($D$8))), Constants!$B$17,$D$8)</f>
        <v>ERROR: Set Target Time in cell D8</v>
      </c>
      <c r="BN41" s="73" t="str">
        <f aca="false">IF(OR($BK41&lt;&gt;Constants!$B$12,$AL41&lt;&gt;TRUE()),"",IF(NOT($AO41),TRUE(),IF($AQ41="","",$AQ41)))</f>
        <v/>
      </c>
      <c r="BO41" s="74" t="b">
        <f aca="false">IF(BN41="",FALSE(),IF(NOT($AO41),TRUE(),IF($AQ41,ISNUMBER(O41),ISNUMBER(N41))))</f>
        <v>0</v>
      </c>
      <c r="BP41" s="76" t="str">
        <f aca="false">IF(BO41,IF($AJ41,1,Constants!$B$22)*POWER(Constants!$B$23,MAX($AM41,0))*POWER(Constants!$B$24,MAX($AN41,0)),"")</f>
        <v/>
      </c>
      <c r="BQ41" s="74" t="str">
        <f aca="false">IF(OR($BK41&lt;&gt;Constants!$B$12,NOT($BO41)),"",IF(NOT($AO41),0,Constants!$B$19*IF($AQ41,1,MAX(0,MIN(1,(Constants!$B$20-N41)/Constants!$B$20)))))</f>
        <v/>
      </c>
      <c r="BR41" s="74" t="str">
        <f aca="false">IF(BQ41="","",BQ41*IF($AP41,1,Constants!$B$25)*BP41)</f>
        <v/>
      </c>
      <c r="BS41" s="74" t="str">
        <f aca="false">IF(OR($BK41&lt;&gt;Constants!$B$12,NOT($BO41)),"",IF(NOT($AO41),0,IF(NOT($AQ41),0,MAX(0,Constants!$B$21*(1-ABS(O41-$BM41)/$BM41)))))</f>
        <v/>
      </c>
      <c r="BT41" s="74" t="str">
        <f aca="false">IF(BS41="","",BS41*BP41)</f>
        <v/>
      </c>
      <c r="BU41" s="74" t="str">
        <f aca="false">IF(OR($BK41&lt;&gt;Constants!$B$12,NOT($BO41)),"",IF(OR(NOT($AO41),NOT($AP41)),0,MIN(Constants!$B$18,(Constants!$B$29*$AR41+Constants!$B$30*$AS41)*IF($AQ41,1,MAX(0,MIN(1,(Constants!$B$20-N41)/Constants!$B$20))))))</f>
        <v/>
      </c>
      <c r="BV41" s="74" t="str">
        <f aca="false">IF(BU41="","",BU41*BP41)</f>
        <v/>
      </c>
      <c r="BW41" s="75" t="str">
        <f aca="false">IF(OR($BK41&lt;&gt;Constants!$B$12,NOT($BO41)),"",BR41+BT41+BV41)</f>
        <v/>
      </c>
      <c r="BX41" s="73" t="str">
        <f aca="false">IF(OR($BK41&lt;&gt;Constants!$B$12,$AT41&lt;&gt;TRUE()),"",IF(NOT($AW41),TRUE(),IF($AY41="","",$AY41)))</f>
        <v/>
      </c>
      <c r="BY41" s="74" t="b">
        <f aca="false">IF(BX41="",FALSE(),IF(NOT($AW41),TRUE(),IF($AY41,ISNUMBER(X41),ISNUMBER(W41))))</f>
        <v>0</v>
      </c>
      <c r="BZ41" s="76" t="str">
        <f aca="false">IF(BY41,IF($AJ41,1,Constants!$B$22)*POWER(Constants!$B$23,MAX($AU41,0))*POWER(Constants!$B$24,MAX($AV41,0)),"")</f>
        <v/>
      </c>
      <c r="CA41" s="74" t="str">
        <f aca="false">IF(OR($BK41&lt;&gt;Constants!$B$12,NOT($BY41)),"",IF(NOT($AW41),0,Constants!$B$19*IF($AY41,1,MAX(0,MIN(1,(Constants!$B$20-W41)/Constants!$B$20)))))</f>
        <v/>
      </c>
      <c r="CB41" s="74" t="str">
        <f aca="false">IF(CA41="","",CA41*IF($AX41,1,Constants!$B$25)*BZ41)</f>
        <v/>
      </c>
      <c r="CC41" s="74" t="str">
        <f aca="false">IF(OR($BK41&lt;&gt;Constants!$B$12,NOT($BY41)),"",IF(NOT($AW41),0,IF(NOT($AY41),0,MAX(0,Constants!$B$21*(1-ABS(X41-$BM41)/$BM41)))))</f>
        <v/>
      </c>
      <c r="CD41" s="74" t="str">
        <f aca="false">IF(CC41="","",CC41*BZ41)</f>
        <v/>
      </c>
      <c r="CE41" s="74" t="str">
        <f aca="false">IF(OR($BK41&lt;&gt;Constants!$B$12,NOT($BY41)),"",IF(OR(NOT($AW41),NOT($AX41)),0,MIN(Constants!$B$18,(Constants!$B$29*$AZ41+Constants!$B$30*$BA41)*IF($AY41,1,MAX(0,MIN(1,(Constants!$B$20-W41)/Constants!$B$20))))))</f>
        <v/>
      </c>
      <c r="CF41" s="74" t="str">
        <f aca="false">IF(CE41="","",CE41*BZ41)</f>
        <v/>
      </c>
      <c r="CG41" s="75" t="str">
        <f aca="false">IF(OR($BK41&lt;&gt;Constants!$B$12,NOT($BY41)),"",CB41+CD41+CF41)</f>
        <v/>
      </c>
      <c r="CH41" s="73" t="b">
        <f aca="false">IF(OR(BN41="",BX41=""),TRUE(),BN41&lt;&gt;BX41)</f>
        <v>1</v>
      </c>
      <c r="CI41" s="74" t="str">
        <f aca="false">IF(OR($BK41&lt;&gt;Constants!$B$12,$BB41&lt;&gt;TRUE(),NOT($CH41)),"",IF(NOT($BE41),TRUE(),IF($BG41="","",$BG41)))</f>
        <v/>
      </c>
      <c r="CJ41" s="74" t="b">
        <f aca="false">IF(CI41="",FALSE(),IF(NOT($BE41),TRUE(),IF($BG41,ISNUMBER(AG41),ISNUMBER(AF41))))</f>
        <v>0</v>
      </c>
      <c r="CK41" s="76" t="str">
        <f aca="false">IF(CJ41,IF($AJ41,1,Constants!$B$22)*POWER(Constants!$B$23,MAX($BC41,0))*POWER(Constants!$B$24,MAX($BD41,0)),"")</f>
        <v/>
      </c>
      <c r="CL41" s="74" t="str">
        <f aca="false">IF(OR($BK41&lt;&gt;Constants!$B$12,NOT($CJ41)),"",IF(NOT($BE41),0,Constants!$B$19*IF($BG41,1,MAX(0,MIN(1,(Constants!$B$20-AF41)/Constants!$B$20)))))</f>
        <v/>
      </c>
      <c r="CM41" s="74" t="str">
        <f aca="false">IF(CL41="","",CL41*IF($BF41,1,Constants!$B$25)*CK41)</f>
        <v/>
      </c>
      <c r="CN41" s="74" t="str">
        <f aca="false">IF(OR($BK41&lt;&gt;Constants!$B$12,NOT($CJ41)),"",IF(NOT($BE41),0,IF(NOT($BG41),0,MAX(0,Constants!$B$21*(1-ABS(AG41-$BM41)/$BM41)))))</f>
        <v/>
      </c>
      <c r="CO41" s="74" t="str">
        <f aca="false">IF(CN41="","",CN41*CK41)</f>
        <v/>
      </c>
      <c r="CP41" s="74" t="str">
        <f aca="false">IF(OR($BK41&lt;&gt;Constants!$B$12,NOT($CJ41)),"",IF(OR(NOT($BE41),NOT($BF41)),0,MIN(Constants!$B$18,(Constants!$B$29*$BH41+Constants!$B$30*$BI41)*IF($BG41,1,MAX(0,MIN(1,(Constants!$B$20-AF41)/Constants!$B$20))))))</f>
        <v/>
      </c>
      <c r="CQ41" s="74" t="str">
        <f aca="false">IF(CP41="","",CP41*CK41)</f>
        <v/>
      </c>
      <c r="CR41" s="75" t="str">
        <f aca="false">IF(OR($BK41&lt;&gt;Constants!$B$12,NOT($CJ41)),"",CM41+CO41+CQ41)</f>
        <v/>
      </c>
      <c r="CS41" s="73" t="str">
        <f aca="false">IF(OR($BK41&lt;&gt;Constants!$B$12,ISBLANK($C41)),"",BW41)</f>
        <v/>
      </c>
      <c r="CT41" s="74" t="str">
        <f aca="false">IF(OR($BK41&lt;&gt;Constants!$B$12,ISBLANK($C41)),"",CG41)</f>
        <v/>
      </c>
      <c r="CU41" s="75" t="str">
        <f aca="false">IF(OR($BK41&lt;&gt;Constants!$B$12,ISBLANK($C41)),"",CR41)</f>
        <v/>
      </c>
      <c r="CV41" s="74" t="str">
        <f aca="false">IF(OR($BK41&lt;&gt;Constants!$B$12,ISBLANK($C41)),"",IF(COUNT(CS41:CU41)=0,0,MAX(CS41:CU41)))</f>
        <v/>
      </c>
      <c r="CW41" s="74" t="str">
        <f aca="false">IF($BK41&lt;&gt;Constants!$B$12,"",CV41)</f>
        <v/>
      </c>
      <c r="CX41" s="74" t="str">
        <f aca="false">IF(ISNUMBER(CW41), RANK(CW41,$CW$11:$CW$510), "")</f>
        <v/>
      </c>
      <c r="CY41" s="73" t="str">
        <f aca="false">IF(OR($BK41&lt;&gt;Constants!$B$12,ISBLANK($C41)),"",MAX(BT41,CD41,CO41))</f>
        <v/>
      </c>
      <c r="CZ41" s="74" t="str">
        <f aca="false">IF(ISNUMBER(CY41), RANK(CY41,CY$11:CY$510), "")</f>
        <v/>
      </c>
      <c r="DA41" s="74" t="str">
        <f aca="false">IF(OR($BK41&lt;&gt;Constants!$B$12,ISBLANK($C41)),"",MAX(AM41,AU41,IF($CH41,BC41,0)))</f>
        <v/>
      </c>
      <c r="DB41" s="74" t="str">
        <f aca="false">IF(ISNUMBER(DA41), RANK(DA41,DA$11:DA$510,1), "")</f>
        <v/>
      </c>
      <c r="DC41" s="74" t="str">
        <f aca="false">IF(OR($BK41&lt;&gt;Constants!$B$12,ISBLANK($C41)),"",MAX(BV41,CF41,CQ41))</f>
        <v/>
      </c>
      <c r="DD41" s="74" t="str">
        <f aca="false">IF(ISNUMBER(DC41),RANK(DC41,DC$11:DC$510),"")</f>
        <v/>
      </c>
      <c r="DE41" s="77" t="str">
        <f aca="false">IFERROR(IF(OR($BK41&lt;&gt;Constants!$B$12, ISBLANK($C41)),"",LARGE(CS41:CU41,2)), 0)</f>
        <v/>
      </c>
      <c r="DF41" s="75" t="str">
        <f aca="false">IF(ISNUMBER(DE41), RANK(DE41,DE$11:DE$510), "")</f>
        <v/>
      </c>
      <c r="DG41" s="74" t="str">
        <f aca="false">IF(ISBLANK($C41),"",IF(BK41=Constants!$B$12,RANK($CX41, $CX$11:$CX$510, 1)+
SUMPRODUCT(--($CX$11:$CX$510=$CX41),--($CZ41&gt;$CZ$11:$CZ$510))+
SUMPRODUCT(--($CX$11:$CX$510=$CX41),--($CZ41=$CZ$11:$CZ$510),--($DB41&gt;$DB$11:$DB$510))+
SUMPRODUCT(--($CX$11:$CX$510=$CX41),--($CZ41=$CZ$11:$CZ$510),--($DB41=$DB$11:$DB$510), --($DD41&gt;$DD$11:$DD$510))+
SUMPRODUCT(--($CX$11:$CX$510=$CX41),--($CZ41=$CZ$11:$CZ$510),--($DB41=$DB$11:$DB$510), --($DD41=$DD$11:$DD$510), --($DF41&gt;$DF$11:$DF$510))
,BK41)
)</f>
        <v/>
      </c>
      <c r="DH41" s="74" t="str">
        <f aca="false">IF(ISBLANK(C41),"",IF(BK41&lt;&gt;Constants!$B$12, BK41, CX41-DG41))</f>
        <v/>
      </c>
      <c r="DI41" s="75"/>
      <c r="DJ41" s="78"/>
      <c r="DK41" s="79" t="str">
        <f aca="false">IF(ISBLANK($C41),"",IF($BK41=Constants!$B$13,$BM41,""))</f>
        <v/>
      </c>
      <c r="DL41" s="78" t="str">
        <f aca="false">IF(ISBLANK($C41),"",IF($BK41&lt;&gt;Constants!$B$12,"",IF(COUNT($CS41:$CU41)=0,"",MATCH($CV41,$CS41:$CU41,0))))</f>
        <v/>
      </c>
      <c r="DM41" s="80" t="str">
        <f aca="false">IF(ISNUMBER($DL41),CHOOSE($DL41,$BR41,$CB41,$CM41),"")</f>
        <v/>
      </c>
      <c r="DN41" s="80" t="str">
        <f aca="false">IF(ISNUMBER($DL41),CHOOSE($DL41,$BT41,$CD41,$CO41),"")</f>
        <v/>
      </c>
      <c r="DO41" s="80" t="str">
        <f aca="false">IF(ISNUMBER($DL41),CHOOSE($DL41,$BV41,$CF41,$CQ41),"")</f>
        <v/>
      </c>
      <c r="DP41" s="81" t="str">
        <f aca="false">IF(ISBLANK(C41),"",IF(BK41&lt;&gt;Constants!$B$12, BK41 ,CW41))</f>
        <v/>
      </c>
      <c r="DQ41" s="82" t="str">
        <f aca="false">IF(ISBLANK($C41),"",IF($BK41&lt;&gt;Constants!$B$12,$BK41,$BL41))</f>
        <v/>
      </c>
      <c r="DR41" s="82" t="str">
        <f aca="false">IF(ISBLANK(C41),"",DH41)</f>
        <v/>
      </c>
      <c r="DS41" s="82" t="str">
        <f aca="false">IF(ISBLANK(C41),"",DG41)</f>
        <v/>
      </c>
      <c r="DT41" s="83" t="str">
        <f aca="false">IF(ISBLANK(C41),
  "",
IF(DS41=Constants!$B$9,COUNTA($C$11:$C510)+2,IF(DS41=Constants!$B$10,COUNTA($C$11:$C510)+1,IF(DS41=Constants!$B$11,COUNTA($C$11:$C510),DS41))))</f>
        <v/>
      </c>
      <c r="DU41" s="3"/>
      <c r="DV41" s="84" t="n">
        <f aca="false">IF(OR(ISNUMBER(DS41),DS41="DQ",DS41="P",DS41="NS"),
    1,
    0
)</f>
        <v>0</v>
      </c>
      <c r="DW41" s="84" t="n">
        <v>31</v>
      </c>
      <c r="DX41" s="84" t="str">
        <f aca="false">IF(ISBLANK($C41),"",IF(ISNUMBER(DT41),DT41+ROW($B41)/1000,""))</f>
        <v/>
      </c>
      <c r="DY41" s="84" t="str">
        <f aca="false">IF(ISNUMBER(DX41), RANK(DX41,DX$11:DX$510,1), "")</f>
        <v/>
      </c>
      <c r="DZ41" s="84" t="str">
        <f aca="false">IF(ISBLANK($C41),
    "",
    $B41
)</f>
        <v/>
      </c>
      <c r="EA41" s="84" t="str">
        <f aca="false">IF(ISBLANK($C41),
    "",
    $C41
)</f>
        <v/>
      </c>
      <c r="EB41" s="84" t="str">
        <f aca="false">IF(ISBLANK($C41),
    "",
    $D41
)</f>
        <v/>
      </c>
      <c r="EC41" s="84" t="str">
        <f aca="false">IF(ISBLANK($C41),"",$DQ41)</f>
        <v/>
      </c>
      <c r="ED41" s="86" t="str">
        <f aca="false">DP41</f>
        <v/>
      </c>
      <c r="EE41" s="84" t="str">
        <f aca="false">IF(ISBLANK($C41),
    "",
    DS41
)</f>
        <v/>
      </c>
      <c r="EF41" s="87" t="str">
        <f aca="false">IF(DW41&gt;DV$10,
    "",
    VLOOKUP(DW41,DY$11:EE539,7,FALSE())
)</f>
        <v/>
      </c>
      <c r="EG41" s="88" t="str">
        <f aca="false">IF(DW41&gt;DV$10,
    "",
    VLOOKUP(DW41,DY$11:EE539,2,FALSE())
)</f>
        <v/>
      </c>
      <c r="EH41" s="88" t="str">
        <f aca="false">IF(DW41&gt;DV$10,
    "",
    VLOOKUP(DW41,DY$11:EE539,3,FALSE())
)</f>
        <v/>
      </c>
      <c r="EI41" s="88" t="str">
        <f aca="false">IF(DW41&gt;DV$10,
    "",
    VLOOKUP(DW41,DY$11:EE539,4,FALSE())
)</f>
        <v/>
      </c>
      <c r="EJ41" s="89" t="str">
        <f aca="false">IF(DW41&gt;DV$10,
    "",
    VLOOKUP(DW41,DY$11:EE539,6,FALSE())
)</f>
        <v/>
      </c>
      <c r="EK41" s="59"/>
    </row>
    <row r="42" customFormat="false" ht="15.75" hidden="false" customHeight="false" outlineLevel="0" collapsed="false">
      <c r="A42" s="3"/>
      <c r="B42" s="155"/>
      <c r="C42" s="156"/>
      <c r="D42" s="96"/>
      <c r="E42" s="157"/>
      <c r="F42" s="148"/>
      <c r="G42" s="148"/>
      <c r="H42" s="149"/>
      <c r="I42" s="150"/>
      <c r="J42" s="151"/>
      <c r="K42" s="151"/>
      <c r="L42" s="151"/>
      <c r="M42" s="151"/>
      <c r="N42" s="152"/>
      <c r="O42" s="103"/>
      <c r="P42" s="148"/>
      <c r="Q42" s="149"/>
      <c r="R42" s="150"/>
      <c r="S42" s="151"/>
      <c r="T42" s="151"/>
      <c r="U42" s="151"/>
      <c r="V42" s="151"/>
      <c r="W42" s="152"/>
      <c r="X42" s="103"/>
      <c r="Y42" s="148"/>
      <c r="Z42" s="149"/>
      <c r="AA42" s="150"/>
      <c r="AB42" s="151"/>
      <c r="AC42" s="151"/>
      <c r="AD42" s="151"/>
      <c r="AE42" s="151"/>
      <c r="AF42" s="152"/>
      <c r="AG42" s="104"/>
      <c r="AH42" s="150"/>
      <c r="AI42" s="73"/>
      <c r="AJ42" s="73" t="str">
        <f aca="false">IF(ISBLANK($C42),
  "",
IF(E42=Constants!$B$7,
  TRUE(),
IF(E42=Constants!$B$8,
  FALSE(),
  TRUE()
)))</f>
        <v/>
      </c>
      <c r="AK42" s="74" t="str">
        <f aca="false">IF(ISBLANK($C42),"",IF(F42=Constants!$B$8,FALSE(),TRUE()))</f>
        <v/>
      </c>
      <c r="AL42" s="74" t="str">
        <f aca="false">IF(ISBLANK($C42),"",COUNTA($G42:$O42)&gt;0)</f>
        <v/>
      </c>
      <c r="AM42" s="74" t="str">
        <f aca="false">IF(OR(ISBLANK($C42),$AL42&lt;&gt;TRUE()),"",IF(ISBLANK(G42),Constants!$B$27,MAX(0,G42)))</f>
        <v/>
      </c>
      <c r="AN42" s="74" t="str">
        <f aca="false">IF(OR(ISBLANK($C42),$AL42&lt;&gt;TRUE()),"",IF(ISBLANK(H42),Constants!$B$28,MAX(0,H42)))</f>
        <v/>
      </c>
      <c r="AO42" s="74" t="str">
        <f aca="false">IF(OR(ISBLANK($C42),$AL42&lt;&gt;TRUE()),"",IF(J42=Constants!$B$7,TRUE(),IF(J42=Constants!$B$8,FALSE(),TRUE())))</f>
        <v/>
      </c>
      <c r="AP42" s="74" t="str">
        <f aca="false">IF(OR(ISBLANK($C42),$AL42&lt;&gt;TRUE()),"",IF(I42=Constants!$B$7,TRUE(),IF(I42=Constants!$B$8,FALSE(),TRUE())))</f>
        <v/>
      </c>
      <c r="AQ42" s="74" t="str">
        <f aca="false">IF(OR(ISBLANK($C42),$AL42&lt;&gt;TRUE()),"",IF(K42=Constants!$B$33,TRUE(),IF(K42=Constants!$B$34,FALSE(),IF(AND(ISNUMBER(O42),OR(ISBLANK(N42),N42=0)),TRUE(),IF(AND(ISBLANK(O42),ISNUMBER(N42),N42&lt;&gt;0),FALSE(),"")))))</f>
        <v/>
      </c>
      <c r="AR42" s="74" t="str">
        <f aca="false">IF(OR(ISBLANK($C42),$AL42&lt;&gt;TRUE()),"",IF(ISBLANK(L42),Constants!$B$35,MAX(0,MIN(Constants!$B$31,L42))))</f>
        <v/>
      </c>
      <c r="AS42" s="74" t="str">
        <f aca="false">IF(OR(ISBLANK($C42),$AL42&lt;&gt;TRUE()),"",IF(ISBLANK(M42),Constants!$B$35,MAX(0,MIN(Constants!$B$32,M42))))</f>
        <v/>
      </c>
      <c r="AT42" s="74" t="str">
        <f aca="false">IF(ISBLANK($C42),"",COUNTA($P42:$X42)&gt;0)</f>
        <v/>
      </c>
      <c r="AU42" s="74" t="str">
        <f aca="false">IF(OR(ISBLANK($C42),$AT42&lt;&gt;TRUE()),"",IF(ISBLANK(P42),Constants!$B$27,MAX(0,P42)))</f>
        <v/>
      </c>
      <c r="AV42" s="74" t="str">
        <f aca="false">IF(OR(ISBLANK($C42),$AT42&lt;&gt;TRUE()),"",IF(ISBLANK(Q42),Constants!$B$28,MAX(0,Q42)))</f>
        <v/>
      </c>
      <c r="AW42" s="74" t="str">
        <f aca="false">IF(OR(ISBLANK($C42),$AT42&lt;&gt;TRUE()),"",IF(S42=Constants!$B$7,TRUE(),IF(S42=Constants!$B$8,FALSE(),TRUE())))</f>
        <v/>
      </c>
      <c r="AX42" s="74" t="str">
        <f aca="false">IF(OR(ISBLANK($C42),$AT42&lt;&gt;TRUE()),"",IF(R42=Constants!$B$7,TRUE(),IF(R42=Constants!$B$8,FALSE(),TRUE())))</f>
        <v/>
      </c>
      <c r="AY42" s="74" t="str">
        <f aca="false">IF(OR(ISBLANK($C42),$AT42&lt;&gt;TRUE()),"",IF(T42=Constants!$B$33,TRUE(),IF(T42=Constants!$B$34,FALSE(),IF(AND(ISNUMBER(X42),OR(ISBLANK(W42),W42=0)),TRUE(),IF(AND(ISBLANK(X42),ISNUMBER(W42),W42&lt;&gt;0),FALSE(),"")))))</f>
        <v/>
      </c>
      <c r="AZ42" s="74" t="str">
        <f aca="false">IF(OR(ISBLANK($C42),$AT42&lt;&gt;TRUE()),"",IF(ISBLANK(U42),Constants!$B$35,MAX(0,MIN(Constants!$B$31,U42))))</f>
        <v/>
      </c>
      <c r="BA42" s="74" t="str">
        <f aca="false">IF(OR(ISBLANK($C42),$AT42&lt;&gt;TRUE()),"",IF(ISBLANK(V42),Constants!$B$35,MAX(0,MIN(Constants!$B$32,V42))))</f>
        <v/>
      </c>
      <c r="BB42" s="74" t="str">
        <f aca="false">IF(ISBLANK($C42),"",COUNTA($Y42:$AG42)&gt;0)</f>
        <v/>
      </c>
      <c r="BC42" s="74" t="str">
        <f aca="false">IF(OR(ISBLANK($C42),$BB42&lt;&gt;TRUE()),"",IF(ISBLANK(Y42),Constants!$B$27,MAX(0,Y42)))</f>
        <v/>
      </c>
      <c r="BD42" s="74" t="str">
        <f aca="false">IF(OR(ISBLANK($C42),$BB42&lt;&gt;TRUE()),"",IF(ISBLANK(Z42),Constants!$B$28,MAX(0,Z42)))</f>
        <v/>
      </c>
      <c r="BE42" s="74" t="str">
        <f aca="false">IF(OR(ISBLANK($C42),$BB42&lt;&gt;TRUE()),"",IF(AB42=Constants!$B$7,TRUE(),IF(AB42=Constants!$B$8,FALSE(),TRUE())))</f>
        <v/>
      </c>
      <c r="BF42" s="74" t="str">
        <f aca="false">IF(OR(ISBLANK($C42),$BB42&lt;&gt;TRUE()),"",IF(AA42=Constants!$B$7,TRUE(),IF(AA42=Constants!$B$8,FALSE(),TRUE())))</f>
        <v/>
      </c>
      <c r="BG42" s="74" t="str">
        <f aca="false">IF(OR(ISBLANK($C42),$BB42&lt;&gt;TRUE()),"",IF(AC42=Constants!$B$33,TRUE(),IF(AC42=Constants!$B$34,FALSE(),IF(AND(ISNUMBER(AG42),OR(ISBLANK(AF42),AF42=0)),TRUE(),IF(AND(ISBLANK(AG42),ISNUMBER(AF42),AF42&lt;&gt;0),FALSE(),"")))))</f>
        <v/>
      </c>
      <c r="BH42" s="74" t="str">
        <f aca="false">IF(OR(ISBLANK($C42),$BB42&lt;&gt;TRUE()),"",IF(ISBLANK(AD42),Constants!$B$35,MAX(0,MIN(Constants!$B$31,AD42))))</f>
        <v/>
      </c>
      <c r="BI42" s="74" t="str">
        <f aca="false">IF(OR(ISBLANK($C42),$BB42&lt;&gt;TRUE()),"",IF(ISBLANK(AE42),Constants!$B$35,MAX(0,MIN(Constants!$B$32,AE42))))</f>
        <v/>
      </c>
      <c r="BJ42" s="75" t="str">
        <f aca="false">IF(ISBLANK($C42),
  "",
IF(AH42=Constants!$B$7,
  TRUE(),
IF(AH42=Constants!$B$8,
  FALSE(),
  FALSE()
)))</f>
        <v/>
      </c>
      <c r="BK42" s="74" t="str">
        <f aca="false">IF(ISBLANK($C42),"",IF($BJ42,Constants!$B$9,IF(COUNTA($E42:$AH42)=0,Constants!$B$10,IF(NOT($AK42),Constants!$B$11,IF(AND(NOT(ISNUMBER($BM42)),COUNTA($O42,$X42,$AG42)&gt;0),Constants!$B$13,Constants!$B$12)))))</f>
        <v/>
      </c>
      <c r="BL42" s="74" t="str">
        <f aca="false">IF(ISBLANK($C42),"",IF($BK42&lt;&gt;Constants!$B$12,$BK42,Constants!$B$4))</f>
        <v/>
      </c>
      <c r="BM42" s="73" t="str">
        <f aca="false">IF(OR(ISBLANK($D$8), NOT(ISNUMBER($D$8))), Constants!$B$17,$D$8)</f>
        <v>ERROR: Set Target Time in cell D8</v>
      </c>
      <c r="BN42" s="73" t="str">
        <f aca="false">IF(OR($BK42&lt;&gt;Constants!$B$12,$AL42&lt;&gt;TRUE()),"",IF(NOT($AO42),TRUE(),IF($AQ42="","",$AQ42)))</f>
        <v/>
      </c>
      <c r="BO42" s="74" t="b">
        <f aca="false">IF(BN42="",FALSE(),IF(NOT($AO42),TRUE(),IF($AQ42,ISNUMBER(O42),ISNUMBER(N42))))</f>
        <v>0</v>
      </c>
      <c r="BP42" s="76" t="str">
        <f aca="false">IF(BO42,IF($AJ42,1,Constants!$B$22)*POWER(Constants!$B$23,MAX($AM42,0))*POWER(Constants!$B$24,MAX($AN42,0)),"")</f>
        <v/>
      </c>
      <c r="BQ42" s="74" t="str">
        <f aca="false">IF(OR($BK42&lt;&gt;Constants!$B$12,NOT($BO42)),"",IF(NOT($AO42),0,Constants!$B$19*IF($AQ42,1,MAX(0,MIN(1,(Constants!$B$20-N42)/Constants!$B$20)))))</f>
        <v/>
      </c>
      <c r="BR42" s="74" t="str">
        <f aca="false">IF(BQ42="","",BQ42*IF($AP42,1,Constants!$B$25)*BP42)</f>
        <v/>
      </c>
      <c r="BS42" s="74" t="str">
        <f aca="false">IF(OR($BK42&lt;&gt;Constants!$B$12,NOT($BO42)),"",IF(NOT($AO42),0,IF(NOT($AQ42),0,MAX(0,Constants!$B$21*(1-ABS(O42-$BM42)/$BM42)))))</f>
        <v/>
      </c>
      <c r="BT42" s="74" t="str">
        <f aca="false">IF(BS42="","",BS42*BP42)</f>
        <v/>
      </c>
      <c r="BU42" s="74" t="str">
        <f aca="false">IF(OR($BK42&lt;&gt;Constants!$B$12,NOT($BO42)),"",IF(OR(NOT($AO42),NOT($AP42)),0,MIN(Constants!$B$18,(Constants!$B$29*$AR42+Constants!$B$30*$AS42)*IF($AQ42,1,MAX(0,MIN(1,(Constants!$B$20-N42)/Constants!$B$20))))))</f>
        <v/>
      </c>
      <c r="BV42" s="74" t="str">
        <f aca="false">IF(BU42="","",BU42*BP42)</f>
        <v/>
      </c>
      <c r="BW42" s="75" t="str">
        <f aca="false">IF(OR($BK42&lt;&gt;Constants!$B$12,NOT($BO42)),"",BR42+BT42+BV42)</f>
        <v/>
      </c>
      <c r="BX42" s="73" t="str">
        <f aca="false">IF(OR($BK42&lt;&gt;Constants!$B$12,$AT42&lt;&gt;TRUE()),"",IF(NOT($AW42),TRUE(),IF($AY42="","",$AY42)))</f>
        <v/>
      </c>
      <c r="BY42" s="74" t="b">
        <f aca="false">IF(BX42="",FALSE(),IF(NOT($AW42),TRUE(),IF($AY42,ISNUMBER(X42),ISNUMBER(W42))))</f>
        <v>0</v>
      </c>
      <c r="BZ42" s="76" t="str">
        <f aca="false">IF(BY42,IF($AJ42,1,Constants!$B$22)*POWER(Constants!$B$23,MAX($AU42,0))*POWER(Constants!$B$24,MAX($AV42,0)),"")</f>
        <v/>
      </c>
      <c r="CA42" s="74" t="str">
        <f aca="false">IF(OR($BK42&lt;&gt;Constants!$B$12,NOT($BY42)),"",IF(NOT($AW42),0,Constants!$B$19*IF($AY42,1,MAX(0,MIN(1,(Constants!$B$20-W42)/Constants!$B$20)))))</f>
        <v/>
      </c>
      <c r="CB42" s="74" t="str">
        <f aca="false">IF(CA42="","",CA42*IF($AX42,1,Constants!$B$25)*BZ42)</f>
        <v/>
      </c>
      <c r="CC42" s="74" t="str">
        <f aca="false">IF(OR($BK42&lt;&gt;Constants!$B$12,NOT($BY42)),"",IF(NOT($AW42),0,IF(NOT($AY42),0,MAX(0,Constants!$B$21*(1-ABS(X42-$BM42)/$BM42)))))</f>
        <v/>
      </c>
      <c r="CD42" s="74" t="str">
        <f aca="false">IF(CC42="","",CC42*BZ42)</f>
        <v/>
      </c>
      <c r="CE42" s="74" t="str">
        <f aca="false">IF(OR($BK42&lt;&gt;Constants!$B$12,NOT($BY42)),"",IF(OR(NOT($AW42),NOT($AX42)),0,MIN(Constants!$B$18,(Constants!$B$29*$AZ42+Constants!$B$30*$BA42)*IF($AY42,1,MAX(0,MIN(1,(Constants!$B$20-W42)/Constants!$B$20))))))</f>
        <v/>
      </c>
      <c r="CF42" s="74" t="str">
        <f aca="false">IF(CE42="","",CE42*BZ42)</f>
        <v/>
      </c>
      <c r="CG42" s="75" t="str">
        <f aca="false">IF(OR($BK42&lt;&gt;Constants!$B$12,NOT($BY42)),"",CB42+CD42+CF42)</f>
        <v/>
      </c>
      <c r="CH42" s="73" t="b">
        <f aca="false">IF(OR(BN42="",BX42=""),TRUE(),BN42&lt;&gt;BX42)</f>
        <v>1</v>
      </c>
      <c r="CI42" s="74" t="str">
        <f aca="false">IF(OR($BK42&lt;&gt;Constants!$B$12,$BB42&lt;&gt;TRUE(),NOT($CH42)),"",IF(NOT($BE42),TRUE(),IF($BG42="","",$BG42)))</f>
        <v/>
      </c>
      <c r="CJ42" s="74" t="b">
        <f aca="false">IF(CI42="",FALSE(),IF(NOT($BE42),TRUE(),IF($BG42,ISNUMBER(AG42),ISNUMBER(AF42))))</f>
        <v>0</v>
      </c>
      <c r="CK42" s="76" t="str">
        <f aca="false">IF(CJ42,IF($AJ42,1,Constants!$B$22)*POWER(Constants!$B$23,MAX($BC42,0))*POWER(Constants!$B$24,MAX($BD42,0)),"")</f>
        <v/>
      </c>
      <c r="CL42" s="74" t="str">
        <f aca="false">IF(OR($BK42&lt;&gt;Constants!$B$12,NOT($CJ42)),"",IF(NOT($BE42),0,Constants!$B$19*IF($BG42,1,MAX(0,MIN(1,(Constants!$B$20-AF42)/Constants!$B$20)))))</f>
        <v/>
      </c>
      <c r="CM42" s="74" t="str">
        <f aca="false">IF(CL42="","",CL42*IF($BF42,1,Constants!$B$25)*CK42)</f>
        <v/>
      </c>
      <c r="CN42" s="74" t="str">
        <f aca="false">IF(OR($BK42&lt;&gt;Constants!$B$12,NOT($CJ42)),"",IF(NOT($BE42),0,IF(NOT($BG42),0,MAX(0,Constants!$B$21*(1-ABS(AG42-$BM42)/$BM42)))))</f>
        <v/>
      </c>
      <c r="CO42" s="74" t="str">
        <f aca="false">IF(CN42="","",CN42*CK42)</f>
        <v/>
      </c>
      <c r="CP42" s="74" t="str">
        <f aca="false">IF(OR($BK42&lt;&gt;Constants!$B$12,NOT($CJ42)),"",IF(OR(NOT($BE42),NOT($BF42)),0,MIN(Constants!$B$18,(Constants!$B$29*$BH42+Constants!$B$30*$BI42)*IF($BG42,1,MAX(0,MIN(1,(Constants!$B$20-AF42)/Constants!$B$20))))))</f>
        <v/>
      </c>
      <c r="CQ42" s="74" t="str">
        <f aca="false">IF(CP42="","",CP42*CK42)</f>
        <v/>
      </c>
      <c r="CR42" s="75" t="str">
        <f aca="false">IF(OR($BK42&lt;&gt;Constants!$B$12,NOT($CJ42)),"",CM42+CO42+CQ42)</f>
        <v/>
      </c>
      <c r="CS42" s="73" t="str">
        <f aca="false">IF(OR($BK42&lt;&gt;Constants!$B$12,ISBLANK($C42)),"",BW42)</f>
        <v/>
      </c>
      <c r="CT42" s="74" t="str">
        <f aca="false">IF(OR($BK42&lt;&gt;Constants!$B$12,ISBLANK($C42)),"",CG42)</f>
        <v/>
      </c>
      <c r="CU42" s="75" t="str">
        <f aca="false">IF(OR($BK42&lt;&gt;Constants!$B$12,ISBLANK($C42)),"",CR42)</f>
        <v/>
      </c>
      <c r="CV42" s="74" t="str">
        <f aca="false">IF(OR($BK42&lt;&gt;Constants!$B$12,ISBLANK($C42)),"",IF(COUNT(CS42:CU42)=0,0,MAX(CS42:CU42)))</f>
        <v/>
      </c>
      <c r="CW42" s="74" t="str">
        <f aca="false">IF($BK42&lt;&gt;Constants!$B$12,"",CV42)</f>
        <v/>
      </c>
      <c r="CX42" s="74" t="str">
        <f aca="false">IF(ISNUMBER(CW42), RANK(CW42,$CW$11:$CW$510), "")</f>
        <v/>
      </c>
      <c r="CY42" s="73" t="str">
        <f aca="false">IF(OR($BK42&lt;&gt;Constants!$B$12,ISBLANK($C42)),"",MAX(BT42,CD42,CO42))</f>
        <v/>
      </c>
      <c r="CZ42" s="74" t="str">
        <f aca="false">IF(ISNUMBER(CY42), RANK(CY42,CY$11:CY$510), "")</f>
        <v/>
      </c>
      <c r="DA42" s="74" t="str">
        <f aca="false">IF(OR($BK42&lt;&gt;Constants!$B$12,ISBLANK($C42)),"",MAX(AM42,AU42,IF($CH42,BC42,0)))</f>
        <v/>
      </c>
      <c r="DB42" s="74" t="str">
        <f aca="false">IF(ISNUMBER(DA42), RANK(DA42,DA$11:DA$510,1), "")</f>
        <v/>
      </c>
      <c r="DC42" s="74" t="str">
        <f aca="false">IF(OR($BK42&lt;&gt;Constants!$B$12,ISBLANK($C42)),"",MAX(BV42,CF42,CQ42))</f>
        <v/>
      </c>
      <c r="DD42" s="74" t="str">
        <f aca="false">IF(ISNUMBER(DC42),RANK(DC42,DC$11:DC$510),"")</f>
        <v/>
      </c>
      <c r="DE42" s="77" t="str">
        <f aca="false">IFERROR(IF(OR($BK42&lt;&gt;Constants!$B$12, ISBLANK($C42)),"",LARGE(CS42:CU42,2)), 0)</f>
        <v/>
      </c>
      <c r="DF42" s="75" t="str">
        <f aca="false">IF(ISNUMBER(DE42), RANK(DE42,DE$11:DE$510), "")</f>
        <v/>
      </c>
      <c r="DG42" s="74" t="str">
        <f aca="false">IF(ISBLANK($C42),"",IF(BK42=Constants!$B$12,RANK($CX42, $CX$11:$CX$510, 1)+
SUMPRODUCT(--($CX$11:$CX$510=$CX42),--($CZ42&gt;$CZ$11:$CZ$510))+
SUMPRODUCT(--($CX$11:$CX$510=$CX42),--($CZ42=$CZ$11:$CZ$510),--($DB42&gt;$DB$11:$DB$510))+
SUMPRODUCT(--($CX$11:$CX$510=$CX42),--($CZ42=$CZ$11:$CZ$510),--($DB42=$DB$11:$DB$510), --($DD42&gt;$DD$11:$DD$510))+
SUMPRODUCT(--($CX$11:$CX$510=$CX42),--($CZ42=$CZ$11:$CZ$510),--($DB42=$DB$11:$DB$510), --($DD42=$DD$11:$DD$510), --($DF42&gt;$DF$11:$DF$510))
,BK42)
)</f>
        <v/>
      </c>
      <c r="DH42" s="74" t="str">
        <f aca="false">IF(ISBLANK(C42),"",IF(BK42&lt;&gt;Constants!$B$12, BK42, CX42-DG42))</f>
        <v/>
      </c>
      <c r="DI42" s="75"/>
      <c r="DJ42" s="78"/>
      <c r="DK42" s="79" t="str">
        <f aca="false">IF(ISBLANK($C42),"",IF($BK42=Constants!$B$13,$BM42,""))</f>
        <v/>
      </c>
      <c r="DL42" s="78" t="str">
        <f aca="false">IF(ISBLANK($C42),"",IF($BK42&lt;&gt;Constants!$B$12,"",IF(COUNT($CS42:$CU42)=0,"",MATCH($CV42,$CS42:$CU42,0))))</f>
        <v/>
      </c>
      <c r="DM42" s="80" t="str">
        <f aca="false">IF(ISNUMBER($DL42),CHOOSE($DL42,$BR42,$CB42,$CM42),"")</f>
        <v/>
      </c>
      <c r="DN42" s="80" t="str">
        <f aca="false">IF(ISNUMBER($DL42),CHOOSE($DL42,$BT42,$CD42,$CO42),"")</f>
        <v/>
      </c>
      <c r="DO42" s="80" t="str">
        <f aca="false">IF(ISNUMBER($DL42),CHOOSE($DL42,$BV42,$CF42,$CQ42),"")</f>
        <v/>
      </c>
      <c r="DP42" s="81" t="str">
        <f aca="false">IF(ISBLANK(C42),"",IF(BK42&lt;&gt;Constants!$B$12, BK42 ,CW42))</f>
        <v/>
      </c>
      <c r="DQ42" s="82" t="str">
        <f aca="false">IF(ISBLANK($C42),"",IF($BK42&lt;&gt;Constants!$B$12,$BK42,$BL42))</f>
        <v/>
      </c>
      <c r="DR42" s="82" t="str">
        <f aca="false">IF(ISBLANK(C42),"",DH42)</f>
        <v/>
      </c>
      <c r="DS42" s="82" t="str">
        <f aca="false">IF(ISBLANK(C42),"",DG42)</f>
        <v/>
      </c>
      <c r="DT42" s="83" t="str">
        <f aca="false">IF(ISBLANK(C42),
  "",
IF(DS42=Constants!$B$9,COUNTA($C$11:$C510)+2,IF(DS42=Constants!$B$10,COUNTA($C$11:$C510)+1,IF(DS42=Constants!$B$11,COUNTA($C$11:$C510),DS42))))</f>
        <v/>
      </c>
      <c r="DU42" s="3"/>
      <c r="DV42" s="84" t="n">
        <f aca="false">IF(OR(ISNUMBER(DS42),DS42="DQ",DS42="P",DS42="NS"),
    1,
    0
)</f>
        <v>0</v>
      </c>
      <c r="DW42" s="84" t="n">
        <v>32</v>
      </c>
      <c r="DX42" s="84" t="str">
        <f aca="false">IF(ISBLANK($C42),"",IF(ISNUMBER(DT42),DT42+ROW($B42)/1000,""))</f>
        <v/>
      </c>
      <c r="DY42" s="84" t="str">
        <f aca="false">IF(ISNUMBER(DX42), RANK(DX42,DX$11:DX$510,1), "")</f>
        <v/>
      </c>
      <c r="DZ42" s="84" t="str">
        <f aca="false">IF(ISBLANK($C42),
    "",
    $B42
)</f>
        <v/>
      </c>
      <c r="EA42" s="84" t="str">
        <f aca="false">IF(ISBLANK($C42),
    "",
    $C42
)</f>
        <v/>
      </c>
      <c r="EB42" s="84" t="str">
        <f aca="false">IF(ISBLANK($C42),
    "",
    $D42
)</f>
        <v/>
      </c>
      <c r="EC42" s="84" t="str">
        <f aca="false">IF(ISBLANK($C42),"",$DQ42)</f>
        <v/>
      </c>
      <c r="ED42" s="86" t="str">
        <f aca="false">DP42</f>
        <v/>
      </c>
      <c r="EE42" s="84" t="str">
        <f aca="false">IF(ISBLANK($C42),
    "",
    DS42
)</f>
        <v/>
      </c>
      <c r="EF42" s="87" t="str">
        <f aca="false">IF(DW42&gt;DV$10,
    "",
    VLOOKUP(DW42,DY$11:EE540,7,FALSE())
)</f>
        <v/>
      </c>
      <c r="EG42" s="88" t="str">
        <f aca="false">IF(DW42&gt;DV$10,
    "",
    VLOOKUP(DW42,DY$11:EE540,2,FALSE())
)</f>
        <v/>
      </c>
      <c r="EH42" s="88" t="str">
        <f aca="false">IF(DW42&gt;DV$10,
    "",
    VLOOKUP(DW42,DY$11:EE540,3,FALSE())
)</f>
        <v/>
      </c>
      <c r="EI42" s="88" t="str">
        <f aca="false">IF(DW42&gt;DV$10,
    "",
    VLOOKUP(DW42,DY$11:EE540,4,FALSE())
)</f>
        <v/>
      </c>
      <c r="EJ42" s="89" t="str">
        <f aca="false">IF(DW42&gt;DV$10,
    "",
    VLOOKUP(DW42,DY$11:EE540,6,FALSE())
)</f>
        <v/>
      </c>
      <c r="EK42" s="59"/>
    </row>
    <row r="43" customFormat="false" ht="15.75" hidden="false" customHeight="false" outlineLevel="0" collapsed="false">
      <c r="A43" s="3"/>
      <c r="B43" s="155"/>
      <c r="C43" s="156"/>
      <c r="D43" s="96"/>
      <c r="E43" s="157"/>
      <c r="F43" s="148"/>
      <c r="G43" s="148"/>
      <c r="H43" s="149"/>
      <c r="I43" s="150"/>
      <c r="J43" s="151"/>
      <c r="K43" s="151"/>
      <c r="L43" s="151"/>
      <c r="M43" s="151"/>
      <c r="N43" s="152"/>
      <c r="O43" s="103"/>
      <c r="P43" s="148"/>
      <c r="Q43" s="149"/>
      <c r="R43" s="150"/>
      <c r="S43" s="151"/>
      <c r="T43" s="151"/>
      <c r="U43" s="151"/>
      <c r="V43" s="151"/>
      <c r="W43" s="152"/>
      <c r="X43" s="103"/>
      <c r="Y43" s="148"/>
      <c r="Z43" s="149"/>
      <c r="AA43" s="150"/>
      <c r="AB43" s="151"/>
      <c r="AC43" s="151"/>
      <c r="AD43" s="151"/>
      <c r="AE43" s="151"/>
      <c r="AF43" s="152"/>
      <c r="AG43" s="104"/>
      <c r="AH43" s="150"/>
      <c r="AI43" s="73"/>
      <c r="AJ43" s="73" t="str">
        <f aca="false">IF(ISBLANK($C43),
  "",
IF(E43=Constants!$B$7,
  TRUE(),
IF(E43=Constants!$B$8,
  FALSE(),
  TRUE()
)))</f>
        <v/>
      </c>
      <c r="AK43" s="74" t="str">
        <f aca="false">IF(ISBLANK($C43),"",IF(F43=Constants!$B$8,FALSE(),TRUE()))</f>
        <v/>
      </c>
      <c r="AL43" s="74" t="str">
        <f aca="false">IF(ISBLANK($C43),"",COUNTA($G43:$O43)&gt;0)</f>
        <v/>
      </c>
      <c r="AM43" s="74" t="str">
        <f aca="false">IF(OR(ISBLANK($C43),$AL43&lt;&gt;TRUE()),"",IF(ISBLANK(G43),Constants!$B$27,MAX(0,G43)))</f>
        <v/>
      </c>
      <c r="AN43" s="74" t="str">
        <f aca="false">IF(OR(ISBLANK($C43),$AL43&lt;&gt;TRUE()),"",IF(ISBLANK(H43),Constants!$B$28,MAX(0,H43)))</f>
        <v/>
      </c>
      <c r="AO43" s="74" t="str">
        <f aca="false">IF(OR(ISBLANK($C43),$AL43&lt;&gt;TRUE()),"",IF(J43=Constants!$B$7,TRUE(),IF(J43=Constants!$B$8,FALSE(),TRUE())))</f>
        <v/>
      </c>
      <c r="AP43" s="74" t="str">
        <f aca="false">IF(OR(ISBLANK($C43),$AL43&lt;&gt;TRUE()),"",IF(I43=Constants!$B$7,TRUE(),IF(I43=Constants!$B$8,FALSE(),TRUE())))</f>
        <v/>
      </c>
      <c r="AQ43" s="74" t="str">
        <f aca="false">IF(OR(ISBLANK($C43),$AL43&lt;&gt;TRUE()),"",IF(K43=Constants!$B$33,TRUE(),IF(K43=Constants!$B$34,FALSE(),IF(AND(ISNUMBER(O43),OR(ISBLANK(N43),N43=0)),TRUE(),IF(AND(ISBLANK(O43),ISNUMBER(N43),N43&lt;&gt;0),FALSE(),"")))))</f>
        <v/>
      </c>
      <c r="AR43" s="74" t="str">
        <f aca="false">IF(OR(ISBLANK($C43),$AL43&lt;&gt;TRUE()),"",IF(ISBLANK(L43),Constants!$B$35,MAX(0,MIN(Constants!$B$31,L43))))</f>
        <v/>
      </c>
      <c r="AS43" s="74" t="str">
        <f aca="false">IF(OR(ISBLANK($C43),$AL43&lt;&gt;TRUE()),"",IF(ISBLANK(M43),Constants!$B$35,MAX(0,MIN(Constants!$B$32,M43))))</f>
        <v/>
      </c>
      <c r="AT43" s="74" t="str">
        <f aca="false">IF(ISBLANK($C43),"",COUNTA($P43:$X43)&gt;0)</f>
        <v/>
      </c>
      <c r="AU43" s="74" t="str">
        <f aca="false">IF(OR(ISBLANK($C43),$AT43&lt;&gt;TRUE()),"",IF(ISBLANK(P43),Constants!$B$27,MAX(0,P43)))</f>
        <v/>
      </c>
      <c r="AV43" s="74" t="str">
        <f aca="false">IF(OR(ISBLANK($C43),$AT43&lt;&gt;TRUE()),"",IF(ISBLANK(Q43),Constants!$B$28,MAX(0,Q43)))</f>
        <v/>
      </c>
      <c r="AW43" s="74" t="str">
        <f aca="false">IF(OR(ISBLANK($C43),$AT43&lt;&gt;TRUE()),"",IF(S43=Constants!$B$7,TRUE(),IF(S43=Constants!$B$8,FALSE(),TRUE())))</f>
        <v/>
      </c>
      <c r="AX43" s="74" t="str">
        <f aca="false">IF(OR(ISBLANK($C43),$AT43&lt;&gt;TRUE()),"",IF(R43=Constants!$B$7,TRUE(),IF(R43=Constants!$B$8,FALSE(),TRUE())))</f>
        <v/>
      </c>
      <c r="AY43" s="74" t="str">
        <f aca="false">IF(OR(ISBLANK($C43),$AT43&lt;&gt;TRUE()),"",IF(T43=Constants!$B$33,TRUE(),IF(T43=Constants!$B$34,FALSE(),IF(AND(ISNUMBER(X43),OR(ISBLANK(W43),W43=0)),TRUE(),IF(AND(ISBLANK(X43),ISNUMBER(W43),W43&lt;&gt;0),FALSE(),"")))))</f>
        <v/>
      </c>
      <c r="AZ43" s="74" t="str">
        <f aca="false">IF(OR(ISBLANK($C43),$AT43&lt;&gt;TRUE()),"",IF(ISBLANK(U43),Constants!$B$35,MAX(0,MIN(Constants!$B$31,U43))))</f>
        <v/>
      </c>
      <c r="BA43" s="74" t="str">
        <f aca="false">IF(OR(ISBLANK($C43),$AT43&lt;&gt;TRUE()),"",IF(ISBLANK(V43),Constants!$B$35,MAX(0,MIN(Constants!$B$32,V43))))</f>
        <v/>
      </c>
      <c r="BB43" s="74" t="str">
        <f aca="false">IF(ISBLANK($C43),"",COUNTA($Y43:$AG43)&gt;0)</f>
        <v/>
      </c>
      <c r="BC43" s="74" t="str">
        <f aca="false">IF(OR(ISBLANK($C43),$BB43&lt;&gt;TRUE()),"",IF(ISBLANK(Y43),Constants!$B$27,MAX(0,Y43)))</f>
        <v/>
      </c>
      <c r="BD43" s="74" t="str">
        <f aca="false">IF(OR(ISBLANK($C43),$BB43&lt;&gt;TRUE()),"",IF(ISBLANK(Z43),Constants!$B$28,MAX(0,Z43)))</f>
        <v/>
      </c>
      <c r="BE43" s="74" t="str">
        <f aca="false">IF(OR(ISBLANK($C43),$BB43&lt;&gt;TRUE()),"",IF(AB43=Constants!$B$7,TRUE(),IF(AB43=Constants!$B$8,FALSE(),TRUE())))</f>
        <v/>
      </c>
      <c r="BF43" s="74" t="str">
        <f aca="false">IF(OR(ISBLANK($C43),$BB43&lt;&gt;TRUE()),"",IF(AA43=Constants!$B$7,TRUE(),IF(AA43=Constants!$B$8,FALSE(),TRUE())))</f>
        <v/>
      </c>
      <c r="BG43" s="74" t="str">
        <f aca="false">IF(OR(ISBLANK($C43),$BB43&lt;&gt;TRUE()),"",IF(AC43=Constants!$B$33,TRUE(),IF(AC43=Constants!$B$34,FALSE(),IF(AND(ISNUMBER(AG43),OR(ISBLANK(AF43),AF43=0)),TRUE(),IF(AND(ISBLANK(AG43),ISNUMBER(AF43),AF43&lt;&gt;0),FALSE(),"")))))</f>
        <v/>
      </c>
      <c r="BH43" s="74" t="str">
        <f aca="false">IF(OR(ISBLANK($C43),$BB43&lt;&gt;TRUE()),"",IF(ISBLANK(AD43),Constants!$B$35,MAX(0,MIN(Constants!$B$31,AD43))))</f>
        <v/>
      </c>
      <c r="BI43" s="74" t="str">
        <f aca="false">IF(OR(ISBLANK($C43),$BB43&lt;&gt;TRUE()),"",IF(ISBLANK(AE43),Constants!$B$35,MAX(0,MIN(Constants!$B$32,AE43))))</f>
        <v/>
      </c>
      <c r="BJ43" s="75" t="str">
        <f aca="false">IF(ISBLANK($C43),
  "",
IF(AH43=Constants!$B$7,
  TRUE(),
IF(AH43=Constants!$B$8,
  FALSE(),
  FALSE()
)))</f>
        <v/>
      </c>
      <c r="BK43" s="74" t="str">
        <f aca="false">IF(ISBLANK($C43),"",IF($BJ43,Constants!$B$9,IF(COUNTA($E43:$AH43)=0,Constants!$B$10,IF(NOT($AK43),Constants!$B$11,IF(AND(NOT(ISNUMBER($BM43)),COUNTA($O43,$X43,$AG43)&gt;0),Constants!$B$13,Constants!$B$12)))))</f>
        <v/>
      </c>
      <c r="BL43" s="74" t="str">
        <f aca="false">IF(ISBLANK($C43),"",IF($BK43&lt;&gt;Constants!$B$12,$BK43,Constants!$B$4))</f>
        <v/>
      </c>
      <c r="BM43" s="73" t="str">
        <f aca="false">IF(OR(ISBLANK($D$8), NOT(ISNUMBER($D$8))), Constants!$B$17,$D$8)</f>
        <v>ERROR: Set Target Time in cell D8</v>
      </c>
      <c r="BN43" s="73" t="str">
        <f aca="false">IF(OR($BK43&lt;&gt;Constants!$B$12,$AL43&lt;&gt;TRUE()),"",IF(NOT($AO43),TRUE(),IF($AQ43="","",$AQ43)))</f>
        <v/>
      </c>
      <c r="BO43" s="74" t="b">
        <f aca="false">IF(BN43="",FALSE(),IF(NOT($AO43),TRUE(),IF($AQ43,ISNUMBER(O43),ISNUMBER(N43))))</f>
        <v>0</v>
      </c>
      <c r="BP43" s="76" t="str">
        <f aca="false">IF(BO43,IF($AJ43,1,Constants!$B$22)*POWER(Constants!$B$23,MAX($AM43,0))*POWER(Constants!$B$24,MAX($AN43,0)),"")</f>
        <v/>
      </c>
      <c r="BQ43" s="74" t="str">
        <f aca="false">IF(OR($BK43&lt;&gt;Constants!$B$12,NOT($BO43)),"",IF(NOT($AO43),0,Constants!$B$19*IF($AQ43,1,MAX(0,MIN(1,(Constants!$B$20-N43)/Constants!$B$20)))))</f>
        <v/>
      </c>
      <c r="BR43" s="74" t="str">
        <f aca="false">IF(BQ43="","",BQ43*IF($AP43,1,Constants!$B$25)*BP43)</f>
        <v/>
      </c>
      <c r="BS43" s="74" t="str">
        <f aca="false">IF(OR($BK43&lt;&gt;Constants!$B$12,NOT($BO43)),"",IF(NOT($AO43),0,IF(NOT($AQ43),0,MAX(0,Constants!$B$21*(1-ABS(O43-$BM43)/$BM43)))))</f>
        <v/>
      </c>
      <c r="BT43" s="74" t="str">
        <f aca="false">IF(BS43="","",BS43*BP43)</f>
        <v/>
      </c>
      <c r="BU43" s="74" t="str">
        <f aca="false">IF(OR($BK43&lt;&gt;Constants!$B$12,NOT($BO43)),"",IF(OR(NOT($AO43),NOT($AP43)),0,MIN(Constants!$B$18,(Constants!$B$29*$AR43+Constants!$B$30*$AS43)*IF($AQ43,1,MAX(0,MIN(1,(Constants!$B$20-N43)/Constants!$B$20))))))</f>
        <v/>
      </c>
      <c r="BV43" s="74" t="str">
        <f aca="false">IF(BU43="","",BU43*BP43)</f>
        <v/>
      </c>
      <c r="BW43" s="75" t="str">
        <f aca="false">IF(OR($BK43&lt;&gt;Constants!$B$12,NOT($BO43)),"",BR43+BT43+BV43)</f>
        <v/>
      </c>
      <c r="BX43" s="73" t="str">
        <f aca="false">IF(OR($BK43&lt;&gt;Constants!$B$12,$AT43&lt;&gt;TRUE()),"",IF(NOT($AW43),TRUE(),IF($AY43="","",$AY43)))</f>
        <v/>
      </c>
      <c r="BY43" s="74" t="b">
        <f aca="false">IF(BX43="",FALSE(),IF(NOT($AW43),TRUE(),IF($AY43,ISNUMBER(X43),ISNUMBER(W43))))</f>
        <v>0</v>
      </c>
      <c r="BZ43" s="76" t="str">
        <f aca="false">IF(BY43,IF($AJ43,1,Constants!$B$22)*POWER(Constants!$B$23,MAX($AU43,0))*POWER(Constants!$B$24,MAX($AV43,0)),"")</f>
        <v/>
      </c>
      <c r="CA43" s="74" t="str">
        <f aca="false">IF(OR($BK43&lt;&gt;Constants!$B$12,NOT($BY43)),"",IF(NOT($AW43),0,Constants!$B$19*IF($AY43,1,MAX(0,MIN(1,(Constants!$B$20-W43)/Constants!$B$20)))))</f>
        <v/>
      </c>
      <c r="CB43" s="74" t="str">
        <f aca="false">IF(CA43="","",CA43*IF($AX43,1,Constants!$B$25)*BZ43)</f>
        <v/>
      </c>
      <c r="CC43" s="74" t="str">
        <f aca="false">IF(OR($BK43&lt;&gt;Constants!$B$12,NOT($BY43)),"",IF(NOT($AW43),0,IF(NOT($AY43),0,MAX(0,Constants!$B$21*(1-ABS(X43-$BM43)/$BM43)))))</f>
        <v/>
      </c>
      <c r="CD43" s="74" t="str">
        <f aca="false">IF(CC43="","",CC43*BZ43)</f>
        <v/>
      </c>
      <c r="CE43" s="74" t="str">
        <f aca="false">IF(OR($BK43&lt;&gt;Constants!$B$12,NOT($BY43)),"",IF(OR(NOT($AW43),NOT($AX43)),0,MIN(Constants!$B$18,(Constants!$B$29*$AZ43+Constants!$B$30*$BA43)*IF($AY43,1,MAX(0,MIN(1,(Constants!$B$20-W43)/Constants!$B$20))))))</f>
        <v/>
      </c>
      <c r="CF43" s="74" t="str">
        <f aca="false">IF(CE43="","",CE43*BZ43)</f>
        <v/>
      </c>
      <c r="CG43" s="75" t="str">
        <f aca="false">IF(OR($BK43&lt;&gt;Constants!$B$12,NOT($BY43)),"",CB43+CD43+CF43)</f>
        <v/>
      </c>
      <c r="CH43" s="73" t="b">
        <f aca="false">IF(OR(BN43="",BX43=""),TRUE(),BN43&lt;&gt;BX43)</f>
        <v>1</v>
      </c>
      <c r="CI43" s="74" t="str">
        <f aca="false">IF(OR($BK43&lt;&gt;Constants!$B$12,$BB43&lt;&gt;TRUE(),NOT($CH43)),"",IF(NOT($BE43),TRUE(),IF($BG43="","",$BG43)))</f>
        <v/>
      </c>
      <c r="CJ43" s="74" t="b">
        <f aca="false">IF(CI43="",FALSE(),IF(NOT($BE43),TRUE(),IF($BG43,ISNUMBER(AG43),ISNUMBER(AF43))))</f>
        <v>0</v>
      </c>
      <c r="CK43" s="76" t="str">
        <f aca="false">IF(CJ43,IF($AJ43,1,Constants!$B$22)*POWER(Constants!$B$23,MAX($BC43,0))*POWER(Constants!$B$24,MAX($BD43,0)),"")</f>
        <v/>
      </c>
      <c r="CL43" s="74" t="str">
        <f aca="false">IF(OR($BK43&lt;&gt;Constants!$B$12,NOT($CJ43)),"",IF(NOT($BE43),0,Constants!$B$19*IF($BG43,1,MAX(0,MIN(1,(Constants!$B$20-AF43)/Constants!$B$20)))))</f>
        <v/>
      </c>
      <c r="CM43" s="74" t="str">
        <f aca="false">IF(CL43="","",CL43*IF($BF43,1,Constants!$B$25)*CK43)</f>
        <v/>
      </c>
      <c r="CN43" s="74" t="str">
        <f aca="false">IF(OR($BK43&lt;&gt;Constants!$B$12,NOT($CJ43)),"",IF(NOT($BE43),0,IF(NOT($BG43),0,MAX(0,Constants!$B$21*(1-ABS(AG43-$BM43)/$BM43)))))</f>
        <v/>
      </c>
      <c r="CO43" s="74" t="str">
        <f aca="false">IF(CN43="","",CN43*CK43)</f>
        <v/>
      </c>
      <c r="CP43" s="74" t="str">
        <f aca="false">IF(OR($BK43&lt;&gt;Constants!$B$12,NOT($CJ43)),"",IF(OR(NOT($BE43),NOT($BF43)),0,MIN(Constants!$B$18,(Constants!$B$29*$BH43+Constants!$B$30*$BI43)*IF($BG43,1,MAX(0,MIN(1,(Constants!$B$20-AF43)/Constants!$B$20))))))</f>
        <v/>
      </c>
      <c r="CQ43" s="74" t="str">
        <f aca="false">IF(CP43="","",CP43*CK43)</f>
        <v/>
      </c>
      <c r="CR43" s="75" t="str">
        <f aca="false">IF(OR($BK43&lt;&gt;Constants!$B$12,NOT($CJ43)),"",CM43+CO43+CQ43)</f>
        <v/>
      </c>
      <c r="CS43" s="73" t="str">
        <f aca="false">IF(OR($BK43&lt;&gt;Constants!$B$12,ISBLANK($C43)),"",BW43)</f>
        <v/>
      </c>
      <c r="CT43" s="74" t="str">
        <f aca="false">IF(OR($BK43&lt;&gt;Constants!$B$12,ISBLANK($C43)),"",CG43)</f>
        <v/>
      </c>
      <c r="CU43" s="75" t="str">
        <f aca="false">IF(OR($BK43&lt;&gt;Constants!$B$12,ISBLANK($C43)),"",CR43)</f>
        <v/>
      </c>
      <c r="CV43" s="74" t="str">
        <f aca="false">IF(OR($BK43&lt;&gt;Constants!$B$12,ISBLANK($C43)),"",IF(COUNT(CS43:CU43)=0,0,MAX(CS43:CU43)))</f>
        <v/>
      </c>
      <c r="CW43" s="74" t="str">
        <f aca="false">IF($BK43&lt;&gt;Constants!$B$12,"",CV43)</f>
        <v/>
      </c>
      <c r="CX43" s="74" t="str">
        <f aca="false">IF(ISNUMBER(CW43), RANK(CW43,$CW$11:$CW$510), "")</f>
        <v/>
      </c>
      <c r="CY43" s="73" t="str">
        <f aca="false">IF(OR($BK43&lt;&gt;Constants!$B$12,ISBLANK($C43)),"",MAX(BT43,CD43,CO43))</f>
        <v/>
      </c>
      <c r="CZ43" s="74" t="str">
        <f aca="false">IF(ISNUMBER(CY43), RANK(CY43,CY$11:CY$510), "")</f>
        <v/>
      </c>
      <c r="DA43" s="74" t="str">
        <f aca="false">IF(OR($BK43&lt;&gt;Constants!$B$12,ISBLANK($C43)),"",MAX(AM43,AU43,IF($CH43,BC43,0)))</f>
        <v/>
      </c>
      <c r="DB43" s="74" t="str">
        <f aca="false">IF(ISNUMBER(DA43), RANK(DA43,DA$11:DA$510,1), "")</f>
        <v/>
      </c>
      <c r="DC43" s="74" t="str">
        <f aca="false">IF(OR($BK43&lt;&gt;Constants!$B$12,ISBLANK($C43)),"",MAX(BV43,CF43,CQ43))</f>
        <v/>
      </c>
      <c r="DD43" s="74" t="str">
        <f aca="false">IF(ISNUMBER(DC43),RANK(DC43,DC$11:DC$510),"")</f>
        <v/>
      </c>
      <c r="DE43" s="77" t="str">
        <f aca="false">IFERROR(IF(OR($BK43&lt;&gt;Constants!$B$12, ISBLANK($C43)),"",LARGE(CS43:CU43,2)), 0)</f>
        <v/>
      </c>
      <c r="DF43" s="75" t="str">
        <f aca="false">IF(ISNUMBER(DE43), RANK(DE43,DE$11:DE$510), "")</f>
        <v/>
      </c>
      <c r="DG43" s="74" t="str">
        <f aca="false">IF(ISBLANK($C43),"",IF(BK43=Constants!$B$12,RANK($CX43, $CX$11:$CX$510, 1)+
SUMPRODUCT(--($CX$11:$CX$510=$CX43),--($CZ43&gt;$CZ$11:$CZ$510))+
SUMPRODUCT(--($CX$11:$CX$510=$CX43),--($CZ43=$CZ$11:$CZ$510),--($DB43&gt;$DB$11:$DB$510))+
SUMPRODUCT(--($CX$11:$CX$510=$CX43),--($CZ43=$CZ$11:$CZ$510),--($DB43=$DB$11:$DB$510), --($DD43&gt;$DD$11:$DD$510))+
SUMPRODUCT(--($CX$11:$CX$510=$CX43),--($CZ43=$CZ$11:$CZ$510),--($DB43=$DB$11:$DB$510), --($DD43=$DD$11:$DD$510), --($DF43&gt;$DF$11:$DF$510))
,BK43)
)</f>
        <v/>
      </c>
      <c r="DH43" s="74" t="str">
        <f aca="false">IF(ISBLANK(C43),"",IF(BK43&lt;&gt;Constants!$B$12, BK43, CX43-DG43))</f>
        <v/>
      </c>
      <c r="DI43" s="75"/>
      <c r="DJ43" s="78"/>
      <c r="DK43" s="79" t="str">
        <f aca="false">IF(ISBLANK($C43),"",IF($BK43=Constants!$B$13,$BM43,""))</f>
        <v/>
      </c>
      <c r="DL43" s="78" t="str">
        <f aca="false">IF(ISBLANK($C43),"",IF($BK43&lt;&gt;Constants!$B$12,"",IF(COUNT($CS43:$CU43)=0,"",MATCH($CV43,$CS43:$CU43,0))))</f>
        <v/>
      </c>
      <c r="DM43" s="80" t="str">
        <f aca="false">IF(ISNUMBER($DL43),CHOOSE($DL43,$BR43,$CB43,$CM43),"")</f>
        <v/>
      </c>
      <c r="DN43" s="80" t="str">
        <f aca="false">IF(ISNUMBER($DL43),CHOOSE($DL43,$BT43,$CD43,$CO43),"")</f>
        <v/>
      </c>
      <c r="DO43" s="80" t="str">
        <f aca="false">IF(ISNUMBER($DL43),CHOOSE($DL43,$BV43,$CF43,$CQ43),"")</f>
        <v/>
      </c>
      <c r="DP43" s="81" t="str">
        <f aca="false">IF(ISBLANK(C43),"",IF(BK43&lt;&gt;Constants!$B$12, BK43 ,CW43))</f>
        <v/>
      </c>
      <c r="DQ43" s="82" t="str">
        <f aca="false">IF(ISBLANK($C43),"",IF($BK43&lt;&gt;Constants!$B$12,$BK43,$BL43))</f>
        <v/>
      </c>
      <c r="DR43" s="82" t="str">
        <f aca="false">IF(ISBLANK(C43),"",DH43)</f>
        <v/>
      </c>
      <c r="DS43" s="82" t="str">
        <f aca="false">IF(ISBLANK(C43),"",DG43)</f>
        <v/>
      </c>
      <c r="DT43" s="83" t="str">
        <f aca="false">IF(ISBLANK(C43),
  "",
IF(DS43=Constants!$B$9,COUNTA($C$11:$C510)+2,IF(DS43=Constants!$B$10,COUNTA($C$11:$C510)+1,IF(DS43=Constants!$B$11,COUNTA($C$11:$C510),DS43))))</f>
        <v/>
      </c>
      <c r="DU43" s="3"/>
      <c r="DV43" s="84" t="n">
        <f aca="false">IF(OR(ISNUMBER(DS43),DS43="DQ",DS43="P",DS43="NS"),
    1,
    0
)</f>
        <v>0</v>
      </c>
      <c r="DW43" s="84" t="n">
        <v>33</v>
      </c>
      <c r="DX43" s="84" t="str">
        <f aca="false">IF(ISBLANK($C43),"",IF(ISNUMBER(DT43),DT43+ROW($B43)/1000,""))</f>
        <v/>
      </c>
      <c r="DY43" s="84" t="str">
        <f aca="false">IF(ISNUMBER(DX43), RANK(DX43,DX$11:DX$510,1), "")</f>
        <v/>
      </c>
      <c r="DZ43" s="84" t="str">
        <f aca="false">IF(ISBLANK($C43),
    "",
    $B43
)</f>
        <v/>
      </c>
      <c r="EA43" s="84" t="str">
        <f aca="false">IF(ISBLANK($C43),
    "",
    $C43
)</f>
        <v/>
      </c>
      <c r="EB43" s="84" t="str">
        <f aca="false">IF(ISBLANK($C43),
    "",
    $D43
)</f>
        <v/>
      </c>
      <c r="EC43" s="84" t="str">
        <f aca="false">IF(ISBLANK($C43),"",$DQ43)</f>
        <v/>
      </c>
      <c r="ED43" s="86" t="str">
        <f aca="false">DP43</f>
        <v/>
      </c>
      <c r="EE43" s="84" t="str">
        <f aca="false">IF(ISBLANK($C43),
    "",
    DS43
)</f>
        <v/>
      </c>
      <c r="EF43" s="87" t="str">
        <f aca="false">IF(DW43&gt;DV$10,
    "",
    VLOOKUP(DW43,DY$11:EE541,7,FALSE())
)</f>
        <v/>
      </c>
      <c r="EG43" s="88" t="str">
        <f aca="false">IF(DW43&gt;DV$10,
    "",
    VLOOKUP(DW43,DY$11:EE541,2,FALSE())
)</f>
        <v/>
      </c>
      <c r="EH43" s="88" t="str">
        <f aca="false">IF(DW43&gt;DV$10,
    "",
    VLOOKUP(DW43,DY$11:EE541,3,FALSE())
)</f>
        <v/>
      </c>
      <c r="EI43" s="88" t="str">
        <f aca="false">IF(DW43&gt;DV$10,
    "",
    VLOOKUP(DW43,DY$11:EE541,4,FALSE())
)</f>
        <v/>
      </c>
      <c r="EJ43" s="89" t="str">
        <f aca="false">IF(DW43&gt;DV$10,
    "",
    VLOOKUP(DW43,DY$11:EE541,6,FALSE())
)</f>
        <v/>
      </c>
      <c r="EK43" s="59"/>
    </row>
    <row r="44" customFormat="false" ht="15.75" hidden="false" customHeight="false" outlineLevel="0" collapsed="false">
      <c r="A44" s="3"/>
      <c r="B44" s="153"/>
      <c r="C44" s="154"/>
      <c r="D44" s="135"/>
      <c r="E44" s="158"/>
      <c r="F44" s="137"/>
      <c r="G44" s="137"/>
      <c r="H44" s="138"/>
      <c r="I44" s="139"/>
      <c r="J44" s="140"/>
      <c r="K44" s="140"/>
      <c r="L44" s="140"/>
      <c r="M44" s="140"/>
      <c r="N44" s="141"/>
      <c r="O44" s="142"/>
      <c r="P44" s="137"/>
      <c r="Q44" s="138"/>
      <c r="R44" s="139"/>
      <c r="S44" s="140"/>
      <c r="T44" s="140"/>
      <c r="U44" s="140"/>
      <c r="V44" s="140"/>
      <c r="W44" s="141"/>
      <c r="X44" s="142"/>
      <c r="Y44" s="137"/>
      <c r="Z44" s="138"/>
      <c r="AA44" s="139"/>
      <c r="AB44" s="140"/>
      <c r="AC44" s="140"/>
      <c r="AD44" s="140"/>
      <c r="AE44" s="140"/>
      <c r="AF44" s="141"/>
      <c r="AG44" s="143"/>
      <c r="AH44" s="139"/>
      <c r="AI44" s="116"/>
      <c r="AJ44" s="116" t="str">
        <f aca="false">IF(ISBLANK($C44),
  "",
IF(E44=Constants!$B$7,
  TRUE(),
IF(E44=Constants!$B$8,
  FALSE(),
  TRUE()
)))</f>
        <v/>
      </c>
      <c r="AK44" s="117" t="str">
        <f aca="false">IF(ISBLANK($C44),"",IF(F44=Constants!$B$8,FALSE(),TRUE()))</f>
        <v/>
      </c>
      <c r="AL44" s="117" t="str">
        <f aca="false">IF(ISBLANK($C44),"",COUNTA($G44:$O44)&gt;0)</f>
        <v/>
      </c>
      <c r="AM44" s="117" t="str">
        <f aca="false">IF(OR(ISBLANK($C44),$AL44&lt;&gt;TRUE()),"",IF(ISBLANK(G44),Constants!$B$27,MAX(0,G44)))</f>
        <v/>
      </c>
      <c r="AN44" s="117" t="str">
        <f aca="false">IF(OR(ISBLANK($C44),$AL44&lt;&gt;TRUE()),"",IF(ISBLANK(H44),Constants!$B$28,MAX(0,H44)))</f>
        <v/>
      </c>
      <c r="AO44" s="117" t="str">
        <f aca="false">IF(OR(ISBLANK($C44),$AL44&lt;&gt;TRUE()),"",IF(J44=Constants!$B$7,TRUE(),IF(J44=Constants!$B$8,FALSE(),TRUE())))</f>
        <v/>
      </c>
      <c r="AP44" s="117" t="str">
        <f aca="false">IF(OR(ISBLANK($C44),$AL44&lt;&gt;TRUE()),"",IF(I44=Constants!$B$7,TRUE(),IF(I44=Constants!$B$8,FALSE(),TRUE())))</f>
        <v/>
      </c>
      <c r="AQ44" s="117" t="str">
        <f aca="false">IF(OR(ISBLANK($C44),$AL44&lt;&gt;TRUE()),"",IF(K44=Constants!$B$33,TRUE(),IF(K44=Constants!$B$34,FALSE(),IF(AND(ISNUMBER(O44),OR(ISBLANK(N44),N44=0)),TRUE(),IF(AND(ISBLANK(O44),ISNUMBER(N44),N44&lt;&gt;0),FALSE(),"")))))</f>
        <v/>
      </c>
      <c r="AR44" s="117" t="str">
        <f aca="false">IF(OR(ISBLANK($C44),$AL44&lt;&gt;TRUE()),"",IF(ISBLANK(L44),Constants!$B$35,MAX(0,MIN(Constants!$B$31,L44))))</f>
        <v/>
      </c>
      <c r="AS44" s="117" t="str">
        <f aca="false">IF(OR(ISBLANK($C44),$AL44&lt;&gt;TRUE()),"",IF(ISBLANK(M44),Constants!$B$35,MAX(0,MIN(Constants!$B$32,M44))))</f>
        <v/>
      </c>
      <c r="AT44" s="117" t="str">
        <f aca="false">IF(ISBLANK($C44),"",COUNTA($P44:$X44)&gt;0)</f>
        <v/>
      </c>
      <c r="AU44" s="117" t="str">
        <f aca="false">IF(OR(ISBLANK($C44),$AT44&lt;&gt;TRUE()),"",IF(ISBLANK(P44),Constants!$B$27,MAX(0,P44)))</f>
        <v/>
      </c>
      <c r="AV44" s="117" t="str">
        <f aca="false">IF(OR(ISBLANK($C44),$AT44&lt;&gt;TRUE()),"",IF(ISBLANK(Q44),Constants!$B$28,MAX(0,Q44)))</f>
        <v/>
      </c>
      <c r="AW44" s="117" t="str">
        <f aca="false">IF(OR(ISBLANK($C44),$AT44&lt;&gt;TRUE()),"",IF(S44=Constants!$B$7,TRUE(),IF(S44=Constants!$B$8,FALSE(),TRUE())))</f>
        <v/>
      </c>
      <c r="AX44" s="117" t="str">
        <f aca="false">IF(OR(ISBLANK($C44),$AT44&lt;&gt;TRUE()),"",IF(R44=Constants!$B$7,TRUE(),IF(R44=Constants!$B$8,FALSE(),TRUE())))</f>
        <v/>
      </c>
      <c r="AY44" s="117" t="str">
        <f aca="false">IF(OR(ISBLANK($C44),$AT44&lt;&gt;TRUE()),"",IF(T44=Constants!$B$33,TRUE(),IF(T44=Constants!$B$34,FALSE(),IF(AND(ISNUMBER(X44),OR(ISBLANK(W44),W44=0)),TRUE(),IF(AND(ISBLANK(X44),ISNUMBER(W44),W44&lt;&gt;0),FALSE(),"")))))</f>
        <v/>
      </c>
      <c r="AZ44" s="117" t="str">
        <f aca="false">IF(OR(ISBLANK($C44),$AT44&lt;&gt;TRUE()),"",IF(ISBLANK(U44),Constants!$B$35,MAX(0,MIN(Constants!$B$31,U44))))</f>
        <v/>
      </c>
      <c r="BA44" s="117" t="str">
        <f aca="false">IF(OR(ISBLANK($C44),$AT44&lt;&gt;TRUE()),"",IF(ISBLANK(V44),Constants!$B$35,MAX(0,MIN(Constants!$B$32,V44))))</f>
        <v/>
      </c>
      <c r="BB44" s="117" t="str">
        <f aca="false">IF(ISBLANK($C44),"",COUNTA($Y44:$AG44)&gt;0)</f>
        <v/>
      </c>
      <c r="BC44" s="117" t="str">
        <f aca="false">IF(OR(ISBLANK($C44),$BB44&lt;&gt;TRUE()),"",IF(ISBLANK(Y44),Constants!$B$27,MAX(0,Y44)))</f>
        <v/>
      </c>
      <c r="BD44" s="117" t="str">
        <f aca="false">IF(OR(ISBLANK($C44),$BB44&lt;&gt;TRUE()),"",IF(ISBLANK(Z44),Constants!$B$28,MAX(0,Z44)))</f>
        <v/>
      </c>
      <c r="BE44" s="117" t="str">
        <f aca="false">IF(OR(ISBLANK($C44),$BB44&lt;&gt;TRUE()),"",IF(AB44=Constants!$B$7,TRUE(),IF(AB44=Constants!$B$8,FALSE(),TRUE())))</f>
        <v/>
      </c>
      <c r="BF44" s="117" t="str">
        <f aca="false">IF(OR(ISBLANK($C44),$BB44&lt;&gt;TRUE()),"",IF(AA44=Constants!$B$7,TRUE(),IF(AA44=Constants!$B$8,FALSE(),TRUE())))</f>
        <v/>
      </c>
      <c r="BG44" s="117" t="str">
        <f aca="false">IF(OR(ISBLANK($C44),$BB44&lt;&gt;TRUE()),"",IF(AC44=Constants!$B$33,TRUE(),IF(AC44=Constants!$B$34,FALSE(),IF(AND(ISNUMBER(AG44),OR(ISBLANK(AF44),AF44=0)),TRUE(),IF(AND(ISBLANK(AG44),ISNUMBER(AF44),AF44&lt;&gt;0),FALSE(),"")))))</f>
        <v/>
      </c>
      <c r="BH44" s="117" t="str">
        <f aca="false">IF(OR(ISBLANK($C44),$BB44&lt;&gt;TRUE()),"",IF(ISBLANK(AD44),Constants!$B$35,MAX(0,MIN(Constants!$B$31,AD44))))</f>
        <v/>
      </c>
      <c r="BI44" s="117" t="str">
        <f aca="false">IF(OR(ISBLANK($C44),$BB44&lt;&gt;TRUE()),"",IF(ISBLANK(AE44),Constants!$B$35,MAX(0,MIN(Constants!$B$32,AE44))))</f>
        <v/>
      </c>
      <c r="BJ44" s="118" t="str">
        <f aca="false">IF(ISBLANK($C44),
  "",
IF(AH44=Constants!$B$7,
  TRUE(),
IF(AH44=Constants!$B$8,
  FALSE(),
  FALSE()
)))</f>
        <v/>
      </c>
      <c r="BK44" s="117" t="str">
        <f aca="false">IF(ISBLANK($C44),"",IF($BJ44,Constants!$B$9,IF(COUNTA($E44:$AH44)=0,Constants!$B$10,IF(NOT($AK44),Constants!$B$11,IF(AND(NOT(ISNUMBER($BM44)),COUNTA($O44,$X44,$AG44)&gt;0),Constants!$B$13,Constants!$B$12)))))</f>
        <v/>
      </c>
      <c r="BL44" s="117" t="str">
        <f aca="false">IF(ISBLANK($C44),"",IF($BK44&lt;&gt;Constants!$B$12,$BK44,Constants!$B$4))</f>
        <v/>
      </c>
      <c r="BM44" s="116" t="str">
        <f aca="false">IF(OR(ISBLANK($D$8), NOT(ISNUMBER($D$8))), Constants!$B$17,$D$8)</f>
        <v>ERROR: Set Target Time in cell D8</v>
      </c>
      <c r="BN44" s="119" t="str">
        <f aca="false">IF(OR($BK44&lt;&gt;Constants!$B$12,$AL44&lt;&gt;TRUE()),"",IF(NOT($AO44),TRUE(),IF($AQ44="","",$AQ44)))</f>
        <v/>
      </c>
      <c r="BO44" s="120" t="n">
        <f aca="false">IF(BN44="",FALSE(),IF(NOT($AO44),TRUE(),IF($AQ44,ISNUMBER(O44),ISNUMBER(N44))))</f>
        <v>0</v>
      </c>
      <c r="BP44" s="121" t="str">
        <f aca="false">IF(BO44,IF($AJ44,1,Constants!$B$22)*POWER(Constants!$B$23,MAX($AM44,0))*POWER(Constants!$B$24,MAX($AN44,0)),"")</f>
        <v/>
      </c>
      <c r="BQ44" s="117" t="str">
        <f aca="false">IF(OR($BK44&lt;&gt;Constants!$B$12,NOT($BO44)),"",IF(NOT($AO44),0,Constants!$B$19*IF($AQ44,1,MAX(0,MIN(1,(Constants!$B$20-N44)/Constants!$B$20)))))</f>
        <v/>
      </c>
      <c r="BR44" s="117" t="str">
        <f aca="false">IF(BQ44="","",BQ44*IF($AP44,1,Constants!$B$25)*BP44)</f>
        <v/>
      </c>
      <c r="BS44" s="117" t="str">
        <f aca="false">IF(OR($BK44&lt;&gt;Constants!$B$12,NOT($BO44)),"",IF(NOT($AO44),0,IF(NOT($AQ44),0,MAX(0,Constants!$B$21*(1-ABS(O44-$BM44)/$BM44)))))</f>
        <v/>
      </c>
      <c r="BT44" s="117" t="str">
        <f aca="false">IF(BS44="","",BS44*BP44)</f>
        <v/>
      </c>
      <c r="BU44" s="117" t="str">
        <f aca="false">IF(OR($BK44&lt;&gt;Constants!$B$12,NOT($BO44)),"",IF(OR(NOT($AO44),NOT($AP44)),0,MIN(Constants!$B$18,(Constants!$B$29*$AR44+Constants!$B$30*$AS44)*IF($AQ44,1,MAX(0,MIN(1,(Constants!$B$20-N44)/Constants!$B$20))))))</f>
        <v/>
      </c>
      <c r="BV44" s="117" t="str">
        <f aca="false">IF(BU44="","",BU44*BP44)</f>
        <v/>
      </c>
      <c r="BW44" s="122" t="str">
        <f aca="false">IF(OR($BK44&lt;&gt;Constants!$B$12,NOT($BO44)),"",BR44+BT44+BV44)</f>
        <v/>
      </c>
      <c r="BX44" s="119" t="str">
        <f aca="false">IF(OR($BK44&lt;&gt;Constants!$B$12,$AT44&lt;&gt;TRUE()),"",IF(NOT($AW44),TRUE(),IF($AY44="","",$AY44)))</f>
        <v/>
      </c>
      <c r="BY44" s="120" t="n">
        <f aca="false">IF(BX44="",FALSE(),IF(NOT($AW44),TRUE(),IF($AY44,ISNUMBER(X44),ISNUMBER(W44))))</f>
        <v>0</v>
      </c>
      <c r="BZ44" s="121" t="str">
        <f aca="false">IF(BY44,IF($AJ44,1,Constants!$B$22)*POWER(Constants!$B$23,MAX($AU44,0))*POWER(Constants!$B$24,MAX($AV44,0)),"")</f>
        <v/>
      </c>
      <c r="CA44" s="117" t="str">
        <f aca="false">IF(OR($BK44&lt;&gt;Constants!$B$12,NOT($BY44)),"",IF(NOT($AW44),0,Constants!$B$19*IF($AY44,1,MAX(0,MIN(1,(Constants!$B$20-W44)/Constants!$B$20)))))</f>
        <v/>
      </c>
      <c r="CB44" s="117" t="str">
        <f aca="false">IF(CA44="","",CA44*IF($AX44,1,Constants!$B$25)*BZ44)</f>
        <v/>
      </c>
      <c r="CC44" s="117" t="str">
        <f aca="false">IF(OR($BK44&lt;&gt;Constants!$B$12,NOT($BY44)),"",IF(NOT($AW44),0,IF(NOT($AY44),0,MAX(0,Constants!$B$21*(1-ABS(X44-$BM44)/$BM44)))))</f>
        <v/>
      </c>
      <c r="CD44" s="117" t="str">
        <f aca="false">IF(CC44="","",CC44*BZ44)</f>
        <v/>
      </c>
      <c r="CE44" s="117" t="str">
        <f aca="false">IF(OR($BK44&lt;&gt;Constants!$B$12,NOT($BY44)),"",IF(OR(NOT($AW44),NOT($AX44)),0,MIN(Constants!$B$18,(Constants!$B$29*$AZ44+Constants!$B$30*$BA44)*IF($AY44,1,MAX(0,MIN(1,(Constants!$B$20-W44)/Constants!$B$20))))))</f>
        <v/>
      </c>
      <c r="CF44" s="117" t="str">
        <f aca="false">IF(CE44="","",CE44*BZ44)</f>
        <v/>
      </c>
      <c r="CG44" s="122" t="str">
        <f aca="false">IF(OR($BK44&lt;&gt;Constants!$B$12,NOT($BY44)),"",CB44+CD44+CF44)</f>
        <v/>
      </c>
      <c r="CH44" s="119" t="n">
        <f aca="false">IF(OR(BN44="",BX44=""),TRUE(),BN44&lt;&gt;BX44)</f>
        <v>1</v>
      </c>
      <c r="CI44" s="117" t="str">
        <f aca="false">IF(OR($BK44&lt;&gt;Constants!$B$12,$BB44&lt;&gt;TRUE(),NOT($CH44)),"",IF(NOT($BE44),TRUE(),IF($BG44="","",$BG44)))</f>
        <v/>
      </c>
      <c r="CJ44" s="120" t="n">
        <f aca="false">IF(CI44="",FALSE(),IF(NOT($BE44),TRUE(),IF($BG44,ISNUMBER(AG44),ISNUMBER(AF44))))</f>
        <v>0</v>
      </c>
      <c r="CK44" s="121" t="str">
        <f aca="false">IF(CJ44,IF($AJ44,1,Constants!$B$22)*POWER(Constants!$B$23,MAX($BC44,0))*POWER(Constants!$B$24,MAX($BD44,0)),"")</f>
        <v/>
      </c>
      <c r="CL44" s="117" t="str">
        <f aca="false">IF(OR($BK44&lt;&gt;Constants!$B$12,NOT($CJ44)),"",IF(NOT($BE44),0,Constants!$B$19*IF($BG44,1,MAX(0,MIN(1,(Constants!$B$20-AF44)/Constants!$B$20)))))</f>
        <v/>
      </c>
      <c r="CM44" s="117" t="str">
        <f aca="false">IF(CL44="","",CL44*IF($BF44,1,Constants!$B$25)*CK44)</f>
        <v/>
      </c>
      <c r="CN44" s="117" t="str">
        <f aca="false">IF(OR($BK44&lt;&gt;Constants!$B$12,NOT($CJ44)),"",IF(NOT($BE44),0,IF(NOT($BG44),0,MAX(0,Constants!$B$21*(1-ABS(AG44-$BM44)/$BM44)))))</f>
        <v/>
      </c>
      <c r="CO44" s="117" t="str">
        <f aca="false">IF(CN44="","",CN44*CK44)</f>
        <v/>
      </c>
      <c r="CP44" s="117" t="str">
        <f aca="false">IF(OR($BK44&lt;&gt;Constants!$B$12,NOT($CJ44)),"",IF(OR(NOT($BE44),NOT($BF44)),0,MIN(Constants!$B$18,(Constants!$B$29*$BH44+Constants!$B$30*$BI44)*IF($BG44,1,MAX(0,MIN(1,(Constants!$B$20-AF44)/Constants!$B$20))))))</f>
        <v/>
      </c>
      <c r="CQ44" s="117" t="str">
        <f aca="false">IF(CP44="","",CP44*CK44)</f>
        <v/>
      </c>
      <c r="CR44" s="122" t="str">
        <f aca="false">IF(OR($BK44&lt;&gt;Constants!$B$12,NOT($CJ44)),"",CM44+CO44+CQ44)</f>
        <v/>
      </c>
      <c r="CS44" s="116" t="str">
        <f aca="false">IF(OR($BK44&lt;&gt;Constants!$B$12,ISBLANK($C44)),"",BW44)</f>
        <v/>
      </c>
      <c r="CT44" s="117" t="str">
        <f aca="false">IF(OR($BK44&lt;&gt;Constants!$B$12,ISBLANK($C44)),"",CG44)</f>
        <v/>
      </c>
      <c r="CU44" s="118" t="str">
        <f aca="false">IF(OR($BK44&lt;&gt;Constants!$B$12,ISBLANK($C44)),"",CR44)</f>
        <v/>
      </c>
      <c r="CV44" s="117" t="str">
        <f aca="false">IF(OR($BK44&lt;&gt;Constants!$B$12,ISBLANK($C44)),"",IF(COUNT(CS44:CU44)=0,0,MAX(CS44:CU44)))</f>
        <v/>
      </c>
      <c r="CW44" s="117" t="str">
        <f aca="false">IF($BK44&lt;&gt;Constants!$B$12,"",CV44)</f>
        <v/>
      </c>
      <c r="CX44" s="117" t="str">
        <f aca="false">IF(ISNUMBER(CW44), RANK(CW44,$CW$11:$CW$510), "")</f>
        <v/>
      </c>
      <c r="CY44" s="116" t="str">
        <f aca="false">IF(OR($BK44&lt;&gt;Constants!$B$12,ISBLANK($C44)),"",MAX(BT44,CD44,CO44))</f>
        <v/>
      </c>
      <c r="CZ44" s="117" t="str">
        <f aca="false">IF(ISNUMBER(CY44), RANK(CY44,CY$11:CY$510), "")</f>
        <v/>
      </c>
      <c r="DA44" s="117" t="str">
        <f aca="false">IF(OR($BK44&lt;&gt;Constants!$B$12,ISBLANK($C44)),"",MAX(AM44,AU44,IF($CH44,BC44,0)))</f>
        <v/>
      </c>
      <c r="DB44" s="117" t="str">
        <f aca="false">IF(ISNUMBER(DA44), RANK(DA44,DA$11:DA$510,1), "")</f>
        <v/>
      </c>
      <c r="DC44" s="117" t="str">
        <f aca="false">IF(OR($BK44&lt;&gt;Constants!$B$12,ISBLANK($C44)),"",MAX(BV44,CF44,CQ44))</f>
        <v/>
      </c>
      <c r="DD44" s="117" t="str">
        <f aca="false">IF(ISNUMBER(DC44),RANK(DC44,DC$11:DC$510),"")</f>
        <v/>
      </c>
      <c r="DE44" s="123" t="str">
        <f aca="false">IFERROR(IF(OR($BK44&lt;&gt;Constants!$B$12, ISBLANK($C44)),"",LARGE(CS44:CU44,2)), 0)</f>
        <v/>
      </c>
      <c r="DF44" s="118" t="str">
        <f aca="false">IF(ISNUMBER(DE44), RANK(DE44,DE$11:DE$510), "")</f>
        <v/>
      </c>
      <c r="DG44" s="117" t="str">
        <f aca="false">IF(ISBLANK($C44),"",IF(BK44=Constants!$B$12,RANK($CX44, $CX$11:$CX$510, 1)+
SUMPRODUCT(--($CX$11:$CX$510=$CX44),--($CZ44&gt;$CZ$11:$CZ$510))+
SUMPRODUCT(--($CX$11:$CX$510=$CX44),--($CZ44=$CZ$11:$CZ$510),--($DB44&gt;$DB$11:$DB$510))+
SUMPRODUCT(--($CX$11:$CX$510=$CX44),--($CZ44=$CZ$11:$CZ$510),--($DB44=$DB$11:$DB$510), --($DD44&gt;$DD$11:$DD$510))+
SUMPRODUCT(--($CX$11:$CX$510=$CX44),--($CZ44=$CZ$11:$CZ$510),--($DB44=$DB$11:$DB$510), --($DD44=$DD$11:$DD$510), --($DF44&gt;$DF$11:$DF$510))
,BK44)
)</f>
        <v/>
      </c>
      <c r="DH44" s="117" t="str">
        <f aca="false">IF(ISBLANK(C44),"",IF(BK44&lt;&gt;Constants!$B$12, BK44, CX44-DG44))</f>
        <v/>
      </c>
      <c r="DI44" s="118"/>
      <c r="DJ44" s="124"/>
      <c r="DK44" s="125" t="str">
        <f aca="false">IF(ISBLANK($C44),"",IF($BK44=Constants!$B$13,$BM44,""))</f>
        <v/>
      </c>
      <c r="DL44" s="124" t="str">
        <f aca="false">IF(ISBLANK($C44),"",IF($BK44&lt;&gt;Constants!$B$12,"",IF(COUNT($CS44:$CU44)=0,"",MATCH($CV44,$CS44:$CU44,0))))</f>
        <v/>
      </c>
      <c r="DM44" s="126" t="str">
        <f aca="false">IF(ISNUMBER($DL44),CHOOSE($DL44,$BR44,$CB44,$CM44),"")</f>
        <v/>
      </c>
      <c r="DN44" s="126" t="str">
        <f aca="false">IF(ISNUMBER($DL44),CHOOSE($DL44,$BT44,$CD44,$CO44),"")</f>
        <v/>
      </c>
      <c r="DO44" s="126" t="str">
        <f aca="false">IF(ISNUMBER($DL44),CHOOSE($DL44,$BV44,$CF44,$CQ44),"")</f>
        <v/>
      </c>
      <c r="DP44" s="127" t="str">
        <f aca="false">IF(ISBLANK(C44),"",IF(BK44&lt;&gt;Constants!$B$12, BK44 ,CW44))</f>
        <v/>
      </c>
      <c r="DQ44" s="128" t="str">
        <f aca="false">IF(ISBLANK($C44),"",IF($BK44&lt;&gt;Constants!$B$12,$BK44,$BL44))</f>
        <v/>
      </c>
      <c r="DR44" s="128" t="str">
        <f aca="false">IF(ISBLANK(C44),"",DH44)</f>
        <v/>
      </c>
      <c r="DS44" s="128" t="str">
        <f aca="false">IF(ISBLANK(C44),"",DG44)</f>
        <v/>
      </c>
      <c r="DT44" s="129" t="str">
        <f aca="false">IF(ISBLANK(C44),
  "",
IF(DS44=Constants!$B$9,COUNTA($C$11:$C510)+2,IF(DS44=Constants!$B$10,COUNTA($C$11:$C510)+1,IF(DS44=Constants!$B$11,COUNTA($C$11:$C510),DS44))))</f>
        <v/>
      </c>
      <c r="DU44" s="3"/>
      <c r="DV44" s="130" t="n">
        <f aca="false">IF(OR(ISNUMBER(DS44),DS44="DQ",DS44="P",DS44="NS"),
    1,
    0
)</f>
        <v>0</v>
      </c>
      <c r="DW44" s="130" t="n">
        <v>34</v>
      </c>
      <c r="DX44" s="130" t="str">
        <f aca="false">IF(ISBLANK($C44),"",IF(ISNUMBER(DT44),DT44+ROW($B44)/1000,""))</f>
        <v/>
      </c>
      <c r="DY44" s="130" t="str">
        <f aca="false">IF(ISNUMBER(DX44), RANK(DX44,DX$11:DX$510,1), "")</f>
        <v/>
      </c>
      <c r="DZ44" s="130" t="str">
        <f aca="false">IF(ISBLANK($C44),
    "",
    $B44
)</f>
        <v/>
      </c>
      <c r="EA44" s="130" t="str">
        <f aca="false">IF(ISBLANK($C44),
    "",
    $C44
)</f>
        <v/>
      </c>
      <c r="EB44" s="130" t="str">
        <f aca="false">IF(ISBLANK($C44),
    "",
    $D44
)</f>
        <v/>
      </c>
      <c r="EC44" s="130" t="str">
        <f aca="false">IF(ISBLANK($C44),"",$DQ44)</f>
        <v/>
      </c>
      <c r="ED44" s="131" t="str">
        <f aca="false">DP44</f>
        <v/>
      </c>
      <c r="EE44" s="130" t="str">
        <f aca="false">IF(ISBLANK($C44),
    "",
    DS44
)</f>
        <v/>
      </c>
      <c r="EF44" s="132" t="str">
        <f aca="false">IF(DW44&gt;DV$10,
    "",
    VLOOKUP(DW44,DY$11:EE542,7,FALSE())
)</f>
        <v/>
      </c>
      <c r="EG44" s="133" t="str">
        <f aca="false">IF(DW44&gt;DV$10,
    "",
    VLOOKUP(DW44,DY$11:EE542,2,FALSE())
)</f>
        <v/>
      </c>
      <c r="EH44" s="133" t="str">
        <f aca="false">IF(DW44&gt;DV$10,
    "",
    VLOOKUP(DW44,DY$11:EE542,3,FALSE())
)</f>
        <v/>
      </c>
      <c r="EI44" s="133" t="str">
        <f aca="false">IF(DW44&gt;DV$10,
    "",
    VLOOKUP(DW44,DY$11:EE542,4,FALSE())
)</f>
        <v/>
      </c>
      <c r="EJ44" s="134" t="str">
        <f aca="false">IF(DW44&gt;DV$10,
    "",
    VLOOKUP(DW44,DY$11:EE542,6,FALSE())
)</f>
        <v/>
      </c>
      <c r="EK44" s="59"/>
    </row>
    <row r="45" customFormat="false" ht="15.75" hidden="false" customHeight="false" outlineLevel="0" collapsed="false">
      <c r="A45" s="3"/>
      <c r="B45" s="153"/>
      <c r="C45" s="154"/>
      <c r="D45" s="135"/>
      <c r="E45" s="158"/>
      <c r="F45" s="137"/>
      <c r="G45" s="137"/>
      <c r="H45" s="138"/>
      <c r="I45" s="139"/>
      <c r="J45" s="140"/>
      <c r="K45" s="140"/>
      <c r="L45" s="140"/>
      <c r="M45" s="140"/>
      <c r="N45" s="141"/>
      <c r="O45" s="142"/>
      <c r="P45" s="137"/>
      <c r="Q45" s="138"/>
      <c r="R45" s="139"/>
      <c r="S45" s="140"/>
      <c r="T45" s="140"/>
      <c r="U45" s="140"/>
      <c r="V45" s="140"/>
      <c r="W45" s="141"/>
      <c r="X45" s="142"/>
      <c r="Y45" s="137"/>
      <c r="Z45" s="138"/>
      <c r="AA45" s="139"/>
      <c r="AB45" s="140"/>
      <c r="AC45" s="140"/>
      <c r="AD45" s="140"/>
      <c r="AE45" s="140"/>
      <c r="AF45" s="141"/>
      <c r="AG45" s="143"/>
      <c r="AH45" s="139"/>
      <c r="AI45" s="116"/>
      <c r="AJ45" s="116" t="str">
        <f aca="false">IF(ISBLANK($C45),
  "",
IF(E45=Constants!$B$7,
  TRUE(),
IF(E45=Constants!$B$8,
  FALSE(),
  TRUE()
)))</f>
        <v/>
      </c>
      <c r="AK45" s="117" t="str">
        <f aca="false">IF(ISBLANK($C45),"",IF(F45=Constants!$B$8,FALSE(),TRUE()))</f>
        <v/>
      </c>
      <c r="AL45" s="117" t="str">
        <f aca="false">IF(ISBLANK($C45),"",COUNTA($G45:$O45)&gt;0)</f>
        <v/>
      </c>
      <c r="AM45" s="117" t="str">
        <f aca="false">IF(OR(ISBLANK($C45),$AL45&lt;&gt;TRUE()),"",IF(ISBLANK(G45),Constants!$B$27,MAX(0,G45)))</f>
        <v/>
      </c>
      <c r="AN45" s="117" t="str">
        <f aca="false">IF(OR(ISBLANK($C45),$AL45&lt;&gt;TRUE()),"",IF(ISBLANK(H45),Constants!$B$28,MAX(0,H45)))</f>
        <v/>
      </c>
      <c r="AO45" s="117" t="str">
        <f aca="false">IF(OR(ISBLANK($C45),$AL45&lt;&gt;TRUE()),"",IF(J45=Constants!$B$7,TRUE(),IF(J45=Constants!$B$8,FALSE(),TRUE())))</f>
        <v/>
      </c>
      <c r="AP45" s="117" t="str">
        <f aca="false">IF(OR(ISBLANK($C45),$AL45&lt;&gt;TRUE()),"",IF(I45=Constants!$B$7,TRUE(),IF(I45=Constants!$B$8,FALSE(),TRUE())))</f>
        <v/>
      </c>
      <c r="AQ45" s="117" t="str">
        <f aca="false">IF(OR(ISBLANK($C45),$AL45&lt;&gt;TRUE()),"",IF(K45=Constants!$B$33,TRUE(),IF(K45=Constants!$B$34,FALSE(),IF(AND(ISNUMBER(O45),OR(ISBLANK(N45),N45=0)),TRUE(),IF(AND(ISBLANK(O45),ISNUMBER(N45),N45&lt;&gt;0),FALSE(),"")))))</f>
        <v/>
      </c>
      <c r="AR45" s="117" t="str">
        <f aca="false">IF(OR(ISBLANK($C45),$AL45&lt;&gt;TRUE()),"",IF(ISBLANK(L45),Constants!$B$35,MAX(0,MIN(Constants!$B$31,L45))))</f>
        <v/>
      </c>
      <c r="AS45" s="117" t="str">
        <f aca="false">IF(OR(ISBLANK($C45),$AL45&lt;&gt;TRUE()),"",IF(ISBLANK(M45),Constants!$B$35,MAX(0,MIN(Constants!$B$32,M45))))</f>
        <v/>
      </c>
      <c r="AT45" s="117" t="str">
        <f aca="false">IF(ISBLANK($C45),"",COUNTA($P45:$X45)&gt;0)</f>
        <v/>
      </c>
      <c r="AU45" s="117" t="str">
        <f aca="false">IF(OR(ISBLANK($C45),$AT45&lt;&gt;TRUE()),"",IF(ISBLANK(P45),Constants!$B$27,MAX(0,P45)))</f>
        <v/>
      </c>
      <c r="AV45" s="117" t="str">
        <f aca="false">IF(OR(ISBLANK($C45),$AT45&lt;&gt;TRUE()),"",IF(ISBLANK(Q45),Constants!$B$28,MAX(0,Q45)))</f>
        <v/>
      </c>
      <c r="AW45" s="117" t="str">
        <f aca="false">IF(OR(ISBLANK($C45),$AT45&lt;&gt;TRUE()),"",IF(S45=Constants!$B$7,TRUE(),IF(S45=Constants!$B$8,FALSE(),TRUE())))</f>
        <v/>
      </c>
      <c r="AX45" s="117" t="str">
        <f aca="false">IF(OR(ISBLANK($C45),$AT45&lt;&gt;TRUE()),"",IF(R45=Constants!$B$7,TRUE(),IF(R45=Constants!$B$8,FALSE(),TRUE())))</f>
        <v/>
      </c>
      <c r="AY45" s="117" t="str">
        <f aca="false">IF(OR(ISBLANK($C45),$AT45&lt;&gt;TRUE()),"",IF(T45=Constants!$B$33,TRUE(),IF(T45=Constants!$B$34,FALSE(),IF(AND(ISNUMBER(X45),OR(ISBLANK(W45),W45=0)),TRUE(),IF(AND(ISBLANK(X45),ISNUMBER(W45),W45&lt;&gt;0),FALSE(),"")))))</f>
        <v/>
      </c>
      <c r="AZ45" s="117" t="str">
        <f aca="false">IF(OR(ISBLANK($C45),$AT45&lt;&gt;TRUE()),"",IF(ISBLANK(U45),Constants!$B$35,MAX(0,MIN(Constants!$B$31,U45))))</f>
        <v/>
      </c>
      <c r="BA45" s="117" t="str">
        <f aca="false">IF(OR(ISBLANK($C45),$AT45&lt;&gt;TRUE()),"",IF(ISBLANK(V45),Constants!$B$35,MAX(0,MIN(Constants!$B$32,V45))))</f>
        <v/>
      </c>
      <c r="BB45" s="117" t="str">
        <f aca="false">IF(ISBLANK($C45),"",COUNTA($Y45:$AG45)&gt;0)</f>
        <v/>
      </c>
      <c r="BC45" s="117" t="str">
        <f aca="false">IF(OR(ISBLANK($C45),$BB45&lt;&gt;TRUE()),"",IF(ISBLANK(Y45),Constants!$B$27,MAX(0,Y45)))</f>
        <v/>
      </c>
      <c r="BD45" s="117" t="str">
        <f aca="false">IF(OR(ISBLANK($C45),$BB45&lt;&gt;TRUE()),"",IF(ISBLANK(Z45),Constants!$B$28,MAX(0,Z45)))</f>
        <v/>
      </c>
      <c r="BE45" s="117" t="str">
        <f aca="false">IF(OR(ISBLANK($C45),$BB45&lt;&gt;TRUE()),"",IF(AB45=Constants!$B$7,TRUE(),IF(AB45=Constants!$B$8,FALSE(),TRUE())))</f>
        <v/>
      </c>
      <c r="BF45" s="117" t="str">
        <f aca="false">IF(OR(ISBLANK($C45),$BB45&lt;&gt;TRUE()),"",IF(AA45=Constants!$B$7,TRUE(),IF(AA45=Constants!$B$8,FALSE(),TRUE())))</f>
        <v/>
      </c>
      <c r="BG45" s="117" t="str">
        <f aca="false">IF(OR(ISBLANK($C45),$BB45&lt;&gt;TRUE()),"",IF(AC45=Constants!$B$33,TRUE(),IF(AC45=Constants!$B$34,FALSE(),IF(AND(ISNUMBER(AG45),OR(ISBLANK(AF45),AF45=0)),TRUE(),IF(AND(ISBLANK(AG45),ISNUMBER(AF45),AF45&lt;&gt;0),FALSE(),"")))))</f>
        <v/>
      </c>
      <c r="BH45" s="117" t="str">
        <f aca="false">IF(OR(ISBLANK($C45),$BB45&lt;&gt;TRUE()),"",IF(ISBLANK(AD45),Constants!$B$35,MAX(0,MIN(Constants!$B$31,AD45))))</f>
        <v/>
      </c>
      <c r="BI45" s="117" t="str">
        <f aca="false">IF(OR(ISBLANK($C45),$BB45&lt;&gt;TRUE()),"",IF(ISBLANK(AE45),Constants!$B$35,MAX(0,MIN(Constants!$B$32,AE45))))</f>
        <v/>
      </c>
      <c r="BJ45" s="118" t="str">
        <f aca="false">IF(ISBLANK($C45),
  "",
IF(AH45=Constants!$B$7,
  TRUE(),
IF(AH45=Constants!$B$8,
  FALSE(),
  FALSE()
)))</f>
        <v/>
      </c>
      <c r="BK45" s="117" t="str">
        <f aca="false">IF(ISBLANK($C45),"",IF($BJ45,Constants!$B$9,IF(COUNTA($E45:$AH45)=0,Constants!$B$10,IF(NOT($AK45),Constants!$B$11,IF(AND(NOT(ISNUMBER($BM45)),COUNTA($O45,$X45,$AG45)&gt;0),Constants!$B$13,Constants!$B$12)))))</f>
        <v/>
      </c>
      <c r="BL45" s="117" t="str">
        <f aca="false">IF(ISBLANK($C45),"",IF($BK45&lt;&gt;Constants!$B$12,$BK45,Constants!$B$4))</f>
        <v/>
      </c>
      <c r="BM45" s="116" t="str">
        <f aca="false">IF(OR(ISBLANK($D$8), NOT(ISNUMBER($D$8))), Constants!$B$17,$D$8)</f>
        <v>ERROR: Set Target Time in cell D8</v>
      </c>
      <c r="BN45" s="119" t="str">
        <f aca="false">IF(OR($BK45&lt;&gt;Constants!$B$12,$AL45&lt;&gt;TRUE()),"",IF(NOT($AO45),TRUE(),IF($AQ45="","",$AQ45)))</f>
        <v/>
      </c>
      <c r="BO45" s="120" t="n">
        <f aca="false">IF(BN45="",FALSE(),IF(NOT($AO45),TRUE(),IF($AQ45,ISNUMBER(O45),ISNUMBER(N45))))</f>
        <v>0</v>
      </c>
      <c r="BP45" s="121" t="str">
        <f aca="false">IF(BO45,IF($AJ45,1,Constants!$B$22)*POWER(Constants!$B$23,MAX($AM45,0))*POWER(Constants!$B$24,MAX($AN45,0)),"")</f>
        <v/>
      </c>
      <c r="BQ45" s="117" t="str">
        <f aca="false">IF(OR($BK45&lt;&gt;Constants!$B$12,NOT($BO45)),"",IF(NOT($AO45),0,Constants!$B$19*IF($AQ45,1,MAX(0,MIN(1,(Constants!$B$20-N45)/Constants!$B$20)))))</f>
        <v/>
      </c>
      <c r="BR45" s="117" t="str">
        <f aca="false">IF(BQ45="","",BQ45*IF($AP45,1,Constants!$B$25)*BP45)</f>
        <v/>
      </c>
      <c r="BS45" s="117" t="str">
        <f aca="false">IF(OR($BK45&lt;&gt;Constants!$B$12,NOT($BO45)),"",IF(NOT($AO45),0,IF(NOT($AQ45),0,MAX(0,Constants!$B$21*(1-ABS(O45-$BM45)/$BM45)))))</f>
        <v/>
      </c>
      <c r="BT45" s="117" t="str">
        <f aca="false">IF(BS45="","",BS45*BP45)</f>
        <v/>
      </c>
      <c r="BU45" s="117" t="str">
        <f aca="false">IF(OR($BK45&lt;&gt;Constants!$B$12,NOT($BO45)),"",IF(OR(NOT($AO45),NOT($AP45)),0,MIN(Constants!$B$18,(Constants!$B$29*$AR45+Constants!$B$30*$AS45)*IF($AQ45,1,MAX(0,MIN(1,(Constants!$B$20-N45)/Constants!$B$20))))))</f>
        <v/>
      </c>
      <c r="BV45" s="117" t="str">
        <f aca="false">IF(BU45="","",BU45*BP45)</f>
        <v/>
      </c>
      <c r="BW45" s="122" t="str">
        <f aca="false">IF(OR($BK45&lt;&gt;Constants!$B$12,NOT($BO45)),"",BR45+BT45+BV45)</f>
        <v/>
      </c>
      <c r="BX45" s="119" t="str">
        <f aca="false">IF(OR($BK45&lt;&gt;Constants!$B$12,$AT45&lt;&gt;TRUE()),"",IF(NOT($AW45),TRUE(),IF($AY45="","",$AY45)))</f>
        <v/>
      </c>
      <c r="BY45" s="120" t="n">
        <f aca="false">IF(BX45="",FALSE(),IF(NOT($AW45),TRUE(),IF($AY45,ISNUMBER(X45),ISNUMBER(W45))))</f>
        <v>0</v>
      </c>
      <c r="BZ45" s="121" t="str">
        <f aca="false">IF(BY45,IF($AJ45,1,Constants!$B$22)*POWER(Constants!$B$23,MAX($AU45,0))*POWER(Constants!$B$24,MAX($AV45,0)),"")</f>
        <v/>
      </c>
      <c r="CA45" s="117" t="str">
        <f aca="false">IF(OR($BK45&lt;&gt;Constants!$B$12,NOT($BY45)),"",IF(NOT($AW45),0,Constants!$B$19*IF($AY45,1,MAX(0,MIN(1,(Constants!$B$20-W45)/Constants!$B$20)))))</f>
        <v/>
      </c>
      <c r="CB45" s="117" t="str">
        <f aca="false">IF(CA45="","",CA45*IF($AX45,1,Constants!$B$25)*BZ45)</f>
        <v/>
      </c>
      <c r="CC45" s="117" t="str">
        <f aca="false">IF(OR($BK45&lt;&gt;Constants!$B$12,NOT($BY45)),"",IF(NOT($AW45),0,IF(NOT($AY45),0,MAX(0,Constants!$B$21*(1-ABS(X45-$BM45)/$BM45)))))</f>
        <v/>
      </c>
      <c r="CD45" s="117" t="str">
        <f aca="false">IF(CC45="","",CC45*BZ45)</f>
        <v/>
      </c>
      <c r="CE45" s="117" t="str">
        <f aca="false">IF(OR($BK45&lt;&gt;Constants!$B$12,NOT($BY45)),"",IF(OR(NOT($AW45),NOT($AX45)),0,MIN(Constants!$B$18,(Constants!$B$29*$AZ45+Constants!$B$30*$BA45)*IF($AY45,1,MAX(0,MIN(1,(Constants!$B$20-W45)/Constants!$B$20))))))</f>
        <v/>
      </c>
      <c r="CF45" s="117" t="str">
        <f aca="false">IF(CE45="","",CE45*BZ45)</f>
        <v/>
      </c>
      <c r="CG45" s="122" t="str">
        <f aca="false">IF(OR($BK45&lt;&gt;Constants!$B$12,NOT($BY45)),"",CB45+CD45+CF45)</f>
        <v/>
      </c>
      <c r="CH45" s="119" t="n">
        <f aca="false">IF(OR(BN45="",BX45=""),TRUE(),BN45&lt;&gt;BX45)</f>
        <v>1</v>
      </c>
      <c r="CI45" s="117" t="str">
        <f aca="false">IF(OR($BK45&lt;&gt;Constants!$B$12,$BB45&lt;&gt;TRUE(),NOT($CH45)),"",IF(NOT($BE45),TRUE(),IF($BG45="","",$BG45)))</f>
        <v/>
      </c>
      <c r="CJ45" s="120" t="n">
        <f aca="false">IF(CI45="",FALSE(),IF(NOT($BE45),TRUE(),IF($BG45,ISNUMBER(AG45),ISNUMBER(AF45))))</f>
        <v>0</v>
      </c>
      <c r="CK45" s="121" t="str">
        <f aca="false">IF(CJ45,IF($AJ45,1,Constants!$B$22)*POWER(Constants!$B$23,MAX($BC45,0))*POWER(Constants!$B$24,MAX($BD45,0)),"")</f>
        <v/>
      </c>
      <c r="CL45" s="117" t="str">
        <f aca="false">IF(OR($BK45&lt;&gt;Constants!$B$12,NOT($CJ45)),"",IF(NOT($BE45),0,Constants!$B$19*IF($BG45,1,MAX(0,MIN(1,(Constants!$B$20-AF45)/Constants!$B$20)))))</f>
        <v/>
      </c>
      <c r="CM45" s="117" t="str">
        <f aca="false">IF(CL45="","",CL45*IF($BF45,1,Constants!$B$25)*CK45)</f>
        <v/>
      </c>
      <c r="CN45" s="117" t="str">
        <f aca="false">IF(OR($BK45&lt;&gt;Constants!$B$12,NOT($CJ45)),"",IF(NOT($BE45),0,IF(NOT($BG45),0,MAX(0,Constants!$B$21*(1-ABS(AG45-$BM45)/$BM45)))))</f>
        <v/>
      </c>
      <c r="CO45" s="117" t="str">
        <f aca="false">IF(CN45="","",CN45*CK45)</f>
        <v/>
      </c>
      <c r="CP45" s="117" t="str">
        <f aca="false">IF(OR($BK45&lt;&gt;Constants!$B$12,NOT($CJ45)),"",IF(OR(NOT($BE45),NOT($BF45)),0,MIN(Constants!$B$18,(Constants!$B$29*$BH45+Constants!$B$30*$BI45)*IF($BG45,1,MAX(0,MIN(1,(Constants!$B$20-AF45)/Constants!$B$20))))))</f>
        <v/>
      </c>
      <c r="CQ45" s="117" t="str">
        <f aca="false">IF(CP45="","",CP45*CK45)</f>
        <v/>
      </c>
      <c r="CR45" s="122" t="str">
        <f aca="false">IF(OR($BK45&lt;&gt;Constants!$B$12,NOT($CJ45)),"",CM45+CO45+CQ45)</f>
        <v/>
      </c>
      <c r="CS45" s="116" t="str">
        <f aca="false">IF(OR($BK45&lt;&gt;Constants!$B$12,ISBLANK($C45)),"",BW45)</f>
        <v/>
      </c>
      <c r="CT45" s="117" t="str">
        <f aca="false">IF(OR($BK45&lt;&gt;Constants!$B$12,ISBLANK($C45)),"",CG45)</f>
        <v/>
      </c>
      <c r="CU45" s="118" t="str">
        <f aca="false">IF(OR($BK45&lt;&gt;Constants!$B$12,ISBLANK($C45)),"",CR45)</f>
        <v/>
      </c>
      <c r="CV45" s="117" t="str">
        <f aca="false">IF(OR($BK45&lt;&gt;Constants!$B$12,ISBLANK($C45)),"",IF(COUNT(CS45:CU45)=0,0,MAX(CS45:CU45)))</f>
        <v/>
      </c>
      <c r="CW45" s="117" t="str">
        <f aca="false">IF($BK45&lt;&gt;Constants!$B$12,"",CV45)</f>
        <v/>
      </c>
      <c r="CX45" s="117" t="str">
        <f aca="false">IF(ISNUMBER(CW45), RANK(CW45,$CW$11:$CW$510), "")</f>
        <v/>
      </c>
      <c r="CY45" s="116" t="str">
        <f aca="false">IF(OR($BK45&lt;&gt;Constants!$B$12,ISBLANK($C45)),"",MAX(BT45,CD45,CO45))</f>
        <v/>
      </c>
      <c r="CZ45" s="117" t="str">
        <f aca="false">IF(ISNUMBER(CY45), RANK(CY45,CY$11:CY$510), "")</f>
        <v/>
      </c>
      <c r="DA45" s="117" t="str">
        <f aca="false">IF(OR($BK45&lt;&gt;Constants!$B$12,ISBLANK($C45)),"",MAX(AM45,AU45,IF($CH45,BC45,0)))</f>
        <v/>
      </c>
      <c r="DB45" s="117" t="str">
        <f aca="false">IF(ISNUMBER(DA45), RANK(DA45,DA$11:DA$510,1), "")</f>
        <v/>
      </c>
      <c r="DC45" s="117" t="str">
        <f aca="false">IF(OR($BK45&lt;&gt;Constants!$B$12,ISBLANK($C45)),"",MAX(BV45,CF45,CQ45))</f>
        <v/>
      </c>
      <c r="DD45" s="117" t="str">
        <f aca="false">IF(ISNUMBER(DC45),RANK(DC45,DC$11:DC$510),"")</f>
        <v/>
      </c>
      <c r="DE45" s="123" t="str">
        <f aca="false">IFERROR(IF(OR($BK45&lt;&gt;Constants!$B$12, ISBLANK($C45)),"",LARGE(CS45:CU45,2)), 0)</f>
        <v/>
      </c>
      <c r="DF45" s="118" t="str">
        <f aca="false">IF(ISNUMBER(DE45), RANK(DE45,DE$11:DE$510), "")</f>
        <v/>
      </c>
      <c r="DG45" s="117" t="str">
        <f aca="false">IF(ISBLANK($C45),"",IF(BK45=Constants!$B$12,RANK($CX45, $CX$11:$CX$510, 1)+
SUMPRODUCT(--($CX$11:$CX$510=$CX45),--($CZ45&gt;$CZ$11:$CZ$510))+
SUMPRODUCT(--($CX$11:$CX$510=$CX45),--($CZ45=$CZ$11:$CZ$510),--($DB45&gt;$DB$11:$DB$510))+
SUMPRODUCT(--($CX$11:$CX$510=$CX45),--($CZ45=$CZ$11:$CZ$510),--($DB45=$DB$11:$DB$510), --($DD45&gt;$DD$11:$DD$510))+
SUMPRODUCT(--($CX$11:$CX$510=$CX45),--($CZ45=$CZ$11:$CZ$510),--($DB45=$DB$11:$DB$510), --($DD45=$DD$11:$DD$510), --($DF45&gt;$DF$11:$DF$510))
,BK45)
)</f>
        <v/>
      </c>
      <c r="DH45" s="117" t="str">
        <f aca="false">IF(ISBLANK(C45),"",IF(BK45&lt;&gt;Constants!$B$12, BK45, CX45-DG45))</f>
        <v/>
      </c>
      <c r="DI45" s="118"/>
      <c r="DJ45" s="124"/>
      <c r="DK45" s="125" t="str">
        <f aca="false">IF(ISBLANK($C45),"",IF($BK45=Constants!$B$13,$BM45,""))</f>
        <v/>
      </c>
      <c r="DL45" s="124" t="str">
        <f aca="false">IF(ISBLANK($C45),"",IF($BK45&lt;&gt;Constants!$B$12,"",IF(COUNT($CS45:$CU45)=0,"",MATCH($CV45,$CS45:$CU45,0))))</f>
        <v/>
      </c>
      <c r="DM45" s="126" t="str">
        <f aca="false">IF(ISNUMBER($DL45),CHOOSE($DL45,$BR45,$CB45,$CM45),"")</f>
        <v/>
      </c>
      <c r="DN45" s="126" t="str">
        <f aca="false">IF(ISNUMBER($DL45),CHOOSE($DL45,$BT45,$CD45,$CO45),"")</f>
        <v/>
      </c>
      <c r="DO45" s="126" t="str">
        <f aca="false">IF(ISNUMBER($DL45),CHOOSE($DL45,$BV45,$CF45,$CQ45),"")</f>
        <v/>
      </c>
      <c r="DP45" s="127" t="str">
        <f aca="false">IF(ISBLANK(C45),"",IF(BK45&lt;&gt;Constants!$B$12, BK45 ,CW45))</f>
        <v/>
      </c>
      <c r="DQ45" s="128" t="str">
        <f aca="false">IF(ISBLANK($C45),"",IF($BK45&lt;&gt;Constants!$B$12,$BK45,$BL45))</f>
        <v/>
      </c>
      <c r="DR45" s="128" t="str">
        <f aca="false">IF(ISBLANK(C45),"",DH45)</f>
        <v/>
      </c>
      <c r="DS45" s="128" t="str">
        <f aca="false">IF(ISBLANK(C45),"",DG45)</f>
        <v/>
      </c>
      <c r="DT45" s="129" t="str">
        <f aca="false">IF(ISBLANK(C45),
  "",
IF(DS45=Constants!$B$9,COUNTA($C$11:$C510)+2,IF(DS45=Constants!$B$10,COUNTA($C$11:$C510)+1,IF(DS45=Constants!$B$11,COUNTA($C$11:$C510),DS45))))</f>
        <v/>
      </c>
      <c r="DU45" s="3"/>
      <c r="DV45" s="130" t="n">
        <f aca="false">IF(OR(ISNUMBER(DS45),DS45="DQ",DS45="P",DS45="NS"),
    1,
    0
)</f>
        <v>0</v>
      </c>
      <c r="DW45" s="130" t="n">
        <v>35</v>
      </c>
      <c r="DX45" s="130" t="str">
        <f aca="false">IF(ISBLANK($C45),"",IF(ISNUMBER(DT45),DT45+ROW($B45)/1000,""))</f>
        <v/>
      </c>
      <c r="DY45" s="130" t="str">
        <f aca="false">IF(ISNUMBER(DX45), RANK(DX45,DX$11:DX$510,1), "")</f>
        <v/>
      </c>
      <c r="DZ45" s="130" t="str">
        <f aca="false">IF(ISBLANK($C45),
    "",
    $B45
)</f>
        <v/>
      </c>
      <c r="EA45" s="130" t="str">
        <f aca="false">IF(ISBLANK($C45),
    "",
    $C45
)</f>
        <v/>
      </c>
      <c r="EB45" s="130" t="str">
        <f aca="false">IF(ISBLANK($C45),
    "",
    $D45
)</f>
        <v/>
      </c>
      <c r="EC45" s="130" t="str">
        <f aca="false">IF(ISBLANK($C45),"",$DQ45)</f>
        <v/>
      </c>
      <c r="ED45" s="131" t="str">
        <f aca="false">DP45</f>
        <v/>
      </c>
      <c r="EE45" s="130" t="str">
        <f aca="false">IF(ISBLANK($C45),
    "",
    DS45
)</f>
        <v/>
      </c>
      <c r="EF45" s="132" t="str">
        <f aca="false">IF(DW45&gt;DV$10,
    "",
    VLOOKUP(DW45,DY$11:EE543,7,FALSE())
)</f>
        <v/>
      </c>
      <c r="EG45" s="133" t="str">
        <f aca="false">IF(DW45&gt;DV$10,
    "",
    VLOOKUP(DW45,DY$11:EE543,2,FALSE())
)</f>
        <v/>
      </c>
      <c r="EH45" s="133" t="str">
        <f aca="false">IF(DW45&gt;DV$10,
    "",
    VLOOKUP(DW45,DY$11:EE543,3,FALSE())
)</f>
        <v/>
      </c>
      <c r="EI45" s="133" t="str">
        <f aca="false">IF(DW45&gt;DV$10,
    "",
    VLOOKUP(DW45,DY$11:EE543,4,FALSE())
)</f>
        <v/>
      </c>
      <c r="EJ45" s="134" t="str">
        <f aca="false">IF(DW45&gt;DV$10,
    "",
    VLOOKUP(DW45,DY$11:EE543,6,FALSE())
)</f>
        <v/>
      </c>
      <c r="EK45" s="59"/>
    </row>
    <row r="46" customFormat="false" ht="15.75" hidden="false" customHeight="false" outlineLevel="0" collapsed="false">
      <c r="A46" s="3"/>
      <c r="B46" s="153"/>
      <c r="C46" s="154"/>
      <c r="D46" s="135"/>
      <c r="E46" s="158"/>
      <c r="F46" s="137"/>
      <c r="G46" s="137"/>
      <c r="H46" s="138"/>
      <c r="I46" s="139"/>
      <c r="J46" s="140"/>
      <c r="K46" s="140"/>
      <c r="L46" s="140"/>
      <c r="M46" s="140"/>
      <c r="N46" s="141"/>
      <c r="O46" s="142"/>
      <c r="P46" s="137"/>
      <c r="Q46" s="138"/>
      <c r="R46" s="139"/>
      <c r="S46" s="140"/>
      <c r="T46" s="140"/>
      <c r="U46" s="140"/>
      <c r="V46" s="140"/>
      <c r="W46" s="141"/>
      <c r="X46" s="142"/>
      <c r="Y46" s="137"/>
      <c r="Z46" s="138"/>
      <c r="AA46" s="139"/>
      <c r="AB46" s="140"/>
      <c r="AC46" s="140"/>
      <c r="AD46" s="140"/>
      <c r="AE46" s="140"/>
      <c r="AF46" s="141"/>
      <c r="AG46" s="143"/>
      <c r="AH46" s="139"/>
      <c r="AI46" s="116"/>
      <c r="AJ46" s="116" t="str">
        <f aca="false">IF(ISBLANK($C46),
  "",
IF(E46=Constants!$B$7,
  TRUE(),
IF(E46=Constants!$B$8,
  FALSE(),
  TRUE()
)))</f>
        <v/>
      </c>
      <c r="AK46" s="117" t="str">
        <f aca="false">IF(ISBLANK($C46),"",IF(F46=Constants!$B$8,FALSE(),TRUE()))</f>
        <v/>
      </c>
      <c r="AL46" s="117" t="str">
        <f aca="false">IF(ISBLANK($C46),"",COUNTA($G46:$O46)&gt;0)</f>
        <v/>
      </c>
      <c r="AM46" s="117" t="str">
        <f aca="false">IF(OR(ISBLANK($C46),$AL46&lt;&gt;TRUE()),"",IF(ISBLANK(G46),Constants!$B$27,MAX(0,G46)))</f>
        <v/>
      </c>
      <c r="AN46" s="117" t="str">
        <f aca="false">IF(OR(ISBLANK($C46),$AL46&lt;&gt;TRUE()),"",IF(ISBLANK(H46),Constants!$B$28,MAX(0,H46)))</f>
        <v/>
      </c>
      <c r="AO46" s="117" t="str">
        <f aca="false">IF(OR(ISBLANK($C46),$AL46&lt;&gt;TRUE()),"",IF(J46=Constants!$B$7,TRUE(),IF(J46=Constants!$B$8,FALSE(),TRUE())))</f>
        <v/>
      </c>
      <c r="AP46" s="117" t="str">
        <f aca="false">IF(OR(ISBLANK($C46),$AL46&lt;&gt;TRUE()),"",IF(I46=Constants!$B$7,TRUE(),IF(I46=Constants!$B$8,FALSE(),TRUE())))</f>
        <v/>
      </c>
      <c r="AQ46" s="117" t="str">
        <f aca="false">IF(OR(ISBLANK($C46),$AL46&lt;&gt;TRUE()),"",IF(K46=Constants!$B$33,TRUE(),IF(K46=Constants!$B$34,FALSE(),IF(AND(ISNUMBER(O46),OR(ISBLANK(N46),N46=0)),TRUE(),IF(AND(ISBLANK(O46),ISNUMBER(N46),N46&lt;&gt;0),FALSE(),"")))))</f>
        <v/>
      </c>
      <c r="AR46" s="117" t="str">
        <f aca="false">IF(OR(ISBLANK($C46),$AL46&lt;&gt;TRUE()),"",IF(ISBLANK(L46),Constants!$B$35,MAX(0,MIN(Constants!$B$31,L46))))</f>
        <v/>
      </c>
      <c r="AS46" s="117" t="str">
        <f aca="false">IF(OR(ISBLANK($C46),$AL46&lt;&gt;TRUE()),"",IF(ISBLANK(M46),Constants!$B$35,MAX(0,MIN(Constants!$B$32,M46))))</f>
        <v/>
      </c>
      <c r="AT46" s="117" t="str">
        <f aca="false">IF(ISBLANK($C46),"",COUNTA($P46:$X46)&gt;0)</f>
        <v/>
      </c>
      <c r="AU46" s="117" t="str">
        <f aca="false">IF(OR(ISBLANK($C46),$AT46&lt;&gt;TRUE()),"",IF(ISBLANK(P46),Constants!$B$27,MAX(0,P46)))</f>
        <v/>
      </c>
      <c r="AV46" s="117" t="str">
        <f aca="false">IF(OR(ISBLANK($C46),$AT46&lt;&gt;TRUE()),"",IF(ISBLANK(Q46),Constants!$B$28,MAX(0,Q46)))</f>
        <v/>
      </c>
      <c r="AW46" s="117" t="str">
        <f aca="false">IF(OR(ISBLANK($C46),$AT46&lt;&gt;TRUE()),"",IF(S46=Constants!$B$7,TRUE(),IF(S46=Constants!$B$8,FALSE(),TRUE())))</f>
        <v/>
      </c>
      <c r="AX46" s="117" t="str">
        <f aca="false">IF(OR(ISBLANK($C46),$AT46&lt;&gt;TRUE()),"",IF(R46=Constants!$B$7,TRUE(),IF(R46=Constants!$B$8,FALSE(),TRUE())))</f>
        <v/>
      </c>
      <c r="AY46" s="117" t="str">
        <f aca="false">IF(OR(ISBLANK($C46),$AT46&lt;&gt;TRUE()),"",IF(T46=Constants!$B$33,TRUE(),IF(T46=Constants!$B$34,FALSE(),IF(AND(ISNUMBER(X46),OR(ISBLANK(W46),W46=0)),TRUE(),IF(AND(ISBLANK(X46),ISNUMBER(W46),W46&lt;&gt;0),FALSE(),"")))))</f>
        <v/>
      </c>
      <c r="AZ46" s="117" t="str">
        <f aca="false">IF(OR(ISBLANK($C46),$AT46&lt;&gt;TRUE()),"",IF(ISBLANK(U46),Constants!$B$35,MAX(0,MIN(Constants!$B$31,U46))))</f>
        <v/>
      </c>
      <c r="BA46" s="117" t="str">
        <f aca="false">IF(OR(ISBLANK($C46),$AT46&lt;&gt;TRUE()),"",IF(ISBLANK(V46),Constants!$B$35,MAX(0,MIN(Constants!$B$32,V46))))</f>
        <v/>
      </c>
      <c r="BB46" s="117" t="str">
        <f aca="false">IF(ISBLANK($C46),"",COUNTA($Y46:$AG46)&gt;0)</f>
        <v/>
      </c>
      <c r="BC46" s="117" t="str">
        <f aca="false">IF(OR(ISBLANK($C46),$BB46&lt;&gt;TRUE()),"",IF(ISBLANK(Y46),Constants!$B$27,MAX(0,Y46)))</f>
        <v/>
      </c>
      <c r="BD46" s="117" t="str">
        <f aca="false">IF(OR(ISBLANK($C46),$BB46&lt;&gt;TRUE()),"",IF(ISBLANK(Z46),Constants!$B$28,MAX(0,Z46)))</f>
        <v/>
      </c>
      <c r="BE46" s="117" t="str">
        <f aca="false">IF(OR(ISBLANK($C46),$BB46&lt;&gt;TRUE()),"",IF(AB46=Constants!$B$7,TRUE(),IF(AB46=Constants!$B$8,FALSE(),TRUE())))</f>
        <v/>
      </c>
      <c r="BF46" s="117" t="str">
        <f aca="false">IF(OR(ISBLANK($C46),$BB46&lt;&gt;TRUE()),"",IF(AA46=Constants!$B$7,TRUE(),IF(AA46=Constants!$B$8,FALSE(),TRUE())))</f>
        <v/>
      </c>
      <c r="BG46" s="117" t="str">
        <f aca="false">IF(OR(ISBLANK($C46),$BB46&lt;&gt;TRUE()),"",IF(AC46=Constants!$B$33,TRUE(),IF(AC46=Constants!$B$34,FALSE(),IF(AND(ISNUMBER(AG46),OR(ISBLANK(AF46),AF46=0)),TRUE(),IF(AND(ISBLANK(AG46),ISNUMBER(AF46),AF46&lt;&gt;0),FALSE(),"")))))</f>
        <v/>
      </c>
      <c r="BH46" s="117" t="str">
        <f aca="false">IF(OR(ISBLANK($C46),$BB46&lt;&gt;TRUE()),"",IF(ISBLANK(AD46),Constants!$B$35,MAX(0,MIN(Constants!$B$31,AD46))))</f>
        <v/>
      </c>
      <c r="BI46" s="117" t="str">
        <f aca="false">IF(OR(ISBLANK($C46),$BB46&lt;&gt;TRUE()),"",IF(ISBLANK(AE46),Constants!$B$35,MAX(0,MIN(Constants!$B$32,AE46))))</f>
        <v/>
      </c>
      <c r="BJ46" s="118" t="str">
        <f aca="false">IF(ISBLANK($C46),
  "",
IF(AH46=Constants!$B$7,
  TRUE(),
IF(AH46=Constants!$B$8,
  FALSE(),
  FALSE()
)))</f>
        <v/>
      </c>
      <c r="BK46" s="117" t="str">
        <f aca="false">IF(ISBLANK($C46),"",IF($BJ46,Constants!$B$9,IF(COUNTA($E46:$AH46)=0,Constants!$B$10,IF(NOT($AK46),Constants!$B$11,IF(AND(NOT(ISNUMBER($BM46)),COUNTA($O46,$X46,$AG46)&gt;0),Constants!$B$13,Constants!$B$12)))))</f>
        <v/>
      </c>
      <c r="BL46" s="117" t="str">
        <f aca="false">IF(ISBLANK($C46),"",IF($BK46&lt;&gt;Constants!$B$12,$BK46,Constants!$B$4))</f>
        <v/>
      </c>
      <c r="BM46" s="116" t="str">
        <f aca="false">IF(OR(ISBLANK($D$8), NOT(ISNUMBER($D$8))), Constants!$B$17,$D$8)</f>
        <v>ERROR: Set Target Time in cell D8</v>
      </c>
      <c r="BN46" s="119" t="str">
        <f aca="false">IF(OR($BK46&lt;&gt;Constants!$B$12,$AL46&lt;&gt;TRUE()),"",IF(NOT($AO46),TRUE(),IF($AQ46="","",$AQ46)))</f>
        <v/>
      </c>
      <c r="BO46" s="120" t="n">
        <f aca="false">IF(BN46="",FALSE(),IF(NOT($AO46),TRUE(),IF($AQ46,ISNUMBER(O46),ISNUMBER(N46))))</f>
        <v>0</v>
      </c>
      <c r="BP46" s="121" t="str">
        <f aca="false">IF(BO46,IF($AJ46,1,Constants!$B$22)*POWER(Constants!$B$23,MAX($AM46,0))*POWER(Constants!$B$24,MAX($AN46,0)),"")</f>
        <v/>
      </c>
      <c r="BQ46" s="117" t="str">
        <f aca="false">IF(OR($BK46&lt;&gt;Constants!$B$12,NOT($BO46)),"",IF(NOT($AO46),0,Constants!$B$19*IF($AQ46,1,MAX(0,MIN(1,(Constants!$B$20-N46)/Constants!$B$20)))))</f>
        <v/>
      </c>
      <c r="BR46" s="117" t="str">
        <f aca="false">IF(BQ46="","",BQ46*IF($AP46,1,Constants!$B$25)*BP46)</f>
        <v/>
      </c>
      <c r="BS46" s="117" t="str">
        <f aca="false">IF(OR($BK46&lt;&gt;Constants!$B$12,NOT($BO46)),"",IF(NOT($AO46),0,IF(NOT($AQ46),0,MAX(0,Constants!$B$21*(1-ABS(O46-$BM46)/$BM46)))))</f>
        <v/>
      </c>
      <c r="BT46" s="117" t="str">
        <f aca="false">IF(BS46="","",BS46*BP46)</f>
        <v/>
      </c>
      <c r="BU46" s="117" t="str">
        <f aca="false">IF(OR($BK46&lt;&gt;Constants!$B$12,NOT($BO46)),"",IF(OR(NOT($AO46),NOT($AP46)),0,MIN(Constants!$B$18,(Constants!$B$29*$AR46+Constants!$B$30*$AS46)*IF($AQ46,1,MAX(0,MIN(1,(Constants!$B$20-N46)/Constants!$B$20))))))</f>
        <v/>
      </c>
      <c r="BV46" s="117" t="str">
        <f aca="false">IF(BU46="","",BU46*BP46)</f>
        <v/>
      </c>
      <c r="BW46" s="122" t="str">
        <f aca="false">IF(OR($BK46&lt;&gt;Constants!$B$12,NOT($BO46)),"",BR46+BT46+BV46)</f>
        <v/>
      </c>
      <c r="BX46" s="119" t="str">
        <f aca="false">IF(OR($BK46&lt;&gt;Constants!$B$12,$AT46&lt;&gt;TRUE()),"",IF(NOT($AW46),TRUE(),IF($AY46="","",$AY46)))</f>
        <v/>
      </c>
      <c r="BY46" s="120" t="n">
        <f aca="false">IF(BX46="",FALSE(),IF(NOT($AW46),TRUE(),IF($AY46,ISNUMBER(X46),ISNUMBER(W46))))</f>
        <v>0</v>
      </c>
      <c r="BZ46" s="121" t="str">
        <f aca="false">IF(BY46,IF($AJ46,1,Constants!$B$22)*POWER(Constants!$B$23,MAX($AU46,0))*POWER(Constants!$B$24,MAX($AV46,0)),"")</f>
        <v/>
      </c>
      <c r="CA46" s="117" t="str">
        <f aca="false">IF(OR($BK46&lt;&gt;Constants!$B$12,NOT($BY46)),"",IF(NOT($AW46),0,Constants!$B$19*IF($AY46,1,MAX(0,MIN(1,(Constants!$B$20-W46)/Constants!$B$20)))))</f>
        <v/>
      </c>
      <c r="CB46" s="117" t="str">
        <f aca="false">IF(CA46="","",CA46*IF($AX46,1,Constants!$B$25)*BZ46)</f>
        <v/>
      </c>
      <c r="CC46" s="117" t="str">
        <f aca="false">IF(OR($BK46&lt;&gt;Constants!$B$12,NOT($BY46)),"",IF(NOT($AW46),0,IF(NOT($AY46),0,MAX(0,Constants!$B$21*(1-ABS(X46-$BM46)/$BM46)))))</f>
        <v/>
      </c>
      <c r="CD46" s="117" t="str">
        <f aca="false">IF(CC46="","",CC46*BZ46)</f>
        <v/>
      </c>
      <c r="CE46" s="117" t="str">
        <f aca="false">IF(OR($BK46&lt;&gt;Constants!$B$12,NOT($BY46)),"",IF(OR(NOT($AW46),NOT($AX46)),0,MIN(Constants!$B$18,(Constants!$B$29*$AZ46+Constants!$B$30*$BA46)*IF($AY46,1,MAX(0,MIN(1,(Constants!$B$20-W46)/Constants!$B$20))))))</f>
        <v/>
      </c>
      <c r="CF46" s="117" t="str">
        <f aca="false">IF(CE46="","",CE46*BZ46)</f>
        <v/>
      </c>
      <c r="CG46" s="122" t="str">
        <f aca="false">IF(OR($BK46&lt;&gt;Constants!$B$12,NOT($BY46)),"",CB46+CD46+CF46)</f>
        <v/>
      </c>
      <c r="CH46" s="119" t="n">
        <f aca="false">IF(OR(BN46="",BX46=""),TRUE(),BN46&lt;&gt;BX46)</f>
        <v>1</v>
      </c>
      <c r="CI46" s="117" t="str">
        <f aca="false">IF(OR($BK46&lt;&gt;Constants!$B$12,$BB46&lt;&gt;TRUE(),NOT($CH46)),"",IF(NOT($BE46),TRUE(),IF($BG46="","",$BG46)))</f>
        <v/>
      </c>
      <c r="CJ46" s="120" t="n">
        <f aca="false">IF(CI46="",FALSE(),IF(NOT($BE46),TRUE(),IF($BG46,ISNUMBER(AG46),ISNUMBER(AF46))))</f>
        <v>0</v>
      </c>
      <c r="CK46" s="121" t="str">
        <f aca="false">IF(CJ46,IF($AJ46,1,Constants!$B$22)*POWER(Constants!$B$23,MAX($BC46,0))*POWER(Constants!$B$24,MAX($BD46,0)),"")</f>
        <v/>
      </c>
      <c r="CL46" s="117" t="str">
        <f aca="false">IF(OR($BK46&lt;&gt;Constants!$B$12,NOT($CJ46)),"",IF(NOT($BE46),0,Constants!$B$19*IF($BG46,1,MAX(0,MIN(1,(Constants!$B$20-AF46)/Constants!$B$20)))))</f>
        <v/>
      </c>
      <c r="CM46" s="117" t="str">
        <f aca="false">IF(CL46="","",CL46*IF($BF46,1,Constants!$B$25)*CK46)</f>
        <v/>
      </c>
      <c r="CN46" s="117" t="str">
        <f aca="false">IF(OR($BK46&lt;&gt;Constants!$B$12,NOT($CJ46)),"",IF(NOT($BE46),0,IF(NOT($BG46),0,MAX(0,Constants!$B$21*(1-ABS(AG46-$BM46)/$BM46)))))</f>
        <v/>
      </c>
      <c r="CO46" s="117" t="str">
        <f aca="false">IF(CN46="","",CN46*CK46)</f>
        <v/>
      </c>
      <c r="CP46" s="117" t="str">
        <f aca="false">IF(OR($BK46&lt;&gt;Constants!$B$12,NOT($CJ46)),"",IF(OR(NOT($BE46),NOT($BF46)),0,MIN(Constants!$B$18,(Constants!$B$29*$BH46+Constants!$B$30*$BI46)*IF($BG46,1,MAX(0,MIN(1,(Constants!$B$20-AF46)/Constants!$B$20))))))</f>
        <v/>
      </c>
      <c r="CQ46" s="117" t="str">
        <f aca="false">IF(CP46="","",CP46*CK46)</f>
        <v/>
      </c>
      <c r="CR46" s="122" t="str">
        <f aca="false">IF(OR($BK46&lt;&gt;Constants!$B$12,NOT($CJ46)),"",CM46+CO46+CQ46)</f>
        <v/>
      </c>
      <c r="CS46" s="116" t="str">
        <f aca="false">IF(OR($BK46&lt;&gt;Constants!$B$12,ISBLANK($C46)),"",BW46)</f>
        <v/>
      </c>
      <c r="CT46" s="117" t="str">
        <f aca="false">IF(OR($BK46&lt;&gt;Constants!$B$12,ISBLANK($C46)),"",CG46)</f>
        <v/>
      </c>
      <c r="CU46" s="118" t="str">
        <f aca="false">IF(OR($BK46&lt;&gt;Constants!$B$12,ISBLANK($C46)),"",CR46)</f>
        <v/>
      </c>
      <c r="CV46" s="117" t="str">
        <f aca="false">IF(OR($BK46&lt;&gt;Constants!$B$12,ISBLANK($C46)),"",IF(COUNT(CS46:CU46)=0,0,MAX(CS46:CU46)))</f>
        <v/>
      </c>
      <c r="CW46" s="117" t="str">
        <f aca="false">IF($BK46&lt;&gt;Constants!$B$12,"",CV46)</f>
        <v/>
      </c>
      <c r="CX46" s="117" t="str">
        <f aca="false">IF(ISNUMBER(CW46), RANK(CW46,$CW$11:$CW$510), "")</f>
        <v/>
      </c>
      <c r="CY46" s="116" t="str">
        <f aca="false">IF(OR($BK46&lt;&gt;Constants!$B$12,ISBLANK($C46)),"",MAX(BT46,CD46,CO46))</f>
        <v/>
      </c>
      <c r="CZ46" s="117" t="str">
        <f aca="false">IF(ISNUMBER(CY46), RANK(CY46,CY$11:CY$510), "")</f>
        <v/>
      </c>
      <c r="DA46" s="117" t="str">
        <f aca="false">IF(OR($BK46&lt;&gt;Constants!$B$12,ISBLANK($C46)),"",MAX(AM46,AU46,IF($CH46,BC46,0)))</f>
        <v/>
      </c>
      <c r="DB46" s="117" t="str">
        <f aca="false">IF(ISNUMBER(DA46), RANK(DA46,DA$11:DA$510,1), "")</f>
        <v/>
      </c>
      <c r="DC46" s="117" t="str">
        <f aca="false">IF(OR($BK46&lt;&gt;Constants!$B$12,ISBLANK($C46)),"",MAX(BV46,CF46,CQ46))</f>
        <v/>
      </c>
      <c r="DD46" s="117" t="str">
        <f aca="false">IF(ISNUMBER(DC46),RANK(DC46,DC$11:DC$510),"")</f>
        <v/>
      </c>
      <c r="DE46" s="123" t="str">
        <f aca="false">IFERROR(IF(OR($BK46&lt;&gt;Constants!$B$12, ISBLANK($C46)),"",LARGE(CS46:CU46,2)), 0)</f>
        <v/>
      </c>
      <c r="DF46" s="118" t="str">
        <f aca="false">IF(ISNUMBER(DE46), RANK(DE46,DE$11:DE$510), "")</f>
        <v/>
      </c>
      <c r="DG46" s="117" t="str">
        <f aca="false">IF(ISBLANK($C46),"",IF(BK46=Constants!$B$12,RANK($CX46, $CX$11:$CX$510, 1)+
SUMPRODUCT(--($CX$11:$CX$510=$CX46),--($CZ46&gt;$CZ$11:$CZ$510))+
SUMPRODUCT(--($CX$11:$CX$510=$CX46),--($CZ46=$CZ$11:$CZ$510),--($DB46&gt;$DB$11:$DB$510))+
SUMPRODUCT(--($CX$11:$CX$510=$CX46),--($CZ46=$CZ$11:$CZ$510),--($DB46=$DB$11:$DB$510), --($DD46&gt;$DD$11:$DD$510))+
SUMPRODUCT(--($CX$11:$CX$510=$CX46),--($CZ46=$CZ$11:$CZ$510),--($DB46=$DB$11:$DB$510), --($DD46=$DD$11:$DD$510), --($DF46&gt;$DF$11:$DF$510))
,BK46)
)</f>
        <v/>
      </c>
      <c r="DH46" s="117" t="str">
        <f aca="false">IF(ISBLANK(C46),"",IF(BK46&lt;&gt;Constants!$B$12, BK46, CX46-DG46))</f>
        <v/>
      </c>
      <c r="DI46" s="118"/>
      <c r="DJ46" s="124"/>
      <c r="DK46" s="125" t="str">
        <f aca="false">IF(ISBLANK($C46),"",IF($BK46=Constants!$B$13,$BM46,""))</f>
        <v/>
      </c>
      <c r="DL46" s="124" t="str">
        <f aca="false">IF(ISBLANK($C46),"",IF($BK46&lt;&gt;Constants!$B$12,"",IF(COUNT($CS46:$CU46)=0,"",MATCH($CV46,$CS46:$CU46,0))))</f>
        <v/>
      </c>
      <c r="DM46" s="126" t="str">
        <f aca="false">IF(ISNUMBER($DL46),CHOOSE($DL46,$BR46,$CB46,$CM46),"")</f>
        <v/>
      </c>
      <c r="DN46" s="126" t="str">
        <f aca="false">IF(ISNUMBER($DL46),CHOOSE($DL46,$BT46,$CD46,$CO46),"")</f>
        <v/>
      </c>
      <c r="DO46" s="126" t="str">
        <f aca="false">IF(ISNUMBER($DL46),CHOOSE($DL46,$BV46,$CF46,$CQ46),"")</f>
        <v/>
      </c>
      <c r="DP46" s="127" t="str">
        <f aca="false">IF(ISBLANK(C46),"",IF(BK46&lt;&gt;Constants!$B$12, BK46 ,CW46))</f>
        <v/>
      </c>
      <c r="DQ46" s="128" t="str">
        <f aca="false">IF(ISBLANK($C46),"",IF($BK46&lt;&gt;Constants!$B$12,$BK46,$BL46))</f>
        <v/>
      </c>
      <c r="DR46" s="128" t="str">
        <f aca="false">IF(ISBLANK(C46),"",DH46)</f>
        <v/>
      </c>
      <c r="DS46" s="128" t="str">
        <f aca="false">IF(ISBLANK(C46),"",DG46)</f>
        <v/>
      </c>
      <c r="DT46" s="129" t="str">
        <f aca="false">IF(ISBLANK(C46),
  "",
IF(DS46=Constants!$B$9,COUNTA($C$11:$C510)+2,IF(DS46=Constants!$B$10,COUNTA($C$11:$C510)+1,IF(DS46=Constants!$B$11,COUNTA($C$11:$C510),DS46))))</f>
        <v/>
      </c>
      <c r="DU46" s="3"/>
      <c r="DV46" s="130" t="n">
        <f aca="false">IF(OR(ISNUMBER(DS46),DS46="DQ",DS46="P",DS46="NS"),
    1,
    0
)</f>
        <v>0</v>
      </c>
      <c r="DW46" s="130" t="n">
        <v>36</v>
      </c>
      <c r="DX46" s="130" t="str">
        <f aca="false">IF(ISBLANK($C46),"",IF(ISNUMBER(DT46),DT46+ROW($B46)/1000,""))</f>
        <v/>
      </c>
      <c r="DY46" s="130" t="str">
        <f aca="false">IF(ISNUMBER(DX46), RANK(DX46,DX$11:DX$510,1), "")</f>
        <v/>
      </c>
      <c r="DZ46" s="130" t="str">
        <f aca="false">IF(ISBLANK($C46),
    "",
    $B46
)</f>
        <v/>
      </c>
      <c r="EA46" s="130" t="str">
        <f aca="false">IF(ISBLANK($C46),
    "",
    $C46
)</f>
        <v/>
      </c>
      <c r="EB46" s="130" t="str">
        <f aca="false">IF(ISBLANK($C46),
    "",
    $D46
)</f>
        <v/>
      </c>
      <c r="EC46" s="130" t="str">
        <f aca="false">IF(ISBLANK($C46),"",$DQ46)</f>
        <v/>
      </c>
      <c r="ED46" s="131" t="str">
        <f aca="false">DP46</f>
        <v/>
      </c>
      <c r="EE46" s="130" t="str">
        <f aca="false">IF(ISBLANK($C46),
    "",
    DS46
)</f>
        <v/>
      </c>
      <c r="EF46" s="132" t="str">
        <f aca="false">IF(DW46&gt;DV$10,
    "",
    VLOOKUP(DW46,DY$11:EE544,7,FALSE())
)</f>
        <v/>
      </c>
      <c r="EG46" s="133" t="str">
        <f aca="false">IF(DW46&gt;DV$10,
    "",
    VLOOKUP(DW46,DY$11:EE544,2,FALSE())
)</f>
        <v/>
      </c>
      <c r="EH46" s="133" t="str">
        <f aca="false">IF(DW46&gt;DV$10,
    "",
    VLOOKUP(DW46,DY$11:EE544,3,FALSE())
)</f>
        <v/>
      </c>
      <c r="EI46" s="133" t="str">
        <f aca="false">IF(DW46&gt;DV$10,
    "",
    VLOOKUP(DW46,DY$11:EE544,4,FALSE())
)</f>
        <v/>
      </c>
      <c r="EJ46" s="134" t="str">
        <f aca="false">IF(DW46&gt;DV$10,
    "",
    VLOOKUP(DW46,DY$11:EE544,6,FALSE())
)</f>
        <v/>
      </c>
      <c r="EK46" s="59"/>
    </row>
    <row r="47" customFormat="false" ht="15.75" hidden="false" customHeight="false" outlineLevel="0" collapsed="false">
      <c r="A47" s="3"/>
      <c r="B47" s="155"/>
      <c r="C47" s="156"/>
      <c r="D47" s="96"/>
      <c r="E47" s="157"/>
      <c r="F47" s="148"/>
      <c r="G47" s="148"/>
      <c r="H47" s="149"/>
      <c r="I47" s="150"/>
      <c r="J47" s="151"/>
      <c r="K47" s="151"/>
      <c r="L47" s="151"/>
      <c r="M47" s="151"/>
      <c r="N47" s="152"/>
      <c r="O47" s="103"/>
      <c r="P47" s="148"/>
      <c r="Q47" s="149"/>
      <c r="R47" s="150"/>
      <c r="S47" s="151"/>
      <c r="T47" s="151"/>
      <c r="U47" s="151"/>
      <c r="V47" s="151"/>
      <c r="W47" s="152"/>
      <c r="X47" s="103"/>
      <c r="Y47" s="148"/>
      <c r="Z47" s="149"/>
      <c r="AA47" s="150"/>
      <c r="AB47" s="151"/>
      <c r="AC47" s="151"/>
      <c r="AD47" s="151"/>
      <c r="AE47" s="151"/>
      <c r="AF47" s="152"/>
      <c r="AG47" s="104"/>
      <c r="AH47" s="150"/>
      <c r="AI47" s="73"/>
      <c r="AJ47" s="73" t="str">
        <f aca="false">IF(ISBLANK($C47),
  "",
IF(E47=Constants!$B$7,
  TRUE(),
IF(E47=Constants!$B$8,
  FALSE(),
  TRUE()
)))</f>
        <v/>
      </c>
      <c r="AK47" s="74" t="str">
        <f aca="false">IF(ISBLANK($C47),"",IF(F47=Constants!$B$8,FALSE(),TRUE()))</f>
        <v/>
      </c>
      <c r="AL47" s="74" t="str">
        <f aca="false">IF(ISBLANK($C47),"",COUNTA($G47:$O47)&gt;0)</f>
        <v/>
      </c>
      <c r="AM47" s="74" t="str">
        <f aca="false">IF(OR(ISBLANK($C47),$AL47&lt;&gt;TRUE()),"",IF(ISBLANK(G47),Constants!$B$27,MAX(0,G47)))</f>
        <v/>
      </c>
      <c r="AN47" s="74" t="str">
        <f aca="false">IF(OR(ISBLANK($C47),$AL47&lt;&gt;TRUE()),"",IF(ISBLANK(H47),Constants!$B$28,MAX(0,H47)))</f>
        <v/>
      </c>
      <c r="AO47" s="74" t="str">
        <f aca="false">IF(OR(ISBLANK($C47),$AL47&lt;&gt;TRUE()),"",IF(J47=Constants!$B$7,TRUE(),IF(J47=Constants!$B$8,FALSE(),TRUE())))</f>
        <v/>
      </c>
      <c r="AP47" s="74" t="str">
        <f aca="false">IF(OR(ISBLANK($C47),$AL47&lt;&gt;TRUE()),"",IF(I47=Constants!$B$7,TRUE(),IF(I47=Constants!$B$8,FALSE(),TRUE())))</f>
        <v/>
      </c>
      <c r="AQ47" s="74" t="str">
        <f aca="false">IF(OR(ISBLANK($C47),$AL47&lt;&gt;TRUE()),"",IF(K47=Constants!$B$33,TRUE(),IF(K47=Constants!$B$34,FALSE(),IF(AND(ISNUMBER(O47),OR(ISBLANK(N47),N47=0)),TRUE(),IF(AND(ISBLANK(O47),ISNUMBER(N47),N47&lt;&gt;0),FALSE(),"")))))</f>
        <v/>
      </c>
      <c r="AR47" s="74" t="str">
        <f aca="false">IF(OR(ISBLANK($C47),$AL47&lt;&gt;TRUE()),"",IF(ISBLANK(L47),Constants!$B$35,MAX(0,MIN(Constants!$B$31,L47))))</f>
        <v/>
      </c>
      <c r="AS47" s="74" t="str">
        <f aca="false">IF(OR(ISBLANK($C47),$AL47&lt;&gt;TRUE()),"",IF(ISBLANK(M47),Constants!$B$35,MAX(0,MIN(Constants!$B$32,M47))))</f>
        <v/>
      </c>
      <c r="AT47" s="74" t="str">
        <f aca="false">IF(ISBLANK($C47),"",COUNTA($P47:$X47)&gt;0)</f>
        <v/>
      </c>
      <c r="AU47" s="74" t="str">
        <f aca="false">IF(OR(ISBLANK($C47),$AT47&lt;&gt;TRUE()),"",IF(ISBLANK(P47),Constants!$B$27,MAX(0,P47)))</f>
        <v/>
      </c>
      <c r="AV47" s="74" t="str">
        <f aca="false">IF(OR(ISBLANK($C47),$AT47&lt;&gt;TRUE()),"",IF(ISBLANK(Q47),Constants!$B$28,MAX(0,Q47)))</f>
        <v/>
      </c>
      <c r="AW47" s="74" t="str">
        <f aca="false">IF(OR(ISBLANK($C47),$AT47&lt;&gt;TRUE()),"",IF(S47=Constants!$B$7,TRUE(),IF(S47=Constants!$B$8,FALSE(),TRUE())))</f>
        <v/>
      </c>
      <c r="AX47" s="74" t="str">
        <f aca="false">IF(OR(ISBLANK($C47),$AT47&lt;&gt;TRUE()),"",IF(R47=Constants!$B$7,TRUE(),IF(R47=Constants!$B$8,FALSE(),TRUE())))</f>
        <v/>
      </c>
      <c r="AY47" s="74" t="str">
        <f aca="false">IF(OR(ISBLANK($C47),$AT47&lt;&gt;TRUE()),"",IF(T47=Constants!$B$33,TRUE(),IF(T47=Constants!$B$34,FALSE(),IF(AND(ISNUMBER(X47),OR(ISBLANK(W47),W47=0)),TRUE(),IF(AND(ISBLANK(X47),ISNUMBER(W47),W47&lt;&gt;0),FALSE(),"")))))</f>
        <v/>
      </c>
      <c r="AZ47" s="74" t="str">
        <f aca="false">IF(OR(ISBLANK($C47),$AT47&lt;&gt;TRUE()),"",IF(ISBLANK(U47),Constants!$B$35,MAX(0,MIN(Constants!$B$31,U47))))</f>
        <v/>
      </c>
      <c r="BA47" s="74" t="str">
        <f aca="false">IF(OR(ISBLANK($C47),$AT47&lt;&gt;TRUE()),"",IF(ISBLANK(V47),Constants!$B$35,MAX(0,MIN(Constants!$B$32,V47))))</f>
        <v/>
      </c>
      <c r="BB47" s="74" t="str">
        <f aca="false">IF(ISBLANK($C47),"",COUNTA($Y47:$AG47)&gt;0)</f>
        <v/>
      </c>
      <c r="BC47" s="74" t="str">
        <f aca="false">IF(OR(ISBLANK($C47),$BB47&lt;&gt;TRUE()),"",IF(ISBLANK(Y47),Constants!$B$27,MAX(0,Y47)))</f>
        <v/>
      </c>
      <c r="BD47" s="74" t="str">
        <f aca="false">IF(OR(ISBLANK($C47),$BB47&lt;&gt;TRUE()),"",IF(ISBLANK(Z47),Constants!$B$28,MAX(0,Z47)))</f>
        <v/>
      </c>
      <c r="BE47" s="74" t="str">
        <f aca="false">IF(OR(ISBLANK($C47),$BB47&lt;&gt;TRUE()),"",IF(AB47=Constants!$B$7,TRUE(),IF(AB47=Constants!$B$8,FALSE(),TRUE())))</f>
        <v/>
      </c>
      <c r="BF47" s="74" t="str">
        <f aca="false">IF(OR(ISBLANK($C47),$BB47&lt;&gt;TRUE()),"",IF(AA47=Constants!$B$7,TRUE(),IF(AA47=Constants!$B$8,FALSE(),TRUE())))</f>
        <v/>
      </c>
      <c r="BG47" s="74" t="str">
        <f aca="false">IF(OR(ISBLANK($C47),$BB47&lt;&gt;TRUE()),"",IF(AC47=Constants!$B$33,TRUE(),IF(AC47=Constants!$B$34,FALSE(),IF(AND(ISNUMBER(AG47),OR(ISBLANK(AF47),AF47=0)),TRUE(),IF(AND(ISBLANK(AG47),ISNUMBER(AF47),AF47&lt;&gt;0),FALSE(),"")))))</f>
        <v/>
      </c>
      <c r="BH47" s="74" t="str">
        <f aca="false">IF(OR(ISBLANK($C47),$BB47&lt;&gt;TRUE()),"",IF(ISBLANK(AD47),Constants!$B$35,MAX(0,MIN(Constants!$B$31,AD47))))</f>
        <v/>
      </c>
      <c r="BI47" s="74" t="str">
        <f aca="false">IF(OR(ISBLANK($C47),$BB47&lt;&gt;TRUE()),"",IF(ISBLANK(AE47),Constants!$B$35,MAX(0,MIN(Constants!$B$32,AE47))))</f>
        <v/>
      </c>
      <c r="BJ47" s="75" t="str">
        <f aca="false">IF(ISBLANK($C47),
  "",
IF(AH47=Constants!$B$7,
  TRUE(),
IF(AH47=Constants!$B$8,
  FALSE(),
  FALSE()
)))</f>
        <v/>
      </c>
      <c r="BK47" s="74" t="str">
        <f aca="false">IF(ISBLANK($C47),"",IF($BJ47,Constants!$B$9,IF(COUNTA($E47:$AH47)=0,Constants!$B$10,IF(NOT($AK47),Constants!$B$11,IF(AND(NOT(ISNUMBER($BM47)),COUNTA($O47,$X47,$AG47)&gt;0),Constants!$B$13,Constants!$B$12)))))</f>
        <v/>
      </c>
      <c r="BL47" s="74" t="str">
        <f aca="false">IF(ISBLANK($C47),"",IF($BK47&lt;&gt;Constants!$B$12,$BK47,Constants!$B$4))</f>
        <v/>
      </c>
      <c r="BM47" s="73" t="str">
        <f aca="false">IF(OR(ISBLANK($D$8), NOT(ISNUMBER($D$8))), Constants!$B$17,$D$8)</f>
        <v>ERROR: Set Target Time in cell D8</v>
      </c>
      <c r="BN47" s="73" t="str">
        <f aca="false">IF(OR($BK47&lt;&gt;Constants!$B$12,$AL47&lt;&gt;TRUE()),"",IF(NOT($AO47),TRUE(),IF($AQ47="","",$AQ47)))</f>
        <v/>
      </c>
      <c r="BO47" s="74" t="b">
        <f aca="false">IF(BN47="",FALSE(),IF(NOT($AO47),TRUE(),IF($AQ47,ISNUMBER(O47),ISNUMBER(N47))))</f>
        <v>0</v>
      </c>
      <c r="BP47" s="76" t="str">
        <f aca="false">IF(BO47,IF($AJ47,1,Constants!$B$22)*POWER(Constants!$B$23,MAX($AM47,0))*POWER(Constants!$B$24,MAX($AN47,0)),"")</f>
        <v/>
      </c>
      <c r="BQ47" s="74" t="str">
        <f aca="false">IF(OR($BK47&lt;&gt;Constants!$B$12,NOT($BO47)),"",IF(NOT($AO47),0,Constants!$B$19*IF($AQ47,1,MAX(0,MIN(1,(Constants!$B$20-N47)/Constants!$B$20)))))</f>
        <v/>
      </c>
      <c r="BR47" s="74" t="str">
        <f aca="false">IF(BQ47="","",BQ47*IF($AP47,1,Constants!$B$25)*BP47)</f>
        <v/>
      </c>
      <c r="BS47" s="74" t="str">
        <f aca="false">IF(OR($BK47&lt;&gt;Constants!$B$12,NOT($BO47)),"",IF(NOT($AO47),0,IF(NOT($AQ47),0,MAX(0,Constants!$B$21*(1-ABS(O47-$BM47)/$BM47)))))</f>
        <v/>
      </c>
      <c r="BT47" s="74" t="str">
        <f aca="false">IF(BS47="","",BS47*BP47)</f>
        <v/>
      </c>
      <c r="BU47" s="74" t="str">
        <f aca="false">IF(OR($BK47&lt;&gt;Constants!$B$12,NOT($BO47)),"",IF(OR(NOT($AO47),NOT($AP47)),0,MIN(Constants!$B$18,(Constants!$B$29*$AR47+Constants!$B$30*$AS47)*IF($AQ47,1,MAX(0,MIN(1,(Constants!$B$20-N47)/Constants!$B$20))))))</f>
        <v/>
      </c>
      <c r="BV47" s="74" t="str">
        <f aca="false">IF(BU47="","",BU47*BP47)</f>
        <v/>
      </c>
      <c r="BW47" s="75" t="str">
        <f aca="false">IF(OR($BK47&lt;&gt;Constants!$B$12,NOT($BO47)),"",BR47+BT47+BV47)</f>
        <v/>
      </c>
      <c r="BX47" s="73" t="str">
        <f aca="false">IF(OR($BK47&lt;&gt;Constants!$B$12,$AT47&lt;&gt;TRUE()),"",IF(NOT($AW47),TRUE(),IF($AY47="","",$AY47)))</f>
        <v/>
      </c>
      <c r="BY47" s="74" t="b">
        <f aca="false">IF(BX47="",FALSE(),IF(NOT($AW47),TRUE(),IF($AY47,ISNUMBER(X47),ISNUMBER(W47))))</f>
        <v>0</v>
      </c>
      <c r="BZ47" s="76" t="str">
        <f aca="false">IF(BY47,IF($AJ47,1,Constants!$B$22)*POWER(Constants!$B$23,MAX($AU47,0))*POWER(Constants!$B$24,MAX($AV47,0)),"")</f>
        <v/>
      </c>
      <c r="CA47" s="74" t="str">
        <f aca="false">IF(OR($BK47&lt;&gt;Constants!$B$12,NOT($BY47)),"",IF(NOT($AW47),0,Constants!$B$19*IF($AY47,1,MAX(0,MIN(1,(Constants!$B$20-W47)/Constants!$B$20)))))</f>
        <v/>
      </c>
      <c r="CB47" s="74" t="str">
        <f aca="false">IF(CA47="","",CA47*IF($AX47,1,Constants!$B$25)*BZ47)</f>
        <v/>
      </c>
      <c r="CC47" s="74" t="str">
        <f aca="false">IF(OR($BK47&lt;&gt;Constants!$B$12,NOT($BY47)),"",IF(NOT($AW47),0,IF(NOT($AY47),0,MAX(0,Constants!$B$21*(1-ABS(X47-$BM47)/$BM47)))))</f>
        <v/>
      </c>
      <c r="CD47" s="74" t="str">
        <f aca="false">IF(CC47="","",CC47*BZ47)</f>
        <v/>
      </c>
      <c r="CE47" s="74" t="str">
        <f aca="false">IF(OR($BK47&lt;&gt;Constants!$B$12,NOT($BY47)),"",IF(OR(NOT($AW47),NOT($AX47)),0,MIN(Constants!$B$18,(Constants!$B$29*$AZ47+Constants!$B$30*$BA47)*IF($AY47,1,MAX(0,MIN(1,(Constants!$B$20-W47)/Constants!$B$20))))))</f>
        <v/>
      </c>
      <c r="CF47" s="74" t="str">
        <f aca="false">IF(CE47="","",CE47*BZ47)</f>
        <v/>
      </c>
      <c r="CG47" s="75" t="str">
        <f aca="false">IF(OR($BK47&lt;&gt;Constants!$B$12,NOT($BY47)),"",CB47+CD47+CF47)</f>
        <v/>
      </c>
      <c r="CH47" s="73" t="b">
        <f aca="false">IF(OR(BN47="",BX47=""),TRUE(),BN47&lt;&gt;BX47)</f>
        <v>1</v>
      </c>
      <c r="CI47" s="74" t="str">
        <f aca="false">IF(OR($BK47&lt;&gt;Constants!$B$12,$BB47&lt;&gt;TRUE(),NOT($CH47)),"",IF(NOT($BE47),TRUE(),IF($BG47="","",$BG47)))</f>
        <v/>
      </c>
      <c r="CJ47" s="74" t="b">
        <f aca="false">IF(CI47="",FALSE(),IF(NOT($BE47),TRUE(),IF($BG47,ISNUMBER(AG47),ISNUMBER(AF47))))</f>
        <v>0</v>
      </c>
      <c r="CK47" s="76" t="str">
        <f aca="false">IF(CJ47,IF($AJ47,1,Constants!$B$22)*POWER(Constants!$B$23,MAX($BC47,0))*POWER(Constants!$B$24,MAX($BD47,0)),"")</f>
        <v/>
      </c>
      <c r="CL47" s="74" t="str">
        <f aca="false">IF(OR($BK47&lt;&gt;Constants!$B$12,NOT($CJ47)),"",IF(NOT($BE47),0,Constants!$B$19*IF($BG47,1,MAX(0,MIN(1,(Constants!$B$20-AF47)/Constants!$B$20)))))</f>
        <v/>
      </c>
      <c r="CM47" s="74" t="str">
        <f aca="false">IF(CL47="","",CL47*IF($BF47,1,Constants!$B$25)*CK47)</f>
        <v/>
      </c>
      <c r="CN47" s="74" t="str">
        <f aca="false">IF(OR($BK47&lt;&gt;Constants!$B$12,NOT($CJ47)),"",IF(NOT($BE47),0,IF(NOT($BG47),0,MAX(0,Constants!$B$21*(1-ABS(AG47-$BM47)/$BM47)))))</f>
        <v/>
      </c>
      <c r="CO47" s="74" t="str">
        <f aca="false">IF(CN47="","",CN47*CK47)</f>
        <v/>
      </c>
      <c r="CP47" s="74" t="str">
        <f aca="false">IF(OR($BK47&lt;&gt;Constants!$B$12,NOT($CJ47)),"",IF(OR(NOT($BE47),NOT($BF47)),0,MIN(Constants!$B$18,(Constants!$B$29*$BH47+Constants!$B$30*$BI47)*IF($BG47,1,MAX(0,MIN(1,(Constants!$B$20-AF47)/Constants!$B$20))))))</f>
        <v/>
      </c>
      <c r="CQ47" s="74" t="str">
        <f aca="false">IF(CP47="","",CP47*CK47)</f>
        <v/>
      </c>
      <c r="CR47" s="75" t="str">
        <f aca="false">IF(OR($BK47&lt;&gt;Constants!$B$12,NOT($CJ47)),"",CM47+CO47+CQ47)</f>
        <v/>
      </c>
      <c r="CS47" s="73" t="str">
        <f aca="false">IF(OR($BK47&lt;&gt;Constants!$B$12,ISBLANK($C47)),"",BW47)</f>
        <v/>
      </c>
      <c r="CT47" s="74" t="str">
        <f aca="false">IF(OR($BK47&lt;&gt;Constants!$B$12,ISBLANK($C47)),"",CG47)</f>
        <v/>
      </c>
      <c r="CU47" s="75" t="str">
        <f aca="false">IF(OR($BK47&lt;&gt;Constants!$B$12,ISBLANK($C47)),"",CR47)</f>
        <v/>
      </c>
      <c r="CV47" s="74" t="str">
        <f aca="false">IF(OR($BK47&lt;&gt;Constants!$B$12,ISBLANK($C47)),"",IF(COUNT(CS47:CU47)=0,0,MAX(CS47:CU47)))</f>
        <v/>
      </c>
      <c r="CW47" s="74" t="str">
        <f aca="false">IF($BK47&lt;&gt;Constants!$B$12,"",CV47)</f>
        <v/>
      </c>
      <c r="CX47" s="74" t="str">
        <f aca="false">IF(ISNUMBER(CW47), RANK(CW47,$CW$11:$CW$510), "")</f>
        <v/>
      </c>
      <c r="CY47" s="73" t="str">
        <f aca="false">IF(OR($BK47&lt;&gt;Constants!$B$12,ISBLANK($C47)),"",MAX(BT47,CD47,CO47))</f>
        <v/>
      </c>
      <c r="CZ47" s="74" t="str">
        <f aca="false">IF(ISNUMBER(CY47), RANK(CY47,CY$11:CY$510), "")</f>
        <v/>
      </c>
      <c r="DA47" s="74" t="str">
        <f aca="false">IF(OR($BK47&lt;&gt;Constants!$B$12,ISBLANK($C47)),"",MAX(AM47,AU47,IF($CH47,BC47,0)))</f>
        <v/>
      </c>
      <c r="DB47" s="74" t="str">
        <f aca="false">IF(ISNUMBER(DA47), RANK(DA47,DA$11:DA$510,1), "")</f>
        <v/>
      </c>
      <c r="DC47" s="74" t="str">
        <f aca="false">IF(OR($BK47&lt;&gt;Constants!$B$12,ISBLANK($C47)),"",MAX(BV47,CF47,CQ47))</f>
        <v/>
      </c>
      <c r="DD47" s="74" t="str">
        <f aca="false">IF(ISNUMBER(DC47),RANK(DC47,DC$11:DC$510),"")</f>
        <v/>
      </c>
      <c r="DE47" s="77" t="str">
        <f aca="false">IFERROR(IF(OR($BK47&lt;&gt;Constants!$B$12, ISBLANK($C47)),"",LARGE(CS47:CU47,2)), 0)</f>
        <v/>
      </c>
      <c r="DF47" s="75" t="str">
        <f aca="false">IF(ISNUMBER(DE47), RANK(DE47,DE$11:DE$510), "")</f>
        <v/>
      </c>
      <c r="DG47" s="74" t="str">
        <f aca="false">IF(ISBLANK($C47),"",IF(BK47=Constants!$B$12,RANK($CX47, $CX$11:$CX$510, 1)+
SUMPRODUCT(--($CX$11:$CX$510=$CX47),--($CZ47&gt;$CZ$11:$CZ$510))+
SUMPRODUCT(--($CX$11:$CX$510=$CX47),--($CZ47=$CZ$11:$CZ$510),--($DB47&gt;$DB$11:$DB$510))+
SUMPRODUCT(--($CX$11:$CX$510=$CX47),--($CZ47=$CZ$11:$CZ$510),--($DB47=$DB$11:$DB$510), --($DD47&gt;$DD$11:$DD$510))+
SUMPRODUCT(--($CX$11:$CX$510=$CX47),--($CZ47=$CZ$11:$CZ$510),--($DB47=$DB$11:$DB$510), --($DD47=$DD$11:$DD$510), --($DF47&gt;$DF$11:$DF$510))
,BK47)
)</f>
        <v/>
      </c>
      <c r="DH47" s="74" t="str">
        <f aca="false">IF(ISBLANK(C47),"",IF(BK47&lt;&gt;Constants!$B$12, BK47, CX47-DG47))</f>
        <v/>
      </c>
      <c r="DI47" s="75"/>
      <c r="DJ47" s="78"/>
      <c r="DK47" s="79" t="str">
        <f aca="false">IF(ISBLANK($C47),"",IF($BK47=Constants!$B$13,$BM47,""))</f>
        <v/>
      </c>
      <c r="DL47" s="78" t="str">
        <f aca="false">IF(ISBLANK($C47),"",IF($BK47&lt;&gt;Constants!$B$12,"",IF(COUNT($CS47:$CU47)=0,"",MATCH($CV47,$CS47:$CU47,0))))</f>
        <v/>
      </c>
      <c r="DM47" s="80" t="str">
        <f aca="false">IF(ISNUMBER($DL47),CHOOSE($DL47,$BR47,$CB47,$CM47),"")</f>
        <v/>
      </c>
      <c r="DN47" s="80" t="str">
        <f aca="false">IF(ISNUMBER($DL47),CHOOSE($DL47,$BT47,$CD47,$CO47),"")</f>
        <v/>
      </c>
      <c r="DO47" s="80" t="str">
        <f aca="false">IF(ISNUMBER($DL47),CHOOSE($DL47,$BV47,$CF47,$CQ47),"")</f>
        <v/>
      </c>
      <c r="DP47" s="81" t="str">
        <f aca="false">IF(ISBLANK(C47),"",IF(BK47&lt;&gt;Constants!$B$12, BK47 ,CW47))</f>
        <v/>
      </c>
      <c r="DQ47" s="82" t="str">
        <f aca="false">IF(ISBLANK($C47),"",IF($BK47&lt;&gt;Constants!$B$12,$BK47,$BL47))</f>
        <v/>
      </c>
      <c r="DR47" s="82" t="str">
        <f aca="false">IF(ISBLANK(C47),"",DH47)</f>
        <v/>
      </c>
      <c r="DS47" s="82" t="str">
        <f aca="false">IF(ISBLANK(C47),"",DG47)</f>
        <v/>
      </c>
      <c r="DT47" s="83" t="str">
        <f aca="false">IF(ISBLANK(C47),
  "",
IF(DS47=Constants!$B$9,COUNTA($C$11:$C510)+2,IF(DS47=Constants!$B$10,COUNTA($C$11:$C510)+1,IF(DS47=Constants!$B$11,COUNTA($C$11:$C510),DS47))))</f>
        <v/>
      </c>
      <c r="DU47" s="3"/>
      <c r="DV47" s="84" t="n">
        <f aca="false">IF(OR(ISNUMBER(DS47),DS47="DQ",DS47="P",DS47="NS"),
    1,
    0
)</f>
        <v>0</v>
      </c>
      <c r="DW47" s="84" t="n">
        <v>37</v>
      </c>
      <c r="DX47" s="84" t="str">
        <f aca="false">IF(ISBLANK($C47),"",IF(ISNUMBER(DT47),DT47+ROW($B47)/1000,""))</f>
        <v/>
      </c>
      <c r="DY47" s="84" t="str">
        <f aca="false">IF(ISNUMBER(DX47), RANK(DX47,DX$11:DX$510,1), "")</f>
        <v/>
      </c>
      <c r="DZ47" s="84" t="str">
        <f aca="false">IF(ISBLANK($C47),
    "",
    $B47
)</f>
        <v/>
      </c>
      <c r="EA47" s="84" t="str">
        <f aca="false">IF(ISBLANK($C47),
    "",
    $C47
)</f>
        <v/>
      </c>
      <c r="EB47" s="84" t="str">
        <f aca="false">IF(ISBLANK($C47),
    "",
    $D47
)</f>
        <v/>
      </c>
      <c r="EC47" s="84" t="str">
        <f aca="false">IF(ISBLANK($C47),"",$DQ47)</f>
        <v/>
      </c>
      <c r="ED47" s="86" t="str">
        <f aca="false">DP47</f>
        <v/>
      </c>
      <c r="EE47" s="84" t="str">
        <f aca="false">IF(ISBLANK($C47),
    "",
    DS47
)</f>
        <v/>
      </c>
      <c r="EF47" s="87" t="str">
        <f aca="false">IF(DW47&gt;DV$10,
    "",
    VLOOKUP(DW47,DY$11:EE545,7,FALSE())
)</f>
        <v/>
      </c>
      <c r="EG47" s="88" t="str">
        <f aca="false">IF(DW47&gt;DV$10,
    "",
    VLOOKUP(DW47,DY$11:EE545,2,FALSE())
)</f>
        <v/>
      </c>
      <c r="EH47" s="88" t="str">
        <f aca="false">IF(DW47&gt;DV$10,
    "",
    VLOOKUP(DW47,DY$11:EE545,3,FALSE())
)</f>
        <v/>
      </c>
      <c r="EI47" s="88" t="str">
        <f aca="false">IF(DW47&gt;DV$10,
    "",
    VLOOKUP(DW47,DY$11:EE545,4,FALSE())
)</f>
        <v/>
      </c>
      <c r="EJ47" s="89" t="str">
        <f aca="false">IF(DW47&gt;DV$10,
    "",
    VLOOKUP(DW47,DY$11:EE545,6,FALSE())
)</f>
        <v/>
      </c>
      <c r="EK47" s="59"/>
    </row>
    <row r="48" customFormat="false" ht="15.75" hidden="false" customHeight="false" outlineLevel="0" collapsed="false">
      <c r="A48" s="3"/>
      <c r="B48" s="155"/>
      <c r="C48" s="156"/>
      <c r="D48" s="96"/>
      <c r="E48" s="157"/>
      <c r="F48" s="148"/>
      <c r="G48" s="148"/>
      <c r="H48" s="149"/>
      <c r="I48" s="150"/>
      <c r="J48" s="151"/>
      <c r="K48" s="151"/>
      <c r="L48" s="151"/>
      <c r="M48" s="151"/>
      <c r="N48" s="152"/>
      <c r="O48" s="103"/>
      <c r="P48" s="148"/>
      <c r="Q48" s="149"/>
      <c r="R48" s="150"/>
      <c r="S48" s="151"/>
      <c r="T48" s="151"/>
      <c r="U48" s="151"/>
      <c r="V48" s="151"/>
      <c r="W48" s="152"/>
      <c r="X48" s="103"/>
      <c r="Y48" s="148"/>
      <c r="Z48" s="149"/>
      <c r="AA48" s="150"/>
      <c r="AB48" s="151"/>
      <c r="AC48" s="151"/>
      <c r="AD48" s="151"/>
      <c r="AE48" s="151"/>
      <c r="AF48" s="152"/>
      <c r="AG48" s="104"/>
      <c r="AH48" s="150"/>
      <c r="AI48" s="73"/>
      <c r="AJ48" s="73" t="str">
        <f aca="false">IF(ISBLANK($C48),
  "",
IF(E48=Constants!$B$7,
  TRUE(),
IF(E48=Constants!$B$8,
  FALSE(),
  TRUE()
)))</f>
        <v/>
      </c>
      <c r="AK48" s="74" t="str">
        <f aca="false">IF(ISBLANK($C48),"",IF(F48=Constants!$B$8,FALSE(),TRUE()))</f>
        <v/>
      </c>
      <c r="AL48" s="74" t="str">
        <f aca="false">IF(ISBLANK($C48),"",COUNTA($G48:$O48)&gt;0)</f>
        <v/>
      </c>
      <c r="AM48" s="74" t="str">
        <f aca="false">IF(OR(ISBLANK($C48),$AL48&lt;&gt;TRUE()),"",IF(ISBLANK(G48),Constants!$B$27,MAX(0,G48)))</f>
        <v/>
      </c>
      <c r="AN48" s="74" t="str">
        <f aca="false">IF(OR(ISBLANK($C48),$AL48&lt;&gt;TRUE()),"",IF(ISBLANK(H48),Constants!$B$28,MAX(0,H48)))</f>
        <v/>
      </c>
      <c r="AO48" s="74" t="str">
        <f aca="false">IF(OR(ISBLANK($C48),$AL48&lt;&gt;TRUE()),"",IF(J48=Constants!$B$7,TRUE(),IF(J48=Constants!$B$8,FALSE(),TRUE())))</f>
        <v/>
      </c>
      <c r="AP48" s="74" t="str">
        <f aca="false">IF(OR(ISBLANK($C48),$AL48&lt;&gt;TRUE()),"",IF(I48=Constants!$B$7,TRUE(),IF(I48=Constants!$B$8,FALSE(),TRUE())))</f>
        <v/>
      </c>
      <c r="AQ48" s="74" t="str">
        <f aca="false">IF(OR(ISBLANK($C48),$AL48&lt;&gt;TRUE()),"",IF(K48=Constants!$B$33,TRUE(),IF(K48=Constants!$B$34,FALSE(),IF(AND(ISNUMBER(O48),OR(ISBLANK(N48),N48=0)),TRUE(),IF(AND(ISBLANK(O48),ISNUMBER(N48),N48&lt;&gt;0),FALSE(),"")))))</f>
        <v/>
      </c>
      <c r="AR48" s="74" t="str">
        <f aca="false">IF(OR(ISBLANK($C48),$AL48&lt;&gt;TRUE()),"",IF(ISBLANK(L48),Constants!$B$35,MAX(0,MIN(Constants!$B$31,L48))))</f>
        <v/>
      </c>
      <c r="AS48" s="74" t="str">
        <f aca="false">IF(OR(ISBLANK($C48),$AL48&lt;&gt;TRUE()),"",IF(ISBLANK(M48),Constants!$B$35,MAX(0,MIN(Constants!$B$32,M48))))</f>
        <v/>
      </c>
      <c r="AT48" s="74" t="str">
        <f aca="false">IF(ISBLANK($C48),"",COUNTA($P48:$X48)&gt;0)</f>
        <v/>
      </c>
      <c r="AU48" s="74" t="str">
        <f aca="false">IF(OR(ISBLANK($C48),$AT48&lt;&gt;TRUE()),"",IF(ISBLANK(P48),Constants!$B$27,MAX(0,P48)))</f>
        <v/>
      </c>
      <c r="AV48" s="74" t="str">
        <f aca="false">IF(OR(ISBLANK($C48),$AT48&lt;&gt;TRUE()),"",IF(ISBLANK(Q48),Constants!$B$28,MAX(0,Q48)))</f>
        <v/>
      </c>
      <c r="AW48" s="74" t="str">
        <f aca="false">IF(OR(ISBLANK($C48),$AT48&lt;&gt;TRUE()),"",IF(S48=Constants!$B$7,TRUE(),IF(S48=Constants!$B$8,FALSE(),TRUE())))</f>
        <v/>
      </c>
      <c r="AX48" s="74" t="str">
        <f aca="false">IF(OR(ISBLANK($C48),$AT48&lt;&gt;TRUE()),"",IF(R48=Constants!$B$7,TRUE(),IF(R48=Constants!$B$8,FALSE(),TRUE())))</f>
        <v/>
      </c>
      <c r="AY48" s="74" t="str">
        <f aca="false">IF(OR(ISBLANK($C48),$AT48&lt;&gt;TRUE()),"",IF(T48=Constants!$B$33,TRUE(),IF(T48=Constants!$B$34,FALSE(),IF(AND(ISNUMBER(X48),OR(ISBLANK(W48),W48=0)),TRUE(),IF(AND(ISBLANK(X48),ISNUMBER(W48),W48&lt;&gt;0),FALSE(),"")))))</f>
        <v/>
      </c>
      <c r="AZ48" s="74" t="str">
        <f aca="false">IF(OR(ISBLANK($C48),$AT48&lt;&gt;TRUE()),"",IF(ISBLANK(U48),Constants!$B$35,MAX(0,MIN(Constants!$B$31,U48))))</f>
        <v/>
      </c>
      <c r="BA48" s="74" t="str">
        <f aca="false">IF(OR(ISBLANK($C48),$AT48&lt;&gt;TRUE()),"",IF(ISBLANK(V48),Constants!$B$35,MAX(0,MIN(Constants!$B$32,V48))))</f>
        <v/>
      </c>
      <c r="BB48" s="74" t="str">
        <f aca="false">IF(ISBLANK($C48),"",COUNTA($Y48:$AG48)&gt;0)</f>
        <v/>
      </c>
      <c r="BC48" s="74" t="str">
        <f aca="false">IF(OR(ISBLANK($C48),$BB48&lt;&gt;TRUE()),"",IF(ISBLANK(Y48),Constants!$B$27,MAX(0,Y48)))</f>
        <v/>
      </c>
      <c r="BD48" s="74" t="str">
        <f aca="false">IF(OR(ISBLANK($C48),$BB48&lt;&gt;TRUE()),"",IF(ISBLANK(Z48),Constants!$B$28,MAX(0,Z48)))</f>
        <v/>
      </c>
      <c r="BE48" s="74" t="str">
        <f aca="false">IF(OR(ISBLANK($C48),$BB48&lt;&gt;TRUE()),"",IF(AB48=Constants!$B$7,TRUE(),IF(AB48=Constants!$B$8,FALSE(),TRUE())))</f>
        <v/>
      </c>
      <c r="BF48" s="74" t="str">
        <f aca="false">IF(OR(ISBLANK($C48),$BB48&lt;&gt;TRUE()),"",IF(AA48=Constants!$B$7,TRUE(),IF(AA48=Constants!$B$8,FALSE(),TRUE())))</f>
        <v/>
      </c>
      <c r="BG48" s="74" t="str">
        <f aca="false">IF(OR(ISBLANK($C48),$BB48&lt;&gt;TRUE()),"",IF(AC48=Constants!$B$33,TRUE(),IF(AC48=Constants!$B$34,FALSE(),IF(AND(ISNUMBER(AG48),OR(ISBLANK(AF48),AF48=0)),TRUE(),IF(AND(ISBLANK(AG48),ISNUMBER(AF48),AF48&lt;&gt;0),FALSE(),"")))))</f>
        <v/>
      </c>
      <c r="BH48" s="74" t="str">
        <f aca="false">IF(OR(ISBLANK($C48),$BB48&lt;&gt;TRUE()),"",IF(ISBLANK(AD48),Constants!$B$35,MAX(0,MIN(Constants!$B$31,AD48))))</f>
        <v/>
      </c>
      <c r="BI48" s="74" t="str">
        <f aca="false">IF(OR(ISBLANK($C48),$BB48&lt;&gt;TRUE()),"",IF(ISBLANK(AE48),Constants!$B$35,MAX(0,MIN(Constants!$B$32,AE48))))</f>
        <v/>
      </c>
      <c r="BJ48" s="75" t="str">
        <f aca="false">IF(ISBLANK($C48),
  "",
IF(AH48=Constants!$B$7,
  TRUE(),
IF(AH48=Constants!$B$8,
  FALSE(),
  FALSE()
)))</f>
        <v/>
      </c>
      <c r="BK48" s="74" t="str">
        <f aca="false">IF(ISBLANK($C48),"",IF($BJ48,Constants!$B$9,IF(COUNTA($E48:$AH48)=0,Constants!$B$10,IF(NOT($AK48),Constants!$B$11,IF(AND(NOT(ISNUMBER($BM48)),COUNTA($O48,$X48,$AG48)&gt;0),Constants!$B$13,Constants!$B$12)))))</f>
        <v/>
      </c>
      <c r="BL48" s="74" t="str">
        <f aca="false">IF(ISBLANK($C48),"",IF($BK48&lt;&gt;Constants!$B$12,$BK48,Constants!$B$4))</f>
        <v/>
      </c>
      <c r="BM48" s="73" t="str">
        <f aca="false">IF(OR(ISBLANK($D$8), NOT(ISNUMBER($D$8))), Constants!$B$17,$D$8)</f>
        <v>ERROR: Set Target Time in cell D8</v>
      </c>
      <c r="BN48" s="73" t="str">
        <f aca="false">IF(OR($BK48&lt;&gt;Constants!$B$12,$AL48&lt;&gt;TRUE()),"",IF(NOT($AO48),TRUE(),IF($AQ48="","",$AQ48)))</f>
        <v/>
      </c>
      <c r="BO48" s="74" t="b">
        <f aca="false">IF(BN48="",FALSE(),IF(NOT($AO48),TRUE(),IF($AQ48,ISNUMBER(O48),ISNUMBER(N48))))</f>
        <v>0</v>
      </c>
      <c r="BP48" s="76" t="str">
        <f aca="false">IF(BO48,IF($AJ48,1,Constants!$B$22)*POWER(Constants!$B$23,MAX($AM48,0))*POWER(Constants!$B$24,MAX($AN48,0)),"")</f>
        <v/>
      </c>
      <c r="BQ48" s="74" t="str">
        <f aca="false">IF(OR($BK48&lt;&gt;Constants!$B$12,NOT($BO48)),"",IF(NOT($AO48),0,Constants!$B$19*IF($AQ48,1,MAX(0,MIN(1,(Constants!$B$20-N48)/Constants!$B$20)))))</f>
        <v/>
      </c>
      <c r="BR48" s="74" t="str">
        <f aca="false">IF(BQ48="","",BQ48*IF($AP48,1,Constants!$B$25)*BP48)</f>
        <v/>
      </c>
      <c r="BS48" s="74" t="str">
        <f aca="false">IF(OR($BK48&lt;&gt;Constants!$B$12,NOT($BO48)),"",IF(NOT($AO48),0,IF(NOT($AQ48),0,MAX(0,Constants!$B$21*(1-ABS(O48-$BM48)/$BM48)))))</f>
        <v/>
      </c>
      <c r="BT48" s="74" t="str">
        <f aca="false">IF(BS48="","",BS48*BP48)</f>
        <v/>
      </c>
      <c r="BU48" s="74" t="str">
        <f aca="false">IF(OR($BK48&lt;&gt;Constants!$B$12,NOT($BO48)),"",IF(OR(NOT($AO48),NOT($AP48)),0,MIN(Constants!$B$18,(Constants!$B$29*$AR48+Constants!$B$30*$AS48)*IF($AQ48,1,MAX(0,MIN(1,(Constants!$B$20-N48)/Constants!$B$20))))))</f>
        <v/>
      </c>
      <c r="BV48" s="74" t="str">
        <f aca="false">IF(BU48="","",BU48*BP48)</f>
        <v/>
      </c>
      <c r="BW48" s="75" t="str">
        <f aca="false">IF(OR($BK48&lt;&gt;Constants!$B$12,NOT($BO48)),"",BR48+BT48+BV48)</f>
        <v/>
      </c>
      <c r="BX48" s="73" t="str">
        <f aca="false">IF(OR($BK48&lt;&gt;Constants!$B$12,$AT48&lt;&gt;TRUE()),"",IF(NOT($AW48),TRUE(),IF($AY48="","",$AY48)))</f>
        <v/>
      </c>
      <c r="BY48" s="74" t="b">
        <f aca="false">IF(BX48="",FALSE(),IF(NOT($AW48),TRUE(),IF($AY48,ISNUMBER(X48),ISNUMBER(W48))))</f>
        <v>0</v>
      </c>
      <c r="BZ48" s="76" t="str">
        <f aca="false">IF(BY48,IF($AJ48,1,Constants!$B$22)*POWER(Constants!$B$23,MAX($AU48,0))*POWER(Constants!$B$24,MAX($AV48,0)),"")</f>
        <v/>
      </c>
      <c r="CA48" s="74" t="str">
        <f aca="false">IF(OR($BK48&lt;&gt;Constants!$B$12,NOT($BY48)),"",IF(NOT($AW48),0,Constants!$B$19*IF($AY48,1,MAX(0,MIN(1,(Constants!$B$20-W48)/Constants!$B$20)))))</f>
        <v/>
      </c>
      <c r="CB48" s="74" t="str">
        <f aca="false">IF(CA48="","",CA48*IF($AX48,1,Constants!$B$25)*BZ48)</f>
        <v/>
      </c>
      <c r="CC48" s="74" t="str">
        <f aca="false">IF(OR($BK48&lt;&gt;Constants!$B$12,NOT($BY48)),"",IF(NOT($AW48),0,IF(NOT($AY48),0,MAX(0,Constants!$B$21*(1-ABS(X48-$BM48)/$BM48)))))</f>
        <v/>
      </c>
      <c r="CD48" s="74" t="str">
        <f aca="false">IF(CC48="","",CC48*BZ48)</f>
        <v/>
      </c>
      <c r="CE48" s="74" t="str">
        <f aca="false">IF(OR($BK48&lt;&gt;Constants!$B$12,NOT($BY48)),"",IF(OR(NOT($AW48),NOT($AX48)),0,MIN(Constants!$B$18,(Constants!$B$29*$AZ48+Constants!$B$30*$BA48)*IF($AY48,1,MAX(0,MIN(1,(Constants!$B$20-W48)/Constants!$B$20))))))</f>
        <v/>
      </c>
      <c r="CF48" s="74" t="str">
        <f aca="false">IF(CE48="","",CE48*BZ48)</f>
        <v/>
      </c>
      <c r="CG48" s="75" t="str">
        <f aca="false">IF(OR($BK48&lt;&gt;Constants!$B$12,NOT($BY48)),"",CB48+CD48+CF48)</f>
        <v/>
      </c>
      <c r="CH48" s="73" t="b">
        <f aca="false">IF(OR(BN48="",BX48=""),TRUE(),BN48&lt;&gt;BX48)</f>
        <v>1</v>
      </c>
      <c r="CI48" s="74" t="str">
        <f aca="false">IF(OR($BK48&lt;&gt;Constants!$B$12,$BB48&lt;&gt;TRUE(),NOT($CH48)),"",IF(NOT($BE48),TRUE(),IF($BG48="","",$BG48)))</f>
        <v/>
      </c>
      <c r="CJ48" s="74" t="b">
        <f aca="false">IF(CI48="",FALSE(),IF(NOT($BE48),TRUE(),IF($BG48,ISNUMBER(AG48),ISNUMBER(AF48))))</f>
        <v>0</v>
      </c>
      <c r="CK48" s="76" t="str">
        <f aca="false">IF(CJ48,IF($AJ48,1,Constants!$B$22)*POWER(Constants!$B$23,MAX($BC48,0))*POWER(Constants!$B$24,MAX($BD48,0)),"")</f>
        <v/>
      </c>
      <c r="CL48" s="74" t="str">
        <f aca="false">IF(OR($BK48&lt;&gt;Constants!$B$12,NOT($CJ48)),"",IF(NOT($BE48),0,Constants!$B$19*IF($BG48,1,MAX(0,MIN(1,(Constants!$B$20-AF48)/Constants!$B$20)))))</f>
        <v/>
      </c>
      <c r="CM48" s="74" t="str">
        <f aca="false">IF(CL48="","",CL48*IF($BF48,1,Constants!$B$25)*CK48)</f>
        <v/>
      </c>
      <c r="CN48" s="74" t="str">
        <f aca="false">IF(OR($BK48&lt;&gt;Constants!$B$12,NOT($CJ48)),"",IF(NOT($BE48),0,IF(NOT($BG48),0,MAX(0,Constants!$B$21*(1-ABS(AG48-$BM48)/$BM48)))))</f>
        <v/>
      </c>
      <c r="CO48" s="74" t="str">
        <f aca="false">IF(CN48="","",CN48*CK48)</f>
        <v/>
      </c>
      <c r="CP48" s="74" t="str">
        <f aca="false">IF(OR($BK48&lt;&gt;Constants!$B$12,NOT($CJ48)),"",IF(OR(NOT($BE48),NOT($BF48)),0,MIN(Constants!$B$18,(Constants!$B$29*$BH48+Constants!$B$30*$BI48)*IF($BG48,1,MAX(0,MIN(1,(Constants!$B$20-AF48)/Constants!$B$20))))))</f>
        <v/>
      </c>
      <c r="CQ48" s="74" t="str">
        <f aca="false">IF(CP48="","",CP48*CK48)</f>
        <v/>
      </c>
      <c r="CR48" s="75" t="str">
        <f aca="false">IF(OR($BK48&lt;&gt;Constants!$B$12,NOT($CJ48)),"",CM48+CO48+CQ48)</f>
        <v/>
      </c>
      <c r="CS48" s="73" t="str">
        <f aca="false">IF(OR($BK48&lt;&gt;Constants!$B$12,ISBLANK($C48)),"",BW48)</f>
        <v/>
      </c>
      <c r="CT48" s="74" t="str">
        <f aca="false">IF(OR($BK48&lt;&gt;Constants!$B$12,ISBLANK($C48)),"",CG48)</f>
        <v/>
      </c>
      <c r="CU48" s="75" t="str">
        <f aca="false">IF(OR($BK48&lt;&gt;Constants!$B$12,ISBLANK($C48)),"",CR48)</f>
        <v/>
      </c>
      <c r="CV48" s="74" t="str">
        <f aca="false">IF(OR($BK48&lt;&gt;Constants!$B$12,ISBLANK($C48)),"",IF(COUNT(CS48:CU48)=0,0,MAX(CS48:CU48)))</f>
        <v/>
      </c>
      <c r="CW48" s="74" t="str">
        <f aca="false">IF($BK48&lt;&gt;Constants!$B$12,"",CV48)</f>
        <v/>
      </c>
      <c r="CX48" s="74" t="str">
        <f aca="false">IF(ISNUMBER(CW48), RANK(CW48,$CW$11:$CW$510), "")</f>
        <v/>
      </c>
      <c r="CY48" s="73" t="str">
        <f aca="false">IF(OR($BK48&lt;&gt;Constants!$B$12,ISBLANK($C48)),"",MAX(BT48,CD48,CO48))</f>
        <v/>
      </c>
      <c r="CZ48" s="74" t="str">
        <f aca="false">IF(ISNUMBER(CY48), RANK(CY48,CY$11:CY$510), "")</f>
        <v/>
      </c>
      <c r="DA48" s="74" t="str">
        <f aca="false">IF(OR($BK48&lt;&gt;Constants!$B$12,ISBLANK($C48)),"",MAX(AM48,AU48,IF($CH48,BC48,0)))</f>
        <v/>
      </c>
      <c r="DB48" s="74" t="str">
        <f aca="false">IF(ISNUMBER(DA48), RANK(DA48,DA$11:DA$510,1), "")</f>
        <v/>
      </c>
      <c r="DC48" s="74" t="str">
        <f aca="false">IF(OR($BK48&lt;&gt;Constants!$B$12,ISBLANK($C48)),"",MAX(BV48,CF48,CQ48))</f>
        <v/>
      </c>
      <c r="DD48" s="74" t="str">
        <f aca="false">IF(ISNUMBER(DC48),RANK(DC48,DC$11:DC$510),"")</f>
        <v/>
      </c>
      <c r="DE48" s="77" t="str">
        <f aca="false">IFERROR(IF(OR($BK48&lt;&gt;Constants!$B$12, ISBLANK($C48)),"",LARGE(CS48:CU48,2)), 0)</f>
        <v/>
      </c>
      <c r="DF48" s="75" t="str">
        <f aca="false">IF(ISNUMBER(DE48), RANK(DE48,DE$11:DE$510), "")</f>
        <v/>
      </c>
      <c r="DG48" s="74" t="str">
        <f aca="false">IF(ISBLANK($C48),"",IF(BK48=Constants!$B$12,RANK($CX48, $CX$11:$CX$510, 1)+
SUMPRODUCT(--($CX$11:$CX$510=$CX48),--($CZ48&gt;$CZ$11:$CZ$510))+
SUMPRODUCT(--($CX$11:$CX$510=$CX48),--($CZ48=$CZ$11:$CZ$510),--($DB48&gt;$DB$11:$DB$510))+
SUMPRODUCT(--($CX$11:$CX$510=$CX48),--($CZ48=$CZ$11:$CZ$510),--($DB48=$DB$11:$DB$510), --($DD48&gt;$DD$11:$DD$510))+
SUMPRODUCT(--($CX$11:$CX$510=$CX48),--($CZ48=$CZ$11:$CZ$510),--($DB48=$DB$11:$DB$510), --($DD48=$DD$11:$DD$510), --($DF48&gt;$DF$11:$DF$510))
,BK48)
)</f>
        <v/>
      </c>
      <c r="DH48" s="74" t="str">
        <f aca="false">IF(ISBLANK(C48),"",IF(BK48&lt;&gt;Constants!$B$12, BK48, CX48-DG48))</f>
        <v/>
      </c>
      <c r="DI48" s="75"/>
      <c r="DJ48" s="78"/>
      <c r="DK48" s="79" t="str">
        <f aca="false">IF(ISBLANK($C48),"",IF($BK48=Constants!$B$13,$BM48,""))</f>
        <v/>
      </c>
      <c r="DL48" s="78" t="str">
        <f aca="false">IF(ISBLANK($C48),"",IF($BK48&lt;&gt;Constants!$B$12,"",IF(COUNT($CS48:$CU48)=0,"",MATCH($CV48,$CS48:$CU48,0))))</f>
        <v/>
      </c>
      <c r="DM48" s="80" t="str">
        <f aca="false">IF(ISNUMBER($DL48),CHOOSE($DL48,$BR48,$CB48,$CM48),"")</f>
        <v/>
      </c>
      <c r="DN48" s="80" t="str">
        <f aca="false">IF(ISNUMBER($DL48),CHOOSE($DL48,$BT48,$CD48,$CO48),"")</f>
        <v/>
      </c>
      <c r="DO48" s="80" t="str">
        <f aca="false">IF(ISNUMBER($DL48),CHOOSE($DL48,$BV48,$CF48,$CQ48),"")</f>
        <v/>
      </c>
      <c r="DP48" s="81" t="str">
        <f aca="false">IF(ISBLANK(C48),"",IF(BK48&lt;&gt;Constants!$B$12, BK48 ,CW48))</f>
        <v/>
      </c>
      <c r="DQ48" s="82" t="str">
        <f aca="false">IF(ISBLANK($C48),"",IF($BK48&lt;&gt;Constants!$B$12,$BK48,$BL48))</f>
        <v/>
      </c>
      <c r="DR48" s="82" t="str">
        <f aca="false">IF(ISBLANK(C48),"",DH48)</f>
        <v/>
      </c>
      <c r="DS48" s="82" t="str">
        <f aca="false">IF(ISBLANK(C48),"",DG48)</f>
        <v/>
      </c>
      <c r="DT48" s="83" t="str">
        <f aca="false">IF(ISBLANK(C48),
  "",
IF(DS48=Constants!$B$9,COUNTA($C$11:$C510)+2,IF(DS48=Constants!$B$10,COUNTA($C$11:$C510)+1,IF(DS48=Constants!$B$11,COUNTA($C$11:$C510),DS48))))</f>
        <v/>
      </c>
      <c r="DU48" s="3"/>
      <c r="DV48" s="84" t="n">
        <f aca="false">IF(OR(ISNUMBER(DS48),DS48="DQ",DS48="P",DS48="NS"),
    1,
    0
)</f>
        <v>0</v>
      </c>
      <c r="DW48" s="84" t="n">
        <v>38</v>
      </c>
      <c r="DX48" s="84" t="str">
        <f aca="false">IF(ISBLANK($C48),"",IF(ISNUMBER(DT48),DT48+ROW($B48)/1000,""))</f>
        <v/>
      </c>
      <c r="DY48" s="84" t="str">
        <f aca="false">IF(ISNUMBER(DX48), RANK(DX48,DX$11:DX$510,1), "")</f>
        <v/>
      </c>
      <c r="DZ48" s="84" t="str">
        <f aca="false">IF(ISBLANK($C48),
    "",
    $B48
)</f>
        <v/>
      </c>
      <c r="EA48" s="84" t="str">
        <f aca="false">IF(ISBLANK($C48),
    "",
    $C48
)</f>
        <v/>
      </c>
      <c r="EB48" s="84" t="str">
        <f aca="false">IF(ISBLANK($C48),
    "",
    $D48
)</f>
        <v/>
      </c>
      <c r="EC48" s="84" t="str">
        <f aca="false">IF(ISBLANK($C48),"",$DQ48)</f>
        <v/>
      </c>
      <c r="ED48" s="86" t="str">
        <f aca="false">DP48</f>
        <v/>
      </c>
      <c r="EE48" s="84" t="str">
        <f aca="false">IF(ISBLANK($C48),
    "",
    DS48
)</f>
        <v/>
      </c>
      <c r="EF48" s="87" t="str">
        <f aca="false">IF(DW48&gt;DV$10,
    "",
    VLOOKUP(DW48,DY$11:EE546,7,FALSE())
)</f>
        <v/>
      </c>
      <c r="EG48" s="88" t="str">
        <f aca="false">IF(DW48&gt;DV$10,
    "",
    VLOOKUP(DW48,DY$11:EE546,2,FALSE())
)</f>
        <v/>
      </c>
      <c r="EH48" s="88" t="str">
        <f aca="false">IF(DW48&gt;DV$10,
    "",
    VLOOKUP(DW48,DY$11:EE546,3,FALSE())
)</f>
        <v/>
      </c>
      <c r="EI48" s="88" t="str">
        <f aca="false">IF(DW48&gt;DV$10,
    "",
    VLOOKUP(DW48,DY$11:EE546,4,FALSE())
)</f>
        <v/>
      </c>
      <c r="EJ48" s="89" t="str">
        <f aca="false">IF(DW48&gt;DV$10,
    "",
    VLOOKUP(DW48,DY$11:EE546,6,FALSE())
)</f>
        <v/>
      </c>
      <c r="EK48" s="59"/>
    </row>
    <row r="49" customFormat="false" ht="15.75" hidden="false" customHeight="false" outlineLevel="0" collapsed="false">
      <c r="A49" s="3"/>
      <c r="B49" s="155"/>
      <c r="C49" s="156"/>
      <c r="D49" s="96"/>
      <c r="E49" s="157"/>
      <c r="F49" s="148"/>
      <c r="G49" s="148"/>
      <c r="H49" s="149"/>
      <c r="I49" s="150"/>
      <c r="J49" s="151"/>
      <c r="K49" s="151"/>
      <c r="L49" s="151"/>
      <c r="M49" s="151"/>
      <c r="N49" s="152"/>
      <c r="O49" s="103"/>
      <c r="P49" s="148"/>
      <c r="Q49" s="149"/>
      <c r="R49" s="150"/>
      <c r="S49" s="151"/>
      <c r="T49" s="151"/>
      <c r="U49" s="151"/>
      <c r="V49" s="151"/>
      <c r="W49" s="152"/>
      <c r="X49" s="103"/>
      <c r="Y49" s="148"/>
      <c r="Z49" s="149"/>
      <c r="AA49" s="150"/>
      <c r="AB49" s="151"/>
      <c r="AC49" s="151"/>
      <c r="AD49" s="151"/>
      <c r="AE49" s="151"/>
      <c r="AF49" s="152"/>
      <c r="AG49" s="104"/>
      <c r="AH49" s="150"/>
      <c r="AI49" s="73"/>
      <c r="AJ49" s="73" t="str">
        <f aca="false">IF(ISBLANK($C49),
  "",
IF(E49=Constants!$B$7,
  TRUE(),
IF(E49=Constants!$B$8,
  FALSE(),
  TRUE()
)))</f>
        <v/>
      </c>
      <c r="AK49" s="74" t="str">
        <f aca="false">IF(ISBLANK($C49),"",IF(F49=Constants!$B$8,FALSE(),TRUE()))</f>
        <v/>
      </c>
      <c r="AL49" s="74" t="str">
        <f aca="false">IF(ISBLANK($C49),"",COUNTA($G49:$O49)&gt;0)</f>
        <v/>
      </c>
      <c r="AM49" s="74" t="str">
        <f aca="false">IF(OR(ISBLANK($C49),$AL49&lt;&gt;TRUE()),"",IF(ISBLANK(G49),Constants!$B$27,MAX(0,G49)))</f>
        <v/>
      </c>
      <c r="AN49" s="74" t="str">
        <f aca="false">IF(OR(ISBLANK($C49),$AL49&lt;&gt;TRUE()),"",IF(ISBLANK(H49),Constants!$B$28,MAX(0,H49)))</f>
        <v/>
      </c>
      <c r="AO49" s="74" t="str">
        <f aca="false">IF(OR(ISBLANK($C49),$AL49&lt;&gt;TRUE()),"",IF(J49=Constants!$B$7,TRUE(),IF(J49=Constants!$B$8,FALSE(),TRUE())))</f>
        <v/>
      </c>
      <c r="AP49" s="74" t="str">
        <f aca="false">IF(OR(ISBLANK($C49),$AL49&lt;&gt;TRUE()),"",IF(I49=Constants!$B$7,TRUE(),IF(I49=Constants!$B$8,FALSE(),TRUE())))</f>
        <v/>
      </c>
      <c r="AQ49" s="74" t="str">
        <f aca="false">IF(OR(ISBLANK($C49),$AL49&lt;&gt;TRUE()),"",IF(K49=Constants!$B$33,TRUE(),IF(K49=Constants!$B$34,FALSE(),IF(AND(ISNUMBER(O49),OR(ISBLANK(N49),N49=0)),TRUE(),IF(AND(ISBLANK(O49),ISNUMBER(N49),N49&lt;&gt;0),FALSE(),"")))))</f>
        <v/>
      </c>
      <c r="AR49" s="74" t="str">
        <f aca="false">IF(OR(ISBLANK($C49),$AL49&lt;&gt;TRUE()),"",IF(ISBLANK(L49),Constants!$B$35,MAX(0,MIN(Constants!$B$31,L49))))</f>
        <v/>
      </c>
      <c r="AS49" s="74" t="str">
        <f aca="false">IF(OR(ISBLANK($C49),$AL49&lt;&gt;TRUE()),"",IF(ISBLANK(M49),Constants!$B$35,MAX(0,MIN(Constants!$B$32,M49))))</f>
        <v/>
      </c>
      <c r="AT49" s="74" t="str">
        <f aca="false">IF(ISBLANK($C49),"",COUNTA($P49:$X49)&gt;0)</f>
        <v/>
      </c>
      <c r="AU49" s="74" t="str">
        <f aca="false">IF(OR(ISBLANK($C49),$AT49&lt;&gt;TRUE()),"",IF(ISBLANK(P49),Constants!$B$27,MAX(0,P49)))</f>
        <v/>
      </c>
      <c r="AV49" s="74" t="str">
        <f aca="false">IF(OR(ISBLANK($C49),$AT49&lt;&gt;TRUE()),"",IF(ISBLANK(Q49),Constants!$B$28,MAX(0,Q49)))</f>
        <v/>
      </c>
      <c r="AW49" s="74" t="str">
        <f aca="false">IF(OR(ISBLANK($C49),$AT49&lt;&gt;TRUE()),"",IF(S49=Constants!$B$7,TRUE(),IF(S49=Constants!$B$8,FALSE(),TRUE())))</f>
        <v/>
      </c>
      <c r="AX49" s="74" t="str">
        <f aca="false">IF(OR(ISBLANK($C49),$AT49&lt;&gt;TRUE()),"",IF(R49=Constants!$B$7,TRUE(),IF(R49=Constants!$B$8,FALSE(),TRUE())))</f>
        <v/>
      </c>
      <c r="AY49" s="74" t="str">
        <f aca="false">IF(OR(ISBLANK($C49),$AT49&lt;&gt;TRUE()),"",IF(T49=Constants!$B$33,TRUE(),IF(T49=Constants!$B$34,FALSE(),IF(AND(ISNUMBER(X49),OR(ISBLANK(W49),W49=0)),TRUE(),IF(AND(ISBLANK(X49),ISNUMBER(W49),W49&lt;&gt;0),FALSE(),"")))))</f>
        <v/>
      </c>
      <c r="AZ49" s="74" t="str">
        <f aca="false">IF(OR(ISBLANK($C49),$AT49&lt;&gt;TRUE()),"",IF(ISBLANK(U49),Constants!$B$35,MAX(0,MIN(Constants!$B$31,U49))))</f>
        <v/>
      </c>
      <c r="BA49" s="74" t="str">
        <f aca="false">IF(OR(ISBLANK($C49),$AT49&lt;&gt;TRUE()),"",IF(ISBLANK(V49),Constants!$B$35,MAX(0,MIN(Constants!$B$32,V49))))</f>
        <v/>
      </c>
      <c r="BB49" s="74" t="str">
        <f aca="false">IF(ISBLANK($C49),"",COUNTA($Y49:$AG49)&gt;0)</f>
        <v/>
      </c>
      <c r="BC49" s="74" t="str">
        <f aca="false">IF(OR(ISBLANK($C49),$BB49&lt;&gt;TRUE()),"",IF(ISBLANK(Y49),Constants!$B$27,MAX(0,Y49)))</f>
        <v/>
      </c>
      <c r="BD49" s="74" t="str">
        <f aca="false">IF(OR(ISBLANK($C49),$BB49&lt;&gt;TRUE()),"",IF(ISBLANK(Z49),Constants!$B$28,MAX(0,Z49)))</f>
        <v/>
      </c>
      <c r="BE49" s="74" t="str">
        <f aca="false">IF(OR(ISBLANK($C49),$BB49&lt;&gt;TRUE()),"",IF(AB49=Constants!$B$7,TRUE(),IF(AB49=Constants!$B$8,FALSE(),TRUE())))</f>
        <v/>
      </c>
      <c r="BF49" s="74" t="str">
        <f aca="false">IF(OR(ISBLANK($C49),$BB49&lt;&gt;TRUE()),"",IF(AA49=Constants!$B$7,TRUE(),IF(AA49=Constants!$B$8,FALSE(),TRUE())))</f>
        <v/>
      </c>
      <c r="BG49" s="74" t="str">
        <f aca="false">IF(OR(ISBLANK($C49),$BB49&lt;&gt;TRUE()),"",IF(AC49=Constants!$B$33,TRUE(),IF(AC49=Constants!$B$34,FALSE(),IF(AND(ISNUMBER(AG49),OR(ISBLANK(AF49),AF49=0)),TRUE(),IF(AND(ISBLANK(AG49),ISNUMBER(AF49),AF49&lt;&gt;0),FALSE(),"")))))</f>
        <v/>
      </c>
      <c r="BH49" s="74" t="str">
        <f aca="false">IF(OR(ISBLANK($C49),$BB49&lt;&gt;TRUE()),"",IF(ISBLANK(AD49),Constants!$B$35,MAX(0,MIN(Constants!$B$31,AD49))))</f>
        <v/>
      </c>
      <c r="BI49" s="74" t="str">
        <f aca="false">IF(OR(ISBLANK($C49),$BB49&lt;&gt;TRUE()),"",IF(ISBLANK(AE49),Constants!$B$35,MAX(0,MIN(Constants!$B$32,AE49))))</f>
        <v/>
      </c>
      <c r="BJ49" s="75" t="str">
        <f aca="false">IF(ISBLANK($C49),
  "",
IF(AH49=Constants!$B$7,
  TRUE(),
IF(AH49=Constants!$B$8,
  FALSE(),
  FALSE()
)))</f>
        <v/>
      </c>
      <c r="BK49" s="74" t="str">
        <f aca="false">IF(ISBLANK($C49),"",IF($BJ49,Constants!$B$9,IF(COUNTA($E49:$AH49)=0,Constants!$B$10,IF(NOT($AK49),Constants!$B$11,IF(AND(NOT(ISNUMBER($BM49)),COUNTA($O49,$X49,$AG49)&gt;0),Constants!$B$13,Constants!$B$12)))))</f>
        <v/>
      </c>
      <c r="BL49" s="74" t="str">
        <f aca="false">IF(ISBLANK($C49),"",IF($BK49&lt;&gt;Constants!$B$12,$BK49,Constants!$B$4))</f>
        <v/>
      </c>
      <c r="BM49" s="73" t="str">
        <f aca="false">IF(OR(ISBLANK($D$8), NOT(ISNUMBER($D$8))), Constants!$B$17,$D$8)</f>
        <v>ERROR: Set Target Time in cell D8</v>
      </c>
      <c r="BN49" s="73" t="str">
        <f aca="false">IF(OR($BK49&lt;&gt;Constants!$B$12,$AL49&lt;&gt;TRUE()),"",IF(NOT($AO49),TRUE(),IF($AQ49="","",$AQ49)))</f>
        <v/>
      </c>
      <c r="BO49" s="74" t="b">
        <f aca="false">IF(BN49="",FALSE(),IF(NOT($AO49),TRUE(),IF($AQ49,ISNUMBER(O49),ISNUMBER(N49))))</f>
        <v>0</v>
      </c>
      <c r="BP49" s="76" t="str">
        <f aca="false">IF(BO49,IF($AJ49,1,Constants!$B$22)*POWER(Constants!$B$23,MAX($AM49,0))*POWER(Constants!$B$24,MAX($AN49,0)),"")</f>
        <v/>
      </c>
      <c r="BQ49" s="74" t="str">
        <f aca="false">IF(OR($BK49&lt;&gt;Constants!$B$12,NOT($BO49)),"",IF(NOT($AO49),0,Constants!$B$19*IF($AQ49,1,MAX(0,MIN(1,(Constants!$B$20-N49)/Constants!$B$20)))))</f>
        <v/>
      </c>
      <c r="BR49" s="74" t="str">
        <f aca="false">IF(BQ49="","",BQ49*IF($AP49,1,Constants!$B$25)*BP49)</f>
        <v/>
      </c>
      <c r="BS49" s="74" t="str">
        <f aca="false">IF(OR($BK49&lt;&gt;Constants!$B$12,NOT($BO49)),"",IF(NOT($AO49),0,IF(NOT($AQ49),0,MAX(0,Constants!$B$21*(1-ABS(O49-$BM49)/$BM49)))))</f>
        <v/>
      </c>
      <c r="BT49" s="74" t="str">
        <f aca="false">IF(BS49="","",BS49*BP49)</f>
        <v/>
      </c>
      <c r="BU49" s="74" t="str">
        <f aca="false">IF(OR($BK49&lt;&gt;Constants!$B$12,NOT($BO49)),"",IF(OR(NOT($AO49),NOT($AP49)),0,MIN(Constants!$B$18,(Constants!$B$29*$AR49+Constants!$B$30*$AS49)*IF($AQ49,1,MAX(0,MIN(1,(Constants!$B$20-N49)/Constants!$B$20))))))</f>
        <v/>
      </c>
      <c r="BV49" s="74" t="str">
        <f aca="false">IF(BU49="","",BU49*BP49)</f>
        <v/>
      </c>
      <c r="BW49" s="75" t="str">
        <f aca="false">IF(OR($BK49&lt;&gt;Constants!$B$12,NOT($BO49)),"",BR49+BT49+BV49)</f>
        <v/>
      </c>
      <c r="BX49" s="73" t="str">
        <f aca="false">IF(OR($BK49&lt;&gt;Constants!$B$12,$AT49&lt;&gt;TRUE()),"",IF(NOT($AW49),TRUE(),IF($AY49="","",$AY49)))</f>
        <v/>
      </c>
      <c r="BY49" s="74" t="b">
        <f aca="false">IF(BX49="",FALSE(),IF(NOT($AW49),TRUE(),IF($AY49,ISNUMBER(X49),ISNUMBER(W49))))</f>
        <v>0</v>
      </c>
      <c r="BZ49" s="76" t="str">
        <f aca="false">IF(BY49,IF($AJ49,1,Constants!$B$22)*POWER(Constants!$B$23,MAX($AU49,0))*POWER(Constants!$B$24,MAX($AV49,0)),"")</f>
        <v/>
      </c>
      <c r="CA49" s="74" t="str">
        <f aca="false">IF(OR($BK49&lt;&gt;Constants!$B$12,NOT($BY49)),"",IF(NOT($AW49),0,Constants!$B$19*IF($AY49,1,MAX(0,MIN(1,(Constants!$B$20-W49)/Constants!$B$20)))))</f>
        <v/>
      </c>
      <c r="CB49" s="74" t="str">
        <f aca="false">IF(CA49="","",CA49*IF($AX49,1,Constants!$B$25)*BZ49)</f>
        <v/>
      </c>
      <c r="CC49" s="74" t="str">
        <f aca="false">IF(OR($BK49&lt;&gt;Constants!$B$12,NOT($BY49)),"",IF(NOT($AW49),0,IF(NOT($AY49),0,MAX(0,Constants!$B$21*(1-ABS(X49-$BM49)/$BM49)))))</f>
        <v/>
      </c>
      <c r="CD49" s="74" t="str">
        <f aca="false">IF(CC49="","",CC49*BZ49)</f>
        <v/>
      </c>
      <c r="CE49" s="74" t="str">
        <f aca="false">IF(OR($BK49&lt;&gt;Constants!$B$12,NOT($BY49)),"",IF(OR(NOT($AW49),NOT($AX49)),0,MIN(Constants!$B$18,(Constants!$B$29*$AZ49+Constants!$B$30*$BA49)*IF($AY49,1,MAX(0,MIN(1,(Constants!$B$20-W49)/Constants!$B$20))))))</f>
        <v/>
      </c>
      <c r="CF49" s="74" t="str">
        <f aca="false">IF(CE49="","",CE49*BZ49)</f>
        <v/>
      </c>
      <c r="CG49" s="75" t="str">
        <f aca="false">IF(OR($BK49&lt;&gt;Constants!$B$12,NOT($BY49)),"",CB49+CD49+CF49)</f>
        <v/>
      </c>
      <c r="CH49" s="73" t="b">
        <f aca="false">IF(OR(BN49="",BX49=""),TRUE(),BN49&lt;&gt;BX49)</f>
        <v>1</v>
      </c>
      <c r="CI49" s="74" t="str">
        <f aca="false">IF(OR($BK49&lt;&gt;Constants!$B$12,$BB49&lt;&gt;TRUE(),NOT($CH49)),"",IF(NOT($BE49),TRUE(),IF($BG49="","",$BG49)))</f>
        <v/>
      </c>
      <c r="CJ49" s="74" t="b">
        <f aca="false">IF(CI49="",FALSE(),IF(NOT($BE49),TRUE(),IF($BG49,ISNUMBER(AG49),ISNUMBER(AF49))))</f>
        <v>0</v>
      </c>
      <c r="CK49" s="76" t="str">
        <f aca="false">IF(CJ49,IF($AJ49,1,Constants!$B$22)*POWER(Constants!$B$23,MAX($BC49,0))*POWER(Constants!$B$24,MAX($BD49,0)),"")</f>
        <v/>
      </c>
      <c r="CL49" s="74" t="str">
        <f aca="false">IF(OR($BK49&lt;&gt;Constants!$B$12,NOT($CJ49)),"",IF(NOT($BE49),0,Constants!$B$19*IF($BG49,1,MAX(0,MIN(1,(Constants!$B$20-AF49)/Constants!$B$20)))))</f>
        <v/>
      </c>
      <c r="CM49" s="74" t="str">
        <f aca="false">IF(CL49="","",CL49*IF($BF49,1,Constants!$B$25)*CK49)</f>
        <v/>
      </c>
      <c r="CN49" s="74" t="str">
        <f aca="false">IF(OR($BK49&lt;&gt;Constants!$B$12,NOT($CJ49)),"",IF(NOT($BE49),0,IF(NOT($BG49),0,MAX(0,Constants!$B$21*(1-ABS(AG49-$BM49)/$BM49)))))</f>
        <v/>
      </c>
      <c r="CO49" s="74" t="str">
        <f aca="false">IF(CN49="","",CN49*CK49)</f>
        <v/>
      </c>
      <c r="CP49" s="74" t="str">
        <f aca="false">IF(OR($BK49&lt;&gt;Constants!$B$12,NOT($CJ49)),"",IF(OR(NOT($BE49),NOT($BF49)),0,MIN(Constants!$B$18,(Constants!$B$29*$BH49+Constants!$B$30*$BI49)*IF($BG49,1,MAX(0,MIN(1,(Constants!$B$20-AF49)/Constants!$B$20))))))</f>
        <v/>
      </c>
      <c r="CQ49" s="74" t="str">
        <f aca="false">IF(CP49="","",CP49*CK49)</f>
        <v/>
      </c>
      <c r="CR49" s="75" t="str">
        <f aca="false">IF(OR($BK49&lt;&gt;Constants!$B$12,NOT($CJ49)),"",CM49+CO49+CQ49)</f>
        <v/>
      </c>
      <c r="CS49" s="73" t="str">
        <f aca="false">IF(OR($BK49&lt;&gt;Constants!$B$12,ISBLANK($C49)),"",BW49)</f>
        <v/>
      </c>
      <c r="CT49" s="74" t="str">
        <f aca="false">IF(OR($BK49&lt;&gt;Constants!$B$12,ISBLANK($C49)),"",CG49)</f>
        <v/>
      </c>
      <c r="CU49" s="75" t="str">
        <f aca="false">IF(OR($BK49&lt;&gt;Constants!$B$12,ISBLANK($C49)),"",CR49)</f>
        <v/>
      </c>
      <c r="CV49" s="74" t="str">
        <f aca="false">IF(OR($BK49&lt;&gt;Constants!$B$12,ISBLANK($C49)),"",IF(COUNT(CS49:CU49)=0,0,MAX(CS49:CU49)))</f>
        <v/>
      </c>
      <c r="CW49" s="74" t="str">
        <f aca="false">IF($BK49&lt;&gt;Constants!$B$12,"",CV49)</f>
        <v/>
      </c>
      <c r="CX49" s="74" t="str">
        <f aca="false">IF(ISNUMBER(CW49), RANK(CW49,$CW$11:$CW$510), "")</f>
        <v/>
      </c>
      <c r="CY49" s="73" t="str">
        <f aca="false">IF(OR($BK49&lt;&gt;Constants!$B$12,ISBLANK($C49)),"",MAX(BT49,CD49,CO49))</f>
        <v/>
      </c>
      <c r="CZ49" s="74" t="str">
        <f aca="false">IF(ISNUMBER(CY49), RANK(CY49,CY$11:CY$510), "")</f>
        <v/>
      </c>
      <c r="DA49" s="74" t="str">
        <f aca="false">IF(OR($BK49&lt;&gt;Constants!$B$12,ISBLANK($C49)),"",MAX(AM49,AU49,IF($CH49,BC49,0)))</f>
        <v/>
      </c>
      <c r="DB49" s="74" t="str">
        <f aca="false">IF(ISNUMBER(DA49), RANK(DA49,DA$11:DA$510,1), "")</f>
        <v/>
      </c>
      <c r="DC49" s="74" t="str">
        <f aca="false">IF(OR($BK49&lt;&gt;Constants!$B$12,ISBLANK($C49)),"",MAX(BV49,CF49,CQ49))</f>
        <v/>
      </c>
      <c r="DD49" s="74" t="str">
        <f aca="false">IF(ISNUMBER(DC49),RANK(DC49,DC$11:DC$510),"")</f>
        <v/>
      </c>
      <c r="DE49" s="77" t="str">
        <f aca="false">IFERROR(IF(OR($BK49&lt;&gt;Constants!$B$12, ISBLANK($C49)),"",LARGE(CS49:CU49,2)), 0)</f>
        <v/>
      </c>
      <c r="DF49" s="75" t="str">
        <f aca="false">IF(ISNUMBER(DE49), RANK(DE49,DE$11:DE$510), "")</f>
        <v/>
      </c>
      <c r="DG49" s="74" t="str">
        <f aca="false">IF(ISBLANK($C49),"",IF(BK49=Constants!$B$12,RANK($CX49, $CX$11:$CX$510, 1)+
SUMPRODUCT(--($CX$11:$CX$510=$CX49),--($CZ49&gt;$CZ$11:$CZ$510))+
SUMPRODUCT(--($CX$11:$CX$510=$CX49),--($CZ49=$CZ$11:$CZ$510),--($DB49&gt;$DB$11:$DB$510))+
SUMPRODUCT(--($CX$11:$CX$510=$CX49),--($CZ49=$CZ$11:$CZ$510),--($DB49=$DB$11:$DB$510), --($DD49&gt;$DD$11:$DD$510))+
SUMPRODUCT(--($CX$11:$CX$510=$CX49),--($CZ49=$CZ$11:$CZ$510),--($DB49=$DB$11:$DB$510), --($DD49=$DD$11:$DD$510), --($DF49&gt;$DF$11:$DF$510))
,BK49)
)</f>
        <v/>
      </c>
      <c r="DH49" s="74" t="str">
        <f aca="false">IF(ISBLANK(C49),"",IF(BK49&lt;&gt;Constants!$B$12, BK49, CX49-DG49))</f>
        <v/>
      </c>
      <c r="DI49" s="75"/>
      <c r="DJ49" s="78"/>
      <c r="DK49" s="79" t="str">
        <f aca="false">IF(ISBLANK($C49),"",IF($BK49=Constants!$B$13,$BM49,""))</f>
        <v/>
      </c>
      <c r="DL49" s="78" t="str">
        <f aca="false">IF(ISBLANK($C49),"",IF($BK49&lt;&gt;Constants!$B$12,"",IF(COUNT($CS49:$CU49)=0,"",MATCH($CV49,$CS49:$CU49,0))))</f>
        <v/>
      </c>
      <c r="DM49" s="80" t="str">
        <f aca="false">IF(ISNUMBER($DL49),CHOOSE($DL49,$BR49,$CB49,$CM49),"")</f>
        <v/>
      </c>
      <c r="DN49" s="80" t="str">
        <f aca="false">IF(ISNUMBER($DL49),CHOOSE($DL49,$BT49,$CD49,$CO49),"")</f>
        <v/>
      </c>
      <c r="DO49" s="80" t="str">
        <f aca="false">IF(ISNUMBER($DL49),CHOOSE($DL49,$BV49,$CF49,$CQ49),"")</f>
        <v/>
      </c>
      <c r="DP49" s="81" t="str">
        <f aca="false">IF(ISBLANK(C49),"",IF(BK49&lt;&gt;Constants!$B$12, BK49 ,CW49))</f>
        <v/>
      </c>
      <c r="DQ49" s="82" t="str">
        <f aca="false">IF(ISBLANK($C49),"",IF($BK49&lt;&gt;Constants!$B$12,$BK49,$BL49))</f>
        <v/>
      </c>
      <c r="DR49" s="82" t="str">
        <f aca="false">IF(ISBLANK(C49),"",DH49)</f>
        <v/>
      </c>
      <c r="DS49" s="82" t="str">
        <f aca="false">IF(ISBLANK(C49),"",DG49)</f>
        <v/>
      </c>
      <c r="DT49" s="83" t="str">
        <f aca="false">IF(ISBLANK(C49),
  "",
IF(DS49=Constants!$B$9,COUNTA($C$11:$C510)+2,IF(DS49=Constants!$B$10,COUNTA($C$11:$C510)+1,IF(DS49=Constants!$B$11,COUNTA($C$11:$C510),DS49))))</f>
        <v/>
      </c>
      <c r="DU49" s="3"/>
      <c r="DV49" s="84" t="n">
        <f aca="false">IF(OR(ISNUMBER(DS49),DS49="DQ",DS49="P",DS49="NS"),
    1,
    0
)</f>
        <v>0</v>
      </c>
      <c r="DW49" s="84" t="n">
        <v>39</v>
      </c>
      <c r="DX49" s="84" t="str">
        <f aca="false">IF(ISBLANK($C49),"",IF(ISNUMBER(DT49),DT49+ROW($B49)/1000,""))</f>
        <v/>
      </c>
      <c r="DY49" s="84" t="str">
        <f aca="false">IF(ISNUMBER(DX49), RANK(DX49,DX$11:DX$510,1), "")</f>
        <v/>
      </c>
      <c r="DZ49" s="84" t="str">
        <f aca="false">IF(ISBLANK($C49),
    "",
    $B49
)</f>
        <v/>
      </c>
      <c r="EA49" s="84" t="str">
        <f aca="false">IF(ISBLANK($C49),
    "",
    $C49
)</f>
        <v/>
      </c>
      <c r="EB49" s="84" t="str">
        <f aca="false">IF(ISBLANK($C49),
    "",
    $D49
)</f>
        <v/>
      </c>
      <c r="EC49" s="84" t="str">
        <f aca="false">IF(ISBLANK($C49),"",$DQ49)</f>
        <v/>
      </c>
      <c r="ED49" s="86" t="str">
        <f aca="false">DP49</f>
        <v/>
      </c>
      <c r="EE49" s="84" t="str">
        <f aca="false">IF(ISBLANK($C49),
    "",
    DS49
)</f>
        <v/>
      </c>
      <c r="EF49" s="87" t="str">
        <f aca="false">IF(DW49&gt;DV$10,
    "",
    VLOOKUP(DW49,DY$11:EE547,7,FALSE())
)</f>
        <v/>
      </c>
      <c r="EG49" s="88" t="str">
        <f aca="false">IF(DW49&gt;DV$10,
    "",
    VLOOKUP(DW49,DY$11:EE547,2,FALSE())
)</f>
        <v/>
      </c>
      <c r="EH49" s="88" t="str">
        <f aca="false">IF(DW49&gt;DV$10,
    "",
    VLOOKUP(DW49,DY$11:EE547,3,FALSE())
)</f>
        <v/>
      </c>
      <c r="EI49" s="88" t="str">
        <f aca="false">IF(DW49&gt;DV$10,
    "",
    VLOOKUP(DW49,DY$11:EE547,4,FALSE())
)</f>
        <v/>
      </c>
      <c r="EJ49" s="89" t="str">
        <f aca="false">IF(DW49&gt;DV$10,
    "",
    VLOOKUP(DW49,DY$11:EE547,6,FALSE())
)</f>
        <v/>
      </c>
      <c r="EK49" s="59"/>
    </row>
    <row r="50" customFormat="false" ht="15.75" hidden="false" customHeight="false" outlineLevel="0" collapsed="false">
      <c r="A50" s="3"/>
      <c r="B50" s="153"/>
      <c r="C50" s="154"/>
      <c r="D50" s="135"/>
      <c r="E50" s="158"/>
      <c r="F50" s="137"/>
      <c r="G50" s="137"/>
      <c r="H50" s="138"/>
      <c r="I50" s="139"/>
      <c r="J50" s="140"/>
      <c r="K50" s="140"/>
      <c r="L50" s="140"/>
      <c r="M50" s="140"/>
      <c r="N50" s="141"/>
      <c r="O50" s="142"/>
      <c r="P50" s="137"/>
      <c r="Q50" s="138"/>
      <c r="R50" s="139"/>
      <c r="S50" s="140"/>
      <c r="T50" s="140"/>
      <c r="U50" s="140"/>
      <c r="V50" s="140"/>
      <c r="W50" s="141"/>
      <c r="X50" s="142"/>
      <c r="Y50" s="137"/>
      <c r="Z50" s="138"/>
      <c r="AA50" s="139"/>
      <c r="AB50" s="140"/>
      <c r="AC50" s="140"/>
      <c r="AD50" s="140"/>
      <c r="AE50" s="140"/>
      <c r="AF50" s="141"/>
      <c r="AG50" s="143"/>
      <c r="AH50" s="139"/>
      <c r="AI50" s="116"/>
      <c r="AJ50" s="116" t="str">
        <f aca="false">IF(ISBLANK($C50),
  "",
IF(E50=Constants!$B$7,
  TRUE(),
IF(E50=Constants!$B$8,
  FALSE(),
  TRUE()
)))</f>
        <v/>
      </c>
      <c r="AK50" s="117" t="str">
        <f aca="false">IF(ISBLANK($C50),"",IF(F50=Constants!$B$8,FALSE(),TRUE()))</f>
        <v/>
      </c>
      <c r="AL50" s="117" t="str">
        <f aca="false">IF(ISBLANK($C50),"",COUNTA($G50:$O50)&gt;0)</f>
        <v/>
      </c>
      <c r="AM50" s="117" t="str">
        <f aca="false">IF(OR(ISBLANK($C50),$AL50&lt;&gt;TRUE()),"",IF(ISBLANK(G50),Constants!$B$27,MAX(0,G50)))</f>
        <v/>
      </c>
      <c r="AN50" s="117" t="str">
        <f aca="false">IF(OR(ISBLANK($C50),$AL50&lt;&gt;TRUE()),"",IF(ISBLANK(H50),Constants!$B$28,MAX(0,H50)))</f>
        <v/>
      </c>
      <c r="AO50" s="117" t="str">
        <f aca="false">IF(OR(ISBLANK($C50),$AL50&lt;&gt;TRUE()),"",IF(J50=Constants!$B$7,TRUE(),IF(J50=Constants!$B$8,FALSE(),TRUE())))</f>
        <v/>
      </c>
      <c r="AP50" s="117" t="str">
        <f aca="false">IF(OR(ISBLANK($C50),$AL50&lt;&gt;TRUE()),"",IF(I50=Constants!$B$7,TRUE(),IF(I50=Constants!$B$8,FALSE(),TRUE())))</f>
        <v/>
      </c>
      <c r="AQ50" s="117" t="str">
        <f aca="false">IF(OR(ISBLANK($C50),$AL50&lt;&gt;TRUE()),"",IF(K50=Constants!$B$33,TRUE(),IF(K50=Constants!$B$34,FALSE(),IF(AND(ISNUMBER(O50),OR(ISBLANK(N50),N50=0)),TRUE(),IF(AND(ISBLANK(O50),ISNUMBER(N50),N50&lt;&gt;0),FALSE(),"")))))</f>
        <v/>
      </c>
      <c r="AR50" s="117" t="str">
        <f aca="false">IF(OR(ISBLANK($C50),$AL50&lt;&gt;TRUE()),"",IF(ISBLANK(L50),Constants!$B$35,MAX(0,MIN(Constants!$B$31,L50))))</f>
        <v/>
      </c>
      <c r="AS50" s="117" t="str">
        <f aca="false">IF(OR(ISBLANK($C50),$AL50&lt;&gt;TRUE()),"",IF(ISBLANK(M50),Constants!$B$35,MAX(0,MIN(Constants!$B$32,M50))))</f>
        <v/>
      </c>
      <c r="AT50" s="117" t="str">
        <f aca="false">IF(ISBLANK($C50),"",COUNTA($P50:$X50)&gt;0)</f>
        <v/>
      </c>
      <c r="AU50" s="117" t="str">
        <f aca="false">IF(OR(ISBLANK($C50),$AT50&lt;&gt;TRUE()),"",IF(ISBLANK(P50),Constants!$B$27,MAX(0,P50)))</f>
        <v/>
      </c>
      <c r="AV50" s="117" t="str">
        <f aca="false">IF(OR(ISBLANK($C50),$AT50&lt;&gt;TRUE()),"",IF(ISBLANK(Q50),Constants!$B$28,MAX(0,Q50)))</f>
        <v/>
      </c>
      <c r="AW50" s="117" t="str">
        <f aca="false">IF(OR(ISBLANK($C50),$AT50&lt;&gt;TRUE()),"",IF(S50=Constants!$B$7,TRUE(),IF(S50=Constants!$B$8,FALSE(),TRUE())))</f>
        <v/>
      </c>
      <c r="AX50" s="117" t="str">
        <f aca="false">IF(OR(ISBLANK($C50),$AT50&lt;&gt;TRUE()),"",IF(R50=Constants!$B$7,TRUE(),IF(R50=Constants!$B$8,FALSE(),TRUE())))</f>
        <v/>
      </c>
      <c r="AY50" s="117" t="str">
        <f aca="false">IF(OR(ISBLANK($C50),$AT50&lt;&gt;TRUE()),"",IF(T50=Constants!$B$33,TRUE(),IF(T50=Constants!$B$34,FALSE(),IF(AND(ISNUMBER(X50),OR(ISBLANK(W50),W50=0)),TRUE(),IF(AND(ISBLANK(X50),ISNUMBER(W50),W50&lt;&gt;0),FALSE(),"")))))</f>
        <v/>
      </c>
      <c r="AZ50" s="117" t="str">
        <f aca="false">IF(OR(ISBLANK($C50),$AT50&lt;&gt;TRUE()),"",IF(ISBLANK(U50),Constants!$B$35,MAX(0,MIN(Constants!$B$31,U50))))</f>
        <v/>
      </c>
      <c r="BA50" s="117" t="str">
        <f aca="false">IF(OR(ISBLANK($C50),$AT50&lt;&gt;TRUE()),"",IF(ISBLANK(V50),Constants!$B$35,MAX(0,MIN(Constants!$B$32,V50))))</f>
        <v/>
      </c>
      <c r="BB50" s="117" t="str">
        <f aca="false">IF(ISBLANK($C50),"",COUNTA($Y50:$AG50)&gt;0)</f>
        <v/>
      </c>
      <c r="BC50" s="117" t="str">
        <f aca="false">IF(OR(ISBLANK($C50),$BB50&lt;&gt;TRUE()),"",IF(ISBLANK(Y50),Constants!$B$27,MAX(0,Y50)))</f>
        <v/>
      </c>
      <c r="BD50" s="117" t="str">
        <f aca="false">IF(OR(ISBLANK($C50),$BB50&lt;&gt;TRUE()),"",IF(ISBLANK(Z50),Constants!$B$28,MAX(0,Z50)))</f>
        <v/>
      </c>
      <c r="BE50" s="117" t="str">
        <f aca="false">IF(OR(ISBLANK($C50),$BB50&lt;&gt;TRUE()),"",IF(AB50=Constants!$B$7,TRUE(),IF(AB50=Constants!$B$8,FALSE(),TRUE())))</f>
        <v/>
      </c>
      <c r="BF50" s="117" t="str">
        <f aca="false">IF(OR(ISBLANK($C50),$BB50&lt;&gt;TRUE()),"",IF(AA50=Constants!$B$7,TRUE(),IF(AA50=Constants!$B$8,FALSE(),TRUE())))</f>
        <v/>
      </c>
      <c r="BG50" s="117" t="str">
        <f aca="false">IF(OR(ISBLANK($C50),$BB50&lt;&gt;TRUE()),"",IF(AC50=Constants!$B$33,TRUE(),IF(AC50=Constants!$B$34,FALSE(),IF(AND(ISNUMBER(AG50),OR(ISBLANK(AF50),AF50=0)),TRUE(),IF(AND(ISBLANK(AG50),ISNUMBER(AF50),AF50&lt;&gt;0),FALSE(),"")))))</f>
        <v/>
      </c>
      <c r="BH50" s="117" t="str">
        <f aca="false">IF(OR(ISBLANK($C50),$BB50&lt;&gt;TRUE()),"",IF(ISBLANK(AD50),Constants!$B$35,MAX(0,MIN(Constants!$B$31,AD50))))</f>
        <v/>
      </c>
      <c r="BI50" s="117" t="str">
        <f aca="false">IF(OR(ISBLANK($C50),$BB50&lt;&gt;TRUE()),"",IF(ISBLANK(AE50),Constants!$B$35,MAX(0,MIN(Constants!$B$32,AE50))))</f>
        <v/>
      </c>
      <c r="BJ50" s="118" t="str">
        <f aca="false">IF(ISBLANK($C50),
  "",
IF(AH50=Constants!$B$7,
  TRUE(),
IF(AH50=Constants!$B$8,
  FALSE(),
  FALSE()
)))</f>
        <v/>
      </c>
      <c r="BK50" s="117" t="str">
        <f aca="false">IF(ISBLANK($C50),"",IF($BJ50,Constants!$B$9,IF(COUNTA($E50:$AH50)=0,Constants!$B$10,IF(NOT($AK50),Constants!$B$11,IF(AND(NOT(ISNUMBER($BM50)),COUNTA($O50,$X50,$AG50)&gt;0),Constants!$B$13,Constants!$B$12)))))</f>
        <v/>
      </c>
      <c r="BL50" s="117" t="str">
        <f aca="false">IF(ISBLANK($C50),"",IF($BK50&lt;&gt;Constants!$B$12,$BK50,Constants!$B$4))</f>
        <v/>
      </c>
      <c r="BM50" s="116" t="str">
        <f aca="false">IF(OR(ISBLANK($D$8), NOT(ISNUMBER($D$8))), Constants!$B$17,$D$8)</f>
        <v>ERROR: Set Target Time in cell D8</v>
      </c>
      <c r="BN50" s="119" t="str">
        <f aca="false">IF(OR($BK50&lt;&gt;Constants!$B$12,$AL50&lt;&gt;TRUE()),"",IF(NOT($AO50),TRUE(),IF($AQ50="","",$AQ50)))</f>
        <v/>
      </c>
      <c r="BO50" s="120" t="n">
        <f aca="false">IF(BN50="",FALSE(),IF(NOT($AO50),TRUE(),IF($AQ50,ISNUMBER(O50),ISNUMBER(N50))))</f>
        <v>0</v>
      </c>
      <c r="BP50" s="121" t="str">
        <f aca="false">IF(BO50,IF($AJ50,1,Constants!$B$22)*POWER(Constants!$B$23,MAX($AM50,0))*POWER(Constants!$B$24,MAX($AN50,0)),"")</f>
        <v/>
      </c>
      <c r="BQ50" s="117" t="str">
        <f aca="false">IF(OR($BK50&lt;&gt;Constants!$B$12,NOT($BO50)),"",IF(NOT($AO50),0,Constants!$B$19*IF($AQ50,1,MAX(0,MIN(1,(Constants!$B$20-N50)/Constants!$B$20)))))</f>
        <v/>
      </c>
      <c r="BR50" s="117" t="str">
        <f aca="false">IF(BQ50="","",BQ50*IF($AP50,1,Constants!$B$25)*BP50)</f>
        <v/>
      </c>
      <c r="BS50" s="117" t="str">
        <f aca="false">IF(OR($BK50&lt;&gt;Constants!$B$12,NOT($BO50)),"",IF(NOT($AO50),0,IF(NOT($AQ50),0,MAX(0,Constants!$B$21*(1-ABS(O50-$BM50)/$BM50)))))</f>
        <v/>
      </c>
      <c r="BT50" s="117" t="str">
        <f aca="false">IF(BS50="","",BS50*BP50)</f>
        <v/>
      </c>
      <c r="BU50" s="117" t="str">
        <f aca="false">IF(OR($BK50&lt;&gt;Constants!$B$12,NOT($BO50)),"",IF(OR(NOT($AO50),NOT($AP50)),0,MIN(Constants!$B$18,(Constants!$B$29*$AR50+Constants!$B$30*$AS50)*IF($AQ50,1,MAX(0,MIN(1,(Constants!$B$20-N50)/Constants!$B$20))))))</f>
        <v/>
      </c>
      <c r="BV50" s="117" t="str">
        <f aca="false">IF(BU50="","",BU50*BP50)</f>
        <v/>
      </c>
      <c r="BW50" s="122" t="str">
        <f aca="false">IF(OR($BK50&lt;&gt;Constants!$B$12,NOT($BO50)),"",BR50+BT50+BV50)</f>
        <v/>
      </c>
      <c r="BX50" s="119" t="str">
        <f aca="false">IF(OR($BK50&lt;&gt;Constants!$B$12,$AT50&lt;&gt;TRUE()),"",IF(NOT($AW50),TRUE(),IF($AY50="","",$AY50)))</f>
        <v/>
      </c>
      <c r="BY50" s="120" t="n">
        <f aca="false">IF(BX50="",FALSE(),IF(NOT($AW50),TRUE(),IF($AY50,ISNUMBER(X50),ISNUMBER(W50))))</f>
        <v>0</v>
      </c>
      <c r="BZ50" s="121" t="str">
        <f aca="false">IF(BY50,IF($AJ50,1,Constants!$B$22)*POWER(Constants!$B$23,MAX($AU50,0))*POWER(Constants!$B$24,MAX($AV50,0)),"")</f>
        <v/>
      </c>
      <c r="CA50" s="117" t="str">
        <f aca="false">IF(OR($BK50&lt;&gt;Constants!$B$12,NOT($BY50)),"",IF(NOT($AW50),0,Constants!$B$19*IF($AY50,1,MAX(0,MIN(1,(Constants!$B$20-W50)/Constants!$B$20)))))</f>
        <v/>
      </c>
      <c r="CB50" s="117" t="str">
        <f aca="false">IF(CA50="","",CA50*IF($AX50,1,Constants!$B$25)*BZ50)</f>
        <v/>
      </c>
      <c r="CC50" s="117" t="str">
        <f aca="false">IF(OR($BK50&lt;&gt;Constants!$B$12,NOT($BY50)),"",IF(NOT($AW50),0,IF(NOT($AY50),0,MAX(0,Constants!$B$21*(1-ABS(X50-$BM50)/$BM50)))))</f>
        <v/>
      </c>
      <c r="CD50" s="117" t="str">
        <f aca="false">IF(CC50="","",CC50*BZ50)</f>
        <v/>
      </c>
      <c r="CE50" s="117" t="str">
        <f aca="false">IF(OR($BK50&lt;&gt;Constants!$B$12,NOT($BY50)),"",IF(OR(NOT($AW50),NOT($AX50)),0,MIN(Constants!$B$18,(Constants!$B$29*$AZ50+Constants!$B$30*$BA50)*IF($AY50,1,MAX(0,MIN(1,(Constants!$B$20-W50)/Constants!$B$20))))))</f>
        <v/>
      </c>
      <c r="CF50" s="117" t="str">
        <f aca="false">IF(CE50="","",CE50*BZ50)</f>
        <v/>
      </c>
      <c r="CG50" s="122" t="str">
        <f aca="false">IF(OR($BK50&lt;&gt;Constants!$B$12,NOT($BY50)),"",CB50+CD50+CF50)</f>
        <v/>
      </c>
      <c r="CH50" s="119" t="n">
        <f aca="false">IF(OR(BN50="",BX50=""),TRUE(),BN50&lt;&gt;BX50)</f>
        <v>1</v>
      </c>
      <c r="CI50" s="117" t="str">
        <f aca="false">IF(OR($BK50&lt;&gt;Constants!$B$12,$BB50&lt;&gt;TRUE(),NOT($CH50)),"",IF(NOT($BE50),TRUE(),IF($BG50="","",$BG50)))</f>
        <v/>
      </c>
      <c r="CJ50" s="120" t="n">
        <f aca="false">IF(CI50="",FALSE(),IF(NOT($BE50),TRUE(),IF($BG50,ISNUMBER(AG50),ISNUMBER(AF50))))</f>
        <v>0</v>
      </c>
      <c r="CK50" s="121" t="str">
        <f aca="false">IF(CJ50,IF($AJ50,1,Constants!$B$22)*POWER(Constants!$B$23,MAX($BC50,0))*POWER(Constants!$B$24,MAX($BD50,0)),"")</f>
        <v/>
      </c>
      <c r="CL50" s="117" t="str">
        <f aca="false">IF(OR($BK50&lt;&gt;Constants!$B$12,NOT($CJ50)),"",IF(NOT($BE50),0,Constants!$B$19*IF($BG50,1,MAX(0,MIN(1,(Constants!$B$20-AF50)/Constants!$B$20)))))</f>
        <v/>
      </c>
      <c r="CM50" s="117" t="str">
        <f aca="false">IF(CL50="","",CL50*IF($BF50,1,Constants!$B$25)*CK50)</f>
        <v/>
      </c>
      <c r="CN50" s="117" t="str">
        <f aca="false">IF(OR($BK50&lt;&gt;Constants!$B$12,NOT($CJ50)),"",IF(NOT($BE50),0,IF(NOT($BG50),0,MAX(0,Constants!$B$21*(1-ABS(AG50-$BM50)/$BM50)))))</f>
        <v/>
      </c>
      <c r="CO50" s="117" t="str">
        <f aca="false">IF(CN50="","",CN50*CK50)</f>
        <v/>
      </c>
      <c r="CP50" s="117" t="str">
        <f aca="false">IF(OR($BK50&lt;&gt;Constants!$B$12,NOT($CJ50)),"",IF(OR(NOT($BE50),NOT($BF50)),0,MIN(Constants!$B$18,(Constants!$B$29*$BH50+Constants!$B$30*$BI50)*IF($BG50,1,MAX(0,MIN(1,(Constants!$B$20-AF50)/Constants!$B$20))))))</f>
        <v/>
      </c>
      <c r="CQ50" s="117" t="str">
        <f aca="false">IF(CP50="","",CP50*CK50)</f>
        <v/>
      </c>
      <c r="CR50" s="122" t="str">
        <f aca="false">IF(OR($BK50&lt;&gt;Constants!$B$12,NOT($CJ50)),"",CM50+CO50+CQ50)</f>
        <v/>
      </c>
      <c r="CS50" s="116" t="str">
        <f aca="false">IF(OR($BK50&lt;&gt;Constants!$B$12,ISBLANK($C50)),"",BW50)</f>
        <v/>
      </c>
      <c r="CT50" s="117" t="str">
        <f aca="false">IF(OR($BK50&lt;&gt;Constants!$B$12,ISBLANK($C50)),"",CG50)</f>
        <v/>
      </c>
      <c r="CU50" s="118" t="str">
        <f aca="false">IF(OR($BK50&lt;&gt;Constants!$B$12,ISBLANK($C50)),"",CR50)</f>
        <v/>
      </c>
      <c r="CV50" s="117" t="str">
        <f aca="false">IF(OR($BK50&lt;&gt;Constants!$B$12,ISBLANK($C50)),"",IF(COUNT(CS50:CU50)=0,0,MAX(CS50:CU50)))</f>
        <v/>
      </c>
      <c r="CW50" s="117" t="str">
        <f aca="false">IF($BK50&lt;&gt;Constants!$B$12,"",CV50)</f>
        <v/>
      </c>
      <c r="CX50" s="117" t="str">
        <f aca="false">IF(ISNUMBER(CW50), RANK(CW50,$CW$11:$CW$510), "")</f>
        <v/>
      </c>
      <c r="CY50" s="116" t="str">
        <f aca="false">IF(OR($BK50&lt;&gt;Constants!$B$12,ISBLANK($C50)),"",MAX(BT50,CD50,CO50))</f>
        <v/>
      </c>
      <c r="CZ50" s="117" t="str">
        <f aca="false">IF(ISNUMBER(CY50), RANK(CY50,CY$11:CY$510), "")</f>
        <v/>
      </c>
      <c r="DA50" s="117" t="str">
        <f aca="false">IF(OR($BK50&lt;&gt;Constants!$B$12,ISBLANK($C50)),"",MAX(AM50,AU50,IF($CH50,BC50,0)))</f>
        <v/>
      </c>
      <c r="DB50" s="117" t="str">
        <f aca="false">IF(ISNUMBER(DA50), RANK(DA50,DA$11:DA$510,1), "")</f>
        <v/>
      </c>
      <c r="DC50" s="117" t="str">
        <f aca="false">IF(OR($BK50&lt;&gt;Constants!$B$12,ISBLANK($C50)),"",MAX(BV50,CF50,CQ50))</f>
        <v/>
      </c>
      <c r="DD50" s="117" t="str">
        <f aca="false">IF(ISNUMBER(DC50),RANK(DC50,DC$11:DC$510),"")</f>
        <v/>
      </c>
      <c r="DE50" s="123" t="str">
        <f aca="false">IFERROR(IF(OR($BK50&lt;&gt;Constants!$B$12, ISBLANK($C50)),"",LARGE(CS50:CU50,2)), 0)</f>
        <v/>
      </c>
      <c r="DF50" s="118" t="str">
        <f aca="false">IF(ISNUMBER(DE50), RANK(DE50,DE$11:DE$510), "")</f>
        <v/>
      </c>
      <c r="DG50" s="117" t="str">
        <f aca="false">IF(ISBLANK($C50),"",IF(BK50=Constants!$B$12,RANK($CX50, $CX$11:$CX$510, 1)+
SUMPRODUCT(--($CX$11:$CX$510=$CX50),--($CZ50&gt;$CZ$11:$CZ$510))+
SUMPRODUCT(--($CX$11:$CX$510=$CX50),--($CZ50=$CZ$11:$CZ$510),--($DB50&gt;$DB$11:$DB$510))+
SUMPRODUCT(--($CX$11:$CX$510=$CX50),--($CZ50=$CZ$11:$CZ$510),--($DB50=$DB$11:$DB$510), --($DD50&gt;$DD$11:$DD$510))+
SUMPRODUCT(--($CX$11:$CX$510=$CX50),--($CZ50=$CZ$11:$CZ$510),--($DB50=$DB$11:$DB$510), --($DD50=$DD$11:$DD$510), --($DF50&gt;$DF$11:$DF$510))
,BK50)
)</f>
        <v/>
      </c>
      <c r="DH50" s="117" t="str">
        <f aca="false">IF(ISBLANK(C50),"",IF(BK50&lt;&gt;Constants!$B$12, BK50, CX50-DG50))</f>
        <v/>
      </c>
      <c r="DI50" s="118"/>
      <c r="DJ50" s="124"/>
      <c r="DK50" s="125" t="str">
        <f aca="false">IF(ISBLANK($C50),"",IF($BK50=Constants!$B$13,$BM50,""))</f>
        <v/>
      </c>
      <c r="DL50" s="124" t="str">
        <f aca="false">IF(ISBLANK($C50),"",IF($BK50&lt;&gt;Constants!$B$12,"",IF(COUNT($CS50:$CU50)=0,"",MATCH($CV50,$CS50:$CU50,0))))</f>
        <v/>
      </c>
      <c r="DM50" s="126" t="str">
        <f aca="false">IF(ISNUMBER($DL50),CHOOSE($DL50,$BR50,$CB50,$CM50),"")</f>
        <v/>
      </c>
      <c r="DN50" s="126" t="str">
        <f aca="false">IF(ISNUMBER($DL50),CHOOSE($DL50,$BT50,$CD50,$CO50),"")</f>
        <v/>
      </c>
      <c r="DO50" s="126" t="str">
        <f aca="false">IF(ISNUMBER($DL50),CHOOSE($DL50,$BV50,$CF50,$CQ50),"")</f>
        <v/>
      </c>
      <c r="DP50" s="127" t="str">
        <f aca="false">IF(ISBLANK(C50),"",IF(BK50&lt;&gt;Constants!$B$12, BK50 ,CW50))</f>
        <v/>
      </c>
      <c r="DQ50" s="128" t="str">
        <f aca="false">IF(ISBLANK($C50),"",IF($BK50&lt;&gt;Constants!$B$12,$BK50,$BL50))</f>
        <v/>
      </c>
      <c r="DR50" s="128" t="str">
        <f aca="false">IF(ISBLANK(C50),"",DH50)</f>
        <v/>
      </c>
      <c r="DS50" s="128" t="str">
        <f aca="false">IF(ISBLANK(C50),"",DG50)</f>
        <v/>
      </c>
      <c r="DT50" s="129" t="str">
        <f aca="false">IF(ISBLANK(C50),
  "",
IF(DS50=Constants!$B$9,COUNTA($C$11:$C510)+2,IF(DS50=Constants!$B$10,COUNTA($C$11:$C510)+1,IF(DS50=Constants!$B$11,COUNTA($C$11:$C510),DS50))))</f>
        <v/>
      </c>
      <c r="DU50" s="3"/>
      <c r="DV50" s="130" t="n">
        <f aca="false">IF(OR(ISNUMBER(DS50),DS50="DQ",DS50="P",DS50="NS"),
    1,
    0
)</f>
        <v>0</v>
      </c>
      <c r="DW50" s="130" t="n">
        <v>40</v>
      </c>
      <c r="DX50" s="130" t="str">
        <f aca="false">IF(ISBLANK($C50),"",IF(ISNUMBER(DT50),DT50+ROW($B50)/1000,""))</f>
        <v/>
      </c>
      <c r="DY50" s="130" t="str">
        <f aca="false">IF(ISNUMBER(DX50), RANK(DX50,DX$11:DX$510,1), "")</f>
        <v/>
      </c>
      <c r="DZ50" s="130" t="str">
        <f aca="false">IF(ISBLANK($C50),
    "",
    $B50
)</f>
        <v/>
      </c>
      <c r="EA50" s="130" t="str">
        <f aca="false">IF(ISBLANK($C50),
    "",
    $C50
)</f>
        <v/>
      </c>
      <c r="EB50" s="130" t="str">
        <f aca="false">IF(ISBLANK($C50),
    "",
    $D50
)</f>
        <v/>
      </c>
      <c r="EC50" s="130" t="str">
        <f aca="false">IF(ISBLANK($C50),"",$DQ50)</f>
        <v/>
      </c>
      <c r="ED50" s="131" t="str">
        <f aca="false">DP50</f>
        <v/>
      </c>
      <c r="EE50" s="130" t="str">
        <f aca="false">IF(ISBLANK($C50),
    "",
    DS50
)</f>
        <v/>
      </c>
      <c r="EF50" s="132" t="str">
        <f aca="false">IF(DW50&gt;DV$10,
    "",
    VLOOKUP(DW50,DY$11:EE548,7,FALSE())
)</f>
        <v/>
      </c>
      <c r="EG50" s="133" t="str">
        <f aca="false">IF(DW50&gt;DV$10,
    "",
    VLOOKUP(DW50,DY$11:EE548,2,FALSE())
)</f>
        <v/>
      </c>
      <c r="EH50" s="133" t="str">
        <f aca="false">IF(DW50&gt;DV$10,
    "",
    VLOOKUP(DW50,DY$11:EE548,3,FALSE())
)</f>
        <v/>
      </c>
      <c r="EI50" s="133" t="str">
        <f aca="false">IF(DW50&gt;DV$10,
    "",
    VLOOKUP(DW50,DY$11:EE548,4,FALSE())
)</f>
        <v/>
      </c>
      <c r="EJ50" s="134" t="str">
        <f aca="false">IF(DW50&gt;DV$10,
    "",
    VLOOKUP(DW50,DY$11:EE548,6,FALSE())
)</f>
        <v/>
      </c>
      <c r="EK50" s="59"/>
    </row>
    <row r="51" customFormat="false" ht="15.75" hidden="false" customHeight="false" outlineLevel="0" collapsed="false">
      <c r="A51" s="3"/>
      <c r="B51" s="153"/>
      <c r="C51" s="154"/>
      <c r="D51" s="135"/>
      <c r="E51" s="158"/>
      <c r="F51" s="137"/>
      <c r="G51" s="137"/>
      <c r="H51" s="138"/>
      <c r="I51" s="139"/>
      <c r="J51" s="140"/>
      <c r="K51" s="140"/>
      <c r="L51" s="140"/>
      <c r="M51" s="140"/>
      <c r="N51" s="141"/>
      <c r="O51" s="142"/>
      <c r="P51" s="137"/>
      <c r="Q51" s="138"/>
      <c r="R51" s="139"/>
      <c r="S51" s="140"/>
      <c r="T51" s="140"/>
      <c r="U51" s="140"/>
      <c r="V51" s="140"/>
      <c r="W51" s="141"/>
      <c r="X51" s="142"/>
      <c r="Y51" s="137"/>
      <c r="Z51" s="138"/>
      <c r="AA51" s="139"/>
      <c r="AB51" s="140"/>
      <c r="AC51" s="140"/>
      <c r="AD51" s="140"/>
      <c r="AE51" s="140"/>
      <c r="AF51" s="141"/>
      <c r="AG51" s="143"/>
      <c r="AH51" s="139"/>
      <c r="AI51" s="116"/>
      <c r="AJ51" s="116" t="str">
        <f aca="false">IF(ISBLANK($C51),
  "",
IF(E51=Constants!$B$7,
  TRUE(),
IF(E51=Constants!$B$8,
  FALSE(),
  TRUE()
)))</f>
        <v/>
      </c>
      <c r="AK51" s="117" t="str">
        <f aca="false">IF(ISBLANK($C51),"",IF(F51=Constants!$B$8,FALSE(),TRUE()))</f>
        <v/>
      </c>
      <c r="AL51" s="117" t="str">
        <f aca="false">IF(ISBLANK($C51),"",COUNTA($G51:$O51)&gt;0)</f>
        <v/>
      </c>
      <c r="AM51" s="117" t="str">
        <f aca="false">IF(OR(ISBLANK($C51),$AL51&lt;&gt;TRUE()),"",IF(ISBLANK(G51),Constants!$B$27,MAX(0,G51)))</f>
        <v/>
      </c>
      <c r="AN51" s="117" t="str">
        <f aca="false">IF(OR(ISBLANK($C51),$AL51&lt;&gt;TRUE()),"",IF(ISBLANK(H51),Constants!$B$28,MAX(0,H51)))</f>
        <v/>
      </c>
      <c r="AO51" s="117" t="str">
        <f aca="false">IF(OR(ISBLANK($C51),$AL51&lt;&gt;TRUE()),"",IF(J51=Constants!$B$7,TRUE(),IF(J51=Constants!$B$8,FALSE(),TRUE())))</f>
        <v/>
      </c>
      <c r="AP51" s="117" t="str">
        <f aca="false">IF(OR(ISBLANK($C51),$AL51&lt;&gt;TRUE()),"",IF(I51=Constants!$B$7,TRUE(),IF(I51=Constants!$B$8,FALSE(),TRUE())))</f>
        <v/>
      </c>
      <c r="AQ51" s="117" t="str">
        <f aca="false">IF(OR(ISBLANK($C51),$AL51&lt;&gt;TRUE()),"",IF(K51=Constants!$B$33,TRUE(),IF(K51=Constants!$B$34,FALSE(),IF(AND(ISNUMBER(O51),OR(ISBLANK(N51),N51=0)),TRUE(),IF(AND(ISBLANK(O51),ISNUMBER(N51),N51&lt;&gt;0),FALSE(),"")))))</f>
        <v/>
      </c>
      <c r="AR51" s="117" t="str">
        <f aca="false">IF(OR(ISBLANK($C51),$AL51&lt;&gt;TRUE()),"",IF(ISBLANK(L51),Constants!$B$35,MAX(0,MIN(Constants!$B$31,L51))))</f>
        <v/>
      </c>
      <c r="AS51" s="117" t="str">
        <f aca="false">IF(OR(ISBLANK($C51),$AL51&lt;&gt;TRUE()),"",IF(ISBLANK(M51),Constants!$B$35,MAX(0,MIN(Constants!$B$32,M51))))</f>
        <v/>
      </c>
      <c r="AT51" s="117" t="str">
        <f aca="false">IF(ISBLANK($C51),"",COUNTA($P51:$X51)&gt;0)</f>
        <v/>
      </c>
      <c r="AU51" s="117" t="str">
        <f aca="false">IF(OR(ISBLANK($C51),$AT51&lt;&gt;TRUE()),"",IF(ISBLANK(P51),Constants!$B$27,MAX(0,P51)))</f>
        <v/>
      </c>
      <c r="AV51" s="117" t="str">
        <f aca="false">IF(OR(ISBLANK($C51),$AT51&lt;&gt;TRUE()),"",IF(ISBLANK(Q51),Constants!$B$28,MAX(0,Q51)))</f>
        <v/>
      </c>
      <c r="AW51" s="117" t="str">
        <f aca="false">IF(OR(ISBLANK($C51),$AT51&lt;&gt;TRUE()),"",IF(S51=Constants!$B$7,TRUE(),IF(S51=Constants!$B$8,FALSE(),TRUE())))</f>
        <v/>
      </c>
      <c r="AX51" s="117" t="str">
        <f aca="false">IF(OR(ISBLANK($C51),$AT51&lt;&gt;TRUE()),"",IF(R51=Constants!$B$7,TRUE(),IF(R51=Constants!$B$8,FALSE(),TRUE())))</f>
        <v/>
      </c>
      <c r="AY51" s="117" t="str">
        <f aca="false">IF(OR(ISBLANK($C51),$AT51&lt;&gt;TRUE()),"",IF(T51=Constants!$B$33,TRUE(),IF(T51=Constants!$B$34,FALSE(),IF(AND(ISNUMBER(X51),OR(ISBLANK(W51),W51=0)),TRUE(),IF(AND(ISBLANK(X51),ISNUMBER(W51),W51&lt;&gt;0),FALSE(),"")))))</f>
        <v/>
      </c>
      <c r="AZ51" s="117" t="str">
        <f aca="false">IF(OR(ISBLANK($C51),$AT51&lt;&gt;TRUE()),"",IF(ISBLANK(U51),Constants!$B$35,MAX(0,MIN(Constants!$B$31,U51))))</f>
        <v/>
      </c>
      <c r="BA51" s="117" t="str">
        <f aca="false">IF(OR(ISBLANK($C51),$AT51&lt;&gt;TRUE()),"",IF(ISBLANK(V51),Constants!$B$35,MAX(0,MIN(Constants!$B$32,V51))))</f>
        <v/>
      </c>
      <c r="BB51" s="117" t="str">
        <f aca="false">IF(ISBLANK($C51),"",COUNTA($Y51:$AG51)&gt;0)</f>
        <v/>
      </c>
      <c r="BC51" s="117" t="str">
        <f aca="false">IF(OR(ISBLANK($C51),$BB51&lt;&gt;TRUE()),"",IF(ISBLANK(Y51),Constants!$B$27,MAX(0,Y51)))</f>
        <v/>
      </c>
      <c r="BD51" s="117" t="str">
        <f aca="false">IF(OR(ISBLANK($C51),$BB51&lt;&gt;TRUE()),"",IF(ISBLANK(Z51),Constants!$B$28,MAX(0,Z51)))</f>
        <v/>
      </c>
      <c r="BE51" s="117" t="str">
        <f aca="false">IF(OR(ISBLANK($C51),$BB51&lt;&gt;TRUE()),"",IF(AB51=Constants!$B$7,TRUE(),IF(AB51=Constants!$B$8,FALSE(),TRUE())))</f>
        <v/>
      </c>
      <c r="BF51" s="117" t="str">
        <f aca="false">IF(OR(ISBLANK($C51),$BB51&lt;&gt;TRUE()),"",IF(AA51=Constants!$B$7,TRUE(),IF(AA51=Constants!$B$8,FALSE(),TRUE())))</f>
        <v/>
      </c>
      <c r="BG51" s="117" t="str">
        <f aca="false">IF(OR(ISBLANK($C51),$BB51&lt;&gt;TRUE()),"",IF(AC51=Constants!$B$33,TRUE(),IF(AC51=Constants!$B$34,FALSE(),IF(AND(ISNUMBER(AG51),OR(ISBLANK(AF51),AF51=0)),TRUE(),IF(AND(ISBLANK(AG51),ISNUMBER(AF51),AF51&lt;&gt;0),FALSE(),"")))))</f>
        <v/>
      </c>
      <c r="BH51" s="117" t="str">
        <f aca="false">IF(OR(ISBLANK($C51),$BB51&lt;&gt;TRUE()),"",IF(ISBLANK(AD51),Constants!$B$35,MAX(0,MIN(Constants!$B$31,AD51))))</f>
        <v/>
      </c>
      <c r="BI51" s="117" t="str">
        <f aca="false">IF(OR(ISBLANK($C51),$BB51&lt;&gt;TRUE()),"",IF(ISBLANK(AE51),Constants!$B$35,MAX(0,MIN(Constants!$B$32,AE51))))</f>
        <v/>
      </c>
      <c r="BJ51" s="118" t="str">
        <f aca="false">IF(ISBLANK($C51),
  "",
IF(AH51=Constants!$B$7,
  TRUE(),
IF(AH51=Constants!$B$8,
  FALSE(),
  FALSE()
)))</f>
        <v/>
      </c>
      <c r="BK51" s="117" t="str">
        <f aca="false">IF(ISBLANK($C51),"",IF($BJ51,Constants!$B$9,IF(COUNTA($E51:$AH51)=0,Constants!$B$10,IF(NOT($AK51),Constants!$B$11,IF(AND(NOT(ISNUMBER($BM51)),COUNTA($O51,$X51,$AG51)&gt;0),Constants!$B$13,Constants!$B$12)))))</f>
        <v/>
      </c>
      <c r="BL51" s="117" t="str">
        <f aca="false">IF(ISBLANK($C51),"",IF($BK51&lt;&gt;Constants!$B$12,$BK51,Constants!$B$4))</f>
        <v/>
      </c>
      <c r="BM51" s="116" t="str">
        <f aca="false">IF(OR(ISBLANK($D$8), NOT(ISNUMBER($D$8))), Constants!$B$17,$D$8)</f>
        <v>ERROR: Set Target Time in cell D8</v>
      </c>
      <c r="BN51" s="119" t="str">
        <f aca="false">IF(OR($BK51&lt;&gt;Constants!$B$12,$AL51&lt;&gt;TRUE()),"",IF(NOT($AO51),TRUE(),IF($AQ51="","",$AQ51)))</f>
        <v/>
      </c>
      <c r="BO51" s="120" t="n">
        <f aca="false">IF(BN51="",FALSE(),IF(NOT($AO51),TRUE(),IF($AQ51,ISNUMBER(O51),ISNUMBER(N51))))</f>
        <v>0</v>
      </c>
      <c r="BP51" s="121" t="str">
        <f aca="false">IF(BO51,IF($AJ51,1,Constants!$B$22)*POWER(Constants!$B$23,MAX($AM51,0))*POWER(Constants!$B$24,MAX($AN51,0)),"")</f>
        <v/>
      </c>
      <c r="BQ51" s="117" t="str">
        <f aca="false">IF(OR($BK51&lt;&gt;Constants!$B$12,NOT($BO51)),"",IF(NOT($AO51),0,Constants!$B$19*IF($AQ51,1,MAX(0,MIN(1,(Constants!$B$20-N51)/Constants!$B$20)))))</f>
        <v/>
      </c>
      <c r="BR51" s="117" t="str">
        <f aca="false">IF(BQ51="","",BQ51*IF($AP51,1,Constants!$B$25)*BP51)</f>
        <v/>
      </c>
      <c r="BS51" s="117" t="str">
        <f aca="false">IF(OR($BK51&lt;&gt;Constants!$B$12,NOT($BO51)),"",IF(NOT($AO51),0,IF(NOT($AQ51),0,MAX(0,Constants!$B$21*(1-ABS(O51-$BM51)/$BM51)))))</f>
        <v/>
      </c>
      <c r="BT51" s="117" t="str">
        <f aca="false">IF(BS51="","",BS51*BP51)</f>
        <v/>
      </c>
      <c r="BU51" s="117" t="str">
        <f aca="false">IF(OR($BK51&lt;&gt;Constants!$B$12,NOT($BO51)),"",IF(OR(NOT($AO51),NOT($AP51)),0,MIN(Constants!$B$18,(Constants!$B$29*$AR51+Constants!$B$30*$AS51)*IF($AQ51,1,MAX(0,MIN(1,(Constants!$B$20-N51)/Constants!$B$20))))))</f>
        <v/>
      </c>
      <c r="BV51" s="117" t="str">
        <f aca="false">IF(BU51="","",BU51*BP51)</f>
        <v/>
      </c>
      <c r="BW51" s="122" t="str">
        <f aca="false">IF(OR($BK51&lt;&gt;Constants!$B$12,NOT($BO51)),"",BR51+BT51+BV51)</f>
        <v/>
      </c>
      <c r="BX51" s="119" t="str">
        <f aca="false">IF(OR($BK51&lt;&gt;Constants!$B$12,$AT51&lt;&gt;TRUE()),"",IF(NOT($AW51),TRUE(),IF($AY51="","",$AY51)))</f>
        <v/>
      </c>
      <c r="BY51" s="120" t="n">
        <f aca="false">IF(BX51="",FALSE(),IF(NOT($AW51),TRUE(),IF($AY51,ISNUMBER(X51),ISNUMBER(W51))))</f>
        <v>0</v>
      </c>
      <c r="BZ51" s="121" t="str">
        <f aca="false">IF(BY51,IF($AJ51,1,Constants!$B$22)*POWER(Constants!$B$23,MAX($AU51,0))*POWER(Constants!$B$24,MAX($AV51,0)),"")</f>
        <v/>
      </c>
      <c r="CA51" s="117" t="str">
        <f aca="false">IF(OR($BK51&lt;&gt;Constants!$B$12,NOT($BY51)),"",IF(NOT($AW51),0,Constants!$B$19*IF($AY51,1,MAX(0,MIN(1,(Constants!$B$20-W51)/Constants!$B$20)))))</f>
        <v/>
      </c>
      <c r="CB51" s="117" t="str">
        <f aca="false">IF(CA51="","",CA51*IF($AX51,1,Constants!$B$25)*BZ51)</f>
        <v/>
      </c>
      <c r="CC51" s="117" t="str">
        <f aca="false">IF(OR($BK51&lt;&gt;Constants!$B$12,NOT($BY51)),"",IF(NOT($AW51),0,IF(NOT($AY51),0,MAX(0,Constants!$B$21*(1-ABS(X51-$BM51)/$BM51)))))</f>
        <v/>
      </c>
      <c r="CD51" s="117" t="str">
        <f aca="false">IF(CC51="","",CC51*BZ51)</f>
        <v/>
      </c>
      <c r="CE51" s="117" t="str">
        <f aca="false">IF(OR($BK51&lt;&gt;Constants!$B$12,NOT($BY51)),"",IF(OR(NOT($AW51),NOT($AX51)),0,MIN(Constants!$B$18,(Constants!$B$29*$AZ51+Constants!$B$30*$BA51)*IF($AY51,1,MAX(0,MIN(1,(Constants!$B$20-W51)/Constants!$B$20))))))</f>
        <v/>
      </c>
      <c r="CF51" s="117" t="str">
        <f aca="false">IF(CE51="","",CE51*BZ51)</f>
        <v/>
      </c>
      <c r="CG51" s="122" t="str">
        <f aca="false">IF(OR($BK51&lt;&gt;Constants!$B$12,NOT($BY51)),"",CB51+CD51+CF51)</f>
        <v/>
      </c>
      <c r="CH51" s="119" t="n">
        <f aca="false">IF(OR(BN51="",BX51=""),TRUE(),BN51&lt;&gt;BX51)</f>
        <v>1</v>
      </c>
      <c r="CI51" s="117" t="str">
        <f aca="false">IF(OR($BK51&lt;&gt;Constants!$B$12,$BB51&lt;&gt;TRUE(),NOT($CH51)),"",IF(NOT($BE51),TRUE(),IF($BG51="","",$BG51)))</f>
        <v/>
      </c>
      <c r="CJ51" s="120" t="n">
        <f aca="false">IF(CI51="",FALSE(),IF(NOT($BE51),TRUE(),IF($BG51,ISNUMBER(AG51),ISNUMBER(AF51))))</f>
        <v>0</v>
      </c>
      <c r="CK51" s="121" t="str">
        <f aca="false">IF(CJ51,IF($AJ51,1,Constants!$B$22)*POWER(Constants!$B$23,MAX($BC51,0))*POWER(Constants!$B$24,MAX($BD51,0)),"")</f>
        <v/>
      </c>
      <c r="CL51" s="117" t="str">
        <f aca="false">IF(OR($BK51&lt;&gt;Constants!$B$12,NOT($CJ51)),"",IF(NOT($BE51),0,Constants!$B$19*IF($BG51,1,MAX(0,MIN(1,(Constants!$B$20-AF51)/Constants!$B$20)))))</f>
        <v/>
      </c>
      <c r="CM51" s="117" t="str">
        <f aca="false">IF(CL51="","",CL51*IF($BF51,1,Constants!$B$25)*CK51)</f>
        <v/>
      </c>
      <c r="CN51" s="117" t="str">
        <f aca="false">IF(OR($BK51&lt;&gt;Constants!$B$12,NOT($CJ51)),"",IF(NOT($BE51),0,IF(NOT($BG51),0,MAX(0,Constants!$B$21*(1-ABS(AG51-$BM51)/$BM51)))))</f>
        <v/>
      </c>
      <c r="CO51" s="117" t="str">
        <f aca="false">IF(CN51="","",CN51*CK51)</f>
        <v/>
      </c>
      <c r="CP51" s="117" t="str">
        <f aca="false">IF(OR($BK51&lt;&gt;Constants!$B$12,NOT($CJ51)),"",IF(OR(NOT($BE51),NOT($BF51)),0,MIN(Constants!$B$18,(Constants!$B$29*$BH51+Constants!$B$30*$BI51)*IF($BG51,1,MAX(0,MIN(1,(Constants!$B$20-AF51)/Constants!$B$20))))))</f>
        <v/>
      </c>
      <c r="CQ51" s="117" t="str">
        <f aca="false">IF(CP51="","",CP51*CK51)</f>
        <v/>
      </c>
      <c r="CR51" s="122" t="str">
        <f aca="false">IF(OR($BK51&lt;&gt;Constants!$B$12,NOT($CJ51)),"",CM51+CO51+CQ51)</f>
        <v/>
      </c>
      <c r="CS51" s="116" t="str">
        <f aca="false">IF(OR($BK51&lt;&gt;Constants!$B$12,ISBLANK($C51)),"",BW51)</f>
        <v/>
      </c>
      <c r="CT51" s="117" t="str">
        <f aca="false">IF(OR($BK51&lt;&gt;Constants!$B$12,ISBLANK($C51)),"",CG51)</f>
        <v/>
      </c>
      <c r="CU51" s="118" t="str">
        <f aca="false">IF(OR($BK51&lt;&gt;Constants!$B$12,ISBLANK($C51)),"",CR51)</f>
        <v/>
      </c>
      <c r="CV51" s="117" t="str">
        <f aca="false">IF(OR($BK51&lt;&gt;Constants!$B$12,ISBLANK($C51)),"",IF(COUNT(CS51:CU51)=0,0,MAX(CS51:CU51)))</f>
        <v/>
      </c>
      <c r="CW51" s="117" t="str">
        <f aca="false">IF($BK51&lt;&gt;Constants!$B$12,"",CV51)</f>
        <v/>
      </c>
      <c r="CX51" s="117" t="str">
        <f aca="false">IF(ISNUMBER(CW51), RANK(CW51,$CW$11:$CW$510), "")</f>
        <v/>
      </c>
      <c r="CY51" s="116" t="str">
        <f aca="false">IF(OR($BK51&lt;&gt;Constants!$B$12,ISBLANK($C51)),"",MAX(BT51,CD51,CO51))</f>
        <v/>
      </c>
      <c r="CZ51" s="117" t="str">
        <f aca="false">IF(ISNUMBER(CY51), RANK(CY51,CY$11:CY$510), "")</f>
        <v/>
      </c>
      <c r="DA51" s="117" t="str">
        <f aca="false">IF(OR($BK51&lt;&gt;Constants!$B$12,ISBLANK($C51)),"",MAX(AM51,AU51,IF($CH51,BC51,0)))</f>
        <v/>
      </c>
      <c r="DB51" s="117" t="str">
        <f aca="false">IF(ISNUMBER(DA51), RANK(DA51,DA$11:DA$510,1), "")</f>
        <v/>
      </c>
      <c r="DC51" s="117" t="str">
        <f aca="false">IF(OR($BK51&lt;&gt;Constants!$B$12,ISBLANK($C51)),"",MAX(BV51,CF51,CQ51))</f>
        <v/>
      </c>
      <c r="DD51" s="117" t="str">
        <f aca="false">IF(ISNUMBER(DC51),RANK(DC51,DC$11:DC$510),"")</f>
        <v/>
      </c>
      <c r="DE51" s="123" t="str">
        <f aca="false">IFERROR(IF(OR($BK51&lt;&gt;Constants!$B$12, ISBLANK($C51)),"",LARGE(CS51:CU51,2)), 0)</f>
        <v/>
      </c>
      <c r="DF51" s="118" t="str">
        <f aca="false">IF(ISNUMBER(DE51), RANK(DE51,DE$11:DE$510), "")</f>
        <v/>
      </c>
      <c r="DG51" s="117" t="str">
        <f aca="false">IF(ISBLANK($C51),"",IF(BK51=Constants!$B$12,RANK($CX51, $CX$11:$CX$510, 1)+
SUMPRODUCT(--($CX$11:$CX$510=$CX51),--($CZ51&gt;$CZ$11:$CZ$510))+
SUMPRODUCT(--($CX$11:$CX$510=$CX51),--($CZ51=$CZ$11:$CZ$510),--($DB51&gt;$DB$11:$DB$510))+
SUMPRODUCT(--($CX$11:$CX$510=$CX51),--($CZ51=$CZ$11:$CZ$510),--($DB51=$DB$11:$DB$510), --($DD51&gt;$DD$11:$DD$510))+
SUMPRODUCT(--($CX$11:$CX$510=$CX51),--($CZ51=$CZ$11:$CZ$510),--($DB51=$DB$11:$DB$510), --($DD51=$DD$11:$DD$510), --($DF51&gt;$DF$11:$DF$510))
,BK51)
)</f>
        <v/>
      </c>
      <c r="DH51" s="117" t="str">
        <f aca="false">IF(ISBLANK(C51),"",IF(BK51&lt;&gt;Constants!$B$12, BK51, CX51-DG51))</f>
        <v/>
      </c>
      <c r="DI51" s="118"/>
      <c r="DJ51" s="124"/>
      <c r="DK51" s="125" t="str">
        <f aca="false">IF(ISBLANK($C51),"",IF($BK51=Constants!$B$13,$BM51,""))</f>
        <v/>
      </c>
      <c r="DL51" s="124" t="str">
        <f aca="false">IF(ISBLANK($C51),"",IF($BK51&lt;&gt;Constants!$B$12,"",IF(COUNT($CS51:$CU51)=0,"",MATCH($CV51,$CS51:$CU51,0))))</f>
        <v/>
      </c>
      <c r="DM51" s="126" t="str">
        <f aca="false">IF(ISNUMBER($DL51),CHOOSE($DL51,$BR51,$CB51,$CM51),"")</f>
        <v/>
      </c>
      <c r="DN51" s="126" t="str">
        <f aca="false">IF(ISNUMBER($DL51),CHOOSE($DL51,$BT51,$CD51,$CO51),"")</f>
        <v/>
      </c>
      <c r="DO51" s="126" t="str">
        <f aca="false">IF(ISNUMBER($DL51),CHOOSE($DL51,$BV51,$CF51,$CQ51),"")</f>
        <v/>
      </c>
      <c r="DP51" s="127" t="str">
        <f aca="false">IF(ISBLANK(C51),"",IF(BK51&lt;&gt;Constants!$B$12, BK51 ,CW51))</f>
        <v/>
      </c>
      <c r="DQ51" s="128" t="str">
        <f aca="false">IF(ISBLANK($C51),"",IF($BK51&lt;&gt;Constants!$B$12,$BK51,$BL51))</f>
        <v/>
      </c>
      <c r="DR51" s="128" t="str">
        <f aca="false">IF(ISBLANK(C51),"",DH51)</f>
        <v/>
      </c>
      <c r="DS51" s="128" t="str">
        <f aca="false">IF(ISBLANK(C51),"",DG51)</f>
        <v/>
      </c>
      <c r="DT51" s="129" t="str">
        <f aca="false">IF(ISBLANK(C51),
  "",
IF(DS51=Constants!$B$9,COUNTA($C$11:$C510)+2,IF(DS51=Constants!$B$10,COUNTA($C$11:$C510)+1,IF(DS51=Constants!$B$11,COUNTA($C$11:$C510),DS51))))</f>
        <v/>
      </c>
      <c r="DU51" s="3"/>
      <c r="DV51" s="130" t="n">
        <f aca="false">IF(OR(ISNUMBER(DS51),DS51="DQ",DS51="P",DS51="NS"),
    1,
    0
)</f>
        <v>0</v>
      </c>
      <c r="DW51" s="130" t="n">
        <v>41</v>
      </c>
      <c r="DX51" s="130" t="str">
        <f aca="false">IF(ISBLANK($C51),"",IF(ISNUMBER(DT51),DT51+ROW($B51)/1000,""))</f>
        <v/>
      </c>
      <c r="DY51" s="130" t="str">
        <f aca="false">IF(ISNUMBER(DX51), RANK(DX51,DX$11:DX$510,1), "")</f>
        <v/>
      </c>
      <c r="DZ51" s="130" t="str">
        <f aca="false">IF(ISBLANK($C51),
    "",
    $B51
)</f>
        <v/>
      </c>
      <c r="EA51" s="130" t="str">
        <f aca="false">IF(ISBLANK($C51),
    "",
    $C51
)</f>
        <v/>
      </c>
      <c r="EB51" s="130" t="str">
        <f aca="false">IF(ISBLANK($C51),
    "",
    $D51
)</f>
        <v/>
      </c>
      <c r="EC51" s="130" t="str">
        <f aca="false">IF(ISBLANK($C51),"",$DQ51)</f>
        <v/>
      </c>
      <c r="ED51" s="131" t="str">
        <f aca="false">DP51</f>
        <v/>
      </c>
      <c r="EE51" s="130" t="str">
        <f aca="false">IF(ISBLANK($C51),
    "",
    DS51
)</f>
        <v/>
      </c>
      <c r="EF51" s="132" t="str">
        <f aca="false">IF(DW51&gt;DV$10,
    "",
    VLOOKUP(DW51,DY$11:EE549,7,FALSE())
)</f>
        <v/>
      </c>
      <c r="EG51" s="133" t="str">
        <f aca="false">IF(DW51&gt;DV$10,
    "",
    VLOOKUP(DW51,DY$11:EE549,2,FALSE())
)</f>
        <v/>
      </c>
      <c r="EH51" s="133" t="str">
        <f aca="false">IF(DW51&gt;DV$10,
    "",
    VLOOKUP(DW51,DY$11:EE549,3,FALSE())
)</f>
        <v/>
      </c>
      <c r="EI51" s="133" t="str">
        <f aca="false">IF(DW51&gt;DV$10,
    "",
    VLOOKUP(DW51,DY$11:EE549,4,FALSE())
)</f>
        <v/>
      </c>
      <c r="EJ51" s="134" t="str">
        <f aca="false">IF(DW51&gt;DV$10,
    "",
    VLOOKUP(DW51,DY$11:EE549,6,FALSE())
)</f>
        <v/>
      </c>
      <c r="EK51" s="59"/>
    </row>
    <row r="52" customFormat="false" ht="15.75" hidden="false" customHeight="false" outlineLevel="0" collapsed="false">
      <c r="A52" s="3"/>
      <c r="B52" s="153"/>
      <c r="C52" s="154"/>
      <c r="D52" s="135"/>
      <c r="E52" s="158"/>
      <c r="F52" s="137"/>
      <c r="G52" s="137"/>
      <c r="H52" s="138"/>
      <c r="I52" s="139"/>
      <c r="J52" s="140"/>
      <c r="K52" s="140"/>
      <c r="L52" s="140"/>
      <c r="M52" s="140"/>
      <c r="N52" s="141"/>
      <c r="O52" s="142"/>
      <c r="P52" s="137"/>
      <c r="Q52" s="138"/>
      <c r="R52" s="139"/>
      <c r="S52" s="140"/>
      <c r="T52" s="140"/>
      <c r="U52" s="140"/>
      <c r="V52" s="140"/>
      <c r="W52" s="141"/>
      <c r="X52" s="142"/>
      <c r="Y52" s="137"/>
      <c r="Z52" s="138"/>
      <c r="AA52" s="139"/>
      <c r="AB52" s="140"/>
      <c r="AC52" s="140"/>
      <c r="AD52" s="140"/>
      <c r="AE52" s="140"/>
      <c r="AF52" s="141"/>
      <c r="AG52" s="143"/>
      <c r="AH52" s="139"/>
      <c r="AI52" s="116"/>
      <c r="AJ52" s="116" t="str">
        <f aca="false">IF(ISBLANK($C52),
  "",
IF(E52=Constants!$B$7,
  TRUE(),
IF(E52=Constants!$B$8,
  FALSE(),
  TRUE()
)))</f>
        <v/>
      </c>
      <c r="AK52" s="117" t="str">
        <f aca="false">IF(ISBLANK($C52),"",IF(F52=Constants!$B$8,FALSE(),TRUE()))</f>
        <v/>
      </c>
      <c r="AL52" s="117" t="str">
        <f aca="false">IF(ISBLANK($C52),"",COUNTA($G52:$O52)&gt;0)</f>
        <v/>
      </c>
      <c r="AM52" s="117" t="str">
        <f aca="false">IF(OR(ISBLANK($C52),$AL52&lt;&gt;TRUE()),"",IF(ISBLANK(G52),Constants!$B$27,MAX(0,G52)))</f>
        <v/>
      </c>
      <c r="AN52" s="117" t="str">
        <f aca="false">IF(OR(ISBLANK($C52),$AL52&lt;&gt;TRUE()),"",IF(ISBLANK(H52),Constants!$B$28,MAX(0,H52)))</f>
        <v/>
      </c>
      <c r="AO52" s="117" t="str">
        <f aca="false">IF(OR(ISBLANK($C52),$AL52&lt;&gt;TRUE()),"",IF(J52=Constants!$B$7,TRUE(),IF(J52=Constants!$B$8,FALSE(),TRUE())))</f>
        <v/>
      </c>
      <c r="AP52" s="117" t="str">
        <f aca="false">IF(OR(ISBLANK($C52),$AL52&lt;&gt;TRUE()),"",IF(I52=Constants!$B$7,TRUE(),IF(I52=Constants!$B$8,FALSE(),TRUE())))</f>
        <v/>
      </c>
      <c r="AQ52" s="117" t="str">
        <f aca="false">IF(OR(ISBLANK($C52),$AL52&lt;&gt;TRUE()),"",IF(K52=Constants!$B$33,TRUE(),IF(K52=Constants!$B$34,FALSE(),IF(AND(ISNUMBER(O52),OR(ISBLANK(N52),N52=0)),TRUE(),IF(AND(ISBLANK(O52),ISNUMBER(N52),N52&lt;&gt;0),FALSE(),"")))))</f>
        <v/>
      </c>
      <c r="AR52" s="117" t="str">
        <f aca="false">IF(OR(ISBLANK($C52),$AL52&lt;&gt;TRUE()),"",IF(ISBLANK(L52),Constants!$B$35,MAX(0,MIN(Constants!$B$31,L52))))</f>
        <v/>
      </c>
      <c r="AS52" s="117" t="str">
        <f aca="false">IF(OR(ISBLANK($C52),$AL52&lt;&gt;TRUE()),"",IF(ISBLANK(M52),Constants!$B$35,MAX(0,MIN(Constants!$B$32,M52))))</f>
        <v/>
      </c>
      <c r="AT52" s="117" t="str">
        <f aca="false">IF(ISBLANK($C52),"",COUNTA($P52:$X52)&gt;0)</f>
        <v/>
      </c>
      <c r="AU52" s="117" t="str">
        <f aca="false">IF(OR(ISBLANK($C52),$AT52&lt;&gt;TRUE()),"",IF(ISBLANK(P52),Constants!$B$27,MAX(0,P52)))</f>
        <v/>
      </c>
      <c r="AV52" s="117" t="str">
        <f aca="false">IF(OR(ISBLANK($C52),$AT52&lt;&gt;TRUE()),"",IF(ISBLANK(Q52),Constants!$B$28,MAX(0,Q52)))</f>
        <v/>
      </c>
      <c r="AW52" s="117" t="str">
        <f aca="false">IF(OR(ISBLANK($C52),$AT52&lt;&gt;TRUE()),"",IF(S52=Constants!$B$7,TRUE(),IF(S52=Constants!$B$8,FALSE(),TRUE())))</f>
        <v/>
      </c>
      <c r="AX52" s="117" t="str">
        <f aca="false">IF(OR(ISBLANK($C52),$AT52&lt;&gt;TRUE()),"",IF(R52=Constants!$B$7,TRUE(),IF(R52=Constants!$B$8,FALSE(),TRUE())))</f>
        <v/>
      </c>
      <c r="AY52" s="117" t="str">
        <f aca="false">IF(OR(ISBLANK($C52),$AT52&lt;&gt;TRUE()),"",IF(T52=Constants!$B$33,TRUE(),IF(T52=Constants!$B$34,FALSE(),IF(AND(ISNUMBER(X52),OR(ISBLANK(W52),W52=0)),TRUE(),IF(AND(ISBLANK(X52),ISNUMBER(W52),W52&lt;&gt;0),FALSE(),"")))))</f>
        <v/>
      </c>
      <c r="AZ52" s="117" t="str">
        <f aca="false">IF(OR(ISBLANK($C52),$AT52&lt;&gt;TRUE()),"",IF(ISBLANK(U52),Constants!$B$35,MAX(0,MIN(Constants!$B$31,U52))))</f>
        <v/>
      </c>
      <c r="BA52" s="117" t="str">
        <f aca="false">IF(OR(ISBLANK($C52),$AT52&lt;&gt;TRUE()),"",IF(ISBLANK(V52),Constants!$B$35,MAX(0,MIN(Constants!$B$32,V52))))</f>
        <v/>
      </c>
      <c r="BB52" s="117" t="str">
        <f aca="false">IF(ISBLANK($C52),"",COUNTA($Y52:$AG52)&gt;0)</f>
        <v/>
      </c>
      <c r="BC52" s="117" t="str">
        <f aca="false">IF(OR(ISBLANK($C52),$BB52&lt;&gt;TRUE()),"",IF(ISBLANK(Y52),Constants!$B$27,MAX(0,Y52)))</f>
        <v/>
      </c>
      <c r="BD52" s="117" t="str">
        <f aca="false">IF(OR(ISBLANK($C52),$BB52&lt;&gt;TRUE()),"",IF(ISBLANK(Z52),Constants!$B$28,MAX(0,Z52)))</f>
        <v/>
      </c>
      <c r="BE52" s="117" t="str">
        <f aca="false">IF(OR(ISBLANK($C52),$BB52&lt;&gt;TRUE()),"",IF(AB52=Constants!$B$7,TRUE(),IF(AB52=Constants!$B$8,FALSE(),TRUE())))</f>
        <v/>
      </c>
      <c r="BF52" s="117" t="str">
        <f aca="false">IF(OR(ISBLANK($C52),$BB52&lt;&gt;TRUE()),"",IF(AA52=Constants!$B$7,TRUE(),IF(AA52=Constants!$B$8,FALSE(),TRUE())))</f>
        <v/>
      </c>
      <c r="BG52" s="117" t="str">
        <f aca="false">IF(OR(ISBLANK($C52),$BB52&lt;&gt;TRUE()),"",IF(AC52=Constants!$B$33,TRUE(),IF(AC52=Constants!$B$34,FALSE(),IF(AND(ISNUMBER(AG52),OR(ISBLANK(AF52),AF52=0)),TRUE(),IF(AND(ISBLANK(AG52),ISNUMBER(AF52),AF52&lt;&gt;0),FALSE(),"")))))</f>
        <v/>
      </c>
      <c r="BH52" s="117" t="str">
        <f aca="false">IF(OR(ISBLANK($C52),$BB52&lt;&gt;TRUE()),"",IF(ISBLANK(AD52),Constants!$B$35,MAX(0,MIN(Constants!$B$31,AD52))))</f>
        <v/>
      </c>
      <c r="BI52" s="117" t="str">
        <f aca="false">IF(OR(ISBLANK($C52),$BB52&lt;&gt;TRUE()),"",IF(ISBLANK(AE52),Constants!$B$35,MAX(0,MIN(Constants!$B$32,AE52))))</f>
        <v/>
      </c>
      <c r="BJ52" s="118" t="str">
        <f aca="false">IF(ISBLANK($C52),
  "",
IF(AH52=Constants!$B$7,
  TRUE(),
IF(AH52=Constants!$B$8,
  FALSE(),
  FALSE()
)))</f>
        <v/>
      </c>
      <c r="BK52" s="117" t="str">
        <f aca="false">IF(ISBLANK($C52),"",IF($BJ52,Constants!$B$9,IF(COUNTA($E52:$AH52)=0,Constants!$B$10,IF(NOT($AK52),Constants!$B$11,IF(AND(NOT(ISNUMBER($BM52)),COUNTA($O52,$X52,$AG52)&gt;0),Constants!$B$13,Constants!$B$12)))))</f>
        <v/>
      </c>
      <c r="BL52" s="117" t="str">
        <f aca="false">IF(ISBLANK($C52),"",IF($BK52&lt;&gt;Constants!$B$12,$BK52,Constants!$B$4))</f>
        <v/>
      </c>
      <c r="BM52" s="116" t="str">
        <f aca="false">IF(OR(ISBLANK($D$8), NOT(ISNUMBER($D$8))), Constants!$B$17,$D$8)</f>
        <v>ERROR: Set Target Time in cell D8</v>
      </c>
      <c r="BN52" s="119" t="str">
        <f aca="false">IF(OR($BK52&lt;&gt;Constants!$B$12,$AL52&lt;&gt;TRUE()),"",IF(NOT($AO52),TRUE(),IF($AQ52="","",$AQ52)))</f>
        <v/>
      </c>
      <c r="BO52" s="120" t="n">
        <f aca="false">IF(BN52="",FALSE(),IF(NOT($AO52),TRUE(),IF($AQ52,ISNUMBER(O52),ISNUMBER(N52))))</f>
        <v>0</v>
      </c>
      <c r="BP52" s="121" t="str">
        <f aca="false">IF(BO52,IF($AJ52,1,Constants!$B$22)*POWER(Constants!$B$23,MAX($AM52,0))*POWER(Constants!$B$24,MAX($AN52,0)),"")</f>
        <v/>
      </c>
      <c r="BQ52" s="117" t="str">
        <f aca="false">IF(OR($BK52&lt;&gt;Constants!$B$12,NOT($BO52)),"",IF(NOT($AO52),0,Constants!$B$19*IF($AQ52,1,MAX(0,MIN(1,(Constants!$B$20-N52)/Constants!$B$20)))))</f>
        <v/>
      </c>
      <c r="BR52" s="117" t="str">
        <f aca="false">IF(BQ52="","",BQ52*IF($AP52,1,Constants!$B$25)*BP52)</f>
        <v/>
      </c>
      <c r="BS52" s="117" t="str">
        <f aca="false">IF(OR($BK52&lt;&gt;Constants!$B$12,NOT($BO52)),"",IF(NOT($AO52),0,IF(NOT($AQ52),0,MAX(0,Constants!$B$21*(1-ABS(O52-$BM52)/$BM52)))))</f>
        <v/>
      </c>
      <c r="BT52" s="117" t="str">
        <f aca="false">IF(BS52="","",BS52*BP52)</f>
        <v/>
      </c>
      <c r="BU52" s="117" t="str">
        <f aca="false">IF(OR($BK52&lt;&gt;Constants!$B$12,NOT($BO52)),"",IF(OR(NOT($AO52),NOT($AP52)),0,MIN(Constants!$B$18,(Constants!$B$29*$AR52+Constants!$B$30*$AS52)*IF($AQ52,1,MAX(0,MIN(1,(Constants!$B$20-N52)/Constants!$B$20))))))</f>
        <v/>
      </c>
      <c r="BV52" s="117" t="str">
        <f aca="false">IF(BU52="","",BU52*BP52)</f>
        <v/>
      </c>
      <c r="BW52" s="122" t="str">
        <f aca="false">IF(OR($BK52&lt;&gt;Constants!$B$12,NOT($BO52)),"",BR52+BT52+BV52)</f>
        <v/>
      </c>
      <c r="BX52" s="119" t="str">
        <f aca="false">IF(OR($BK52&lt;&gt;Constants!$B$12,$AT52&lt;&gt;TRUE()),"",IF(NOT($AW52),TRUE(),IF($AY52="","",$AY52)))</f>
        <v/>
      </c>
      <c r="BY52" s="120" t="n">
        <f aca="false">IF(BX52="",FALSE(),IF(NOT($AW52),TRUE(),IF($AY52,ISNUMBER(X52),ISNUMBER(W52))))</f>
        <v>0</v>
      </c>
      <c r="BZ52" s="121" t="str">
        <f aca="false">IF(BY52,IF($AJ52,1,Constants!$B$22)*POWER(Constants!$B$23,MAX($AU52,0))*POWER(Constants!$B$24,MAX($AV52,0)),"")</f>
        <v/>
      </c>
      <c r="CA52" s="117" t="str">
        <f aca="false">IF(OR($BK52&lt;&gt;Constants!$B$12,NOT($BY52)),"",IF(NOT($AW52),0,Constants!$B$19*IF($AY52,1,MAX(0,MIN(1,(Constants!$B$20-W52)/Constants!$B$20)))))</f>
        <v/>
      </c>
      <c r="CB52" s="117" t="str">
        <f aca="false">IF(CA52="","",CA52*IF($AX52,1,Constants!$B$25)*BZ52)</f>
        <v/>
      </c>
      <c r="CC52" s="117" t="str">
        <f aca="false">IF(OR($BK52&lt;&gt;Constants!$B$12,NOT($BY52)),"",IF(NOT($AW52),0,IF(NOT($AY52),0,MAX(0,Constants!$B$21*(1-ABS(X52-$BM52)/$BM52)))))</f>
        <v/>
      </c>
      <c r="CD52" s="117" t="str">
        <f aca="false">IF(CC52="","",CC52*BZ52)</f>
        <v/>
      </c>
      <c r="CE52" s="117" t="str">
        <f aca="false">IF(OR($BK52&lt;&gt;Constants!$B$12,NOT($BY52)),"",IF(OR(NOT($AW52),NOT($AX52)),0,MIN(Constants!$B$18,(Constants!$B$29*$AZ52+Constants!$B$30*$BA52)*IF($AY52,1,MAX(0,MIN(1,(Constants!$B$20-W52)/Constants!$B$20))))))</f>
        <v/>
      </c>
      <c r="CF52" s="117" t="str">
        <f aca="false">IF(CE52="","",CE52*BZ52)</f>
        <v/>
      </c>
      <c r="CG52" s="122" t="str">
        <f aca="false">IF(OR($BK52&lt;&gt;Constants!$B$12,NOT($BY52)),"",CB52+CD52+CF52)</f>
        <v/>
      </c>
      <c r="CH52" s="119" t="n">
        <f aca="false">IF(OR(BN52="",BX52=""),TRUE(),BN52&lt;&gt;BX52)</f>
        <v>1</v>
      </c>
      <c r="CI52" s="117" t="str">
        <f aca="false">IF(OR($BK52&lt;&gt;Constants!$B$12,$BB52&lt;&gt;TRUE(),NOT($CH52)),"",IF(NOT($BE52),TRUE(),IF($BG52="","",$BG52)))</f>
        <v/>
      </c>
      <c r="CJ52" s="120" t="n">
        <f aca="false">IF(CI52="",FALSE(),IF(NOT($BE52),TRUE(),IF($BG52,ISNUMBER(AG52),ISNUMBER(AF52))))</f>
        <v>0</v>
      </c>
      <c r="CK52" s="121" t="str">
        <f aca="false">IF(CJ52,IF($AJ52,1,Constants!$B$22)*POWER(Constants!$B$23,MAX($BC52,0))*POWER(Constants!$B$24,MAX($BD52,0)),"")</f>
        <v/>
      </c>
      <c r="CL52" s="117" t="str">
        <f aca="false">IF(OR($BK52&lt;&gt;Constants!$B$12,NOT($CJ52)),"",IF(NOT($BE52),0,Constants!$B$19*IF($BG52,1,MAX(0,MIN(1,(Constants!$B$20-AF52)/Constants!$B$20)))))</f>
        <v/>
      </c>
      <c r="CM52" s="117" t="str">
        <f aca="false">IF(CL52="","",CL52*IF($BF52,1,Constants!$B$25)*CK52)</f>
        <v/>
      </c>
      <c r="CN52" s="117" t="str">
        <f aca="false">IF(OR($BK52&lt;&gt;Constants!$B$12,NOT($CJ52)),"",IF(NOT($BE52),0,IF(NOT($BG52),0,MAX(0,Constants!$B$21*(1-ABS(AG52-$BM52)/$BM52)))))</f>
        <v/>
      </c>
      <c r="CO52" s="117" t="str">
        <f aca="false">IF(CN52="","",CN52*CK52)</f>
        <v/>
      </c>
      <c r="CP52" s="117" t="str">
        <f aca="false">IF(OR($BK52&lt;&gt;Constants!$B$12,NOT($CJ52)),"",IF(OR(NOT($BE52),NOT($BF52)),0,MIN(Constants!$B$18,(Constants!$B$29*$BH52+Constants!$B$30*$BI52)*IF($BG52,1,MAX(0,MIN(1,(Constants!$B$20-AF52)/Constants!$B$20))))))</f>
        <v/>
      </c>
      <c r="CQ52" s="117" t="str">
        <f aca="false">IF(CP52="","",CP52*CK52)</f>
        <v/>
      </c>
      <c r="CR52" s="122" t="str">
        <f aca="false">IF(OR($BK52&lt;&gt;Constants!$B$12,NOT($CJ52)),"",CM52+CO52+CQ52)</f>
        <v/>
      </c>
      <c r="CS52" s="116" t="str">
        <f aca="false">IF(OR($BK52&lt;&gt;Constants!$B$12,ISBLANK($C52)),"",BW52)</f>
        <v/>
      </c>
      <c r="CT52" s="117" t="str">
        <f aca="false">IF(OR($BK52&lt;&gt;Constants!$B$12,ISBLANK($C52)),"",CG52)</f>
        <v/>
      </c>
      <c r="CU52" s="118" t="str">
        <f aca="false">IF(OR($BK52&lt;&gt;Constants!$B$12,ISBLANK($C52)),"",CR52)</f>
        <v/>
      </c>
      <c r="CV52" s="117" t="str">
        <f aca="false">IF(OR($BK52&lt;&gt;Constants!$B$12,ISBLANK($C52)),"",IF(COUNT(CS52:CU52)=0,0,MAX(CS52:CU52)))</f>
        <v/>
      </c>
      <c r="CW52" s="117" t="str">
        <f aca="false">IF($BK52&lt;&gt;Constants!$B$12,"",CV52)</f>
        <v/>
      </c>
      <c r="CX52" s="117" t="str">
        <f aca="false">IF(ISNUMBER(CW52), RANK(CW52,$CW$11:$CW$510), "")</f>
        <v/>
      </c>
      <c r="CY52" s="116" t="str">
        <f aca="false">IF(OR($BK52&lt;&gt;Constants!$B$12,ISBLANK($C52)),"",MAX(BT52,CD52,CO52))</f>
        <v/>
      </c>
      <c r="CZ52" s="117" t="str">
        <f aca="false">IF(ISNUMBER(CY52), RANK(CY52,CY$11:CY$510), "")</f>
        <v/>
      </c>
      <c r="DA52" s="117" t="str">
        <f aca="false">IF(OR($BK52&lt;&gt;Constants!$B$12,ISBLANK($C52)),"",MAX(AM52,AU52,IF($CH52,BC52,0)))</f>
        <v/>
      </c>
      <c r="DB52" s="117" t="str">
        <f aca="false">IF(ISNUMBER(DA52), RANK(DA52,DA$11:DA$510,1), "")</f>
        <v/>
      </c>
      <c r="DC52" s="117" t="str">
        <f aca="false">IF(OR($BK52&lt;&gt;Constants!$B$12,ISBLANK($C52)),"",MAX(BV52,CF52,CQ52))</f>
        <v/>
      </c>
      <c r="DD52" s="117" t="str">
        <f aca="false">IF(ISNUMBER(DC52),RANK(DC52,DC$11:DC$510),"")</f>
        <v/>
      </c>
      <c r="DE52" s="123" t="str">
        <f aca="false">IFERROR(IF(OR($BK52&lt;&gt;Constants!$B$12, ISBLANK($C52)),"",LARGE(CS52:CU52,2)), 0)</f>
        <v/>
      </c>
      <c r="DF52" s="118" t="str">
        <f aca="false">IF(ISNUMBER(DE52), RANK(DE52,DE$11:DE$510), "")</f>
        <v/>
      </c>
      <c r="DG52" s="117" t="str">
        <f aca="false">IF(ISBLANK($C52),"",IF(BK52=Constants!$B$12,RANK($CX52, $CX$11:$CX$510, 1)+
SUMPRODUCT(--($CX$11:$CX$510=$CX52),--($CZ52&gt;$CZ$11:$CZ$510))+
SUMPRODUCT(--($CX$11:$CX$510=$CX52),--($CZ52=$CZ$11:$CZ$510),--($DB52&gt;$DB$11:$DB$510))+
SUMPRODUCT(--($CX$11:$CX$510=$CX52),--($CZ52=$CZ$11:$CZ$510),--($DB52=$DB$11:$DB$510), --($DD52&gt;$DD$11:$DD$510))+
SUMPRODUCT(--($CX$11:$CX$510=$CX52),--($CZ52=$CZ$11:$CZ$510),--($DB52=$DB$11:$DB$510), --($DD52=$DD$11:$DD$510), --($DF52&gt;$DF$11:$DF$510))
,BK52)
)</f>
        <v/>
      </c>
      <c r="DH52" s="117" t="str">
        <f aca="false">IF(ISBLANK(C52),"",IF(BK52&lt;&gt;Constants!$B$12, BK52, CX52-DG52))</f>
        <v/>
      </c>
      <c r="DI52" s="118"/>
      <c r="DJ52" s="124"/>
      <c r="DK52" s="125" t="str">
        <f aca="false">IF(ISBLANK($C52),"",IF($BK52=Constants!$B$13,$BM52,""))</f>
        <v/>
      </c>
      <c r="DL52" s="124" t="str">
        <f aca="false">IF(ISBLANK($C52),"",IF($BK52&lt;&gt;Constants!$B$12,"",IF(COUNT($CS52:$CU52)=0,"",MATCH($CV52,$CS52:$CU52,0))))</f>
        <v/>
      </c>
      <c r="DM52" s="126" t="str">
        <f aca="false">IF(ISNUMBER($DL52),CHOOSE($DL52,$BR52,$CB52,$CM52),"")</f>
        <v/>
      </c>
      <c r="DN52" s="126" t="str">
        <f aca="false">IF(ISNUMBER($DL52),CHOOSE($DL52,$BT52,$CD52,$CO52),"")</f>
        <v/>
      </c>
      <c r="DO52" s="126" t="str">
        <f aca="false">IF(ISNUMBER($DL52),CHOOSE($DL52,$BV52,$CF52,$CQ52),"")</f>
        <v/>
      </c>
      <c r="DP52" s="127" t="str">
        <f aca="false">IF(ISBLANK(C52),"",IF(BK52&lt;&gt;Constants!$B$12, BK52 ,CW52))</f>
        <v/>
      </c>
      <c r="DQ52" s="128" t="str">
        <f aca="false">IF(ISBLANK($C52),"",IF($BK52&lt;&gt;Constants!$B$12,$BK52,$BL52))</f>
        <v/>
      </c>
      <c r="DR52" s="128" t="str">
        <f aca="false">IF(ISBLANK(C52),"",DH52)</f>
        <v/>
      </c>
      <c r="DS52" s="128" t="str">
        <f aca="false">IF(ISBLANK(C52),"",DG52)</f>
        <v/>
      </c>
      <c r="DT52" s="129" t="str">
        <f aca="false">IF(ISBLANK(C52),
  "",
IF(DS52=Constants!$B$9,COUNTA($C$11:$C510)+2,IF(DS52=Constants!$B$10,COUNTA($C$11:$C510)+1,IF(DS52=Constants!$B$11,COUNTA($C$11:$C510),DS52))))</f>
        <v/>
      </c>
      <c r="DU52" s="3"/>
      <c r="DV52" s="130" t="n">
        <f aca="false">IF(OR(ISNUMBER(DS52),DS52="DQ",DS52="P",DS52="NS"),
    1,
    0
)</f>
        <v>0</v>
      </c>
      <c r="DW52" s="130" t="n">
        <v>42</v>
      </c>
      <c r="DX52" s="130" t="str">
        <f aca="false">IF(ISBLANK($C52),"",IF(ISNUMBER(DT52),DT52+ROW($B52)/1000,""))</f>
        <v/>
      </c>
      <c r="DY52" s="130" t="str">
        <f aca="false">IF(ISNUMBER(DX52), RANK(DX52,DX$11:DX$510,1), "")</f>
        <v/>
      </c>
      <c r="DZ52" s="130" t="str">
        <f aca="false">IF(ISBLANK($C52),
    "",
    $B52
)</f>
        <v/>
      </c>
      <c r="EA52" s="130" t="str">
        <f aca="false">IF(ISBLANK($C52),
    "",
    $C52
)</f>
        <v/>
      </c>
      <c r="EB52" s="130" t="str">
        <f aca="false">IF(ISBLANK($C52),
    "",
    $D52
)</f>
        <v/>
      </c>
      <c r="EC52" s="130" t="str">
        <f aca="false">IF(ISBLANK($C52),"",$DQ52)</f>
        <v/>
      </c>
      <c r="ED52" s="131" t="str">
        <f aca="false">DP52</f>
        <v/>
      </c>
      <c r="EE52" s="130" t="str">
        <f aca="false">IF(ISBLANK($C52),
    "",
    DS52
)</f>
        <v/>
      </c>
      <c r="EF52" s="132" t="str">
        <f aca="false">IF(DW52&gt;DV$10,
    "",
    VLOOKUP(DW52,DY$11:EE550,7,FALSE())
)</f>
        <v/>
      </c>
      <c r="EG52" s="133" t="str">
        <f aca="false">IF(DW52&gt;DV$10,
    "",
    VLOOKUP(DW52,DY$11:EE550,2,FALSE())
)</f>
        <v/>
      </c>
      <c r="EH52" s="133" t="str">
        <f aca="false">IF(DW52&gt;DV$10,
    "",
    VLOOKUP(DW52,DY$11:EE550,3,FALSE())
)</f>
        <v/>
      </c>
      <c r="EI52" s="133" t="str">
        <f aca="false">IF(DW52&gt;DV$10,
    "",
    VLOOKUP(DW52,DY$11:EE550,4,FALSE())
)</f>
        <v/>
      </c>
      <c r="EJ52" s="134" t="str">
        <f aca="false">IF(DW52&gt;DV$10,
    "",
    VLOOKUP(DW52,DY$11:EE550,6,FALSE())
)</f>
        <v/>
      </c>
      <c r="EK52" s="59"/>
    </row>
    <row r="53" customFormat="false" ht="15.75" hidden="false" customHeight="false" outlineLevel="0" collapsed="false">
      <c r="A53" s="3"/>
      <c r="B53" s="155"/>
      <c r="C53" s="156"/>
      <c r="D53" s="96"/>
      <c r="E53" s="157"/>
      <c r="F53" s="148"/>
      <c r="G53" s="148"/>
      <c r="H53" s="149"/>
      <c r="I53" s="150"/>
      <c r="J53" s="151"/>
      <c r="K53" s="151"/>
      <c r="L53" s="151"/>
      <c r="M53" s="151"/>
      <c r="N53" s="152"/>
      <c r="O53" s="103"/>
      <c r="P53" s="148"/>
      <c r="Q53" s="149"/>
      <c r="R53" s="150"/>
      <c r="S53" s="151"/>
      <c r="T53" s="151"/>
      <c r="U53" s="151"/>
      <c r="V53" s="151"/>
      <c r="W53" s="152"/>
      <c r="X53" s="103"/>
      <c r="Y53" s="148"/>
      <c r="Z53" s="149"/>
      <c r="AA53" s="150"/>
      <c r="AB53" s="151"/>
      <c r="AC53" s="151"/>
      <c r="AD53" s="151"/>
      <c r="AE53" s="151"/>
      <c r="AF53" s="152"/>
      <c r="AG53" s="104"/>
      <c r="AH53" s="150"/>
      <c r="AI53" s="73"/>
      <c r="AJ53" s="73" t="str">
        <f aca="false">IF(ISBLANK($C53),
  "",
IF(E53=Constants!$B$7,
  TRUE(),
IF(E53=Constants!$B$8,
  FALSE(),
  TRUE()
)))</f>
        <v/>
      </c>
      <c r="AK53" s="74" t="str">
        <f aca="false">IF(ISBLANK($C53),"",IF(F53=Constants!$B$8,FALSE(),TRUE()))</f>
        <v/>
      </c>
      <c r="AL53" s="74" t="str">
        <f aca="false">IF(ISBLANK($C53),"",COUNTA($G53:$O53)&gt;0)</f>
        <v/>
      </c>
      <c r="AM53" s="74" t="str">
        <f aca="false">IF(OR(ISBLANK($C53),$AL53&lt;&gt;TRUE()),"",IF(ISBLANK(G53),Constants!$B$27,MAX(0,G53)))</f>
        <v/>
      </c>
      <c r="AN53" s="74" t="str">
        <f aca="false">IF(OR(ISBLANK($C53),$AL53&lt;&gt;TRUE()),"",IF(ISBLANK(H53),Constants!$B$28,MAX(0,H53)))</f>
        <v/>
      </c>
      <c r="AO53" s="74" t="str">
        <f aca="false">IF(OR(ISBLANK($C53),$AL53&lt;&gt;TRUE()),"",IF(J53=Constants!$B$7,TRUE(),IF(J53=Constants!$B$8,FALSE(),TRUE())))</f>
        <v/>
      </c>
      <c r="AP53" s="74" t="str">
        <f aca="false">IF(OR(ISBLANK($C53),$AL53&lt;&gt;TRUE()),"",IF(I53=Constants!$B$7,TRUE(),IF(I53=Constants!$B$8,FALSE(),TRUE())))</f>
        <v/>
      </c>
      <c r="AQ53" s="74" t="str">
        <f aca="false">IF(OR(ISBLANK($C53),$AL53&lt;&gt;TRUE()),"",IF(K53=Constants!$B$33,TRUE(),IF(K53=Constants!$B$34,FALSE(),IF(AND(ISNUMBER(O53),OR(ISBLANK(N53),N53=0)),TRUE(),IF(AND(ISBLANK(O53),ISNUMBER(N53),N53&lt;&gt;0),FALSE(),"")))))</f>
        <v/>
      </c>
      <c r="AR53" s="74" t="str">
        <f aca="false">IF(OR(ISBLANK($C53),$AL53&lt;&gt;TRUE()),"",IF(ISBLANK(L53),Constants!$B$35,MAX(0,MIN(Constants!$B$31,L53))))</f>
        <v/>
      </c>
      <c r="AS53" s="74" t="str">
        <f aca="false">IF(OR(ISBLANK($C53),$AL53&lt;&gt;TRUE()),"",IF(ISBLANK(M53),Constants!$B$35,MAX(0,MIN(Constants!$B$32,M53))))</f>
        <v/>
      </c>
      <c r="AT53" s="74" t="str">
        <f aca="false">IF(ISBLANK($C53),"",COUNTA($P53:$X53)&gt;0)</f>
        <v/>
      </c>
      <c r="AU53" s="74" t="str">
        <f aca="false">IF(OR(ISBLANK($C53),$AT53&lt;&gt;TRUE()),"",IF(ISBLANK(P53),Constants!$B$27,MAX(0,P53)))</f>
        <v/>
      </c>
      <c r="AV53" s="74" t="str">
        <f aca="false">IF(OR(ISBLANK($C53),$AT53&lt;&gt;TRUE()),"",IF(ISBLANK(Q53),Constants!$B$28,MAX(0,Q53)))</f>
        <v/>
      </c>
      <c r="AW53" s="74" t="str">
        <f aca="false">IF(OR(ISBLANK($C53),$AT53&lt;&gt;TRUE()),"",IF(S53=Constants!$B$7,TRUE(),IF(S53=Constants!$B$8,FALSE(),TRUE())))</f>
        <v/>
      </c>
      <c r="AX53" s="74" t="str">
        <f aca="false">IF(OR(ISBLANK($C53),$AT53&lt;&gt;TRUE()),"",IF(R53=Constants!$B$7,TRUE(),IF(R53=Constants!$B$8,FALSE(),TRUE())))</f>
        <v/>
      </c>
      <c r="AY53" s="74" t="str">
        <f aca="false">IF(OR(ISBLANK($C53),$AT53&lt;&gt;TRUE()),"",IF(T53=Constants!$B$33,TRUE(),IF(T53=Constants!$B$34,FALSE(),IF(AND(ISNUMBER(X53),OR(ISBLANK(W53),W53=0)),TRUE(),IF(AND(ISBLANK(X53),ISNUMBER(W53),W53&lt;&gt;0),FALSE(),"")))))</f>
        <v/>
      </c>
      <c r="AZ53" s="74" t="str">
        <f aca="false">IF(OR(ISBLANK($C53),$AT53&lt;&gt;TRUE()),"",IF(ISBLANK(U53),Constants!$B$35,MAX(0,MIN(Constants!$B$31,U53))))</f>
        <v/>
      </c>
      <c r="BA53" s="74" t="str">
        <f aca="false">IF(OR(ISBLANK($C53),$AT53&lt;&gt;TRUE()),"",IF(ISBLANK(V53),Constants!$B$35,MAX(0,MIN(Constants!$B$32,V53))))</f>
        <v/>
      </c>
      <c r="BB53" s="74" t="str">
        <f aca="false">IF(ISBLANK($C53),"",COUNTA($Y53:$AG53)&gt;0)</f>
        <v/>
      </c>
      <c r="BC53" s="74" t="str">
        <f aca="false">IF(OR(ISBLANK($C53),$BB53&lt;&gt;TRUE()),"",IF(ISBLANK(Y53),Constants!$B$27,MAX(0,Y53)))</f>
        <v/>
      </c>
      <c r="BD53" s="74" t="str">
        <f aca="false">IF(OR(ISBLANK($C53),$BB53&lt;&gt;TRUE()),"",IF(ISBLANK(Z53),Constants!$B$28,MAX(0,Z53)))</f>
        <v/>
      </c>
      <c r="BE53" s="74" t="str">
        <f aca="false">IF(OR(ISBLANK($C53),$BB53&lt;&gt;TRUE()),"",IF(AB53=Constants!$B$7,TRUE(),IF(AB53=Constants!$B$8,FALSE(),TRUE())))</f>
        <v/>
      </c>
      <c r="BF53" s="74" t="str">
        <f aca="false">IF(OR(ISBLANK($C53),$BB53&lt;&gt;TRUE()),"",IF(AA53=Constants!$B$7,TRUE(),IF(AA53=Constants!$B$8,FALSE(),TRUE())))</f>
        <v/>
      </c>
      <c r="BG53" s="74" t="str">
        <f aca="false">IF(OR(ISBLANK($C53),$BB53&lt;&gt;TRUE()),"",IF(AC53=Constants!$B$33,TRUE(),IF(AC53=Constants!$B$34,FALSE(),IF(AND(ISNUMBER(AG53),OR(ISBLANK(AF53),AF53=0)),TRUE(),IF(AND(ISBLANK(AG53),ISNUMBER(AF53),AF53&lt;&gt;0),FALSE(),"")))))</f>
        <v/>
      </c>
      <c r="BH53" s="74" t="str">
        <f aca="false">IF(OR(ISBLANK($C53),$BB53&lt;&gt;TRUE()),"",IF(ISBLANK(AD53),Constants!$B$35,MAX(0,MIN(Constants!$B$31,AD53))))</f>
        <v/>
      </c>
      <c r="BI53" s="74" t="str">
        <f aca="false">IF(OR(ISBLANK($C53),$BB53&lt;&gt;TRUE()),"",IF(ISBLANK(AE53),Constants!$B$35,MAX(0,MIN(Constants!$B$32,AE53))))</f>
        <v/>
      </c>
      <c r="BJ53" s="75" t="str">
        <f aca="false">IF(ISBLANK($C53),
  "",
IF(AH53=Constants!$B$7,
  TRUE(),
IF(AH53=Constants!$B$8,
  FALSE(),
  FALSE()
)))</f>
        <v/>
      </c>
      <c r="BK53" s="74" t="str">
        <f aca="false">IF(ISBLANK($C53),"",IF($BJ53,Constants!$B$9,IF(COUNTA($E53:$AH53)=0,Constants!$B$10,IF(NOT($AK53),Constants!$B$11,IF(AND(NOT(ISNUMBER($BM53)),COUNTA($O53,$X53,$AG53)&gt;0),Constants!$B$13,Constants!$B$12)))))</f>
        <v/>
      </c>
      <c r="BL53" s="74" t="str">
        <f aca="false">IF(ISBLANK($C53),"",IF($BK53&lt;&gt;Constants!$B$12,$BK53,Constants!$B$4))</f>
        <v/>
      </c>
      <c r="BM53" s="73" t="str">
        <f aca="false">IF(OR(ISBLANK($D$8), NOT(ISNUMBER($D$8))), Constants!$B$17,$D$8)</f>
        <v>ERROR: Set Target Time in cell D8</v>
      </c>
      <c r="BN53" s="73" t="str">
        <f aca="false">IF(OR($BK53&lt;&gt;Constants!$B$12,$AL53&lt;&gt;TRUE()),"",IF(NOT($AO53),TRUE(),IF($AQ53="","",$AQ53)))</f>
        <v/>
      </c>
      <c r="BO53" s="74" t="b">
        <f aca="false">IF(BN53="",FALSE(),IF(NOT($AO53),TRUE(),IF($AQ53,ISNUMBER(O53),ISNUMBER(N53))))</f>
        <v>0</v>
      </c>
      <c r="BP53" s="76" t="str">
        <f aca="false">IF(BO53,IF($AJ53,1,Constants!$B$22)*POWER(Constants!$B$23,MAX($AM53,0))*POWER(Constants!$B$24,MAX($AN53,0)),"")</f>
        <v/>
      </c>
      <c r="BQ53" s="74" t="str">
        <f aca="false">IF(OR($BK53&lt;&gt;Constants!$B$12,NOT($BO53)),"",IF(NOT($AO53),0,Constants!$B$19*IF($AQ53,1,MAX(0,MIN(1,(Constants!$B$20-N53)/Constants!$B$20)))))</f>
        <v/>
      </c>
      <c r="BR53" s="74" t="str">
        <f aca="false">IF(BQ53="","",BQ53*IF($AP53,1,Constants!$B$25)*BP53)</f>
        <v/>
      </c>
      <c r="BS53" s="74" t="str">
        <f aca="false">IF(OR($BK53&lt;&gt;Constants!$B$12,NOT($BO53)),"",IF(NOT($AO53),0,IF(NOT($AQ53),0,MAX(0,Constants!$B$21*(1-ABS(O53-$BM53)/$BM53)))))</f>
        <v/>
      </c>
      <c r="BT53" s="74" t="str">
        <f aca="false">IF(BS53="","",BS53*BP53)</f>
        <v/>
      </c>
      <c r="BU53" s="74" t="str">
        <f aca="false">IF(OR($BK53&lt;&gt;Constants!$B$12,NOT($BO53)),"",IF(OR(NOT($AO53),NOT($AP53)),0,MIN(Constants!$B$18,(Constants!$B$29*$AR53+Constants!$B$30*$AS53)*IF($AQ53,1,MAX(0,MIN(1,(Constants!$B$20-N53)/Constants!$B$20))))))</f>
        <v/>
      </c>
      <c r="BV53" s="74" t="str">
        <f aca="false">IF(BU53="","",BU53*BP53)</f>
        <v/>
      </c>
      <c r="BW53" s="75" t="str">
        <f aca="false">IF(OR($BK53&lt;&gt;Constants!$B$12,NOT($BO53)),"",BR53+BT53+BV53)</f>
        <v/>
      </c>
      <c r="BX53" s="73" t="str">
        <f aca="false">IF(OR($BK53&lt;&gt;Constants!$B$12,$AT53&lt;&gt;TRUE()),"",IF(NOT($AW53),TRUE(),IF($AY53="","",$AY53)))</f>
        <v/>
      </c>
      <c r="BY53" s="74" t="b">
        <f aca="false">IF(BX53="",FALSE(),IF(NOT($AW53),TRUE(),IF($AY53,ISNUMBER(X53),ISNUMBER(W53))))</f>
        <v>0</v>
      </c>
      <c r="BZ53" s="76" t="str">
        <f aca="false">IF(BY53,IF($AJ53,1,Constants!$B$22)*POWER(Constants!$B$23,MAX($AU53,0))*POWER(Constants!$B$24,MAX($AV53,0)),"")</f>
        <v/>
      </c>
      <c r="CA53" s="74" t="str">
        <f aca="false">IF(OR($BK53&lt;&gt;Constants!$B$12,NOT($BY53)),"",IF(NOT($AW53),0,Constants!$B$19*IF($AY53,1,MAX(0,MIN(1,(Constants!$B$20-W53)/Constants!$B$20)))))</f>
        <v/>
      </c>
      <c r="CB53" s="74" t="str">
        <f aca="false">IF(CA53="","",CA53*IF($AX53,1,Constants!$B$25)*BZ53)</f>
        <v/>
      </c>
      <c r="CC53" s="74" t="str">
        <f aca="false">IF(OR($BK53&lt;&gt;Constants!$B$12,NOT($BY53)),"",IF(NOT($AW53),0,IF(NOT($AY53),0,MAX(0,Constants!$B$21*(1-ABS(X53-$BM53)/$BM53)))))</f>
        <v/>
      </c>
      <c r="CD53" s="74" t="str">
        <f aca="false">IF(CC53="","",CC53*BZ53)</f>
        <v/>
      </c>
      <c r="CE53" s="74" t="str">
        <f aca="false">IF(OR($BK53&lt;&gt;Constants!$B$12,NOT($BY53)),"",IF(OR(NOT($AW53),NOT($AX53)),0,MIN(Constants!$B$18,(Constants!$B$29*$AZ53+Constants!$B$30*$BA53)*IF($AY53,1,MAX(0,MIN(1,(Constants!$B$20-W53)/Constants!$B$20))))))</f>
        <v/>
      </c>
      <c r="CF53" s="74" t="str">
        <f aca="false">IF(CE53="","",CE53*BZ53)</f>
        <v/>
      </c>
      <c r="CG53" s="75" t="str">
        <f aca="false">IF(OR($BK53&lt;&gt;Constants!$B$12,NOT($BY53)),"",CB53+CD53+CF53)</f>
        <v/>
      </c>
      <c r="CH53" s="73" t="b">
        <f aca="false">IF(OR(BN53="",BX53=""),TRUE(),BN53&lt;&gt;BX53)</f>
        <v>1</v>
      </c>
      <c r="CI53" s="74" t="str">
        <f aca="false">IF(OR($BK53&lt;&gt;Constants!$B$12,$BB53&lt;&gt;TRUE(),NOT($CH53)),"",IF(NOT($BE53),TRUE(),IF($BG53="","",$BG53)))</f>
        <v/>
      </c>
      <c r="CJ53" s="74" t="b">
        <f aca="false">IF(CI53="",FALSE(),IF(NOT($BE53),TRUE(),IF($BG53,ISNUMBER(AG53),ISNUMBER(AF53))))</f>
        <v>0</v>
      </c>
      <c r="CK53" s="76" t="str">
        <f aca="false">IF(CJ53,IF($AJ53,1,Constants!$B$22)*POWER(Constants!$B$23,MAX($BC53,0))*POWER(Constants!$B$24,MAX($BD53,0)),"")</f>
        <v/>
      </c>
      <c r="CL53" s="74" t="str">
        <f aca="false">IF(OR($BK53&lt;&gt;Constants!$B$12,NOT($CJ53)),"",IF(NOT($BE53),0,Constants!$B$19*IF($BG53,1,MAX(0,MIN(1,(Constants!$B$20-AF53)/Constants!$B$20)))))</f>
        <v/>
      </c>
      <c r="CM53" s="74" t="str">
        <f aca="false">IF(CL53="","",CL53*IF($BF53,1,Constants!$B$25)*CK53)</f>
        <v/>
      </c>
      <c r="CN53" s="74" t="str">
        <f aca="false">IF(OR($BK53&lt;&gt;Constants!$B$12,NOT($CJ53)),"",IF(NOT($BE53),0,IF(NOT($BG53),0,MAX(0,Constants!$B$21*(1-ABS(AG53-$BM53)/$BM53)))))</f>
        <v/>
      </c>
      <c r="CO53" s="74" t="str">
        <f aca="false">IF(CN53="","",CN53*CK53)</f>
        <v/>
      </c>
      <c r="CP53" s="74" t="str">
        <f aca="false">IF(OR($BK53&lt;&gt;Constants!$B$12,NOT($CJ53)),"",IF(OR(NOT($BE53),NOT($BF53)),0,MIN(Constants!$B$18,(Constants!$B$29*$BH53+Constants!$B$30*$BI53)*IF($BG53,1,MAX(0,MIN(1,(Constants!$B$20-AF53)/Constants!$B$20))))))</f>
        <v/>
      </c>
      <c r="CQ53" s="74" t="str">
        <f aca="false">IF(CP53="","",CP53*CK53)</f>
        <v/>
      </c>
      <c r="CR53" s="75" t="str">
        <f aca="false">IF(OR($BK53&lt;&gt;Constants!$B$12,NOT($CJ53)),"",CM53+CO53+CQ53)</f>
        <v/>
      </c>
      <c r="CS53" s="73" t="str">
        <f aca="false">IF(OR($BK53&lt;&gt;Constants!$B$12,ISBLANK($C53)),"",BW53)</f>
        <v/>
      </c>
      <c r="CT53" s="74" t="str">
        <f aca="false">IF(OR($BK53&lt;&gt;Constants!$B$12,ISBLANK($C53)),"",CG53)</f>
        <v/>
      </c>
      <c r="CU53" s="75" t="str">
        <f aca="false">IF(OR($BK53&lt;&gt;Constants!$B$12,ISBLANK($C53)),"",CR53)</f>
        <v/>
      </c>
      <c r="CV53" s="74" t="str">
        <f aca="false">IF(OR($BK53&lt;&gt;Constants!$B$12,ISBLANK($C53)),"",IF(COUNT(CS53:CU53)=0,0,MAX(CS53:CU53)))</f>
        <v/>
      </c>
      <c r="CW53" s="74" t="str">
        <f aca="false">IF($BK53&lt;&gt;Constants!$B$12,"",CV53)</f>
        <v/>
      </c>
      <c r="CX53" s="74" t="str">
        <f aca="false">IF(ISNUMBER(CW53), RANK(CW53,$CW$11:$CW$510), "")</f>
        <v/>
      </c>
      <c r="CY53" s="73" t="str">
        <f aca="false">IF(OR($BK53&lt;&gt;Constants!$B$12,ISBLANK($C53)),"",MAX(BT53,CD53,CO53))</f>
        <v/>
      </c>
      <c r="CZ53" s="74" t="str">
        <f aca="false">IF(ISNUMBER(CY53), RANK(CY53,CY$11:CY$510), "")</f>
        <v/>
      </c>
      <c r="DA53" s="74" t="str">
        <f aca="false">IF(OR($BK53&lt;&gt;Constants!$B$12,ISBLANK($C53)),"",MAX(AM53,AU53,IF($CH53,BC53,0)))</f>
        <v/>
      </c>
      <c r="DB53" s="74" t="str">
        <f aca="false">IF(ISNUMBER(DA53), RANK(DA53,DA$11:DA$510,1), "")</f>
        <v/>
      </c>
      <c r="DC53" s="74" t="str">
        <f aca="false">IF(OR($BK53&lt;&gt;Constants!$B$12,ISBLANK($C53)),"",MAX(BV53,CF53,CQ53))</f>
        <v/>
      </c>
      <c r="DD53" s="74" t="str">
        <f aca="false">IF(ISNUMBER(DC53),RANK(DC53,DC$11:DC$510),"")</f>
        <v/>
      </c>
      <c r="DE53" s="77" t="str">
        <f aca="false">IFERROR(IF(OR($BK53&lt;&gt;Constants!$B$12, ISBLANK($C53)),"",LARGE(CS53:CU53,2)), 0)</f>
        <v/>
      </c>
      <c r="DF53" s="75" t="str">
        <f aca="false">IF(ISNUMBER(DE53), RANK(DE53,DE$11:DE$510), "")</f>
        <v/>
      </c>
      <c r="DG53" s="74" t="str">
        <f aca="false">IF(ISBLANK($C53),"",IF(BK53=Constants!$B$12,RANK($CX53, $CX$11:$CX$510, 1)+
SUMPRODUCT(--($CX$11:$CX$510=$CX53),--($CZ53&gt;$CZ$11:$CZ$510))+
SUMPRODUCT(--($CX$11:$CX$510=$CX53),--($CZ53=$CZ$11:$CZ$510),--($DB53&gt;$DB$11:$DB$510))+
SUMPRODUCT(--($CX$11:$CX$510=$CX53),--($CZ53=$CZ$11:$CZ$510),--($DB53=$DB$11:$DB$510), --($DD53&gt;$DD$11:$DD$510))+
SUMPRODUCT(--($CX$11:$CX$510=$CX53),--($CZ53=$CZ$11:$CZ$510),--($DB53=$DB$11:$DB$510), --($DD53=$DD$11:$DD$510), --($DF53&gt;$DF$11:$DF$510))
,BK53)
)</f>
        <v/>
      </c>
      <c r="DH53" s="74" t="str">
        <f aca="false">IF(ISBLANK(C53),"",IF(BK53&lt;&gt;Constants!$B$12, BK53, CX53-DG53))</f>
        <v/>
      </c>
      <c r="DI53" s="75"/>
      <c r="DJ53" s="78"/>
      <c r="DK53" s="79" t="str">
        <f aca="false">IF(ISBLANK($C53),"",IF($BK53=Constants!$B$13,$BM53,""))</f>
        <v/>
      </c>
      <c r="DL53" s="78" t="str">
        <f aca="false">IF(ISBLANK($C53),"",IF($BK53&lt;&gt;Constants!$B$12,"",IF(COUNT($CS53:$CU53)=0,"",MATCH($CV53,$CS53:$CU53,0))))</f>
        <v/>
      </c>
      <c r="DM53" s="80" t="str">
        <f aca="false">IF(ISNUMBER($DL53),CHOOSE($DL53,$BR53,$CB53,$CM53),"")</f>
        <v/>
      </c>
      <c r="DN53" s="80" t="str">
        <f aca="false">IF(ISNUMBER($DL53),CHOOSE($DL53,$BT53,$CD53,$CO53),"")</f>
        <v/>
      </c>
      <c r="DO53" s="80" t="str">
        <f aca="false">IF(ISNUMBER($DL53),CHOOSE($DL53,$BV53,$CF53,$CQ53),"")</f>
        <v/>
      </c>
      <c r="DP53" s="81" t="str">
        <f aca="false">IF(ISBLANK(C53),"",IF(BK53&lt;&gt;Constants!$B$12, BK53 ,CW53))</f>
        <v/>
      </c>
      <c r="DQ53" s="82" t="str">
        <f aca="false">IF(ISBLANK($C53),"",IF($BK53&lt;&gt;Constants!$B$12,$BK53,$BL53))</f>
        <v/>
      </c>
      <c r="DR53" s="82" t="str">
        <f aca="false">IF(ISBLANK(C53),"",DH53)</f>
        <v/>
      </c>
      <c r="DS53" s="82" t="str">
        <f aca="false">IF(ISBLANK(C53),"",DG53)</f>
        <v/>
      </c>
      <c r="DT53" s="83" t="str">
        <f aca="false">IF(ISBLANK(C53),
  "",
IF(DS53=Constants!$B$9,COUNTA($C$11:$C510)+2,IF(DS53=Constants!$B$10,COUNTA($C$11:$C510)+1,IF(DS53=Constants!$B$11,COUNTA($C$11:$C510),DS53))))</f>
        <v/>
      </c>
      <c r="DU53" s="3"/>
      <c r="DV53" s="84" t="n">
        <f aca="false">IF(OR(ISNUMBER(DS53),DS53="DQ",DS53="P",DS53="NS"),
    1,
    0
)</f>
        <v>0</v>
      </c>
      <c r="DW53" s="84" t="n">
        <v>43</v>
      </c>
      <c r="DX53" s="84" t="str">
        <f aca="false">IF(ISBLANK($C53),"",IF(ISNUMBER(DT53),DT53+ROW($B53)/1000,""))</f>
        <v/>
      </c>
      <c r="DY53" s="84" t="str">
        <f aca="false">IF(ISNUMBER(DX53), RANK(DX53,DX$11:DX$510,1), "")</f>
        <v/>
      </c>
      <c r="DZ53" s="84" t="str">
        <f aca="false">IF(ISBLANK($C53),
    "",
    $B53
)</f>
        <v/>
      </c>
      <c r="EA53" s="84" t="str">
        <f aca="false">IF(ISBLANK($C53),
    "",
    $C53
)</f>
        <v/>
      </c>
      <c r="EB53" s="84" t="str">
        <f aca="false">IF(ISBLANK($C53),
    "",
    $D53
)</f>
        <v/>
      </c>
      <c r="EC53" s="84" t="str">
        <f aca="false">IF(ISBLANK($C53),"",$DQ53)</f>
        <v/>
      </c>
      <c r="ED53" s="86" t="str">
        <f aca="false">DP53</f>
        <v/>
      </c>
      <c r="EE53" s="84" t="str">
        <f aca="false">IF(ISBLANK($C53),
    "",
    DS53
)</f>
        <v/>
      </c>
      <c r="EF53" s="87" t="str">
        <f aca="false">IF(DW53&gt;DV$10,
    "",
    VLOOKUP(DW53,DY$11:EE551,7,FALSE())
)</f>
        <v/>
      </c>
      <c r="EG53" s="88" t="str">
        <f aca="false">IF(DW53&gt;DV$10,
    "",
    VLOOKUP(DW53,DY$11:EE551,2,FALSE())
)</f>
        <v/>
      </c>
      <c r="EH53" s="88" t="str">
        <f aca="false">IF(DW53&gt;DV$10,
    "",
    VLOOKUP(DW53,DY$11:EE551,3,FALSE())
)</f>
        <v/>
      </c>
      <c r="EI53" s="88" t="str">
        <f aca="false">IF(DW53&gt;DV$10,
    "",
    VLOOKUP(DW53,DY$11:EE551,4,FALSE())
)</f>
        <v/>
      </c>
      <c r="EJ53" s="89" t="str">
        <f aca="false">IF(DW53&gt;DV$10,
    "",
    VLOOKUP(DW53,DY$11:EE551,6,FALSE())
)</f>
        <v/>
      </c>
      <c r="EK53" s="59"/>
    </row>
    <row r="54" customFormat="false" ht="15.75" hidden="false" customHeight="false" outlineLevel="0" collapsed="false">
      <c r="A54" s="3"/>
      <c r="B54" s="155"/>
      <c r="C54" s="156"/>
      <c r="D54" s="96"/>
      <c r="E54" s="157"/>
      <c r="F54" s="148"/>
      <c r="G54" s="148"/>
      <c r="H54" s="149"/>
      <c r="I54" s="150"/>
      <c r="J54" s="151"/>
      <c r="K54" s="151"/>
      <c r="L54" s="151"/>
      <c r="M54" s="151"/>
      <c r="N54" s="152"/>
      <c r="O54" s="103"/>
      <c r="P54" s="148"/>
      <c r="Q54" s="149"/>
      <c r="R54" s="150"/>
      <c r="S54" s="151"/>
      <c r="T54" s="151"/>
      <c r="U54" s="151"/>
      <c r="V54" s="151"/>
      <c r="W54" s="152"/>
      <c r="X54" s="103"/>
      <c r="Y54" s="148"/>
      <c r="Z54" s="149"/>
      <c r="AA54" s="150"/>
      <c r="AB54" s="151"/>
      <c r="AC54" s="151"/>
      <c r="AD54" s="151"/>
      <c r="AE54" s="151"/>
      <c r="AF54" s="152"/>
      <c r="AG54" s="104"/>
      <c r="AH54" s="150"/>
      <c r="AI54" s="73"/>
      <c r="AJ54" s="73" t="str">
        <f aca="false">IF(ISBLANK($C54),
  "",
IF(E54=Constants!$B$7,
  TRUE(),
IF(E54=Constants!$B$8,
  FALSE(),
  TRUE()
)))</f>
        <v/>
      </c>
      <c r="AK54" s="74" t="str">
        <f aca="false">IF(ISBLANK($C54),"",IF(F54=Constants!$B$8,FALSE(),TRUE()))</f>
        <v/>
      </c>
      <c r="AL54" s="74" t="str">
        <f aca="false">IF(ISBLANK($C54),"",COUNTA($G54:$O54)&gt;0)</f>
        <v/>
      </c>
      <c r="AM54" s="74" t="str">
        <f aca="false">IF(OR(ISBLANK($C54),$AL54&lt;&gt;TRUE()),"",IF(ISBLANK(G54),Constants!$B$27,MAX(0,G54)))</f>
        <v/>
      </c>
      <c r="AN54" s="74" t="str">
        <f aca="false">IF(OR(ISBLANK($C54),$AL54&lt;&gt;TRUE()),"",IF(ISBLANK(H54),Constants!$B$28,MAX(0,H54)))</f>
        <v/>
      </c>
      <c r="AO54" s="74" t="str">
        <f aca="false">IF(OR(ISBLANK($C54),$AL54&lt;&gt;TRUE()),"",IF(J54=Constants!$B$7,TRUE(),IF(J54=Constants!$B$8,FALSE(),TRUE())))</f>
        <v/>
      </c>
      <c r="AP54" s="74" t="str">
        <f aca="false">IF(OR(ISBLANK($C54),$AL54&lt;&gt;TRUE()),"",IF(I54=Constants!$B$7,TRUE(),IF(I54=Constants!$B$8,FALSE(),TRUE())))</f>
        <v/>
      </c>
      <c r="AQ54" s="74" t="str">
        <f aca="false">IF(OR(ISBLANK($C54),$AL54&lt;&gt;TRUE()),"",IF(K54=Constants!$B$33,TRUE(),IF(K54=Constants!$B$34,FALSE(),IF(AND(ISNUMBER(O54),OR(ISBLANK(N54),N54=0)),TRUE(),IF(AND(ISBLANK(O54),ISNUMBER(N54),N54&lt;&gt;0),FALSE(),"")))))</f>
        <v/>
      </c>
      <c r="AR54" s="74" t="str">
        <f aca="false">IF(OR(ISBLANK($C54),$AL54&lt;&gt;TRUE()),"",IF(ISBLANK(L54),Constants!$B$35,MAX(0,MIN(Constants!$B$31,L54))))</f>
        <v/>
      </c>
      <c r="AS54" s="74" t="str">
        <f aca="false">IF(OR(ISBLANK($C54),$AL54&lt;&gt;TRUE()),"",IF(ISBLANK(M54),Constants!$B$35,MAX(0,MIN(Constants!$B$32,M54))))</f>
        <v/>
      </c>
      <c r="AT54" s="74" t="str">
        <f aca="false">IF(ISBLANK($C54),"",COUNTA($P54:$X54)&gt;0)</f>
        <v/>
      </c>
      <c r="AU54" s="74" t="str">
        <f aca="false">IF(OR(ISBLANK($C54),$AT54&lt;&gt;TRUE()),"",IF(ISBLANK(P54),Constants!$B$27,MAX(0,P54)))</f>
        <v/>
      </c>
      <c r="AV54" s="74" t="str">
        <f aca="false">IF(OR(ISBLANK($C54),$AT54&lt;&gt;TRUE()),"",IF(ISBLANK(Q54),Constants!$B$28,MAX(0,Q54)))</f>
        <v/>
      </c>
      <c r="AW54" s="74" t="str">
        <f aca="false">IF(OR(ISBLANK($C54),$AT54&lt;&gt;TRUE()),"",IF(S54=Constants!$B$7,TRUE(),IF(S54=Constants!$B$8,FALSE(),TRUE())))</f>
        <v/>
      </c>
      <c r="AX54" s="74" t="str">
        <f aca="false">IF(OR(ISBLANK($C54),$AT54&lt;&gt;TRUE()),"",IF(R54=Constants!$B$7,TRUE(),IF(R54=Constants!$B$8,FALSE(),TRUE())))</f>
        <v/>
      </c>
      <c r="AY54" s="74" t="str">
        <f aca="false">IF(OR(ISBLANK($C54),$AT54&lt;&gt;TRUE()),"",IF(T54=Constants!$B$33,TRUE(),IF(T54=Constants!$B$34,FALSE(),IF(AND(ISNUMBER(X54),OR(ISBLANK(W54),W54=0)),TRUE(),IF(AND(ISBLANK(X54),ISNUMBER(W54),W54&lt;&gt;0),FALSE(),"")))))</f>
        <v/>
      </c>
      <c r="AZ54" s="74" t="str">
        <f aca="false">IF(OR(ISBLANK($C54),$AT54&lt;&gt;TRUE()),"",IF(ISBLANK(U54),Constants!$B$35,MAX(0,MIN(Constants!$B$31,U54))))</f>
        <v/>
      </c>
      <c r="BA54" s="74" t="str">
        <f aca="false">IF(OR(ISBLANK($C54),$AT54&lt;&gt;TRUE()),"",IF(ISBLANK(V54),Constants!$B$35,MAX(0,MIN(Constants!$B$32,V54))))</f>
        <v/>
      </c>
      <c r="BB54" s="74" t="str">
        <f aca="false">IF(ISBLANK($C54),"",COUNTA($Y54:$AG54)&gt;0)</f>
        <v/>
      </c>
      <c r="BC54" s="74" t="str">
        <f aca="false">IF(OR(ISBLANK($C54),$BB54&lt;&gt;TRUE()),"",IF(ISBLANK(Y54),Constants!$B$27,MAX(0,Y54)))</f>
        <v/>
      </c>
      <c r="BD54" s="74" t="str">
        <f aca="false">IF(OR(ISBLANK($C54),$BB54&lt;&gt;TRUE()),"",IF(ISBLANK(Z54),Constants!$B$28,MAX(0,Z54)))</f>
        <v/>
      </c>
      <c r="BE54" s="74" t="str">
        <f aca="false">IF(OR(ISBLANK($C54),$BB54&lt;&gt;TRUE()),"",IF(AB54=Constants!$B$7,TRUE(),IF(AB54=Constants!$B$8,FALSE(),TRUE())))</f>
        <v/>
      </c>
      <c r="BF54" s="74" t="str">
        <f aca="false">IF(OR(ISBLANK($C54),$BB54&lt;&gt;TRUE()),"",IF(AA54=Constants!$B$7,TRUE(),IF(AA54=Constants!$B$8,FALSE(),TRUE())))</f>
        <v/>
      </c>
      <c r="BG54" s="74" t="str">
        <f aca="false">IF(OR(ISBLANK($C54),$BB54&lt;&gt;TRUE()),"",IF(AC54=Constants!$B$33,TRUE(),IF(AC54=Constants!$B$34,FALSE(),IF(AND(ISNUMBER(AG54),OR(ISBLANK(AF54),AF54=0)),TRUE(),IF(AND(ISBLANK(AG54),ISNUMBER(AF54),AF54&lt;&gt;0),FALSE(),"")))))</f>
        <v/>
      </c>
      <c r="BH54" s="74" t="str">
        <f aca="false">IF(OR(ISBLANK($C54),$BB54&lt;&gt;TRUE()),"",IF(ISBLANK(AD54),Constants!$B$35,MAX(0,MIN(Constants!$B$31,AD54))))</f>
        <v/>
      </c>
      <c r="BI54" s="74" t="str">
        <f aca="false">IF(OR(ISBLANK($C54),$BB54&lt;&gt;TRUE()),"",IF(ISBLANK(AE54),Constants!$B$35,MAX(0,MIN(Constants!$B$32,AE54))))</f>
        <v/>
      </c>
      <c r="BJ54" s="75" t="str">
        <f aca="false">IF(ISBLANK($C54),
  "",
IF(AH54=Constants!$B$7,
  TRUE(),
IF(AH54=Constants!$B$8,
  FALSE(),
  FALSE()
)))</f>
        <v/>
      </c>
      <c r="BK54" s="74" t="str">
        <f aca="false">IF(ISBLANK($C54),"",IF($BJ54,Constants!$B$9,IF(COUNTA($E54:$AH54)=0,Constants!$B$10,IF(NOT($AK54),Constants!$B$11,IF(AND(NOT(ISNUMBER($BM54)),COUNTA($O54,$X54,$AG54)&gt;0),Constants!$B$13,Constants!$B$12)))))</f>
        <v/>
      </c>
      <c r="BL54" s="74" t="str">
        <f aca="false">IF(ISBLANK($C54),"",IF($BK54&lt;&gt;Constants!$B$12,$BK54,Constants!$B$4))</f>
        <v/>
      </c>
      <c r="BM54" s="73" t="str">
        <f aca="false">IF(OR(ISBLANK($D$8), NOT(ISNUMBER($D$8))), Constants!$B$17,$D$8)</f>
        <v>ERROR: Set Target Time in cell D8</v>
      </c>
      <c r="BN54" s="73" t="str">
        <f aca="false">IF(OR($BK54&lt;&gt;Constants!$B$12,$AL54&lt;&gt;TRUE()),"",IF(NOT($AO54),TRUE(),IF($AQ54="","",$AQ54)))</f>
        <v/>
      </c>
      <c r="BO54" s="74" t="b">
        <f aca="false">IF(BN54="",FALSE(),IF(NOT($AO54),TRUE(),IF($AQ54,ISNUMBER(O54),ISNUMBER(N54))))</f>
        <v>0</v>
      </c>
      <c r="BP54" s="76" t="str">
        <f aca="false">IF(BO54,IF($AJ54,1,Constants!$B$22)*POWER(Constants!$B$23,MAX($AM54,0))*POWER(Constants!$B$24,MAX($AN54,0)),"")</f>
        <v/>
      </c>
      <c r="BQ54" s="74" t="str">
        <f aca="false">IF(OR($BK54&lt;&gt;Constants!$B$12,NOT($BO54)),"",IF(NOT($AO54),0,Constants!$B$19*IF($AQ54,1,MAX(0,MIN(1,(Constants!$B$20-N54)/Constants!$B$20)))))</f>
        <v/>
      </c>
      <c r="BR54" s="74" t="str">
        <f aca="false">IF(BQ54="","",BQ54*IF($AP54,1,Constants!$B$25)*BP54)</f>
        <v/>
      </c>
      <c r="BS54" s="74" t="str">
        <f aca="false">IF(OR($BK54&lt;&gt;Constants!$B$12,NOT($BO54)),"",IF(NOT($AO54),0,IF(NOT($AQ54),0,MAX(0,Constants!$B$21*(1-ABS(O54-$BM54)/$BM54)))))</f>
        <v/>
      </c>
      <c r="BT54" s="74" t="str">
        <f aca="false">IF(BS54="","",BS54*BP54)</f>
        <v/>
      </c>
      <c r="BU54" s="74" t="str">
        <f aca="false">IF(OR($BK54&lt;&gt;Constants!$B$12,NOT($BO54)),"",IF(OR(NOT($AO54),NOT($AP54)),0,MIN(Constants!$B$18,(Constants!$B$29*$AR54+Constants!$B$30*$AS54)*IF($AQ54,1,MAX(0,MIN(1,(Constants!$B$20-N54)/Constants!$B$20))))))</f>
        <v/>
      </c>
      <c r="BV54" s="74" t="str">
        <f aca="false">IF(BU54="","",BU54*BP54)</f>
        <v/>
      </c>
      <c r="BW54" s="75" t="str">
        <f aca="false">IF(OR($BK54&lt;&gt;Constants!$B$12,NOT($BO54)),"",BR54+BT54+BV54)</f>
        <v/>
      </c>
      <c r="BX54" s="73" t="str">
        <f aca="false">IF(OR($BK54&lt;&gt;Constants!$B$12,$AT54&lt;&gt;TRUE()),"",IF(NOT($AW54),TRUE(),IF($AY54="","",$AY54)))</f>
        <v/>
      </c>
      <c r="BY54" s="74" t="b">
        <f aca="false">IF(BX54="",FALSE(),IF(NOT($AW54),TRUE(),IF($AY54,ISNUMBER(X54),ISNUMBER(W54))))</f>
        <v>0</v>
      </c>
      <c r="BZ54" s="76" t="str">
        <f aca="false">IF(BY54,IF($AJ54,1,Constants!$B$22)*POWER(Constants!$B$23,MAX($AU54,0))*POWER(Constants!$B$24,MAX($AV54,0)),"")</f>
        <v/>
      </c>
      <c r="CA54" s="74" t="str">
        <f aca="false">IF(OR($BK54&lt;&gt;Constants!$B$12,NOT($BY54)),"",IF(NOT($AW54),0,Constants!$B$19*IF($AY54,1,MAX(0,MIN(1,(Constants!$B$20-W54)/Constants!$B$20)))))</f>
        <v/>
      </c>
      <c r="CB54" s="74" t="str">
        <f aca="false">IF(CA54="","",CA54*IF($AX54,1,Constants!$B$25)*BZ54)</f>
        <v/>
      </c>
      <c r="CC54" s="74" t="str">
        <f aca="false">IF(OR($BK54&lt;&gt;Constants!$B$12,NOT($BY54)),"",IF(NOT($AW54),0,IF(NOT($AY54),0,MAX(0,Constants!$B$21*(1-ABS(X54-$BM54)/$BM54)))))</f>
        <v/>
      </c>
      <c r="CD54" s="74" t="str">
        <f aca="false">IF(CC54="","",CC54*BZ54)</f>
        <v/>
      </c>
      <c r="CE54" s="74" t="str">
        <f aca="false">IF(OR($BK54&lt;&gt;Constants!$B$12,NOT($BY54)),"",IF(OR(NOT($AW54),NOT($AX54)),0,MIN(Constants!$B$18,(Constants!$B$29*$AZ54+Constants!$B$30*$BA54)*IF($AY54,1,MAX(0,MIN(1,(Constants!$B$20-W54)/Constants!$B$20))))))</f>
        <v/>
      </c>
      <c r="CF54" s="74" t="str">
        <f aca="false">IF(CE54="","",CE54*BZ54)</f>
        <v/>
      </c>
      <c r="CG54" s="75" t="str">
        <f aca="false">IF(OR($BK54&lt;&gt;Constants!$B$12,NOT($BY54)),"",CB54+CD54+CF54)</f>
        <v/>
      </c>
      <c r="CH54" s="73" t="b">
        <f aca="false">IF(OR(BN54="",BX54=""),TRUE(),BN54&lt;&gt;BX54)</f>
        <v>1</v>
      </c>
      <c r="CI54" s="74" t="str">
        <f aca="false">IF(OR($BK54&lt;&gt;Constants!$B$12,$BB54&lt;&gt;TRUE(),NOT($CH54)),"",IF(NOT($BE54),TRUE(),IF($BG54="","",$BG54)))</f>
        <v/>
      </c>
      <c r="CJ54" s="74" t="b">
        <f aca="false">IF(CI54="",FALSE(),IF(NOT($BE54),TRUE(),IF($BG54,ISNUMBER(AG54),ISNUMBER(AF54))))</f>
        <v>0</v>
      </c>
      <c r="CK54" s="76" t="str">
        <f aca="false">IF(CJ54,IF($AJ54,1,Constants!$B$22)*POWER(Constants!$B$23,MAX($BC54,0))*POWER(Constants!$B$24,MAX($BD54,0)),"")</f>
        <v/>
      </c>
      <c r="CL54" s="74" t="str">
        <f aca="false">IF(OR($BK54&lt;&gt;Constants!$B$12,NOT($CJ54)),"",IF(NOT($BE54),0,Constants!$B$19*IF($BG54,1,MAX(0,MIN(1,(Constants!$B$20-AF54)/Constants!$B$20)))))</f>
        <v/>
      </c>
      <c r="CM54" s="74" t="str">
        <f aca="false">IF(CL54="","",CL54*IF($BF54,1,Constants!$B$25)*CK54)</f>
        <v/>
      </c>
      <c r="CN54" s="74" t="str">
        <f aca="false">IF(OR($BK54&lt;&gt;Constants!$B$12,NOT($CJ54)),"",IF(NOT($BE54),0,IF(NOT($BG54),0,MAX(0,Constants!$B$21*(1-ABS(AG54-$BM54)/$BM54)))))</f>
        <v/>
      </c>
      <c r="CO54" s="74" t="str">
        <f aca="false">IF(CN54="","",CN54*CK54)</f>
        <v/>
      </c>
      <c r="CP54" s="74" t="str">
        <f aca="false">IF(OR($BK54&lt;&gt;Constants!$B$12,NOT($CJ54)),"",IF(OR(NOT($BE54),NOT($BF54)),0,MIN(Constants!$B$18,(Constants!$B$29*$BH54+Constants!$B$30*$BI54)*IF($BG54,1,MAX(0,MIN(1,(Constants!$B$20-AF54)/Constants!$B$20))))))</f>
        <v/>
      </c>
      <c r="CQ54" s="74" t="str">
        <f aca="false">IF(CP54="","",CP54*CK54)</f>
        <v/>
      </c>
      <c r="CR54" s="75" t="str">
        <f aca="false">IF(OR($BK54&lt;&gt;Constants!$B$12,NOT($CJ54)),"",CM54+CO54+CQ54)</f>
        <v/>
      </c>
      <c r="CS54" s="73" t="str">
        <f aca="false">IF(OR($BK54&lt;&gt;Constants!$B$12,ISBLANK($C54)),"",BW54)</f>
        <v/>
      </c>
      <c r="CT54" s="74" t="str">
        <f aca="false">IF(OR($BK54&lt;&gt;Constants!$B$12,ISBLANK($C54)),"",CG54)</f>
        <v/>
      </c>
      <c r="CU54" s="75" t="str">
        <f aca="false">IF(OR($BK54&lt;&gt;Constants!$B$12,ISBLANK($C54)),"",CR54)</f>
        <v/>
      </c>
      <c r="CV54" s="74" t="str">
        <f aca="false">IF(OR($BK54&lt;&gt;Constants!$B$12,ISBLANK($C54)),"",IF(COUNT(CS54:CU54)=0,0,MAX(CS54:CU54)))</f>
        <v/>
      </c>
      <c r="CW54" s="74" t="str">
        <f aca="false">IF($BK54&lt;&gt;Constants!$B$12,"",CV54)</f>
        <v/>
      </c>
      <c r="CX54" s="74" t="str">
        <f aca="false">IF(ISNUMBER(CW54), RANK(CW54,$CW$11:$CW$510), "")</f>
        <v/>
      </c>
      <c r="CY54" s="73" t="str">
        <f aca="false">IF(OR($BK54&lt;&gt;Constants!$B$12,ISBLANK($C54)),"",MAX(BT54,CD54,CO54))</f>
        <v/>
      </c>
      <c r="CZ54" s="74" t="str">
        <f aca="false">IF(ISNUMBER(CY54), RANK(CY54,CY$11:CY$510), "")</f>
        <v/>
      </c>
      <c r="DA54" s="74" t="str">
        <f aca="false">IF(OR($BK54&lt;&gt;Constants!$B$12,ISBLANK($C54)),"",MAX(AM54,AU54,IF($CH54,BC54,0)))</f>
        <v/>
      </c>
      <c r="DB54" s="74" t="str">
        <f aca="false">IF(ISNUMBER(DA54), RANK(DA54,DA$11:DA$510,1), "")</f>
        <v/>
      </c>
      <c r="DC54" s="74" t="str">
        <f aca="false">IF(OR($BK54&lt;&gt;Constants!$B$12,ISBLANK($C54)),"",MAX(BV54,CF54,CQ54))</f>
        <v/>
      </c>
      <c r="DD54" s="74" t="str">
        <f aca="false">IF(ISNUMBER(DC54),RANK(DC54,DC$11:DC$510),"")</f>
        <v/>
      </c>
      <c r="DE54" s="77" t="str">
        <f aca="false">IFERROR(IF(OR($BK54&lt;&gt;Constants!$B$12, ISBLANK($C54)),"",LARGE(CS54:CU54,2)), 0)</f>
        <v/>
      </c>
      <c r="DF54" s="75" t="str">
        <f aca="false">IF(ISNUMBER(DE54), RANK(DE54,DE$11:DE$510), "")</f>
        <v/>
      </c>
      <c r="DG54" s="74" t="str">
        <f aca="false">IF(ISBLANK($C54),"",IF(BK54=Constants!$B$12,RANK($CX54, $CX$11:$CX$510, 1)+
SUMPRODUCT(--($CX$11:$CX$510=$CX54),--($CZ54&gt;$CZ$11:$CZ$510))+
SUMPRODUCT(--($CX$11:$CX$510=$CX54),--($CZ54=$CZ$11:$CZ$510),--($DB54&gt;$DB$11:$DB$510))+
SUMPRODUCT(--($CX$11:$CX$510=$CX54),--($CZ54=$CZ$11:$CZ$510),--($DB54=$DB$11:$DB$510), --($DD54&gt;$DD$11:$DD$510))+
SUMPRODUCT(--($CX$11:$CX$510=$CX54),--($CZ54=$CZ$11:$CZ$510),--($DB54=$DB$11:$DB$510), --($DD54=$DD$11:$DD$510), --($DF54&gt;$DF$11:$DF$510))
,BK54)
)</f>
        <v/>
      </c>
      <c r="DH54" s="74" t="str">
        <f aca="false">IF(ISBLANK(C54),"",IF(BK54&lt;&gt;Constants!$B$12, BK54, CX54-DG54))</f>
        <v/>
      </c>
      <c r="DI54" s="75"/>
      <c r="DJ54" s="78"/>
      <c r="DK54" s="79" t="str">
        <f aca="false">IF(ISBLANK($C54),"",IF($BK54=Constants!$B$13,$BM54,""))</f>
        <v/>
      </c>
      <c r="DL54" s="78" t="str">
        <f aca="false">IF(ISBLANK($C54),"",IF($BK54&lt;&gt;Constants!$B$12,"",IF(COUNT($CS54:$CU54)=0,"",MATCH($CV54,$CS54:$CU54,0))))</f>
        <v/>
      </c>
      <c r="DM54" s="80" t="str">
        <f aca="false">IF(ISNUMBER($DL54),CHOOSE($DL54,$BR54,$CB54,$CM54),"")</f>
        <v/>
      </c>
      <c r="DN54" s="80" t="str">
        <f aca="false">IF(ISNUMBER($DL54),CHOOSE($DL54,$BT54,$CD54,$CO54),"")</f>
        <v/>
      </c>
      <c r="DO54" s="80" t="str">
        <f aca="false">IF(ISNUMBER($DL54),CHOOSE($DL54,$BV54,$CF54,$CQ54),"")</f>
        <v/>
      </c>
      <c r="DP54" s="81" t="str">
        <f aca="false">IF(ISBLANK(C54),"",IF(BK54&lt;&gt;Constants!$B$12, BK54 ,CW54))</f>
        <v/>
      </c>
      <c r="DQ54" s="82" t="str">
        <f aca="false">IF(ISBLANK($C54),"",IF($BK54&lt;&gt;Constants!$B$12,$BK54,$BL54))</f>
        <v/>
      </c>
      <c r="DR54" s="82" t="str">
        <f aca="false">IF(ISBLANK(C54),"",DH54)</f>
        <v/>
      </c>
      <c r="DS54" s="82" t="str">
        <f aca="false">IF(ISBLANK(C54),"",DG54)</f>
        <v/>
      </c>
      <c r="DT54" s="83" t="str">
        <f aca="false">IF(ISBLANK(C54),
  "",
IF(DS54=Constants!$B$9,COUNTA($C$11:$C510)+2,IF(DS54=Constants!$B$10,COUNTA($C$11:$C510)+1,IF(DS54=Constants!$B$11,COUNTA($C$11:$C510),DS54))))</f>
        <v/>
      </c>
      <c r="DU54" s="3"/>
      <c r="DV54" s="84" t="n">
        <f aca="false">IF(OR(ISNUMBER(DS54),DS54="DQ",DS54="P",DS54="NS"),
    1,
    0
)</f>
        <v>0</v>
      </c>
      <c r="DW54" s="84" t="n">
        <v>44</v>
      </c>
      <c r="DX54" s="84" t="str">
        <f aca="false">IF(ISBLANK($C54),"",IF(ISNUMBER(DT54),DT54+ROW($B54)/1000,""))</f>
        <v/>
      </c>
      <c r="DY54" s="84" t="str">
        <f aca="false">IF(ISNUMBER(DX54), RANK(DX54,DX$11:DX$510,1), "")</f>
        <v/>
      </c>
      <c r="DZ54" s="84" t="str">
        <f aca="false">IF(ISBLANK($C54),
    "",
    $B54
)</f>
        <v/>
      </c>
      <c r="EA54" s="84" t="str">
        <f aca="false">IF(ISBLANK($C54),
    "",
    $C54
)</f>
        <v/>
      </c>
      <c r="EB54" s="84" t="str">
        <f aca="false">IF(ISBLANK($C54),
    "",
    $D54
)</f>
        <v/>
      </c>
      <c r="EC54" s="84" t="str">
        <f aca="false">IF(ISBLANK($C54),"",$DQ54)</f>
        <v/>
      </c>
      <c r="ED54" s="86" t="str">
        <f aca="false">DP54</f>
        <v/>
      </c>
      <c r="EE54" s="84" t="str">
        <f aca="false">IF(ISBLANK($C54),
    "",
    DS54
)</f>
        <v/>
      </c>
      <c r="EF54" s="87" t="str">
        <f aca="false">IF(DW54&gt;DV$10,
    "",
    VLOOKUP(DW54,DY$11:EE552,7,FALSE())
)</f>
        <v/>
      </c>
      <c r="EG54" s="88" t="str">
        <f aca="false">IF(DW54&gt;DV$10,
    "",
    VLOOKUP(DW54,DY$11:EE552,2,FALSE())
)</f>
        <v/>
      </c>
      <c r="EH54" s="88" t="str">
        <f aca="false">IF(DW54&gt;DV$10,
    "",
    VLOOKUP(DW54,DY$11:EE552,3,FALSE())
)</f>
        <v/>
      </c>
      <c r="EI54" s="88" t="str">
        <f aca="false">IF(DW54&gt;DV$10,
    "",
    VLOOKUP(DW54,DY$11:EE552,4,FALSE())
)</f>
        <v/>
      </c>
      <c r="EJ54" s="89" t="str">
        <f aca="false">IF(DW54&gt;DV$10,
    "",
    VLOOKUP(DW54,DY$11:EE552,6,FALSE())
)</f>
        <v/>
      </c>
      <c r="EK54" s="59"/>
    </row>
    <row r="55" customFormat="false" ht="15.75" hidden="false" customHeight="false" outlineLevel="0" collapsed="false">
      <c r="A55" s="3"/>
      <c r="B55" s="155"/>
      <c r="C55" s="156"/>
      <c r="D55" s="96"/>
      <c r="E55" s="157"/>
      <c r="F55" s="148"/>
      <c r="G55" s="148"/>
      <c r="H55" s="149"/>
      <c r="I55" s="150"/>
      <c r="J55" s="151"/>
      <c r="K55" s="151"/>
      <c r="L55" s="151"/>
      <c r="M55" s="151"/>
      <c r="N55" s="152"/>
      <c r="O55" s="103"/>
      <c r="P55" s="148"/>
      <c r="Q55" s="149"/>
      <c r="R55" s="150"/>
      <c r="S55" s="151"/>
      <c r="T55" s="151"/>
      <c r="U55" s="151"/>
      <c r="V55" s="151"/>
      <c r="W55" s="152"/>
      <c r="X55" s="103"/>
      <c r="Y55" s="148"/>
      <c r="Z55" s="149"/>
      <c r="AA55" s="150"/>
      <c r="AB55" s="151"/>
      <c r="AC55" s="151"/>
      <c r="AD55" s="151"/>
      <c r="AE55" s="151"/>
      <c r="AF55" s="152"/>
      <c r="AG55" s="104"/>
      <c r="AH55" s="150"/>
      <c r="AI55" s="73"/>
      <c r="AJ55" s="73" t="str">
        <f aca="false">IF(ISBLANK($C55),
  "",
IF(E55=Constants!$B$7,
  TRUE(),
IF(E55=Constants!$B$8,
  FALSE(),
  TRUE()
)))</f>
        <v/>
      </c>
      <c r="AK55" s="74" t="str">
        <f aca="false">IF(ISBLANK($C55),"",IF(F55=Constants!$B$8,FALSE(),TRUE()))</f>
        <v/>
      </c>
      <c r="AL55" s="74" t="str">
        <f aca="false">IF(ISBLANK($C55),"",COUNTA($G55:$O55)&gt;0)</f>
        <v/>
      </c>
      <c r="AM55" s="74" t="str">
        <f aca="false">IF(OR(ISBLANK($C55),$AL55&lt;&gt;TRUE()),"",IF(ISBLANK(G55),Constants!$B$27,MAX(0,G55)))</f>
        <v/>
      </c>
      <c r="AN55" s="74" t="str">
        <f aca="false">IF(OR(ISBLANK($C55),$AL55&lt;&gt;TRUE()),"",IF(ISBLANK(H55),Constants!$B$28,MAX(0,H55)))</f>
        <v/>
      </c>
      <c r="AO55" s="74" t="str">
        <f aca="false">IF(OR(ISBLANK($C55),$AL55&lt;&gt;TRUE()),"",IF(J55=Constants!$B$7,TRUE(),IF(J55=Constants!$B$8,FALSE(),TRUE())))</f>
        <v/>
      </c>
      <c r="AP55" s="74" t="str">
        <f aca="false">IF(OR(ISBLANK($C55),$AL55&lt;&gt;TRUE()),"",IF(I55=Constants!$B$7,TRUE(),IF(I55=Constants!$B$8,FALSE(),TRUE())))</f>
        <v/>
      </c>
      <c r="AQ55" s="74" t="str">
        <f aca="false">IF(OR(ISBLANK($C55),$AL55&lt;&gt;TRUE()),"",IF(K55=Constants!$B$33,TRUE(),IF(K55=Constants!$B$34,FALSE(),IF(AND(ISNUMBER(O55),OR(ISBLANK(N55),N55=0)),TRUE(),IF(AND(ISBLANK(O55),ISNUMBER(N55),N55&lt;&gt;0),FALSE(),"")))))</f>
        <v/>
      </c>
      <c r="AR55" s="74" t="str">
        <f aca="false">IF(OR(ISBLANK($C55),$AL55&lt;&gt;TRUE()),"",IF(ISBLANK(L55),Constants!$B$35,MAX(0,MIN(Constants!$B$31,L55))))</f>
        <v/>
      </c>
      <c r="AS55" s="74" t="str">
        <f aca="false">IF(OR(ISBLANK($C55),$AL55&lt;&gt;TRUE()),"",IF(ISBLANK(M55),Constants!$B$35,MAX(0,MIN(Constants!$B$32,M55))))</f>
        <v/>
      </c>
      <c r="AT55" s="74" t="str">
        <f aca="false">IF(ISBLANK($C55),"",COUNTA($P55:$X55)&gt;0)</f>
        <v/>
      </c>
      <c r="AU55" s="74" t="str">
        <f aca="false">IF(OR(ISBLANK($C55),$AT55&lt;&gt;TRUE()),"",IF(ISBLANK(P55),Constants!$B$27,MAX(0,P55)))</f>
        <v/>
      </c>
      <c r="AV55" s="74" t="str">
        <f aca="false">IF(OR(ISBLANK($C55),$AT55&lt;&gt;TRUE()),"",IF(ISBLANK(Q55),Constants!$B$28,MAX(0,Q55)))</f>
        <v/>
      </c>
      <c r="AW55" s="74" t="str">
        <f aca="false">IF(OR(ISBLANK($C55),$AT55&lt;&gt;TRUE()),"",IF(S55=Constants!$B$7,TRUE(),IF(S55=Constants!$B$8,FALSE(),TRUE())))</f>
        <v/>
      </c>
      <c r="AX55" s="74" t="str">
        <f aca="false">IF(OR(ISBLANK($C55),$AT55&lt;&gt;TRUE()),"",IF(R55=Constants!$B$7,TRUE(),IF(R55=Constants!$B$8,FALSE(),TRUE())))</f>
        <v/>
      </c>
      <c r="AY55" s="74" t="str">
        <f aca="false">IF(OR(ISBLANK($C55),$AT55&lt;&gt;TRUE()),"",IF(T55=Constants!$B$33,TRUE(),IF(T55=Constants!$B$34,FALSE(),IF(AND(ISNUMBER(X55),OR(ISBLANK(W55),W55=0)),TRUE(),IF(AND(ISBLANK(X55),ISNUMBER(W55),W55&lt;&gt;0),FALSE(),"")))))</f>
        <v/>
      </c>
      <c r="AZ55" s="74" t="str">
        <f aca="false">IF(OR(ISBLANK($C55),$AT55&lt;&gt;TRUE()),"",IF(ISBLANK(U55),Constants!$B$35,MAX(0,MIN(Constants!$B$31,U55))))</f>
        <v/>
      </c>
      <c r="BA55" s="74" t="str">
        <f aca="false">IF(OR(ISBLANK($C55),$AT55&lt;&gt;TRUE()),"",IF(ISBLANK(V55),Constants!$B$35,MAX(0,MIN(Constants!$B$32,V55))))</f>
        <v/>
      </c>
      <c r="BB55" s="74" t="str">
        <f aca="false">IF(ISBLANK($C55),"",COUNTA($Y55:$AG55)&gt;0)</f>
        <v/>
      </c>
      <c r="BC55" s="74" t="str">
        <f aca="false">IF(OR(ISBLANK($C55),$BB55&lt;&gt;TRUE()),"",IF(ISBLANK(Y55),Constants!$B$27,MAX(0,Y55)))</f>
        <v/>
      </c>
      <c r="BD55" s="74" t="str">
        <f aca="false">IF(OR(ISBLANK($C55),$BB55&lt;&gt;TRUE()),"",IF(ISBLANK(Z55),Constants!$B$28,MAX(0,Z55)))</f>
        <v/>
      </c>
      <c r="BE55" s="74" t="str">
        <f aca="false">IF(OR(ISBLANK($C55),$BB55&lt;&gt;TRUE()),"",IF(AB55=Constants!$B$7,TRUE(),IF(AB55=Constants!$B$8,FALSE(),TRUE())))</f>
        <v/>
      </c>
      <c r="BF55" s="74" t="str">
        <f aca="false">IF(OR(ISBLANK($C55),$BB55&lt;&gt;TRUE()),"",IF(AA55=Constants!$B$7,TRUE(),IF(AA55=Constants!$B$8,FALSE(),TRUE())))</f>
        <v/>
      </c>
      <c r="BG55" s="74" t="str">
        <f aca="false">IF(OR(ISBLANK($C55),$BB55&lt;&gt;TRUE()),"",IF(AC55=Constants!$B$33,TRUE(),IF(AC55=Constants!$B$34,FALSE(),IF(AND(ISNUMBER(AG55),OR(ISBLANK(AF55),AF55=0)),TRUE(),IF(AND(ISBLANK(AG55),ISNUMBER(AF55),AF55&lt;&gt;0),FALSE(),"")))))</f>
        <v/>
      </c>
      <c r="BH55" s="74" t="str">
        <f aca="false">IF(OR(ISBLANK($C55),$BB55&lt;&gt;TRUE()),"",IF(ISBLANK(AD55),Constants!$B$35,MAX(0,MIN(Constants!$B$31,AD55))))</f>
        <v/>
      </c>
      <c r="BI55" s="74" t="str">
        <f aca="false">IF(OR(ISBLANK($C55),$BB55&lt;&gt;TRUE()),"",IF(ISBLANK(AE55),Constants!$B$35,MAX(0,MIN(Constants!$B$32,AE55))))</f>
        <v/>
      </c>
      <c r="BJ55" s="75" t="str">
        <f aca="false">IF(ISBLANK($C55),
  "",
IF(AH55=Constants!$B$7,
  TRUE(),
IF(AH55=Constants!$B$8,
  FALSE(),
  FALSE()
)))</f>
        <v/>
      </c>
      <c r="BK55" s="74" t="str">
        <f aca="false">IF(ISBLANK($C55),"",IF($BJ55,Constants!$B$9,IF(COUNTA($E55:$AH55)=0,Constants!$B$10,IF(NOT($AK55),Constants!$B$11,IF(AND(NOT(ISNUMBER($BM55)),COUNTA($O55,$X55,$AG55)&gt;0),Constants!$B$13,Constants!$B$12)))))</f>
        <v/>
      </c>
      <c r="BL55" s="74" t="str">
        <f aca="false">IF(ISBLANK($C55),"",IF($BK55&lt;&gt;Constants!$B$12,$BK55,Constants!$B$4))</f>
        <v/>
      </c>
      <c r="BM55" s="73" t="str">
        <f aca="false">IF(OR(ISBLANK($D$8), NOT(ISNUMBER($D$8))), Constants!$B$17,$D$8)</f>
        <v>ERROR: Set Target Time in cell D8</v>
      </c>
      <c r="BN55" s="73" t="str">
        <f aca="false">IF(OR($BK55&lt;&gt;Constants!$B$12,$AL55&lt;&gt;TRUE()),"",IF(NOT($AO55),TRUE(),IF($AQ55="","",$AQ55)))</f>
        <v/>
      </c>
      <c r="BO55" s="74" t="b">
        <f aca="false">IF(BN55="",FALSE(),IF(NOT($AO55),TRUE(),IF($AQ55,ISNUMBER(O55),ISNUMBER(N55))))</f>
        <v>0</v>
      </c>
      <c r="BP55" s="76" t="str">
        <f aca="false">IF(BO55,IF($AJ55,1,Constants!$B$22)*POWER(Constants!$B$23,MAX($AM55,0))*POWER(Constants!$B$24,MAX($AN55,0)),"")</f>
        <v/>
      </c>
      <c r="BQ55" s="74" t="str">
        <f aca="false">IF(OR($BK55&lt;&gt;Constants!$B$12,NOT($BO55)),"",IF(NOT($AO55),0,Constants!$B$19*IF($AQ55,1,MAX(0,MIN(1,(Constants!$B$20-N55)/Constants!$B$20)))))</f>
        <v/>
      </c>
      <c r="BR55" s="74" t="str">
        <f aca="false">IF(BQ55="","",BQ55*IF($AP55,1,Constants!$B$25)*BP55)</f>
        <v/>
      </c>
      <c r="BS55" s="74" t="str">
        <f aca="false">IF(OR($BK55&lt;&gt;Constants!$B$12,NOT($BO55)),"",IF(NOT($AO55),0,IF(NOT($AQ55),0,MAX(0,Constants!$B$21*(1-ABS(O55-$BM55)/$BM55)))))</f>
        <v/>
      </c>
      <c r="BT55" s="74" t="str">
        <f aca="false">IF(BS55="","",BS55*BP55)</f>
        <v/>
      </c>
      <c r="BU55" s="74" t="str">
        <f aca="false">IF(OR($BK55&lt;&gt;Constants!$B$12,NOT($BO55)),"",IF(OR(NOT($AO55),NOT($AP55)),0,MIN(Constants!$B$18,(Constants!$B$29*$AR55+Constants!$B$30*$AS55)*IF($AQ55,1,MAX(0,MIN(1,(Constants!$B$20-N55)/Constants!$B$20))))))</f>
        <v/>
      </c>
      <c r="BV55" s="74" t="str">
        <f aca="false">IF(BU55="","",BU55*BP55)</f>
        <v/>
      </c>
      <c r="BW55" s="75" t="str">
        <f aca="false">IF(OR($BK55&lt;&gt;Constants!$B$12,NOT($BO55)),"",BR55+BT55+BV55)</f>
        <v/>
      </c>
      <c r="BX55" s="73" t="str">
        <f aca="false">IF(OR($BK55&lt;&gt;Constants!$B$12,$AT55&lt;&gt;TRUE()),"",IF(NOT($AW55),TRUE(),IF($AY55="","",$AY55)))</f>
        <v/>
      </c>
      <c r="BY55" s="74" t="b">
        <f aca="false">IF(BX55="",FALSE(),IF(NOT($AW55),TRUE(),IF($AY55,ISNUMBER(X55),ISNUMBER(W55))))</f>
        <v>0</v>
      </c>
      <c r="BZ55" s="76" t="str">
        <f aca="false">IF(BY55,IF($AJ55,1,Constants!$B$22)*POWER(Constants!$B$23,MAX($AU55,0))*POWER(Constants!$B$24,MAX($AV55,0)),"")</f>
        <v/>
      </c>
      <c r="CA55" s="74" t="str">
        <f aca="false">IF(OR($BK55&lt;&gt;Constants!$B$12,NOT($BY55)),"",IF(NOT($AW55),0,Constants!$B$19*IF($AY55,1,MAX(0,MIN(1,(Constants!$B$20-W55)/Constants!$B$20)))))</f>
        <v/>
      </c>
      <c r="CB55" s="74" t="str">
        <f aca="false">IF(CA55="","",CA55*IF($AX55,1,Constants!$B$25)*BZ55)</f>
        <v/>
      </c>
      <c r="CC55" s="74" t="str">
        <f aca="false">IF(OR($BK55&lt;&gt;Constants!$B$12,NOT($BY55)),"",IF(NOT($AW55),0,IF(NOT($AY55),0,MAX(0,Constants!$B$21*(1-ABS(X55-$BM55)/$BM55)))))</f>
        <v/>
      </c>
      <c r="CD55" s="74" t="str">
        <f aca="false">IF(CC55="","",CC55*BZ55)</f>
        <v/>
      </c>
      <c r="CE55" s="74" t="str">
        <f aca="false">IF(OR($BK55&lt;&gt;Constants!$B$12,NOT($BY55)),"",IF(OR(NOT($AW55),NOT($AX55)),0,MIN(Constants!$B$18,(Constants!$B$29*$AZ55+Constants!$B$30*$BA55)*IF($AY55,1,MAX(0,MIN(1,(Constants!$B$20-W55)/Constants!$B$20))))))</f>
        <v/>
      </c>
      <c r="CF55" s="74" t="str">
        <f aca="false">IF(CE55="","",CE55*BZ55)</f>
        <v/>
      </c>
      <c r="CG55" s="75" t="str">
        <f aca="false">IF(OR($BK55&lt;&gt;Constants!$B$12,NOT($BY55)),"",CB55+CD55+CF55)</f>
        <v/>
      </c>
      <c r="CH55" s="73" t="b">
        <f aca="false">IF(OR(BN55="",BX55=""),TRUE(),BN55&lt;&gt;BX55)</f>
        <v>1</v>
      </c>
      <c r="CI55" s="74" t="str">
        <f aca="false">IF(OR($BK55&lt;&gt;Constants!$B$12,$BB55&lt;&gt;TRUE(),NOT($CH55)),"",IF(NOT($BE55),TRUE(),IF($BG55="","",$BG55)))</f>
        <v/>
      </c>
      <c r="CJ55" s="74" t="b">
        <f aca="false">IF(CI55="",FALSE(),IF(NOT($BE55),TRUE(),IF($BG55,ISNUMBER(AG55),ISNUMBER(AF55))))</f>
        <v>0</v>
      </c>
      <c r="CK55" s="76" t="str">
        <f aca="false">IF(CJ55,IF($AJ55,1,Constants!$B$22)*POWER(Constants!$B$23,MAX($BC55,0))*POWER(Constants!$B$24,MAX($BD55,0)),"")</f>
        <v/>
      </c>
      <c r="CL55" s="74" t="str">
        <f aca="false">IF(OR($BK55&lt;&gt;Constants!$B$12,NOT($CJ55)),"",IF(NOT($BE55),0,Constants!$B$19*IF($BG55,1,MAX(0,MIN(1,(Constants!$B$20-AF55)/Constants!$B$20)))))</f>
        <v/>
      </c>
      <c r="CM55" s="74" t="str">
        <f aca="false">IF(CL55="","",CL55*IF($BF55,1,Constants!$B$25)*CK55)</f>
        <v/>
      </c>
      <c r="CN55" s="74" t="str">
        <f aca="false">IF(OR($BK55&lt;&gt;Constants!$B$12,NOT($CJ55)),"",IF(NOT($BE55),0,IF(NOT($BG55),0,MAX(0,Constants!$B$21*(1-ABS(AG55-$BM55)/$BM55)))))</f>
        <v/>
      </c>
      <c r="CO55" s="74" t="str">
        <f aca="false">IF(CN55="","",CN55*CK55)</f>
        <v/>
      </c>
      <c r="CP55" s="74" t="str">
        <f aca="false">IF(OR($BK55&lt;&gt;Constants!$B$12,NOT($CJ55)),"",IF(OR(NOT($BE55),NOT($BF55)),0,MIN(Constants!$B$18,(Constants!$B$29*$BH55+Constants!$B$30*$BI55)*IF($BG55,1,MAX(0,MIN(1,(Constants!$B$20-AF55)/Constants!$B$20))))))</f>
        <v/>
      </c>
      <c r="CQ55" s="74" t="str">
        <f aca="false">IF(CP55="","",CP55*CK55)</f>
        <v/>
      </c>
      <c r="CR55" s="75" t="str">
        <f aca="false">IF(OR($BK55&lt;&gt;Constants!$B$12,NOT($CJ55)),"",CM55+CO55+CQ55)</f>
        <v/>
      </c>
      <c r="CS55" s="73" t="str">
        <f aca="false">IF(OR($BK55&lt;&gt;Constants!$B$12,ISBLANK($C55)),"",BW55)</f>
        <v/>
      </c>
      <c r="CT55" s="74" t="str">
        <f aca="false">IF(OR($BK55&lt;&gt;Constants!$B$12,ISBLANK($C55)),"",CG55)</f>
        <v/>
      </c>
      <c r="CU55" s="75" t="str">
        <f aca="false">IF(OR($BK55&lt;&gt;Constants!$B$12,ISBLANK($C55)),"",CR55)</f>
        <v/>
      </c>
      <c r="CV55" s="74" t="str">
        <f aca="false">IF(OR($BK55&lt;&gt;Constants!$B$12,ISBLANK($C55)),"",IF(COUNT(CS55:CU55)=0,0,MAX(CS55:CU55)))</f>
        <v/>
      </c>
      <c r="CW55" s="74" t="str">
        <f aca="false">IF($BK55&lt;&gt;Constants!$B$12,"",CV55)</f>
        <v/>
      </c>
      <c r="CX55" s="74" t="str">
        <f aca="false">IF(ISNUMBER(CW55), RANK(CW55,$CW$11:$CW$510), "")</f>
        <v/>
      </c>
      <c r="CY55" s="73" t="str">
        <f aca="false">IF(OR($BK55&lt;&gt;Constants!$B$12,ISBLANK($C55)),"",MAX(BT55,CD55,CO55))</f>
        <v/>
      </c>
      <c r="CZ55" s="74" t="str">
        <f aca="false">IF(ISNUMBER(CY55), RANK(CY55,CY$11:CY$510), "")</f>
        <v/>
      </c>
      <c r="DA55" s="74" t="str">
        <f aca="false">IF(OR($BK55&lt;&gt;Constants!$B$12,ISBLANK($C55)),"",MAX(AM55,AU55,IF($CH55,BC55,0)))</f>
        <v/>
      </c>
      <c r="DB55" s="74" t="str">
        <f aca="false">IF(ISNUMBER(DA55), RANK(DA55,DA$11:DA$510,1), "")</f>
        <v/>
      </c>
      <c r="DC55" s="74" t="str">
        <f aca="false">IF(OR($BK55&lt;&gt;Constants!$B$12,ISBLANK($C55)),"",MAX(BV55,CF55,CQ55))</f>
        <v/>
      </c>
      <c r="DD55" s="74" t="str">
        <f aca="false">IF(ISNUMBER(DC55),RANK(DC55,DC$11:DC$510),"")</f>
        <v/>
      </c>
      <c r="DE55" s="77" t="str">
        <f aca="false">IFERROR(IF(OR($BK55&lt;&gt;Constants!$B$12, ISBLANK($C55)),"",LARGE(CS55:CU55,2)), 0)</f>
        <v/>
      </c>
      <c r="DF55" s="75" t="str">
        <f aca="false">IF(ISNUMBER(DE55), RANK(DE55,DE$11:DE$510), "")</f>
        <v/>
      </c>
      <c r="DG55" s="74" t="str">
        <f aca="false">IF(ISBLANK($C55),"",IF(BK55=Constants!$B$12,RANK($CX55, $CX$11:$CX$510, 1)+
SUMPRODUCT(--($CX$11:$CX$510=$CX55),--($CZ55&gt;$CZ$11:$CZ$510))+
SUMPRODUCT(--($CX$11:$CX$510=$CX55),--($CZ55=$CZ$11:$CZ$510),--($DB55&gt;$DB$11:$DB$510))+
SUMPRODUCT(--($CX$11:$CX$510=$CX55),--($CZ55=$CZ$11:$CZ$510),--($DB55=$DB$11:$DB$510), --($DD55&gt;$DD$11:$DD$510))+
SUMPRODUCT(--($CX$11:$CX$510=$CX55),--($CZ55=$CZ$11:$CZ$510),--($DB55=$DB$11:$DB$510), --($DD55=$DD$11:$DD$510), --($DF55&gt;$DF$11:$DF$510))
,BK55)
)</f>
        <v/>
      </c>
      <c r="DH55" s="74" t="str">
        <f aca="false">IF(ISBLANK(C55),"",IF(BK55&lt;&gt;Constants!$B$12, BK55, CX55-DG55))</f>
        <v/>
      </c>
      <c r="DI55" s="75"/>
      <c r="DJ55" s="78"/>
      <c r="DK55" s="79" t="str">
        <f aca="false">IF(ISBLANK($C55),"",IF($BK55=Constants!$B$13,$BM55,""))</f>
        <v/>
      </c>
      <c r="DL55" s="78" t="str">
        <f aca="false">IF(ISBLANK($C55),"",IF($BK55&lt;&gt;Constants!$B$12,"",IF(COUNT($CS55:$CU55)=0,"",MATCH($CV55,$CS55:$CU55,0))))</f>
        <v/>
      </c>
      <c r="DM55" s="80" t="str">
        <f aca="false">IF(ISNUMBER($DL55),CHOOSE($DL55,$BR55,$CB55,$CM55),"")</f>
        <v/>
      </c>
      <c r="DN55" s="80" t="str">
        <f aca="false">IF(ISNUMBER($DL55),CHOOSE($DL55,$BT55,$CD55,$CO55),"")</f>
        <v/>
      </c>
      <c r="DO55" s="80" t="str">
        <f aca="false">IF(ISNUMBER($DL55),CHOOSE($DL55,$BV55,$CF55,$CQ55),"")</f>
        <v/>
      </c>
      <c r="DP55" s="81" t="str">
        <f aca="false">IF(ISBLANK(C55),"",IF(BK55&lt;&gt;Constants!$B$12, BK55 ,CW55))</f>
        <v/>
      </c>
      <c r="DQ55" s="82" t="str">
        <f aca="false">IF(ISBLANK($C55),"",IF($BK55&lt;&gt;Constants!$B$12,$BK55,$BL55))</f>
        <v/>
      </c>
      <c r="DR55" s="82" t="str">
        <f aca="false">IF(ISBLANK(C55),"",DH55)</f>
        <v/>
      </c>
      <c r="DS55" s="82" t="str">
        <f aca="false">IF(ISBLANK(C55),"",DG55)</f>
        <v/>
      </c>
      <c r="DT55" s="83" t="str">
        <f aca="false">IF(ISBLANK(C55),
  "",
IF(DS55=Constants!$B$9,COUNTA($C$11:$C510)+2,IF(DS55=Constants!$B$10,COUNTA($C$11:$C510)+1,IF(DS55=Constants!$B$11,COUNTA($C$11:$C510),DS55))))</f>
        <v/>
      </c>
      <c r="DU55" s="3"/>
      <c r="DV55" s="84" t="n">
        <f aca="false">IF(OR(ISNUMBER(DS55),DS55="DQ",DS55="P",DS55="NS"),
    1,
    0
)</f>
        <v>0</v>
      </c>
      <c r="DW55" s="84" t="n">
        <v>45</v>
      </c>
      <c r="DX55" s="84" t="str">
        <f aca="false">IF(ISBLANK($C55),"",IF(ISNUMBER(DT55),DT55+ROW($B55)/1000,""))</f>
        <v/>
      </c>
      <c r="DY55" s="84" t="str">
        <f aca="false">IF(ISNUMBER(DX55), RANK(DX55,DX$11:DX$510,1), "")</f>
        <v/>
      </c>
      <c r="DZ55" s="84" t="str">
        <f aca="false">IF(ISBLANK($C55),
    "",
    $B55
)</f>
        <v/>
      </c>
      <c r="EA55" s="84" t="str">
        <f aca="false">IF(ISBLANK($C55),
    "",
    $C55
)</f>
        <v/>
      </c>
      <c r="EB55" s="84" t="str">
        <f aca="false">IF(ISBLANK($C55),
    "",
    $D55
)</f>
        <v/>
      </c>
      <c r="EC55" s="84" t="str">
        <f aca="false">IF(ISBLANK($C55),"",$DQ55)</f>
        <v/>
      </c>
      <c r="ED55" s="86" t="str">
        <f aca="false">DP55</f>
        <v/>
      </c>
      <c r="EE55" s="84" t="str">
        <f aca="false">IF(ISBLANK($C55),
    "",
    DS55
)</f>
        <v/>
      </c>
      <c r="EF55" s="87" t="str">
        <f aca="false">IF(DW55&gt;DV$10,
    "",
    VLOOKUP(DW55,DY$11:EE553,7,FALSE())
)</f>
        <v/>
      </c>
      <c r="EG55" s="88" t="str">
        <f aca="false">IF(DW55&gt;DV$10,
    "",
    VLOOKUP(DW55,DY$11:EE553,2,FALSE())
)</f>
        <v/>
      </c>
      <c r="EH55" s="88" t="str">
        <f aca="false">IF(DW55&gt;DV$10,
    "",
    VLOOKUP(DW55,DY$11:EE553,3,FALSE())
)</f>
        <v/>
      </c>
      <c r="EI55" s="88" t="str">
        <f aca="false">IF(DW55&gt;DV$10,
    "",
    VLOOKUP(DW55,DY$11:EE553,4,FALSE())
)</f>
        <v/>
      </c>
      <c r="EJ55" s="89" t="str">
        <f aca="false">IF(DW55&gt;DV$10,
    "",
    VLOOKUP(DW55,DY$11:EE553,6,FALSE())
)</f>
        <v/>
      </c>
      <c r="EK55" s="59"/>
    </row>
    <row r="56" customFormat="false" ht="15.75" hidden="false" customHeight="false" outlineLevel="0" collapsed="false">
      <c r="A56" s="3"/>
      <c r="B56" s="153"/>
      <c r="C56" s="154"/>
      <c r="D56" s="135"/>
      <c r="E56" s="158"/>
      <c r="F56" s="137"/>
      <c r="G56" s="137"/>
      <c r="H56" s="138"/>
      <c r="I56" s="139"/>
      <c r="J56" s="140"/>
      <c r="K56" s="140"/>
      <c r="L56" s="140"/>
      <c r="M56" s="140"/>
      <c r="N56" s="141"/>
      <c r="O56" s="142"/>
      <c r="P56" s="137"/>
      <c r="Q56" s="138"/>
      <c r="R56" s="139"/>
      <c r="S56" s="140"/>
      <c r="T56" s="140"/>
      <c r="U56" s="140"/>
      <c r="V56" s="140"/>
      <c r="W56" s="141"/>
      <c r="X56" s="142"/>
      <c r="Y56" s="137"/>
      <c r="Z56" s="138"/>
      <c r="AA56" s="139"/>
      <c r="AB56" s="140"/>
      <c r="AC56" s="140"/>
      <c r="AD56" s="140"/>
      <c r="AE56" s="140"/>
      <c r="AF56" s="141"/>
      <c r="AG56" s="143"/>
      <c r="AH56" s="139"/>
      <c r="AI56" s="116"/>
      <c r="AJ56" s="116" t="str">
        <f aca="false">IF(ISBLANK($C56),
  "",
IF(E56=Constants!$B$7,
  TRUE(),
IF(E56=Constants!$B$8,
  FALSE(),
  TRUE()
)))</f>
        <v/>
      </c>
      <c r="AK56" s="117" t="str">
        <f aca="false">IF(ISBLANK($C56),"",IF(F56=Constants!$B$8,FALSE(),TRUE()))</f>
        <v/>
      </c>
      <c r="AL56" s="117" t="str">
        <f aca="false">IF(ISBLANK($C56),"",COUNTA($G56:$O56)&gt;0)</f>
        <v/>
      </c>
      <c r="AM56" s="117" t="str">
        <f aca="false">IF(OR(ISBLANK($C56),$AL56&lt;&gt;TRUE()),"",IF(ISBLANK(G56),Constants!$B$27,MAX(0,G56)))</f>
        <v/>
      </c>
      <c r="AN56" s="117" t="str">
        <f aca="false">IF(OR(ISBLANK($C56),$AL56&lt;&gt;TRUE()),"",IF(ISBLANK(H56),Constants!$B$28,MAX(0,H56)))</f>
        <v/>
      </c>
      <c r="AO56" s="117" t="str">
        <f aca="false">IF(OR(ISBLANK($C56),$AL56&lt;&gt;TRUE()),"",IF(J56=Constants!$B$7,TRUE(),IF(J56=Constants!$B$8,FALSE(),TRUE())))</f>
        <v/>
      </c>
      <c r="AP56" s="117" t="str">
        <f aca="false">IF(OR(ISBLANK($C56),$AL56&lt;&gt;TRUE()),"",IF(I56=Constants!$B$7,TRUE(),IF(I56=Constants!$B$8,FALSE(),TRUE())))</f>
        <v/>
      </c>
      <c r="AQ56" s="117" t="str">
        <f aca="false">IF(OR(ISBLANK($C56),$AL56&lt;&gt;TRUE()),"",IF(K56=Constants!$B$33,TRUE(),IF(K56=Constants!$B$34,FALSE(),IF(AND(ISNUMBER(O56),OR(ISBLANK(N56),N56=0)),TRUE(),IF(AND(ISBLANK(O56),ISNUMBER(N56),N56&lt;&gt;0),FALSE(),"")))))</f>
        <v/>
      </c>
      <c r="AR56" s="117" t="str">
        <f aca="false">IF(OR(ISBLANK($C56),$AL56&lt;&gt;TRUE()),"",IF(ISBLANK(L56),Constants!$B$35,MAX(0,MIN(Constants!$B$31,L56))))</f>
        <v/>
      </c>
      <c r="AS56" s="117" t="str">
        <f aca="false">IF(OR(ISBLANK($C56),$AL56&lt;&gt;TRUE()),"",IF(ISBLANK(M56),Constants!$B$35,MAX(0,MIN(Constants!$B$32,M56))))</f>
        <v/>
      </c>
      <c r="AT56" s="117" t="str">
        <f aca="false">IF(ISBLANK($C56),"",COUNTA($P56:$X56)&gt;0)</f>
        <v/>
      </c>
      <c r="AU56" s="117" t="str">
        <f aca="false">IF(OR(ISBLANK($C56),$AT56&lt;&gt;TRUE()),"",IF(ISBLANK(P56),Constants!$B$27,MAX(0,P56)))</f>
        <v/>
      </c>
      <c r="AV56" s="117" t="str">
        <f aca="false">IF(OR(ISBLANK($C56),$AT56&lt;&gt;TRUE()),"",IF(ISBLANK(Q56),Constants!$B$28,MAX(0,Q56)))</f>
        <v/>
      </c>
      <c r="AW56" s="117" t="str">
        <f aca="false">IF(OR(ISBLANK($C56),$AT56&lt;&gt;TRUE()),"",IF(S56=Constants!$B$7,TRUE(),IF(S56=Constants!$B$8,FALSE(),TRUE())))</f>
        <v/>
      </c>
      <c r="AX56" s="117" t="str">
        <f aca="false">IF(OR(ISBLANK($C56),$AT56&lt;&gt;TRUE()),"",IF(R56=Constants!$B$7,TRUE(),IF(R56=Constants!$B$8,FALSE(),TRUE())))</f>
        <v/>
      </c>
      <c r="AY56" s="117" t="str">
        <f aca="false">IF(OR(ISBLANK($C56),$AT56&lt;&gt;TRUE()),"",IF(T56=Constants!$B$33,TRUE(),IF(T56=Constants!$B$34,FALSE(),IF(AND(ISNUMBER(X56),OR(ISBLANK(W56),W56=0)),TRUE(),IF(AND(ISBLANK(X56),ISNUMBER(W56),W56&lt;&gt;0),FALSE(),"")))))</f>
        <v/>
      </c>
      <c r="AZ56" s="117" t="str">
        <f aca="false">IF(OR(ISBLANK($C56),$AT56&lt;&gt;TRUE()),"",IF(ISBLANK(U56),Constants!$B$35,MAX(0,MIN(Constants!$B$31,U56))))</f>
        <v/>
      </c>
      <c r="BA56" s="117" t="str">
        <f aca="false">IF(OR(ISBLANK($C56),$AT56&lt;&gt;TRUE()),"",IF(ISBLANK(V56),Constants!$B$35,MAX(0,MIN(Constants!$B$32,V56))))</f>
        <v/>
      </c>
      <c r="BB56" s="117" t="str">
        <f aca="false">IF(ISBLANK($C56),"",COUNTA($Y56:$AG56)&gt;0)</f>
        <v/>
      </c>
      <c r="BC56" s="117" t="str">
        <f aca="false">IF(OR(ISBLANK($C56),$BB56&lt;&gt;TRUE()),"",IF(ISBLANK(Y56),Constants!$B$27,MAX(0,Y56)))</f>
        <v/>
      </c>
      <c r="BD56" s="117" t="str">
        <f aca="false">IF(OR(ISBLANK($C56),$BB56&lt;&gt;TRUE()),"",IF(ISBLANK(Z56),Constants!$B$28,MAX(0,Z56)))</f>
        <v/>
      </c>
      <c r="BE56" s="117" t="str">
        <f aca="false">IF(OR(ISBLANK($C56),$BB56&lt;&gt;TRUE()),"",IF(AB56=Constants!$B$7,TRUE(),IF(AB56=Constants!$B$8,FALSE(),TRUE())))</f>
        <v/>
      </c>
      <c r="BF56" s="117" t="str">
        <f aca="false">IF(OR(ISBLANK($C56),$BB56&lt;&gt;TRUE()),"",IF(AA56=Constants!$B$7,TRUE(),IF(AA56=Constants!$B$8,FALSE(),TRUE())))</f>
        <v/>
      </c>
      <c r="BG56" s="117" t="str">
        <f aca="false">IF(OR(ISBLANK($C56),$BB56&lt;&gt;TRUE()),"",IF(AC56=Constants!$B$33,TRUE(),IF(AC56=Constants!$B$34,FALSE(),IF(AND(ISNUMBER(AG56),OR(ISBLANK(AF56),AF56=0)),TRUE(),IF(AND(ISBLANK(AG56),ISNUMBER(AF56),AF56&lt;&gt;0),FALSE(),"")))))</f>
        <v/>
      </c>
      <c r="BH56" s="117" t="str">
        <f aca="false">IF(OR(ISBLANK($C56),$BB56&lt;&gt;TRUE()),"",IF(ISBLANK(AD56),Constants!$B$35,MAX(0,MIN(Constants!$B$31,AD56))))</f>
        <v/>
      </c>
      <c r="BI56" s="117" t="str">
        <f aca="false">IF(OR(ISBLANK($C56),$BB56&lt;&gt;TRUE()),"",IF(ISBLANK(AE56),Constants!$B$35,MAX(0,MIN(Constants!$B$32,AE56))))</f>
        <v/>
      </c>
      <c r="BJ56" s="118" t="str">
        <f aca="false">IF(ISBLANK($C56),
  "",
IF(AH56=Constants!$B$7,
  TRUE(),
IF(AH56=Constants!$B$8,
  FALSE(),
  FALSE()
)))</f>
        <v/>
      </c>
      <c r="BK56" s="117" t="str">
        <f aca="false">IF(ISBLANK($C56),"",IF($BJ56,Constants!$B$9,IF(COUNTA($E56:$AH56)=0,Constants!$B$10,IF(NOT($AK56),Constants!$B$11,IF(AND(NOT(ISNUMBER($BM56)),COUNTA($O56,$X56,$AG56)&gt;0),Constants!$B$13,Constants!$B$12)))))</f>
        <v/>
      </c>
      <c r="BL56" s="117" t="str">
        <f aca="false">IF(ISBLANK($C56),"",IF($BK56&lt;&gt;Constants!$B$12,$BK56,Constants!$B$4))</f>
        <v/>
      </c>
      <c r="BM56" s="116" t="str">
        <f aca="false">IF(OR(ISBLANK($D$8), NOT(ISNUMBER($D$8))), Constants!$B$17,$D$8)</f>
        <v>ERROR: Set Target Time in cell D8</v>
      </c>
      <c r="BN56" s="119" t="str">
        <f aca="false">IF(OR($BK56&lt;&gt;Constants!$B$12,$AL56&lt;&gt;TRUE()),"",IF(NOT($AO56),TRUE(),IF($AQ56="","",$AQ56)))</f>
        <v/>
      </c>
      <c r="BO56" s="120" t="n">
        <f aca="false">IF(BN56="",FALSE(),IF(NOT($AO56),TRUE(),IF($AQ56,ISNUMBER(O56),ISNUMBER(N56))))</f>
        <v>0</v>
      </c>
      <c r="BP56" s="121" t="str">
        <f aca="false">IF(BO56,IF($AJ56,1,Constants!$B$22)*POWER(Constants!$B$23,MAX($AM56,0))*POWER(Constants!$B$24,MAX($AN56,0)),"")</f>
        <v/>
      </c>
      <c r="BQ56" s="117" t="str">
        <f aca="false">IF(OR($BK56&lt;&gt;Constants!$B$12,NOT($BO56)),"",IF(NOT($AO56),0,Constants!$B$19*IF($AQ56,1,MAX(0,MIN(1,(Constants!$B$20-N56)/Constants!$B$20)))))</f>
        <v/>
      </c>
      <c r="BR56" s="117" t="str">
        <f aca="false">IF(BQ56="","",BQ56*IF($AP56,1,Constants!$B$25)*BP56)</f>
        <v/>
      </c>
      <c r="BS56" s="117" t="str">
        <f aca="false">IF(OR($BK56&lt;&gt;Constants!$B$12,NOT($BO56)),"",IF(NOT($AO56),0,IF(NOT($AQ56),0,MAX(0,Constants!$B$21*(1-ABS(O56-$BM56)/$BM56)))))</f>
        <v/>
      </c>
      <c r="BT56" s="117" t="str">
        <f aca="false">IF(BS56="","",BS56*BP56)</f>
        <v/>
      </c>
      <c r="BU56" s="117" t="str">
        <f aca="false">IF(OR($BK56&lt;&gt;Constants!$B$12,NOT($BO56)),"",IF(OR(NOT($AO56),NOT($AP56)),0,MIN(Constants!$B$18,(Constants!$B$29*$AR56+Constants!$B$30*$AS56)*IF($AQ56,1,MAX(0,MIN(1,(Constants!$B$20-N56)/Constants!$B$20))))))</f>
        <v/>
      </c>
      <c r="BV56" s="117" t="str">
        <f aca="false">IF(BU56="","",BU56*BP56)</f>
        <v/>
      </c>
      <c r="BW56" s="122" t="str">
        <f aca="false">IF(OR($BK56&lt;&gt;Constants!$B$12,NOT($BO56)),"",BR56+BT56+BV56)</f>
        <v/>
      </c>
      <c r="BX56" s="119" t="str">
        <f aca="false">IF(OR($BK56&lt;&gt;Constants!$B$12,$AT56&lt;&gt;TRUE()),"",IF(NOT($AW56),TRUE(),IF($AY56="","",$AY56)))</f>
        <v/>
      </c>
      <c r="BY56" s="120" t="n">
        <f aca="false">IF(BX56="",FALSE(),IF(NOT($AW56),TRUE(),IF($AY56,ISNUMBER(X56),ISNUMBER(W56))))</f>
        <v>0</v>
      </c>
      <c r="BZ56" s="121" t="str">
        <f aca="false">IF(BY56,IF($AJ56,1,Constants!$B$22)*POWER(Constants!$B$23,MAX($AU56,0))*POWER(Constants!$B$24,MAX($AV56,0)),"")</f>
        <v/>
      </c>
      <c r="CA56" s="117" t="str">
        <f aca="false">IF(OR($BK56&lt;&gt;Constants!$B$12,NOT($BY56)),"",IF(NOT($AW56),0,Constants!$B$19*IF($AY56,1,MAX(0,MIN(1,(Constants!$B$20-W56)/Constants!$B$20)))))</f>
        <v/>
      </c>
      <c r="CB56" s="117" t="str">
        <f aca="false">IF(CA56="","",CA56*IF($AX56,1,Constants!$B$25)*BZ56)</f>
        <v/>
      </c>
      <c r="CC56" s="117" t="str">
        <f aca="false">IF(OR($BK56&lt;&gt;Constants!$B$12,NOT($BY56)),"",IF(NOT($AW56),0,IF(NOT($AY56),0,MAX(0,Constants!$B$21*(1-ABS(X56-$BM56)/$BM56)))))</f>
        <v/>
      </c>
      <c r="CD56" s="117" t="str">
        <f aca="false">IF(CC56="","",CC56*BZ56)</f>
        <v/>
      </c>
      <c r="CE56" s="117" t="str">
        <f aca="false">IF(OR($BK56&lt;&gt;Constants!$B$12,NOT($BY56)),"",IF(OR(NOT($AW56),NOT($AX56)),0,MIN(Constants!$B$18,(Constants!$B$29*$AZ56+Constants!$B$30*$BA56)*IF($AY56,1,MAX(0,MIN(1,(Constants!$B$20-W56)/Constants!$B$20))))))</f>
        <v/>
      </c>
      <c r="CF56" s="117" t="str">
        <f aca="false">IF(CE56="","",CE56*BZ56)</f>
        <v/>
      </c>
      <c r="CG56" s="122" t="str">
        <f aca="false">IF(OR($BK56&lt;&gt;Constants!$B$12,NOT($BY56)),"",CB56+CD56+CF56)</f>
        <v/>
      </c>
      <c r="CH56" s="119" t="n">
        <f aca="false">IF(OR(BN56="",BX56=""),TRUE(),BN56&lt;&gt;BX56)</f>
        <v>1</v>
      </c>
      <c r="CI56" s="117" t="str">
        <f aca="false">IF(OR($BK56&lt;&gt;Constants!$B$12,$BB56&lt;&gt;TRUE(),NOT($CH56)),"",IF(NOT($BE56),TRUE(),IF($BG56="","",$BG56)))</f>
        <v/>
      </c>
      <c r="CJ56" s="120" t="n">
        <f aca="false">IF(CI56="",FALSE(),IF(NOT($BE56),TRUE(),IF($BG56,ISNUMBER(AG56),ISNUMBER(AF56))))</f>
        <v>0</v>
      </c>
      <c r="CK56" s="121" t="str">
        <f aca="false">IF(CJ56,IF($AJ56,1,Constants!$B$22)*POWER(Constants!$B$23,MAX($BC56,0))*POWER(Constants!$B$24,MAX($BD56,0)),"")</f>
        <v/>
      </c>
      <c r="CL56" s="117" t="str">
        <f aca="false">IF(OR($BK56&lt;&gt;Constants!$B$12,NOT($CJ56)),"",IF(NOT($BE56),0,Constants!$B$19*IF($BG56,1,MAX(0,MIN(1,(Constants!$B$20-AF56)/Constants!$B$20)))))</f>
        <v/>
      </c>
      <c r="CM56" s="117" t="str">
        <f aca="false">IF(CL56="","",CL56*IF($BF56,1,Constants!$B$25)*CK56)</f>
        <v/>
      </c>
      <c r="CN56" s="117" t="str">
        <f aca="false">IF(OR($BK56&lt;&gt;Constants!$B$12,NOT($CJ56)),"",IF(NOT($BE56),0,IF(NOT($BG56),0,MAX(0,Constants!$B$21*(1-ABS(AG56-$BM56)/$BM56)))))</f>
        <v/>
      </c>
      <c r="CO56" s="117" t="str">
        <f aca="false">IF(CN56="","",CN56*CK56)</f>
        <v/>
      </c>
      <c r="CP56" s="117" t="str">
        <f aca="false">IF(OR($BK56&lt;&gt;Constants!$B$12,NOT($CJ56)),"",IF(OR(NOT($BE56),NOT($BF56)),0,MIN(Constants!$B$18,(Constants!$B$29*$BH56+Constants!$B$30*$BI56)*IF($BG56,1,MAX(0,MIN(1,(Constants!$B$20-AF56)/Constants!$B$20))))))</f>
        <v/>
      </c>
      <c r="CQ56" s="117" t="str">
        <f aca="false">IF(CP56="","",CP56*CK56)</f>
        <v/>
      </c>
      <c r="CR56" s="122" t="str">
        <f aca="false">IF(OR($BK56&lt;&gt;Constants!$B$12,NOT($CJ56)),"",CM56+CO56+CQ56)</f>
        <v/>
      </c>
      <c r="CS56" s="116" t="str">
        <f aca="false">IF(OR($BK56&lt;&gt;Constants!$B$12,ISBLANK($C56)),"",BW56)</f>
        <v/>
      </c>
      <c r="CT56" s="117" t="str">
        <f aca="false">IF(OR($BK56&lt;&gt;Constants!$B$12,ISBLANK($C56)),"",CG56)</f>
        <v/>
      </c>
      <c r="CU56" s="118" t="str">
        <f aca="false">IF(OR($BK56&lt;&gt;Constants!$B$12,ISBLANK($C56)),"",CR56)</f>
        <v/>
      </c>
      <c r="CV56" s="117" t="str">
        <f aca="false">IF(OR($BK56&lt;&gt;Constants!$B$12,ISBLANK($C56)),"",IF(COUNT(CS56:CU56)=0,0,MAX(CS56:CU56)))</f>
        <v/>
      </c>
      <c r="CW56" s="117" t="str">
        <f aca="false">IF($BK56&lt;&gt;Constants!$B$12,"",CV56)</f>
        <v/>
      </c>
      <c r="CX56" s="117" t="str">
        <f aca="false">IF(ISNUMBER(CW56), RANK(CW56,$CW$11:$CW$510), "")</f>
        <v/>
      </c>
      <c r="CY56" s="116" t="str">
        <f aca="false">IF(OR($BK56&lt;&gt;Constants!$B$12,ISBLANK($C56)),"",MAX(BT56,CD56,CO56))</f>
        <v/>
      </c>
      <c r="CZ56" s="117" t="str">
        <f aca="false">IF(ISNUMBER(CY56), RANK(CY56,CY$11:CY$510), "")</f>
        <v/>
      </c>
      <c r="DA56" s="117" t="str">
        <f aca="false">IF(OR($BK56&lt;&gt;Constants!$B$12,ISBLANK($C56)),"",MAX(AM56,AU56,IF($CH56,BC56,0)))</f>
        <v/>
      </c>
      <c r="DB56" s="117" t="str">
        <f aca="false">IF(ISNUMBER(DA56), RANK(DA56,DA$11:DA$510,1), "")</f>
        <v/>
      </c>
      <c r="DC56" s="117" t="str">
        <f aca="false">IF(OR($BK56&lt;&gt;Constants!$B$12,ISBLANK($C56)),"",MAX(BV56,CF56,CQ56))</f>
        <v/>
      </c>
      <c r="DD56" s="117" t="str">
        <f aca="false">IF(ISNUMBER(DC56),RANK(DC56,DC$11:DC$510),"")</f>
        <v/>
      </c>
      <c r="DE56" s="123" t="str">
        <f aca="false">IFERROR(IF(OR($BK56&lt;&gt;Constants!$B$12, ISBLANK($C56)),"",LARGE(CS56:CU56,2)), 0)</f>
        <v/>
      </c>
      <c r="DF56" s="118" t="str">
        <f aca="false">IF(ISNUMBER(DE56), RANK(DE56,DE$11:DE$510), "")</f>
        <v/>
      </c>
      <c r="DG56" s="117" t="str">
        <f aca="false">IF(ISBLANK($C56),"",IF(BK56=Constants!$B$12,RANK($CX56, $CX$11:$CX$510, 1)+
SUMPRODUCT(--($CX$11:$CX$510=$CX56),--($CZ56&gt;$CZ$11:$CZ$510))+
SUMPRODUCT(--($CX$11:$CX$510=$CX56),--($CZ56=$CZ$11:$CZ$510),--($DB56&gt;$DB$11:$DB$510))+
SUMPRODUCT(--($CX$11:$CX$510=$CX56),--($CZ56=$CZ$11:$CZ$510),--($DB56=$DB$11:$DB$510), --($DD56&gt;$DD$11:$DD$510))+
SUMPRODUCT(--($CX$11:$CX$510=$CX56),--($CZ56=$CZ$11:$CZ$510),--($DB56=$DB$11:$DB$510), --($DD56=$DD$11:$DD$510), --($DF56&gt;$DF$11:$DF$510))
,BK56)
)</f>
        <v/>
      </c>
      <c r="DH56" s="117" t="str">
        <f aca="false">IF(ISBLANK(C56),"",IF(BK56&lt;&gt;Constants!$B$12, BK56, CX56-DG56))</f>
        <v/>
      </c>
      <c r="DI56" s="118"/>
      <c r="DJ56" s="124"/>
      <c r="DK56" s="125" t="str">
        <f aca="false">IF(ISBLANK($C56),"",IF($BK56=Constants!$B$13,$BM56,""))</f>
        <v/>
      </c>
      <c r="DL56" s="124" t="str">
        <f aca="false">IF(ISBLANK($C56),"",IF($BK56&lt;&gt;Constants!$B$12,"",IF(COUNT($CS56:$CU56)=0,"",MATCH($CV56,$CS56:$CU56,0))))</f>
        <v/>
      </c>
      <c r="DM56" s="126" t="str">
        <f aca="false">IF(ISNUMBER($DL56),CHOOSE($DL56,$BR56,$CB56,$CM56),"")</f>
        <v/>
      </c>
      <c r="DN56" s="126" t="str">
        <f aca="false">IF(ISNUMBER($DL56),CHOOSE($DL56,$BT56,$CD56,$CO56),"")</f>
        <v/>
      </c>
      <c r="DO56" s="126" t="str">
        <f aca="false">IF(ISNUMBER($DL56),CHOOSE($DL56,$BV56,$CF56,$CQ56),"")</f>
        <v/>
      </c>
      <c r="DP56" s="127" t="str">
        <f aca="false">IF(ISBLANK(C56),"",IF(BK56&lt;&gt;Constants!$B$12, BK56 ,CW56))</f>
        <v/>
      </c>
      <c r="DQ56" s="128" t="str">
        <f aca="false">IF(ISBLANK($C56),"",IF($BK56&lt;&gt;Constants!$B$12,$BK56,$BL56))</f>
        <v/>
      </c>
      <c r="DR56" s="128" t="str">
        <f aca="false">IF(ISBLANK(C56),"",DH56)</f>
        <v/>
      </c>
      <c r="DS56" s="128" t="str">
        <f aca="false">IF(ISBLANK(C56),"",DG56)</f>
        <v/>
      </c>
      <c r="DT56" s="129" t="str">
        <f aca="false">IF(ISBLANK(C56),
  "",
IF(DS56=Constants!$B$9,COUNTA($C$11:$C510)+2,IF(DS56=Constants!$B$10,COUNTA($C$11:$C510)+1,IF(DS56=Constants!$B$11,COUNTA($C$11:$C510),DS56))))</f>
        <v/>
      </c>
      <c r="DU56" s="3"/>
      <c r="DV56" s="130" t="n">
        <f aca="false">IF(OR(ISNUMBER(DS56),DS56="DQ",DS56="P",DS56="NS"),
    1,
    0
)</f>
        <v>0</v>
      </c>
      <c r="DW56" s="130" t="n">
        <v>46</v>
      </c>
      <c r="DX56" s="130" t="str">
        <f aca="false">IF(ISBLANK($C56),"",IF(ISNUMBER(DT56),DT56+ROW($B56)/1000,""))</f>
        <v/>
      </c>
      <c r="DY56" s="130" t="str">
        <f aca="false">IF(ISNUMBER(DX56), RANK(DX56,DX$11:DX$510,1), "")</f>
        <v/>
      </c>
      <c r="DZ56" s="130" t="str">
        <f aca="false">IF(ISBLANK($C56),
    "",
    $B56
)</f>
        <v/>
      </c>
      <c r="EA56" s="130" t="str">
        <f aca="false">IF(ISBLANK($C56),
    "",
    $C56
)</f>
        <v/>
      </c>
      <c r="EB56" s="130" t="str">
        <f aca="false">IF(ISBLANK($C56),
    "",
    $D56
)</f>
        <v/>
      </c>
      <c r="EC56" s="130" t="str">
        <f aca="false">IF(ISBLANK($C56),"",$DQ56)</f>
        <v/>
      </c>
      <c r="ED56" s="131" t="str">
        <f aca="false">DP56</f>
        <v/>
      </c>
      <c r="EE56" s="130" t="str">
        <f aca="false">IF(ISBLANK($C56),
    "",
    DS56
)</f>
        <v/>
      </c>
      <c r="EF56" s="132" t="str">
        <f aca="false">IF(DW56&gt;DV$10,
    "",
    VLOOKUP(DW56,DY$11:EE554,7,FALSE())
)</f>
        <v/>
      </c>
      <c r="EG56" s="133" t="str">
        <f aca="false">IF(DW56&gt;DV$10,
    "",
    VLOOKUP(DW56,DY$11:EE554,2,FALSE())
)</f>
        <v/>
      </c>
      <c r="EH56" s="133" t="str">
        <f aca="false">IF(DW56&gt;DV$10,
    "",
    VLOOKUP(DW56,DY$11:EE554,3,FALSE())
)</f>
        <v/>
      </c>
      <c r="EI56" s="133" t="str">
        <f aca="false">IF(DW56&gt;DV$10,
    "",
    VLOOKUP(DW56,DY$11:EE554,4,FALSE())
)</f>
        <v/>
      </c>
      <c r="EJ56" s="134" t="str">
        <f aca="false">IF(DW56&gt;DV$10,
    "",
    VLOOKUP(DW56,DY$11:EE554,6,FALSE())
)</f>
        <v/>
      </c>
      <c r="EK56" s="59"/>
    </row>
    <row r="57" customFormat="false" ht="15.75" hidden="false" customHeight="false" outlineLevel="0" collapsed="false">
      <c r="A57" s="3"/>
      <c r="B57" s="153"/>
      <c r="C57" s="154"/>
      <c r="D57" s="135"/>
      <c r="E57" s="158"/>
      <c r="F57" s="137"/>
      <c r="G57" s="137"/>
      <c r="H57" s="138"/>
      <c r="I57" s="139"/>
      <c r="J57" s="140"/>
      <c r="K57" s="140"/>
      <c r="L57" s="140"/>
      <c r="M57" s="140"/>
      <c r="N57" s="141"/>
      <c r="O57" s="142"/>
      <c r="P57" s="137"/>
      <c r="Q57" s="138"/>
      <c r="R57" s="139"/>
      <c r="S57" s="140"/>
      <c r="T57" s="140"/>
      <c r="U57" s="140"/>
      <c r="V57" s="140"/>
      <c r="W57" s="141"/>
      <c r="X57" s="142"/>
      <c r="Y57" s="137"/>
      <c r="Z57" s="138"/>
      <c r="AA57" s="139"/>
      <c r="AB57" s="140"/>
      <c r="AC57" s="140"/>
      <c r="AD57" s="140"/>
      <c r="AE57" s="140"/>
      <c r="AF57" s="141"/>
      <c r="AG57" s="143"/>
      <c r="AH57" s="139"/>
      <c r="AI57" s="116"/>
      <c r="AJ57" s="116" t="str">
        <f aca="false">IF(ISBLANK($C57),
  "",
IF(E57=Constants!$B$7,
  TRUE(),
IF(E57=Constants!$B$8,
  FALSE(),
  TRUE()
)))</f>
        <v/>
      </c>
      <c r="AK57" s="117" t="str">
        <f aca="false">IF(ISBLANK($C57),"",IF(F57=Constants!$B$8,FALSE(),TRUE()))</f>
        <v/>
      </c>
      <c r="AL57" s="117" t="str">
        <f aca="false">IF(ISBLANK($C57),"",COUNTA($G57:$O57)&gt;0)</f>
        <v/>
      </c>
      <c r="AM57" s="117" t="str">
        <f aca="false">IF(OR(ISBLANK($C57),$AL57&lt;&gt;TRUE()),"",IF(ISBLANK(G57),Constants!$B$27,MAX(0,G57)))</f>
        <v/>
      </c>
      <c r="AN57" s="117" t="str">
        <f aca="false">IF(OR(ISBLANK($C57),$AL57&lt;&gt;TRUE()),"",IF(ISBLANK(H57),Constants!$B$28,MAX(0,H57)))</f>
        <v/>
      </c>
      <c r="AO57" s="117" t="str">
        <f aca="false">IF(OR(ISBLANK($C57),$AL57&lt;&gt;TRUE()),"",IF(J57=Constants!$B$7,TRUE(),IF(J57=Constants!$B$8,FALSE(),TRUE())))</f>
        <v/>
      </c>
      <c r="AP57" s="117" t="str">
        <f aca="false">IF(OR(ISBLANK($C57),$AL57&lt;&gt;TRUE()),"",IF(I57=Constants!$B$7,TRUE(),IF(I57=Constants!$B$8,FALSE(),TRUE())))</f>
        <v/>
      </c>
      <c r="AQ57" s="117" t="str">
        <f aca="false">IF(OR(ISBLANK($C57),$AL57&lt;&gt;TRUE()),"",IF(K57=Constants!$B$33,TRUE(),IF(K57=Constants!$B$34,FALSE(),IF(AND(ISNUMBER(O57),OR(ISBLANK(N57),N57=0)),TRUE(),IF(AND(ISBLANK(O57),ISNUMBER(N57),N57&lt;&gt;0),FALSE(),"")))))</f>
        <v/>
      </c>
      <c r="AR57" s="117" t="str">
        <f aca="false">IF(OR(ISBLANK($C57),$AL57&lt;&gt;TRUE()),"",IF(ISBLANK(L57),Constants!$B$35,MAX(0,MIN(Constants!$B$31,L57))))</f>
        <v/>
      </c>
      <c r="AS57" s="117" t="str">
        <f aca="false">IF(OR(ISBLANK($C57),$AL57&lt;&gt;TRUE()),"",IF(ISBLANK(M57),Constants!$B$35,MAX(0,MIN(Constants!$B$32,M57))))</f>
        <v/>
      </c>
      <c r="AT57" s="117" t="str">
        <f aca="false">IF(ISBLANK($C57),"",COUNTA($P57:$X57)&gt;0)</f>
        <v/>
      </c>
      <c r="AU57" s="117" t="str">
        <f aca="false">IF(OR(ISBLANK($C57),$AT57&lt;&gt;TRUE()),"",IF(ISBLANK(P57),Constants!$B$27,MAX(0,P57)))</f>
        <v/>
      </c>
      <c r="AV57" s="117" t="str">
        <f aca="false">IF(OR(ISBLANK($C57),$AT57&lt;&gt;TRUE()),"",IF(ISBLANK(Q57),Constants!$B$28,MAX(0,Q57)))</f>
        <v/>
      </c>
      <c r="AW57" s="117" t="str">
        <f aca="false">IF(OR(ISBLANK($C57),$AT57&lt;&gt;TRUE()),"",IF(S57=Constants!$B$7,TRUE(),IF(S57=Constants!$B$8,FALSE(),TRUE())))</f>
        <v/>
      </c>
      <c r="AX57" s="117" t="str">
        <f aca="false">IF(OR(ISBLANK($C57),$AT57&lt;&gt;TRUE()),"",IF(R57=Constants!$B$7,TRUE(),IF(R57=Constants!$B$8,FALSE(),TRUE())))</f>
        <v/>
      </c>
      <c r="AY57" s="117" t="str">
        <f aca="false">IF(OR(ISBLANK($C57),$AT57&lt;&gt;TRUE()),"",IF(T57=Constants!$B$33,TRUE(),IF(T57=Constants!$B$34,FALSE(),IF(AND(ISNUMBER(X57),OR(ISBLANK(W57),W57=0)),TRUE(),IF(AND(ISBLANK(X57),ISNUMBER(W57),W57&lt;&gt;0),FALSE(),"")))))</f>
        <v/>
      </c>
      <c r="AZ57" s="117" t="str">
        <f aca="false">IF(OR(ISBLANK($C57),$AT57&lt;&gt;TRUE()),"",IF(ISBLANK(U57),Constants!$B$35,MAX(0,MIN(Constants!$B$31,U57))))</f>
        <v/>
      </c>
      <c r="BA57" s="117" t="str">
        <f aca="false">IF(OR(ISBLANK($C57),$AT57&lt;&gt;TRUE()),"",IF(ISBLANK(V57),Constants!$B$35,MAX(0,MIN(Constants!$B$32,V57))))</f>
        <v/>
      </c>
      <c r="BB57" s="117" t="str">
        <f aca="false">IF(ISBLANK($C57),"",COUNTA($Y57:$AG57)&gt;0)</f>
        <v/>
      </c>
      <c r="BC57" s="117" t="str">
        <f aca="false">IF(OR(ISBLANK($C57),$BB57&lt;&gt;TRUE()),"",IF(ISBLANK(Y57),Constants!$B$27,MAX(0,Y57)))</f>
        <v/>
      </c>
      <c r="BD57" s="117" t="str">
        <f aca="false">IF(OR(ISBLANK($C57),$BB57&lt;&gt;TRUE()),"",IF(ISBLANK(Z57),Constants!$B$28,MAX(0,Z57)))</f>
        <v/>
      </c>
      <c r="BE57" s="117" t="str">
        <f aca="false">IF(OR(ISBLANK($C57),$BB57&lt;&gt;TRUE()),"",IF(AB57=Constants!$B$7,TRUE(),IF(AB57=Constants!$B$8,FALSE(),TRUE())))</f>
        <v/>
      </c>
      <c r="BF57" s="117" t="str">
        <f aca="false">IF(OR(ISBLANK($C57),$BB57&lt;&gt;TRUE()),"",IF(AA57=Constants!$B$7,TRUE(),IF(AA57=Constants!$B$8,FALSE(),TRUE())))</f>
        <v/>
      </c>
      <c r="BG57" s="117" t="str">
        <f aca="false">IF(OR(ISBLANK($C57),$BB57&lt;&gt;TRUE()),"",IF(AC57=Constants!$B$33,TRUE(),IF(AC57=Constants!$B$34,FALSE(),IF(AND(ISNUMBER(AG57),OR(ISBLANK(AF57),AF57=0)),TRUE(),IF(AND(ISBLANK(AG57),ISNUMBER(AF57),AF57&lt;&gt;0),FALSE(),"")))))</f>
        <v/>
      </c>
      <c r="BH57" s="117" t="str">
        <f aca="false">IF(OR(ISBLANK($C57),$BB57&lt;&gt;TRUE()),"",IF(ISBLANK(AD57),Constants!$B$35,MAX(0,MIN(Constants!$B$31,AD57))))</f>
        <v/>
      </c>
      <c r="BI57" s="117" t="str">
        <f aca="false">IF(OR(ISBLANK($C57),$BB57&lt;&gt;TRUE()),"",IF(ISBLANK(AE57),Constants!$B$35,MAX(0,MIN(Constants!$B$32,AE57))))</f>
        <v/>
      </c>
      <c r="BJ57" s="118" t="str">
        <f aca="false">IF(ISBLANK($C57),
  "",
IF(AH57=Constants!$B$7,
  TRUE(),
IF(AH57=Constants!$B$8,
  FALSE(),
  FALSE()
)))</f>
        <v/>
      </c>
      <c r="BK57" s="117" t="str">
        <f aca="false">IF(ISBLANK($C57),"",IF($BJ57,Constants!$B$9,IF(COUNTA($E57:$AH57)=0,Constants!$B$10,IF(NOT($AK57),Constants!$B$11,IF(AND(NOT(ISNUMBER($BM57)),COUNTA($O57,$X57,$AG57)&gt;0),Constants!$B$13,Constants!$B$12)))))</f>
        <v/>
      </c>
      <c r="BL57" s="117" t="str">
        <f aca="false">IF(ISBLANK($C57),"",IF($BK57&lt;&gt;Constants!$B$12,$BK57,Constants!$B$4))</f>
        <v/>
      </c>
      <c r="BM57" s="116" t="str">
        <f aca="false">IF(OR(ISBLANK($D$8), NOT(ISNUMBER($D$8))), Constants!$B$17,$D$8)</f>
        <v>ERROR: Set Target Time in cell D8</v>
      </c>
      <c r="BN57" s="119" t="str">
        <f aca="false">IF(OR($BK57&lt;&gt;Constants!$B$12,$AL57&lt;&gt;TRUE()),"",IF(NOT($AO57),TRUE(),IF($AQ57="","",$AQ57)))</f>
        <v/>
      </c>
      <c r="BO57" s="120" t="n">
        <f aca="false">IF(BN57="",FALSE(),IF(NOT($AO57),TRUE(),IF($AQ57,ISNUMBER(O57),ISNUMBER(N57))))</f>
        <v>0</v>
      </c>
      <c r="BP57" s="121" t="str">
        <f aca="false">IF(BO57,IF($AJ57,1,Constants!$B$22)*POWER(Constants!$B$23,MAX($AM57,0))*POWER(Constants!$B$24,MAX($AN57,0)),"")</f>
        <v/>
      </c>
      <c r="BQ57" s="117" t="str">
        <f aca="false">IF(OR($BK57&lt;&gt;Constants!$B$12,NOT($BO57)),"",IF(NOT($AO57),0,Constants!$B$19*IF($AQ57,1,MAX(0,MIN(1,(Constants!$B$20-N57)/Constants!$B$20)))))</f>
        <v/>
      </c>
      <c r="BR57" s="117" t="str">
        <f aca="false">IF(BQ57="","",BQ57*IF($AP57,1,Constants!$B$25)*BP57)</f>
        <v/>
      </c>
      <c r="BS57" s="117" t="str">
        <f aca="false">IF(OR($BK57&lt;&gt;Constants!$B$12,NOT($BO57)),"",IF(NOT($AO57),0,IF(NOT($AQ57),0,MAX(0,Constants!$B$21*(1-ABS(O57-$BM57)/$BM57)))))</f>
        <v/>
      </c>
      <c r="BT57" s="117" t="str">
        <f aca="false">IF(BS57="","",BS57*BP57)</f>
        <v/>
      </c>
      <c r="BU57" s="117" t="str">
        <f aca="false">IF(OR($BK57&lt;&gt;Constants!$B$12,NOT($BO57)),"",IF(OR(NOT($AO57),NOT($AP57)),0,MIN(Constants!$B$18,(Constants!$B$29*$AR57+Constants!$B$30*$AS57)*IF($AQ57,1,MAX(0,MIN(1,(Constants!$B$20-N57)/Constants!$B$20))))))</f>
        <v/>
      </c>
      <c r="BV57" s="117" t="str">
        <f aca="false">IF(BU57="","",BU57*BP57)</f>
        <v/>
      </c>
      <c r="BW57" s="122" t="str">
        <f aca="false">IF(OR($BK57&lt;&gt;Constants!$B$12,NOT($BO57)),"",BR57+BT57+BV57)</f>
        <v/>
      </c>
      <c r="BX57" s="119" t="str">
        <f aca="false">IF(OR($BK57&lt;&gt;Constants!$B$12,$AT57&lt;&gt;TRUE()),"",IF(NOT($AW57),TRUE(),IF($AY57="","",$AY57)))</f>
        <v/>
      </c>
      <c r="BY57" s="120" t="n">
        <f aca="false">IF(BX57="",FALSE(),IF(NOT($AW57),TRUE(),IF($AY57,ISNUMBER(X57),ISNUMBER(W57))))</f>
        <v>0</v>
      </c>
      <c r="BZ57" s="121" t="str">
        <f aca="false">IF(BY57,IF($AJ57,1,Constants!$B$22)*POWER(Constants!$B$23,MAX($AU57,0))*POWER(Constants!$B$24,MAX($AV57,0)),"")</f>
        <v/>
      </c>
      <c r="CA57" s="117" t="str">
        <f aca="false">IF(OR($BK57&lt;&gt;Constants!$B$12,NOT($BY57)),"",IF(NOT($AW57),0,Constants!$B$19*IF($AY57,1,MAX(0,MIN(1,(Constants!$B$20-W57)/Constants!$B$20)))))</f>
        <v/>
      </c>
      <c r="CB57" s="117" t="str">
        <f aca="false">IF(CA57="","",CA57*IF($AX57,1,Constants!$B$25)*BZ57)</f>
        <v/>
      </c>
      <c r="CC57" s="117" t="str">
        <f aca="false">IF(OR($BK57&lt;&gt;Constants!$B$12,NOT($BY57)),"",IF(NOT($AW57),0,IF(NOT($AY57),0,MAX(0,Constants!$B$21*(1-ABS(X57-$BM57)/$BM57)))))</f>
        <v/>
      </c>
      <c r="CD57" s="117" t="str">
        <f aca="false">IF(CC57="","",CC57*BZ57)</f>
        <v/>
      </c>
      <c r="CE57" s="117" t="str">
        <f aca="false">IF(OR($BK57&lt;&gt;Constants!$B$12,NOT($BY57)),"",IF(OR(NOT($AW57),NOT($AX57)),0,MIN(Constants!$B$18,(Constants!$B$29*$AZ57+Constants!$B$30*$BA57)*IF($AY57,1,MAX(0,MIN(1,(Constants!$B$20-W57)/Constants!$B$20))))))</f>
        <v/>
      </c>
      <c r="CF57" s="117" t="str">
        <f aca="false">IF(CE57="","",CE57*BZ57)</f>
        <v/>
      </c>
      <c r="CG57" s="122" t="str">
        <f aca="false">IF(OR($BK57&lt;&gt;Constants!$B$12,NOT($BY57)),"",CB57+CD57+CF57)</f>
        <v/>
      </c>
      <c r="CH57" s="119" t="n">
        <f aca="false">IF(OR(BN57="",BX57=""),TRUE(),BN57&lt;&gt;BX57)</f>
        <v>1</v>
      </c>
      <c r="CI57" s="117" t="str">
        <f aca="false">IF(OR($BK57&lt;&gt;Constants!$B$12,$BB57&lt;&gt;TRUE(),NOT($CH57)),"",IF(NOT($BE57),TRUE(),IF($BG57="","",$BG57)))</f>
        <v/>
      </c>
      <c r="CJ57" s="120" t="n">
        <f aca="false">IF(CI57="",FALSE(),IF(NOT($BE57),TRUE(),IF($BG57,ISNUMBER(AG57),ISNUMBER(AF57))))</f>
        <v>0</v>
      </c>
      <c r="CK57" s="121" t="str">
        <f aca="false">IF(CJ57,IF($AJ57,1,Constants!$B$22)*POWER(Constants!$B$23,MAX($BC57,0))*POWER(Constants!$B$24,MAX($BD57,0)),"")</f>
        <v/>
      </c>
      <c r="CL57" s="117" t="str">
        <f aca="false">IF(OR($BK57&lt;&gt;Constants!$B$12,NOT($CJ57)),"",IF(NOT($BE57),0,Constants!$B$19*IF($BG57,1,MAX(0,MIN(1,(Constants!$B$20-AF57)/Constants!$B$20)))))</f>
        <v/>
      </c>
      <c r="CM57" s="117" t="str">
        <f aca="false">IF(CL57="","",CL57*IF($BF57,1,Constants!$B$25)*CK57)</f>
        <v/>
      </c>
      <c r="CN57" s="117" t="str">
        <f aca="false">IF(OR($BK57&lt;&gt;Constants!$B$12,NOT($CJ57)),"",IF(NOT($BE57),0,IF(NOT($BG57),0,MAX(0,Constants!$B$21*(1-ABS(AG57-$BM57)/$BM57)))))</f>
        <v/>
      </c>
      <c r="CO57" s="117" t="str">
        <f aca="false">IF(CN57="","",CN57*CK57)</f>
        <v/>
      </c>
      <c r="CP57" s="117" t="str">
        <f aca="false">IF(OR($BK57&lt;&gt;Constants!$B$12,NOT($CJ57)),"",IF(OR(NOT($BE57),NOT($BF57)),0,MIN(Constants!$B$18,(Constants!$B$29*$BH57+Constants!$B$30*$BI57)*IF($BG57,1,MAX(0,MIN(1,(Constants!$B$20-AF57)/Constants!$B$20))))))</f>
        <v/>
      </c>
      <c r="CQ57" s="117" t="str">
        <f aca="false">IF(CP57="","",CP57*CK57)</f>
        <v/>
      </c>
      <c r="CR57" s="122" t="str">
        <f aca="false">IF(OR($BK57&lt;&gt;Constants!$B$12,NOT($CJ57)),"",CM57+CO57+CQ57)</f>
        <v/>
      </c>
      <c r="CS57" s="116" t="str">
        <f aca="false">IF(OR($BK57&lt;&gt;Constants!$B$12,ISBLANK($C57)),"",BW57)</f>
        <v/>
      </c>
      <c r="CT57" s="117" t="str">
        <f aca="false">IF(OR($BK57&lt;&gt;Constants!$B$12,ISBLANK($C57)),"",CG57)</f>
        <v/>
      </c>
      <c r="CU57" s="118" t="str">
        <f aca="false">IF(OR($BK57&lt;&gt;Constants!$B$12,ISBLANK($C57)),"",CR57)</f>
        <v/>
      </c>
      <c r="CV57" s="117" t="str">
        <f aca="false">IF(OR($BK57&lt;&gt;Constants!$B$12,ISBLANK($C57)),"",IF(COUNT(CS57:CU57)=0,0,MAX(CS57:CU57)))</f>
        <v/>
      </c>
      <c r="CW57" s="117" t="str">
        <f aca="false">IF($BK57&lt;&gt;Constants!$B$12,"",CV57)</f>
        <v/>
      </c>
      <c r="CX57" s="117" t="str">
        <f aca="false">IF(ISNUMBER(CW57), RANK(CW57,$CW$11:$CW$510), "")</f>
        <v/>
      </c>
      <c r="CY57" s="116" t="str">
        <f aca="false">IF(OR($BK57&lt;&gt;Constants!$B$12,ISBLANK($C57)),"",MAX(BT57,CD57,CO57))</f>
        <v/>
      </c>
      <c r="CZ57" s="117" t="str">
        <f aca="false">IF(ISNUMBER(CY57), RANK(CY57,CY$11:CY$510), "")</f>
        <v/>
      </c>
      <c r="DA57" s="117" t="str">
        <f aca="false">IF(OR($BK57&lt;&gt;Constants!$B$12,ISBLANK($C57)),"",MAX(AM57,AU57,IF($CH57,BC57,0)))</f>
        <v/>
      </c>
      <c r="DB57" s="117" t="str">
        <f aca="false">IF(ISNUMBER(DA57), RANK(DA57,DA$11:DA$510,1), "")</f>
        <v/>
      </c>
      <c r="DC57" s="117" t="str">
        <f aca="false">IF(OR($BK57&lt;&gt;Constants!$B$12,ISBLANK($C57)),"",MAX(BV57,CF57,CQ57))</f>
        <v/>
      </c>
      <c r="DD57" s="117" t="str">
        <f aca="false">IF(ISNUMBER(DC57),RANK(DC57,DC$11:DC$510),"")</f>
        <v/>
      </c>
      <c r="DE57" s="123" t="str">
        <f aca="false">IFERROR(IF(OR($BK57&lt;&gt;Constants!$B$12, ISBLANK($C57)),"",LARGE(CS57:CU57,2)), 0)</f>
        <v/>
      </c>
      <c r="DF57" s="118" t="str">
        <f aca="false">IF(ISNUMBER(DE57), RANK(DE57,DE$11:DE$510), "")</f>
        <v/>
      </c>
      <c r="DG57" s="117" t="str">
        <f aca="false">IF(ISBLANK($C57),"",IF(BK57=Constants!$B$12,RANK($CX57, $CX$11:$CX$510, 1)+
SUMPRODUCT(--($CX$11:$CX$510=$CX57),--($CZ57&gt;$CZ$11:$CZ$510))+
SUMPRODUCT(--($CX$11:$CX$510=$CX57),--($CZ57=$CZ$11:$CZ$510),--($DB57&gt;$DB$11:$DB$510))+
SUMPRODUCT(--($CX$11:$CX$510=$CX57),--($CZ57=$CZ$11:$CZ$510),--($DB57=$DB$11:$DB$510), --($DD57&gt;$DD$11:$DD$510))+
SUMPRODUCT(--($CX$11:$CX$510=$CX57),--($CZ57=$CZ$11:$CZ$510),--($DB57=$DB$11:$DB$510), --($DD57=$DD$11:$DD$510), --($DF57&gt;$DF$11:$DF$510))
,BK57)
)</f>
        <v/>
      </c>
      <c r="DH57" s="117" t="str">
        <f aca="false">IF(ISBLANK(C57),"",IF(BK57&lt;&gt;Constants!$B$12, BK57, CX57-DG57))</f>
        <v/>
      </c>
      <c r="DI57" s="118"/>
      <c r="DJ57" s="124"/>
      <c r="DK57" s="125" t="str">
        <f aca="false">IF(ISBLANK($C57),"",IF($BK57=Constants!$B$13,$BM57,""))</f>
        <v/>
      </c>
      <c r="DL57" s="124" t="str">
        <f aca="false">IF(ISBLANK($C57),"",IF($BK57&lt;&gt;Constants!$B$12,"",IF(COUNT($CS57:$CU57)=0,"",MATCH($CV57,$CS57:$CU57,0))))</f>
        <v/>
      </c>
      <c r="DM57" s="126" t="str">
        <f aca="false">IF(ISNUMBER($DL57),CHOOSE($DL57,$BR57,$CB57,$CM57),"")</f>
        <v/>
      </c>
      <c r="DN57" s="126" t="str">
        <f aca="false">IF(ISNUMBER($DL57),CHOOSE($DL57,$BT57,$CD57,$CO57),"")</f>
        <v/>
      </c>
      <c r="DO57" s="126" t="str">
        <f aca="false">IF(ISNUMBER($DL57),CHOOSE($DL57,$BV57,$CF57,$CQ57),"")</f>
        <v/>
      </c>
      <c r="DP57" s="127" t="str">
        <f aca="false">IF(ISBLANK(C57),"",IF(BK57&lt;&gt;Constants!$B$12, BK57 ,CW57))</f>
        <v/>
      </c>
      <c r="DQ57" s="128" t="str">
        <f aca="false">IF(ISBLANK($C57),"",IF($BK57&lt;&gt;Constants!$B$12,$BK57,$BL57))</f>
        <v/>
      </c>
      <c r="DR57" s="128" t="str">
        <f aca="false">IF(ISBLANK(C57),"",DH57)</f>
        <v/>
      </c>
      <c r="DS57" s="128" t="str">
        <f aca="false">IF(ISBLANK(C57),"",DG57)</f>
        <v/>
      </c>
      <c r="DT57" s="129" t="str">
        <f aca="false">IF(ISBLANK(C57),
  "",
IF(DS57=Constants!$B$9,COUNTA($C$11:$C510)+2,IF(DS57=Constants!$B$10,COUNTA($C$11:$C510)+1,IF(DS57=Constants!$B$11,COUNTA($C$11:$C510),DS57))))</f>
        <v/>
      </c>
      <c r="DU57" s="3"/>
      <c r="DV57" s="130" t="n">
        <f aca="false">IF(OR(ISNUMBER(DS57),DS57="DQ",DS57="P",DS57="NS"),
    1,
    0
)</f>
        <v>0</v>
      </c>
      <c r="DW57" s="130" t="n">
        <v>47</v>
      </c>
      <c r="DX57" s="130" t="str">
        <f aca="false">IF(ISBLANK($C57),"",IF(ISNUMBER(DT57),DT57+ROW($B57)/1000,""))</f>
        <v/>
      </c>
      <c r="DY57" s="130" t="str">
        <f aca="false">IF(ISNUMBER(DX57), RANK(DX57,DX$11:DX$510,1), "")</f>
        <v/>
      </c>
      <c r="DZ57" s="130" t="str">
        <f aca="false">IF(ISBLANK($C57),
    "",
    $B57
)</f>
        <v/>
      </c>
      <c r="EA57" s="130" t="str">
        <f aca="false">IF(ISBLANK($C57),
    "",
    $C57
)</f>
        <v/>
      </c>
      <c r="EB57" s="130" t="str">
        <f aca="false">IF(ISBLANK($C57),
    "",
    $D57
)</f>
        <v/>
      </c>
      <c r="EC57" s="130" t="str">
        <f aca="false">IF(ISBLANK($C57),"",$DQ57)</f>
        <v/>
      </c>
      <c r="ED57" s="131" t="str">
        <f aca="false">DP57</f>
        <v/>
      </c>
      <c r="EE57" s="130" t="str">
        <f aca="false">IF(ISBLANK($C57),
    "",
    DS57
)</f>
        <v/>
      </c>
      <c r="EF57" s="132" t="str">
        <f aca="false">IF(DW57&gt;DV$10,
    "",
    VLOOKUP(DW57,DY$11:EE555,7,FALSE())
)</f>
        <v/>
      </c>
      <c r="EG57" s="133" t="str">
        <f aca="false">IF(DW57&gt;DV$10,
    "",
    VLOOKUP(DW57,DY$11:EE555,2,FALSE())
)</f>
        <v/>
      </c>
      <c r="EH57" s="133" t="str">
        <f aca="false">IF(DW57&gt;DV$10,
    "",
    VLOOKUP(DW57,DY$11:EE555,3,FALSE())
)</f>
        <v/>
      </c>
      <c r="EI57" s="133" t="str">
        <f aca="false">IF(DW57&gt;DV$10,
    "",
    VLOOKUP(DW57,DY$11:EE555,4,FALSE())
)</f>
        <v/>
      </c>
      <c r="EJ57" s="134" t="str">
        <f aca="false">IF(DW57&gt;DV$10,
    "",
    VLOOKUP(DW57,DY$11:EE555,6,FALSE())
)</f>
        <v/>
      </c>
      <c r="EK57" s="59"/>
    </row>
    <row r="58" customFormat="false" ht="15.75" hidden="false" customHeight="false" outlineLevel="0" collapsed="false">
      <c r="A58" s="3"/>
      <c r="B58" s="153"/>
      <c r="C58" s="154"/>
      <c r="D58" s="135"/>
      <c r="E58" s="158"/>
      <c r="F58" s="137"/>
      <c r="G58" s="137"/>
      <c r="H58" s="138"/>
      <c r="I58" s="139"/>
      <c r="J58" s="140"/>
      <c r="K58" s="140"/>
      <c r="L58" s="140"/>
      <c r="M58" s="140"/>
      <c r="N58" s="141"/>
      <c r="O58" s="142"/>
      <c r="P58" s="137"/>
      <c r="Q58" s="138"/>
      <c r="R58" s="139"/>
      <c r="S58" s="140"/>
      <c r="T58" s="140"/>
      <c r="U58" s="140"/>
      <c r="V58" s="140"/>
      <c r="W58" s="141"/>
      <c r="X58" s="142"/>
      <c r="Y58" s="137"/>
      <c r="Z58" s="138"/>
      <c r="AA58" s="139"/>
      <c r="AB58" s="140"/>
      <c r="AC58" s="140"/>
      <c r="AD58" s="140"/>
      <c r="AE58" s="140"/>
      <c r="AF58" s="141"/>
      <c r="AG58" s="143"/>
      <c r="AH58" s="139"/>
      <c r="AI58" s="116"/>
      <c r="AJ58" s="116" t="str">
        <f aca="false">IF(ISBLANK($C58),
  "",
IF(E58=Constants!$B$7,
  TRUE(),
IF(E58=Constants!$B$8,
  FALSE(),
  TRUE()
)))</f>
        <v/>
      </c>
      <c r="AK58" s="117" t="str">
        <f aca="false">IF(ISBLANK($C58),"",IF(F58=Constants!$B$8,FALSE(),TRUE()))</f>
        <v/>
      </c>
      <c r="AL58" s="117" t="str">
        <f aca="false">IF(ISBLANK($C58),"",COUNTA($G58:$O58)&gt;0)</f>
        <v/>
      </c>
      <c r="AM58" s="117" t="str">
        <f aca="false">IF(OR(ISBLANK($C58),$AL58&lt;&gt;TRUE()),"",IF(ISBLANK(G58),Constants!$B$27,MAX(0,G58)))</f>
        <v/>
      </c>
      <c r="AN58" s="117" t="str">
        <f aca="false">IF(OR(ISBLANK($C58),$AL58&lt;&gt;TRUE()),"",IF(ISBLANK(H58),Constants!$B$28,MAX(0,H58)))</f>
        <v/>
      </c>
      <c r="AO58" s="117" t="str">
        <f aca="false">IF(OR(ISBLANK($C58),$AL58&lt;&gt;TRUE()),"",IF(J58=Constants!$B$7,TRUE(),IF(J58=Constants!$B$8,FALSE(),TRUE())))</f>
        <v/>
      </c>
      <c r="AP58" s="117" t="str">
        <f aca="false">IF(OR(ISBLANK($C58),$AL58&lt;&gt;TRUE()),"",IF(I58=Constants!$B$7,TRUE(),IF(I58=Constants!$B$8,FALSE(),TRUE())))</f>
        <v/>
      </c>
      <c r="AQ58" s="117" t="str">
        <f aca="false">IF(OR(ISBLANK($C58),$AL58&lt;&gt;TRUE()),"",IF(K58=Constants!$B$33,TRUE(),IF(K58=Constants!$B$34,FALSE(),IF(AND(ISNUMBER(O58),OR(ISBLANK(N58),N58=0)),TRUE(),IF(AND(ISBLANK(O58),ISNUMBER(N58),N58&lt;&gt;0),FALSE(),"")))))</f>
        <v/>
      </c>
      <c r="AR58" s="117" t="str">
        <f aca="false">IF(OR(ISBLANK($C58),$AL58&lt;&gt;TRUE()),"",IF(ISBLANK(L58),Constants!$B$35,MAX(0,MIN(Constants!$B$31,L58))))</f>
        <v/>
      </c>
      <c r="AS58" s="117" t="str">
        <f aca="false">IF(OR(ISBLANK($C58),$AL58&lt;&gt;TRUE()),"",IF(ISBLANK(M58),Constants!$B$35,MAX(0,MIN(Constants!$B$32,M58))))</f>
        <v/>
      </c>
      <c r="AT58" s="117" t="str">
        <f aca="false">IF(ISBLANK($C58),"",COUNTA($P58:$X58)&gt;0)</f>
        <v/>
      </c>
      <c r="AU58" s="117" t="str">
        <f aca="false">IF(OR(ISBLANK($C58),$AT58&lt;&gt;TRUE()),"",IF(ISBLANK(P58),Constants!$B$27,MAX(0,P58)))</f>
        <v/>
      </c>
      <c r="AV58" s="117" t="str">
        <f aca="false">IF(OR(ISBLANK($C58),$AT58&lt;&gt;TRUE()),"",IF(ISBLANK(Q58),Constants!$B$28,MAX(0,Q58)))</f>
        <v/>
      </c>
      <c r="AW58" s="117" t="str">
        <f aca="false">IF(OR(ISBLANK($C58),$AT58&lt;&gt;TRUE()),"",IF(S58=Constants!$B$7,TRUE(),IF(S58=Constants!$B$8,FALSE(),TRUE())))</f>
        <v/>
      </c>
      <c r="AX58" s="117" t="str">
        <f aca="false">IF(OR(ISBLANK($C58),$AT58&lt;&gt;TRUE()),"",IF(R58=Constants!$B$7,TRUE(),IF(R58=Constants!$B$8,FALSE(),TRUE())))</f>
        <v/>
      </c>
      <c r="AY58" s="117" t="str">
        <f aca="false">IF(OR(ISBLANK($C58),$AT58&lt;&gt;TRUE()),"",IF(T58=Constants!$B$33,TRUE(),IF(T58=Constants!$B$34,FALSE(),IF(AND(ISNUMBER(X58),OR(ISBLANK(W58),W58=0)),TRUE(),IF(AND(ISBLANK(X58),ISNUMBER(W58),W58&lt;&gt;0),FALSE(),"")))))</f>
        <v/>
      </c>
      <c r="AZ58" s="117" t="str">
        <f aca="false">IF(OR(ISBLANK($C58),$AT58&lt;&gt;TRUE()),"",IF(ISBLANK(U58),Constants!$B$35,MAX(0,MIN(Constants!$B$31,U58))))</f>
        <v/>
      </c>
      <c r="BA58" s="117" t="str">
        <f aca="false">IF(OR(ISBLANK($C58),$AT58&lt;&gt;TRUE()),"",IF(ISBLANK(V58),Constants!$B$35,MAX(0,MIN(Constants!$B$32,V58))))</f>
        <v/>
      </c>
      <c r="BB58" s="117" t="str">
        <f aca="false">IF(ISBLANK($C58),"",COUNTA($Y58:$AG58)&gt;0)</f>
        <v/>
      </c>
      <c r="BC58" s="117" t="str">
        <f aca="false">IF(OR(ISBLANK($C58),$BB58&lt;&gt;TRUE()),"",IF(ISBLANK(Y58),Constants!$B$27,MAX(0,Y58)))</f>
        <v/>
      </c>
      <c r="BD58" s="117" t="str">
        <f aca="false">IF(OR(ISBLANK($C58),$BB58&lt;&gt;TRUE()),"",IF(ISBLANK(Z58),Constants!$B$28,MAX(0,Z58)))</f>
        <v/>
      </c>
      <c r="BE58" s="117" t="str">
        <f aca="false">IF(OR(ISBLANK($C58),$BB58&lt;&gt;TRUE()),"",IF(AB58=Constants!$B$7,TRUE(),IF(AB58=Constants!$B$8,FALSE(),TRUE())))</f>
        <v/>
      </c>
      <c r="BF58" s="117" t="str">
        <f aca="false">IF(OR(ISBLANK($C58),$BB58&lt;&gt;TRUE()),"",IF(AA58=Constants!$B$7,TRUE(),IF(AA58=Constants!$B$8,FALSE(),TRUE())))</f>
        <v/>
      </c>
      <c r="BG58" s="117" t="str">
        <f aca="false">IF(OR(ISBLANK($C58),$BB58&lt;&gt;TRUE()),"",IF(AC58=Constants!$B$33,TRUE(),IF(AC58=Constants!$B$34,FALSE(),IF(AND(ISNUMBER(AG58),OR(ISBLANK(AF58),AF58=0)),TRUE(),IF(AND(ISBLANK(AG58),ISNUMBER(AF58),AF58&lt;&gt;0),FALSE(),"")))))</f>
        <v/>
      </c>
      <c r="BH58" s="117" t="str">
        <f aca="false">IF(OR(ISBLANK($C58),$BB58&lt;&gt;TRUE()),"",IF(ISBLANK(AD58),Constants!$B$35,MAX(0,MIN(Constants!$B$31,AD58))))</f>
        <v/>
      </c>
      <c r="BI58" s="117" t="str">
        <f aca="false">IF(OR(ISBLANK($C58),$BB58&lt;&gt;TRUE()),"",IF(ISBLANK(AE58),Constants!$B$35,MAX(0,MIN(Constants!$B$32,AE58))))</f>
        <v/>
      </c>
      <c r="BJ58" s="118" t="str">
        <f aca="false">IF(ISBLANK($C58),
  "",
IF(AH58=Constants!$B$7,
  TRUE(),
IF(AH58=Constants!$B$8,
  FALSE(),
  FALSE()
)))</f>
        <v/>
      </c>
      <c r="BK58" s="117" t="str">
        <f aca="false">IF(ISBLANK($C58),"",IF($BJ58,Constants!$B$9,IF(COUNTA($E58:$AH58)=0,Constants!$B$10,IF(NOT($AK58),Constants!$B$11,IF(AND(NOT(ISNUMBER($BM58)),COUNTA($O58,$X58,$AG58)&gt;0),Constants!$B$13,Constants!$B$12)))))</f>
        <v/>
      </c>
      <c r="BL58" s="117" t="str">
        <f aca="false">IF(ISBLANK($C58),"",IF($BK58&lt;&gt;Constants!$B$12,$BK58,Constants!$B$4))</f>
        <v/>
      </c>
      <c r="BM58" s="116" t="str">
        <f aca="false">IF(OR(ISBLANK($D$8), NOT(ISNUMBER($D$8))), Constants!$B$17,$D$8)</f>
        <v>ERROR: Set Target Time in cell D8</v>
      </c>
      <c r="BN58" s="119" t="str">
        <f aca="false">IF(OR($BK58&lt;&gt;Constants!$B$12,$AL58&lt;&gt;TRUE()),"",IF(NOT($AO58),TRUE(),IF($AQ58="","",$AQ58)))</f>
        <v/>
      </c>
      <c r="BO58" s="120" t="n">
        <f aca="false">IF(BN58="",FALSE(),IF(NOT($AO58),TRUE(),IF($AQ58,ISNUMBER(O58),ISNUMBER(N58))))</f>
        <v>0</v>
      </c>
      <c r="BP58" s="121" t="str">
        <f aca="false">IF(BO58,IF($AJ58,1,Constants!$B$22)*POWER(Constants!$B$23,MAX($AM58,0))*POWER(Constants!$B$24,MAX($AN58,0)),"")</f>
        <v/>
      </c>
      <c r="BQ58" s="117" t="str">
        <f aca="false">IF(OR($BK58&lt;&gt;Constants!$B$12,NOT($BO58)),"",IF(NOT($AO58),0,Constants!$B$19*IF($AQ58,1,MAX(0,MIN(1,(Constants!$B$20-N58)/Constants!$B$20)))))</f>
        <v/>
      </c>
      <c r="BR58" s="117" t="str">
        <f aca="false">IF(BQ58="","",BQ58*IF($AP58,1,Constants!$B$25)*BP58)</f>
        <v/>
      </c>
      <c r="BS58" s="117" t="str">
        <f aca="false">IF(OR($BK58&lt;&gt;Constants!$B$12,NOT($BO58)),"",IF(NOT($AO58),0,IF(NOT($AQ58),0,MAX(0,Constants!$B$21*(1-ABS(O58-$BM58)/$BM58)))))</f>
        <v/>
      </c>
      <c r="BT58" s="117" t="str">
        <f aca="false">IF(BS58="","",BS58*BP58)</f>
        <v/>
      </c>
      <c r="BU58" s="117" t="str">
        <f aca="false">IF(OR($BK58&lt;&gt;Constants!$B$12,NOT($BO58)),"",IF(OR(NOT($AO58),NOT($AP58)),0,MIN(Constants!$B$18,(Constants!$B$29*$AR58+Constants!$B$30*$AS58)*IF($AQ58,1,MAX(0,MIN(1,(Constants!$B$20-N58)/Constants!$B$20))))))</f>
        <v/>
      </c>
      <c r="BV58" s="117" t="str">
        <f aca="false">IF(BU58="","",BU58*BP58)</f>
        <v/>
      </c>
      <c r="BW58" s="122" t="str">
        <f aca="false">IF(OR($BK58&lt;&gt;Constants!$B$12,NOT($BO58)),"",BR58+BT58+BV58)</f>
        <v/>
      </c>
      <c r="BX58" s="119" t="str">
        <f aca="false">IF(OR($BK58&lt;&gt;Constants!$B$12,$AT58&lt;&gt;TRUE()),"",IF(NOT($AW58),TRUE(),IF($AY58="","",$AY58)))</f>
        <v/>
      </c>
      <c r="BY58" s="120" t="n">
        <f aca="false">IF(BX58="",FALSE(),IF(NOT($AW58),TRUE(),IF($AY58,ISNUMBER(X58),ISNUMBER(W58))))</f>
        <v>0</v>
      </c>
      <c r="BZ58" s="121" t="str">
        <f aca="false">IF(BY58,IF($AJ58,1,Constants!$B$22)*POWER(Constants!$B$23,MAX($AU58,0))*POWER(Constants!$B$24,MAX($AV58,0)),"")</f>
        <v/>
      </c>
      <c r="CA58" s="117" t="str">
        <f aca="false">IF(OR($BK58&lt;&gt;Constants!$B$12,NOT($BY58)),"",IF(NOT($AW58),0,Constants!$B$19*IF($AY58,1,MAX(0,MIN(1,(Constants!$B$20-W58)/Constants!$B$20)))))</f>
        <v/>
      </c>
      <c r="CB58" s="117" t="str">
        <f aca="false">IF(CA58="","",CA58*IF($AX58,1,Constants!$B$25)*BZ58)</f>
        <v/>
      </c>
      <c r="CC58" s="117" t="str">
        <f aca="false">IF(OR($BK58&lt;&gt;Constants!$B$12,NOT($BY58)),"",IF(NOT($AW58),0,IF(NOT($AY58),0,MAX(0,Constants!$B$21*(1-ABS(X58-$BM58)/$BM58)))))</f>
        <v/>
      </c>
      <c r="CD58" s="117" t="str">
        <f aca="false">IF(CC58="","",CC58*BZ58)</f>
        <v/>
      </c>
      <c r="CE58" s="117" t="str">
        <f aca="false">IF(OR($BK58&lt;&gt;Constants!$B$12,NOT($BY58)),"",IF(OR(NOT($AW58),NOT($AX58)),0,MIN(Constants!$B$18,(Constants!$B$29*$AZ58+Constants!$B$30*$BA58)*IF($AY58,1,MAX(0,MIN(1,(Constants!$B$20-W58)/Constants!$B$20))))))</f>
        <v/>
      </c>
      <c r="CF58" s="117" t="str">
        <f aca="false">IF(CE58="","",CE58*BZ58)</f>
        <v/>
      </c>
      <c r="CG58" s="122" t="str">
        <f aca="false">IF(OR($BK58&lt;&gt;Constants!$B$12,NOT($BY58)),"",CB58+CD58+CF58)</f>
        <v/>
      </c>
      <c r="CH58" s="119" t="n">
        <f aca="false">IF(OR(BN58="",BX58=""),TRUE(),BN58&lt;&gt;BX58)</f>
        <v>1</v>
      </c>
      <c r="CI58" s="117" t="str">
        <f aca="false">IF(OR($BK58&lt;&gt;Constants!$B$12,$BB58&lt;&gt;TRUE(),NOT($CH58)),"",IF(NOT($BE58),TRUE(),IF($BG58="","",$BG58)))</f>
        <v/>
      </c>
      <c r="CJ58" s="120" t="n">
        <f aca="false">IF(CI58="",FALSE(),IF(NOT($BE58),TRUE(),IF($BG58,ISNUMBER(AG58),ISNUMBER(AF58))))</f>
        <v>0</v>
      </c>
      <c r="CK58" s="121" t="str">
        <f aca="false">IF(CJ58,IF($AJ58,1,Constants!$B$22)*POWER(Constants!$B$23,MAX($BC58,0))*POWER(Constants!$B$24,MAX($BD58,0)),"")</f>
        <v/>
      </c>
      <c r="CL58" s="117" t="str">
        <f aca="false">IF(OR($BK58&lt;&gt;Constants!$B$12,NOT($CJ58)),"",IF(NOT($BE58),0,Constants!$B$19*IF($BG58,1,MAX(0,MIN(1,(Constants!$B$20-AF58)/Constants!$B$20)))))</f>
        <v/>
      </c>
      <c r="CM58" s="117" t="str">
        <f aca="false">IF(CL58="","",CL58*IF($BF58,1,Constants!$B$25)*CK58)</f>
        <v/>
      </c>
      <c r="CN58" s="117" t="str">
        <f aca="false">IF(OR($BK58&lt;&gt;Constants!$B$12,NOT($CJ58)),"",IF(NOT($BE58),0,IF(NOT($BG58),0,MAX(0,Constants!$B$21*(1-ABS(AG58-$BM58)/$BM58)))))</f>
        <v/>
      </c>
      <c r="CO58" s="117" t="str">
        <f aca="false">IF(CN58="","",CN58*CK58)</f>
        <v/>
      </c>
      <c r="CP58" s="117" t="str">
        <f aca="false">IF(OR($BK58&lt;&gt;Constants!$B$12,NOT($CJ58)),"",IF(OR(NOT($BE58),NOT($BF58)),0,MIN(Constants!$B$18,(Constants!$B$29*$BH58+Constants!$B$30*$BI58)*IF($BG58,1,MAX(0,MIN(1,(Constants!$B$20-AF58)/Constants!$B$20))))))</f>
        <v/>
      </c>
      <c r="CQ58" s="117" t="str">
        <f aca="false">IF(CP58="","",CP58*CK58)</f>
        <v/>
      </c>
      <c r="CR58" s="122" t="str">
        <f aca="false">IF(OR($BK58&lt;&gt;Constants!$B$12,NOT($CJ58)),"",CM58+CO58+CQ58)</f>
        <v/>
      </c>
      <c r="CS58" s="116" t="str">
        <f aca="false">IF(OR($BK58&lt;&gt;Constants!$B$12,ISBLANK($C58)),"",BW58)</f>
        <v/>
      </c>
      <c r="CT58" s="117" t="str">
        <f aca="false">IF(OR($BK58&lt;&gt;Constants!$B$12,ISBLANK($C58)),"",CG58)</f>
        <v/>
      </c>
      <c r="CU58" s="118" t="str">
        <f aca="false">IF(OR($BK58&lt;&gt;Constants!$B$12,ISBLANK($C58)),"",CR58)</f>
        <v/>
      </c>
      <c r="CV58" s="117" t="str">
        <f aca="false">IF(OR($BK58&lt;&gt;Constants!$B$12,ISBLANK($C58)),"",IF(COUNT(CS58:CU58)=0,0,MAX(CS58:CU58)))</f>
        <v/>
      </c>
      <c r="CW58" s="117" t="str">
        <f aca="false">IF($BK58&lt;&gt;Constants!$B$12,"",CV58)</f>
        <v/>
      </c>
      <c r="CX58" s="117" t="str">
        <f aca="false">IF(ISNUMBER(CW58), RANK(CW58,$CW$11:$CW$510), "")</f>
        <v/>
      </c>
      <c r="CY58" s="116" t="str">
        <f aca="false">IF(OR($BK58&lt;&gt;Constants!$B$12,ISBLANK($C58)),"",MAX(BT58,CD58,CO58))</f>
        <v/>
      </c>
      <c r="CZ58" s="117" t="str">
        <f aca="false">IF(ISNUMBER(CY58), RANK(CY58,CY$11:CY$510), "")</f>
        <v/>
      </c>
      <c r="DA58" s="117" t="str">
        <f aca="false">IF(OR($BK58&lt;&gt;Constants!$B$12,ISBLANK($C58)),"",MAX(AM58,AU58,IF($CH58,BC58,0)))</f>
        <v/>
      </c>
      <c r="DB58" s="117" t="str">
        <f aca="false">IF(ISNUMBER(DA58), RANK(DA58,DA$11:DA$510,1), "")</f>
        <v/>
      </c>
      <c r="DC58" s="117" t="str">
        <f aca="false">IF(OR($BK58&lt;&gt;Constants!$B$12,ISBLANK($C58)),"",MAX(BV58,CF58,CQ58))</f>
        <v/>
      </c>
      <c r="DD58" s="117" t="str">
        <f aca="false">IF(ISNUMBER(DC58),RANK(DC58,DC$11:DC$510),"")</f>
        <v/>
      </c>
      <c r="DE58" s="123" t="str">
        <f aca="false">IFERROR(IF(OR($BK58&lt;&gt;Constants!$B$12, ISBLANK($C58)),"",LARGE(CS58:CU58,2)), 0)</f>
        <v/>
      </c>
      <c r="DF58" s="118" t="str">
        <f aca="false">IF(ISNUMBER(DE58), RANK(DE58,DE$11:DE$510), "")</f>
        <v/>
      </c>
      <c r="DG58" s="117" t="str">
        <f aca="false">IF(ISBLANK($C58),"",IF(BK58=Constants!$B$12,RANK($CX58, $CX$11:$CX$510, 1)+
SUMPRODUCT(--($CX$11:$CX$510=$CX58),--($CZ58&gt;$CZ$11:$CZ$510))+
SUMPRODUCT(--($CX$11:$CX$510=$CX58),--($CZ58=$CZ$11:$CZ$510),--($DB58&gt;$DB$11:$DB$510))+
SUMPRODUCT(--($CX$11:$CX$510=$CX58),--($CZ58=$CZ$11:$CZ$510),--($DB58=$DB$11:$DB$510), --($DD58&gt;$DD$11:$DD$510))+
SUMPRODUCT(--($CX$11:$CX$510=$CX58),--($CZ58=$CZ$11:$CZ$510),--($DB58=$DB$11:$DB$510), --($DD58=$DD$11:$DD$510), --($DF58&gt;$DF$11:$DF$510))
,BK58)
)</f>
        <v/>
      </c>
      <c r="DH58" s="117" t="str">
        <f aca="false">IF(ISBLANK(C58),"",IF(BK58&lt;&gt;Constants!$B$12, BK58, CX58-DG58))</f>
        <v/>
      </c>
      <c r="DI58" s="118"/>
      <c r="DJ58" s="124"/>
      <c r="DK58" s="125" t="str">
        <f aca="false">IF(ISBLANK($C58),"",IF($BK58=Constants!$B$13,$BM58,""))</f>
        <v/>
      </c>
      <c r="DL58" s="124" t="str">
        <f aca="false">IF(ISBLANK($C58),"",IF($BK58&lt;&gt;Constants!$B$12,"",IF(COUNT($CS58:$CU58)=0,"",MATCH($CV58,$CS58:$CU58,0))))</f>
        <v/>
      </c>
      <c r="DM58" s="126" t="str">
        <f aca="false">IF(ISNUMBER($DL58),CHOOSE($DL58,$BR58,$CB58,$CM58),"")</f>
        <v/>
      </c>
      <c r="DN58" s="126" t="str">
        <f aca="false">IF(ISNUMBER($DL58),CHOOSE($DL58,$BT58,$CD58,$CO58),"")</f>
        <v/>
      </c>
      <c r="DO58" s="126" t="str">
        <f aca="false">IF(ISNUMBER($DL58),CHOOSE($DL58,$BV58,$CF58,$CQ58),"")</f>
        <v/>
      </c>
      <c r="DP58" s="127" t="str">
        <f aca="false">IF(ISBLANK(C58),"",IF(BK58&lt;&gt;Constants!$B$12, BK58 ,CW58))</f>
        <v/>
      </c>
      <c r="DQ58" s="128" t="str">
        <f aca="false">IF(ISBLANK($C58),"",IF($BK58&lt;&gt;Constants!$B$12,$BK58,$BL58))</f>
        <v/>
      </c>
      <c r="DR58" s="128" t="str">
        <f aca="false">IF(ISBLANK(C58),"",DH58)</f>
        <v/>
      </c>
      <c r="DS58" s="128" t="str">
        <f aca="false">IF(ISBLANK(C58),"",DG58)</f>
        <v/>
      </c>
      <c r="DT58" s="129" t="str">
        <f aca="false">IF(ISBLANK(C58),
  "",
IF(DS58=Constants!$B$9,COUNTA($C$11:$C510)+2,IF(DS58=Constants!$B$10,COUNTA($C$11:$C510)+1,IF(DS58=Constants!$B$11,COUNTA($C$11:$C510),DS58))))</f>
        <v/>
      </c>
      <c r="DU58" s="3"/>
      <c r="DV58" s="130" t="n">
        <f aca="false">IF(OR(ISNUMBER(DS58),DS58="DQ",DS58="P",DS58="NS"),
    1,
    0
)</f>
        <v>0</v>
      </c>
      <c r="DW58" s="130" t="n">
        <v>48</v>
      </c>
      <c r="DX58" s="130" t="str">
        <f aca="false">IF(ISBLANK($C58),"",IF(ISNUMBER(DT58),DT58+ROW($B58)/1000,""))</f>
        <v/>
      </c>
      <c r="DY58" s="130" t="str">
        <f aca="false">IF(ISNUMBER(DX58), RANK(DX58,DX$11:DX$510,1), "")</f>
        <v/>
      </c>
      <c r="DZ58" s="130" t="str">
        <f aca="false">IF(ISBLANK($C58),
    "",
    $B58
)</f>
        <v/>
      </c>
      <c r="EA58" s="130" t="str">
        <f aca="false">IF(ISBLANK($C58),
    "",
    $C58
)</f>
        <v/>
      </c>
      <c r="EB58" s="130" t="str">
        <f aca="false">IF(ISBLANK($C58),
    "",
    $D58
)</f>
        <v/>
      </c>
      <c r="EC58" s="130" t="str">
        <f aca="false">IF(ISBLANK($C58),"",$DQ58)</f>
        <v/>
      </c>
      <c r="ED58" s="131" t="str">
        <f aca="false">DP58</f>
        <v/>
      </c>
      <c r="EE58" s="130" t="str">
        <f aca="false">IF(ISBLANK($C58),
    "",
    DS58
)</f>
        <v/>
      </c>
      <c r="EF58" s="132" t="str">
        <f aca="false">IF(DW58&gt;DV$10,
    "",
    VLOOKUP(DW58,DY$11:EE556,7,FALSE())
)</f>
        <v/>
      </c>
      <c r="EG58" s="133" t="str">
        <f aca="false">IF(DW58&gt;DV$10,
    "",
    VLOOKUP(DW58,DY$11:EE556,2,FALSE())
)</f>
        <v/>
      </c>
      <c r="EH58" s="133" t="str">
        <f aca="false">IF(DW58&gt;DV$10,
    "",
    VLOOKUP(DW58,DY$11:EE556,3,FALSE())
)</f>
        <v/>
      </c>
      <c r="EI58" s="133" t="str">
        <f aca="false">IF(DW58&gt;DV$10,
    "",
    VLOOKUP(DW58,DY$11:EE556,4,FALSE())
)</f>
        <v/>
      </c>
      <c r="EJ58" s="134" t="str">
        <f aca="false">IF(DW58&gt;DV$10,
    "",
    VLOOKUP(DW58,DY$11:EE556,6,FALSE())
)</f>
        <v/>
      </c>
      <c r="EK58" s="59"/>
    </row>
    <row r="59" customFormat="false" ht="15.75" hidden="false" customHeight="false" outlineLevel="0" collapsed="false">
      <c r="A59" s="3"/>
      <c r="B59" s="155"/>
      <c r="C59" s="156"/>
      <c r="D59" s="96"/>
      <c r="E59" s="157"/>
      <c r="F59" s="148"/>
      <c r="G59" s="148"/>
      <c r="H59" s="149"/>
      <c r="I59" s="150"/>
      <c r="J59" s="151"/>
      <c r="K59" s="151"/>
      <c r="L59" s="151"/>
      <c r="M59" s="151"/>
      <c r="N59" s="152"/>
      <c r="O59" s="103"/>
      <c r="P59" s="148"/>
      <c r="Q59" s="149"/>
      <c r="R59" s="150"/>
      <c r="S59" s="151"/>
      <c r="T59" s="151"/>
      <c r="U59" s="151"/>
      <c r="V59" s="151"/>
      <c r="W59" s="152"/>
      <c r="X59" s="103"/>
      <c r="Y59" s="148"/>
      <c r="Z59" s="149"/>
      <c r="AA59" s="150"/>
      <c r="AB59" s="151"/>
      <c r="AC59" s="151"/>
      <c r="AD59" s="151"/>
      <c r="AE59" s="151"/>
      <c r="AF59" s="152"/>
      <c r="AG59" s="104"/>
      <c r="AH59" s="150"/>
      <c r="AI59" s="73"/>
      <c r="AJ59" s="73" t="str">
        <f aca="false">IF(ISBLANK($C59),
  "",
IF(E59=Constants!$B$7,
  TRUE(),
IF(E59=Constants!$B$8,
  FALSE(),
  TRUE()
)))</f>
        <v/>
      </c>
      <c r="AK59" s="74" t="str">
        <f aca="false">IF(ISBLANK($C59),"",IF(F59=Constants!$B$8,FALSE(),TRUE()))</f>
        <v/>
      </c>
      <c r="AL59" s="74" t="str">
        <f aca="false">IF(ISBLANK($C59),"",COUNTA($G59:$O59)&gt;0)</f>
        <v/>
      </c>
      <c r="AM59" s="74" t="str">
        <f aca="false">IF(OR(ISBLANK($C59),$AL59&lt;&gt;TRUE()),"",IF(ISBLANK(G59),Constants!$B$27,MAX(0,G59)))</f>
        <v/>
      </c>
      <c r="AN59" s="74" t="str">
        <f aca="false">IF(OR(ISBLANK($C59),$AL59&lt;&gt;TRUE()),"",IF(ISBLANK(H59),Constants!$B$28,MAX(0,H59)))</f>
        <v/>
      </c>
      <c r="AO59" s="74" t="str">
        <f aca="false">IF(OR(ISBLANK($C59),$AL59&lt;&gt;TRUE()),"",IF(J59=Constants!$B$7,TRUE(),IF(J59=Constants!$B$8,FALSE(),TRUE())))</f>
        <v/>
      </c>
      <c r="AP59" s="74" t="str">
        <f aca="false">IF(OR(ISBLANK($C59),$AL59&lt;&gt;TRUE()),"",IF(I59=Constants!$B$7,TRUE(),IF(I59=Constants!$B$8,FALSE(),TRUE())))</f>
        <v/>
      </c>
      <c r="AQ59" s="74" t="str">
        <f aca="false">IF(OR(ISBLANK($C59),$AL59&lt;&gt;TRUE()),"",IF(K59=Constants!$B$33,TRUE(),IF(K59=Constants!$B$34,FALSE(),IF(AND(ISNUMBER(O59),OR(ISBLANK(N59),N59=0)),TRUE(),IF(AND(ISBLANK(O59),ISNUMBER(N59),N59&lt;&gt;0),FALSE(),"")))))</f>
        <v/>
      </c>
      <c r="AR59" s="74" t="str">
        <f aca="false">IF(OR(ISBLANK($C59),$AL59&lt;&gt;TRUE()),"",IF(ISBLANK(L59),Constants!$B$35,MAX(0,MIN(Constants!$B$31,L59))))</f>
        <v/>
      </c>
      <c r="AS59" s="74" t="str">
        <f aca="false">IF(OR(ISBLANK($C59),$AL59&lt;&gt;TRUE()),"",IF(ISBLANK(M59),Constants!$B$35,MAX(0,MIN(Constants!$B$32,M59))))</f>
        <v/>
      </c>
      <c r="AT59" s="74" t="str">
        <f aca="false">IF(ISBLANK($C59),"",COUNTA($P59:$X59)&gt;0)</f>
        <v/>
      </c>
      <c r="AU59" s="74" t="str">
        <f aca="false">IF(OR(ISBLANK($C59),$AT59&lt;&gt;TRUE()),"",IF(ISBLANK(P59),Constants!$B$27,MAX(0,P59)))</f>
        <v/>
      </c>
      <c r="AV59" s="74" t="str">
        <f aca="false">IF(OR(ISBLANK($C59),$AT59&lt;&gt;TRUE()),"",IF(ISBLANK(Q59),Constants!$B$28,MAX(0,Q59)))</f>
        <v/>
      </c>
      <c r="AW59" s="74" t="str">
        <f aca="false">IF(OR(ISBLANK($C59),$AT59&lt;&gt;TRUE()),"",IF(S59=Constants!$B$7,TRUE(),IF(S59=Constants!$B$8,FALSE(),TRUE())))</f>
        <v/>
      </c>
      <c r="AX59" s="74" t="str">
        <f aca="false">IF(OR(ISBLANK($C59),$AT59&lt;&gt;TRUE()),"",IF(R59=Constants!$B$7,TRUE(),IF(R59=Constants!$B$8,FALSE(),TRUE())))</f>
        <v/>
      </c>
      <c r="AY59" s="74" t="str">
        <f aca="false">IF(OR(ISBLANK($C59),$AT59&lt;&gt;TRUE()),"",IF(T59=Constants!$B$33,TRUE(),IF(T59=Constants!$B$34,FALSE(),IF(AND(ISNUMBER(X59),OR(ISBLANK(W59),W59=0)),TRUE(),IF(AND(ISBLANK(X59),ISNUMBER(W59),W59&lt;&gt;0),FALSE(),"")))))</f>
        <v/>
      </c>
      <c r="AZ59" s="74" t="str">
        <f aca="false">IF(OR(ISBLANK($C59),$AT59&lt;&gt;TRUE()),"",IF(ISBLANK(U59),Constants!$B$35,MAX(0,MIN(Constants!$B$31,U59))))</f>
        <v/>
      </c>
      <c r="BA59" s="74" t="str">
        <f aca="false">IF(OR(ISBLANK($C59),$AT59&lt;&gt;TRUE()),"",IF(ISBLANK(V59),Constants!$B$35,MAX(0,MIN(Constants!$B$32,V59))))</f>
        <v/>
      </c>
      <c r="BB59" s="74" t="str">
        <f aca="false">IF(ISBLANK($C59),"",COUNTA($Y59:$AG59)&gt;0)</f>
        <v/>
      </c>
      <c r="BC59" s="74" t="str">
        <f aca="false">IF(OR(ISBLANK($C59),$BB59&lt;&gt;TRUE()),"",IF(ISBLANK(Y59),Constants!$B$27,MAX(0,Y59)))</f>
        <v/>
      </c>
      <c r="BD59" s="74" t="str">
        <f aca="false">IF(OR(ISBLANK($C59),$BB59&lt;&gt;TRUE()),"",IF(ISBLANK(Z59),Constants!$B$28,MAX(0,Z59)))</f>
        <v/>
      </c>
      <c r="BE59" s="74" t="str">
        <f aca="false">IF(OR(ISBLANK($C59),$BB59&lt;&gt;TRUE()),"",IF(AB59=Constants!$B$7,TRUE(),IF(AB59=Constants!$B$8,FALSE(),TRUE())))</f>
        <v/>
      </c>
      <c r="BF59" s="74" t="str">
        <f aca="false">IF(OR(ISBLANK($C59),$BB59&lt;&gt;TRUE()),"",IF(AA59=Constants!$B$7,TRUE(),IF(AA59=Constants!$B$8,FALSE(),TRUE())))</f>
        <v/>
      </c>
      <c r="BG59" s="74" t="str">
        <f aca="false">IF(OR(ISBLANK($C59),$BB59&lt;&gt;TRUE()),"",IF(AC59=Constants!$B$33,TRUE(),IF(AC59=Constants!$B$34,FALSE(),IF(AND(ISNUMBER(AG59),OR(ISBLANK(AF59),AF59=0)),TRUE(),IF(AND(ISBLANK(AG59),ISNUMBER(AF59),AF59&lt;&gt;0),FALSE(),"")))))</f>
        <v/>
      </c>
      <c r="BH59" s="74" t="str">
        <f aca="false">IF(OR(ISBLANK($C59),$BB59&lt;&gt;TRUE()),"",IF(ISBLANK(AD59),Constants!$B$35,MAX(0,MIN(Constants!$B$31,AD59))))</f>
        <v/>
      </c>
      <c r="BI59" s="74" t="str">
        <f aca="false">IF(OR(ISBLANK($C59),$BB59&lt;&gt;TRUE()),"",IF(ISBLANK(AE59),Constants!$B$35,MAX(0,MIN(Constants!$B$32,AE59))))</f>
        <v/>
      </c>
      <c r="BJ59" s="75" t="str">
        <f aca="false">IF(ISBLANK($C59),
  "",
IF(AH59=Constants!$B$7,
  TRUE(),
IF(AH59=Constants!$B$8,
  FALSE(),
  FALSE()
)))</f>
        <v/>
      </c>
      <c r="BK59" s="74" t="str">
        <f aca="false">IF(ISBLANK($C59),"",IF($BJ59,Constants!$B$9,IF(COUNTA($E59:$AH59)=0,Constants!$B$10,IF(NOT($AK59),Constants!$B$11,IF(AND(NOT(ISNUMBER($BM59)),COUNTA($O59,$X59,$AG59)&gt;0),Constants!$B$13,Constants!$B$12)))))</f>
        <v/>
      </c>
      <c r="BL59" s="74" t="str">
        <f aca="false">IF(ISBLANK($C59),"",IF($BK59&lt;&gt;Constants!$B$12,$BK59,Constants!$B$4))</f>
        <v/>
      </c>
      <c r="BM59" s="73" t="str">
        <f aca="false">IF(OR(ISBLANK($D$8), NOT(ISNUMBER($D$8))), Constants!$B$17,$D$8)</f>
        <v>ERROR: Set Target Time in cell D8</v>
      </c>
      <c r="BN59" s="73" t="str">
        <f aca="false">IF(OR($BK59&lt;&gt;Constants!$B$12,$AL59&lt;&gt;TRUE()),"",IF(NOT($AO59),TRUE(),IF($AQ59="","",$AQ59)))</f>
        <v/>
      </c>
      <c r="BO59" s="74" t="b">
        <f aca="false">IF(BN59="",FALSE(),IF(NOT($AO59),TRUE(),IF($AQ59,ISNUMBER(O59),ISNUMBER(N59))))</f>
        <v>0</v>
      </c>
      <c r="BP59" s="76" t="str">
        <f aca="false">IF(BO59,IF($AJ59,1,Constants!$B$22)*POWER(Constants!$B$23,MAX($AM59,0))*POWER(Constants!$B$24,MAX($AN59,0)),"")</f>
        <v/>
      </c>
      <c r="BQ59" s="74" t="str">
        <f aca="false">IF(OR($BK59&lt;&gt;Constants!$B$12,NOT($BO59)),"",IF(NOT($AO59),0,Constants!$B$19*IF($AQ59,1,MAX(0,MIN(1,(Constants!$B$20-N59)/Constants!$B$20)))))</f>
        <v/>
      </c>
      <c r="BR59" s="74" t="str">
        <f aca="false">IF(BQ59="","",BQ59*IF($AP59,1,Constants!$B$25)*BP59)</f>
        <v/>
      </c>
      <c r="BS59" s="74" t="str">
        <f aca="false">IF(OR($BK59&lt;&gt;Constants!$B$12,NOT($BO59)),"",IF(NOT($AO59),0,IF(NOT($AQ59),0,MAX(0,Constants!$B$21*(1-ABS(O59-$BM59)/$BM59)))))</f>
        <v/>
      </c>
      <c r="BT59" s="74" t="str">
        <f aca="false">IF(BS59="","",BS59*BP59)</f>
        <v/>
      </c>
      <c r="BU59" s="74" t="str">
        <f aca="false">IF(OR($BK59&lt;&gt;Constants!$B$12,NOT($BO59)),"",IF(OR(NOT($AO59),NOT($AP59)),0,MIN(Constants!$B$18,(Constants!$B$29*$AR59+Constants!$B$30*$AS59)*IF($AQ59,1,MAX(0,MIN(1,(Constants!$B$20-N59)/Constants!$B$20))))))</f>
        <v/>
      </c>
      <c r="BV59" s="74" t="str">
        <f aca="false">IF(BU59="","",BU59*BP59)</f>
        <v/>
      </c>
      <c r="BW59" s="75" t="str">
        <f aca="false">IF(OR($BK59&lt;&gt;Constants!$B$12,NOT($BO59)),"",BR59+BT59+BV59)</f>
        <v/>
      </c>
      <c r="BX59" s="73" t="str">
        <f aca="false">IF(OR($BK59&lt;&gt;Constants!$B$12,$AT59&lt;&gt;TRUE()),"",IF(NOT($AW59),TRUE(),IF($AY59="","",$AY59)))</f>
        <v/>
      </c>
      <c r="BY59" s="74" t="b">
        <f aca="false">IF(BX59="",FALSE(),IF(NOT($AW59),TRUE(),IF($AY59,ISNUMBER(X59),ISNUMBER(W59))))</f>
        <v>0</v>
      </c>
      <c r="BZ59" s="76" t="str">
        <f aca="false">IF(BY59,IF($AJ59,1,Constants!$B$22)*POWER(Constants!$B$23,MAX($AU59,0))*POWER(Constants!$B$24,MAX($AV59,0)),"")</f>
        <v/>
      </c>
      <c r="CA59" s="74" t="str">
        <f aca="false">IF(OR($BK59&lt;&gt;Constants!$B$12,NOT($BY59)),"",IF(NOT($AW59),0,Constants!$B$19*IF($AY59,1,MAX(0,MIN(1,(Constants!$B$20-W59)/Constants!$B$20)))))</f>
        <v/>
      </c>
      <c r="CB59" s="74" t="str">
        <f aca="false">IF(CA59="","",CA59*IF($AX59,1,Constants!$B$25)*BZ59)</f>
        <v/>
      </c>
      <c r="CC59" s="74" t="str">
        <f aca="false">IF(OR($BK59&lt;&gt;Constants!$B$12,NOT($BY59)),"",IF(NOT($AW59),0,IF(NOT($AY59),0,MAX(0,Constants!$B$21*(1-ABS(X59-$BM59)/$BM59)))))</f>
        <v/>
      </c>
      <c r="CD59" s="74" t="str">
        <f aca="false">IF(CC59="","",CC59*BZ59)</f>
        <v/>
      </c>
      <c r="CE59" s="74" t="str">
        <f aca="false">IF(OR($BK59&lt;&gt;Constants!$B$12,NOT($BY59)),"",IF(OR(NOT($AW59),NOT($AX59)),0,MIN(Constants!$B$18,(Constants!$B$29*$AZ59+Constants!$B$30*$BA59)*IF($AY59,1,MAX(0,MIN(1,(Constants!$B$20-W59)/Constants!$B$20))))))</f>
        <v/>
      </c>
      <c r="CF59" s="74" t="str">
        <f aca="false">IF(CE59="","",CE59*BZ59)</f>
        <v/>
      </c>
      <c r="CG59" s="75" t="str">
        <f aca="false">IF(OR($BK59&lt;&gt;Constants!$B$12,NOT($BY59)),"",CB59+CD59+CF59)</f>
        <v/>
      </c>
      <c r="CH59" s="73" t="b">
        <f aca="false">IF(OR(BN59="",BX59=""),TRUE(),BN59&lt;&gt;BX59)</f>
        <v>1</v>
      </c>
      <c r="CI59" s="74" t="str">
        <f aca="false">IF(OR($BK59&lt;&gt;Constants!$B$12,$BB59&lt;&gt;TRUE(),NOT($CH59)),"",IF(NOT($BE59),TRUE(),IF($BG59="","",$BG59)))</f>
        <v/>
      </c>
      <c r="CJ59" s="74" t="b">
        <f aca="false">IF(CI59="",FALSE(),IF(NOT($BE59),TRUE(),IF($BG59,ISNUMBER(AG59),ISNUMBER(AF59))))</f>
        <v>0</v>
      </c>
      <c r="CK59" s="76" t="str">
        <f aca="false">IF(CJ59,IF($AJ59,1,Constants!$B$22)*POWER(Constants!$B$23,MAX($BC59,0))*POWER(Constants!$B$24,MAX($BD59,0)),"")</f>
        <v/>
      </c>
      <c r="CL59" s="74" t="str">
        <f aca="false">IF(OR($BK59&lt;&gt;Constants!$B$12,NOT($CJ59)),"",IF(NOT($BE59),0,Constants!$B$19*IF($BG59,1,MAX(0,MIN(1,(Constants!$B$20-AF59)/Constants!$B$20)))))</f>
        <v/>
      </c>
      <c r="CM59" s="74" t="str">
        <f aca="false">IF(CL59="","",CL59*IF($BF59,1,Constants!$B$25)*CK59)</f>
        <v/>
      </c>
      <c r="CN59" s="74" t="str">
        <f aca="false">IF(OR($BK59&lt;&gt;Constants!$B$12,NOT($CJ59)),"",IF(NOT($BE59),0,IF(NOT($BG59),0,MAX(0,Constants!$B$21*(1-ABS(AG59-$BM59)/$BM59)))))</f>
        <v/>
      </c>
      <c r="CO59" s="74" t="str">
        <f aca="false">IF(CN59="","",CN59*CK59)</f>
        <v/>
      </c>
      <c r="CP59" s="74" t="str">
        <f aca="false">IF(OR($BK59&lt;&gt;Constants!$B$12,NOT($CJ59)),"",IF(OR(NOT($BE59),NOT($BF59)),0,MIN(Constants!$B$18,(Constants!$B$29*$BH59+Constants!$B$30*$BI59)*IF($BG59,1,MAX(0,MIN(1,(Constants!$B$20-AF59)/Constants!$B$20))))))</f>
        <v/>
      </c>
      <c r="CQ59" s="74" t="str">
        <f aca="false">IF(CP59="","",CP59*CK59)</f>
        <v/>
      </c>
      <c r="CR59" s="75" t="str">
        <f aca="false">IF(OR($BK59&lt;&gt;Constants!$B$12,NOT($CJ59)),"",CM59+CO59+CQ59)</f>
        <v/>
      </c>
      <c r="CS59" s="73" t="str">
        <f aca="false">IF(OR($BK59&lt;&gt;Constants!$B$12,ISBLANK($C59)),"",BW59)</f>
        <v/>
      </c>
      <c r="CT59" s="74" t="str">
        <f aca="false">IF(OR($BK59&lt;&gt;Constants!$B$12,ISBLANK($C59)),"",CG59)</f>
        <v/>
      </c>
      <c r="CU59" s="75" t="str">
        <f aca="false">IF(OR($BK59&lt;&gt;Constants!$B$12,ISBLANK($C59)),"",CR59)</f>
        <v/>
      </c>
      <c r="CV59" s="74" t="str">
        <f aca="false">IF(OR($BK59&lt;&gt;Constants!$B$12,ISBLANK($C59)),"",IF(COUNT(CS59:CU59)=0,0,MAX(CS59:CU59)))</f>
        <v/>
      </c>
      <c r="CW59" s="74" t="str">
        <f aca="false">IF($BK59&lt;&gt;Constants!$B$12,"",CV59)</f>
        <v/>
      </c>
      <c r="CX59" s="74" t="str">
        <f aca="false">IF(ISNUMBER(CW59), RANK(CW59,$CW$11:$CW$510), "")</f>
        <v/>
      </c>
      <c r="CY59" s="73" t="str">
        <f aca="false">IF(OR($BK59&lt;&gt;Constants!$B$12,ISBLANK($C59)),"",MAX(BT59,CD59,CO59))</f>
        <v/>
      </c>
      <c r="CZ59" s="74" t="str">
        <f aca="false">IF(ISNUMBER(CY59), RANK(CY59,CY$11:CY$510), "")</f>
        <v/>
      </c>
      <c r="DA59" s="74" t="str">
        <f aca="false">IF(OR($BK59&lt;&gt;Constants!$B$12,ISBLANK($C59)),"",MAX(AM59,AU59,IF($CH59,BC59,0)))</f>
        <v/>
      </c>
      <c r="DB59" s="74" t="str">
        <f aca="false">IF(ISNUMBER(DA59), RANK(DA59,DA$11:DA$510,1), "")</f>
        <v/>
      </c>
      <c r="DC59" s="74" t="str">
        <f aca="false">IF(OR($BK59&lt;&gt;Constants!$B$12,ISBLANK($C59)),"",MAX(BV59,CF59,CQ59))</f>
        <v/>
      </c>
      <c r="DD59" s="74" t="str">
        <f aca="false">IF(ISNUMBER(DC59),RANK(DC59,DC$11:DC$510),"")</f>
        <v/>
      </c>
      <c r="DE59" s="77" t="str">
        <f aca="false">IFERROR(IF(OR($BK59&lt;&gt;Constants!$B$12, ISBLANK($C59)),"",LARGE(CS59:CU59,2)), 0)</f>
        <v/>
      </c>
      <c r="DF59" s="75" t="str">
        <f aca="false">IF(ISNUMBER(DE59), RANK(DE59,DE$11:DE$510), "")</f>
        <v/>
      </c>
      <c r="DG59" s="74" t="str">
        <f aca="false">IF(ISBLANK($C59),"",IF(BK59=Constants!$B$12,RANK($CX59, $CX$11:$CX$510, 1)+
SUMPRODUCT(--($CX$11:$CX$510=$CX59),--($CZ59&gt;$CZ$11:$CZ$510))+
SUMPRODUCT(--($CX$11:$CX$510=$CX59),--($CZ59=$CZ$11:$CZ$510),--($DB59&gt;$DB$11:$DB$510))+
SUMPRODUCT(--($CX$11:$CX$510=$CX59),--($CZ59=$CZ$11:$CZ$510),--($DB59=$DB$11:$DB$510), --($DD59&gt;$DD$11:$DD$510))+
SUMPRODUCT(--($CX$11:$CX$510=$CX59),--($CZ59=$CZ$11:$CZ$510),--($DB59=$DB$11:$DB$510), --($DD59=$DD$11:$DD$510), --($DF59&gt;$DF$11:$DF$510))
,BK59)
)</f>
        <v/>
      </c>
      <c r="DH59" s="74" t="str">
        <f aca="false">IF(ISBLANK(C59),"",IF(BK59&lt;&gt;Constants!$B$12, BK59, CX59-DG59))</f>
        <v/>
      </c>
      <c r="DI59" s="75"/>
      <c r="DJ59" s="78"/>
      <c r="DK59" s="79" t="str">
        <f aca="false">IF(ISBLANK($C59),"",IF($BK59=Constants!$B$13,$BM59,""))</f>
        <v/>
      </c>
      <c r="DL59" s="78" t="str">
        <f aca="false">IF(ISBLANK($C59),"",IF($BK59&lt;&gt;Constants!$B$12,"",IF(COUNT($CS59:$CU59)=0,"",MATCH($CV59,$CS59:$CU59,0))))</f>
        <v/>
      </c>
      <c r="DM59" s="80" t="str">
        <f aca="false">IF(ISNUMBER($DL59),CHOOSE($DL59,$BR59,$CB59,$CM59),"")</f>
        <v/>
      </c>
      <c r="DN59" s="80" t="str">
        <f aca="false">IF(ISNUMBER($DL59),CHOOSE($DL59,$BT59,$CD59,$CO59),"")</f>
        <v/>
      </c>
      <c r="DO59" s="80" t="str">
        <f aca="false">IF(ISNUMBER($DL59),CHOOSE($DL59,$BV59,$CF59,$CQ59),"")</f>
        <v/>
      </c>
      <c r="DP59" s="81" t="str">
        <f aca="false">IF(ISBLANK(C59),"",IF(BK59&lt;&gt;Constants!$B$12, BK59 ,CW59))</f>
        <v/>
      </c>
      <c r="DQ59" s="82" t="str">
        <f aca="false">IF(ISBLANK($C59),"",IF($BK59&lt;&gt;Constants!$B$12,$BK59,$BL59))</f>
        <v/>
      </c>
      <c r="DR59" s="82" t="str">
        <f aca="false">IF(ISBLANK(C59),"",DH59)</f>
        <v/>
      </c>
      <c r="DS59" s="82" t="str">
        <f aca="false">IF(ISBLANK(C59),"",DG59)</f>
        <v/>
      </c>
      <c r="DT59" s="83" t="str">
        <f aca="false">IF(ISBLANK(C59),
  "",
IF(DS59=Constants!$B$9,COUNTA($C$11:$C510)+2,IF(DS59=Constants!$B$10,COUNTA($C$11:$C510)+1,IF(DS59=Constants!$B$11,COUNTA($C$11:$C510),DS59))))</f>
        <v/>
      </c>
      <c r="DU59" s="3"/>
      <c r="DV59" s="84" t="n">
        <f aca="false">IF(OR(ISNUMBER(DS59),DS59="DQ",DS59="P",DS59="NS"),
    1,
    0
)</f>
        <v>0</v>
      </c>
      <c r="DW59" s="84" t="n">
        <v>49</v>
      </c>
      <c r="DX59" s="84" t="str">
        <f aca="false">IF(ISBLANK($C59),"",IF(ISNUMBER(DT59),DT59+ROW($B59)/1000,""))</f>
        <v/>
      </c>
      <c r="DY59" s="84" t="str">
        <f aca="false">IF(ISNUMBER(DX59), RANK(DX59,DX$11:DX$510,1), "")</f>
        <v/>
      </c>
      <c r="DZ59" s="84" t="str">
        <f aca="false">IF(ISBLANK($C59),
    "",
    $B59
)</f>
        <v/>
      </c>
      <c r="EA59" s="84" t="str">
        <f aca="false">IF(ISBLANK($C59),
    "",
    $C59
)</f>
        <v/>
      </c>
      <c r="EB59" s="84" t="str">
        <f aca="false">IF(ISBLANK($C59),
    "",
    $D59
)</f>
        <v/>
      </c>
      <c r="EC59" s="84" t="str">
        <f aca="false">IF(ISBLANK($C59),"",$DQ59)</f>
        <v/>
      </c>
      <c r="ED59" s="86" t="str">
        <f aca="false">DP59</f>
        <v/>
      </c>
      <c r="EE59" s="84" t="str">
        <f aca="false">IF(ISBLANK($C59),
    "",
    DS59
)</f>
        <v/>
      </c>
      <c r="EF59" s="87" t="str">
        <f aca="false">IF(DW59&gt;DV$10,
    "",
    VLOOKUP(DW59,DY$11:EE557,7,FALSE())
)</f>
        <v/>
      </c>
      <c r="EG59" s="88" t="str">
        <f aca="false">IF(DW59&gt;DV$10,
    "",
    VLOOKUP(DW59,DY$11:EE557,2,FALSE())
)</f>
        <v/>
      </c>
      <c r="EH59" s="88" t="str">
        <f aca="false">IF(DW59&gt;DV$10,
    "",
    VLOOKUP(DW59,DY$11:EE557,3,FALSE())
)</f>
        <v/>
      </c>
      <c r="EI59" s="88" t="str">
        <f aca="false">IF(DW59&gt;DV$10,
    "",
    VLOOKUP(DW59,DY$11:EE557,4,FALSE())
)</f>
        <v/>
      </c>
      <c r="EJ59" s="89" t="str">
        <f aca="false">IF(DW59&gt;DV$10,
    "",
    VLOOKUP(DW59,DY$11:EE557,6,FALSE())
)</f>
        <v/>
      </c>
      <c r="EK59" s="59"/>
    </row>
    <row r="60" customFormat="false" ht="15.75" hidden="false" customHeight="false" outlineLevel="0" collapsed="false">
      <c r="A60" s="3"/>
      <c r="B60" s="155"/>
      <c r="C60" s="156"/>
      <c r="D60" s="96"/>
      <c r="E60" s="157"/>
      <c r="F60" s="148"/>
      <c r="G60" s="148"/>
      <c r="H60" s="149"/>
      <c r="I60" s="150"/>
      <c r="J60" s="151"/>
      <c r="K60" s="151"/>
      <c r="L60" s="151"/>
      <c r="M60" s="151"/>
      <c r="N60" s="152"/>
      <c r="O60" s="103"/>
      <c r="P60" s="148"/>
      <c r="Q60" s="149"/>
      <c r="R60" s="150"/>
      <c r="S60" s="151"/>
      <c r="T60" s="151"/>
      <c r="U60" s="151"/>
      <c r="V60" s="151"/>
      <c r="W60" s="152"/>
      <c r="X60" s="103"/>
      <c r="Y60" s="148"/>
      <c r="Z60" s="149"/>
      <c r="AA60" s="150"/>
      <c r="AB60" s="151"/>
      <c r="AC60" s="151"/>
      <c r="AD60" s="151"/>
      <c r="AE60" s="151"/>
      <c r="AF60" s="152"/>
      <c r="AG60" s="104"/>
      <c r="AH60" s="150"/>
      <c r="AI60" s="73"/>
      <c r="AJ60" s="73" t="str">
        <f aca="false">IF(ISBLANK($C60),
  "",
IF(E60=Constants!$B$7,
  TRUE(),
IF(E60=Constants!$B$8,
  FALSE(),
  TRUE()
)))</f>
        <v/>
      </c>
      <c r="AK60" s="74" t="str">
        <f aca="false">IF(ISBLANK($C60),"",IF(F60=Constants!$B$8,FALSE(),TRUE()))</f>
        <v/>
      </c>
      <c r="AL60" s="74" t="str">
        <f aca="false">IF(ISBLANK($C60),"",COUNTA($G60:$O60)&gt;0)</f>
        <v/>
      </c>
      <c r="AM60" s="74" t="str">
        <f aca="false">IF(OR(ISBLANK($C60),$AL60&lt;&gt;TRUE()),"",IF(ISBLANK(G60),Constants!$B$27,MAX(0,G60)))</f>
        <v/>
      </c>
      <c r="AN60" s="74" t="str">
        <f aca="false">IF(OR(ISBLANK($C60),$AL60&lt;&gt;TRUE()),"",IF(ISBLANK(H60),Constants!$B$28,MAX(0,H60)))</f>
        <v/>
      </c>
      <c r="AO60" s="74" t="str">
        <f aca="false">IF(OR(ISBLANK($C60),$AL60&lt;&gt;TRUE()),"",IF(J60=Constants!$B$7,TRUE(),IF(J60=Constants!$B$8,FALSE(),TRUE())))</f>
        <v/>
      </c>
      <c r="AP60" s="74" t="str">
        <f aca="false">IF(OR(ISBLANK($C60),$AL60&lt;&gt;TRUE()),"",IF(I60=Constants!$B$7,TRUE(),IF(I60=Constants!$B$8,FALSE(),TRUE())))</f>
        <v/>
      </c>
      <c r="AQ60" s="74" t="str">
        <f aca="false">IF(OR(ISBLANK($C60),$AL60&lt;&gt;TRUE()),"",IF(K60=Constants!$B$33,TRUE(),IF(K60=Constants!$B$34,FALSE(),IF(AND(ISNUMBER(O60),OR(ISBLANK(N60),N60=0)),TRUE(),IF(AND(ISBLANK(O60),ISNUMBER(N60),N60&lt;&gt;0),FALSE(),"")))))</f>
        <v/>
      </c>
      <c r="AR60" s="74" t="str">
        <f aca="false">IF(OR(ISBLANK($C60),$AL60&lt;&gt;TRUE()),"",IF(ISBLANK(L60),Constants!$B$35,MAX(0,MIN(Constants!$B$31,L60))))</f>
        <v/>
      </c>
      <c r="AS60" s="74" t="str">
        <f aca="false">IF(OR(ISBLANK($C60),$AL60&lt;&gt;TRUE()),"",IF(ISBLANK(M60),Constants!$B$35,MAX(0,MIN(Constants!$B$32,M60))))</f>
        <v/>
      </c>
      <c r="AT60" s="74" t="str">
        <f aca="false">IF(ISBLANK($C60),"",COUNTA($P60:$X60)&gt;0)</f>
        <v/>
      </c>
      <c r="AU60" s="74" t="str">
        <f aca="false">IF(OR(ISBLANK($C60),$AT60&lt;&gt;TRUE()),"",IF(ISBLANK(P60),Constants!$B$27,MAX(0,P60)))</f>
        <v/>
      </c>
      <c r="AV60" s="74" t="str">
        <f aca="false">IF(OR(ISBLANK($C60),$AT60&lt;&gt;TRUE()),"",IF(ISBLANK(Q60),Constants!$B$28,MAX(0,Q60)))</f>
        <v/>
      </c>
      <c r="AW60" s="74" t="str">
        <f aca="false">IF(OR(ISBLANK($C60),$AT60&lt;&gt;TRUE()),"",IF(S60=Constants!$B$7,TRUE(),IF(S60=Constants!$B$8,FALSE(),TRUE())))</f>
        <v/>
      </c>
      <c r="AX60" s="74" t="str">
        <f aca="false">IF(OR(ISBLANK($C60),$AT60&lt;&gt;TRUE()),"",IF(R60=Constants!$B$7,TRUE(),IF(R60=Constants!$B$8,FALSE(),TRUE())))</f>
        <v/>
      </c>
      <c r="AY60" s="74" t="str">
        <f aca="false">IF(OR(ISBLANK($C60),$AT60&lt;&gt;TRUE()),"",IF(T60=Constants!$B$33,TRUE(),IF(T60=Constants!$B$34,FALSE(),IF(AND(ISNUMBER(X60),OR(ISBLANK(W60),W60=0)),TRUE(),IF(AND(ISBLANK(X60),ISNUMBER(W60),W60&lt;&gt;0),FALSE(),"")))))</f>
        <v/>
      </c>
      <c r="AZ60" s="74" t="str">
        <f aca="false">IF(OR(ISBLANK($C60),$AT60&lt;&gt;TRUE()),"",IF(ISBLANK(U60),Constants!$B$35,MAX(0,MIN(Constants!$B$31,U60))))</f>
        <v/>
      </c>
      <c r="BA60" s="74" t="str">
        <f aca="false">IF(OR(ISBLANK($C60),$AT60&lt;&gt;TRUE()),"",IF(ISBLANK(V60),Constants!$B$35,MAX(0,MIN(Constants!$B$32,V60))))</f>
        <v/>
      </c>
      <c r="BB60" s="74" t="str">
        <f aca="false">IF(ISBLANK($C60),"",COUNTA($Y60:$AG60)&gt;0)</f>
        <v/>
      </c>
      <c r="BC60" s="74" t="str">
        <f aca="false">IF(OR(ISBLANK($C60),$BB60&lt;&gt;TRUE()),"",IF(ISBLANK(Y60),Constants!$B$27,MAX(0,Y60)))</f>
        <v/>
      </c>
      <c r="BD60" s="74" t="str">
        <f aca="false">IF(OR(ISBLANK($C60),$BB60&lt;&gt;TRUE()),"",IF(ISBLANK(Z60),Constants!$B$28,MAX(0,Z60)))</f>
        <v/>
      </c>
      <c r="BE60" s="74" t="str">
        <f aca="false">IF(OR(ISBLANK($C60),$BB60&lt;&gt;TRUE()),"",IF(AB60=Constants!$B$7,TRUE(),IF(AB60=Constants!$B$8,FALSE(),TRUE())))</f>
        <v/>
      </c>
      <c r="BF60" s="74" t="str">
        <f aca="false">IF(OR(ISBLANK($C60),$BB60&lt;&gt;TRUE()),"",IF(AA60=Constants!$B$7,TRUE(),IF(AA60=Constants!$B$8,FALSE(),TRUE())))</f>
        <v/>
      </c>
      <c r="BG60" s="74" t="str">
        <f aca="false">IF(OR(ISBLANK($C60),$BB60&lt;&gt;TRUE()),"",IF(AC60=Constants!$B$33,TRUE(),IF(AC60=Constants!$B$34,FALSE(),IF(AND(ISNUMBER(AG60),OR(ISBLANK(AF60),AF60=0)),TRUE(),IF(AND(ISBLANK(AG60),ISNUMBER(AF60),AF60&lt;&gt;0),FALSE(),"")))))</f>
        <v/>
      </c>
      <c r="BH60" s="74" t="str">
        <f aca="false">IF(OR(ISBLANK($C60),$BB60&lt;&gt;TRUE()),"",IF(ISBLANK(AD60),Constants!$B$35,MAX(0,MIN(Constants!$B$31,AD60))))</f>
        <v/>
      </c>
      <c r="BI60" s="74" t="str">
        <f aca="false">IF(OR(ISBLANK($C60),$BB60&lt;&gt;TRUE()),"",IF(ISBLANK(AE60),Constants!$B$35,MAX(0,MIN(Constants!$B$32,AE60))))</f>
        <v/>
      </c>
      <c r="BJ60" s="75" t="str">
        <f aca="false">IF(ISBLANK($C60),
  "",
IF(AH60=Constants!$B$7,
  TRUE(),
IF(AH60=Constants!$B$8,
  FALSE(),
  FALSE()
)))</f>
        <v/>
      </c>
      <c r="BK60" s="74" t="str">
        <f aca="false">IF(ISBLANK($C60),"",IF($BJ60,Constants!$B$9,IF(COUNTA($E60:$AH60)=0,Constants!$B$10,IF(NOT($AK60),Constants!$B$11,IF(AND(NOT(ISNUMBER($BM60)),COUNTA($O60,$X60,$AG60)&gt;0),Constants!$B$13,Constants!$B$12)))))</f>
        <v/>
      </c>
      <c r="BL60" s="74" t="str">
        <f aca="false">IF(ISBLANK($C60),"",IF($BK60&lt;&gt;Constants!$B$12,$BK60,Constants!$B$4))</f>
        <v/>
      </c>
      <c r="BM60" s="73" t="str">
        <f aca="false">IF(OR(ISBLANK($D$8), NOT(ISNUMBER($D$8))), Constants!$B$17,$D$8)</f>
        <v>ERROR: Set Target Time in cell D8</v>
      </c>
      <c r="BN60" s="73" t="str">
        <f aca="false">IF(OR($BK60&lt;&gt;Constants!$B$12,$AL60&lt;&gt;TRUE()),"",IF(NOT($AO60),TRUE(),IF($AQ60="","",$AQ60)))</f>
        <v/>
      </c>
      <c r="BO60" s="74" t="b">
        <f aca="false">IF(BN60="",FALSE(),IF(NOT($AO60),TRUE(),IF($AQ60,ISNUMBER(O60),ISNUMBER(N60))))</f>
        <v>0</v>
      </c>
      <c r="BP60" s="76" t="str">
        <f aca="false">IF(BO60,IF($AJ60,1,Constants!$B$22)*POWER(Constants!$B$23,MAX($AM60,0))*POWER(Constants!$B$24,MAX($AN60,0)),"")</f>
        <v/>
      </c>
      <c r="BQ60" s="74" t="str">
        <f aca="false">IF(OR($BK60&lt;&gt;Constants!$B$12,NOT($BO60)),"",IF(NOT($AO60),0,Constants!$B$19*IF($AQ60,1,MAX(0,MIN(1,(Constants!$B$20-N60)/Constants!$B$20)))))</f>
        <v/>
      </c>
      <c r="BR60" s="74" t="str">
        <f aca="false">IF(BQ60="","",BQ60*IF($AP60,1,Constants!$B$25)*BP60)</f>
        <v/>
      </c>
      <c r="BS60" s="74" t="str">
        <f aca="false">IF(OR($BK60&lt;&gt;Constants!$B$12,NOT($BO60)),"",IF(NOT($AO60),0,IF(NOT($AQ60),0,MAX(0,Constants!$B$21*(1-ABS(O60-$BM60)/$BM60)))))</f>
        <v/>
      </c>
      <c r="BT60" s="74" t="str">
        <f aca="false">IF(BS60="","",BS60*BP60)</f>
        <v/>
      </c>
      <c r="BU60" s="74" t="str">
        <f aca="false">IF(OR($BK60&lt;&gt;Constants!$B$12,NOT($BO60)),"",IF(OR(NOT($AO60),NOT($AP60)),0,MIN(Constants!$B$18,(Constants!$B$29*$AR60+Constants!$B$30*$AS60)*IF($AQ60,1,MAX(0,MIN(1,(Constants!$B$20-N60)/Constants!$B$20))))))</f>
        <v/>
      </c>
      <c r="BV60" s="74" t="str">
        <f aca="false">IF(BU60="","",BU60*BP60)</f>
        <v/>
      </c>
      <c r="BW60" s="75" t="str">
        <f aca="false">IF(OR($BK60&lt;&gt;Constants!$B$12,NOT($BO60)),"",BR60+BT60+BV60)</f>
        <v/>
      </c>
      <c r="BX60" s="73" t="str">
        <f aca="false">IF(OR($BK60&lt;&gt;Constants!$B$12,$AT60&lt;&gt;TRUE()),"",IF(NOT($AW60),TRUE(),IF($AY60="","",$AY60)))</f>
        <v/>
      </c>
      <c r="BY60" s="74" t="b">
        <f aca="false">IF(BX60="",FALSE(),IF(NOT($AW60),TRUE(),IF($AY60,ISNUMBER(X60),ISNUMBER(W60))))</f>
        <v>0</v>
      </c>
      <c r="BZ60" s="76" t="str">
        <f aca="false">IF(BY60,IF($AJ60,1,Constants!$B$22)*POWER(Constants!$B$23,MAX($AU60,0))*POWER(Constants!$B$24,MAX($AV60,0)),"")</f>
        <v/>
      </c>
      <c r="CA60" s="74" t="str">
        <f aca="false">IF(OR($BK60&lt;&gt;Constants!$B$12,NOT($BY60)),"",IF(NOT($AW60),0,Constants!$B$19*IF($AY60,1,MAX(0,MIN(1,(Constants!$B$20-W60)/Constants!$B$20)))))</f>
        <v/>
      </c>
      <c r="CB60" s="74" t="str">
        <f aca="false">IF(CA60="","",CA60*IF($AX60,1,Constants!$B$25)*BZ60)</f>
        <v/>
      </c>
      <c r="CC60" s="74" t="str">
        <f aca="false">IF(OR($BK60&lt;&gt;Constants!$B$12,NOT($BY60)),"",IF(NOT($AW60),0,IF(NOT($AY60),0,MAX(0,Constants!$B$21*(1-ABS(X60-$BM60)/$BM60)))))</f>
        <v/>
      </c>
      <c r="CD60" s="74" t="str">
        <f aca="false">IF(CC60="","",CC60*BZ60)</f>
        <v/>
      </c>
      <c r="CE60" s="74" t="str">
        <f aca="false">IF(OR($BK60&lt;&gt;Constants!$B$12,NOT($BY60)),"",IF(OR(NOT($AW60),NOT($AX60)),0,MIN(Constants!$B$18,(Constants!$B$29*$AZ60+Constants!$B$30*$BA60)*IF($AY60,1,MAX(0,MIN(1,(Constants!$B$20-W60)/Constants!$B$20))))))</f>
        <v/>
      </c>
      <c r="CF60" s="74" t="str">
        <f aca="false">IF(CE60="","",CE60*BZ60)</f>
        <v/>
      </c>
      <c r="CG60" s="75" t="str">
        <f aca="false">IF(OR($BK60&lt;&gt;Constants!$B$12,NOT($BY60)),"",CB60+CD60+CF60)</f>
        <v/>
      </c>
      <c r="CH60" s="73" t="b">
        <f aca="false">IF(OR(BN60="",BX60=""),TRUE(),BN60&lt;&gt;BX60)</f>
        <v>1</v>
      </c>
      <c r="CI60" s="74" t="str">
        <f aca="false">IF(OR($BK60&lt;&gt;Constants!$B$12,$BB60&lt;&gt;TRUE(),NOT($CH60)),"",IF(NOT($BE60),TRUE(),IF($BG60="","",$BG60)))</f>
        <v/>
      </c>
      <c r="CJ60" s="74" t="b">
        <f aca="false">IF(CI60="",FALSE(),IF(NOT($BE60),TRUE(),IF($BG60,ISNUMBER(AG60),ISNUMBER(AF60))))</f>
        <v>0</v>
      </c>
      <c r="CK60" s="76" t="str">
        <f aca="false">IF(CJ60,IF($AJ60,1,Constants!$B$22)*POWER(Constants!$B$23,MAX($BC60,0))*POWER(Constants!$B$24,MAX($BD60,0)),"")</f>
        <v/>
      </c>
      <c r="CL60" s="74" t="str">
        <f aca="false">IF(OR($BK60&lt;&gt;Constants!$B$12,NOT($CJ60)),"",IF(NOT($BE60),0,Constants!$B$19*IF($BG60,1,MAX(0,MIN(1,(Constants!$B$20-AF60)/Constants!$B$20)))))</f>
        <v/>
      </c>
      <c r="CM60" s="74" t="str">
        <f aca="false">IF(CL60="","",CL60*IF($BF60,1,Constants!$B$25)*CK60)</f>
        <v/>
      </c>
      <c r="CN60" s="74" t="str">
        <f aca="false">IF(OR($BK60&lt;&gt;Constants!$B$12,NOT($CJ60)),"",IF(NOT($BE60),0,IF(NOT($BG60),0,MAX(0,Constants!$B$21*(1-ABS(AG60-$BM60)/$BM60)))))</f>
        <v/>
      </c>
      <c r="CO60" s="74" t="str">
        <f aca="false">IF(CN60="","",CN60*CK60)</f>
        <v/>
      </c>
      <c r="CP60" s="74" t="str">
        <f aca="false">IF(OR($BK60&lt;&gt;Constants!$B$12,NOT($CJ60)),"",IF(OR(NOT($BE60),NOT($BF60)),0,MIN(Constants!$B$18,(Constants!$B$29*$BH60+Constants!$B$30*$BI60)*IF($BG60,1,MAX(0,MIN(1,(Constants!$B$20-AF60)/Constants!$B$20))))))</f>
        <v/>
      </c>
      <c r="CQ60" s="74" t="str">
        <f aca="false">IF(CP60="","",CP60*CK60)</f>
        <v/>
      </c>
      <c r="CR60" s="75" t="str">
        <f aca="false">IF(OR($BK60&lt;&gt;Constants!$B$12,NOT($CJ60)),"",CM60+CO60+CQ60)</f>
        <v/>
      </c>
      <c r="CS60" s="73" t="str">
        <f aca="false">IF(OR($BK60&lt;&gt;Constants!$B$12,ISBLANK($C60)),"",BW60)</f>
        <v/>
      </c>
      <c r="CT60" s="74" t="str">
        <f aca="false">IF(OR($BK60&lt;&gt;Constants!$B$12,ISBLANK($C60)),"",CG60)</f>
        <v/>
      </c>
      <c r="CU60" s="75" t="str">
        <f aca="false">IF(OR($BK60&lt;&gt;Constants!$B$12,ISBLANK($C60)),"",CR60)</f>
        <v/>
      </c>
      <c r="CV60" s="74" t="str">
        <f aca="false">IF(OR($BK60&lt;&gt;Constants!$B$12,ISBLANK($C60)),"",IF(COUNT(CS60:CU60)=0,0,MAX(CS60:CU60)))</f>
        <v/>
      </c>
      <c r="CW60" s="74" t="str">
        <f aca="false">IF($BK60&lt;&gt;Constants!$B$12,"",CV60)</f>
        <v/>
      </c>
      <c r="CX60" s="74" t="str">
        <f aca="false">IF(ISNUMBER(CW60), RANK(CW60,$CW$11:$CW$510), "")</f>
        <v/>
      </c>
      <c r="CY60" s="73" t="str">
        <f aca="false">IF(OR($BK60&lt;&gt;Constants!$B$12,ISBLANK($C60)),"",MAX(BT60,CD60,CO60))</f>
        <v/>
      </c>
      <c r="CZ60" s="74" t="str">
        <f aca="false">IF(ISNUMBER(CY60), RANK(CY60,CY$11:CY$510), "")</f>
        <v/>
      </c>
      <c r="DA60" s="74" t="str">
        <f aca="false">IF(OR($BK60&lt;&gt;Constants!$B$12,ISBLANK($C60)),"",MAX(AM60,AU60,IF($CH60,BC60,0)))</f>
        <v/>
      </c>
      <c r="DB60" s="74" t="str">
        <f aca="false">IF(ISNUMBER(DA60), RANK(DA60,DA$11:DA$510,1), "")</f>
        <v/>
      </c>
      <c r="DC60" s="74" t="str">
        <f aca="false">IF(OR($BK60&lt;&gt;Constants!$B$12,ISBLANK($C60)),"",MAX(BV60,CF60,CQ60))</f>
        <v/>
      </c>
      <c r="DD60" s="74" t="str">
        <f aca="false">IF(ISNUMBER(DC60),RANK(DC60,DC$11:DC$510),"")</f>
        <v/>
      </c>
      <c r="DE60" s="77" t="str">
        <f aca="false">IFERROR(IF(OR($BK60&lt;&gt;Constants!$B$12, ISBLANK($C60)),"",LARGE(CS60:CU60,2)), 0)</f>
        <v/>
      </c>
      <c r="DF60" s="75" t="str">
        <f aca="false">IF(ISNUMBER(DE60), RANK(DE60,DE$11:DE$510), "")</f>
        <v/>
      </c>
      <c r="DG60" s="74" t="str">
        <f aca="false">IF(ISBLANK($C60),"",IF(BK60=Constants!$B$12,RANK($CX60, $CX$11:$CX$510, 1)+
SUMPRODUCT(--($CX$11:$CX$510=$CX60),--($CZ60&gt;$CZ$11:$CZ$510))+
SUMPRODUCT(--($CX$11:$CX$510=$CX60),--($CZ60=$CZ$11:$CZ$510),--($DB60&gt;$DB$11:$DB$510))+
SUMPRODUCT(--($CX$11:$CX$510=$CX60),--($CZ60=$CZ$11:$CZ$510),--($DB60=$DB$11:$DB$510), --($DD60&gt;$DD$11:$DD$510))+
SUMPRODUCT(--($CX$11:$CX$510=$CX60),--($CZ60=$CZ$11:$CZ$510),--($DB60=$DB$11:$DB$510), --($DD60=$DD$11:$DD$510), --($DF60&gt;$DF$11:$DF$510))
,BK60)
)</f>
        <v/>
      </c>
      <c r="DH60" s="74" t="str">
        <f aca="false">IF(ISBLANK(C60),"",IF(BK60&lt;&gt;Constants!$B$12, BK60, CX60-DG60))</f>
        <v/>
      </c>
      <c r="DI60" s="75"/>
      <c r="DJ60" s="78"/>
      <c r="DK60" s="79" t="str">
        <f aca="false">IF(ISBLANK($C60),"",IF($BK60=Constants!$B$13,$BM60,""))</f>
        <v/>
      </c>
      <c r="DL60" s="78" t="str">
        <f aca="false">IF(ISBLANK($C60),"",IF($BK60&lt;&gt;Constants!$B$12,"",IF(COUNT($CS60:$CU60)=0,"",MATCH($CV60,$CS60:$CU60,0))))</f>
        <v/>
      </c>
      <c r="DM60" s="80" t="str">
        <f aca="false">IF(ISNUMBER($DL60),CHOOSE($DL60,$BR60,$CB60,$CM60),"")</f>
        <v/>
      </c>
      <c r="DN60" s="80" t="str">
        <f aca="false">IF(ISNUMBER($DL60),CHOOSE($DL60,$BT60,$CD60,$CO60),"")</f>
        <v/>
      </c>
      <c r="DO60" s="80" t="str">
        <f aca="false">IF(ISNUMBER($DL60),CHOOSE($DL60,$BV60,$CF60,$CQ60),"")</f>
        <v/>
      </c>
      <c r="DP60" s="81" t="str">
        <f aca="false">IF(ISBLANK(C60),"",IF(BK60&lt;&gt;Constants!$B$12, BK60 ,CW60))</f>
        <v/>
      </c>
      <c r="DQ60" s="82" t="str">
        <f aca="false">IF(ISBLANK($C60),"",IF($BK60&lt;&gt;Constants!$B$12,$BK60,$BL60))</f>
        <v/>
      </c>
      <c r="DR60" s="82" t="str">
        <f aca="false">IF(ISBLANK(C60),"",DH60)</f>
        <v/>
      </c>
      <c r="DS60" s="82" t="str">
        <f aca="false">IF(ISBLANK(C60),"",DG60)</f>
        <v/>
      </c>
      <c r="DT60" s="83" t="str">
        <f aca="false">IF(ISBLANK(C60),
  "",
IF(DS60=Constants!$B$9,COUNTA($C$11:$C510)+2,IF(DS60=Constants!$B$10,COUNTA($C$11:$C510)+1,IF(DS60=Constants!$B$11,COUNTA($C$11:$C510),DS60))))</f>
        <v/>
      </c>
      <c r="DU60" s="3"/>
      <c r="DV60" s="84" t="n">
        <f aca="false">IF(OR(ISNUMBER(DS60),DS60="DQ",DS60="P",DS60="NS"),
    1,
    0
)</f>
        <v>0</v>
      </c>
      <c r="DW60" s="84" t="n">
        <v>50</v>
      </c>
      <c r="DX60" s="84" t="str">
        <f aca="false">IF(ISBLANK($C60),"",IF(ISNUMBER(DT60),DT60+ROW($B60)/1000,""))</f>
        <v/>
      </c>
      <c r="DY60" s="84" t="str">
        <f aca="false">IF(ISNUMBER(DX60), RANK(DX60,DX$11:DX$510,1), "")</f>
        <v/>
      </c>
      <c r="DZ60" s="84" t="str">
        <f aca="false">IF(ISBLANK($C60),
    "",
    $B60
)</f>
        <v/>
      </c>
      <c r="EA60" s="84" t="str">
        <f aca="false">IF(ISBLANK($C60),
    "",
    $C60
)</f>
        <v/>
      </c>
      <c r="EB60" s="84" t="str">
        <f aca="false">IF(ISBLANK($C60),
    "",
    $D60
)</f>
        <v/>
      </c>
      <c r="EC60" s="84" t="str">
        <f aca="false">IF(ISBLANK($C60),"",$DQ60)</f>
        <v/>
      </c>
      <c r="ED60" s="86" t="str">
        <f aca="false">DP60</f>
        <v/>
      </c>
      <c r="EE60" s="84" t="str">
        <f aca="false">IF(ISBLANK($C60),
    "",
    DS60
)</f>
        <v/>
      </c>
      <c r="EF60" s="87" t="str">
        <f aca="false">IF(DW60&gt;DV$10,
    "",
    VLOOKUP(DW60,DY$11:EE558,7,FALSE())
)</f>
        <v/>
      </c>
      <c r="EG60" s="88" t="str">
        <f aca="false">IF(DW60&gt;DV$10,
    "",
    VLOOKUP(DW60,DY$11:EE558,2,FALSE())
)</f>
        <v/>
      </c>
      <c r="EH60" s="88" t="str">
        <f aca="false">IF(DW60&gt;DV$10,
    "",
    VLOOKUP(DW60,DY$11:EE558,3,FALSE())
)</f>
        <v/>
      </c>
      <c r="EI60" s="88" t="str">
        <f aca="false">IF(DW60&gt;DV$10,
    "",
    VLOOKUP(DW60,DY$11:EE558,4,FALSE())
)</f>
        <v/>
      </c>
      <c r="EJ60" s="89" t="str">
        <f aca="false">IF(DW60&gt;DV$10,
    "",
    VLOOKUP(DW60,DY$11:EE558,6,FALSE())
)</f>
        <v/>
      </c>
      <c r="EK60" s="59"/>
    </row>
    <row r="61" customFormat="false" ht="15.75" hidden="false" customHeight="false" outlineLevel="0" collapsed="false">
      <c r="A61" s="3"/>
      <c r="B61" s="155"/>
      <c r="C61" s="156"/>
      <c r="D61" s="96"/>
      <c r="E61" s="157"/>
      <c r="F61" s="148"/>
      <c r="G61" s="148"/>
      <c r="H61" s="149"/>
      <c r="I61" s="150"/>
      <c r="J61" s="151"/>
      <c r="K61" s="151"/>
      <c r="L61" s="151"/>
      <c r="M61" s="151"/>
      <c r="N61" s="152"/>
      <c r="O61" s="103"/>
      <c r="P61" s="148"/>
      <c r="Q61" s="149"/>
      <c r="R61" s="150"/>
      <c r="S61" s="151"/>
      <c r="T61" s="151"/>
      <c r="U61" s="151"/>
      <c r="V61" s="151"/>
      <c r="W61" s="152"/>
      <c r="X61" s="103"/>
      <c r="Y61" s="148"/>
      <c r="Z61" s="149"/>
      <c r="AA61" s="150"/>
      <c r="AB61" s="151"/>
      <c r="AC61" s="151"/>
      <c r="AD61" s="151"/>
      <c r="AE61" s="151"/>
      <c r="AF61" s="152"/>
      <c r="AG61" s="104"/>
      <c r="AH61" s="150"/>
      <c r="AI61" s="73"/>
      <c r="AJ61" s="73" t="str">
        <f aca="false">IF(ISBLANK($C61),
  "",
IF(E61=Constants!$B$7,
  TRUE(),
IF(E61=Constants!$B$8,
  FALSE(),
  TRUE()
)))</f>
        <v/>
      </c>
      <c r="AK61" s="74" t="str">
        <f aca="false">IF(ISBLANK($C61),"",IF(F61=Constants!$B$8,FALSE(),TRUE()))</f>
        <v/>
      </c>
      <c r="AL61" s="74" t="str">
        <f aca="false">IF(ISBLANK($C61),"",COUNTA($G61:$O61)&gt;0)</f>
        <v/>
      </c>
      <c r="AM61" s="74" t="str">
        <f aca="false">IF(OR(ISBLANK($C61),$AL61&lt;&gt;TRUE()),"",IF(ISBLANK(G61),Constants!$B$27,MAX(0,G61)))</f>
        <v/>
      </c>
      <c r="AN61" s="74" t="str">
        <f aca="false">IF(OR(ISBLANK($C61),$AL61&lt;&gt;TRUE()),"",IF(ISBLANK(H61),Constants!$B$28,MAX(0,H61)))</f>
        <v/>
      </c>
      <c r="AO61" s="74" t="str">
        <f aca="false">IF(OR(ISBLANK($C61),$AL61&lt;&gt;TRUE()),"",IF(J61=Constants!$B$7,TRUE(),IF(J61=Constants!$B$8,FALSE(),TRUE())))</f>
        <v/>
      </c>
      <c r="AP61" s="74" t="str">
        <f aca="false">IF(OR(ISBLANK($C61),$AL61&lt;&gt;TRUE()),"",IF(I61=Constants!$B$7,TRUE(),IF(I61=Constants!$B$8,FALSE(),TRUE())))</f>
        <v/>
      </c>
      <c r="AQ61" s="74" t="str">
        <f aca="false">IF(OR(ISBLANK($C61),$AL61&lt;&gt;TRUE()),"",IF(K61=Constants!$B$33,TRUE(),IF(K61=Constants!$B$34,FALSE(),IF(AND(ISNUMBER(O61),OR(ISBLANK(N61),N61=0)),TRUE(),IF(AND(ISBLANK(O61),ISNUMBER(N61),N61&lt;&gt;0),FALSE(),"")))))</f>
        <v/>
      </c>
      <c r="AR61" s="74" t="str">
        <f aca="false">IF(OR(ISBLANK($C61),$AL61&lt;&gt;TRUE()),"",IF(ISBLANK(L61),Constants!$B$35,MAX(0,MIN(Constants!$B$31,L61))))</f>
        <v/>
      </c>
      <c r="AS61" s="74" t="str">
        <f aca="false">IF(OR(ISBLANK($C61),$AL61&lt;&gt;TRUE()),"",IF(ISBLANK(M61),Constants!$B$35,MAX(0,MIN(Constants!$B$32,M61))))</f>
        <v/>
      </c>
      <c r="AT61" s="74" t="str">
        <f aca="false">IF(ISBLANK($C61),"",COUNTA($P61:$X61)&gt;0)</f>
        <v/>
      </c>
      <c r="AU61" s="74" t="str">
        <f aca="false">IF(OR(ISBLANK($C61),$AT61&lt;&gt;TRUE()),"",IF(ISBLANK(P61),Constants!$B$27,MAX(0,P61)))</f>
        <v/>
      </c>
      <c r="AV61" s="74" t="str">
        <f aca="false">IF(OR(ISBLANK($C61),$AT61&lt;&gt;TRUE()),"",IF(ISBLANK(Q61),Constants!$B$28,MAX(0,Q61)))</f>
        <v/>
      </c>
      <c r="AW61" s="74" t="str">
        <f aca="false">IF(OR(ISBLANK($C61),$AT61&lt;&gt;TRUE()),"",IF(S61=Constants!$B$7,TRUE(),IF(S61=Constants!$B$8,FALSE(),TRUE())))</f>
        <v/>
      </c>
      <c r="AX61" s="74" t="str">
        <f aca="false">IF(OR(ISBLANK($C61),$AT61&lt;&gt;TRUE()),"",IF(R61=Constants!$B$7,TRUE(),IF(R61=Constants!$B$8,FALSE(),TRUE())))</f>
        <v/>
      </c>
      <c r="AY61" s="74" t="str">
        <f aca="false">IF(OR(ISBLANK($C61),$AT61&lt;&gt;TRUE()),"",IF(T61=Constants!$B$33,TRUE(),IF(T61=Constants!$B$34,FALSE(),IF(AND(ISNUMBER(X61),OR(ISBLANK(W61),W61=0)),TRUE(),IF(AND(ISBLANK(X61),ISNUMBER(W61),W61&lt;&gt;0),FALSE(),"")))))</f>
        <v/>
      </c>
      <c r="AZ61" s="74" t="str">
        <f aca="false">IF(OR(ISBLANK($C61),$AT61&lt;&gt;TRUE()),"",IF(ISBLANK(U61),Constants!$B$35,MAX(0,MIN(Constants!$B$31,U61))))</f>
        <v/>
      </c>
      <c r="BA61" s="74" t="str">
        <f aca="false">IF(OR(ISBLANK($C61),$AT61&lt;&gt;TRUE()),"",IF(ISBLANK(V61),Constants!$B$35,MAX(0,MIN(Constants!$B$32,V61))))</f>
        <v/>
      </c>
      <c r="BB61" s="74" t="str">
        <f aca="false">IF(ISBLANK($C61),"",COUNTA($Y61:$AG61)&gt;0)</f>
        <v/>
      </c>
      <c r="BC61" s="74" t="str">
        <f aca="false">IF(OR(ISBLANK($C61),$BB61&lt;&gt;TRUE()),"",IF(ISBLANK(Y61),Constants!$B$27,MAX(0,Y61)))</f>
        <v/>
      </c>
      <c r="BD61" s="74" t="str">
        <f aca="false">IF(OR(ISBLANK($C61),$BB61&lt;&gt;TRUE()),"",IF(ISBLANK(Z61),Constants!$B$28,MAX(0,Z61)))</f>
        <v/>
      </c>
      <c r="BE61" s="74" t="str">
        <f aca="false">IF(OR(ISBLANK($C61),$BB61&lt;&gt;TRUE()),"",IF(AB61=Constants!$B$7,TRUE(),IF(AB61=Constants!$B$8,FALSE(),TRUE())))</f>
        <v/>
      </c>
      <c r="BF61" s="74" t="str">
        <f aca="false">IF(OR(ISBLANK($C61),$BB61&lt;&gt;TRUE()),"",IF(AA61=Constants!$B$7,TRUE(),IF(AA61=Constants!$B$8,FALSE(),TRUE())))</f>
        <v/>
      </c>
      <c r="BG61" s="74" t="str">
        <f aca="false">IF(OR(ISBLANK($C61),$BB61&lt;&gt;TRUE()),"",IF(AC61=Constants!$B$33,TRUE(),IF(AC61=Constants!$B$34,FALSE(),IF(AND(ISNUMBER(AG61),OR(ISBLANK(AF61),AF61=0)),TRUE(),IF(AND(ISBLANK(AG61),ISNUMBER(AF61),AF61&lt;&gt;0),FALSE(),"")))))</f>
        <v/>
      </c>
      <c r="BH61" s="74" t="str">
        <f aca="false">IF(OR(ISBLANK($C61),$BB61&lt;&gt;TRUE()),"",IF(ISBLANK(AD61),Constants!$B$35,MAX(0,MIN(Constants!$B$31,AD61))))</f>
        <v/>
      </c>
      <c r="BI61" s="74" t="str">
        <f aca="false">IF(OR(ISBLANK($C61),$BB61&lt;&gt;TRUE()),"",IF(ISBLANK(AE61),Constants!$B$35,MAX(0,MIN(Constants!$B$32,AE61))))</f>
        <v/>
      </c>
      <c r="BJ61" s="75" t="str">
        <f aca="false">IF(ISBLANK($C61),
  "",
IF(AH61=Constants!$B$7,
  TRUE(),
IF(AH61=Constants!$B$8,
  FALSE(),
  FALSE()
)))</f>
        <v/>
      </c>
      <c r="BK61" s="74" t="str">
        <f aca="false">IF(ISBLANK($C61),"",IF($BJ61,Constants!$B$9,IF(COUNTA($E61:$AH61)=0,Constants!$B$10,IF(NOT($AK61),Constants!$B$11,IF(AND(NOT(ISNUMBER($BM61)),COUNTA($O61,$X61,$AG61)&gt;0),Constants!$B$13,Constants!$B$12)))))</f>
        <v/>
      </c>
      <c r="BL61" s="74" t="str">
        <f aca="false">IF(ISBLANK($C61),"",IF($BK61&lt;&gt;Constants!$B$12,$BK61,Constants!$B$4))</f>
        <v/>
      </c>
      <c r="BM61" s="73" t="str">
        <f aca="false">IF(OR(ISBLANK($D$8), NOT(ISNUMBER($D$8))), Constants!$B$17,$D$8)</f>
        <v>ERROR: Set Target Time in cell D8</v>
      </c>
      <c r="BN61" s="73" t="str">
        <f aca="false">IF(OR($BK61&lt;&gt;Constants!$B$12,$AL61&lt;&gt;TRUE()),"",IF(NOT($AO61),TRUE(),IF($AQ61="","",$AQ61)))</f>
        <v/>
      </c>
      <c r="BO61" s="74" t="b">
        <f aca="false">IF(BN61="",FALSE(),IF(NOT($AO61),TRUE(),IF($AQ61,ISNUMBER(O61),ISNUMBER(N61))))</f>
        <v>0</v>
      </c>
      <c r="BP61" s="76" t="str">
        <f aca="false">IF(BO61,IF($AJ61,1,Constants!$B$22)*POWER(Constants!$B$23,MAX($AM61,0))*POWER(Constants!$B$24,MAX($AN61,0)),"")</f>
        <v/>
      </c>
      <c r="BQ61" s="74" t="str">
        <f aca="false">IF(OR($BK61&lt;&gt;Constants!$B$12,NOT($BO61)),"",IF(NOT($AO61),0,Constants!$B$19*IF($AQ61,1,MAX(0,MIN(1,(Constants!$B$20-N61)/Constants!$B$20)))))</f>
        <v/>
      </c>
      <c r="BR61" s="74" t="str">
        <f aca="false">IF(BQ61="","",BQ61*IF($AP61,1,Constants!$B$25)*BP61)</f>
        <v/>
      </c>
      <c r="BS61" s="74" t="str">
        <f aca="false">IF(OR($BK61&lt;&gt;Constants!$B$12,NOT($BO61)),"",IF(NOT($AO61),0,IF(NOT($AQ61),0,MAX(0,Constants!$B$21*(1-ABS(O61-$BM61)/$BM61)))))</f>
        <v/>
      </c>
      <c r="BT61" s="74" t="str">
        <f aca="false">IF(BS61="","",BS61*BP61)</f>
        <v/>
      </c>
      <c r="BU61" s="74" t="str">
        <f aca="false">IF(OR($BK61&lt;&gt;Constants!$B$12,NOT($BO61)),"",IF(OR(NOT($AO61),NOT($AP61)),0,MIN(Constants!$B$18,(Constants!$B$29*$AR61+Constants!$B$30*$AS61)*IF($AQ61,1,MAX(0,MIN(1,(Constants!$B$20-N61)/Constants!$B$20))))))</f>
        <v/>
      </c>
      <c r="BV61" s="74" t="str">
        <f aca="false">IF(BU61="","",BU61*BP61)</f>
        <v/>
      </c>
      <c r="BW61" s="75" t="str">
        <f aca="false">IF(OR($BK61&lt;&gt;Constants!$B$12,NOT($BO61)),"",BR61+BT61+BV61)</f>
        <v/>
      </c>
      <c r="BX61" s="73" t="str">
        <f aca="false">IF(OR($BK61&lt;&gt;Constants!$B$12,$AT61&lt;&gt;TRUE()),"",IF(NOT($AW61),TRUE(),IF($AY61="","",$AY61)))</f>
        <v/>
      </c>
      <c r="BY61" s="74" t="b">
        <f aca="false">IF(BX61="",FALSE(),IF(NOT($AW61),TRUE(),IF($AY61,ISNUMBER(X61),ISNUMBER(W61))))</f>
        <v>0</v>
      </c>
      <c r="BZ61" s="76" t="str">
        <f aca="false">IF(BY61,IF($AJ61,1,Constants!$B$22)*POWER(Constants!$B$23,MAX($AU61,0))*POWER(Constants!$B$24,MAX($AV61,0)),"")</f>
        <v/>
      </c>
      <c r="CA61" s="74" t="str">
        <f aca="false">IF(OR($BK61&lt;&gt;Constants!$B$12,NOT($BY61)),"",IF(NOT($AW61),0,Constants!$B$19*IF($AY61,1,MAX(0,MIN(1,(Constants!$B$20-W61)/Constants!$B$20)))))</f>
        <v/>
      </c>
      <c r="CB61" s="74" t="str">
        <f aca="false">IF(CA61="","",CA61*IF($AX61,1,Constants!$B$25)*BZ61)</f>
        <v/>
      </c>
      <c r="CC61" s="74" t="str">
        <f aca="false">IF(OR($BK61&lt;&gt;Constants!$B$12,NOT($BY61)),"",IF(NOT($AW61),0,IF(NOT($AY61),0,MAX(0,Constants!$B$21*(1-ABS(X61-$BM61)/$BM61)))))</f>
        <v/>
      </c>
      <c r="CD61" s="74" t="str">
        <f aca="false">IF(CC61="","",CC61*BZ61)</f>
        <v/>
      </c>
      <c r="CE61" s="74" t="str">
        <f aca="false">IF(OR($BK61&lt;&gt;Constants!$B$12,NOT($BY61)),"",IF(OR(NOT($AW61),NOT($AX61)),0,MIN(Constants!$B$18,(Constants!$B$29*$AZ61+Constants!$B$30*$BA61)*IF($AY61,1,MAX(0,MIN(1,(Constants!$B$20-W61)/Constants!$B$20))))))</f>
        <v/>
      </c>
      <c r="CF61" s="74" t="str">
        <f aca="false">IF(CE61="","",CE61*BZ61)</f>
        <v/>
      </c>
      <c r="CG61" s="75" t="str">
        <f aca="false">IF(OR($BK61&lt;&gt;Constants!$B$12,NOT($BY61)),"",CB61+CD61+CF61)</f>
        <v/>
      </c>
      <c r="CH61" s="73" t="b">
        <f aca="false">IF(OR(BN61="",BX61=""),TRUE(),BN61&lt;&gt;BX61)</f>
        <v>1</v>
      </c>
      <c r="CI61" s="74" t="str">
        <f aca="false">IF(OR($BK61&lt;&gt;Constants!$B$12,$BB61&lt;&gt;TRUE(),NOT($CH61)),"",IF(NOT($BE61),TRUE(),IF($BG61="","",$BG61)))</f>
        <v/>
      </c>
      <c r="CJ61" s="74" t="b">
        <f aca="false">IF(CI61="",FALSE(),IF(NOT($BE61),TRUE(),IF($BG61,ISNUMBER(AG61),ISNUMBER(AF61))))</f>
        <v>0</v>
      </c>
      <c r="CK61" s="76" t="str">
        <f aca="false">IF(CJ61,IF($AJ61,1,Constants!$B$22)*POWER(Constants!$B$23,MAX($BC61,0))*POWER(Constants!$B$24,MAX($BD61,0)),"")</f>
        <v/>
      </c>
      <c r="CL61" s="74" t="str">
        <f aca="false">IF(OR($BK61&lt;&gt;Constants!$B$12,NOT($CJ61)),"",IF(NOT($BE61),0,Constants!$B$19*IF($BG61,1,MAX(0,MIN(1,(Constants!$B$20-AF61)/Constants!$B$20)))))</f>
        <v/>
      </c>
      <c r="CM61" s="74" t="str">
        <f aca="false">IF(CL61="","",CL61*IF($BF61,1,Constants!$B$25)*CK61)</f>
        <v/>
      </c>
      <c r="CN61" s="74" t="str">
        <f aca="false">IF(OR($BK61&lt;&gt;Constants!$B$12,NOT($CJ61)),"",IF(NOT($BE61),0,IF(NOT($BG61),0,MAX(0,Constants!$B$21*(1-ABS(AG61-$BM61)/$BM61)))))</f>
        <v/>
      </c>
      <c r="CO61" s="74" t="str">
        <f aca="false">IF(CN61="","",CN61*CK61)</f>
        <v/>
      </c>
      <c r="CP61" s="74" t="str">
        <f aca="false">IF(OR($BK61&lt;&gt;Constants!$B$12,NOT($CJ61)),"",IF(OR(NOT($BE61),NOT($BF61)),0,MIN(Constants!$B$18,(Constants!$B$29*$BH61+Constants!$B$30*$BI61)*IF($BG61,1,MAX(0,MIN(1,(Constants!$B$20-AF61)/Constants!$B$20))))))</f>
        <v/>
      </c>
      <c r="CQ61" s="74" t="str">
        <f aca="false">IF(CP61="","",CP61*CK61)</f>
        <v/>
      </c>
      <c r="CR61" s="75" t="str">
        <f aca="false">IF(OR($BK61&lt;&gt;Constants!$B$12,NOT($CJ61)),"",CM61+CO61+CQ61)</f>
        <v/>
      </c>
      <c r="CS61" s="73" t="str">
        <f aca="false">IF(OR($BK61&lt;&gt;Constants!$B$12,ISBLANK($C61)),"",BW61)</f>
        <v/>
      </c>
      <c r="CT61" s="74" t="str">
        <f aca="false">IF(OR($BK61&lt;&gt;Constants!$B$12,ISBLANK($C61)),"",CG61)</f>
        <v/>
      </c>
      <c r="CU61" s="75" t="str">
        <f aca="false">IF(OR($BK61&lt;&gt;Constants!$B$12,ISBLANK($C61)),"",CR61)</f>
        <v/>
      </c>
      <c r="CV61" s="74" t="str">
        <f aca="false">IF(OR($BK61&lt;&gt;Constants!$B$12,ISBLANK($C61)),"",IF(COUNT(CS61:CU61)=0,0,MAX(CS61:CU61)))</f>
        <v/>
      </c>
      <c r="CW61" s="74" t="str">
        <f aca="false">IF($BK61&lt;&gt;Constants!$B$12,"",CV61)</f>
        <v/>
      </c>
      <c r="CX61" s="74" t="str">
        <f aca="false">IF(ISNUMBER(CW61), RANK(CW61,$CW$11:$CW$510), "")</f>
        <v/>
      </c>
      <c r="CY61" s="73" t="str">
        <f aca="false">IF(OR($BK61&lt;&gt;Constants!$B$12,ISBLANK($C61)),"",MAX(BT61,CD61,CO61))</f>
        <v/>
      </c>
      <c r="CZ61" s="74" t="str">
        <f aca="false">IF(ISNUMBER(CY61), RANK(CY61,CY$11:CY$510), "")</f>
        <v/>
      </c>
      <c r="DA61" s="74" t="str">
        <f aca="false">IF(OR($BK61&lt;&gt;Constants!$B$12,ISBLANK($C61)),"",MAX(AM61,AU61,IF($CH61,BC61,0)))</f>
        <v/>
      </c>
      <c r="DB61" s="74" t="str">
        <f aca="false">IF(ISNUMBER(DA61), RANK(DA61,DA$11:DA$510,1), "")</f>
        <v/>
      </c>
      <c r="DC61" s="74" t="str">
        <f aca="false">IF(OR($BK61&lt;&gt;Constants!$B$12,ISBLANK($C61)),"",MAX(BV61,CF61,CQ61))</f>
        <v/>
      </c>
      <c r="DD61" s="74" t="str">
        <f aca="false">IF(ISNUMBER(DC61),RANK(DC61,DC$11:DC$510),"")</f>
        <v/>
      </c>
      <c r="DE61" s="77" t="str">
        <f aca="false">IFERROR(IF(OR($BK61&lt;&gt;Constants!$B$12, ISBLANK($C61)),"",LARGE(CS61:CU61,2)), 0)</f>
        <v/>
      </c>
      <c r="DF61" s="75" t="str">
        <f aca="false">IF(ISNUMBER(DE61), RANK(DE61,DE$11:DE$510), "")</f>
        <v/>
      </c>
      <c r="DG61" s="74" t="str">
        <f aca="false">IF(ISBLANK($C61),"",IF(BK61=Constants!$B$12,RANK($CX61, $CX$11:$CX$510, 1)+
SUMPRODUCT(--($CX$11:$CX$510=$CX61),--($CZ61&gt;$CZ$11:$CZ$510))+
SUMPRODUCT(--($CX$11:$CX$510=$CX61),--($CZ61=$CZ$11:$CZ$510),--($DB61&gt;$DB$11:$DB$510))+
SUMPRODUCT(--($CX$11:$CX$510=$CX61),--($CZ61=$CZ$11:$CZ$510),--($DB61=$DB$11:$DB$510), --($DD61&gt;$DD$11:$DD$510))+
SUMPRODUCT(--($CX$11:$CX$510=$CX61),--($CZ61=$CZ$11:$CZ$510),--($DB61=$DB$11:$DB$510), --($DD61=$DD$11:$DD$510), --($DF61&gt;$DF$11:$DF$510))
,BK61)
)</f>
        <v/>
      </c>
      <c r="DH61" s="74" t="str">
        <f aca="false">IF(ISBLANK(C61),"",IF(BK61&lt;&gt;Constants!$B$12, BK61, CX61-DG61))</f>
        <v/>
      </c>
      <c r="DI61" s="75"/>
      <c r="DJ61" s="78"/>
      <c r="DK61" s="79" t="str">
        <f aca="false">IF(ISBLANK($C61),"",IF($BK61=Constants!$B$13,$BM61,""))</f>
        <v/>
      </c>
      <c r="DL61" s="78" t="str">
        <f aca="false">IF(ISBLANK($C61),"",IF($BK61&lt;&gt;Constants!$B$12,"",IF(COUNT($CS61:$CU61)=0,"",MATCH($CV61,$CS61:$CU61,0))))</f>
        <v/>
      </c>
      <c r="DM61" s="80" t="str">
        <f aca="false">IF(ISNUMBER($DL61),CHOOSE($DL61,$BR61,$CB61,$CM61),"")</f>
        <v/>
      </c>
      <c r="DN61" s="80" t="str">
        <f aca="false">IF(ISNUMBER($DL61),CHOOSE($DL61,$BT61,$CD61,$CO61),"")</f>
        <v/>
      </c>
      <c r="DO61" s="80" t="str">
        <f aca="false">IF(ISNUMBER($DL61),CHOOSE($DL61,$BV61,$CF61,$CQ61),"")</f>
        <v/>
      </c>
      <c r="DP61" s="81" t="str">
        <f aca="false">IF(ISBLANK(C61),"",IF(BK61&lt;&gt;Constants!$B$12, BK61 ,CW61))</f>
        <v/>
      </c>
      <c r="DQ61" s="82" t="str">
        <f aca="false">IF(ISBLANK($C61),"",IF($BK61&lt;&gt;Constants!$B$12,$BK61,$BL61))</f>
        <v/>
      </c>
      <c r="DR61" s="82" t="str">
        <f aca="false">IF(ISBLANK(C61),"",DH61)</f>
        <v/>
      </c>
      <c r="DS61" s="82" t="str">
        <f aca="false">IF(ISBLANK(C61),"",DG61)</f>
        <v/>
      </c>
      <c r="DT61" s="83" t="str">
        <f aca="false">IF(ISBLANK(C61),
  "",
IF(DS61=Constants!$B$9,COUNTA($C$11:$C510)+2,IF(DS61=Constants!$B$10,COUNTA($C$11:$C510)+1,IF(DS61=Constants!$B$11,COUNTA($C$11:$C510),DS61))))</f>
        <v/>
      </c>
      <c r="DU61" s="3"/>
      <c r="DV61" s="84" t="n">
        <f aca="false">IF(OR(ISNUMBER(DS61),DS61="DQ",DS61="P",DS61="NS"),
    1,
    0
)</f>
        <v>0</v>
      </c>
      <c r="DW61" s="84" t="n">
        <v>51</v>
      </c>
      <c r="DX61" s="84" t="str">
        <f aca="false">IF(ISBLANK($C61),"",IF(ISNUMBER(DT61),DT61+ROW($B61)/1000,""))</f>
        <v/>
      </c>
      <c r="DY61" s="84" t="str">
        <f aca="false">IF(ISNUMBER(DX61), RANK(DX61,DX$11:DX$510,1), "")</f>
        <v/>
      </c>
      <c r="DZ61" s="84" t="str">
        <f aca="false">IF(ISBLANK($C61),
    "",
    $B61
)</f>
        <v/>
      </c>
      <c r="EA61" s="84" t="str">
        <f aca="false">IF(ISBLANK($C61),
    "",
    $C61
)</f>
        <v/>
      </c>
      <c r="EB61" s="84" t="str">
        <f aca="false">IF(ISBLANK($C61),
    "",
    $D61
)</f>
        <v/>
      </c>
      <c r="EC61" s="84" t="str">
        <f aca="false">IF(ISBLANK($C61),"",$DQ61)</f>
        <v/>
      </c>
      <c r="ED61" s="86" t="str">
        <f aca="false">DP61</f>
        <v/>
      </c>
      <c r="EE61" s="84" t="str">
        <f aca="false">IF(ISBLANK($C61),
    "",
    DS61
)</f>
        <v/>
      </c>
      <c r="EF61" s="87" t="str">
        <f aca="false">IF(DW61&gt;DV$10,
    "",
    VLOOKUP(DW61,DY$11:EE559,7,FALSE())
)</f>
        <v/>
      </c>
      <c r="EG61" s="88" t="str">
        <f aca="false">IF(DW61&gt;DV$10,
    "",
    VLOOKUP(DW61,DY$11:EE559,2,FALSE())
)</f>
        <v/>
      </c>
      <c r="EH61" s="88" t="str">
        <f aca="false">IF(DW61&gt;DV$10,
    "",
    VLOOKUP(DW61,DY$11:EE559,3,FALSE())
)</f>
        <v/>
      </c>
      <c r="EI61" s="88" t="str">
        <f aca="false">IF(DW61&gt;DV$10,
    "",
    VLOOKUP(DW61,DY$11:EE559,4,FALSE())
)</f>
        <v/>
      </c>
      <c r="EJ61" s="89" t="str">
        <f aca="false">IF(DW61&gt;DV$10,
    "",
    VLOOKUP(DW61,DY$11:EE559,6,FALSE())
)</f>
        <v/>
      </c>
      <c r="EK61" s="59"/>
    </row>
    <row r="62" customFormat="false" ht="15.75" hidden="false" customHeight="false" outlineLevel="0" collapsed="false">
      <c r="A62" s="3"/>
      <c r="B62" s="153"/>
      <c r="C62" s="154"/>
      <c r="D62" s="135"/>
      <c r="E62" s="158"/>
      <c r="F62" s="137"/>
      <c r="G62" s="137"/>
      <c r="H62" s="138"/>
      <c r="I62" s="139"/>
      <c r="J62" s="140"/>
      <c r="K62" s="140"/>
      <c r="L62" s="140"/>
      <c r="M62" s="140"/>
      <c r="N62" s="141"/>
      <c r="O62" s="142"/>
      <c r="P62" s="137"/>
      <c r="Q62" s="138"/>
      <c r="R62" s="139"/>
      <c r="S62" s="140"/>
      <c r="T62" s="140"/>
      <c r="U62" s="140"/>
      <c r="V62" s="140"/>
      <c r="W62" s="141"/>
      <c r="X62" s="142"/>
      <c r="Y62" s="137"/>
      <c r="Z62" s="138"/>
      <c r="AA62" s="139"/>
      <c r="AB62" s="140"/>
      <c r="AC62" s="140"/>
      <c r="AD62" s="140"/>
      <c r="AE62" s="140"/>
      <c r="AF62" s="141"/>
      <c r="AG62" s="143"/>
      <c r="AH62" s="139"/>
      <c r="AI62" s="116"/>
      <c r="AJ62" s="116" t="str">
        <f aca="false">IF(ISBLANK($C62),
  "",
IF(E62=Constants!$B$7,
  TRUE(),
IF(E62=Constants!$B$8,
  FALSE(),
  TRUE()
)))</f>
        <v/>
      </c>
      <c r="AK62" s="117" t="str">
        <f aca="false">IF(ISBLANK($C62),"",IF(F62=Constants!$B$8,FALSE(),TRUE()))</f>
        <v/>
      </c>
      <c r="AL62" s="117" t="str">
        <f aca="false">IF(ISBLANK($C62),"",COUNTA($G62:$O62)&gt;0)</f>
        <v/>
      </c>
      <c r="AM62" s="117" t="str">
        <f aca="false">IF(OR(ISBLANK($C62),$AL62&lt;&gt;TRUE()),"",IF(ISBLANK(G62),Constants!$B$27,MAX(0,G62)))</f>
        <v/>
      </c>
      <c r="AN62" s="117" t="str">
        <f aca="false">IF(OR(ISBLANK($C62),$AL62&lt;&gt;TRUE()),"",IF(ISBLANK(H62),Constants!$B$28,MAX(0,H62)))</f>
        <v/>
      </c>
      <c r="AO62" s="117" t="str">
        <f aca="false">IF(OR(ISBLANK($C62),$AL62&lt;&gt;TRUE()),"",IF(J62=Constants!$B$7,TRUE(),IF(J62=Constants!$B$8,FALSE(),TRUE())))</f>
        <v/>
      </c>
      <c r="AP62" s="117" t="str">
        <f aca="false">IF(OR(ISBLANK($C62),$AL62&lt;&gt;TRUE()),"",IF(I62=Constants!$B$7,TRUE(),IF(I62=Constants!$B$8,FALSE(),TRUE())))</f>
        <v/>
      </c>
      <c r="AQ62" s="117" t="str">
        <f aca="false">IF(OR(ISBLANK($C62),$AL62&lt;&gt;TRUE()),"",IF(K62=Constants!$B$33,TRUE(),IF(K62=Constants!$B$34,FALSE(),IF(AND(ISNUMBER(O62),OR(ISBLANK(N62),N62=0)),TRUE(),IF(AND(ISBLANK(O62),ISNUMBER(N62),N62&lt;&gt;0),FALSE(),"")))))</f>
        <v/>
      </c>
      <c r="AR62" s="117" t="str">
        <f aca="false">IF(OR(ISBLANK($C62),$AL62&lt;&gt;TRUE()),"",IF(ISBLANK(L62),Constants!$B$35,MAX(0,MIN(Constants!$B$31,L62))))</f>
        <v/>
      </c>
      <c r="AS62" s="117" t="str">
        <f aca="false">IF(OR(ISBLANK($C62),$AL62&lt;&gt;TRUE()),"",IF(ISBLANK(M62),Constants!$B$35,MAX(0,MIN(Constants!$B$32,M62))))</f>
        <v/>
      </c>
      <c r="AT62" s="117" t="str">
        <f aca="false">IF(ISBLANK($C62),"",COUNTA($P62:$X62)&gt;0)</f>
        <v/>
      </c>
      <c r="AU62" s="117" t="str">
        <f aca="false">IF(OR(ISBLANK($C62),$AT62&lt;&gt;TRUE()),"",IF(ISBLANK(P62),Constants!$B$27,MAX(0,P62)))</f>
        <v/>
      </c>
      <c r="AV62" s="117" t="str">
        <f aca="false">IF(OR(ISBLANK($C62),$AT62&lt;&gt;TRUE()),"",IF(ISBLANK(Q62),Constants!$B$28,MAX(0,Q62)))</f>
        <v/>
      </c>
      <c r="AW62" s="117" t="str">
        <f aca="false">IF(OR(ISBLANK($C62),$AT62&lt;&gt;TRUE()),"",IF(S62=Constants!$B$7,TRUE(),IF(S62=Constants!$B$8,FALSE(),TRUE())))</f>
        <v/>
      </c>
      <c r="AX62" s="117" t="str">
        <f aca="false">IF(OR(ISBLANK($C62),$AT62&lt;&gt;TRUE()),"",IF(R62=Constants!$B$7,TRUE(),IF(R62=Constants!$B$8,FALSE(),TRUE())))</f>
        <v/>
      </c>
      <c r="AY62" s="117" t="str">
        <f aca="false">IF(OR(ISBLANK($C62),$AT62&lt;&gt;TRUE()),"",IF(T62=Constants!$B$33,TRUE(),IF(T62=Constants!$B$34,FALSE(),IF(AND(ISNUMBER(X62),OR(ISBLANK(W62),W62=0)),TRUE(),IF(AND(ISBLANK(X62),ISNUMBER(W62),W62&lt;&gt;0),FALSE(),"")))))</f>
        <v/>
      </c>
      <c r="AZ62" s="117" t="str">
        <f aca="false">IF(OR(ISBLANK($C62),$AT62&lt;&gt;TRUE()),"",IF(ISBLANK(U62),Constants!$B$35,MAX(0,MIN(Constants!$B$31,U62))))</f>
        <v/>
      </c>
      <c r="BA62" s="117" t="str">
        <f aca="false">IF(OR(ISBLANK($C62),$AT62&lt;&gt;TRUE()),"",IF(ISBLANK(V62),Constants!$B$35,MAX(0,MIN(Constants!$B$32,V62))))</f>
        <v/>
      </c>
      <c r="BB62" s="117" t="str">
        <f aca="false">IF(ISBLANK($C62),"",COUNTA($Y62:$AG62)&gt;0)</f>
        <v/>
      </c>
      <c r="BC62" s="117" t="str">
        <f aca="false">IF(OR(ISBLANK($C62),$BB62&lt;&gt;TRUE()),"",IF(ISBLANK(Y62),Constants!$B$27,MAX(0,Y62)))</f>
        <v/>
      </c>
      <c r="BD62" s="117" t="str">
        <f aca="false">IF(OR(ISBLANK($C62),$BB62&lt;&gt;TRUE()),"",IF(ISBLANK(Z62),Constants!$B$28,MAX(0,Z62)))</f>
        <v/>
      </c>
      <c r="BE62" s="117" t="str">
        <f aca="false">IF(OR(ISBLANK($C62),$BB62&lt;&gt;TRUE()),"",IF(AB62=Constants!$B$7,TRUE(),IF(AB62=Constants!$B$8,FALSE(),TRUE())))</f>
        <v/>
      </c>
      <c r="BF62" s="117" t="str">
        <f aca="false">IF(OR(ISBLANK($C62),$BB62&lt;&gt;TRUE()),"",IF(AA62=Constants!$B$7,TRUE(),IF(AA62=Constants!$B$8,FALSE(),TRUE())))</f>
        <v/>
      </c>
      <c r="BG62" s="117" t="str">
        <f aca="false">IF(OR(ISBLANK($C62),$BB62&lt;&gt;TRUE()),"",IF(AC62=Constants!$B$33,TRUE(),IF(AC62=Constants!$B$34,FALSE(),IF(AND(ISNUMBER(AG62),OR(ISBLANK(AF62),AF62=0)),TRUE(),IF(AND(ISBLANK(AG62),ISNUMBER(AF62),AF62&lt;&gt;0),FALSE(),"")))))</f>
        <v/>
      </c>
      <c r="BH62" s="117" t="str">
        <f aca="false">IF(OR(ISBLANK($C62),$BB62&lt;&gt;TRUE()),"",IF(ISBLANK(AD62),Constants!$B$35,MAX(0,MIN(Constants!$B$31,AD62))))</f>
        <v/>
      </c>
      <c r="BI62" s="117" t="str">
        <f aca="false">IF(OR(ISBLANK($C62),$BB62&lt;&gt;TRUE()),"",IF(ISBLANK(AE62),Constants!$B$35,MAX(0,MIN(Constants!$B$32,AE62))))</f>
        <v/>
      </c>
      <c r="BJ62" s="118" t="str">
        <f aca="false">IF(ISBLANK($C62),
  "",
IF(AH62=Constants!$B$7,
  TRUE(),
IF(AH62=Constants!$B$8,
  FALSE(),
  FALSE()
)))</f>
        <v/>
      </c>
      <c r="BK62" s="117" t="str">
        <f aca="false">IF(ISBLANK($C62),"",IF($BJ62,Constants!$B$9,IF(COUNTA($E62:$AH62)=0,Constants!$B$10,IF(NOT($AK62),Constants!$B$11,IF(AND(NOT(ISNUMBER($BM62)),COUNTA($O62,$X62,$AG62)&gt;0),Constants!$B$13,Constants!$B$12)))))</f>
        <v/>
      </c>
      <c r="BL62" s="117" t="str">
        <f aca="false">IF(ISBLANK($C62),"",IF($BK62&lt;&gt;Constants!$B$12,$BK62,Constants!$B$4))</f>
        <v/>
      </c>
      <c r="BM62" s="116" t="str">
        <f aca="false">IF(OR(ISBLANK($D$8), NOT(ISNUMBER($D$8))), Constants!$B$17,$D$8)</f>
        <v>ERROR: Set Target Time in cell D8</v>
      </c>
      <c r="BN62" s="119" t="str">
        <f aca="false">IF(OR($BK62&lt;&gt;Constants!$B$12,$AL62&lt;&gt;TRUE()),"",IF(NOT($AO62),TRUE(),IF($AQ62="","",$AQ62)))</f>
        <v/>
      </c>
      <c r="BO62" s="120" t="n">
        <f aca="false">IF(BN62="",FALSE(),IF(NOT($AO62),TRUE(),IF($AQ62,ISNUMBER(O62),ISNUMBER(N62))))</f>
        <v>0</v>
      </c>
      <c r="BP62" s="121" t="str">
        <f aca="false">IF(BO62,IF($AJ62,1,Constants!$B$22)*POWER(Constants!$B$23,MAX($AM62,0))*POWER(Constants!$B$24,MAX($AN62,0)),"")</f>
        <v/>
      </c>
      <c r="BQ62" s="117" t="str">
        <f aca="false">IF(OR($BK62&lt;&gt;Constants!$B$12,NOT($BO62)),"",IF(NOT($AO62),0,Constants!$B$19*IF($AQ62,1,MAX(0,MIN(1,(Constants!$B$20-N62)/Constants!$B$20)))))</f>
        <v/>
      </c>
      <c r="BR62" s="117" t="str">
        <f aca="false">IF(BQ62="","",BQ62*IF($AP62,1,Constants!$B$25)*BP62)</f>
        <v/>
      </c>
      <c r="BS62" s="117" t="str">
        <f aca="false">IF(OR($BK62&lt;&gt;Constants!$B$12,NOT($BO62)),"",IF(NOT($AO62),0,IF(NOT($AQ62),0,MAX(0,Constants!$B$21*(1-ABS(O62-$BM62)/$BM62)))))</f>
        <v/>
      </c>
      <c r="BT62" s="117" t="str">
        <f aca="false">IF(BS62="","",BS62*BP62)</f>
        <v/>
      </c>
      <c r="BU62" s="117" t="str">
        <f aca="false">IF(OR($BK62&lt;&gt;Constants!$B$12,NOT($BO62)),"",IF(OR(NOT($AO62),NOT($AP62)),0,MIN(Constants!$B$18,(Constants!$B$29*$AR62+Constants!$B$30*$AS62)*IF($AQ62,1,MAX(0,MIN(1,(Constants!$B$20-N62)/Constants!$B$20))))))</f>
        <v/>
      </c>
      <c r="BV62" s="117" t="str">
        <f aca="false">IF(BU62="","",BU62*BP62)</f>
        <v/>
      </c>
      <c r="BW62" s="122" t="str">
        <f aca="false">IF(OR($BK62&lt;&gt;Constants!$B$12,NOT($BO62)),"",BR62+BT62+BV62)</f>
        <v/>
      </c>
      <c r="BX62" s="119" t="str">
        <f aca="false">IF(OR($BK62&lt;&gt;Constants!$B$12,$AT62&lt;&gt;TRUE()),"",IF(NOT($AW62),TRUE(),IF($AY62="","",$AY62)))</f>
        <v/>
      </c>
      <c r="BY62" s="120" t="n">
        <f aca="false">IF(BX62="",FALSE(),IF(NOT($AW62),TRUE(),IF($AY62,ISNUMBER(X62),ISNUMBER(W62))))</f>
        <v>0</v>
      </c>
      <c r="BZ62" s="121" t="str">
        <f aca="false">IF(BY62,IF($AJ62,1,Constants!$B$22)*POWER(Constants!$B$23,MAX($AU62,0))*POWER(Constants!$B$24,MAX($AV62,0)),"")</f>
        <v/>
      </c>
      <c r="CA62" s="117" t="str">
        <f aca="false">IF(OR($BK62&lt;&gt;Constants!$B$12,NOT($BY62)),"",IF(NOT($AW62),0,Constants!$B$19*IF($AY62,1,MAX(0,MIN(1,(Constants!$B$20-W62)/Constants!$B$20)))))</f>
        <v/>
      </c>
      <c r="CB62" s="117" t="str">
        <f aca="false">IF(CA62="","",CA62*IF($AX62,1,Constants!$B$25)*BZ62)</f>
        <v/>
      </c>
      <c r="CC62" s="117" t="str">
        <f aca="false">IF(OR($BK62&lt;&gt;Constants!$B$12,NOT($BY62)),"",IF(NOT($AW62),0,IF(NOT($AY62),0,MAX(0,Constants!$B$21*(1-ABS(X62-$BM62)/$BM62)))))</f>
        <v/>
      </c>
      <c r="CD62" s="117" t="str">
        <f aca="false">IF(CC62="","",CC62*BZ62)</f>
        <v/>
      </c>
      <c r="CE62" s="117" t="str">
        <f aca="false">IF(OR($BK62&lt;&gt;Constants!$B$12,NOT($BY62)),"",IF(OR(NOT($AW62),NOT($AX62)),0,MIN(Constants!$B$18,(Constants!$B$29*$AZ62+Constants!$B$30*$BA62)*IF($AY62,1,MAX(0,MIN(1,(Constants!$B$20-W62)/Constants!$B$20))))))</f>
        <v/>
      </c>
      <c r="CF62" s="117" t="str">
        <f aca="false">IF(CE62="","",CE62*BZ62)</f>
        <v/>
      </c>
      <c r="CG62" s="122" t="str">
        <f aca="false">IF(OR($BK62&lt;&gt;Constants!$B$12,NOT($BY62)),"",CB62+CD62+CF62)</f>
        <v/>
      </c>
      <c r="CH62" s="119" t="n">
        <f aca="false">IF(OR(BN62="",BX62=""),TRUE(),BN62&lt;&gt;BX62)</f>
        <v>1</v>
      </c>
      <c r="CI62" s="117" t="str">
        <f aca="false">IF(OR($BK62&lt;&gt;Constants!$B$12,$BB62&lt;&gt;TRUE(),NOT($CH62)),"",IF(NOT($BE62),TRUE(),IF($BG62="","",$BG62)))</f>
        <v/>
      </c>
      <c r="CJ62" s="120" t="n">
        <f aca="false">IF(CI62="",FALSE(),IF(NOT($BE62),TRUE(),IF($BG62,ISNUMBER(AG62),ISNUMBER(AF62))))</f>
        <v>0</v>
      </c>
      <c r="CK62" s="121" t="str">
        <f aca="false">IF(CJ62,IF($AJ62,1,Constants!$B$22)*POWER(Constants!$B$23,MAX($BC62,0))*POWER(Constants!$B$24,MAX($BD62,0)),"")</f>
        <v/>
      </c>
      <c r="CL62" s="117" t="str">
        <f aca="false">IF(OR($BK62&lt;&gt;Constants!$B$12,NOT($CJ62)),"",IF(NOT($BE62),0,Constants!$B$19*IF($BG62,1,MAX(0,MIN(1,(Constants!$B$20-AF62)/Constants!$B$20)))))</f>
        <v/>
      </c>
      <c r="CM62" s="117" t="str">
        <f aca="false">IF(CL62="","",CL62*IF($BF62,1,Constants!$B$25)*CK62)</f>
        <v/>
      </c>
      <c r="CN62" s="117" t="str">
        <f aca="false">IF(OR($BK62&lt;&gt;Constants!$B$12,NOT($CJ62)),"",IF(NOT($BE62),0,IF(NOT($BG62),0,MAX(0,Constants!$B$21*(1-ABS(AG62-$BM62)/$BM62)))))</f>
        <v/>
      </c>
      <c r="CO62" s="117" t="str">
        <f aca="false">IF(CN62="","",CN62*CK62)</f>
        <v/>
      </c>
      <c r="CP62" s="117" t="str">
        <f aca="false">IF(OR($BK62&lt;&gt;Constants!$B$12,NOT($CJ62)),"",IF(OR(NOT($BE62),NOT($BF62)),0,MIN(Constants!$B$18,(Constants!$B$29*$BH62+Constants!$B$30*$BI62)*IF($BG62,1,MAX(0,MIN(1,(Constants!$B$20-AF62)/Constants!$B$20))))))</f>
        <v/>
      </c>
      <c r="CQ62" s="117" t="str">
        <f aca="false">IF(CP62="","",CP62*CK62)</f>
        <v/>
      </c>
      <c r="CR62" s="122" t="str">
        <f aca="false">IF(OR($BK62&lt;&gt;Constants!$B$12,NOT($CJ62)),"",CM62+CO62+CQ62)</f>
        <v/>
      </c>
      <c r="CS62" s="116" t="str">
        <f aca="false">IF(OR($BK62&lt;&gt;Constants!$B$12,ISBLANK($C62)),"",BW62)</f>
        <v/>
      </c>
      <c r="CT62" s="117" t="str">
        <f aca="false">IF(OR($BK62&lt;&gt;Constants!$B$12,ISBLANK($C62)),"",CG62)</f>
        <v/>
      </c>
      <c r="CU62" s="118" t="str">
        <f aca="false">IF(OR($BK62&lt;&gt;Constants!$B$12,ISBLANK($C62)),"",CR62)</f>
        <v/>
      </c>
      <c r="CV62" s="117" t="str">
        <f aca="false">IF(OR($BK62&lt;&gt;Constants!$B$12,ISBLANK($C62)),"",IF(COUNT(CS62:CU62)=0,0,MAX(CS62:CU62)))</f>
        <v/>
      </c>
      <c r="CW62" s="117" t="str">
        <f aca="false">IF($BK62&lt;&gt;Constants!$B$12,"",CV62)</f>
        <v/>
      </c>
      <c r="CX62" s="117" t="str">
        <f aca="false">IF(ISNUMBER(CW62), RANK(CW62,$CW$11:$CW$510), "")</f>
        <v/>
      </c>
      <c r="CY62" s="116" t="str">
        <f aca="false">IF(OR($BK62&lt;&gt;Constants!$B$12,ISBLANK($C62)),"",MAX(BT62,CD62,CO62))</f>
        <v/>
      </c>
      <c r="CZ62" s="117" t="str">
        <f aca="false">IF(ISNUMBER(CY62), RANK(CY62,CY$11:CY$510), "")</f>
        <v/>
      </c>
      <c r="DA62" s="117" t="str">
        <f aca="false">IF(OR($BK62&lt;&gt;Constants!$B$12,ISBLANK($C62)),"",MAX(AM62,AU62,IF($CH62,BC62,0)))</f>
        <v/>
      </c>
      <c r="DB62" s="117" t="str">
        <f aca="false">IF(ISNUMBER(DA62), RANK(DA62,DA$11:DA$510,1), "")</f>
        <v/>
      </c>
      <c r="DC62" s="117" t="str">
        <f aca="false">IF(OR($BK62&lt;&gt;Constants!$B$12,ISBLANK($C62)),"",MAX(BV62,CF62,CQ62))</f>
        <v/>
      </c>
      <c r="DD62" s="117" t="str">
        <f aca="false">IF(ISNUMBER(DC62),RANK(DC62,DC$11:DC$510),"")</f>
        <v/>
      </c>
      <c r="DE62" s="123" t="str">
        <f aca="false">IFERROR(IF(OR($BK62&lt;&gt;Constants!$B$12, ISBLANK($C62)),"",LARGE(CS62:CU62,2)), 0)</f>
        <v/>
      </c>
      <c r="DF62" s="118" t="str">
        <f aca="false">IF(ISNUMBER(DE62), RANK(DE62,DE$11:DE$510), "")</f>
        <v/>
      </c>
      <c r="DG62" s="117" t="str">
        <f aca="false">IF(ISBLANK($C62),"",IF(BK62=Constants!$B$12,RANK($CX62, $CX$11:$CX$510, 1)+
SUMPRODUCT(--($CX$11:$CX$510=$CX62),--($CZ62&gt;$CZ$11:$CZ$510))+
SUMPRODUCT(--($CX$11:$CX$510=$CX62),--($CZ62=$CZ$11:$CZ$510),--($DB62&gt;$DB$11:$DB$510))+
SUMPRODUCT(--($CX$11:$CX$510=$CX62),--($CZ62=$CZ$11:$CZ$510),--($DB62=$DB$11:$DB$510), --($DD62&gt;$DD$11:$DD$510))+
SUMPRODUCT(--($CX$11:$CX$510=$CX62),--($CZ62=$CZ$11:$CZ$510),--($DB62=$DB$11:$DB$510), --($DD62=$DD$11:$DD$510), --($DF62&gt;$DF$11:$DF$510))
,BK62)
)</f>
        <v/>
      </c>
      <c r="DH62" s="117" t="str">
        <f aca="false">IF(ISBLANK(C62),"",IF(BK62&lt;&gt;Constants!$B$12, BK62, CX62-DG62))</f>
        <v/>
      </c>
      <c r="DI62" s="118"/>
      <c r="DJ62" s="124"/>
      <c r="DK62" s="125" t="str">
        <f aca="false">IF(ISBLANK($C62),"",IF($BK62=Constants!$B$13,$BM62,""))</f>
        <v/>
      </c>
      <c r="DL62" s="124" t="str">
        <f aca="false">IF(ISBLANK($C62),"",IF($BK62&lt;&gt;Constants!$B$12,"",IF(COUNT($CS62:$CU62)=0,"",MATCH($CV62,$CS62:$CU62,0))))</f>
        <v/>
      </c>
      <c r="DM62" s="126" t="str">
        <f aca="false">IF(ISNUMBER($DL62),CHOOSE($DL62,$BR62,$CB62,$CM62),"")</f>
        <v/>
      </c>
      <c r="DN62" s="126" t="str">
        <f aca="false">IF(ISNUMBER($DL62),CHOOSE($DL62,$BT62,$CD62,$CO62),"")</f>
        <v/>
      </c>
      <c r="DO62" s="126" t="str">
        <f aca="false">IF(ISNUMBER($DL62),CHOOSE($DL62,$BV62,$CF62,$CQ62),"")</f>
        <v/>
      </c>
      <c r="DP62" s="127" t="str">
        <f aca="false">IF(ISBLANK(C62),"",IF(BK62&lt;&gt;Constants!$B$12, BK62 ,CW62))</f>
        <v/>
      </c>
      <c r="DQ62" s="128" t="str">
        <f aca="false">IF(ISBLANK($C62),"",IF($BK62&lt;&gt;Constants!$B$12,$BK62,$BL62))</f>
        <v/>
      </c>
      <c r="DR62" s="128" t="str">
        <f aca="false">IF(ISBLANK(C62),"",DH62)</f>
        <v/>
      </c>
      <c r="DS62" s="128" t="str">
        <f aca="false">IF(ISBLANK(C62),"",DG62)</f>
        <v/>
      </c>
      <c r="DT62" s="129" t="str">
        <f aca="false">IF(ISBLANK(C62),
  "",
IF(DS62=Constants!$B$9,COUNTA($C$11:$C510)+2,IF(DS62=Constants!$B$10,COUNTA($C$11:$C510)+1,IF(DS62=Constants!$B$11,COUNTA($C$11:$C510),DS62))))</f>
        <v/>
      </c>
      <c r="DU62" s="3"/>
      <c r="DV62" s="130" t="n">
        <f aca="false">IF(OR(ISNUMBER(DS62),DS62="DQ",DS62="P",DS62="NS"),
    1,
    0
)</f>
        <v>0</v>
      </c>
      <c r="DW62" s="130" t="n">
        <v>52</v>
      </c>
      <c r="DX62" s="130" t="str">
        <f aca="false">IF(ISBLANK($C62),"",IF(ISNUMBER(DT62),DT62+ROW($B62)/1000,""))</f>
        <v/>
      </c>
      <c r="DY62" s="130" t="str">
        <f aca="false">IF(ISNUMBER(DX62), RANK(DX62,DX$11:DX$510,1), "")</f>
        <v/>
      </c>
      <c r="DZ62" s="130" t="str">
        <f aca="false">IF(ISBLANK($C62),
    "",
    $B62
)</f>
        <v/>
      </c>
      <c r="EA62" s="130" t="str">
        <f aca="false">IF(ISBLANK($C62),
    "",
    $C62
)</f>
        <v/>
      </c>
      <c r="EB62" s="130" t="str">
        <f aca="false">IF(ISBLANK($C62),
    "",
    $D62
)</f>
        <v/>
      </c>
      <c r="EC62" s="130" t="str">
        <f aca="false">IF(ISBLANK($C62),"",$DQ62)</f>
        <v/>
      </c>
      <c r="ED62" s="131" t="str">
        <f aca="false">DP62</f>
        <v/>
      </c>
      <c r="EE62" s="130" t="str">
        <f aca="false">IF(ISBLANK($C62),
    "",
    DS62
)</f>
        <v/>
      </c>
      <c r="EF62" s="132" t="str">
        <f aca="false">IF(DW62&gt;DV$10,
    "",
    VLOOKUP(DW62,DY$11:EE560,7,FALSE())
)</f>
        <v/>
      </c>
      <c r="EG62" s="133" t="str">
        <f aca="false">IF(DW62&gt;DV$10,
    "",
    VLOOKUP(DW62,DY$11:EE560,2,FALSE())
)</f>
        <v/>
      </c>
      <c r="EH62" s="133" t="str">
        <f aca="false">IF(DW62&gt;DV$10,
    "",
    VLOOKUP(DW62,DY$11:EE560,3,FALSE())
)</f>
        <v/>
      </c>
      <c r="EI62" s="133" t="str">
        <f aca="false">IF(DW62&gt;DV$10,
    "",
    VLOOKUP(DW62,DY$11:EE560,4,FALSE())
)</f>
        <v/>
      </c>
      <c r="EJ62" s="134" t="str">
        <f aca="false">IF(DW62&gt;DV$10,
    "",
    VLOOKUP(DW62,DY$11:EE560,6,FALSE())
)</f>
        <v/>
      </c>
      <c r="EK62" s="59"/>
    </row>
    <row r="63" customFormat="false" ht="15.75" hidden="false" customHeight="false" outlineLevel="0" collapsed="false">
      <c r="A63" s="3"/>
      <c r="B63" s="153"/>
      <c r="C63" s="154"/>
      <c r="D63" s="135"/>
      <c r="E63" s="158"/>
      <c r="F63" s="137"/>
      <c r="G63" s="137"/>
      <c r="H63" s="138"/>
      <c r="I63" s="139"/>
      <c r="J63" s="140"/>
      <c r="K63" s="140"/>
      <c r="L63" s="140"/>
      <c r="M63" s="140"/>
      <c r="N63" s="141"/>
      <c r="O63" s="142"/>
      <c r="P63" s="137"/>
      <c r="Q63" s="138"/>
      <c r="R63" s="139"/>
      <c r="S63" s="140"/>
      <c r="T63" s="140"/>
      <c r="U63" s="140"/>
      <c r="V63" s="140"/>
      <c r="W63" s="141"/>
      <c r="X63" s="142"/>
      <c r="Y63" s="137"/>
      <c r="Z63" s="138"/>
      <c r="AA63" s="139"/>
      <c r="AB63" s="140"/>
      <c r="AC63" s="140"/>
      <c r="AD63" s="140"/>
      <c r="AE63" s="140"/>
      <c r="AF63" s="141"/>
      <c r="AG63" s="143"/>
      <c r="AH63" s="139"/>
      <c r="AI63" s="116"/>
      <c r="AJ63" s="116" t="str">
        <f aca="false">IF(ISBLANK($C63),
  "",
IF(E63=Constants!$B$7,
  TRUE(),
IF(E63=Constants!$B$8,
  FALSE(),
  TRUE()
)))</f>
        <v/>
      </c>
      <c r="AK63" s="117" t="str">
        <f aca="false">IF(ISBLANK($C63),"",IF(F63=Constants!$B$8,FALSE(),TRUE()))</f>
        <v/>
      </c>
      <c r="AL63" s="117" t="str">
        <f aca="false">IF(ISBLANK($C63),"",COUNTA($G63:$O63)&gt;0)</f>
        <v/>
      </c>
      <c r="AM63" s="117" t="str">
        <f aca="false">IF(OR(ISBLANK($C63),$AL63&lt;&gt;TRUE()),"",IF(ISBLANK(G63),Constants!$B$27,MAX(0,G63)))</f>
        <v/>
      </c>
      <c r="AN63" s="117" t="str">
        <f aca="false">IF(OR(ISBLANK($C63),$AL63&lt;&gt;TRUE()),"",IF(ISBLANK(H63),Constants!$B$28,MAX(0,H63)))</f>
        <v/>
      </c>
      <c r="AO63" s="117" t="str">
        <f aca="false">IF(OR(ISBLANK($C63),$AL63&lt;&gt;TRUE()),"",IF(J63=Constants!$B$7,TRUE(),IF(J63=Constants!$B$8,FALSE(),TRUE())))</f>
        <v/>
      </c>
      <c r="AP63" s="117" t="str">
        <f aca="false">IF(OR(ISBLANK($C63),$AL63&lt;&gt;TRUE()),"",IF(I63=Constants!$B$7,TRUE(),IF(I63=Constants!$B$8,FALSE(),TRUE())))</f>
        <v/>
      </c>
      <c r="AQ63" s="117" t="str">
        <f aca="false">IF(OR(ISBLANK($C63),$AL63&lt;&gt;TRUE()),"",IF(K63=Constants!$B$33,TRUE(),IF(K63=Constants!$B$34,FALSE(),IF(AND(ISNUMBER(O63),OR(ISBLANK(N63),N63=0)),TRUE(),IF(AND(ISBLANK(O63),ISNUMBER(N63),N63&lt;&gt;0),FALSE(),"")))))</f>
        <v/>
      </c>
      <c r="AR63" s="117" t="str">
        <f aca="false">IF(OR(ISBLANK($C63),$AL63&lt;&gt;TRUE()),"",IF(ISBLANK(L63),Constants!$B$35,MAX(0,MIN(Constants!$B$31,L63))))</f>
        <v/>
      </c>
      <c r="AS63" s="117" t="str">
        <f aca="false">IF(OR(ISBLANK($C63),$AL63&lt;&gt;TRUE()),"",IF(ISBLANK(M63),Constants!$B$35,MAX(0,MIN(Constants!$B$32,M63))))</f>
        <v/>
      </c>
      <c r="AT63" s="117" t="str">
        <f aca="false">IF(ISBLANK($C63),"",COUNTA($P63:$X63)&gt;0)</f>
        <v/>
      </c>
      <c r="AU63" s="117" t="str">
        <f aca="false">IF(OR(ISBLANK($C63),$AT63&lt;&gt;TRUE()),"",IF(ISBLANK(P63),Constants!$B$27,MAX(0,P63)))</f>
        <v/>
      </c>
      <c r="AV63" s="117" t="str">
        <f aca="false">IF(OR(ISBLANK($C63),$AT63&lt;&gt;TRUE()),"",IF(ISBLANK(Q63),Constants!$B$28,MAX(0,Q63)))</f>
        <v/>
      </c>
      <c r="AW63" s="117" t="str">
        <f aca="false">IF(OR(ISBLANK($C63),$AT63&lt;&gt;TRUE()),"",IF(S63=Constants!$B$7,TRUE(),IF(S63=Constants!$B$8,FALSE(),TRUE())))</f>
        <v/>
      </c>
      <c r="AX63" s="117" t="str">
        <f aca="false">IF(OR(ISBLANK($C63),$AT63&lt;&gt;TRUE()),"",IF(R63=Constants!$B$7,TRUE(),IF(R63=Constants!$B$8,FALSE(),TRUE())))</f>
        <v/>
      </c>
      <c r="AY63" s="117" t="str">
        <f aca="false">IF(OR(ISBLANK($C63),$AT63&lt;&gt;TRUE()),"",IF(T63=Constants!$B$33,TRUE(),IF(T63=Constants!$B$34,FALSE(),IF(AND(ISNUMBER(X63),OR(ISBLANK(W63),W63=0)),TRUE(),IF(AND(ISBLANK(X63),ISNUMBER(W63),W63&lt;&gt;0),FALSE(),"")))))</f>
        <v/>
      </c>
      <c r="AZ63" s="117" t="str">
        <f aca="false">IF(OR(ISBLANK($C63),$AT63&lt;&gt;TRUE()),"",IF(ISBLANK(U63),Constants!$B$35,MAX(0,MIN(Constants!$B$31,U63))))</f>
        <v/>
      </c>
      <c r="BA63" s="117" t="str">
        <f aca="false">IF(OR(ISBLANK($C63),$AT63&lt;&gt;TRUE()),"",IF(ISBLANK(V63),Constants!$B$35,MAX(0,MIN(Constants!$B$32,V63))))</f>
        <v/>
      </c>
      <c r="BB63" s="117" t="str">
        <f aca="false">IF(ISBLANK($C63),"",COUNTA($Y63:$AG63)&gt;0)</f>
        <v/>
      </c>
      <c r="BC63" s="117" t="str">
        <f aca="false">IF(OR(ISBLANK($C63),$BB63&lt;&gt;TRUE()),"",IF(ISBLANK(Y63),Constants!$B$27,MAX(0,Y63)))</f>
        <v/>
      </c>
      <c r="BD63" s="117" t="str">
        <f aca="false">IF(OR(ISBLANK($C63),$BB63&lt;&gt;TRUE()),"",IF(ISBLANK(Z63),Constants!$B$28,MAX(0,Z63)))</f>
        <v/>
      </c>
      <c r="BE63" s="117" t="str">
        <f aca="false">IF(OR(ISBLANK($C63),$BB63&lt;&gt;TRUE()),"",IF(AB63=Constants!$B$7,TRUE(),IF(AB63=Constants!$B$8,FALSE(),TRUE())))</f>
        <v/>
      </c>
      <c r="BF63" s="117" t="str">
        <f aca="false">IF(OR(ISBLANK($C63),$BB63&lt;&gt;TRUE()),"",IF(AA63=Constants!$B$7,TRUE(),IF(AA63=Constants!$B$8,FALSE(),TRUE())))</f>
        <v/>
      </c>
      <c r="BG63" s="117" t="str">
        <f aca="false">IF(OR(ISBLANK($C63),$BB63&lt;&gt;TRUE()),"",IF(AC63=Constants!$B$33,TRUE(),IF(AC63=Constants!$B$34,FALSE(),IF(AND(ISNUMBER(AG63),OR(ISBLANK(AF63),AF63=0)),TRUE(),IF(AND(ISBLANK(AG63),ISNUMBER(AF63),AF63&lt;&gt;0),FALSE(),"")))))</f>
        <v/>
      </c>
      <c r="BH63" s="117" t="str">
        <f aca="false">IF(OR(ISBLANK($C63),$BB63&lt;&gt;TRUE()),"",IF(ISBLANK(AD63),Constants!$B$35,MAX(0,MIN(Constants!$B$31,AD63))))</f>
        <v/>
      </c>
      <c r="BI63" s="117" t="str">
        <f aca="false">IF(OR(ISBLANK($C63),$BB63&lt;&gt;TRUE()),"",IF(ISBLANK(AE63),Constants!$B$35,MAX(0,MIN(Constants!$B$32,AE63))))</f>
        <v/>
      </c>
      <c r="BJ63" s="118" t="str">
        <f aca="false">IF(ISBLANK($C63),
  "",
IF(AH63=Constants!$B$7,
  TRUE(),
IF(AH63=Constants!$B$8,
  FALSE(),
  FALSE()
)))</f>
        <v/>
      </c>
      <c r="BK63" s="117" t="str">
        <f aca="false">IF(ISBLANK($C63),"",IF($BJ63,Constants!$B$9,IF(COUNTA($E63:$AH63)=0,Constants!$B$10,IF(NOT($AK63),Constants!$B$11,IF(AND(NOT(ISNUMBER($BM63)),COUNTA($O63,$X63,$AG63)&gt;0),Constants!$B$13,Constants!$B$12)))))</f>
        <v/>
      </c>
      <c r="BL63" s="117" t="str">
        <f aca="false">IF(ISBLANK($C63),"",IF($BK63&lt;&gt;Constants!$B$12,$BK63,Constants!$B$4))</f>
        <v/>
      </c>
      <c r="BM63" s="116" t="str">
        <f aca="false">IF(OR(ISBLANK($D$8), NOT(ISNUMBER($D$8))), Constants!$B$17,$D$8)</f>
        <v>ERROR: Set Target Time in cell D8</v>
      </c>
      <c r="BN63" s="119" t="str">
        <f aca="false">IF(OR($BK63&lt;&gt;Constants!$B$12,$AL63&lt;&gt;TRUE()),"",IF(NOT($AO63),TRUE(),IF($AQ63="","",$AQ63)))</f>
        <v/>
      </c>
      <c r="BO63" s="120" t="n">
        <f aca="false">IF(BN63="",FALSE(),IF(NOT($AO63),TRUE(),IF($AQ63,ISNUMBER(O63),ISNUMBER(N63))))</f>
        <v>0</v>
      </c>
      <c r="BP63" s="121" t="str">
        <f aca="false">IF(BO63,IF($AJ63,1,Constants!$B$22)*POWER(Constants!$B$23,MAX($AM63,0))*POWER(Constants!$B$24,MAX($AN63,0)),"")</f>
        <v/>
      </c>
      <c r="BQ63" s="117" t="str">
        <f aca="false">IF(OR($BK63&lt;&gt;Constants!$B$12,NOT($BO63)),"",IF(NOT($AO63),0,Constants!$B$19*IF($AQ63,1,MAX(0,MIN(1,(Constants!$B$20-N63)/Constants!$B$20)))))</f>
        <v/>
      </c>
      <c r="BR63" s="117" t="str">
        <f aca="false">IF(BQ63="","",BQ63*IF($AP63,1,Constants!$B$25)*BP63)</f>
        <v/>
      </c>
      <c r="BS63" s="117" t="str">
        <f aca="false">IF(OR($BK63&lt;&gt;Constants!$B$12,NOT($BO63)),"",IF(NOT($AO63),0,IF(NOT($AQ63),0,MAX(0,Constants!$B$21*(1-ABS(O63-$BM63)/$BM63)))))</f>
        <v/>
      </c>
      <c r="BT63" s="117" t="str">
        <f aca="false">IF(BS63="","",BS63*BP63)</f>
        <v/>
      </c>
      <c r="BU63" s="117" t="str">
        <f aca="false">IF(OR($BK63&lt;&gt;Constants!$B$12,NOT($BO63)),"",IF(OR(NOT($AO63),NOT($AP63)),0,MIN(Constants!$B$18,(Constants!$B$29*$AR63+Constants!$B$30*$AS63)*IF($AQ63,1,MAX(0,MIN(1,(Constants!$B$20-N63)/Constants!$B$20))))))</f>
        <v/>
      </c>
      <c r="BV63" s="117" t="str">
        <f aca="false">IF(BU63="","",BU63*BP63)</f>
        <v/>
      </c>
      <c r="BW63" s="122" t="str">
        <f aca="false">IF(OR($BK63&lt;&gt;Constants!$B$12,NOT($BO63)),"",BR63+BT63+BV63)</f>
        <v/>
      </c>
      <c r="BX63" s="119" t="str">
        <f aca="false">IF(OR($BK63&lt;&gt;Constants!$B$12,$AT63&lt;&gt;TRUE()),"",IF(NOT($AW63),TRUE(),IF($AY63="","",$AY63)))</f>
        <v/>
      </c>
      <c r="BY63" s="120" t="n">
        <f aca="false">IF(BX63="",FALSE(),IF(NOT($AW63),TRUE(),IF($AY63,ISNUMBER(X63),ISNUMBER(W63))))</f>
        <v>0</v>
      </c>
      <c r="BZ63" s="121" t="str">
        <f aca="false">IF(BY63,IF($AJ63,1,Constants!$B$22)*POWER(Constants!$B$23,MAX($AU63,0))*POWER(Constants!$B$24,MAX($AV63,0)),"")</f>
        <v/>
      </c>
      <c r="CA63" s="117" t="str">
        <f aca="false">IF(OR($BK63&lt;&gt;Constants!$B$12,NOT($BY63)),"",IF(NOT($AW63),0,Constants!$B$19*IF($AY63,1,MAX(0,MIN(1,(Constants!$B$20-W63)/Constants!$B$20)))))</f>
        <v/>
      </c>
      <c r="CB63" s="117" t="str">
        <f aca="false">IF(CA63="","",CA63*IF($AX63,1,Constants!$B$25)*BZ63)</f>
        <v/>
      </c>
      <c r="CC63" s="117" t="str">
        <f aca="false">IF(OR($BK63&lt;&gt;Constants!$B$12,NOT($BY63)),"",IF(NOT($AW63),0,IF(NOT($AY63),0,MAX(0,Constants!$B$21*(1-ABS(X63-$BM63)/$BM63)))))</f>
        <v/>
      </c>
      <c r="CD63" s="117" t="str">
        <f aca="false">IF(CC63="","",CC63*BZ63)</f>
        <v/>
      </c>
      <c r="CE63" s="117" t="str">
        <f aca="false">IF(OR($BK63&lt;&gt;Constants!$B$12,NOT($BY63)),"",IF(OR(NOT($AW63),NOT($AX63)),0,MIN(Constants!$B$18,(Constants!$B$29*$AZ63+Constants!$B$30*$BA63)*IF($AY63,1,MAX(0,MIN(1,(Constants!$B$20-W63)/Constants!$B$20))))))</f>
        <v/>
      </c>
      <c r="CF63" s="117" t="str">
        <f aca="false">IF(CE63="","",CE63*BZ63)</f>
        <v/>
      </c>
      <c r="CG63" s="122" t="str">
        <f aca="false">IF(OR($BK63&lt;&gt;Constants!$B$12,NOT($BY63)),"",CB63+CD63+CF63)</f>
        <v/>
      </c>
      <c r="CH63" s="119" t="n">
        <f aca="false">IF(OR(BN63="",BX63=""),TRUE(),BN63&lt;&gt;BX63)</f>
        <v>1</v>
      </c>
      <c r="CI63" s="117" t="str">
        <f aca="false">IF(OR($BK63&lt;&gt;Constants!$B$12,$BB63&lt;&gt;TRUE(),NOT($CH63)),"",IF(NOT($BE63),TRUE(),IF($BG63="","",$BG63)))</f>
        <v/>
      </c>
      <c r="CJ63" s="120" t="n">
        <f aca="false">IF(CI63="",FALSE(),IF(NOT($BE63),TRUE(),IF($BG63,ISNUMBER(AG63),ISNUMBER(AF63))))</f>
        <v>0</v>
      </c>
      <c r="CK63" s="121" t="str">
        <f aca="false">IF(CJ63,IF($AJ63,1,Constants!$B$22)*POWER(Constants!$B$23,MAX($BC63,0))*POWER(Constants!$B$24,MAX($BD63,0)),"")</f>
        <v/>
      </c>
      <c r="CL63" s="117" t="str">
        <f aca="false">IF(OR($BK63&lt;&gt;Constants!$B$12,NOT($CJ63)),"",IF(NOT($BE63),0,Constants!$B$19*IF($BG63,1,MAX(0,MIN(1,(Constants!$B$20-AF63)/Constants!$B$20)))))</f>
        <v/>
      </c>
      <c r="CM63" s="117" t="str">
        <f aca="false">IF(CL63="","",CL63*IF($BF63,1,Constants!$B$25)*CK63)</f>
        <v/>
      </c>
      <c r="CN63" s="117" t="str">
        <f aca="false">IF(OR($BK63&lt;&gt;Constants!$B$12,NOT($CJ63)),"",IF(NOT($BE63),0,IF(NOT($BG63),0,MAX(0,Constants!$B$21*(1-ABS(AG63-$BM63)/$BM63)))))</f>
        <v/>
      </c>
      <c r="CO63" s="117" t="str">
        <f aca="false">IF(CN63="","",CN63*CK63)</f>
        <v/>
      </c>
      <c r="CP63" s="117" t="str">
        <f aca="false">IF(OR($BK63&lt;&gt;Constants!$B$12,NOT($CJ63)),"",IF(OR(NOT($BE63),NOT($BF63)),0,MIN(Constants!$B$18,(Constants!$B$29*$BH63+Constants!$B$30*$BI63)*IF($BG63,1,MAX(0,MIN(1,(Constants!$B$20-AF63)/Constants!$B$20))))))</f>
        <v/>
      </c>
      <c r="CQ63" s="117" t="str">
        <f aca="false">IF(CP63="","",CP63*CK63)</f>
        <v/>
      </c>
      <c r="CR63" s="122" t="str">
        <f aca="false">IF(OR($BK63&lt;&gt;Constants!$B$12,NOT($CJ63)),"",CM63+CO63+CQ63)</f>
        <v/>
      </c>
      <c r="CS63" s="116" t="str">
        <f aca="false">IF(OR($BK63&lt;&gt;Constants!$B$12,ISBLANK($C63)),"",BW63)</f>
        <v/>
      </c>
      <c r="CT63" s="117" t="str">
        <f aca="false">IF(OR($BK63&lt;&gt;Constants!$B$12,ISBLANK($C63)),"",CG63)</f>
        <v/>
      </c>
      <c r="CU63" s="118" t="str">
        <f aca="false">IF(OR($BK63&lt;&gt;Constants!$B$12,ISBLANK($C63)),"",CR63)</f>
        <v/>
      </c>
      <c r="CV63" s="117" t="str">
        <f aca="false">IF(OR($BK63&lt;&gt;Constants!$B$12,ISBLANK($C63)),"",IF(COUNT(CS63:CU63)=0,0,MAX(CS63:CU63)))</f>
        <v/>
      </c>
      <c r="CW63" s="117" t="str">
        <f aca="false">IF($BK63&lt;&gt;Constants!$B$12,"",CV63)</f>
        <v/>
      </c>
      <c r="CX63" s="117" t="str">
        <f aca="false">IF(ISNUMBER(CW63), RANK(CW63,$CW$11:$CW$510), "")</f>
        <v/>
      </c>
      <c r="CY63" s="116" t="str">
        <f aca="false">IF(OR($BK63&lt;&gt;Constants!$B$12,ISBLANK($C63)),"",MAX(BT63,CD63,CO63))</f>
        <v/>
      </c>
      <c r="CZ63" s="117" t="str">
        <f aca="false">IF(ISNUMBER(CY63), RANK(CY63,CY$11:CY$510), "")</f>
        <v/>
      </c>
      <c r="DA63" s="117" t="str">
        <f aca="false">IF(OR($BK63&lt;&gt;Constants!$B$12,ISBLANK($C63)),"",MAX(AM63,AU63,IF($CH63,BC63,0)))</f>
        <v/>
      </c>
      <c r="DB63" s="117" t="str">
        <f aca="false">IF(ISNUMBER(DA63), RANK(DA63,DA$11:DA$510,1), "")</f>
        <v/>
      </c>
      <c r="DC63" s="117" t="str">
        <f aca="false">IF(OR($BK63&lt;&gt;Constants!$B$12,ISBLANK($C63)),"",MAX(BV63,CF63,CQ63))</f>
        <v/>
      </c>
      <c r="DD63" s="117" t="str">
        <f aca="false">IF(ISNUMBER(DC63),RANK(DC63,DC$11:DC$510),"")</f>
        <v/>
      </c>
      <c r="DE63" s="123" t="str">
        <f aca="false">IFERROR(IF(OR($BK63&lt;&gt;Constants!$B$12, ISBLANK($C63)),"",LARGE(CS63:CU63,2)), 0)</f>
        <v/>
      </c>
      <c r="DF63" s="118" t="str">
        <f aca="false">IF(ISNUMBER(DE63), RANK(DE63,DE$11:DE$510), "")</f>
        <v/>
      </c>
      <c r="DG63" s="117" t="str">
        <f aca="false">IF(ISBLANK($C63),"",IF(BK63=Constants!$B$12,RANK($CX63, $CX$11:$CX$510, 1)+
SUMPRODUCT(--($CX$11:$CX$510=$CX63),--($CZ63&gt;$CZ$11:$CZ$510))+
SUMPRODUCT(--($CX$11:$CX$510=$CX63),--($CZ63=$CZ$11:$CZ$510),--($DB63&gt;$DB$11:$DB$510))+
SUMPRODUCT(--($CX$11:$CX$510=$CX63),--($CZ63=$CZ$11:$CZ$510),--($DB63=$DB$11:$DB$510), --($DD63&gt;$DD$11:$DD$510))+
SUMPRODUCT(--($CX$11:$CX$510=$CX63),--($CZ63=$CZ$11:$CZ$510),--($DB63=$DB$11:$DB$510), --($DD63=$DD$11:$DD$510), --($DF63&gt;$DF$11:$DF$510))
,BK63)
)</f>
        <v/>
      </c>
      <c r="DH63" s="117" t="str">
        <f aca="false">IF(ISBLANK(C63),"",IF(BK63&lt;&gt;Constants!$B$12, BK63, CX63-DG63))</f>
        <v/>
      </c>
      <c r="DI63" s="118"/>
      <c r="DJ63" s="124"/>
      <c r="DK63" s="125" t="str">
        <f aca="false">IF(ISBLANK($C63),"",IF($BK63=Constants!$B$13,$BM63,""))</f>
        <v/>
      </c>
      <c r="DL63" s="124" t="str">
        <f aca="false">IF(ISBLANK($C63),"",IF($BK63&lt;&gt;Constants!$B$12,"",IF(COUNT($CS63:$CU63)=0,"",MATCH($CV63,$CS63:$CU63,0))))</f>
        <v/>
      </c>
      <c r="DM63" s="126" t="str">
        <f aca="false">IF(ISNUMBER($DL63),CHOOSE($DL63,$BR63,$CB63,$CM63),"")</f>
        <v/>
      </c>
      <c r="DN63" s="126" t="str">
        <f aca="false">IF(ISNUMBER($DL63),CHOOSE($DL63,$BT63,$CD63,$CO63),"")</f>
        <v/>
      </c>
      <c r="DO63" s="126" t="str">
        <f aca="false">IF(ISNUMBER($DL63),CHOOSE($DL63,$BV63,$CF63,$CQ63),"")</f>
        <v/>
      </c>
      <c r="DP63" s="127" t="str">
        <f aca="false">IF(ISBLANK(C63),"",IF(BK63&lt;&gt;Constants!$B$12, BK63 ,CW63))</f>
        <v/>
      </c>
      <c r="DQ63" s="128" t="str">
        <f aca="false">IF(ISBLANK($C63),"",IF($BK63&lt;&gt;Constants!$B$12,$BK63,$BL63))</f>
        <v/>
      </c>
      <c r="DR63" s="128" t="str">
        <f aca="false">IF(ISBLANK(C63),"",DH63)</f>
        <v/>
      </c>
      <c r="DS63" s="128" t="str">
        <f aca="false">IF(ISBLANK(C63),"",DG63)</f>
        <v/>
      </c>
      <c r="DT63" s="129" t="str">
        <f aca="false">IF(ISBLANK(C63),
  "",
IF(DS63=Constants!$B$9,COUNTA($C$11:$C510)+2,IF(DS63=Constants!$B$10,COUNTA($C$11:$C510)+1,IF(DS63=Constants!$B$11,COUNTA($C$11:$C510),DS63))))</f>
        <v/>
      </c>
      <c r="DU63" s="3"/>
      <c r="DV63" s="130" t="n">
        <f aca="false">IF(OR(ISNUMBER(DS63),DS63="DQ",DS63="P",DS63="NS"),
    1,
    0
)</f>
        <v>0</v>
      </c>
      <c r="DW63" s="130" t="n">
        <v>53</v>
      </c>
      <c r="DX63" s="130" t="str">
        <f aca="false">IF(ISBLANK($C63),"",IF(ISNUMBER(DT63),DT63+ROW($B63)/1000,""))</f>
        <v/>
      </c>
      <c r="DY63" s="130" t="str">
        <f aca="false">IF(ISNUMBER(DX63), RANK(DX63,DX$11:DX$510,1), "")</f>
        <v/>
      </c>
      <c r="DZ63" s="130" t="str">
        <f aca="false">IF(ISBLANK($C63),
    "",
    $B63
)</f>
        <v/>
      </c>
      <c r="EA63" s="130" t="str">
        <f aca="false">IF(ISBLANK($C63),
    "",
    $C63
)</f>
        <v/>
      </c>
      <c r="EB63" s="130" t="str">
        <f aca="false">IF(ISBLANK($C63),
    "",
    $D63
)</f>
        <v/>
      </c>
      <c r="EC63" s="130" t="str">
        <f aca="false">IF(ISBLANK($C63),"",$DQ63)</f>
        <v/>
      </c>
      <c r="ED63" s="131" t="str">
        <f aca="false">DP63</f>
        <v/>
      </c>
      <c r="EE63" s="130" t="str">
        <f aca="false">IF(ISBLANK($C63),
    "",
    DS63
)</f>
        <v/>
      </c>
      <c r="EF63" s="132" t="str">
        <f aca="false">IF(DW63&gt;DV$10,
    "",
    VLOOKUP(DW63,DY$11:EE561,7,FALSE())
)</f>
        <v/>
      </c>
      <c r="EG63" s="133" t="str">
        <f aca="false">IF(DW63&gt;DV$10,
    "",
    VLOOKUP(DW63,DY$11:EE561,2,FALSE())
)</f>
        <v/>
      </c>
      <c r="EH63" s="133" t="str">
        <f aca="false">IF(DW63&gt;DV$10,
    "",
    VLOOKUP(DW63,DY$11:EE561,3,FALSE())
)</f>
        <v/>
      </c>
      <c r="EI63" s="133" t="str">
        <f aca="false">IF(DW63&gt;DV$10,
    "",
    VLOOKUP(DW63,DY$11:EE561,4,FALSE())
)</f>
        <v/>
      </c>
      <c r="EJ63" s="134" t="str">
        <f aca="false">IF(DW63&gt;DV$10,
    "",
    VLOOKUP(DW63,DY$11:EE561,6,FALSE())
)</f>
        <v/>
      </c>
      <c r="EK63" s="59"/>
    </row>
    <row r="64" customFormat="false" ht="15.75" hidden="false" customHeight="false" outlineLevel="0" collapsed="false">
      <c r="A64" s="3"/>
      <c r="B64" s="153"/>
      <c r="C64" s="154"/>
      <c r="D64" s="135"/>
      <c r="E64" s="158"/>
      <c r="F64" s="137"/>
      <c r="G64" s="137"/>
      <c r="H64" s="138"/>
      <c r="I64" s="139"/>
      <c r="J64" s="140"/>
      <c r="K64" s="140"/>
      <c r="L64" s="140"/>
      <c r="M64" s="140"/>
      <c r="N64" s="141"/>
      <c r="O64" s="142"/>
      <c r="P64" s="137"/>
      <c r="Q64" s="138"/>
      <c r="R64" s="139"/>
      <c r="S64" s="140"/>
      <c r="T64" s="140"/>
      <c r="U64" s="140"/>
      <c r="V64" s="140"/>
      <c r="W64" s="141"/>
      <c r="X64" s="142"/>
      <c r="Y64" s="137"/>
      <c r="Z64" s="138"/>
      <c r="AA64" s="139"/>
      <c r="AB64" s="140"/>
      <c r="AC64" s="140"/>
      <c r="AD64" s="140"/>
      <c r="AE64" s="140"/>
      <c r="AF64" s="141"/>
      <c r="AG64" s="143"/>
      <c r="AH64" s="139"/>
      <c r="AI64" s="116"/>
      <c r="AJ64" s="116" t="str">
        <f aca="false">IF(ISBLANK($C64),
  "",
IF(E64=Constants!$B$7,
  TRUE(),
IF(E64=Constants!$B$8,
  FALSE(),
  TRUE()
)))</f>
        <v/>
      </c>
      <c r="AK64" s="117" t="str">
        <f aca="false">IF(ISBLANK($C64),"",IF(F64=Constants!$B$8,FALSE(),TRUE()))</f>
        <v/>
      </c>
      <c r="AL64" s="117" t="str">
        <f aca="false">IF(ISBLANK($C64),"",COUNTA($G64:$O64)&gt;0)</f>
        <v/>
      </c>
      <c r="AM64" s="117" t="str">
        <f aca="false">IF(OR(ISBLANK($C64),$AL64&lt;&gt;TRUE()),"",IF(ISBLANK(G64),Constants!$B$27,MAX(0,G64)))</f>
        <v/>
      </c>
      <c r="AN64" s="117" t="str">
        <f aca="false">IF(OR(ISBLANK($C64),$AL64&lt;&gt;TRUE()),"",IF(ISBLANK(H64),Constants!$B$28,MAX(0,H64)))</f>
        <v/>
      </c>
      <c r="AO64" s="117" t="str">
        <f aca="false">IF(OR(ISBLANK($C64),$AL64&lt;&gt;TRUE()),"",IF(J64=Constants!$B$7,TRUE(),IF(J64=Constants!$B$8,FALSE(),TRUE())))</f>
        <v/>
      </c>
      <c r="AP64" s="117" t="str">
        <f aca="false">IF(OR(ISBLANK($C64),$AL64&lt;&gt;TRUE()),"",IF(I64=Constants!$B$7,TRUE(),IF(I64=Constants!$B$8,FALSE(),TRUE())))</f>
        <v/>
      </c>
      <c r="AQ64" s="117" t="str">
        <f aca="false">IF(OR(ISBLANK($C64),$AL64&lt;&gt;TRUE()),"",IF(K64=Constants!$B$33,TRUE(),IF(K64=Constants!$B$34,FALSE(),IF(AND(ISNUMBER(O64),OR(ISBLANK(N64),N64=0)),TRUE(),IF(AND(ISBLANK(O64),ISNUMBER(N64),N64&lt;&gt;0),FALSE(),"")))))</f>
        <v/>
      </c>
      <c r="AR64" s="117" t="str">
        <f aca="false">IF(OR(ISBLANK($C64),$AL64&lt;&gt;TRUE()),"",IF(ISBLANK(L64),Constants!$B$35,MAX(0,MIN(Constants!$B$31,L64))))</f>
        <v/>
      </c>
      <c r="AS64" s="117" t="str">
        <f aca="false">IF(OR(ISBLANK($C64),$AL64&lt;&gt;TRUE()),"",IF(ISBLANK(M64),Constants!$B$35,MAX(0,MIN(Constants!$B$32,M64))))</f>
        <v/>
      </c>
      <c r="AT64" s="117" t="str">
        <f aca="false">IF(ISBLANK($C64),"",COUNTA($P64:$X64)&gt;0)</f>
        <v/>
      </c>
      <c r="AU64" s="117" t="str">
        <f aca="false">IF(OR(ISBLANK($C64),$AT64&lt;&gt;TRUE()),"",IF(ISBLANK(P64),Constants!$B$27,MAX(0,P64)))</f>
        <v/>
      </c>
      <c r="AV64" s="117" t="str">
        <f aca="false">IF(OR(ISBLANK($C64),$AT64&lt;&gt;TRUE()),"",IF(ISBLANK(Q64),Constants!$B$28,MAX(0,Q64)))</f>
        <v/>
      </c>
      <c r="AW64" s="117" t="str">
        <f aca="false">IF(OR(ISBLANK($C64),$AT64&lt;&gt;TRUE()),"",IF(S64=Constants!$B$7,TRUE(),IF(S64=Constants!$B$8,FALSE(),TRUE())))</f>
        <v/>
      </c>
      <c r="AX64" s="117" t="str">
        <f aca="false">IF(OR(ISBLANK($C64),$AT64&lt;&gt;TRUE()),"",IF(R64=Constants!$B$7,TRUE(),IF(R64=Constants!$B$8,FALSE(),TRUE())))</f>
        <v/>
      </c>
      <c r="AY64" s="117" t="str">
        <f aca="false">IF(OR(ISBLANK($C64),$AT64&lt;&gt;TRUE()),"",IF(T64=Constants!$B$33,TRUE(),IF(T64=Constants!$B$34,FALSE(),IF(AND(ISNUMBER(X64),OR(ISBLANK(W64),W64=0)),TRUE(),IF(AND(ISBLANK(X64),ISNUMBER(W64),W64&lt;&gt;0),FALSE(),"")))))</f>
        <v/>
      </c>
      <c r="AZ64" s="117" t="str">
        <f aca="false">IF(OR(ISBLANK($C64),$AT64&lt;&gt;TRUE()),"",IF(ISBLANK(U64),Constants!$B$35,MAX(0,MIN(Constants!$B$31,U64))))</f>
        <v/>
      </c>
      <c r="BA64" s="117" t="str">
        <f aca="false">IF(OR(ISBLANK($C64),$AT64&lt;&gt;TRUE()),"",IF(ISBLANK(V64),Constants!$B$35,MAX(0,MIN(Constants!$B$32,V64))))</f>
        <v/>
      </c>
      <c r="BB64" s="117" t="str">
        <f aca="false">IF(ISBLANK($C64),"",COUNTA($Y64:$AG64)&gt;0)</f>
        <v/>
      </c>
      <c r="BC64" s="117" t="str">
        <f aca="false">IF(OR(ISBLANK($C64),$BB64&lt;&gt;TRUE()),"",IF(ISBLANK(Y64),Constants!$B$27,MAX(0,Y64)))</f>
        <v/>
      </c>
      <c r="BD64" s="117" t="str">
        <f aca="false">IF(OR(ISBLANK($C64),$BB64&lt;&gt;TRUE()),"",IF(ISBLANK(Z64),Constants!$B$28,MAX(0,Z64)))</f>
        <v/>
      </c>
      <c r="BE64" s="117" t="str">
        <f aca="false">IF(OR(ISBLANK($C64),$BB64&lt;&gt;TRUE()),"",IF(AB64=Constants!$B$7,TRUE(),IF(AB64=Constants!$B$8,FALSE(),TRUE())))</f>
        <v/>
      </c>
      <c r="BF64" s="117" t="str">
        <f aca="false">IF(OR(ISBLANK($C64),$BB64&lt;&gt;TRUE()),"",IF(AA64=Constants!$B$7,TRUE(),IF(AA64=Constants!$B$8,FALSE(),TRUE())))</f>
        <v/>
      </c>
      <c r="BG64" s="117" t="str">
        <f aca="false">IF(OR(ISBLANK($C64),$BB64&lt;&gt;TRUE()),"",IF(AC64=Constants!$B$33,TRUE(),IF(AC64=Constants!$B$34,FALSE(),IF(AND(ISNUMBER(AG64),OR(ISBLANK(AF64),AF64=0)),TRUE(),IF(AND(ISBLANK(AG64),ISNUMBER(AF64),AF64&lt;&gt;0),FALSE(),"")))))</f>
        <v/>
      </c>
      <c r="BH64" s="117" t="str">
        <f aca="false">IF(OR(ISBLANK($C64),$BB64&lt;&gt;TRUE()),"",IF(ISBLANK(AD64),Constants!$B$35,MAX(0,MIN(Constants!$B$31,AD64))))</f>
        <v/>
      </c>
      <c r="BI64" s="117" t="str">
        <f aca="false">IF(OR(ISBLANK($C64),$BB64&lt;&gt;TRUE()),"",IF(ISBLANK(AE64),Constants!$B$35,MAX(0,MIN(Constants!$B$32,AE64))))</f>
        <v/>
      </c>
      <c r="BJ64" s="118" t="str">
        <f aca="false">IF(ISBLANK($C64),
  "",
IF(AH64=Constants!$B$7,
  TRUE(),
IF(AH64=Constants!$B$8,
  FALSE(),
  FALSE()
)))</f>
        <v/>
      </c>
      <c r="BK64" s="117" t="str">
        <f aca="false">IF(ISBLANK($C64),"",IF($BJ64,Constants!$B$9,IF(COUNTA($E64:$AH64)=0,Constants!$B$10,IF(NOT($AK64),Constants!$B$11,IF(AND(NOT(ISNUMBER($BM64)),COUNTA($O64,$X64,$AG64)&gt;0),Constants!$B$13,Constants!$B$12)))))</f>
        <v/>
      </c>
      <c r="BL64" s="117" t="str">
        <f aca="false">IF(ISBLANK($C64),"",IF($BK64&lt;&gt;Constants!$B$12,$BK64,Constants!$B$4))</f>
        <v/>
      </c>
      <c r="BM64" s="116" t="str">
        <f aca="false">IF(OR(ISBLANK($D$8), NOT(ISNUMBER($D$8))), Constants!$B$17,$D$8)</f>
        <v>ERROR: Set Target Time in cell D8</v>
      </c>
      <c r="BN64" s="119" t="str">
        <f aca="false">IF(OR($BK64&lt;&gt;Constants!$B$12,$AL64&lt;&gt;TRUE()),"",IF(NOT($AO64),TRUE(),IF($AQ64="","",$AQ64)))</f>
        <v/>
      </c>
      <c r="BO64" s="120" t="n">
        <f aca="false">IF(BN64="",FALSE(),IF(NOT($AO64),TRUE(),IF($AQ64,ISNUMBER(O64),ISNUMBER(N64))))</f>
        <v>0</v>
      </c>
      <c r="BP64" s="121" t="str">
        <f aca="false">IF(BO64,IF($AJ64,1,Constants!$B$22)*POWER(Constants!$B$23,MAX($AM64,0))*POWER(Constants!$B$24,MAX($AN64,0)),"")</f>
        <v/>
      </c>
      <c r="BQ64" s="117" t="str">
        <f aca="false">IF(OR($BK64&lt;&gt;Constants!$B$12,NOT($BO64)),"",IF(NOT($AO64),0,Constants!$B$19*IF($AQ64,1,MAX(0,MIN(1,(Constants!$B$20-N64)/Constants!$B$20)))))</f>
        <v/>
      </c>
      <c r="BR64" s="117" t="str">
        <f aca="false">IF(BQ64="","",BQ64*IF($AP64,1,Constants!$B$25)*BP64)</f>
        <v/>
      </c>
      <c r="BS64" s="117" t="str">
        <f aca="false">IF(OR($BK64&lt;&gt;Constants!$B$12,NOT($BO64)),"",IF(NOT($AO64),0,IF(NOT($AQ64),0,MAX(0,Constants!$B$21*(1-ABS(O64-$BM64)/$BM64)))))</f>
        <v/>
      </c>
      <c r="BT64" s="117" t="str">
        <f aca="false">IF(BS64="","",BS64*BP64)</f>
        <v/>
      </c>
      <c r="BU64" s="117" t="str">
        <f aca="false">IF(OR($BK64&lt;&gt;Constants!$B$12,NOT($BO64)),"",IF(OR(NOT($AO64),NOT($AP64)),0,MIN(Constants!$B$18,(Constants!$B$29*$AR64+Constants!$B$30*$AS64)*IF($AQ64,1,MAX(0,MIN(1,(Constants!$B$20-N64)/Constants!$B$20))))))</f>
        <v/>
      </c>
      <c r="BV64" s="117" t="str">
        <f aca="false">IF(BU64="","",BU64*BP64)</f>
        <v/>
      </c>
      <c r="BW64" s="122" t="str">
        <f aca="false">IF(OR($BK64&lt;&gt;Constants!$B$12,NOT($BO64)),"",BR64+BT64+BV64)</f>
        <v/>
      </c>
      <c r="BX64" s="119" t="str">
        <f aca="false">IF(OR($BK64&lt;&gt;Constants!$B$12,$AT64&lt;&gt;TRUE()),"",IF(NOT($AW64),TRUE(),IF($AY64="","",$AY64)))</f>
        <v/>
      </c>
      <c r="BY64" s="120" t="n">
        <f aca="false">IF(BX64="",FALSE(),IF(NOT($AW64),TRUE(),IF($AY64,ISNUMBER(X64),ISNUMBER(W64))))</f>
        <v>0</v>
      </c>
      <c r="BZ64" s="121" t="str">
        <f aca="false">IF(BY64,IF($AJ64,1,Constants!$B$22)*POWER(Constants!$B$23,MAX($AU64,0))*POWER(Constants!$B$24,MAX($AV64,0)),"")</f>
        <v/>
      </c>
      <c r="CA64" s="117" t="str">
        <f aca="false">IF(OR($BK64&lt;&gt;Constants!$B$12,NOT($BY64)),"",IF(NOT($AW64),0,Constants!$B$19*IF($AY64,1,MAX(0,MIN(1,(Constants!$B$20-W64)/Constants!$B$20)))))</f>
        <v/>
      </c>
      <c r="CB64" s="117" t="str">
        <f aca="false">IF(CA64="","",CA64*IF($AX64,1,Constants!$B$25)*BZ64)</f>
        <v/>
      </c>
      <c r="CC64" s="117" t="str">
        <f aca="false">IF(OR($BK64&lt;&gt;Constants!$B$12,NOT($BY64)),"",IF(NOT($AW64),0,IF(NOT($AY64),0,MAX(0,Constants!$B$21*(1-ABS(X64-$BM64)/$BM64)))))</f>
        <v/>
      </c>
      <c r="CD64" s="117" t="str">
        <f aca="false">IF(CC64="","",CC64*BZ64)</f>
        <v/>
      </c>
      <c r="CE64" s="117" t="str">
        <f aca="false">IF(OR($BK64&lt;&gt;Constants!$B$12,NOT($BY64)),"",IF(OR(NOT($AW64),NOT($AX64)),0,MIN(Constants!$B$18,(Constants!$B$29*$AZ64+Constants!$B$30*$BA64)*IF($AY64,1,MAX(0,MIN(1,(Constants!$B$20-W64)/Constants!$B$20))))))</f>
        <v/>
      </c>
      <c r="CF64" s="117" t="str">
        <f aca="false">IF(CE64="","",CE64*BZ64)</f>
        <v/>
      </c>
      <c r="CG64" s="122" t="str">
        <f aca="false">IF(OR($BK64&lt;&gt;Constants!$B$12,NOT($BY64)),"",CB64+CD64+CF64)</f>
        <v/>
      </c>
      <c r="CH64" s="119" t="n">
        <f aca="false">IF(OR(BN64="",BX64=""),TRUE(),BN64&lt;&gt;BX64)</f>
        <v>1</v>
      </c>
      <c r="CI64" s="117" t="str">
        <f aca="false">IF(OR($BK64&lt;&gt;Constants!$B$12,$BB64&lt;&gt;TRUE(),NOT($CH64)),"",IF(NOT($BE64),TRUE(),IF($BG64="","",$BG64)))</f>
        <v/>
      </c>
      <c r="CJ64" s="120" t="n">
        <f aca="false">IF(CI64="",FALSE(),IF(NOT($BE64),TRUE(),IF($BG64,ISNUMBER(AG64),ISNUMBER(AF64))))</f>
        <v>0</v>
      </c>
      <c r="CK64" s="121" t="str">
        <f aca="false">IF(CJ64,IF($AJ64,1,Constants!$B$22)*POWER(Constants!$B$23,MAX($BC64,0))*POWER(Constants!$B$24,MAX($BD64,0)),"")</f>
        <v/>
      </c>
      <c r="CL64" s="117" t="str">
        <f aca="false">IF(OR($BK64&lt;&gt;Constants!$B$12,NOT($CJ64)),"",IF(NOT($BE64),0,Constants!$B$19*IF($BG64,1,MAX(0,MIN(1,(Constants!$B$20-AF64)/Constants!$B$20)))))</f>
        <v/>
      </c>
      <c r="CM64" s="117" t="str">
        <f aca="false">IF(CL64="","",CL64*IF($BF64,1,Constants!$B$25)*CK64)</f>
        <v/>
      </c>
      <c r="CN64" s="117" t="str">
        <f aca="false">IF(OR($BK64&lt;&gt;Constants!$B$12,NOT($CJ64)),"",IF(NOT($BE64),0,IF(NOT($BG64),0,MAX(0,Constants!$B$21*(1-ABS(AG64-$BM64)/$BM64)))))</f>
        <v/>
      </c>
      <c r="CO64" s="117" t="str">
        <f aca="false">IF(CN64="","",CN64*CK64)</f>
        <v/>
      </c>
      <c r="CP64" s="117" t="str">
        <f aca="false">IF(OR($BK64&lt;&gt;Constants!$B$12,NOT($CJ64)),"",IF(OR(NOT($BE64),NOT($BF64)),0,MIN(Constants!$B$18,(Constants!$B$29*$BH64+Constants!$B$30*$BI64)*IF($BG64,1,MAX(0,MIN(1,(Constants!$B$20-AF64)/Constants!$B$20))))))</f>
        <v/>
      </c>
      <c r="CQ64" s="117" t="str">
        <f aca="false">IF(CP64="","",CP64*CK64)</f>
        <v/>
      </c>
      <c r="CR64" s="122" t="str">
        <f aca="false">IF(OR($BK64&lt;&gt;Constants!$B$12,NOT($CJ64)),"",CM64+CO64+CQ64)</f>
        <v/>
      </c>
      <c r="CS64" s="116" t="str">
        <f aca="false">IF(OR($BK64&lt;&gt;Constants!$B$12,ISBLANK($C64)),"",BW64)</f>
        <v/>
      </c>
      <c r="CT64" s="117" t="str">
        <f aca="false">IF(OR($BK64&lt;&gt;Constants!$B$12,ISBLANK($C64)),"",CG64)</f>
        <v/>
      </c>
      <c r="CU64" s="118" t="str">
        <f aca="false">IF(OR($BK64&lt;&gt;Constants!$B$12,ISBLANK($C64)),"",CR64)</f>
        <v/>
      </c>
      <c r="CV64" s="117" t="str">
        <f aca="false">IF(OR($BK64&lt;&gt;Constants!$B$12,ISBLANK($C64)),"",IF(COUNT(CS64:CU64)=0,0,MAX(CS64:CU64)))</f>
        <v/>
      </c>
      <c r="CW64" s="117" t="str">
        <f aca="false">IF($BK64&lt;&gt;Constants!$B$12,"",CV64)</f>
        <v/>
      </c>
      <c r="CX64" s="117" t="str">
        <f aca="false">IF(ISNUMBER(CW64), RANK(CW64,$CW$11:$CW$510), "")</f>
        <v/>
      </c>
      <c r="CY64" s="116" t="str">
        <f aca="false">IF(OR($BK64&lt;&gt;Constants!$B$12,ISBLANK($C64)),"",MAX(BT64,CD64,CO64))</f>
        <v/>
      </c>
      <c r="CZ64" s="117" t="str">
        <f aca="false">IF(ISNUMBER(CY64), RANK(CY64,CY$11:CY$510), "")</f>
        <v/>
      </c>
      <c r="DA64" s="117" t="str">
        <f aca="false">IF(OR($BK64&lt;&gt;Constants!$B$12,ISBLANK($C64)),"",MAX(AM64,AU64,IF($CH64,BC64,0)))</f>
        <v/>
      </c>
      <c r="DB64" s="117" t="str">
        <f aca="false">IF(ISNUMBER(DA64), RANK(DA64,DA$11:DA$510,1), "")</f>
        <v/>
      </c>
      <c r="DC64" s="117" t="str">
        <f aca="false">IF(OR($BK64&lt;&gt;Constants!$B$12,ISBLANK($C64)),"",MAX(BV64,CF64,CQ64))</f>
        <v/>
      </c>
      <c r="DD64" s="117" t="str">
        <f aca="false">IF(ISNUMBER(DC64),RANK(DC64,DC$11:DC$510),"")</f>
        <v/>
      </c>
      <c r="DE64" s="123" t="str">
        <f aca="false">IFERROR(IF(OR($BK64&lt;&gt;Constants!$B$12, ISBLANK($C64)),"",LARGE(CS64:CU64,2)), 0)</f>
        <v/>
      </c>
      <c r="DF64" s="118" t="str">
        <f aca="false">IF(ISNUMBER(DE64), RANK(DE64,DE$11:DE$510), "")</f>
        <v/>
      </c>
      <c r="DG64" s="117" t="str">
        <f aca="false">IF(ISBLANK($C64),"",IF(BK64=Constants!$B$12,RANK($CX64, $CX$11:$CX$510, 1)+
SUMPRODUCT(--($CX$11:$CX$510=$CX64),--($CZ64&gt;$CZ$11:$CZ$510))+
SUMPRODUCT(--($CX$11:$CX$510=$CX64),--($CZ64=$CZ$11:$CZ$510),--($DB64&gt;$DB$11:$DB$510))+
SUMPRODUCT(--($CX$11:$CX$510=$CX64),--($CZ64=$CZ$11:$CZ$510),--($DB64=$DB$11:$DB$510), --($DD64&gt;$DD$11:$DD$510))+
SUMPRODUCT(--($CX$11:$CX$510=$CX64),--($CZ64=$CZ$11:$CZ$510),--($DB64=$DB$11:$DB$510), --($DD64=$DD$11:$DD$510), --($DF64&gt;$DF$11:$DF$510))
,BK64)
)</f>
        <v/>
      </c>
      <c r="DH64" s="117" t="str">
        <f aca="false">IF(ISBLANK(C64),"",IF(BK64&lt;&gt;Constants!$B$12, BK64, CX64-DG64))</f>
        <v/>
      </c>
      <c r="DI64" s="118"/>
      <c r="DJ64" s="124"/>
      <c r="DK64" s="125" t="str">
        <f aca="false">IF(ISBLANK($C64),"",IF($BK64=Constants!$B$13,$BM64,""))</f>
        <v/>
      </c>
      <c r="DL64" s="124" t="str">
        <f aca="false">IF(ISBLANK($C64),"",IF($BK64&lt;&gt;Constants!$B$12,"",IF(COUNT($CS64:$CU64)=0,"",MATCH($CV64,$CS64:$CU64,0))))</f>
        <v/>
      </c>
      <c r="DM64" s="126" t="str">
        <f aca="false">IF(ISNUMBER($DL64),CHOOSE($DL64,$BR64,$CB64,$CM64),"")</f>
        <v/>
      </c>
      <c r="DN64" s="126" t="str">
        <f aca="false">IF(ISNUMBER($DL64),CHOOSE($DL64,$BT64,$CD64,$CO64),"")</f>
        <v/>
      </c>
      <c r="DO64" s="126" t="str">
        <f aca="false">IF(ISNUMBER($DL64),CHOOSE($DL64,$BV64,$CF64,$CQ64),"")</f>
        <v/>
      </c>
      <c r="DP64" s="127" t="str">
        <f aca="false">IF(ISBLANK(C64),"",IF(BK64&lt;&gt;Constants!$B$12, BK64 ,CW64))</f>
        <v/>
      </c>
      <c r="DQ64" s="128" t="str">
        <f aca="false">IF(ISBLANK($C64),"",IF($BK64&lt;&gt;Constants!$B$12,$BK64,$BL64))</f>
        <v/>
      </c>
      <c r="DR64" s="128" t="str">
        <f aca="false">IF(ISBLANK(C64),"",DH64)</f>
        <v/>
      </c>
      <c r="DS64" s="128" t="str">
        <f aca="false">IF(ISBLANK(C64),"",DG64)</f>
        <v/>
      </c>
      <c r="DT64" s="129" t="str">
        <f aca="false">IF(ISBLANK(C64),
  "",
IF(DS64=Constants!$B$9,COUNTA($C$11:$C510)+2,IF(DS64=Constants!$B$10,COUNTA($C$11:$C510)+1,IF(DS64=Constants!$B$11,COUNTA($C$11:$C510),DS64))))</f>
        <v/>
      </c>
      <c r="DU64" s="3"/>
      <c r="DV64" s="130" t="n">
        <f aca="false">IF(OR(ISNUMBER(DS64),DS64="DQ",DS64="P",DS64="NS"),
    1,
    0
)</f>
        <v>0</v>
      </c>
      <c r="DW64" s="130" t="n">
        <v>54</v>
      </c>
      <c r="DX64" s="130" t="str">
        <f aca="false">IF(ISBLANK($C64),"",IF(ISNUMBER(DT64),DT64+ROW($B64)/1000,""))</f>
        <v/>
      </c>
      <c r="DY64" s="130" t="str">
        <f aca="false">IF(ISNUMBER(DX64), RANK(DX64,DX$11:DX$510,1), "")</f>
        <v/>
      </c>
      <c r="DZ64" s="130" t="str">
        <f aca="false">IF(ISBLANK($C64),
    "",
    $B64
)</f>
        <v/>
      </c>
      <c r="EA64" s="130" t="str">
        <f aca="false">IF(ISBLANK($C64),
    "",
    $C64
)</f>
        <v/>
      </c>
      <c r="EB64" s="130" t="str">
        <f aca="false">IF(ISBLANK($C64),
    "",
    $D64
)</f>
        <v/>
      </c>
      <c r="EC64" s="130" t="str">
        <f aca="false">IF(ISBLANK($C64),"",$DQ64)</f>
        <v/>
      </c>
      <c r="ED64" s="131" t="str">
        <f aca="false">DP64</f>
        <v/>
      </c>
      <c r="EE64" s="130" t="str">
        <f aca="false">IF(ISBLANK($C64),
    "",
    DS64
)</f>
        <v/>
      </c>
      <c r="EF64" s="132" t="str">
        <f aca="false">IF(DW64&gt;DV$10,
    "",
    VLOOKUP(DW64,DY$11:EE562,7,FALSE())
)</f>
        <v/>
      </c>
      <c r="EG64" s="133" t="str">
        <f aca="false">IF(DW64&gt;DV$10,
    "",
    VLOOKUP(DW64,DY$11:EE562,2,FALSE())
)</f>
        <v/>
      </c>
      <c r="EH64" s="133" t="str">
        <f aca="false">IF(DW64&gt;DV$10,
    "",
    VLOOKUP(DW64,DY$11:EE562,3,FALSE())
)</f>
        <v/>
      </c>
      <c r="EI64" s="133" t="str">
        <f aca="false">IF(DW64&gt;DV$10,
    "",
    VLOOKUP(DW64,DY$11:EE562,4,FALSE())
)</f>
        <v/>
      </c>
      <c r="EJ64" s="134" t="str">
        <f aca="false">IF(DW64&gt;DV$10,
    "",
    VLOOKUP(DW64,DY$11:EE562,6,FALSE())
)</f>
        <v/>
      </c>
      <c r="EK64" s="59"/>
    </row>
    <row r="65" customFormat="false" ht="15.75" hidden="false" customHeight="false" outlineLevel="0" collapsed="false">
      <c r="A65" s="3"/>
      <c r="B65" s="155"/>
      <c r="C65" s="156"/>
      <c r="D65" s="96"/>
      <c r="E65" s="157"/>
      <c r="F65" s="148"/>
      <c r="G65" s="148"/>
      <c r="H65" s="149"/>
      <c r="I65" s="150"/>
      <c r="J65" s="151"/>
      <c r="K65" s="151"/>
      <c r="L65" s="151"/>
      <c r="M65" s="151"/>
      <c r="N65" s="152"/>
      <c r="O65" s="103"/>
      <c r="P65" s="148"/>
      <c r="Q65" s="149"/>
      <c r="R65" s="150"/>
      <c r="S65" s="151"/>
      <c r="T65" s="151"/>
      <c r="U65" s="151"/>
      <c r="V65" s="151"/>
      <c r="W65" s="152"/>
      <c r="X65" s="103"/>
      <c r="Y65" s="148"/>
      <c r="Z65" s="149"/>
      <c r="AA65" s="150"/>
      <c r="AB65" s="151"/>
      <c r="AC65" s="151"/>
      <c r="AD65" s="151"/>
      <c r="AE65" s="151"/>
      <c r="AF65" s="152"/>
      <c r="AG65" s="104"/>
      <c r="AH65" s="150"/>
      <c r="AI65" s="73"/>
      <c r="AJ65" s="73" t="str">
        <f aca="false">IF(ISBLANK($C65),
  "",
IF(E65=Constants!$B$7,
  TRUE(),
IF(E65=Constants!$B$8,
  FALSE(),
  TRUE()
)))</f>
        <v/>
      </c>
      <c r="AK65" s="74" t="str">
        <f aca="false">IF(ISBLANK($C65),"",IF(F65=Constants!$B$8,FALSE(),TRUE()))</f>
        <v/>
      </c>
      <c r="AL65" s="74" t="str">
        <f aca="false">IF(ISBLANK($C65),"",COUNTA($G65:$O65)&gt;0)</f>
        <v/>
      </c>
      <c r="AM65" s="74" t="str">
        <f aca="false">IF(OR(ISBLANK($C65),$AL65&lt;&gt;TRUE()),"",IF(ISBLANK(G65),Constants!$B$27,MAX(0,G65)))</f>
        <v/>
      </c>
      <c r="AN65" s="74" t="str">
        <f aca="false">IF(OR(ISBLANK($C65),$AL65&lt;&gt;TRUE()),"",IF(ISBLANK(H65),Constants!$B$28,MAX(0,H65)))</f>
        <v/>
      </c>
      <c r="AO65" s="74" t="str">
        <f aca="false">IF(OR(ISBLANK($C65),$AL65&lt;&gt;TRUE()),"",IF(J65=Constants!$B$7,TRUE(),IF(J65=Constants!$B$8,FALSE(),TRUE())))</f>
        <v/>
      </c>
      <c r="AP65" s="74" t="str">
        <f aca="false">IF(OR(ISBLANK($C65),$AL65&lt;&gt;TRUE()),"",IF(I65=Constants!$B$7,TRUE(),IF(I65=Constants!$B$8,FALSE(),TRUE())))</f>
        <v/>
      </c>
      <c r="AQ65" s="74" t="str">
        <f aca="false">IF(OR(ISBLANK($C65),$AL65&lt;&gt;TRUE()),"",IF(K65=Constants!$B$33,TRUE(),IF(K65=Constants!$B$34,FALSE(),IF(AND(ISNUMBER(O65),OR(ISBLANK(N65),N65=0)),TRUE(),IF(AND(ISBLANK(O65),ISNUMBER(N65),N65&lt;&gt;0),FALSE(),"")))))</f>
        <v/>
      </c>
      <c r="AR65" s="74" t="str">
        <f aca="false">IF(OR(ISBLANK($C65),$AL65&lt;&gt;TRUE()),"",IF(ISBLANK(L65),Constants!$B$35,MAX(0,MIN(Constants!$B$31,L65))))</f>
        <v/>
      </c>
      <c r="AS65" s="74" t="str">
        <f aca="false">IF(OR(ISBLANK($C65),$AL65&lt;&gt;TRUE()),"",IF(ISBLANK(M65),Constants!$B$35,MAX(0,MIN(Constants!$B$32,M65))))</f>
        <v/>
      </c>
      <c r="AT65" s="74" t="str">
        <f aca="false">IF(ISBLANK($C65),"",COUNTA($P65:$X65)&gt;0)</f>
        <v/>
      </c>
      <c r="AU65" s="74" t="str">
        <f aca="false">IF(OR(ISBLANK($C65),$AT65&lt;&gt;TRUE()),"",IF(ISBLANK(P65),Constants!$B$27,MAX(0,P65)))</f>
        <v/>
      </c>
      <c r="AV65" s="74" t="str">
        <f aca="false">IF(OR(ISBLANK($C65),$AT65&lt;&gt;TRUE()),"",IF(ISBLANK(Q65),Constants!$B$28,MAX(0,Q65)))</f>
        <v/>
      </c>
      <c r="AW65" s="74" t="str">
        <f aca="false">IF(OR(ISBLANK($C65),$AT65&lt;&gt;TRUE()),"",IF(S65=Constants!$B$7,TRUE(),IF(S65=Constants!$B$8,FALSE(),TRUE())))</f>
        <v/>
      </c>
      <c r="AX65" s="74" t="str">
        <f aca="false">IF(OR(ISBLANK($C65),$AT65&lt;&gt;TRUE()),"",IF(R65=Constants!$B$7,TRUE(),IF(R65=Constants!$B$8,FALSE(),TRUE())))</f>
        <v/>
      </c>
      <c r="AY65" s="74" t="str">
        <f aca="false">IF(OR(ISBLANK($C65),$AT65&lt;&gt;TRUE()),"",IF(T65=Constants!$B$33,TRUE(),IF(T65=Constants!$B$34,FALSE(),IF(AND(ISNUMBER(X65),OR(ISBLANK(W65),W65=0)),TRUE(),IF(AND(ISBLANK(X65),ISNUMBER(W65),W65&lt;&gt;0),FALSE(),"")))))</f>
        <v/>
      </c>
      <c r="AZ65" s="74" t="str">
        <f aca="false">IF(OR(ISBLANK($C65),$AT65&lt;&gt;TRUE()),"",IF(ISBLANK(U65),Constants!$B$35,MAX(0,MIN(Constants!$B$31,U65))))</f>
        <v/>
      </c>
      <c r="BA65" s="74" t="str">
        <f aca="false">IF(OR(ISBLANK($C65),$AT65&lt;&gt;TRUE()),"",IF(ISBLANK(V65),Constants!$B$35,MAX(0,MIN(Constants!$B$32,V65))))</f>
        <v/>
      </c>
      <c r="BB65" s="74" t="str">
        <f aca="false">IF(ISBLANK($C65),"",COUNTA($Y65:$AG65)&gt;0)</f>
        <v/>
      </c>
      <c r="BC65" s="74" t="str">
        <f aca="false">IF(OR(ISBLANK($C65),$BB65&lt;&gt;TRUE()),"",IF(ISBLANK(Y65),Constants!$B$27,MAX(0,Y65)))</f>
        <v/>
      </c>
      <c r="BD65" s="74" t="str">
        <f aca="false">IF(OR(ISBLANK($C65),$BB65&lt;&gt;TRUE()),"",IF(ISBLANK(Z65),Constants!$B$28,MAX(0,Z65)))</f>
        <v/>
      </c>
      <c r="BE65" s="74" t="str">
        <f aca="false">IF(OR(ISBLANK($C65),$BB65&lt;&gt;TRUE()),"",IF(AB65=Constants!$B$7,TRUE(),IF(AB65=Constants!$B$8,FALSE(),TRUE())))</f>
        <v/>
      </c>
      <c r="BF65" s="74" t="str">
        <f aca="false">IF(OR(ISBLANK($C65),$BB65&lt;&gt;TRUE()),"",IF(AA65=Constants!$B$7,TRUE(),IF(AA65=Constants!$B$8,FALSE(),TRUE())))</f>
        <v/>
      </c>
      <c r="BG65" s="74" t="str">
        <f aca="false">IF(OR(ISBLANK($C65),$BB65&lt;&gt;TRUE()),"",IF(AC65=Constants!$B$33,TRUE(),IF(AC65=Constants!$B$34,FALSE(),IF(AND(ISNUMBER(AG65),OR(ISBLANK(AF65),AF65=0)),TRUE(),IF(AND(ISBLANK(AG65),ISNUMBER(AF65),AF65&lt;&gt;0),FALSE(),"")))))</f>
        <v/>
      </c>
      <c r="BH65" s="74" t="str">
        <f aca="false">IF(OR(ISBLANK($C65),$BB65&lt;&gt;TRUE()),"",IF(ISBLANK(AD65),Constants!$B$35,MAX(0,MIN(Constants!$B$31,AD65))))</f>
        <v/>
      </c>
      <c r="BI65" s="74" t="str">
        <f aca="false">IF(OR(ISBLANK($C65),$BB65&lt;&gt;TRUE()),"",IF(ISBLANK(AE65),Constants!$B$35,MAX(0,MIN(Constants!$B$32,AE65))))</f>
        <v/>
      </c>
      <c r="BJ65" s="75" t="str">
        <f aca="false">IF(ISBLANK($C65),
  "",
IF(AH65=Constants!$B$7,
  TRUE(),
IF(AH65=Constants!$B$8,
  FALSE(),
  FALSE()
)))</f>
        <v/>
      </c>
      <c r="BK65" s="74" t="str">
        <f aca="false">IF(ISBLANK($C65),"",IF($BJ65,Constants!$B$9,IF(COUNTA($E65:$AH65)=0,Constants!$B$10,IF(NOT($AK65),Constants!$B$11,IF(AND(NOT(ISNUMBER($BM65)),COUNTA($O65,$X65,$AG65)&gt;0),Constants!$B$13,Constants!$B$12)))))</f>
        <v/>
      </c>
      <c r="BL65" s="74" t="str">
        <f aca="false">IF(ISBLANK($C65),"",IF($BK65&lt;&gt;Constants!$B$12,$BK65,Constants!$B$4))</f>
        <v/>
      </c>
      <c r="BM65" s="73" t="str">
        <f aca="false">IF(OR(ISBLANK($D$8), NOT(ISNUMBER($D$8))), Constants!$B$17,$D$8)</f>
        <v>ERROR: Set Target Time in cell D8</v>
      </c>
      <c r="BN65" s="73" t="str">
        <f aca="false">IF(OR($BK65&lt;&gt;Constants!$B$12,$AL65&lt;&gt;TRUE()),"",IF(NOT($AO65),TRUE(),IF($AQ65="","",$AQ65)))</f>
        <v/>
      </c>
      <c r="BO65" s="74" t="b">
        <f aca="false">IF(BN65="",FALSE(),IF(NOT($AO65),TRUE(),IF($AQ65,ISNUMBER(O65),ISNUMBER(N65))))</f>
        <v>0</v>
      </c>
      <c r="BP65" s="76" t="str">
        <f aca="false">IF(BO65,IF($AJ65,1,Constants!$B$22)*POWER(Constants!$B$23,MAX($AM65,0))*POWER(Constants!$B$24,MAX($AN65,0)),"")</f>
        <v/>
      </c>
      <c r="BQ65" s="74" t="str">
        <f aca="false">IF(OR($BK65&lt;&gt;Constants!$B$12,NOT($BO65)),"",IF(NOT($AO65),0,Constants!$B$19*IF($AQ65,1,MAX(0,MIN(1,(Constants!$B$20-N65)/Constants!$B$20)))))</f>
        <v/>
      </c>
      <c r="BR65" s="74" t="str">
        <f aca="false">IF(BQ65="","",BQ65*IF($AP65,1,Constants!$B$25)*BP65)</f>
        <v/>
      </c>
      <c r="BS65" s="74" t="str">
        <f aca="false">IF(OR($BK65&lt;&gt;Constants!$B$12,NOT($BO65)),"",IF(NOT($AO65),0,IF(NOT($AQ65),0,MAX(0,Constants!$B$21*(1-ABS(O65-$BM65)/$BM65)))))</f>
        <v/>
      </c>
      <c r="BT65" s="74" t="str">
        <f aca="false">IF(BS65="","",BS65*BP65)</f>
        <v/>
      </c>
      <c r="BU65" s="74" t="str">
        <f aca="false">IF(OR($BK65&lt;&gt;Constants!$B$12,NOT($BO65)),"",IF(OR(NOT($AO65),NOT($AP65)),0,MIN(Constants!$B$18,(Constants!$B$29*$AR65+Constants!$B$30*$AS65)*IF($AQ65,1,MAX(0,MIN(1,(Constants!$B$20-N65)/Constants!$B$20))))))</f>
        <v/>
      </c>
      <c r="BV65" s="74" t="str">
        <f aca="false">IF(BU65="","",BU65*BP65)</f>
        <v/>
      </c>
      <c r="BW65" s="75" t="str">
        <f aca="false">IF(OR($BK65&lt;&gt;Constants!$B$12,NOT($BO65)),"",BR65+BT65+BV65)</f>
        <v/>
      </c>
      <c r="BX65" s="73" t="str">
        <f aca="false">IF(OR($BK65&lt;&gt;Constants!$B$12,$AT65&lt;&gt;TRUE()),"",IF(NOT($AW65),TRUE(),IF($AY65="","",$AY65)))</f>
        <v/>
      </c>
      <c r="BY65" s="74" t="b">
        <f aca="false">IF(BX65="",FALSE(),IF(NOT($AW65),TRUE(),IF($AY65,ISNUMBER(X65),ISNUMBER(W65))))</f>
        <v>0</v>
      </c>
      <c r="BZ65" s="76" t="str">
        <f aca="false">IF(BY65,IF($AJ65,1,Constants!$B$22)*POWER(Constants!$B$23,MAX($AU65,0))*POWER(Constants!$B$24,MAX($AV65,0)),"")</f>
        <v/>
      </c>
      <c r="CA65" s="74" t="str">
        <f aca="false">IF(OR($BK65&lt;&gt;Constants!$B$12,NOT($BY65)),"",IF(NOT($AW65),0,Constants!$B$19*IF($AY65,1,MAX(0,MIN(1,(Constants!$B$20-W65)/Constants!$B$20)))))</f>
        <v/>
      </c>
      <c r="CB65" s="74" t="str">
        <f aca="false">IF(CA65="","",CA65*IF($AX65,1,Constants!$B$25)*BZ65)</f>
        <v/>
      </c>
      <c r="CC65" s="74" t="str">
        <f aca="false">IF(OR($BK65&lt;&gt;Constants!$B$12,NOT($BY65)),"",IF(NOT($AW65),0,IF(NOT($AY65),0,MAX(0,Constants!$B$21*(1-ABS(X65-$BM65)/$BM65)))))</f>
        <v/>
      </c>
      <c r="CD65" s="74" t="str">
        <f aca="false">IF(CC65="","",CC65*BZ65)</f>
        <v/>
      </c>
      <c r="CE65" s="74" t="str">
        <f aca="false">IF(OR($BK65&lt;&gt;Constants!$B$12,NOT($BY65)),"",IF(OR(NOT($AW65),NOT($AX65)),0,MIN(Constants!$B$18,(Constants!$B$29*$AZ65+Constants!$B$30*$BA65)*IF($AY65,1,MAX(0,MIN(1,(Constants!$B$20-W65)/Constants!$B$20))))))</f>
        <v/>
      </c>
      <c r="CF65" s="74" t="str">
        <f aca="false">IF(CE65="","",CE65*BZ65)</f>
        <v/>
      </c>
      <c r="CG65" s="75" t="str">
        <f aca="false">IF(OR($BK65&lt;&gt;Constants!$B$12,NOT($BY65)),"",CB65+CD65+CF65)</f>
        <v/>
      </c>
      <c r="CH65" s="73" t="b">
        <f aca="false">IF(OR(BN65="",BX65=""),TRUE(),BN65&lt;&gt;BX65)</f>
        <v>1</v>
      </c>
      <c r="CI65" s="74" t="str">
        <f aca="false">IF(OR($BK65&lt;&gt;Constants!$B$12,$BB65&lt;&gt;TRUE(),NOT($CH65)),"",IF(NOT($BE65),TRUE(),IF($BG65="","",$BG65)))</f>
        <v/>
      </c>
      <c r="CJ65" s="74" t="b">
        <f aca="false">IF(CI65="",FALSE(),IF(NOT($BE65),TRUE(),IF($BG65,ISNUMBER(AG65),ISNUMBER(AF65))))</f>
        <v>0</v>
      </c>
      <c r="CK65" s="76" t="str">
        <f aca="false">IF(CJ65,IF($AJ65,1,Constants!$B$22)*POWER(Constants!$B$23,MAX($BC65,0))*POWER(Constants!$B$24,MAX($BD65,0)),"")</f>
        <v/>
      </c>
      <c r="CL65" s="74" t="str">
        <f aca="false">IF(OR($BK65&lt;&gt;Constants!$B$12,NOT($CJ65)),"",IF(NOT($BE65),0,Constants!$B$19*IF($BG65,1,MAX(0,MIN(1,(Constants!$B$20-AF65)/Constants!$B$20)))))</f>
        <v/>
      </c>
      <c r="CM65" s="74" t="str">
        <f aca="false">IF(CL65="","",CL65*IF($BF65,1,Constants!$B$25)*CK65)</f>
        <v/>
      </c>
      <c r="CN65" s="74" t="str">
        <f aca="false">IF(OR($BK65&lt;&gt;Constants!$B$12,NOT($CJ65)),"",IF(NOT($BE65),0,IF(NOT($BG65),0,MAX(0,Constants!$B$21*(1-ABS(AG65-$BM65)/$BM65)))))</f>
        <v/>
      </c>
      <c r="CO65" s="74" t="str">
        <f aca="false">IF(CN65="","",CN65*CK65)</f>
        <v/>
      </c>
      <c r="CP65" s="74" t="str">
        <f aca="false">IF(OR($BK65&lt;&gt;Constants!$B$12,NOT($CJ65)),"",IF(OR(NOT($BE65),NOT($BF65)),0,MIN(Constants!$B$18,(Constants!$B$29*$BH65+Constants!$B$30*$BI65)*IF($BG65,1,MAX(0,MIN(1,(Constants!$B$20-AF65)/Constants!$B$20))))))</f>
        <v/>
      </c>
      <c r="CQ65" s="74" t="str">
        <f aca="false">IF(CP65="","",CP65*CK65)</f>
        <v/>
      </c>
      <c r="CR65" s="75" t="str">
        <f aca="false">IF(OR($BK65&lt;&gt;Constants!$B$12,NOT($CJ65)),"",CM65+CO65+CQ65)</f>
        <v/>
      </c>
      <c r="CS65" s="73" t="str">
        <f aca="false">IF(OR($BK65&lt;&gt;Constants!$B$12,ISBLANK($C65)),"",BW65)</f>
        <v/>
      </c>
      <c r="CT65" s="74" t="str">
        <f aca="false">IF(OR($BK65&lt;&gt;Constants!$B$12,ISBLANK($C65)),"",CG65)</f>
        <v/>
      </c>
      <c r="CU65" s="75" t="str">
        <f aca="false">IF(OR($BK65&lt;&gt;Constants!$B$12,ISBLANK($C65)),"",CR65)</f>
        <v/>
      </c>
      <c r="CV65" s="74" t="str">
        <f aca="false">IF(OR($BK65&lt;&gt;Constants!$B$12,ISBLANK($C65)),"",IF(COUNT(CS65:CU65)=0,0,MAX(CS65:CU65)))</f>
        <v/>
      </c>
      <c r="CW65" s="74" t="str">
        <f aca="false">IF($BK65&lt;&gt;Constants!$B$12,"",CV65)</f>
        <v/>
      </c>
      <c r="CX65" s="74" t="str">
        <f aca="false">IF(ISNUMBER(CW65), RANK(CW65,$CW$11:$CW$510), "")</f>
        <v/>
      </c>
      <c r="CY65" s="73" t="str">
        <f aca="false">IF(OR($BK65&lt;&gt;Constants!$B$12,ISBLANK($C65)),"",MAX(BT65,CD65,CO65))</f>
        <v/>
      </c>
      <c r="CZ65" s="74" t="str">
        <f aca="false">IF(ISNUMBER(CY65), RANK(CY65,CY$11:CY$510), "")</f>
        <v/>
      </c>
      <c r="DA65" s="74" t="str">
        <f aca="false">IF(OR($BK65&lt;&gt;Constants!$B$12,ISBLANK($C65)),"",MAX(AM65,AU65,IF($CH65,BC65,0)))</f>
        <v/>
      </c>
      <c r="DB65" s="74" t="str">
        <f aca="false">IF(ISNUMBER(DA65), RANK(DA65,DA$11:DA$510,1), "")</f>
        <v/>
      </c>
      <c r="DC65" s="74" t="str">
        <f aca="false">IF(OR($BK65&lt;&gt;Constants!$B$12,ISBLANK($C65)),"",MAX(BV65,CF65,CQ65))</f>
        <v/>
      </c>
      <c r="DD65" s="74" t="str">
        <f aca="false">IF(ISNUMBER(DC65),RANK(DC65,DC$11:DC$510),"")</f>
        <v/>
      </c>
      <c r="DE65" s="77" t="str">
        <f aca="false">IFERROR(IF(OR($BK65&lt;&gt;Constants!$B$12, ISBLANK($C65)),"",LARGE(CS65:CU65,2)), 0)</f>
        <v/>
      </c>
      <c r="DF65" s="75" t="str">
        <f aca="false">IF(ISNUMBER(DE65), RANK(DE65,DE$11:DE$510), "")</f>
        <v/>
      </c>
      <c r="DG65" s="74" t="str">
        <f aca="false">IF(ISBLANK($C65),"",IF(BK65=Constants!$B$12,RANK($CX65, $CX$11:$CX$510, 1)+
SUMPRODUCT(--($CX$11:$CX$510=$CX65),--($CZ65&gt;$CZ$11:$CZ$510))+
SUMPRODUCT(--($CX$11:$CX$510=$CX65),--($CZ65=$CZ$11:$CZ$510),--($DB65&gt;$DB$11:$DB$510))+
SUMPRODUCT(--($CX$11:$CX$510=$CX65),--($CZ65=$CZ$11:$CZ$510),--($DB65=$DB$11:$DB$510), --($DD65&gt;$DD$11:$DD$510))+
SUMPRODUCT(--($CX$11:$CX$510=$CX65),--($CZ65=$CZ$11:$CZ$510),--($DB65=$DB$11:$DB$510), --($DD65=$DD$11:$DD$510), --($DF65&gt;$DF$11:$DF$510))
,BK65)
)</f>
        <v/>
      </c>
      <c r="DH65" s="74" t="str">
        <f aca="false">IF(ISBLANK(C65),"",IF(BK65&lt;&gt;Constants!$B$12, BK65, CX65-DG65))</f>
        <v/>
      </c>
      <c r="DI65" s="75"/>
      <c r="DJ65" s="78"/>
      <c r="DK65" s="79" t="str">
        <f aca="false">IF(ISBLANK($C65),"",IF($BK65=Constants!$B$13,$BM65,""))</f>
        <v/>
      </c>
      <c r="DL65" s="78" t="str">
        <f aca="false">IF(ISBLANK($C65),"",IF($BK65&lt;&gt;Constants!$B$12,"",IF(COUNT($CS65:$CU65)=0,"",MATCH($CV65,$CS65:$CU65,0))))</f>
        <v/>
      </c>
      <c r="DM65" s="80" t="str">
        <f aca="false">IF(ISNUMBER($DL65),CHOOSE($DL65,$BR65,$CB65,$CM65),"")</f>
        <v/>
      </c>
      <c r="DN65" s="80" t="str">
        <f aca="false">IF(ISNUMBER($DL65),CHOOSE($DL65,$BT65,$CD65,$CO65),"")</f>
        <v/>
      </c>
      <c r="DO65" s="80" t="str">
        <f aca="false">IF(ISNUMBER($DL65),CHOOSE($DL65,$BV65,$CF65,$CQ65),"")</f>
        <v/>
      </c>
      <c r="DP65" s="81" t="str">
        <f aca="false">IF(ISBLANK(C65),"",IF(BK65&lt;&gt;Constants!$B$12, BK65 ,CW65))</f>
        <v/>
      </c>
      <c r="DQ65" s="82" t="str">
        <f aca="false">IF(ISBLANK($C65),"",IF($BK65&lt;&gt;Constants!$B$12,$BK65,$BL65))</f>
        <v/>
      </c>
      <c r="DR65" s="82" t="str">
        <f aca="false">IF(ISBLANK(C65),"",DH65)</f>
        <v/>
      </c>
      <c r="DS65" s="82" t="str">
        <f aca="false">IF(ISBLANK(C65),"",DG65)</f>
        <v/>
      </c>
      <c r="DT65" s="83" t="str">
        <f aca="false">IF(ISBLANK(C65),
  "",
IF(DS65=Constants!$B$9,COUNTA($C$11:$C510)+2,IF(DS65=Constants!$B$10,COUNTA($C$11:$C510)+1,IF(DS65=Constants!$B$11,COUNTA($C$11:$C510),DS65))))</f>
        <v/>
      </c>
      <c r="DU65" s="3"/>
      <c r="DV65" s="84" t="n">
        <f aca="false">IF(OR(ISNUMBER(DS65),DS65="DQ",DS65="P",DS65="NS"),
    1,
    0
)</f>
        <v>0</v>
      </c>
      <c r="DW65" s="84" t="n">
        <v>55</v>
      </c>
      <c r="DX65" s="84" t="str">
        <f aca="false">IF(ISBLANK($C65),"",IF(ISNUMBER(DT65),DT65+ROW($B65)/1000,""))</f>
        <v/>
      </c>
      <c r="DY65" s="84" t="str">
        <f aca="false">IF(ISNUMBER(DX65), RANK(DX65,DX$11:DX$510,1), "")</f>
        <v/>
      </c>
      <c r="DZ65" s="84" t="str">
        <f aca="false">IF(ISBLANK($C65),
    "",
    $B65
)</f>
        <v/>
      </c>
      <c r="EA65" s="84" t="str">
        <f aca="false">IF(ISBLANK($C65),
    "",
    $C65
)</f>
        <v/>
      </c>
      <c r="EB65" s="84" t="str">
        <f aca="false">IF(ISBLANK($C65),
    "",
    $D65
)</f>
        <v/>
      </c>
      <c r="EC65" s="84" t="str">
        <f aca="false">IF(ISBLANK($C65),"",$DQ65)</f>
        <v/>
      </c>
      <c r="ED65" s="86" t="str">
        <f aca="false">DP65</f>
        <v/>
      </c>
      <c r="EE65" s="84" t="str">
        <f aca="false">IF(ISBLANK($C65),
    "",
    DS65
)</f>
        <v/>
      </c>
      <c r="EF65" s="87" t="str">
        <f aca="false">IF(DW65&gt;DV$10,
    "",
    VLOOKUP(DW65,DY$11:EE563,7,FALSE())
)</f>
        <v/>
      </c>
      <c r="EG65" s="88" t="str">
        <f aca="false">IF(DW65&gt;DV$10,
    "",
    VLOOKUP(DW65,DY$11:EE563,2,FALSE())
)</f>
        <v/>
      </c>
      <c r="EH65" s="88" t="str">
        <f aca="false">IF(DW65&gt;DV$10,
    "",
    VLOOKUP(DW65,DY$11:EE563,3,FALSE())
)</f>
        <v/>
      </c>
      <c r="EI65" s="88" t="str">
        <f aca="false">IF(DW65&gt;DV$10,
    "",
    VLOOKUP(DW65,DY$11:EE563,4,FALSE())
)</f>
        <v/>
      </c>
      <c r="EJ65" s="89" t="str">
        <f aca="false">IF(DW65&gt;DV$10,
    "",
    VLOOKUP(DW65,DY$11:EE563,6,FALSE())
)</f>
        <v/>
      </c>
      <c r="EK65" s="59"/>
    </row>
    <row r="66" customFormat="false" ht="15.75" hidden="false" customHeight="false" outlineLevel="0" collapsed="false">
      <c r="A66" s="3"/>
      <c r="B66" s="155"/>
      <c r="C66" s="156"/>
      <c r="D66" s="96"/>
      <c r="E66" s="157"/>
      <c r="F66" s="148"/>
      <c r="G66" s="148"/>
      <c r="H66" s="149"/>
      <c r="I66" s="150"/>
      <c r="J66" s="151"/>
      <c r="K66" s="151"/>
      <c r="L66" s="151"/>
      <c r="M66" s="151"/>
      <c r="N66" s="152"/>
      <c r="O66" s="103"/>
      <c r="P66" s="148"/>
      <c r="Q66" s="149"/>
      <c r="R66" s="150"/>
      <c r="S66" s="151"/>
      <c r="T66" s="151"/>
      <c r="U66" s="151"/>
      <c r="V66" s="151"/>
      <c r="W66" s="152"/>
      <c r="X66" s="103"/>
      <c r="Y66" s="148"/>
      <c r="Z66" s="149"/>
      <c r="AA66" s="150"/>
      <c r="AB66" s="151"/>
      <c r="AC66" s="151"/>
      <c r="AD66" s="151"/>
      <c r="AE66" s="151"/>
      <c r="AF66" s="152"/>
      <c r="AG66" s="104"/>
      <c r="AH66" s="150"/>
      <c r="AI66" s="73"/>
      <c r="AJ66" s="73" t="str">
        <f aca="false">IF(ISBLANK($C66),
  "",
IF(E66=Constants!$B$7,
  TRUE(),
IF(E66=Constants!$B$8,
  FALSE(),
  TRUE()
)))</f>
        <v/>
      </c>
      <c r="AK66" s="74" t="str">
        <f aca="false">IF(ISBLANK($C66),"",IF(F66=Constants!$B$8,FALSE(),TRUE()))</f>
        <v/>
      </c>
      <c r="AL66" s="74" t="str">
        <f aca="false">IF(ISBLANK($C66),"",COUNTA($G66:$O66)&gt;0)</f>
        <v/>
      </c>
      <c r="AM66" s="74" t="str">
        <f aca="false">IF(OR(ISBLANK($C66),$AL66&lt;&gt;TRUE()),"",IF(ISBLANK(G66),Constants!$B$27,MAX(0,G66)))</f>
        <v/>
      </c>
      <c r="AN66" s="74" t="str">
        <f aca="false">IF(OR(ISBLANK($C66),$AL66&lt;&gt;TRUE()),"",IF(ISBLANK(H66),Constants!$B$28,MAX(0,H66)))</f>
        <v/>
      </c>
      <c r="AO66" s="74" t="str">
        <f aca="false">IF(OR(ISBLANK($C66),$AL66&lt;&gt;TRUE()),"",IF(J66=Constants!$B$7,TRUE(),IF(J66=Constants!$B$8,FALSE(),TRUE())))</f>
        <v/>
      </c>
      <c r="AP66" s="74" t="str">
        <f aca="false">IF(OR(ISBLANK($C66),$AL66&lt;&gt;TRUE()),"",IF(I66=Constants!$B$7,TRUE(),IF(I66=Constants!$B$8,FALSE(),TRUE())))</f>
        <v/>
      </c>
      <c r="AQ66" s="74" t="str">
        <f aca="false">IF(OR(ISBLANK($C66),$AL66&lt;&gt;TRUE()),"",IF(K66=Constants!$B$33,TRUE(),IF(K66=Constants!$B$34,FALSE(),IF(AND(ISNUMBER(O66),OR(ISBLANK(N66),N66=0)),TRUE(),IF(AND(ISBLANK(O66),ISNUMBER(N66),N66&lt;&gt;0),FALSE(),"")))))</f>
        <v/>
      </c>
      <c r="AR66" s="74" t="str">
        <f aca="false">IF(OR(ISBLANK($C66),$AL66&lt;&gt;TRUE()),"",IF(ISBLANK(L66),Constants!$B$35,MAX(0,MIN(Constants!$B$31,L66))))</f>
        <v/>
      </c>
      <c r="AS66" s="74" t="str">
        <f aca="false">IF(OR(ISBLANK($C66),$AL66&lt;&gt;TRUE()),"",IF(ISBLANK(M66),Constants!$B$35,MAX(0,MIN(Constants!$B$32,M66))))</f>
        <v/>
      </c>
      <c r="AT66" s="74" t="str">
        <f aca="false">IF(ISBLANK($C66),"",COUNTA($P66:$X66)&gt;0)</f>
        <v/>
      </c>
      <c r="AU66" s="74" t="str">
        <f aca="false">IF(OR(ISBLANK($C66),$AT66&lt;&gt;TRUE()),"",IF(ISBLANK(P66),Constants!$B$27,MAX(0,P66)))</f>
        <v/>
      </c>
      <c r="AV66" s="74" t="str">
        <f aca="false">IF(OR(ISBLANK($C66),$AT66&lt;&gt;TRUE()),"",IF(ISBLANK(Q66),Constants!$B$28,MAX(0,Q66)))</f>
        <v/>
      </c>
      <c r="AW66" s="74" t="str">
        <f aca="false">IF(OR(ISBLANK($C66),$AT66&lt;&gt;TRUE()),"",IF(S66=Constants!$B$7,TRUE(),IF(S66=Constants!$B$8,FALSE(),TRUE())))</f>
        <v/>
      </c>
      <c r="AX66" s="74" t="str">
        <f aca="false">IF(OR(ISBLANK($C66),$AT66&lt;&gt;TRUE()),"",IF(R66=Constants!$B$7,TRUE(),IF(R66=Constants!$B$8,FALSE(),TRUE())))</f>
        <v/>
      </c>
      <c r="AY66" s="74" t="str">
        <f aca="false">IF(OR(ISBLANK($C66),$AT66&lt;&gt;TRUE()),"",IF(T66=Constants!$B$33,TRUE(),IF(T66=Constants!$B$34,FALSE(),IF(AND(ISNUMBER(X66),OR(ISBLANK(W66),W66=0)),TRUE(),IF(AND(ISBLANK(X66),ISNUMBER(W66),W66&lt;&gt;0),FALSE(),"")))))</f>
        <v/>
      </c>
      <c r="AZ66" s="74" t="str">
        <f aca="false">IF(OR(ISBLANK($C66),$AT66&lt;&gt;TRUE()),"",IF(ISBLANK(U66),Constants!$B$35,MAX(0,MIN(Constants!$B$31,U66))))</f>
        <v/>
      </c>
      <c r="BA66" s="74" t="str">
        <f aca="false">IF(OR(ISBLANK($C66),$AT66&lt;&gt;TRUE()),"",IF(ISBLANK(V66),Constants!$B$35,MAX(0,MIN(Constants!$B$32,V66))))</f>
        <v/>
      </c>
      <c r="BB66" s="74" t="str">
        <f aca="false">IF(ISBLANK($C66),"",COUNTA($Y66:$AG66)&gt;0)</f>
        <v/>
      </c>
      <c r="BC66" s="74" t="str">
        <f aca="false">IF(OR(ISBLANK($C66),$BB66&lt;&gt;TRUE()),"",IF(ISBLANK(Y66),Constants!$B$27,MAX(0,Y66)))</f>
        <v/>
      </c>
      <c r="BD66" s="74" t="str">
        <f aca="false">IF(OR(ISBLANK($C66),$BB66&lt;&gt;TRUE()),"",IF(ISBLANK(Z66),Constants!$B$28,MAX(0,Z66)))</f>
        <v/>
      </c>
      <c r="BE66" s="74" t="str">
        <f aca="false">IF(OR(ISBLANK($C66),$BB66&lt;&gt;TRUE()),"",IF(AB66=Constants!$B$7,TRUE(),IF(AB66=Constants!$B$8,FALSE(),TRUE())))</f>
        <v/>
      </c>
      <c r="BF66" s="74" t="str">
        <f aca="false">IF(OR(ISBLANK($C66),$BB66&lt;&gt;TRUE()),"",IF(AA66=Constants!$B$7,TRUE(),IF(AA66=Constants!$B$8,FALSE(),TRUE())))</f>
        <v/>
      </c>
      <c r="BG66" s="74" t="str">
        <f aca="false">IF(OR(ISBLANK($C66),$BB66&lt;&gt;TRUE()),"",IF(AC66=Constants!$B$33,TRUE(),IF(AC66=Constants!$B$34,FALSE(),IF(AND(ISNUMBER(AG66),OR(ISBLANK(AF66),AF66=0)),TRUE(),IF(AND(ISBLANK(AG66),ISNUMBER(AF66),AF66&lt;&gt;0),FALSE(),"")))))</f>
        <v/>
      </c>
      <c r="BH66" s="74" t="str">
        <f aca="false">IF(OR(ISBLANK($C66),$BB66&lt;&gt;TRUE()),"",IF(ISBLANK(AD66),Constants!$B$35,MAX(0,MIN(Constants!$B$31,AD66))))</f>
        <v/>
      </c>
      <c r="BI66" s="74" t="str">
        <f aca="false">IF(OR(ISBLANK($C66),$BB66&lt;&gt;TRUE()),"",IF(ISBLANK(AE66),Constants!$B$35,MAX(0,MIN(Constants!$B$32,AE66))))</f>
        <v/>
      </c>
      <c r="BJ66" s="75" t="str">
        <f aca="false">IF(ISBLANK($C66),
  "",
IF(AH66=Constants!$B$7,
  TRUE(),
IF(AH66=Constants!$B$8,
  FALSE(),
  FALSE()
)))</f>
        <v/>
      </c>
      <c r="BK66" s="74" t="str">
        <f aca="false">IF(ISBLANK($C66),"",IF($BJ66,Constants!$B$9,IF(COUNTA($E66:$AH66)=0,Constants!$B$10,IF(NOT($AK66),Constants!$B$11,IF(AND(NOT(ISNUMBER($BM66)),COUNTA($O66,$X66,$AG66)&gt;0),Constants!$B$13,Constants!$B$12)))))</f>
        <v/>
      </c>
      <c r="BL66" s="74" t="str">
        <f aca="false">IF(ISBLANK($C66),"",IF($BK66&lt;&gt;Constants!$B$12,$BK66,Constants!$B$4))</f>
        <v/>
      </c>
      <c r="BM66" s="73" t="str">
        <f aca="false">IF(OR(ISBLANK($D$8), NOT(ISNUMBER($D$8))), Constants!$B$17,$D$8)</f>
        <v>ERROR: Set Target Time in cell D8</v>
      </c>
      <c r="BN66" s="73" t="str">
        <f aca="false">IF(OR($BK66&lt;&gt;Constants!$B$12,$AL66&lt;&gt;TRUE()),"",IF(NOT($AO66),TRUE(),IF($AQ66="","",$AQ66)))</f>
        <v/>
      </c>
      <c r="BO66" s="74" t="b">
        <f aca="false">IF(BN66="",FALSE(),IF(NOT($AO66),TRUE(),IF($AQ66,ISNUMBER(O66),ISNUMBER(N66))))</f>
        <v>0</v>
      </c>
      <c r="BP66" s="76" t="str">
        <f aca="false">IF(BO66,IF($AJ66,1,Constants!$B$22)*POWER(Constants!$B$23,MAX($AM66,0))*POWER(Constants!$B$24,MAX($AN66,0)),"")</f>
        <v/>
      </c>
      <c r="BQ66" s="74" t="str">
        <f aca="false">IF(OR($BK66&lt;&gt;Constants!$B$12,NOT($BO66)),"",IF(NOT($AO66),0,Constants!$B$19*IF($AQ66,1,MAX(0,MIN(1,(Constants!$B$20-N66)/Constants!$B$20)))))</f>
        <v/>
      </c>
      <c r="BR66" s="74" t="str">
        <f aca="false">IF(BQ66="","",BQ66*IF($AP66,1,Constants!$B$25)*BP66)</f>
        <v/>
      </c>
      <c r="BS66" s="74" t="str">
        <f aca="false">IF(OR($BK66&lt;&gt;Constants!$B$12,NOT($BO66)),"",IF(NOT($AO66),0,IF(NOT($AQ66),0,MAX(0,Constants!$B$21*(1-ABS(O66-$BM66)/$BM66)))))</f>
        <v/>
      </c>
      <c r="BT66" s="74" t="str">
        <f aca="false">IF(BS66="","",BS66*BP66)</f>
        <v/>
      </c>
      <c r="BU66" s="74" t="str">
        <f aca="false">IF(OR($BK66&lt;&gt;Constants!$B$12,NOT($BO66)),"",IF(OR(NOT($AO66),NOT($AP66)),0,MIN(Constants!$B$18,(Constants!$B$29*$AR66+Constants!$B$30*$AS66)*IF($AQ66,1,MAX(0,MIN(1,(Constants!$B$20-N66)/Constants!$B$20))))))</f>
        <v/>
      </c>
      <c r="BV66" s="74" t="str">
        <f aca="false">IF(BU66="","",BU66*BP66)</f>
        <v/>
      </c>
      <c r="BW66" s="75" t="str">
        <f aca="false">IF(OR($BK66&lt;&gt;Constants!$B$12,NOT($BO66)),"",BR66+BT66+BV66)</f>
        <v/>
      </c>
      <c r="BX66" s="73" t="str">
        <f aca="false">IF(OR($BK66&lt;&gt;Constants!$B$12,$AT66&lt;&gt;TRUE()),"",IF(NOT($AW66),TRUE(),IF($AY66="","",$AY66)))</f>
        <v/>
      </c>
      <c r="BY66" s="74" t="b">
        <f aca="false">IF(BX66="",FALSE(),IF(NOT($AW66),TRUE(),IF($AY66,ISNUMBER(X66),ISNUMBER(W66))))</f>
        <v>0</v>
      </c>
      <c r="BZ66" s="76" t="str">
        <f aca="false">IF(BY66,IF($AJ66,1,Constants!$B$22)*POWER(Constants!$B$23,MAX($AU66,0))*POWER(Constants!$B$24,MAX($AV66,0)),"")</f>
        <v/>
      </c>
      <c r="CA66" s="74" t="str">
        <f aca="false">IF(OR($BK66&lt;&gt;Constants!$B$12,NOT($BY66)),"",IF(NOT($AW66),0,Constants!$B$19*IF($AY66,1,MAX(0,MIN(1,(Constants!$B$20-W66)/Constants!$B$20)))))</f>
        <v/>
      </c>
      <c r="CB66" s="74" t="str">
        <f aca="false">IF(CA66="","",CA66*IF($AX66,1,Constants!$B$25)*BZ66)</f>
        <v/>
      </c>
      <c r="CC66" s="74" t="str">
        <f aca="false">IF(OR($BK66&lt;&gt;Constants!$B$12,NOT($BY66)),"",IF(NOT($AW66),0,IF(NOT($AY66),0,MAX(0,Constants!$B$21*(1-ABS(X66-$BM66)/$BM66)))))</f>
        <v/>
      </c>
      <c r="CD66" s="74" t="str">
        <f aca="false">IF(CC66="","",CC66*BZ66)</f>
        <v/>
      </c>
      <c r="CE66" s="74" t="str">
        <f aca="false">IF(OR($BK66&lt;&gt;Constants!$B$12,NOT($BY66)),"",IF(OR(NOT($AW66),NOT($AX66)),0,MIN(Constants!$B$18,(Constants!$B$29*$AZ66+Constants!$B$30*$BA66)*IF($AY66,1,MAX(0,MIN(1,(Constants!$B$20-W66)/Constants!$B$20))))))</f>
        <v/>
      </c>
      <c r="CF66" s="74" t="str">
        <f aca="false">IF(CE66="","",CE66*BZ66)</f>
        <v/>
      </c>
      <c r="CG66" s="75" t="str">
        <f aca="false">IF(OR($BK66&lt;&gt;Constants!$B$12,NOT($BY66)),"",CB66+CD66+CF66)</f>
        <v/>
      </c>
      <c r="CH66" s="73" t="b">
        <f aca="false">IF(OR(BN66="",BX66=""),TRUE(),BN66&lt;&gt;BX66)</f>
        <v>1</v>
      </c>
      <c r="CI66" s="74" t="str">
        <f aca="false">IF(OR($BK66&lt;&gt;Constants!$B$12,$BB66&lt;&gt;TRUE(),NOT($CH66)),"",IF(NOT($BE66),TRUE(),IF($BG66="","",$BG66)))</f>
        <v/>
      </c>
      <c r="CJ66" s="74" t="b">
        <f aca="false">IF(CI66="",FALSE(),IF(NOT($BE66),TRUE(),IF($BG66,ISNUMBER(AG66),ISNUMBER(AF66))))</f>
        <v>0</v>
      </c>
      <c r="CK66" s="76" t="str">
        <f aca="false">IF(CJ66,IF($AJ66,1,Constants!$B$22)*POWER(Constants!$B$23,MAX($BC66,0))*POWER(Constants!$B$24,MAX($BD66,0)),"")</f>
        <v/>
      </c>
      <c r="CL66" s="74" t="str">
        <f aca="false">IF(OR($BK66&lt;&gt;Constants!$B$12,NOT($CJ66)),"",IF(NOT($BE66),0,Constants!$B$19*IF($BG66,1,MAX(0,MIN(1,(Constants!$B$20-AF66)/Constants!$B$20)))))</f>
        <v/>
      </c>
      <c r="CM66" s="74" t="str">
        <f aca="false">IF(CL66="","",CL66*IF($BF66,1,Constants!$B$25)*CK66)</f>
        <v/>
      </c>
      <c r="CN66" s="74" t="str">
        <f aca="false">IF(OR($BK66&lt;&gt;Constants!$B$12,NOT($CJ66)),"",IF(NOT($BE66),0,IF(NOT($BG66),0,MAX(0,Constants!$B$21*(1-ABS(AG66-$BM66)/$BM66)))))</f>
        <v/>
      </c>
      <c r="CO66" s="74" t="str">
        <f aca="false">IF(CN66="","",CN66*CK66)</f>
        <v/>
      </c>
      <c r="CP66" s="74" t="str">
        <f aca="false">IF(OR($BK66&lt;&gt;Constants!$B$12,NOT($CJ66)),"",IF(OR(NOT($BE66),NOT($BF66)),0,MIN(Constants!$B$18,(Constants!$B$29*$BH66+Constants!$B$30*$BI66)*IF($BG66,1,MAX(0,MIN(1,(Constants!$B$20-AF66)/Constants!$B$20))))))</f>
        <v/>
      </c>
      <c r="CQ66" s="74" t="str">
        <f aca="false">IF(CP66="","",CP66*CK66)</f>
        <v/>
      </c>
      <c r="CR66" s="75" t="str">
        <f aca="false">IF(OR($BK66&lt;&gt;Constants!$B$12,NOT($CJ66)),"",CM66+CO66+CQ66)</f>
        <v/>
      </c>
      <c r="CS66" s="73" t="str">
        <f aca="false">IF(OR($BK66&lt;&gt;Constants!$B$12,ISBLANK($C66)),"",BW66)</f>
        <v/>
      </c>
      <c r="CT66" s="74" t="str">
        <f aca="false">IF(OR($BK66&lt;&gt;Constants!$B$12,ISBLANK($C66)),"",CG66)</f>
        <v/>
      </c>
      <c r="CU66" s="75" t="str">
        <f aca="false">IF(OR($BK66&lt;&gt;Constants!$B$12,ISBLANK($C66)),"",CR66)</f>
        <v/>
      </c>
      <c r="CV66" s="74" t="str">
        <f aca="false">IF(OR($BK66&lt;&gt;Constants!$B$12,ISBLANK($C66)),"",IF(COUNT(CS66:CU66)=0,0,MAX(CS66:CU66)))</f>
        <v/>
      </c>
      <c r="CW66" s="74" t="str">
        <f aca="false">IF($BK66&lt;&gt;Constants!$B$12,"",CV66)</f>
        <v/>
      </c>
      <c r="CX66" s="74" t="str">
        <f aca="false">IF(ISNUMBER(CW66), RANK(CW66,$CW$11:$CW$510), "")</f>
        <v/>
      </c>
      <c r="CY66" s="73" t="str">
        <f aca="false">IF(OR($BK66&lt;&gt;Constants!$B$12,ISBLANK($C66)),"",MAX(BT66,CD66,CO66))</f>
        <v/>
      </c>
      <c r="CZ66" s="74" t="str">
        <f aca="false">IF(ISNUMBER(CY66), RANK(CY66,CY$11:CY$510), "")</f>
        <v/>
      </c>
      <c r="DA66" s="74" t="str">
        <f aca="false">IF(OR($BK66&lt;&gt;Constants!$B$12,ISBLANK($C66)),"",MAX(AM66,AU66,IF($CH66,BC66,0)))</f>
        <v/>
      </c>
      <c r="DB66" s="74" t="str">
        <f aca="false">IF(ISNUMBER(DA66), RANK(DA66,DA$11:DA$510,1), "")</f>
        <v/>
      </c>
      <c r="DC66" s="74" t="str">
        <f aca="false">IF(OR($BK66&lt;&gt;Constants!$B$12,ISBLANK($C66)),"",MAX(BV66,CF66,CQ66))</f>
        <v/>
      </c>
      <c r="DD66" s="74" t="str">
        <f aca="false">IF(ISNUMBER(DC66),RANK(DC66,DC$11:DC$510),"")</f>
        <v/>
      </c>
      <c r="DE66" s="77" t="str">
        <f aca="false">IFERROR(IF(OR($BK66&lt;&gt;Constants!$B$12, ISBLANK($C66)),"",LARGE(CS66:CU66,2)), 0)</f>
        <v/>
      </c>
      <c r="DF66" s="75" t="str">
        <f aca="false">IF(ISNUMBER(DE66), RANK(DE66,DE$11:DE$510), "")</f>
        <v/>
      </c>
      <c r="DG66" s="74" t="str">
        <f aca="false">IF(ISBLANK($C66),"",IF(BK66=Constants!$B$12,RANK($CX66, $CX$11:$CX$510, 1)+
SUMPRODUCT(--($CX$11:$CX$510=$CX66),--($CZ66&gt;$CZ$11:$CZ$510))+
SUMPRODUCT(--($CX$11:$CX$510=$CX66),--($CZ66=$CZ$11:$CZ$510),--($DB66&gt;$DB$11:$DB$510))+
SUMPRODUCT(--($CX$11:$CX$510=$CX66),--($CZ66=$CZ$11:$CZ$510),--($DB66=$DB$11:$DB$510), --($DD66&gt;$DD$11:$DD$510))+
SUMPRODUCT(--($CX$11:$CX$510=$CX66),--($CZ66=$CZ$11:$CZ$510),--($DB66=$DB$11:$DB$510), --($DD66=$DD$11:$DD$510), --($DF66&gt;$DF$11:$DF$510))
,BK66)
)</f>
        <v/>
      </c>
      <c r="DH66" s="74" t="str">
        <f aca="false">IF(ISBLANK(C66),"",IF(BK66&lt;&gt;Constants!$B$12, BK66, CX66-DG66))</f>
        <v/>
      </c>
      <c r="DI66" s="75"/>
      <c r="DJ66" s="78"/>
      <c r="DK66" s="79" t="str">
        <f aca="false">IF(ISBLANK($C66),"",IF($BK66=Constants!$B$13,$BM66,""))</f>
        <v/>
      </c>
      <c r="DL66" s="78" t="str">
        <f aca="false">IF(ISBLANK($C66),"",IF($BK66&lt;&gt;Constants!$B$12,"",IF(COUNT($CS66:$CU66)=0,"",MATCH($CV66,$CS66:$CU66,0))))</f>
        <v/>
      </c>
      <c r="DM66" s="80" t="str">
        <f aca="false">IF(ISNUMBER($DL66),CHOOSE($DL66,$BR66,$CB66,$CM66),"")</f>
        <v/>
      </c>
      <c r="DN66" s="80" t="str">
        <f aca="false">IF(ISNUMBER($DL66),CHOOSE($DL66,$BT66,$CD66,$CO66),"")</f>
        <v/>
      </c>
      <c r="DO66" s="80" t="str">
        <f aca="false">IF(ISNUMBER($DL66),CHOOSE($DL66,$BV66,$CF66,$CQ66),"")</f>
        <v/>
      </c>
      <c r="DP66" s="81" t="str">
        <f aca="false">IF(ISBLANK(C66),"",IF(BK66&lt;&gt;Constants!$B$12, BK66 ,CW66))</f>
        <v/>
      </c>
      <c r="DQ66" s="82" t="str">
        <f aca="false">IF(ISBLANK($C66),"",IF($BK66&lt;&gt;Constants!$B$12,$BK66,$BL66))</f>
        <v/>
      </c>
      <c r="DR66" s="82" t="str">
        <f aca="false">IF(ISBLANK(C66),"",DH66)</f>
        <v/>
      </c>
      <c r="DS66" s="82" t="str">
        <f aca="false">IF(ISBLANK(C66),"",DG66)</f>
        <v/>
      </c>
      <c r="DT66" s="83" t="str">
        <f aca="false">IF(ISBLANK(C66),
  "",
IF(DS66=Constants!$B$9,COUNTA($C$11:$C510)+2,IF(DS66=Constants!$B$10,COUNTA($C$11:$C510)+1,IF(DS66=Constants!$B$11,COUNTA($C$11:$C510),DS66))))</f>
        <v/>
      </c>
      <c r="DU66" s="3"/>
      <c r="DV66" s="84" t="n">
        <f aca="false">IF(OR(ISNUMBER(DS66),DS66="DQ",DS66="P",DS66="NS"),
    1,
    0
)</f>
        <v>0</v>
      </c>
      <c r="DW66" s="84" t="n">
        <v>56</v>
      </c>
      <c r="DX66" s="84" t="str">
        <f aca="false">IF(ISBLANK($C66),"",IF(ISNUMBER(DT66),DT66+ROW($B66)/1000,""))</f>
        <v/>
      </c>
      <c r="DY66" s="84" t="str">
        <f aca="false">IF(ISNUMBER(DX66), RANK(DX66,DX$11:DX$510,1), "")</f>
        <v/>
      </c>
      <c r="DZ66" s="84" t="str">
        <f aca="false">IF(ISBLANK($C66),
    "",
    $B66
)</f>
        <v/>
      </c>
      <c r="EA66" s="84" t="str">
        <f aca="false">IF(ISBLANK($C66),
    "",
    $C66
)</f>
        <v/>
      </c>
      <c r="EB66" s="84" t="str">
        <f aca="false">IF(ISBLANK($C66),
    "",
    $D66
)</f>
        <v/>
      </c>
      <c r="EC66" s="84" t="str">
        <f aca="false">IF(ISBLANK($C66),"",$DQ66)</f>
        <v/>
      </c>
      <c r="ED66" s="86" t="str">
        <f aca="false">DP66</f>
        <v/>
      </c>
      <c r="EE66" s="84" t="str">
        <f aca="false">IF(ISBLANK($C66),
    "",
    DS66
)</f>
        <v/>
      </c>
      <c r="EF66" s="87" t="str">
        <f aca="false">IF(DW66&gt;DV$10,
    "",
    VLOOKUP(DW66,DY$11:EE564,7,FALSE())
)</f>
        <v/>
      </c>
      <c r="EG66" s="88" t="str">
        <f aca="false">IF(DW66&gt;DV$10,
    "",
    VLOOKUP(DW66,DY$11:EE564,2,FALSE())
)</f>
        <v/>
      </c>
      <c r="EH66" s="88" t="str">
        <f aca="false">IF(DW66&gt;DV$10,
    "",
    VLOOKUP(DW66,DY$11:EE564,3,FALSE())
)</f>
        <v/>
      </c>
      <c r="EI66" s="88" t="str">
        <f aca="false">IF(DW66&gt;DV$10,
    "",
    VLOOKUP(DW66,DY$11:EE564,4,FALSE())
)</f>
        <v/>
      </c>
      <c r="EJ66" s="89" t="str">
        <f aca="false">IF(DW66&gt;DV$10,
    "",
    VLOOKUP(DW66,DY$11:EE564,6,FALSE())
)</f>
        <v/>
      </c>
      <c r="EK66" s="59"/>
    </row>
    <row r="67" customFormat="false" ht="15.75" hidden="false" customHeight="false" outlineLevel="0" collapsed="false">
      <c r="A67" s="3"/>
      <c r="B67" s="155"/>
      <c r="C67" s="156"/>
      <c r="D67" s="96"/>
      <c r="E67" s="157"/>
      <c r="F67" s="148"/>
      <c r="G67" s="148"/>
      <c r="H67" s="149"/>
      <c r="I67" s="150"/>
      <c r="J67" s="151"/>
      <c r="K67" s="151"/>
      <c r="L67" s="151"/>
      <c r="M67" s="151"/>
      <c r="N67" s="152"/>
      <c r="O67" s="103"/>
      <c r="P67" s="148"/>
      <c r="Q67" s="149"/>
      <c r="R67" s="150"/>
      <c r="S67" s="151"/>
      <c r="T67" s="151"/>
      <c r="U67" s="151"/>
      <c r="V67" s="151"/>
      <c r="W67" s="152"/>
      <c r="X67" s="103"/>
      <c r="Y67" s="148"/>
      <c r="Z67" s="149"/>
      <c r="AA67" s="150"/>
      <c r="AB67" s="151"/>
      <c r="AC67" s="151"/>
      <c r="AD67" s="151"/>
      <c r="AE67" s="151"/>
      <c r="AF67" s="152"/>
      <c r="AG67" s="104"/>
      <c r="AH67" s="150"/>
      <c r="AI67" s="73"/>
      <c r="AJ67" s="73" t="str">
        <f aca="false">IF(ISBLANK($C67),
  "",
IF(E67=Constants!$B$7,
  TRUE(),
IF(E67=Constants!$B$8,
  FALSE(),
  TRUE()
)))</f>
        <v/>
      </c>
      <c r="AK67" s="74" t="str">
        <f aca="false">IF(ISBLANK($C67),"",IF(F67=Constants!$B$8,FALSE(),TRUE()))</f>
        <v/>
      </c>
      <c r="AL67" s="74" t="str">
        <f aca="false">IF(ISBLANK($C67),"",COUNTA($G67:$O67)&gt;0)</f>
        <v/>
      </c>
      <c r="AM67" s="74" t="str">
        <f aca="false">IF(OR(ISBLANK($C67),$AL67&lt;&gt;TRUE()),"",IF(ISBLANK(G67),Constants!$B$27,MAX(0,G67)))</f>
        <v/>
      </c>
      <c r="AN67" s="74" t="str">
        <f aca="false">IF(OR(ISBLANK($C67),$AL67&lt;&gt;TRUE()),"",IF(ISBLANK(H67),Constants!$B$28,MAX(0,H67)))</f>
        <v/>
      </c>
      <c r="AO67" s="74" t="str">
        <f aca="false">IF(OR(ISBLANK($C67),$AL67&lt;&gt;TRUE()),"",IF(J67=Constants!$B$7,TRUE(),IF(J67=Constants!$B$8,FALSE(),TRUE())))</f>
        <v/>
      </c>
      <c r="AP67" s="74" t="str">
        <f aca="false">IF(OR(ISBLANK($C67),$AL67&lt;&gt;TRUE()),"",IF(I67=Constants!$B$7,TRUE(),IF(I67=Constants!$B$8,FALSE(),TRUE())))</f>
        <v/>
      </c>
      <c r="AQ67" s="74" t="str">
        <f aca="false">IF(OR(ISBLANK($C67),$AL67&lt;&gt;TRUE()),"",IF(K67=Constants!$B$33,TRUE(),IF(K67=Constants!$B$34,FALSE(),IF(AND(ISNUMBER(O67),OR(ISBLANK(N67),N67=0)),TRUE(),IF(AND(ISBLANK(O67),ISNUMBER(N67),N67&lt;&gt;0),FALSE(),"")))))</f>
        <v/>
      </c>
      <c r="AR67" s="74" t="str">
        <f aca="false">IF(OR(ISBLANK($C67),$AL67&lt;&gt;TRUE()),"",IF(ISBLANK(L67),Constants!$B$35,MAX(0,MIN(Constants!$B$31,L67))))</f>
        <v/>
      </c>
      <c r="AS67" s="74" t="str">
        <f aca="false">IF(OR(ISBLANK($C67),$AL67&lt;&gt;TRUE()),"",IF(ISBLANK(M67),Constants!$B$35,MAX(0,MIN(Constants!$B$32,M67))))</f>
        <v/>
      </c>
      <c r="AT67" s="74" t="str">
        <f aca="false">IF(ISBLANK($C67),"",COUNTA($P67:$X67)&gt;0)</f>
        <v/>
      </c>
      <c r="AU67" s="74" t="str">
        <f aca="false">IF(OR(ISBLANK($C67),$AT67&lt;&gt;TRUE()),"",IF(ISBLANK(P67),Constants!$B$27,MAX(0,P67)))</f>
        <v/>
      </c>
      <c r="AV67" s="74" t="str">
        <f aca="false">IF(OR(ISBLANK($C67),$AT67&lt;&gt;TRUE()),"",IF(ISBLANK(Q67),Constants!$B$28,MAX(0,Q67)))</f>
        <v/>
      </c>
      <c r="AW67" s="74" t="str">
        <f aca="false">IF(OR(ISBLANK($C67),$AT67&lt;&gt;TRUE()),"",IF(S67=Constants!$B$7,TRUE(),IF(S67=Constants!$B$8,FALSE(),TRUE())))</f>
        <v/>
      </c>
      <c r="AX67" s="74" t="str">
        <f aca="false">IF(OR(ISBLANK($C67),$AT67&lt;&gt;TRUE()),"",IF(R67=Constants!$B$7,TRUE(),IF(R67=Constants!$B$8,FALSE(),TRUE())))</f>
        <v/>
      </c>
      <c r="AY67" s="74" t="str">
        <f aca="false">IF(OR(ISBLANK($C67),$AT67&lt;&gt;TRUE()),"",IF(T67=Constants!$B$33,TRUE(),IF(T67=Constants!$B$34,FALSE(),IF(AND(ISNUMBER(X67),OR(ISBLANK(W67),W67=0)),TRUE(),IF(AND(ISBLANK(X67),ISNUMBER(W67),W67&lt;&gt;0),FALSE(),"")))))</f>
        <v/>
      </c>
      <c r="AZ67" s="74" t="str">
        <f aca="false">IF(OR(ISBLANK($C67),$AT67&lt;&gt;TRUE()),"",IF(ISBLANK(U67),Constants!$B$35,MAX(0,MIN(Constants!$B$31,U67))))</f>
        <v/>
      </c>
      <c r="BA67" s="74" t="str">
        <f aca="false">IF(OR(ISBLANK($C67),$AT67&lt;&gt;TRUE()),"",IF(ISBLANK(V67),Constants!$B$35,MAX(0,MIN(Constants!$B$32,V67))))</f>
        <v/>
      </c>
      <c r="BB67" s="74" t="str">
        <f aca="false">IF(ISBLANK($C67),"",COUNTA($Y67:$AG67)&gt;0)</f>
        <v/>
      </c>
      <c r="BC67" s="74" t="str">
        <f aca="false">IF(OR(ISBLANK($C67),$BB67&lt;&gt;TRUE()),"",IF(ISBLANK(Y67),Constants!$B$27,MAX(0,Y67)))</f>
        <v/>
      </c>
      <c r="BD67" s="74" t="str">
        <f aca="false">IF(OR(ISBLANK($C67),$BB67&lt;&gt;TRUE()),"",IF(ISBLANK(Z67),Constants!$B$28,MAX(0,Z67)))</f>
        <v/>
      </c>
      <c r="BE67" s="74" t="str">
        <f aca="false">IF(OR(ISBLANK($C67),$BB67&lt;&gt;TRUE()),"",IF(AB67=Constants!$B$7,TRUE(),IF(AB67=Constants!$B$8,FALSE(),TRUE())))</f>
        <v/>
      </c>
      <c r="BF67" s="74" t="str">
        <f aca="false">IF(OR(ISBLANK($C67),$BB67&lt;&gt;TRUE()),"",IF(AA67=Constants!$B$7,TRUE(),IF(AA67=Constants!$B$8,FALSE(),TRUE())))</f>
        <v/>
      </c>
      <c r="BG67" s="74" t="str">
        <f aca="false">IF(OR(ISBLANK($C67),$BB67&lt;&gt;TRUE()),"",IF(AC67=Constants!$B$33,TRUE(),IF(AC67=Constants!$B$34,FALSE(),IF(AND(ISNUMBER(AG67),OR(ISBLANK(AF67),AF67=0)),TRUE(),IF(AND(ISBLANK(AG67),ISNUMBER(AF67),AF67&lt;&gt;0),FALSE(),"")))))</f>
        <v/>
      </c>
      <c r="BH67" s="74" t="str">
        <f aca="false">IF(OR(ISBLANK($C67),$BB67&lt;&gt;TRUE()),"",IF(ISBLANK(AD67),Constants!$B$35,MAX(0,MIN(Constants!$B$31,AD67))))</f>
        <v/>
      </c>
      <c r="BI67" s="74" t="str">
        <f aca="false">IF(OR(ISBLANK($C67),$BB67&lt;&gt;TRUE()),"",IF(ISBLANK(AE67),Constants!$B$35,MAX(0,MIN(Constants!$B$32,AE67))))</f>
        <v/>
      </c>
      <c r="BJ67" s="75" t="str">
        <f aca="false">IF(ISBLANK($C67),
  "",
IF(AH67=Constants!$B$7,
  TRUE(),
IF(AH67=Constants!$B$8,
  FALSE(),
  FALSE()
)))</f>
        <v/>
      </c>
      <c r="BK67" s="74" t="str">
        <f aca="false">IF(ISBLANK($C67),"",IF($BJ67,Constants!$B$9,IF(COUNTA($E67:$AH67)=0,Constants!$B$10,IF(NOT($AK67),Constants!$B$11,IF(AND(NOT(ISNUMBER($BM67)),COUNTA($O67,$X67,$AG67)&gt;0),Constants!$B$13,Constants!$B$12)))))</f>
        <v/>
      </c>
      <c r="BL67" s="74" t="str">
        <f aca="false">IF(ISBLANK($C67),"",IF($BK67&lt;&gt;Constants!$B$12,$BK67,Constants!$B$4))</f>
        <v/>
      </c>
      <c r="BM67" s="73" t="str">
        <f aca="false">IF(OR(ISBLANK($D$8), NOT(ISNUMBER($D$8))), Constants!$B$17,$D$8)</f>
        <v>ERROR: Set Target Time in cell D8</v>
      </c>
      <c r="BN67" s="73" t="str">
        <f aca="false">IF(OR($BK67&lt;&gt;Constants!$B$12,$AL67&lt;&gt;TRUE()),"",IF(NOT($AO67),TRUE(),IF($AQ67="","",$AQ67)))</f>
        <v/>
      </c>
      <c r="BO67" s="74" t="b">
        <f aca="false">IF(BN67="",FALSE(),IF(NOT($AO67),TRUE(),IF($AQ67,ISNUMBER(O67),ISNUMBER(N67))))</f>
        <v>0</v>
      </c>
      <c r="BP67" s="76" t="str">
        <f aca="false">IF(BO67,IF($AJ67,1,Constants!$B$22)*POWER(Constants!$B$23,MAX($AM67,0))*POWER(Constants!$B$24,MAX($AN67,0)),"")</f>
        <v/>
      </c>
      <c r="BQ67" s="74" t="str">
        <f aca="false">IF(OR($BK67&lt;&gt;Constants!$B$12,NOT($BO67)),"",IF(NOT($AO67),0,Constants!$B$19*IF($AQ67,1,MAX(0,MIN(1,(Constants!$B$20-N67)/Constants!$B$20)))))</f>
        <v/>
      </c>
      <c r="BR67" s="74" t="str">
        <f aca="false">IF(BQ67="","",BQ67*IF($AP67,1,Constants!$B$25)*BP67)</f>
        <v/>
      </c>
      <c r="BS67" s="74" t="str">
        <f aca="false">IF(OR($BK67&lt;&gt;Constants!$B$12,NOT($BO67)),"",IF(NOT($AO67),0,IF(NOT($AQ67),0,MAX(0,Constants!$B$21*(1-ABS(O67-$BM67)/$BM67)))))</f>
        <v/>
      </c>
      <c r="BT67" s="74" t="str">
        <f aca="false">IF(BS67="","",BS67*BP67)</f>
        <v/>
      </c>
      <c r="BU67" s="74" t="str">
        <f aca="false">IF(OR($BK67&lt;&gt;Constants!$B$12,NOT($BO67)),"",IF(OR(NOT($AO67),NOT($AP67)),0,MIN(Constants!$B$18,(Constants!$B$29*$AR67+Constants!$B$30*$AS67)*IF($AQ67,1,MAX(0,MIN(1,(Constants!$B$20-N67)/Constants!$B$20))))))</f>
        <v/>
      </c>
      <c r="BV67" s="74" t="str">
        <f aca="false">IF(BU67="","",BU67*BP67)</f>
        <v/>
      </c>
      <c r="BW67" s="75" t="str">
        <f aca="false">IF(OR($BK67&lt;&gt;Constants!$B$12,NOT($BO67)),"",BR67+BT67+BV67)</f>
        <v/>
      </c>
      <c r="BX67" s="73" t="str">
        <f aca="false">IF(OR($BK67&lt;&gt;Constants!$B$12,$AT67&lt;&gt;TRUE()),"",IF(NOT($AW67),TRUE(),IF($AY67="","",$AY67)))</f>
        <v/>
      </c>
      <c r="BY67" s="74" t="b">
        <f aca="false">IF(BX67="",FALSE(),IF(NOT($AW67),TRUE(),IF($AY67,ISNUMBER(X67),ISNUMBER(W67))))</f>
        <v>0</v>
      </c>
      <c r="BZ67" s="76" t="str">
        <f aca="false">IF(BY67,IF($AJ67,1,Constants!$B$22)*POWER(Constants!$B$23,MAX($AU67,0))*POWER(Constants!$B$24,MAX($AV67,0)),"")</f>
        <v/>
      </c>
      <c r="CA67" s="74" t="str">
        <f aca="false">IF(OR($BK67&lt;&gt;Constants!$B$12,NOT($BY67)),"",IF(NOT($AW67),0,Constants!$B$19*IF($AY67,1,MAX(0,MIN(1,(Constants!$B$20-W67)/Constants!$B$20)))))</f>
        <v/>
      </c>
      <c r="CB67" s="74" t="str">
        <f aca="false">IF(CA67="","",CA67*IF($AX67,1,Constants!$B$25)*BZ67)</f>
        <v/>
      </c>
      <c r="CC67" s="74" t="str">
        <f aca="false">IF(OR($BK67&lt;&gt;Constants!$B$12,NOT($BY67)),"",IF(NOT($AW67),0,IF(NOT($AY67),0,MAX(0,Constants!$B$21*(1-ABS(X67-$BM67)/$BM67)))))</f>
        <v/>
      </c>
      <c r="CD67" s="74" t="str">
        <f aca="false">IF(CC67="","",CC67*BZ67)</f>
        <v/>
      </c>
      <c r="CE67" s="74" t="str">
        <f aca="false">IF(OR($BK67&lt;&gt;Constants!$B$12,NOT($BY67)),"",IF(OR(NOT($AW67),NOT($AX67)),0,MIN(Constants!$B$18,(Constants!$B$29*$AZ67+Constants!$B$30*$BA67)*IF($AY67,1,MAX(0,MIN(1,(Constants!$B$20-W67)/Constants!$B$20))))))</f>
        <v/>
      </c>
      <c r="CF67" s="74" t="str">
        <f aca="false">IF(CE67="","",CE67*BZ67)</f>
        <v/>
      </c>
      <c r="CG67" s="75" t="str">
        <f aca="false">IF(OR($BK67&lt;&gt;Constants!$B$12,NOT($BY67)),"",CB67+CD67+CF67)</f>
        <v/>
      </c>
      <c r="CH67" s="73" t="b">
        <f aca="false">IF(OR(BN67="",BX67=""),TRUE(),BN67&lt;&gt;BX67)</f>
        <v>1</v>
      </c>
      <c r="CI67" s="74" t="str">
        <f aca="false">IF(OR($BK67&lt;&gt;Constants!$B$12,$BB67&lt;&gt;TRUE(),NOT($CH67)),"",IF(NOT($BE67),TRUE(),IF($BG67="","",$BG67)))</f>
        <v/>
      </c>
      <c r="CJ67" s="74" t="b">
        <f aca="false">IF(CI67="",FALSE(),IF(NOT($BE67),TRUE(),IF($BG67,ISNUMBER(AG67),ISNUMBER(AF67))))</f>
        <v>0</v>
      </c>
      <c r="CK67" s="76" t="str">
        <f aca="false">IF(CJ67,IF($AJ67,1,Constants!$B$22)*POWER(Constants!$B$23,MAX($BC67,0))*POWER(Constants!$B$24,MAX($BD67,0)),"")</f>
        <v/>
      </c>
      <c r="CL67" s="74" t="str">
        <f aca="false">IF(OR($BK67&lt;&gt;Constants!$B$12,NOT($CJ67)),"",IF(NOT($BE67),0,Constants!$B$19*IF($BG67,1,MAX(0,MIN(1,(Constants!$B$20-AF67)/Constants!$B$20)))))</f>
        <v/>
      </c>
      <c r="CM67" s="74" t="str">
        <f aca="false">IF(CL67="","",CL67*IF($BF67,1,Constants!$B$25)*CK67)</f>
        <v/>
      </c>
      <c r="CN67" s="74" t="str">
        <f aca="false">IF(OR($BK67&lt;&gt;Constants!$B$12,NOT($CJ67)),"",IF(NOT($BE67),0,IF(NOT($BG67),0,MAX(0,Constants!$B$21*(1-ABS(AG67-$BM67)/$BM67)))))</f>
        <v/>
      </c>
      <c r="CO67" s="74" t="str">
        <f aca="false">IF(CN67="","",CN67*CK67)</f>
        <v/>
      </c>
      <c r="CP67" s="74" t="str">
        <f aca="false">IF(OR($BK67&lt;&gt;Constants!$B$12,NOT($CJ67)),"",IF(OR(NOT($BE67),NOT($BF67)),0,MIN(Constants!$B$18,(Constants!$B$29*$BH67+Constants!$B$30*$BI67)*IF($BG67,1,MAX(0,MIN(1,(Constants!$B$20-AF67)/Constants!$B$20))))))</f>
        <v/>
      </c>
      <c r="CQ67" s="74" t="str">
        <f aca="false">IF(CP67="","",CP67*CK67)</f>
        <v/>
      </c>
      <c r="CR67" s="75" t="str">
        <f aca="false">IF(OR($BK67&lt;&gt;Constants!$B$12,NOT($CJ67)),"",CM67+CO67+CQ67)</f>
        <v/>
      </c>
      <c r="CS67" s="73" t="str">
        <f aca="false">IF(OR($BK67&lt;&gt;Constants!$B$12,ISBLANK($C67)),"",BW67)</f>
        <v/>
      </c>
      <c r="CT67" s="74" t="str">
        <f aca="false">IF(OR($BK67&lt;&gt;Constants!$B$12,ISBLANK($C67)),"",CG67)</f>
        <v/>
      </c>
      <c r="CU67" s="75" t="str">
        <f aca="false">IF(OR($BK67&lt;&gt;Constants!$B$12,ISBLANK($C67)),"",CR67)</f>
        <v/>
      </c>
      <c r="CV67" s="74" t="str">
        <f aca="false">IF(OR($BK67&lt;&gt;Constants!$B$12,ISBLANK($C67)),"",IF(COUNT(CS67:CU67)=0,0,MAX(CS67:CU67)))</f>
        <v/>
      </c>
      <c r="CW67" s="74" t="str">
        <f aca="false">IF($BK67&lt;&gt;Constants!$B$12,"",CV67)</f>
        <v/>
      </c>
      <c r="CX67" s="74" t="str">
        <f aca="false">IF(ISNUMBER(CW67), RANK(CW67,$CW$11:$CW$510), "")</f>
        <v/>
      </c>
      <c r="CY67" s="73" t="str">
        <f aca="false">IF(OR($BK67&lt;&gt;Constants!$B$12,ISBLANK($C67)),"",MAX(BT67,CD67,CO67))</f>
        <v/>
      </c>
      <c r="CZ67" s="74" t="str">
        <f aca="false">IF(ISNUMBER(CY67), RANK(CY67,CY$11:CY$510), "")</f>
        <v/>
      </c>
      <c r="DA67" s="74" t="str">
        <f aca="false">IF(OR($BK67&lt;&gt;Constants!$B$12,ISBLANK($C67)),"",MAX(AM67,AU67,IF($CH67,BC67,0)))</f>
        <v/>
      </c>
      <c r="DB67" s="74" t="str">
        <f aca="false">IF(ISNUMBER(DA67), RANK(DA67,DA$11:DA$510,1), "")</f>
        <v/>
      </c>
      <c r="DC67" s="74" t="str">
        <f aca="false">IF(OR($BK67&lt;&gt;Constants!$B$12,ISBLANK($C67)),"",MAX(BV67,CF67,CQ67))</f>
        <v/>
      </c>
      <c r="DD67" s="74" t="str">
        <f aca="false">IF(ISNUMBER(DC67),RANK(DC67,DC$11:DC$510),"")</f>
        <v/>
      </c>
      <c r="DE67" s="77" t="str">
        <f aca="false">IFERROR(IF(OR($BK67&lt;&gt;Constants!$B$12, ISBLANK($C67)),"",LARGE(CS67:CU67,2)), 0)</f>
        <v/>
      </c>
      <c r="DF67" s="75" t="str">
        <f aca="false">IF(ISNUMBER(DE67), RANK(DE67,DE$11:DE$510), "")</f>
        <v/>
      </c>
      <c r="DG67" s="74" t="str">
        <f aca="false">IF(ISBLANK($C67),"",IF(BK67=Constants!$B$12,RANK($CX67, $CX$11:$CX$510, 1)+
SUMPRODUCT(--($CX$11:$CX$510=$CX67),--($CZ67&gt;$CZ$11:$CZ$510))+
SUMPRODUCT(--($CX$11:$CX$510=$CX67),--($CZ67=$CZ$11:$CZ$510),--($DB67&gt;$DB$11:$DB$510))+
SUMPRODUCT(--($CX$11:$CX$510=$CX67),--($CZ67=$CZ$11:$CZ$510),--($DB67=$DB$11:$DB$510), --($DD67&gt;$DD$11:$DD$510))+
SUMPRODUCT(--($CX$11:$CX$510=$CX67),--($CZ67=$CZ$11:$CZ$510),--($DB67=$DB$11:$DB$510), --($DD67=$DD$11:$DD$510), --($DF67&gt;$DF$11:$DF$510))
,BK67)
)</f>
        <v/>
      </c>
      <c r="DH67" s="74" t="str">
        <f aca="false">IF(ISBLANK(C67),"",IF(BK67&lt;&gt;Constants!$B$12, BK67, CX67-DG67))</f>
        <v/>
      </c>
      <c r="DI67" s="75"/>
      <c r="DJ67" s="78"/>
      <c r="DK67" s="79" t="str">
        <f aca="false">IF(ISBLANK($C67),"",IF($BK67=Constants!$B$13,$BM67,""))</f>
        <v/>
      </c>
      <c r="DL67" s="78" t="str">
        <f aca="false">IF(ISBLANK($C67),"",IF($BK67&lt;&gt;Constants!$B$12,"",IF(COUNT($CS67:$CU67)=0,"",MATCH($CV67,$CS67:$CU67,0))))</f>
        <v/>
      </c>
      <c r="DM67" s="80" t="str">
        <f aca="false">IF(ISNUMBER($DL67),CHOOSE($DL67,$BR67,$CB67,$CM67),"")</f>
        <v/>
      </c>
      <c r="DN67" s="80" t="str">
        <f aca="false">IF(ISNUMBER($DL67),CHOOSE($DL67,$BT67,$CD67,$CO67),"")</f>
        <v/>
      </c>
      <c r="DO67" s="80" t="str">
        <f aca="false">IF(ISNUMBER($DL67),CHOOSE($DL67,$BV67,$CF67,$CQ67),"")</f>
        <v/>
      </c>
      <c r="DP67" s="81" t="str">
        <f aca="false">IF(ISBLANK(C67),"",IF(BK67&lt;&gt;Constants!$B$12, BK67 ,CW67))</f>
        <v/>
      </c>
      <c r="DQ67" s="82" t="str">
        <f aca="false">IF(ISBLANK($C67),"",IF($BK67&lt;&gt;Constants!$B$12,$BK67,$BL67))</f>
        <v/>
      </c>
      <c r="DR67" s="82" t="str">
        <f aca="false">IF(ISBLANK(C67),"",DH67)</f>
        <v/>
      </c>
      <c r="DS67" s="82" t="str">
        <f aca="false">IF(ISBLANK(C67),"",DG67)</f>
        <v/>
      </c>
      <c r="DT67" s="83" t="str">
        <f aca="false">IF(ISBLANK(C67),
  "",
IF(DS67=Constants!$B$9,COUNTA($C$11:$C510)+2,IF(DS67=Constants!$B$10,COUNTA($C$11:$C510)+1,IF(DS67=Constants!$B$11,COUNTA($C$11:$C510),DS67))))</f>
        <v/>
      </c>
      <c r="DU67" s="3"/>
      <c r="DV67" s="84" t="n">
        <f aca="false">IF(OR(ISNUMBER(DS67),DS67="DQ",DS67="P",DS67="NS"),
    1,
    0
)</f>
        <v>0</v>
      </c>
      <c r="DW67" s="84" t="n">
        <v>57</v>
      </c>
      <c r="DX67" s="84" t="str">
        <f aca="false">IF(ISBLANK($C67),"",IF(ISNUMBER(DT67),DT67+ROW($B67)/1000,""))</f>
        <v/>
      </c>
      <c r="DY67" s="84" t="str">
        <f aca="false">IF(ISNUMBER(DX67), RANK(DX67,DX$11:DX$510,1), "")</f>
        <v/>
      </c>
      <c r="DZ67" s="84" t="str">
        <f aca="false">IF(ISBLANK($C67),
    "",
    $B67
)</f>
        <v/>
      </c>
      <c r="EA67" s="84" t="str">
        <f aca="false">IF(ISBLANK($C67),
    "",
    $C67
)</f>
        <v/>
      </c>
      <c r="EB67" s="84" t="str">
        <f aca="false">IF(ISBLANK($C67),
    "",
    $D67
)</f>
        <v/>
      </c>
      <c r="EC67" s="84" t="str">
        <f aca="false">IF(ISBLANK($C67),"",$DQ67)</f>
        <v/>
      </c>
      <c r="ED67" s="86" t="str">
        <f aca="false">DP67</f>
        <v/>
      </c>
      <c r="EE67" s="84" t="str">
        <f aca="false">IF(ISBLANK($C67),
    "",
    DS67
)</f>
        <v/>
      </c>
      <c r="EF67" s="87" t="str">
        <f aca="false">IF(DW67&gt;DV$10,
    "",
    VLOOKUP(DW67,DY$11:EE565,7,FALSE())
)</f>
        <v/>
      </c>
      <c r="EG67" s="88" t="str">
        <f aca="false">IF(DW67&gt;DV$10,
    "",
    VLOOKUP(DW67,DY$11:EE565,2,FALSE())
)</f>
        <v/>
      </c>
      <c r="EH67" s="88" t="str">
        <f aca="false">IF(DW67&gt;DV$10,
    "",
    VLOOKUP(DW67,DY$11:EE565,3,FALSE())
)</f>
        <v/>
      </c>
      <c r="EI67" s="88" t="str">
        <f aca="false">IF(DW67&gt;DV$10,
    "",
    VLOOKUP(DW67,DY$11:EE565,4,FALSE())
)</f>
        <v/>
      </c>
      <c r="EJ67" s="89" t="str">
        <f aca="false">IF(DW67&gt;DV$10,
    "",
    VLOOKUP(DW67,DY$11:EE565,6,FALSE())
)</f>
        <v/>
      </c>
      <c r="EK67" s="59"/>
    </row>
    <row r="68" customFormat="false" ht="15.75" hidden="false" customHeight="false" outlineLevel="0" collapsed="false">
      <c r="A68" s="3"/>
      <c r="B68" s="153"/>
      <c r="C68" s="154"/>
      <c r="D68" s="135"/>
      <c r="E68" s="158"/>
      <c r="F68" s="137"/>
      <c r="G68" s="137"/>
      <c r="H68" s="138"/>
      <c r="I68" s="139"/>
      <c r="J68" s="140"/>
      <c r="K68" s="140"/>
      <c r="L68" s="140"/>
      <c r="M68" s="140"/>
      <c r="N68" s="141"/>
      <c r="O68" s="142"/>
      <c r="P68" s="137"/>
      <c r="Q68" s="138"/>
      <c r="R68" s="139"/>
      <c r="S68" s="140"/>
      <c r="T68" s="140"/>
      <c r="U68" s="140"/>
      <c r="V68" s="140"/>
      <c r="W68" s="141"/>
      <c r="X68" s="142"/>
      <c r="Y68" s="137"/>
      <c r="Z68" s="138"/>
      <c r="AA68" s="139"/>
      <c r="AB68" s="140"/>
      <c r="AC68" s="140"/>
      <c r="AD68" s="140"/>
      <c r="AE68" s="140"/>
      <c r="AF68" s="141"/>
      <c r="AG68" s="143"/>
      <c r="AH68" s="139"/>
      <c r="AI68" s="116"/>
      <c r="AJ68" s="116" t="str">
        <f aca="false">IF(ISBLANK($C68),
  "",
IF(E68=Constants!$B$7,
  TRUE(),
IF(E68=Constants!$B$8,
  FALSE(),
  TRUE()
)))</f>
        <v/>
      </c>
      <c r="AK68" s="117" t="str">
        <f aca="false">IF(ISBLANK($C68),"",IF(F68=Constants!$B$8,FALSE(),TRUE()))</f>
        <v/>
      </c>
      <c r="AL68" s="117" t="str">
        <f aca="false">IF(ISBLANK($C68),"",COUNTA($G68:$O68)&gt;0)</f>
        <v/>
      </c>
      <c r="AM68" s="117" t="str">
        <f aca="false">IF(OR(ISBLANK($C68),$AL68&lt;&gt;TRUE()),"",IF(ISBLANK(G68),Constants!$B$27,MAX(0,G68)))</f>
        <v/>
      </c>
      <c r="AN68" s="117" t="str">
        <f aca="false">IF(OR(ISBLANK($C68),$AL68&lt;&gt;TRUE()),"",IF(ISBLANK(H68),Constants!$B$28,MAX(0,H68)))</f>
        <v/>
      </c>
      <c r="AO68" s="117" t="str">
        <f aca="false">IF(OR(ISBLANK($C68),$AL68&lt;&gt;TRUE()),"",IF(J68=Constants!$B$7,TRUE(),IF(J68=Constants!$B$8,FALSE(),TRUE())))</f>
        <v/>
      </c>
      <c r="AP68" s="117" t="str">
        <f aca="false">IF(OR(ISBLANK($C68),$AL68&lt;&gt;TRUE()),"",IF(I68=Constants!$B$7,TRUE(),IF(I68=Constants!$B$8,FALSE(),TRUE())))</f>
        <v/>
      </c>
      <c r="AQ68" s="117" t="str">
        <f aca="false">IF(OR(ISBLANK($C68),$AL68&lt;&gt;TRUE()),"",IF(K68=Constants!$B$33,TRUE(),IF(K68=Constants!$B$34,FALSE(),IF(AND(ISNUMBER(O68),OR(ISBLANK(N68),N68=0)),TRUE(),IF(AND(ISBLANK(O68),ISNUMBER(N68),N68&lt;&gt;0),FALSE(),"")))))</f>
        <v/>
      </c>
      <c r="AR68" s="117" t="str">
        <f aca="false">IF(OR(ISBLANK($C68),$AL68&lt;&gt;TRUE()),"",IF(ISBLANK(L68),Constants!$B$35,MAX(0,MIN(Constants!$B$31,L68))))</f>
        <v/>
      </c>
      <c r="AS68" s="117" t="str">
        <f aca="false">IF(OR(ISBLANK($C68),$AL68&lt;&gt;TRUE()),"",IF(ISBLANK(M68),Constants!$B$35,MAX(0,MIN(Constants!$B$32,M68))))</f>
        <v/>
      </c>
      <c r="AT68" s="117" t="str">
        <f aca="false">IF(ISBLANK($C68),"",COUNTA($P68:$X68)&gt;0)</f>
        <v/>
      </c>
      <c r="AU68" s="117" t="str">
        <f aca="false">IF(OR(ISBLANK($C68),$AT68&lt;&gt;TRUE()),"",IF(ISBLANK(P68),Constants!$B$27,MAX(0,P68)))</f>
        <v/>
      </c>
      <c r="AV68" s="117" t="str">
        <f aca="false">IF(OR(ISBLANK($C68),$AT68&lt;&gt;TRUE()),"",IF(ISBLANK(Q68),Constants!$B$28,MAX(0,Q68)))</f>
        <v/>
      </c>
      <c r="AW68" s="117" t="str">
        <f aca="false">IF(OR(ISBLANK($C68),$AT68&lt;&gt;TRUE()),"",IF(S68=Constants!$B$7,TRUE(),IF(S68=Constants!$B$8,FALSE(),TRUE())))</f>
        <v/>
      </c>
      <c r="AX68" s="117" t="str">
        <f aca="false">IF(OR(ISBLANK($C68),$AT68&lt;&gt;TRUE()),"",IF(R68=Constants!$B$7,TRUE(),IF(R68=Constants!$B$8,FALSE(),TRUE())))</f>
        <v/>
      </c>
      <c r="AY68" s="117" t="str">
        <f aca="false">IF(OR(ISBLANK($C68),$AT68&lt;&gt;TRUE()),"",IF(T68=Constants!$B$33,TRUE(),IF(T68=Constants!$B$34,FALSE(),IF(AND(ISNUMBER(X68),OR(ISBLANK(W68),W68=0)),TRUE(),IF(AND(ISBLANK(X68),ISNUMBER(W68),W68&lt;&gt;0),FALSE(),"")))))</f>
        <v/>
      </c>
      <c r="AZ68" s="117" t="str">
        <f aca="false">IF(OR(ISBLANK($C68),$AT68&lt;&gt;TRUE()),"",IF(ISBLANK(U68),Constants!$B$35,MAX(0,MIN(Constants!$B$31,U68))))</f>
        <v/>
      </c>
      <c r="BA68" s="117" t="str">
        <f aca="false">IF(OR(ISBLANK($C68),$AT68&lt;&gt;TRUE()),"",IF(ISBLANK(V68),Constants!$B$35,MAX(0,MIN(Constants!$B$32,V68))))</f>
        <v/>
      </c>
      <c r="BB68" s="117" t="str">
        <f aca="false">IF(ISBLANK($C68),"",COUNTA($Y68:$AG68)&gt;0)</f>
        <v/>
      </c>
      <c r="BC68" s="117" t="str">
        <f aca="false">IF(OR(ISBLANK($C68),$BB68&lt;&gt;TRUE()),"",IF(ISBLANK(Y68),Constants!$B$27,MAX(0,Y68)))</f>
        <v/>
      </c>
      <c r="BD68" s="117" t="str">
        <f aca="false">IF(OR(ISBLANK($C68),$BB68&lt;&gt;TRUE()),"",IF(ISBLANK(Z68),Constants!$B$28,MAX(0,Z68)))</f>
        <v/>
      </c>
      <c r="BE68" s="117" t="str">
        <f aca="false">IF(OR(ISBLANK($C68),$BB68&lt;&gt;TRUE()),"",IF(AB68=Constants!$B$7,TRUE(),IF(AB68=Constants!$B$8,FALSE(),TRUE())))</f>
        <v/>
      </c>
      <c r="BF68" s="117" t="str">
        <f aca="false">IF(OR(ISBLANK($C68),$BB68&lt;&gt;TRUE()),"",IF(AA68=Constants!$B$7,TRUE(),IF(AA68=Constants!$B$8,FALSE(),TRUE())))</f>
        <v/>
      </c>
      <c r="BG68" s="117" t="str">
        <f aca="false">IF(OR(ISBLANK($C68),$BB68&lt;&gt;TRUE()),"",IF(AC68=Constants!$B$33,TRUE(),IF(AC68=Constants!$B$34,FALSE(),IF(AND(ISNUMBER(AG68),OR(ISBLANK(AF68),AF68=0)),TRUE(),IF(AND(ISBLANK(AG68),ISNUMBER(AF68),AF68&lt;&gt;0),FALSE(),"")))))</f>
        <v/>
      </c>
      <c r="BH68" s="117" t="str">
        <f aca="false">IF(OR(ISBLANK($C68),$BB68&lt;&gt;TRUE()),"",IF(ISBLANK(AD68),Constants!$B$35,MAX(0,MIN(Constants!$B$31,AD68))))</f>
        <v/>
      </c>
      <c r="BI68" s="117" t="str">
        <f aca="false">IF(OR(ISBLANK($C68),$BB68&lt;&gt;TRUE()),"",IF(ISBLANK(AE68),Constants!$B$35,MAX(0,MIN(Constants!$B$32,AE68))))</f>
        <v/>
      </c>
      <c r="BJ68" s="118" t="str">
        <f aca="false">IF(ISBLANK($C68),
  "",
IF(AH68=Constants!$B$7,
  TRUE(),
IF(AH68=Constants!$B$8,
  FALSE(),
  FALSE()
)))</f>
        <v/>
      </c>
      <c r="BK68" s="117" t="str">
        <f aca="false">IF(ISBLANK($C68),"",IF($BJ68,Constants!$B$9,IF(COUNTA($E68:$AH68)=0,Constants!$B$10,IF(NOT($AK68),Constants!$B$11,IF(AND(NOT(ISNUMBER($BM68)),COUNTA($O68,$X68,$AG68)&gt;0),Constants!$B$13,Constants!$B$12)))))</f>
        <v/>
      </c>
      <c r="BL68" s="117" t="str">
        <f aca="false">IF(ISBLANK($C68),"",IF($BK68&lt;&gt;Constants!$B$12,$BK68,Constants!$B$4))</f>
        <v/>
      </c>
      <c r="BM68" s="116" t="str">
        <f aca="false">IF(OR(ISBLANK($D$8), NOT(ISNUMBER($D$8))), Constants!$B$17,$D$8)</f>
        <v>ERROR: Set Target Time in cell D8</v>
      </c>
      <c r="BN68" s="119" t="str">
        <f aca="false">IF(OR($BK68&lt;&gt;Constants!$B$12,$AL68&lt;&gt;TRUE()),"",IF(NOT($AO68),TRUE(),IF($AQ68="","",$AQ68)))</f>
        <v/>
      </c>
      <c r="BO68" s="120" t="n">
        <f aca="false">IF(BN68="",FALSE(),IF(NOT($AO68),TRUE(),IF($AQ68,ISNUMBER(O68),ISNUMBER(N68))))</f>
        <v>0</v>
      </c>
      <c r="BP68" s="121" t="str">
        <f aca="false">IF(BO68,IF($AJ68,1,Constants!$B$22)*POWER(Constants!$B$23,MAX($AM68,0))*POWER(Constants!$B$24,MAX($AN68,0)),"")</f>
        <v/>
      </c>
      <c r="BQ68" s="117" t="str">
        <f aca="false">IF(OR($BK68&lt;&gt;Constants!$B$12,NOT($BO68)),"",IF(NOT($AO68),0,Constants!$B$19*IF($AQ68,1,MAX(0,MIN(1,(Constants!$B$20-N68)/Constants!$B$20)))))</f>
        <v/>
      </c>
      <c r="BR68" s="117" t="str">
        <f aca="false">IF(BQ68="","",BQ68*IF($AP68,1,Constants!$B$25)*BP68)</f>
        <v/>
      </c>
      <c r="BS68" s="117" t="str">
        <f aca="false">IF(OR($BK68&lt;&gt;Constants!$B$12,NOT($BO68)),"",IF(NOT($AO68),0,IF(NOT($AQ68),0,MAX(0,Constants!$B$21*(1-ABS(O68-$BM68)/$BM68)))))</f>
        <v/>
      </c>
      <c r="BT68" s="117" t="str">
        <f aca="false">IF(BS68="","",BS68*BP68)</f>
        <v/>
      </c>
      <c r="BU68" s="117" t="str">
        <f aca="false">IF(OR($BK68&lt;&gt;Constants!$B$12,NOT($BO68)),"",IF(OR(NOT($AO68),NOT($AP68)),0,MIN(Constants!$B$18,(Constants!$B$29*$AR68+Constants!$B$30*$AS68)*IF($AQ68,1,MAX(0,MIN(1,(Constants!$B$20-N68)/Constants!$B$20))))))</f>
        <v/>
      </c>
      <c r="BV68" s="117" t="str">
        <f aca="false">IF(BU68="","",BU68*BP68)</f>
        <v/>
      </c>
      <c r="BW68" s="122" t="str">
        <f aca="false">IF(OR($BK68&lt;&gt;Constants!$B$12,NOT($BO68)),"",BR68+BT68+BV68)</f>
        <v/>
      </c>
      <c r="BX68" s="119" t="str">
        <f aca="false">IF(OR($BK68&lt;&gt;Constants!$B$12,$AT68&lt;&gt;TRUE()),"",IF(NOT($AW68),TRUE(),IF($AY68="","",$AY68)))</f>
        <v/>
      </c>
      <c r="BY68" s="120" t="n">
        <f aca="false">IF(BX68="",FALSE(),IF(NOT($AW68),TRUE(),IF($AY68,ISNUMBER(X68),ISNUMBER(W68))))</f>
        <v>0</v>
      </c>
      <c r="BZ68" s="121" t="str">
        <f aca="false">IF(BY68,IF($AJ68,1,Constants!$B$22)*POWER(Constants!$B$23,MAX($AU68,0))*POWER(Constants!$B$24,MAX($AV68,0)),"")</f>
        <v/>
      </c>
      <c r="CA68" s="117" t="str">
        <f aca="false">IF(OR($BK68&lt;&gt;Constants!$B$12,NOT($BY68)),"",IF(NOT($AW68),0,Constants!$B$19*IF($AY68,1,MAX(0,MIN(1,(Constants!$B$20-W68)/Constants!$B$20)))))</f>
        <v/>
      </c>
      <c r="CB68" s="117" t="str">
        <f aca="false">IF(CA68="","",CA68*IF($AX68,1,Constants!$B$25)*BZ68)</f>
        <v/>
      </c>
      <c r="CC68" s="117" t="str">
        <f aca="false">IF(OR($BK68&lt;&gt;Constants!$B$12,NOT($BY68)),"",IF(NOT($AW68),0,IF(NOT($AY68),0,MAX(0,Constants!$B$21*(1-ABS(X68-$BM68)/$BM68)))))</f>
        <v/>
      </c>
      <c r="CD68" s="117" t="str">
        <f aca="false">IF(CC68="","",CC68*BZ68)</f>
        <v/>
      </c>
      <c r="CE68" s="117" t="str">
        <f aca="false">IF(OR($BK68&lt;&gt;Constants!$B$12,NOT($BY68)),"",IF(OR(NOT($AW68),NOT($AX68)),0,MIN(Constants!$B$18,(Constants!$B$29*$AZ68+Constants!$B$30*$BA68)*IF($AY68,1,MAX(0,MIN(1,(Constants!$B$20-W68)/Constants!$B$20))))))</f>
        <v/>
      </c>
      <c r="CF68" s="117" t="str">
        <f aca="false">IF(CE68="","",CE68*BZ68)</f>
        <v/>
      </c>
      <c r="CG68" s="122" t="str">
        <f aca="false">IF(OR($BK68&lt;&gt;Constants!$B$12,NOT($BY68)),"",CB68+CD68+CF68)</f>
        <v/>
      </c>
      <c r="CH68" s="119" t="n">
        <f aca="false">IF(OR(BN68="",BX68=""),TRUE(),BN68&lt;&gt;BX68)</f>
        <v>1</v>
      </c>
      <c r="CI68" s="117" t="str">
        <f aca="false">IF(OR($BK68&lt;&gt;Constants!$B$12,$BB68&lt;&gt;TRUE(),NOT($CH68)),"",IF(NOT($BE68),TRUE(),IF($BG68="","",$BG68)))</f>
        <v/>
      </c>
      <c r="CJ68" s="120" t="n">
        <f aca="false">IF(CI68="",FALSE(),IF(NOT($BE68),TRUE(),IF($BG68,ISNUMBER(AG68),ISNUMBER(AF68))))</f>
        <v>0</v>
      </c>
      <c r="CK68" s="121" t="str">
        <f aca="false">IF(CJ68,IF($AJ68,1,Constants!$B$22)*POWER(Constants!$B$23,MAX($BC68,0))*POWER(Constants!$B$24,MAX($BD68,0)),"")</f>
        <v/>
      </c>
      <c r="CL68" s="117" t="str">
        <f aca="false">IF(OR($BK68&lt;&gt;Constants!$B$12,NOT($CJ68)),"",IF(NOT($BE68),0,Constants!$B$19*IF($BG68,1,MAX(0,MIN(1,(Constants!$B$20-AF68)/Constants!$B$20)))))</f>
        <v/>
      </c>
      <c r="CM68" s="117" t="str">
        <f aca="false">IF(CL68="","",CL68*IF($BF68,1,Constants!$B$25)*CK68)</f>
        <v/>
      </c>
      <c r="CN68" s="117" t="str">
        <f aca="false">IF(OR($BK68&lt;&gt;Constants!$B$12,NOT($CJ68)),"",IF(NOT($BE68),0,IF(NOT($BG68),0,MAX(0,Constants!$B$21*(1-ABS(AG68-$BM68)/$BM68)))))</f>
        <v/>
      </c>
      <c r="CO68" s="117" t="str">
        <f aca="false">IF(CN68="","",CN68*CK68)</f>
        <v/>
      </c>
      <c r="CP68" s="117" t="str">
        <f aca="false">IF(OR($BK68&lt;&gt;Constants!$B$12,NOT($CJ68)),"",IF(OR(NOT($BE68),NOT($BF68)),0,MIN(Constants!$B$18,(Constants!$B$29*$BH68+Constants!$B$30*$BI68)*IF($BG68,1,MAX(0,MIN(1,(Constants!$B$20-AF68)/Constants!$B$20))))))</f>
        <v/>
      </c>
      <c r="CQ68" s="117" t="str">
        <f aca="false">IF(CP68="","",CP68*CK68)</f>
        <v/>
      </c>
      <c r="CR68" s="122" t="str">
        <f aca="false">IF(OR($BK68&lt;&gt;Constants!$B$12,NOT($CJ68)),"",CM68+CO68+CQ68)</f>
        <v/>
      </c>
      <c r="CS68" s="116" t="str">
        <f aca="false">IF(OR($BK68&lt;&gt;Constants!$B$12,ISBLANK($C68)),"",BW68)</f>
        <v/>
      </c>
      <c r="CT68" s="117" t="str">
        <f aca="false">IF(OR($BK68&lt;&gt;Constants!$B$12,ISBLANK($C68)),"",CG68)</f>
        <v/>
      </c>
      <c r="CU68" s="118" t="str">
        <f aca="false">IF(OR($BK68&lt;&gt;Constants!$B$12,ISBLANK($C68)),"",CR68)</f>
        <v/>
      </c>
      <c r="CV68" s="117" t="str">
        <f aca="false">IF(OR($BK68&lt;&gt;Constants!$B$12,ISBLANK($C68)),"",IF(COUNT(CS68:CU68)=0,0,MAX(CS68:CU68)))</f>
        <v/>
      </c>
      <c r="CW68" s="117" t="str">
        <f aca="false">IF($BK68&lt;&gt;Constants!$B$12,"",CV68)</f>
        <v/>
      </c>
      <c r="CX68" s="117" t="str">
        <f aca="false">IF(ISNUMBER(CW68), RANK(CW68,$CW$11:$CW$510), "")</f>
        <v/>
      </c>
      <c r="CY68" s="116" t="str">
        <f aca="false">IF(OR($BK68&lt;&gt;Constants!$B$12,ISBLANK($C68)),"",MAX(BT68,CD68,CO68))</f>
        <v/>
      </c>
      <c r="CZ68" s="117" t="str">
        <f aca="false">IF(ISNUMBER(CY68), RANK(CY68,CY$11:CY$510), "")</f>
        <v/>
      </c>
      <c r="DA68" s="117" t="str">
        <f aca="false">IF(OR($BK68&lt;&gt;Constants!$B$12,ISBLANK($C68)),"",MAX(AM68,AU68,IF($CH68,BC68,0)))</f>
        <v/>
      </c>
      <c r="DB68" s="117" t="str">
        <f aca="false">IF(ISNUMBER(DA68), RANK(DA68,DA$11:DA$510,1), "")</f>
        <v/>
      </c>
      <c r="DC68" s="117" t="str">
        <f aca="false">IF(OR($BK68&lt;&gt;Constants!$B$12,ISBLANK($C68)),"",MAX(BV68,CF68,CQ68))</f>
        <v/>
      </c>
      <c r="DD68" s="117" t="str">
        <f aca="false">IF(ISNUMBER(DC68),RANK(DC68,DC$11:DC$510),"")</f>
        <v/>
      </c>
      <c r="DE68" s="123" t="str">
        <f aca="false">IFERROR(IF(OR($BK68&lt;&gt;Constants!$B$12, ISBLANK($C68)),"",LARGE(CS68:CU68,2)), 0)</f>
        <v/>
      </c>
      <c r="DF68" s="118" t="str">
        <f aca="false">IF(ISNUMBER(DE68), RANK(DE68,DE$11:DE$510), "")</f>
        <v/>
      </c>
      <c r="DG68" s="117" t="str">
        <f aca="false">IF(ISBLANK($C68),"",IF(BK68=Constants!$B$12,RANK($CX68, $CX$11:$CX$510, 1)+
SUMPRODUCT(--($CX$11:$CX$510=$CX68),--($CZ68&gt;$CZ$11:$CZ$510))+
SUMPRODUCT(--($CX$11:$CX$510=$CX68),--($CZ68=$CZ$11:$CZ$510),--($DB68&gt;$DB$11:$DB$510))+
SUMPRODUCT(--($CX$11:$CX$510=$CX68),--($CZ68=$CZ$11:$CZ$510),--($DB68=$DB$11:$DB$510), --($DD68&gt;$DD$11:$DD$510))+
SUMPRODUCT(--($CX$11:$CX$510=$CX68),--($CZ68=$CZ$11:$CZ$510),--($DB68=$DB$11:$DB$510), --($DD68=$DD$11:$DD$510), --($DF68&gt;$DF$11:$DF$510))
,BK68)
)</f>
        <v/>
      </c>
      <c r="DH68" s="117" t="str">
        <f aca="false">IF(ISBLANK(C68),"",IF(BK68&lt;&gt;Constants!$B$12, BK68, CX68-DG68))</f>
        <v/>
      </c>
      <c r="DI68" s="118"/>
      <c r="DJ68" s="124"/>
      <c r="DK68" s="125" t="str">
        <f aca="false">IF(ISBLANK($C68),"",IF($BK68=Constants!$B$13,$BM68,""))</f>
        <v/>
      </c>
      <c r="DL68" s="124" t="str">
        <f aca="false">IF(ISBLANK($C68),"",IF($BK68&lt;&gt;Constants!$B$12,"",IF(COUNT($CS68:$CU68)=0,"",MATCH($CV68,$CS68:$CU68,0))))</f>
        <v/>
      </c>
      <c r="DM68" s="126" t="str">
        <f aca="false">IF(ISNUMBER($DL68),CHOOSE($DL68,$BR68,$CB68,$CM68),"")</f>
        <v/>
      </c>
      <c r="DN68" s="126" t="str">
        <f aca="false">IF(ISNUMBER($DL68),CHOOSE($DL68,$BT68,$CD68,$CO68),"")</f>
        <v/>
      </c>
      <c r="DO68" s="126" t="str">
        <f aca="false">IF(ISNUMBER($DL68),CHOOSE($DL68,$BV68,$CF68,$CQ68),"")</f>
        <v/>
      </c>
      <c r="DP68" s="127" t="str">
        <f aca="false">IF(ISBLANK(C68),"",IF(BK68&lt;&gt;Constants!$B$12, BK68 ,CW68))</f>
        <v/>
      </c>
      <c r="DQ68" s="128" t="str">
        <f aca="false">IF(ISBLANK($C68),"",IF($BK68&lt;&gt;Constants!$B$12,$BK68,$BL68))</f>
        <v/>
      </c>
      <c r="DR68" s="128" t="str">
        <f aca="false">IF(ISBLANK(C68),"",DH68)</f>
        <v/>
      </c>
      <c r="DS68" s="128" t="str">
        <f aca="false">IF(ISBLANK(C68),"",DG68)</f>
        <v/>
      </c>
      <c r="DT68" s="129" t="str">
        <f aca="false">IF(ISBLANK(C68),
  "",
IF(DS68=Constants!$B$9,COUNTA($C$11:$C510)+2,IF(DS68=Constants!$B$10,COUNTA($C$11:$C510)+1,IF(DS68=Constants!$B$11,COUNTA($C$11:$C510),DS68))))</f>
        <v/>
      </c>
      <c r="DU68" s="3"/>
      <c r="DV68" s="130" t="n">
        <f aca="false">IF(OR(ISNUMBER(DS68),DS68="DQ",DS68="P",DS68="NS"),
    1,
    0
)</f>
        <v>0</v>
      </c>
      <c r="DW68" s="130" t="n">
        <v>58</v>
      </c>
      <c r="DX68" s="130" t="str">
        <f aca="false">IF(ISBLANK($C68),"",IF(ISNUMBER(DT68),DT68+ROW($B68)/1000,""))</f>
        <v/>
      </c>
      <c r="DY68" s="130" t="str">
        <f aca="false">IF(ISNUMBER(DX68), RANK(DX68,DX$11:DX$510,1), "")</f>
        <v/>
      </c>
      <c r="DZ68" s="130" t="str">
        <f aca="false">IF(ISBLANK($C68),
    "",
    $B68
)</f>
        <v/>
      </c>
      <c r="EA68" s="130" t="str">
        <f aca="false">IF(ISBLANK($C68),
    "",
    $C68
)</f>
        <v/>
      </c>
      <c r="EB68" s="130" t="str">
        <f aca="false">IF(ISBLANK($C68),
    "",
    $D68
)</f>
        <v/>
      </c>
      <c r="EC68" s="130" t="str">
        <f aca="false">IF(ISBLANK($C68),"",$DQ68)</f>
        <v/>
      </c>
      <c r="ED68" s="131" t="str">
        <f aca="false">DP68</f>
        <v/>
      </c>
      <c r="EE68" s="130" t="str">
        <f aca="false">IF(ISBLANK($C68),
    "",
    DS68
)</f>
        <v/>
      </c>
      <c r="EF68" s="132" t="str">
        <f aca="false">IF(DW68&gt;DV$10,
    "",
    VLOOKUP(DW68,DY$11:EE566,7,FALSE())
)</f>
        <v/>
      </c>
      <c r="EG68" s="133" t="str">
        <f aca="false">IF(DW68&gt;DV$10,
    "",
    VLOOKUP(DW68,DY$11:EE566,2,FALSE())
)</f>
        <v/>
      </c>
      <c r="EH68" s="133" t="str">
        <f aca="false">IF(DW68&gt;DV$10,
    "",
    VLOOKUP(DW68,DY$11:EE566,3,FALSE())
)</f>
        <v/>
      </c>
      <c r="EI68" s="133" t="str">
        <f aca="false">IF(DW68&gt;DV$10,
    "",
    VLOOKUP(DW68,DY$11:EE566,4,FALSE())
)</f>
        <v/>
      </c>
      <c r="EJ68" s="134" t="str">
        <f aca="false">IF(DW68&gt;DV$10,
    "",
    VLOOKUP(DW68,DY$11:EE566,6,FALSE())
)</f>
        <v/>
      </c>
      <c r="EK68" s="59"/>
    </row>
    <row r="69" customFormat="false" ht="15.75" hidden="false" customHeight="false" outlineLevel="0" collapsed="false">
      <c r="A69" s="3"/>
      <c r="B69" s="153"/>
      <c r="C69" s="154"/>
      <c r="D69" s="135"/>
      <c r="E69" s="158"/>
      <c r="F69" s="137"/>
      <c r="G69" s="137"/>
      <c r="H69" s="138"/>
      <c r="I69" s="139"/>
      <c r="J69" s="140"/>
      <c r="K69" s="140"/>
      <c r="L69" s="140"/>
      <c r="M69" s="140"/>
      <c r="N69" s="141"/>
      <c r="O69" s="142"/>
      <c r="P69" s="137"/>
      <c r="Q69" s="138"/>
      <c r="R69" s="139"/>
      <c r="S69" s="140"/>
      <c r="T69" s="140"/>
      <c r="U69" s="140"/>
      <c r="V69" s="140"/>
      <c r="W69" s="141"/>
      <c r="X69" s="142"/>
      <c r="Y69" s="137"/>
      <c r="Z69" s="138"/>
      <c r="AA69" s="139"/>
      <c r="AB69" s="140"/>
      <c r="AC69" s="140"/>
      <c r="AD69" s="140"/>
      <c r="AE69" s="140"/>
      <c r="AF69" s="141"/>
      <c r="AG69" s="143"/>
      <c r="AH69" s="139"/>
      <c r="AI69" s="116"/>
      <c r="AJ69" s="116" t="str">
        <f aca="false">IF(ISBLANK($C69),
  "",
IF(E69=Constants!$B$7,
  TRUE(),
IF(E69=Constants!$B$8,
  FALSE(),
  TRUE()
)))</f>
        <v/>
      </c>
      <c r="AK69" s="117" t="str">
        <f aca="false">IF(ISBLANK($C69),"",IF(F69=Constants!$B$8,FALSE(),TRUE()))</f>
        <v/>
      </c>
      <c r="AL69" s="117" t="str">
        <f aca="false">IF(ISBLANK($C69),"",COUNTA($G69:$O69)&gt;0)</f>
        <v/>
      </c>
      <c r="AM69" s="117" t="str">
        <f aca="false">IF(OR(ISBLANK($C69),$AL69&lt;&gt;TRUE()),"",IF(ISBLANK(G69),Constants!$B$27,MAX(0,G69)))</f>
        <v/>
      </c>
      <c r="AN69" s="117" t="str">
        <f aca="false">IF(OR(ISBLANK($C69),$AL69&lt;&gt;TRUE()),"",IF(ISBLANK(H69),Constants!$B$28,MAX(0,H69)))</f>
        <v/>
      </c>
      <c r="AO69" s="117" t="str">
        <f aca="false">IF(OR(ISBLANK($C69),$AL69&lt;&gt;TRUE()),"",IF(J69=Constants!$B$7,TRUE(),IF(J69=Constants!$B$8,FALSE(),TRUE())))</f>
        <v/>
      </c>
      <c r="AP69" s="117" t="str">
        <f aca="false">IF(OR(ISBLANK($C69),$AL69&lt;&gt;TRUE()),"",IF(I69=Constants!$B$7,TRUE(),IF(I69=Constants!$B$8,FALSE(),TRUE())))</f>
        <v/>
      </c>
      <c r="AQ69" s="117" t="str">
        <f aca="false">IF(OR(ISBLANK($C69),$AL69&lt;&gt;TRUE()),"",IF(K69=Constants!$B$33,TRUE(),IF(K69=Constants!$B$34,FALSE(),IF(AND(ISNUMBER(O69),OR(ISBLANK(N69),N69=0)),TRUE(),IF(AND(ISBLANK(O69),ISNUMBER(N69),N69&lt;&gt;0),FALSE(),"")))))</f>
        <v/>
      </c>
      <c r="AR69" s="117" t="str">
        <f aca="false">IF(OR(ISBLANK($C69),$AL69&lt;&gt;TRUE()),"",IF(ISBLANK(L69),Constants!$B$35,MAX(0,MIN(Constants!$B$31,L69))))</f>
        <v/>
      </c>
      <c r="AS69" s="117" t="str">
        <f aca="false">IF(OR(ISBLANK($C69),$AL69&lt;&gt;TRUE()),"",IF(ISBLANK(M69),Constants!$B$35,MAX(0,MIN(Constants!$B$32,M69))))</f>
        <v/>
      </c>
      <c r="AT69" s="117" t="str">
        <f aca="false">IF(ISBLANK($C69),"",COUNTA($P69:$X69)&gt;0)</f>
        <v/>
      </c>
      <c r="AU69" s="117" t="str">
        <f aca="false">IF(OR(ISBLANK($C69),$AT69&lt;&gt;TRUE()),"",IF(ISBLANK(P69),Constants!$B$27,MAX(0,P69)))</f>
        <v/>
      </c>
      <c r="AV69" s="117" t="str">
        <f aca="false">IF(OR(ISBLANK($C69),$AT69&lt;&gt;TRUE()),"",IF(ISBLANK(Q69),Constants!$B$28,MAX(0,Q69)))</f>
        <v/>
      </c>
      <c r="AW69" s="117" t="str">
        <f aca="false">IF(OR(ISBLANK($C69),$AT69&lt;&gt;TRUE()),"",IF(S69=Constants!$B$7,TRUE(),IF(S69=Constants!$B$8,FALSE(),TRUE())))</f>
        <v/>
      </c>
      <c r="AX69" s="117" t="str">
        <f aca="false">IF(OR(ISBLANK($C69),$AT69&lt;&gt;TRUE()),"",IF(R69=Constants!$B$7,TRUE(),IF(R69=Constants!$B$8,FALSE(),TRUE())))</f>
        <v/>
      </c>
      <c r="AY69" s="117" t="str">
        <f aca="false">IF(OR(ISBLANK($C69),$AT69&lt;&gt;TRUE()),"",IF(T69=Constants!$B$33,TRUE(),IF(T69=Constants!$B$34,FALSE(),IF(AND(ISNUMBER(X69),OR(ISBLANK(W69),W69=0)),TRUE(),IF(AND(ISBLANK(X69),ISNUMBER(W69),W69&lt;&gt;0),FALSE(),"")))))</f>
        <v/>
      </c>
      <c r="AZ69" s="117" t="str">
        <f aca="false">IF(OR(ISBLANK($C69),$AT69&lt;&gt;TRUE()),"",IF(ISBLANK(U69),Constants!$B$35,MAX(0,MIN(Constants!$B$31,U69))))</f>
        <v/>
      </c>
      <c r="BA69" s="117" t="str">
        <f aca="false">IF(OR(ISBLANK($C69),$AT69&lt;&gt;TRUE()),"",IF(ISBLANK(V69),Constants!$B$35,MAX(0,MIN(Constants!$B$32,V69))))</f>
        <v/>
      </c>
      <c r="BB69" s="117" t="str">
        <f aca="false">IF(ISBLANK($C69),"",COUNTA($Y69:$AG69)&gt;0)</f>
        <v/>
      </c>
      <c r="BC69" s="117" t="str">
        <f aca="false">IF(OR(ISBLANK($C69),$BB69&lt;&gt;TRUE()),"",IF(ISBLANK(Y69),Constants!$B$27,MAX(0,Y69)))</f>
        <v/>
      </c>
      <c r="BD69" s="117" t="str">
        <f aca="false">IF(OR(ISBLANK($C69),$BB69&lt;&gt;TRUE()),"",IF(ISBLANK(Z69),Constants!$B$28,MAX(0,Z69)))</f>
        <v/>
      </c>
      <c r="BE69" s="117" t="str">
        <f aca="false">IF(OR(ISBLANK($C69),$BB69&lt;&gt;TRUE()),"",IF(AB69=Constants!$B$7,TRUE(),IF(AB69=Constants!$B$8,FALSE(),TRUE())))</f>
        <v/>
      </c>
      <c r="BF69" s="117" t="str">
        <f aca="false">IF(OR(ISBLANK($C69),$BB69&lt;&gt;TRUE()),"",IF(AA69=Constants!$B$7,TRUE(),IF(AA69=Constants!$B$8,FALSE(),TRUE())))</f>
        <v/>
      </c>
      <c r="BG69" s="117" t="str">
        <f aca="false">IF(OR(ISBLANK($C69),$BB69&lt;&gt;TRUE()),"",IF(AC69=Constants!$B$33,TRUE(),IF(AC69=Constants!$B$34,FALSE(),IF(AND(ISNUMBER(AG69),OR(ISBLANK(AF69),AF69=0)),TRUE(),IF(AND(ISBLANK(AG69),ISNUMBER(AF69),AF69&lt;&gt;0),FALSE(),"")))))</f>
        <v/>
      </c>
      <c r="BH69" s="117" t="str">
        <f aca="false">IF(OR(ISBLANK($C69),$BB69&lt;&gt;TRUE()),"",IF(ISBLANK(AD69),Constants!$B$35,MAX(0,MIN(Constants!$B$31,AD69))))</f>
        <v/>
      </c>
      <c r="BI69" s="117" t="str">
        <f aca="false">IF(OR(ISBLANK($C69),$BB69&lt;&gt;TRUE()),"",IF(ISBLANK(AE69),Constants!$B$35,MAX(0,MIN(Constants!$B$32,AE69))))</f>
        <v/>
      </c>
      <c r="BJ69" s="118" t="str">
        <f aca="false">IF(ISBLANK($C69),
  "",
IF(AH69=Constants!$B$7,
  TRUE(),
IF(AH69=Constants!$B$8,
  FALSE(),
  FALSE()
)))</f>
        <v/>
      </c>
      <c r="BK69" s="117" t="str">
        <f aca="false">IF(ISBLANK($C69),"",IF($BJ69,Constants!$B$9,IF(COUNTA($E69:$AH69)=0,Constants!$B$10,IF(NOT($AK69),Constants!$B$11,IF(AND(NOT(ISNUMBER($BM69)),COUNTA($O69,$X69,$AG69)&gt;0),Constants!$B$13,Constants!$B$12)))))</f>
        <v/>
      </c>
      <c r="BL69" s="117" t="str">
        <f aca="false">IF(ISBLANK($C69),"",IF($BK69&lt;&gt;Constants!$B$12,$BK69,Constants!$B$4))</f>
        <v/>
      </c>
      <c r="BM69" s="116" t="str">
        <f aca="false">IF(OR(ISBLANK($D$8), NOT(ISNUMBER($D$8))), Constants!$B$17,$D$8)</f>
        <v>ERROR: Set Target Time in cell D8</v>
      </c>
      <c r="BN69" s="119" t="str">
        <f aca="false">IF(OR($BK69&lt;&gt;Constants!$B$12,$AL69&lt;&gt;TRUE()),"",IF(NOT($AO69),TRUE(),IF($AQ69="","",$AQ69)))</f>
        <v/>
      </c>
      <c r="BO69" s="120" t="n">
        <f aca="false">IF(BN69="",FALSE(),IF(NOT($AO69),TRUE(),IF($AQ69,ISNUMBER(O69),ISNUMBER(N69))))</f>
        <v>0</v>
      </c>
      <c r="BP69" s="121" t="str">
        <f aca="false">IF(BO69,IF($AJ69,1,Constants!$B$22)*POWER(Constants!$B$23,MAX($AM69,0))*POWER(Constants!$B$24,MAX($AN69,0)),"")</f>
        <v/>
      </c>
      <c r="BQ69" s="117" t="str">
        <f aca="false">IF(OR($BK69&lt;&gt;Constants!$B$12,NOT($BO69)),"",IF(NOT($AO69),0,Constants!$B$19*IF($AQ69,1,MAX(0,MIN(1,(Constants!$B$20-N69)/Constants!$B$20)))))</f>
        <v/>
      </c>
      <c r="BR69" s="117" t="str">
        <f aca="false">IF(BQ69="","",BQ69*IF($AP69,1,Constants!$B$25)*BP69)</f>
        <v/>
      </c>
      <c r="BS69" s="117" t="str">
        <f aca="false">IF(OR($BK69&lt;&gt;Constants!$B$12,NOT($BO69)),"",IF(NOT($AO69),0,IF(NOT($AQ69),0,MAX(0,Constants!$B$21*(1-ABS(O69-$BM69)/$BM69)))))</f>
        <v/>
      </c>
      <c r="BT69" s="117" t="str">
        <f aca="false">IF(BS69="","",BS69*BP69)</f>
        <v/>
      </c>
      <c r="BU69" s="117" t="str">
        <f aca="false">IF(OR($BK69&lt;&gt;Constants!$B$12,NOT($BO69)),"",IF(OR(NOT($AO69),NOT($AP69)),0,MIN(Constants!$B$18,(Constants!$B$29*$AR69+Constants!$B$30*$AS69)*IF($AQ69,1,MAX(0,MIN(1,(Constants!$B$20-N69)/Constants!$B$20))))))</f>
        <v/>
      </c>
      <c r="BV69" s="117" t="str">
        <f aca="false">IF(BU69="","",BU69*BP69)</f>
        <v/>
      </c>
      <c r="BW69" s="122" t="str">
        <f aca="false">IF(OR($BK69&lt;&gt;Constants!$B$12,NOT($BO69)),"",BR69+BT69+BV69)</f>
        <v/>
      </c>
      <c r="BX69" s="119" t="str">
        <f aca="false">IF(OR($BK69&lt;&gt;Constants!$B$12,$AT69&lt;&gt;TRUE()),"",IF(NOT($AW69),TRUE(),IF($AY69="","",$AY69)))</f>
        <v/>
      </c>
      <c r="BY69" s="120" t="n">
        <f aca="false">IF(BX69="",FALSE(),IF(NOT($AW69),TRUE(),IF($AY69,ISNUMBER(X69),ISNUMBER(W69))))</f>
        <v>0</v>
      </c>
      <c r="BZ69" s="121" t="str">
        <f aca="false">IF(BY69,IF($AJ69,1,Constants!$B$22)*POWER(Constants!$B$23,MAX($AU69,0))*POWER(Constants!$B$24,MAX($AV69,0)),"")</f>
        <v/>
      </c>
      <c r="CA69" s="117" t="str">
        <f aca="false">IF(OR($BK69&lt;&gt;Constants!$B$12,NOT($BY69)),"",IF(NOT($AW69),0,Constants!$B$19*IF($AY69,1,MAX(0,MIN(1,(Constants!$B$20-W69)/Constants!$B$20)))))</f>
        <v/>
      </c>
      <c r="CB69" s="117" t="str">
        <f aca="false">IF(CA69="","",CA69*IF($AX69,1,Constants!$B$25)*BZ69)</f>
        <v/>
      </c>
      <c r="CC69" s="117" t="str">
        <f aca="false">IF(OR($BK69&lt;&gt;Constants!$B$12,NOT($BY69)),"",IF(NOT($AW69),0,IF(NOT($AY69),0,MAX(0,Constants!$B$21*(1-ABS(X69-$BM69)/$BM69)))))</f>
        <v/>
      </c>
      <c r="CD69" s="117" t="str">
        <f aca="false">IF(CC69="","",CC69*BZ69)</f>
        <v/>
      </c>
      <c r="CE69" s="117" t="str">
        <f aca="false">IF(OR($BK69&lt;&gt;Constants!$B$12,NOT($BY69)),"",IF(OR(NOT($AW69),NOT($AX69)),0,MIN(Constants!$B$18,(Constants!$B$29*$AZ69+Constants!$B$30*$BA69)*IF($AY69,1,MAX(0,MIN(1,(Constants!$B$20-W69)/Constants!$B$20))))))</f>
        <v/>
      </c>
      <c r="CF69" s="117" t="str">
        <f aca="false">IF(CE69="","",CE69*BZ69)</f>
        <v/>
      </c>
      <c r="CG69" s="122" t="str">
        <f aca="false">IF(OR($BK69&lt;&gt;Constants!$B$12,NOT($BY69)),"",CB69+CD69+CF69)</f>
        <v/>
      </c>
      <c r="CH69" s="119" t="n">
        <f aca="false">IF(OR(BN69="",BX69=""),TRUE(),BN69&lt;&gt;BX69)</f>
        <v>1</v>
      </c>
      <c r="CI69" s="117" t="str">
        <f aca="false">IF(OR($BK69&lt;&gt;Constants!$B$12,$BB69&lt;&gt;TRUE(),NOT($CH69)),"",IF(NOT($BE69),TRUE(),IF($BG69="","",$BG69)))</f>
        <v/>
      </c>
      <c r="CJ69" s="120" t="n">
        <f aca="false">IF(CI69="",FALSE(),IF(NOT($BE69),TRUE(),IF($BG69,ISNUMBER(AG69),ISNUMBER(AF69))))</f>
        <v>0</v>
      </c>
      <c r="CK69" s="121" t="str">
        <f aca="false">IF(CJ69,IF($AJ69,1,Constants!$B$22)*POWER(Constants!$B$23,MAX($BC69,0))*POWER(Constants!$B$24,MAX($BD69,0)),"")</f>
        <v/>
      </c>
      <c r="CL69" s="117" t="str">
        <f aca="false">IF(OR($BK69&lt;&gt;Constants!$B$12,NOT($CJ69)),"",IF(NOT($BE69),0,Constants!$B$19*IF($BG69,1,MAX(0,MIN(1,(Constants!$B$20-AF69)/Constants!$B$20)))))</f>
        <v/>
      </c>
      <c r="CM69" s="117" t="str">
        <f aca="false">IF(CL69="","",CL69*IF($BF69,1,Constants!$B$25)*CK69)</f>
        <v/>
      </c>
      <c r="CN69" s="117" t="str">
        <f aca="false">IF(OR($BK69&lt;&gt;Constants!$B$12,NOT($CJ69)),"",IF(NOT($BE69),0,IF(NOT($BG69),0,MAX(0,Constants!$B$21*(1-ABS(AG69-$BM69)/$BM69)))))</f>
        <v/>
      </c>
      <c r="CO69" s="117" t="str">
        <f aca="false">IF(CN69="","",CN69*CK69)</f>
        <v/>
      </c>
      <c r="CP69" s="117" t="str">
        <f aca="false">IF(OR($BK69&lt;&gt;Constants!$B$12,NOT($CJ69)),"",IF(OR(NOT($BE69),NOT($BF69)),0,MIN(Constants!$B$18,(Constants!$B$29*$BH69+Constants!$B$30*$BI69)*IF($BG69,1,MAX(0,MIN(1,(Constants!$B$20-AF69)/Constants!$B$20))))))</f>
        <v/>
      </c>
      <c r="CQ69" s="117" t="str">
        <f aca="false">IF(CP69="","",CP69*CK69)</f>
        <v/>
      </c>
      <c r="CR69" s="122" t="str">
        <f aca="false">IF(OR($BK69&lt;&gt;Constants!$B$12,NOT($CJ69)),"",CM69+CO69+CQ69)</f>
        <v/>
      </c>
      <c r="CS69" s="116" t="str">
        <f aca="false">IF(OR($BK69&lt;&gt;Constants!$B$12,ISBLANK($C69)),"",BW69)</f>
        <v/>
      </c>
      <c r="CT69" s="117" t="str">
        <f aca="false">IF(OR($BK69&lt;&gt;Constants!$B$12,ISBLANK($C69)),"",CG69)</f>
        <v/>
      </c>
      <c r="CU69" s="118" t="str">
        <f aca="false">IF(OR($BK69&lt;&gt;Constants!$B$12,ISBLANK($C69)),"",CR69)</f>
        <v/>
      </c>
      <c r="CV69" s="117" t="str">
        <f aca="false">IF(OR($BK69&lt;&gt;Constants!$B$12,ISBLANK($C69)),"",IF(COUNT(CS69:CU69)=0,0,MAX(CS69:CU69)))</f>
        <v/>
      </c>
      <c r="CW69" s="117" t="str">
        <f aca="false">IF($BK69&lt;&gt;Constants!$B$12,"",CV69)</f>
        <v/>
      </c>
      <c r="CX69" s="117" t="str">
        <f aca="false">IF(ISNUMBER(CW69), RANK(CW69,$CW$11:$CW$510), "")</f>
        <v/>
      </c>
      <c r="CY69" s="116" t="str">
        <f aca="false">IF(OR($BK69&lt;&gt;Constants!$B$12,ISBLANK($C69)),"",MAX(BT69,CD69,CO69))</f>
        <v/>
      </c>
      <c r="CZ69" s="117" t="str">
        <f aca="false">IF(ISNUMBER(CY69), RANK(CY69,CY$11:CY$510), "")</f>
        <v/>
      </c>
      <c r="DA69" s="117" t="str">
        <f aca="false">IF(OR($BK69&lt;&gt;Constants!$B$12,ISBLANK($C69)),"",MAX(AM69,AU69,IF($CH69,BC69,0)))</f>
        <v/>
      </c>
      <c r="DB69" s="117" t="str">
        <f aca="false">IF(ISNUMBER(DA69), RANK(DA69,DA$11:DA$510,1), "")</f>
        <v/>
      </c>
      <c r="DC69" s="117" t="str">
        <f aca="false">IF(OR($BK69&lt;&gt;Constants!$B$12,ISBLANK($C69)),"",MAX(BV69,CF69,CQ69))</f>
        <v/>
      </c>
      <c r="DD69" s="117" t="str">
        <f aca="false">IF(ISNUMBER(DC69),RANK(DC69,DC$11:DC$510),"")</f>
        <v/>
      </c>
      <c r="DE69" s="123" t="str">
        <f aca="false">IFERROR(IF(OR($BK69&lt;&gt;Constants!$B$12, ISBLANK($C69)),"",LARGE(CS69:CU69,2)), 0)</f>
        <v/>
      </c>
      <c r="DF69" s="118" t="str">
        <f aca="false">IF(ISNUMBER(DE69), RANK(DE69,DE$11:DE$510), "")</f>
        <v/>
      </c>
      <c r="DG69" s="117" t="str">
        <f aca="false">IF(ISBLANK($C69),"",IF(BK69=Constants!$B$12,RANK($CX69, $CX$11:$CX$510, 1)+
SUMPRODUCT(--($CX$11:$CX$510=$CX69),--($CZ69&gt;$CZ$11:$CZ$510))+
SUMPRODUCT(--($CX$11:$CX$510=$CX69),--($CZ69=$CZ$11:$CZ$510),--($DB69&gt;$DB$11:$DB$510))+
SUMPRODUCT(--($CX$11:$CX$510=$CX69),--($CZ69=$CZ$11:$CZ$510),--($DB69=$DB$11:$DB$510), --($DD69&gt;$DD$11:$DD$510))+
SUMPRODUCT(--($CX$11:$CX$510=$CX69),--($CZ69=$CZ$11:$CZ$510),--($DB69=$DB$11:$DB$510), --($DD69=$DD$11:$DD$510), --($DF69&gt;$DF$11:$DF$510))
,BK69)
)</f>
        <v/>
      </c>
      <c r="DH69" s="117" t="str">
        <f aca="false">IF(ISBLANK(C69),"",IF(BK69&lt;&gt;Constants!$B$12, BK69, CX69-DG69))</f>
        <v/>
      </c>
      <c r="DI69" s="118"/>
      <c r="DJ69" s="124"/>
      <c r="DK69" s="125" t="str">
        <f aca="false">IF(ISBLANK($C69),"",IF($BK69=Constants!$B$13,$BM69,""))</f>
        <v/>
      </c>
      <c r="DL69" s="124" t="str">
        <f aca="false">IF(ISBLANK($C69),"",IF($BK69&lt;&gt;Constants!$B$12,"",IF(COUNT($CS69:$CU69)=0,"",MATCH($CV69,$CS69:$CU69,0))))</f>
        <v/>
      </c>
      <c r="DM69" s="126" t="str">
        <f aca="false">IF(ISNUMBER($DL69),CHOOSE($DL69,$BR69,$CB69,$CM69),"")</f>
        <v/>
      </c>
      <c r="DN69" s="126" t="str">
        <f aca="false">IF(ISNUMBER($DL69),CHOOSE($DL69,$BT69,$CD69,$CO69),"")</f>
        <v/>
      </c>
      <c r="DO69" s="126" t="str">
        <f aca="false">IF(ISNUMBER($DL69),CHOOSE($DL69,$BV69,$CF69,$CQ69),"")</f>
        <v/>
      </c>
      <c r="DP69" s="127" t="str">
        <f aca="false">IF(ISBLANK(C69),"",IF(BK69&lt;&gt;Constants!$B$12, BK69 ,CW69))</f>
        <v/>
      </c>
      <c r="DQ69" s="128" t="str">
        <f aca="false">IF(ISBLANK($C69),"",IF($BK69&lt;&gt;Constants!$B$12,$BK69,$BL69))</f>
        <v/>
      </c>
      <c r="DR69" s="128" t="str">
        <f aca="false">IF(ISBLANK(C69),"",DH69)</f>
        <v/>
      </c>
      <c r="DS69" s="128" t="str">
        <f aca="false">IF(ISBLANK(C69),"",DG69)</f>
        <v/>
      </c>
      <c r="DT69" s="129" t="str">
        <f aca="false">IF(ISBLANK(C69),
  "",
IF(DS69=Constants!$B$9,COUNTA($C$11:$C510)+2,IF(DS69=Constants!$B$10,COUNTA($C$11:$C510)+1,IF(DS69=Constants!$B$11,COUNTA($C$11:$C510),DS69))))</f>
        <v/>
      </c>
      <c r="DU69" s="3"/>
      <c r="DV69" s="130" t="n">
        <f aca="false">IF(OR(ISNUMBER(DS69),DS69="DQ",DS69="P",DS69="NS"),
    1,
    0
)</f>
        <v>0</v>
      </c>
      <c r="DW69" s="130" t="n">
        <v>59</v>
      </c>
      <c r="DX69" s="130" t="str">
        <f aca="false">IF(ISBLANK($C69),"",IF(ISNUMBER(DT69),DT69+ROW($B69)/1000,""))</f>
        <v/>
      </c>
      <c r="DY69" s="130" t="str">
        <f aca="false">IF(ISNUMBER(DX69), RANK(DX69,DX$11:DX$510,1), "")</f>
        <v/>
      </c>
      <c r="DZ69" s="130" t="str">
        <f aca="false">IF(ISBLANK($C69),
    "",
    $B69
)</f>
        <v/>
      </c>
      <c r="EA69" s="130" t="str">
        <f aca="false">IF(ISBLANK($C69),
    "",
    $C69
)</f>
        <v/>
      </c>
      <c r="EB69" s="130" t="str">
        <f aca="false">IF(ISBLANK($C69),
    "",
    $D69
)</f>
        <v/>
      </c>
      <c r="EC69" s="130" t="str">
        <f aca="false">IF(ISBLANK($C69),"",$DQ69)</f>
        <v/>
      </c>
      <c r="ED69" s="131" t="str">
        <f aca="false">DP69</f>
        <v/>
      </c>
      <c r="EE69" s="130" t="str">
        <f aca="false">IF(ISBLANK($C69),
    "",
    DS69
)</f>
        <v/>
      </c>
      <c r="EF69" s="132" t="str">
        <f aca="false">IF(DW69&gt;DV$10,
    "",
    VLOOKUP(DW69,DY$11:EE567,7,FALSE())
)</f>
        <v/>
      </c>
      <c r="EG69" s="133" t="str">
        <f aca="false">IF(DW69&gt;DV$10,
    "",
    VLOOKUP(DW69,DY$11:EE567,2,FALSE())
)</f>
        <v/>
      </c>
      <c r="EH69" s="133" t="str">
        <f aca="false">IF(DW69&gt;DV$10,
    "",
    VLOOKUP(DW69,DY$11:EE567,3,FALSE())
)</f>
        <v/>
      </c>
      <c r="EI69" s="133" t="str">
        <f aca="false">IF(DW69&gt;DV$10,
    "",
    VLOOKUP(DW69,DY$11:EE567,4,FALSE())
)</f>
        <v/>
      </c>
      <c r="EJ69" s="134" t="str">
        <f aca="false">IF(DW69&gt;DV$10,
    "",
    VLOOKUP(DW69,DY$11:EE567,6,FALSE())
)</f>
        <v/>
      </c>
      <c r="EK69" s="59"/>
    </row>
    <row r="70" customFormat="false" ht="15.75" hidden="false" customHeight="false" outlineLevel="0" collapsed="false">
      <c r="A70" s="3"/>
      <c r="B70" s="153"/>
      <c r="C70" s="154"/>
      <c r="D70" s="135"/>
      <c r="E70" s="158"/>
      <c r="F70" s="137"/>
      <c r="G70" s="137"/>
      <c r="H70" s="138"/>
      <c r="I70" s="139"/>
      <c r="J70" s="140"/>
      <c r="K70" s="140"/>
      <c r="L70" s="140"/>
      <c r="M70" s="140"/>
      <c r="N70" s="141"/>
      <c r="O70" s="142"/>
      <c r="P70" s="137"/>
      <c r="Q70" s="138"/>
      <c r="R70" s="139"/>
      <c r="S70" s="140"/>
      <c r="T70" s="140"/>
      <c r="U70" s="140"/>
      <c r="V70" s="140"/>
      <c r="W70" s="141"/>
      <c r="X70" s="142"/>
      <c r="Y70" s="137"/>
      <c r="Z70" s="138"/>
      <c r="AA70" s="139"/>
      <c r="AB70" s="140"/>
      <c r="AC70" s="140"/>
      <c r="AD70" s="140"/>
      <c r="AE70" s="140"/>
      <c r="AF70" s="141"/>
      <c r="AG70" s="143"/>
      <c r="AH70" s="139"/>
      <c r="AI70" s="116"/>
      <c r="AJ70" s="116" t="str">
        <f aca="false">IF(ISBLANK($C70),
  "",
IF(E70=Constants!$B$7,
  TRUE(),
IF(E70=Constants!$B$8,
  FALSE(),
  TRUE()
)))</f>
        <v/>
      </c>
      <c r="AK70" s="117" t="str">
        <f aca="false">IF(ISBLANK($C70),"",IF(F70=Constants!$B$8,FALSE(),TRUE()))</f>
        <v/>
      </c>
      <c r="AL70" s="117" t="str">
        <f aca="false">IF(ISBLANK($C70),"",COUNTA($G70:$O70)&gt;0)</f>
        <v/>
      </c>
      <c r="AM70" s="117" t="str">
        <f aca="false">IF(OR(ISBLANK($C70),$AL70&lt;&gt;TRUE()),"",IF(ISBLANK(G70),Constants!$B$27,MAX(0,G70)))</f>
        <v/>
      </c>
      <c r="AN70" s="117" t="str">
        <f aca="false">IF(OR(ISBLANK($C70),$AL70&lt;&gt;TRUE()),"",IF(ISBLANK(H70),Constants!$B$28,MAX(0,H70)))</f>
        <v/>
      </c>
      <c r="AO70" s="117" t="str">
        <f aca="false">IF(OR(ISBLANK($C70),$AL70&lt;&gt;TRUE()),"",IF(J70=Constants!$B$7,TRUE(),IF(J70=Constants!$B$8,FALSE(),TRUE())))</f>
        <v/>
      </c>
      <c r="AP70" s="117" t="str">
        <f aca="false">IF(OR(ISBLANK($C70),$AL70&lt;&gt;TRUE()),"",IF(I70=Constants!$B$7,TRUE(),IF(I70=Constants!$B$8,FALSE(),TRUE())))</f>
        <v/>
      </c>
      <c r="AQ70" s="117" t="str">
        <f aca="false">IF(OR(ISBLANK($C70),$AL70&lt;&gt;TRUE()),"",IF(K70=Constants!$B$33,TRUE(),IF(K70=Constants!$B$34,FALSE(),IF(AND(ISNUMBER(O70),OR(ISBLANK(N70),N70=0)),TRUE(),IF(AND(ISBLANK(O70),ISNUMBER(N70),N70&lt;&gt;0),FALSE(),"")))))</f>
        <v/>
      </c>
      <c r="AR70" s="117" t="str">
        <f aca="false">IF(OR(ISBLANK($C70),$AL70&lt;&gt;TRUE()),"",IF(ISBLANK(L70),Constants!$B$35,MAX(0,MIN(Constants!$B$31,L70))))</f>
        <v/>
      </c>
      <c r="AS70" s="117" t="str">
        <f aca="false">IF(OR(ISBLANK($C70),$AL70&lt;&gt;TRUE()),"",IF(ISBLANK(M70),Constants!$B$35,MAX(0,MIN(Constants!$B$32,M70))))</f>
        <v/>
      </c>
      <c r="AT70" s="117" t="str">
        <f aca="false">IF(ISBLANK($C70),"",COUNTA($P70:$X70)&gt;0)</f>
        <v/>
      </c>
      <c r="AU70" s="117" t="str">
        <f aca="false">IF(OR(ISBLANK($C70),$AT70&lt;&gt;TRUE()),"",IF(ISBLANK(P70),Constants!$B$27,MAX(0,P70)))</f>
        <v/>
      </c>
      <c r="AV70" s="117" t="str">
        <f aca="false">IF(OR(ISBLANK($C70),$AT70&lt;&gt;TRUE()),"",IF(ISBLANK(Q70),Constants!$B$28,MAX(0,Q70)))</f>
        <v/>
      </c>
      <c r="AW70" s="117" t="str">
        <f aca="false">IF(OR(ISBLANK($C70),$AT70&lt;&gt;TRUE()),"",IF(S70=Constants!$B$7,TRUE(),IF(S70=Constants!$B$8,FALSE(),TRUE())))</f>
        <v/>
      </c>
      <c r="AX70" s="117" t="str">
        <f aca="false">IF(OR(ISBLANK($C70),$AT70&lt;&gt;TRUE()),"",IF(R70=Constants!$B$7,TRUE(),IF(R70=Constants!$B$8,FALSE(),TRUE())))</f>
        <v/>
      </c>
      <c r="AY70" s="117" t="str">
        <f aca="false">IF(OR(ISBLANK($C70),$AT70&lt;&gt;TRUE()),"",IF(T70=Constants!$B$33,TRUE(),IF(T70=Constants!$B$34,FALSE(),IF(AND(ISNUMBER(X70),OR(ISBLANK(W70),W70=0)),TRUE(),IF(AND(ISBLANK(X70),ISNUMBER(W70),W70&lt;&gt;0),FALSE(),"")))))</f>
        <v/>
      </c>
      <c r="AZ70" s="117" t="str">
        <f aca="false">IF(OR(ISBLANK($C70),$AT70&lt;&gt;TRUE()),"",IF(ISBLANK(U70),Constants!$B$35,MAX(0,MIN(Constants!$B$31,U70))))</f>
        <v/>
      </c>
      <c r="BA70" s="117" t="str">
        <f aca="false">IF(OR(ISBLANK($C70),$AT70&lt;&gt;TRUE()),"",IF(ISBLANK(V70),Constants!$B$35,MAX(0,MIN(Constants!$B$32,V70))))</f>
        <v/>
      </c>
      <c r="BB70" s="117" t="str">
        <f aca="false">IF(ISBLANK($C70),"",COUNTA($Y70:$AG70)&gt;0)</f>
        <v/>
      </c>
      <c r="BC70" s="117" t="str">
        <f aca="false">IF(OR(ISBLANK($C70),$BB70&lt;&gt;TRUE()),"",IF(ISBLANK(Y70),Constants!$B$27,MAX(0,Y70)))</f>
        <v/>
      </c>
      <c r="BD70" s="117" t="str">
        <f aca="false">IF(OR(ISBLANK($C70),$BB70&lt;&gt;TRUE()),"",IF(ISBLANK(Z70),Constants!$B$28,MAX(0,Z70)))</f>
        <v/>
      </c>
      <c r="BE70" s="117" t="str">
        <f aca="false">IF(OR(ISBLANK($C70),$BB70&lt;&gt;TRUE()),"",IF(AB70=Constants!$B$7,TRUE(),IF(AB70=Constants!$B$8,FALSE(),TRUE())))</f>
        <v/>
      </c>
      <c r="BF70" s="117" t="str">
        <f aca="false">IF(OR(ISBLANK($C70),$BB70&lt;&gt;TRUE()),"",IF(AA70=Constants!$B$7,TRUE(),IF(AA70=Constants!$B$8,FALSE(),TRUE())))</f>
        <v/>
      </c>
      <c r="BG70" s="117" t="str">
        <f aca="false">IF(OR(ISBLANK($C70),$BB70&lt;&gt;TRUE()),"",IF(AC70=Constants!$B$33,TRUE(),IF(AC70=Constants!$B$34,FALSE(),IF(AND(ISNUMBER(AG70),OR(ISBLANK(AF70),AF70=0)),TRUE(),IF(AND(ISBLANK(AG70),ISNUMBER(AF70),AF70&lt;&gt;0),FALSE(),"")))))</f>
        <v/>
      </c>
      <c r="BH70" s="117" t="str">
        <f aca="false">IF(OR(ISBLANK($C70),$BB70&lt;&gt;TRUE()),"",IF(ISBLANK(AD70),Constants!$B$35,MAX(0,MIN(Constants!$B$31,AD70))))</f>
        <v/>
      </c>
      <c r="BI70" s="117" t="str">
        <f aca="false">IF(OR(ISBLANK($C70),$BB70&lt;&gt;TRUE()),"",IF(ISBLANK(AE70),Constants!$B$35,MAX(0,MIN(Constants!$B$32,AE70))))</f>
        <v/>
      </c>
      <c r="BJ70" s="118" t="str">
        <f aca="false">IF(ISBLANK($C70),
  "",
IF(AH70=Constants!$B$7,
  TRUE(),
IF(AH70=Constants!$B$8,
  FALSE(),
  FALSE()
)))</f>
        <v/>
      </c>
      <c r="BK70" s="117" t="str">
        <f aca="false">IF(ISBLANK($C70),"",IF($BJ70,Constants!$B$9,IF(COUNTA($E70:$AH70)=0,Constants!$B$10,IF(NOT($AK70),Constants!$B$11,IF(AND(NOT(ISNUMBER($BM70)),COUNTA($O70,$X70,$AG70)&gt;0),Constants!$B$13,Constants!$B$12)))))</f>
        <v/>
      </c>
      <c r="BL70" s="117" t="str">
        <f aca="false">IF(ISBLANK($C70),"",IF($BK70&lt;&gt;Constants!$B$12,$BK70,Constants!$B$4))</f>
        <v/>
      </c>
      <c r="BM70" s="116" t="str">
        <f aca="false">IF(OR(ISBLANK($D$8), NOT(ISNUMBER($D$8))), Constants!$B$17,$D$8)</f>
        <v>ERROR: Set Target Time in cell D8</v>
      </c>
      <c r="BN70" s="119" t="str">
        <f aca="false">IF(OR($BK70&lt;&gt;Constants!$B$12,$AL70&lt;&gt;TRUE()),"",IF(NOT($AO70),TRUE(),IF($AQ70="","",$AQ70)))</f>
        <v/>
      </c>
      <c r="BO70" s="120" t="n">
        <f aca="false">IF(BN70="",FALSE(),IF(NOT($AO70),TRUE(),IF($AQ70,ISNUMBER(O70),ISNUMBER(N70))))</f>
        <v>0</v>
      </c>
      <c r="BP70" s="121" t="str">
        <f aca="false">IF(BO70,IF($AJ70,1,Constants!$B$22)*POWER(Constants!$B$23,MAX($AM70,0))*POWER(Constants!$B$24,MAX($AN70,0)),"")</f>
        <v/>
      </c>
      <c r="BQ70" s="117" t="str">
        <f aca="false">IF(OR($BK70&lt;&gt;Constants!$B$12,NOT($BO70)),"",IF(NOT($AO70),0,Constants!$B$19*IF($AQ70,1,MAX(0,MIN(1,(Constants!$B$20-N70)/Constants!$B$20)))))</f>
        <v/>
      </c>
      <c r="BR70" s="117" t="str">
        <f aca="false">IF(BQ70="","",BQ70*IF($AP70,1,Constants!$B$25)*BP70)</f>
        <v/>
      </c>
      <c r="BS70" s="117" t="str">
        <f aca="false">IF(OR($BK70&lt;&gt;Constants!$B$12,NOT($BO70)),"",IF(NOT($AO70),0,IF(NOT($AQ70),0,MAX(0,Constants!$B$21*(1-ABS(O70-$BM70)/$BM70)))))</f>
        <v/>
      </c>
      <c r="BT70" s="117" t="str">
        <f aca="false">IF(BS70="","",BS70*BP70)</f>
        <v/>
      </c>
      <c r="BU70" s="117" t="str">
        <f aca="false">IF(OR($BK70&lt;&gt;Constants!$B$12,NOT($BO70)),"",IF(OR(NOT($AO70),NOT($AP70)),0,MIN(Constants!$B$18,(Constants!$B$29*$AR70+Constants!$B$30*$AS70)*IF($AQ70,1,MAX(0,MIN(1,(Constants!$B$20-N70)/Constants!$B$20))))))</f>
        <v/>
      </c>
      <c r="BV70" s="117" t="str">
        <f aca="false">IF(BU70="","",BU70*BP70)</f>
        <v/>
      </c>
      <c r="BW70" s="122" t="str">
        <f aca="false">IF(OR($BK70&lt;&gt;Constants!$B$12,NOT($BO70)),"",BR70+BT70+BV70)</f>
        <v/>
      </c>
      <c r="BX70" s="119" t="str">
        <f aca="false">IF(OR($BK70&lt;&gt;Constants!$B$12,$AT70&lt;&gt;TRUE()),"",IF(NOT($AW70),TRUE(),IF($AY70="","",$AY70)))</f>
        <v/>
      </c>
      <c r="BY70" s="120" t="n">
        <f aca="false">IF(BX70="",FALSE(),IF(NOT($AW70),TRUE(),IF($AY70,ISNUMBER(X70),ISNUMBER(W70))))</f>
        <v>0</v>
      </c>
      <c r="BZ70" s="121" t="str">
        <f aca="false">IF(BY70,IF($AJ70,1,Constants!$B$22)*POWER(Constants!$B$23,MAX($AU70,0))*POWER(Constants!$B$24,MAX($AV70,0)),"")</f>
        <v/>
      </c>
      <c r="CA70" s="117" t="str">
        <f aca="false">IF(OR($BK70&lt;&gt;Constants!$B$12,NOT($BY70)),"",IF(NOT($AW70),0,Constants!$B$19*IF($AY70,1,MAX(0,MIN(1,(Constants!$B$20-W70)/Constants!$B$20)))))</f>
        <v/>
      </c>
      <c r="CB70" s="117" t="str">
        <f aca="false">IF(CA70="","",CA70*IF($AX70,1,Constants!$B$25)*BZ70)</f>
        <v/>
      </c>
      <c r="CC70" s="117" t="str">
        <f aca="false">IF(OR($BK70&lt;&gt;Constants!$B$12,NOT($BY70)),"",IF(NOT($AW70),0,IF(NOT($AY70),0,MAX(0,Constants!$B$21*(1-ABS(X70-$BM70)/$BM70)))))</f>
        <v/>
      </c>
      <c r="CD70" s="117" t="str">
        <f aca="false">IF(CC70="","",CC70*BZ70)</f>
        <v/>
      </c>
      <c r="CE70" s="117" t="str">
        <f aca="false">IF(OR($BK70&lt;&gt;Constants!$B$12,NOT($BY70)),"",IF(OR(NOT($AW70),NOT($AX70)),0,MIN(Constants!$B$18,(Constants!$B$29*$AZ70+Constants!$B$30*$BA70)*IF($AY70,1,MAX(0,MIN(1,(Constants!$B$20-W70)/Constants!$B$20))))))</f>
        <v/>
      </c>
      <c r="CF70" s="117" t="str">
        <f aca="false">IF(CE70="","",CE70*BZ70)</f>
        <v/>
      </c>
      <c r="CG70" s="122" t="str">
        <f aca="false">IF(OR($BK70&lt;&gt;Constants!$B$12,NOT($BY70)),"",CB70+CD70+CF70)</f>
        <v/>
      </c>
      <c r="CH70" s="119" t="n">
        <f aca="false">IF(OR(BN70="",BX70=""),TRUE(),BN70&lt;&gt;BX70)</f>
        <v>1</v>
      </c>
      <c r="CI70" s="117" t="str">
        <f aca="false">IF(OR($BK70&lt;&gt;Constants!$B$12,$BB70&lt;&gt;TRUE(),NOT($CH70)),"",IF(NOT($BE70),TRUE(),IF($BG70="","",$BG70)))</f>
        <v/>
      </c>
      <c r="CJ70" s="120" t="n">
        <f aca="false">IF(CI70="",FALSE(),IF(NOT($BE70),TRUE(),IF($BG70,ISNUMBER(AG70),ISNUMBER(AF70))))</f>
        <v>0</v>
      </c>
      <c r="CK70" s="121" t="str">
        <f aca="false">IF(CJ70,IF($AJ70,1,Constants!$B$22)*POWER(Constants!$B$23,MAX($BC70,0))*POWER(Constants!$B$24,MAX($BD70,0)),"")</f>
        <v/>
      </c>
      <c r="CL70" s="117" t="str">
        <f aca="false">IF(OR($BK70&lt;&gt;Constants!$B$12,NOT($CJ70)),"",IF(NOT($BE70),0,Constants!$B$19*IF($BG70,1,MAX(0,MIN(1,(Constants!$B$20-AF70)/Constants!$B$20)))))</f>
        <v/>
      </c>
      <c r="CM70" s="117" t="str">
        <f aca="false">IF(CL70="","",CL70*IF($BF70,1,Constants!$B$25)*CK70)</f>
        <v/>
      </c>
      <c r="CN70" s="117" t="str">
        <f aca="false">IF(OR($BK70&lt;&gt;Constants!$B$12,NOT($CJ70)),"",IF(NOT($BE70),0,IF(NOT($BG70),0,MAX(0,Constants!$B$21*(1-ABS(AG70-$BM70)/$BM70)))))</f>
        <v/>
      </c>
      <c r="CO70" s="117" t="str">
        <f aca="false">IF(CN70="","",CN70*CK70)</f>
        <v/>
      </c>
      <c r="CP70" s="117" t="str">
        <f aca="false">IF(OR($BK70&lt;&gt;Constants!$B$12,NOT($CJ70)),"",IF(OR(NOT($BE70),NOT($BF70)),0,MIN(Constants!$B$18,(Constants!$B$29*$BH70+Constants!$B$30*$BI70)*IF($BG70,1,MAX(0,MIN(1,(Constants!$B$20-AF70)/Constants!$B$20))))))</f>
        <v/>
      </c>
      <c r="CQ70" s="117" t="str">
        <f aca="false">IF(CP70="","",CP70*CK70)</f>
        <v/>
      </c>
      <c r="CR70" s="122" t="str">
        <f aca="false">IF(OR($BK70&lt;&gt;Constants!$B$12,NOT($CJ70)),"",CM70+CO70+CQ70)</f>
        <v/>
      </c>
      <c r="CS70" s="116" t="str">
        <f aca="false">IF(OR($BK70&lt;&gt;Constants!$B$12,ISBLANK($C70)),"",BW70)</f>
        <v/>
      </c>
      <c r="CT70" s="117" t="str">
        <f aca="false">IF(OR($BK70&lt;&gt;Constants!$B$12,ISBLANK($C70)),"",CG70)</f>
        <v/>
      </c>
      <c r="CU70" s="118" t="str">
        <f aca="false">IF(OR($BK70&lt;&gt;Constants!$B$12,ISBLANK($C70)),"",CR70)</f>
        <v/>
      </c>
      <c r="CV70" s="117" t="str">
        <f aca="false">IF(OR($BK70&lt;&gt;Constants!$B$12,ISBLANK($C70)),"",IF(COUNT(CS70:CU70)=0,0,MAX(CS70:CU70)))</f>
        <v/>
      </c>
      <c r="CW70" s="117" t="str">
        <f aca="false">IF($BK70&lt;&gt;Constants!$B$12,"",CV70)</f>
        <v/>
      </c>
      <c r="CX70" s="117" t="str">
        <f aca="false">IF(ISNUMBER(CW70), RANK(CW70,$CW$11:$CW$510), "")</f>
        <v/>
      </c>
      <c r="CY70" s="116" t="str">
        <f aca="false">IF(OR($BK70&lt;&gt;Constants!$B$12,ISBLANK($C70)),"",MAX(BT70,CD70,CO70))</f>
        <v/>
      </c>
      <c r="CZ70" s="117" t="str">
        <f aca="false">IF(ISNUMBER(CY70), RANK(CY70,CY$11:CY$510), "")</f>
        <v/>
      </c>
      <c r="DA70" s="117" t="str">
        <f aca="false">IF(OR($BK70&lt;&gt;Constants!$B$12,ISBLANK($C70)),"",MAX(AM70,AU70,IF($CH70,BC70,0)))</f>
        <v/>
      </c>
      <c r="DB70" s="117" t="str">
        <f aca="false">IF(ISNUMBER(DA70), RANK(DA70,DA$11:DA$510,1), "")</f>
        <v/>
      </c>
      <c r="DC70" s="117" t="str">
        <f aca="false">IF(OR($BK70&lt;&gt;Constants!$B$12,ISBLANK($C70)),"",MAX(BV70,CF70,CQ70))</f>
        <v/>
      </c>
      <c r="DD70" s="117" t="str">
        <f aca="false">IF(ISNUMBER(DC70),RANK(DC70,DC$11:DC$510),"")</f>
        <v/>
      </c>
      <c r="DE70" s="123" t="str">
        <f aca="false">IFERROR(IF(OR($BK70&lt;&gt;Constants!$B$12, ISBLANK($C70)),"",LARGE(CS70:CU70,2)), 0)</f>
        <v/>
      </c>
      <c r="DF70" s="118" t="str">
        <f aca="false">IF(ISNUMBER(DE70), RANK(DE70,DE$11:DE$510), "")</f>
        <v/>
      </c>
      <c r="DG70" s="117" t="str">
        <f aca="false">IF(ISBLANK($C70),"",IF(BK70=Constants!$B$12,RANK($CX70, $CX$11:$CX$510, 1)+
SUMPRODUCT(--($CX$11:$CX$510=$CX70),--($CZ70&gt;$CZ$11:$CZ$510))+
SUMPRODUCT(--($CX$11:$CX$510=$CX70),--($CZ70=$CZ$11:$CZ$510),--($DB70&gt;$DB$11:$DB$510))+
SUMPRODUCT(--($CX$11:$CX$510=$CX70),--($CZ70=$CZ$11:$CZ$510),--($DB70=$DB$11:$DB$510), --($DD70&gt;$DD$11:$DD$510))+
SUMPRODUCT(--($CX$11:$CX$510=$CX70),--($CZ70=$CZ$11:$CZ$510),--($DB70=$DB$11:$DB$510), --($DD70=$DD$11:$DD$510), --($DF70&gt;$DF$11:$DF$510))
,BK70)
)</f>
        <v/>
      </c>
      <c r="DH70" s="117" t="str">
        <f aca="false">IF(ISBLANK(C70),"",IF(BK70&lt;&gt;Constants!$B$12, BK70, CX70-DG70))</f>
        <v/>
      </c>
      <c r="DI70" s="118"/>
      <c r="DJ70" s="124"/>
      <c r="DK70" s="125" t="str">
        <f aca="false">IF(ISBLANK($C70),"",IF($BK70=Constants!$B$13,$BM70,""))</f>
        <v/>
      </c>
      <c r="DL70" s="124" t="str">
        <f aca="false">IF(ISBLANK($C70),"",IF($BK70&lt;&gt;Constants!$B$12,"",IF(COUNT($CS70:$CU70)=0,"",MATCH($CV70,$CS70:$CU70,0))))</f>
        <v/>
      </c>
      <c r="DM70" s="126" t="str">
        <f aca="false">IF(ISNUMBER($DL70),CHOOSE($DL70,$BR70,$CB70,$CM70),"")</f>
        <v/>
      </c>
      <c r="DN70" s="126" t="str">
        <f aca="false">IF(ISNUMBER($DL70),CHOOSE($DL70,$BT70,$CD70,$CO70),"")</f>
        <v/>
      </c>
      <c r="DO70" s="126" t="str">
        <f aca="false">IF(ISNUMBER($DL70),CHOOSE($DL70,$BV70,$CF70,$CQ70),"")</f>
        <v/>
      </c>
      <c r="DP70" s="127" t="str">
        <f aca="false">IF(ISBLANK(C70),"",IF(BK70&lt;&gt;Constants!$B$12, BK70 ,CW70))</f>
        <v/>
      </c>
      <c r="DQ70" s="128" t="str">
        <f aca="false">IF(ISBLANK($C70),"",IF($BK70&lt;&gt;Constants!$B$12,$BK70,$BL70))</f>
        <v/>
      </c>
      <c r="DR70" s="128" t="str">
        <f aca="false">IF(ISBLANK(C70),"",DH70)</f>
        <v/>
      </c>
      <c r="DS70" s="128" t="str">
        <f aca="false">IF(ISBLANK(C70),"",DG70)</f>
        <v/>
      </c>
      <c r="DT70" s="129" t="str">
        <f aca="false">IF(ISBLANK(C70),
  "",
IF(DS70=Constants!$B$9,COUNTA($C$11:$C510)+2,IF(DS70=Constants!$B$10,COUNTA($C$11:$C510)+1,IF(DS70=Constants!$B$11,COUNTA($C$11:$C510),DS70))))</f>
        <v/>
      </c>
      <c r="DU70" s="3"/>
      <c r="DV70" s="130" t="n">
        <f aca="false">IF(OR(ISNUMBER(DS70),DS70="DQ",DS70="P",DS70="NS"),
    1,
    0
)</f>
        <v>0</v>
      </c>
      <c r="DW70" s="130" t="n">
        <v>60</v>
      </c>
      <c r="DX70" s="130" t="str">
        <f aca="false">IF(ISBLANK($C70),"",IF(ISNUMBER(DT70),DT70+ROW($B70)/1000,""))</f>
        <v/>
      </c>
      <c r="DY70" s="130" t="str">
        <f aca="false">IF(ISNUMBER(DX70), RANK(DX70,DX$11:DX$510,1), "")</f>
        <v/>
      </c>
      <c r="DZ70" s="130" t="str">
        <f aca="false">IF(ISBLANK($C70),
    "",
    $B70
)</f>
        <v/>
      </c>
      <c r="EA70" s="130" t="str">
        <f aca="false">IF(ISBLANK($C70),
    "",
    $C70
)</f>
        <v/>
      </c>
      <c r="EB70" s="130" t="str">
        <f aca="false">IF(ISBLANK($C70),
    "",
    $D70
)</f>
        <v/>
      </c>
      <c r="EC70" s="130" t="str">
        <f aca="false">IF(ISBLANK($C70),"",$DQ70)</f>
        <v/>
      </c>
      <c r="ED70" s="131" t="str">
        <f aca="false">DP70</f>
        <v/>
      </c>
      <c r="EE70" s="130" t="str">
        <f aca="false">IF(ISBLANK($C70),
    "",
    DS70
)</f>
        <v/>
      </c>
      <c r="EF70" s="132" t="str">
        <f aca="false">IF(DW70&gt;DV$10,
    "",
    VLOOKUP(DW70,DY$11:EE568,7,FALSE())
)</f>
        <v/>
      </c>
      <c r="EG70" s="133" t="str">
        <f aca="false">IF(DW70&gt;DV$10,
    "",
    VLOOKUP(DW70,DY$11:EE568,2,FALSE())
)</f>
        <v/>
      </c>
      <c r="EH70" s="133" t="str">
        <f aca="false">IF(DW70&gt;DV$10,
    "",
    VLOOKUP(DW70,DY$11:EE568,3,FALSE())
)</f>
        <v/>
      </c>
      <c r="EI70" s="133" t="str">
        <f aca="false">IF(DW70&gt;DV$10,
    "",
    VLOOKUP(DW70,DY$11:EE568,4,FALSE())
)</f>
        <v/>
      </c>
      <c r="EJ70" s="134" t="str">
        <f aca="false">IF(DW70&gt;DV$10,
    "",
    VLOOKUP(DW70,DY$11:EE568,6,FALSE())
)</f>
        <v/>
      </c>
      <c r="EK70" s="59"/>
    </row>
    <row r="71" customFormat="false" ht="15.75" hidden="false" customHeight="false" outlineLevel="0" collapsed="false">
      <c r="A71" s="3"/>
      <c r="B71" s="155"/>
      <c r="C71" s="156"/>
      <c r="D71" s="96"/>
      <c r="E71" s="157"/>
      <c r="F71" s="148"/>
      <c r="G71" s="148"/>
      <c r="H71" s="149"/>
      <c r="I71" s="150"/>
      <c r="J71" s="151"/>
      <c r="K71" s="151"/>
      <c r="L71" s="151"/>
      <c r="M71" s="151"/>
      <c r="N71" s="152"/>
      <c r="O71" s="103"/>
      <c r="P71" s="148"/>
      <c r="Q71" s="149"/>
      <c r="R71" s="150"/>
      <c r="S71" s="151"/>
      <c r="T71" s="151"/>
      <c r="U71" s="151"/>
      <c r="V71" s="151"/>
      <c r="W71" s="152"/>
      <c r="X71" s="103"/>
      <c r="Y71" s="148"/>
      <c r="Z71" s="149"/>
      <c r="AA71" s="150"/>
      <c r="AB71" s="151"/>
      <c r="AC71" s="151"/>
      <c r="AD71" s="151"/>
      <c r="AE71" s="151"/>
      <c r="AF71" s="152"/>
      <c r="AG71" s="104"/>
      <c r="AH71" s="150"/>
      <c r="AI71" s="73"/>
      <c r="AJ71" s="73" t="str">
        <f aca="false">IF(ISBLANK($C71),
  "",
IF(E71=Constants!$B$7,
  TRUE(),
IF(E71=Constants!$B$8,
  FALSE(),
  TRUE()
)))</f>
        <v/>
      </c>
      <c r="AK71" s="74" t="str">
        <f aca="false">IF(ISBLANK($C71),"",IF(F71=Constants!$B$8,FALSE(),TRUE()))</f>
        <v/>
      </c>
      <c r="AL71" s="74" t="str">
        <f aca="false">IF(ISBLANK($C71),"",COUNTA($G71:$O71)&gt;0)</f>
        <v/>
      </c>
      <c r="AM71" s="74" t="str">
        <f aca="false">IF(OR(ISBLANK($C71),$AL71&lt;&gt;TRUE()),"",IF(ISBLANK(G71),Constants!$B$27,MAX(0,G71)))</f>
        <v/>
      </c>
      <c r="AN71" s="74" t="str">
        <f aca="false">IF(OR(ISBLANK($C71),$AL71&lt;&gt;TRUE()),"",IF(ISBLANK(H71),Constants!$B$28,MAX(0,H71)))</f>
        <v/>
      </c>
      <c r="AO71" s="74" t="str">
        <f aca="false">IF(OR(ISBLANK($C71),$AL71&lt;&gt;TRUE()),"",IF(J71=Constants!$B$7,TRUE(),IF(J71=Constants!$B$8,FALSE(),TRUE())))</f>
        <v/>
      </c>
      <c r="AP71" s="74" t="str">
        <f aca="false">IF(OR(ISBLANK($C71),$AL71&lt;&gt;TRUE()),"",IF(I71=Constants!$B$7,TRUE(),IF(I71=Constants!$B$8,FALSE(),TRUE())))</f>
        <v/>
      </c>
      <c r="AQ71" s="74" t="str">
        <f aca="false">IF(OR(ISBLANK($C71),$AL71&lt;&gt;TRUE()),"",IF(K71=Constants!$B$33,TRUE(),IF(K71=Constants!$B$34,FALSE(),IF(AND(ISNUMBER(O71),OR(ISBLANK(N71),N71=0)),TRUE(),IF(AND(ISBLANK(O71),ISNUMBER(N71),N71&lt;&gt;0),FALSE(),"")))))</f>
        <v/>
      </c>
      <c r="AR71" s="74" t="str">
        <f aca="false">IF(OR(ISBLANK($C71),$AL71&lt;&gt;TRUE()),"",IF(ISBLANK(L71),Constants!$B$35,MAX(0,MIN(Constants!$B$31,L71))))</f>
        <v/>
      </c>
      <c r="AS71" s="74" t="str">
        <f aca="false">IF(OR(ISBLANK($C71),$AL71&lt;&gt;TRUE()),"",IF(ISBLANK(M71),Constants!$B$35,MAX(0,MIN(Constants!$B$32,M71))))</f>
        <v/>
      </c>
      <c r="AT71" s="74" t="str">
        <f aca="false">IF(ISBLANK($C71),"",COUNTA($P71:$X71)&gt;0)</f>
        <v/>
      </c>
      <c r="AU71" s="74" t="str">
        <f aca="false">IF(OR(ISBLANK($C71),$AT71&lt;&gt;TRUE()),"",IF(ISBLANK(P71),Constants!$B$27,MAX(0,P71)))</f>
        <v/>
      </c>
      <c r="AV71" s="74" t="str">
        <f aca="false">IF(OR(ISBLANK($C71),$AT71&lt;&gt;TRUE()),"",IF(ISBLANK(Q71),Constants!$B$28,MAX(0,Q71)))</f>
        <v/>
      </c>
      <c r="AW71" s="74" t="str">
        <f aca="false">IF(OR(ISBLANK($C71),$AT71&lt;&gt;TRUE()),"",IF(S71=Constants!$B$7,TRUE(),IF(S71=Constants!$B$8,FALSE(),TRUE())))</f>
        <v/>
      </c>
      <c r="AX71" s="74" t="str">
        <f aca="false">IF(OR(ISBLANK($C71),$AT71&lt;&gt;TRUE()),"",IF(R71=Constants!$B$7,TRUE(),IF(R71=Constants!$B$8,FALSE(),TRUE())))</f>
        <v/>
      </c>
      <c r="AY71" s="74" t="str">
        <f aca="false">IF(OR(ISBLANK($C71),$AT71&lt;&gt;TRUE()),"",IF(T71=Constants!$B$33,TRUE(),IF(T71=Constants!$B$34,FALSE(),IF(AND(ISNUMBER(X71),OR(ISBLANK(W71),W71=0)),TRUE(),IF(AND(ISBLANK(X71),ISNUMBER(W71),W71&lt;&gt;0),FALSE(),"")))))</f>
        <v/>
      </c>
      <c r="AZ71" s="74" t="str">
        <f aca="false">IF(OR(ISBLANK($C71),$AT71&lt;&gt;TRUE()),"",IF(ISBLANK(U71),Constants!$B$35,MAX(0,MIN(Constants!$B$31,U71))))</f>
        <v/>
      </c>
      <c r="BA71" s="74" t="str">
        <f aca="false">IF(OR(ISBLANK($C71),$AT71&lt;&gt;TRUE()),"",IF(ISBLANK(V71),Constants!$B$35,MAX(0,MIN(Constants!$B$32,V71))))</f>
        <v/>
      </c>
      <c r="BB71" s="74" t="str">
        <f aca="false">IF(ISBLANK($C71),"",COUNTA($Y71:$AG71)&gt;0)</f>
        <v/>
      </c>
      <c r="BC71" s="74" t="str">
        <f aca="false">IF(OR(ISBLANK($C71),$BB71&lt;&gt;TRUE()),"",IF(ISBLANK(Y71),Constants!$B$27,MAX(0,Y71)))</f>
        <v/>
      </c>
      <c r="BD71" s="74" t="str">
        <f aca="false">IF(OR(ISBLANK($C71),$BB71&lt;&gt;TRUE()),"",IF(ISBLANK(Z71),Constants!$B$28,MAX(0,Z71)))</f>
        <v/>
      </c>
      <c r="BE71" s="74" t="str">
        <f aca="false">IF(OR(ISBLANK($C71),$BB71&lt;&gt;TRUE()),"",IF(AB71=Constants!$B$7,TRUE(),IF(AB71=Constants!$B$8,FALSE(),TRUE())))</f>
        <v/>
      </c>
      <c r="BF71" s="74" t="str">
        <f aca="false">IF(OR(ISBLANK($C71),$BB71&lt;&gt;TRUE()),"",IF(AA71=Constants!$B$7,TRUE(),IF(AA71=Constants!$B$8,FALSE(),TRUE())))</f>
        <v/>
      </c>
      <c r="BG71" s="74" t="str">
        <f aca="false">IF(OR(ISBLANK($C71),$BB71&lt;&gt;TRUE()),"",IF(AC71=Constants!$B$33,TRUE(),IF(AC71=Constants!$B$34,FALSE(),IF(AND(ISNUMBER(AG71),OR(ISBLANK(AF71),AF71=0)),TRUE(),IF(AND(ISBLANK(AG71),ISNUMBER(AF71),AF71&lt;&gt;0),FALSE(),"")))))</f>
        <v/>
      </c>
      <c r="BH71" s="74" t="str">
        <f aca="false">IF(OR(ISBLANK($C71),$BB71&lt;&gt;TRUE()),"",IF(ISBLANK(AD71),Constants!$B$35,MAX(0,MIN(Constants!$B$31,AD71))))</f>
        <v/>
      </c>
      <c r="BI71" s="74" t="str">
        <f aca="false">IF(OR(ISBLANK($C71),$BB71&lt;&gt;TRUE()),"",IF(ISBLANK(AE71),Constants!$B$35,MAX(0,MIN(Constants!$B$32,AE71))))</f>
        <v/>
      </c>
      <c r="BJ71" s="75" t="str">
        <f aca="false">IF(ISBLANK($C71),
  "",
IF(AH71=Constants!$B$7,
  TRUE(),
IF(AH71=Constants!$B$8,
  FALSE(),
  FALSE()
)))</f>
        <v/>
      </c>
      <c r="BK71" s="74" t="str">
        <f aca="false">IF(ISBLANK($C71),"",IF($BJ71,Constants!$B$9,IF(COUNTA($E71:$AH71)=0,Constants!$B$10,IF(NOT($AK71),Constants!$B$11,IF(AND(NOT(ISNUMBER($BM71)),COUNTA($O71,$X71,$AG71)&gt;0),Constants!$B$13,Constants!$B$12)))))</f>
        <v/>
      </c>
      <c r="BL71" s="74" t="str">
        <f aca="false">IF(ISBLANK($C71),"",IF($BK71&lt;&gt;Constants!$B$12,$BK71,Constants!$B$4))</f>
        <v/>
      </c>
      <c r="BM71" s="73" t="str">
        <f aca="false">IF(OR(ISBLANK($D$8), NOT(ISNUMBER($D$8))), Constants!$B$17,$D$8)</f>
        <v>ERROR: Set Target Time in cell D8</v>
      </c>
      <c r="BN71" s="73" t="str">
        <f aca="false">IF(OR($BK71&lt;&gt;Constants!$B$12,$AL71&lt;&gt;TRUE()),"",IF(NOT($AO71),TRUE(),IF($AQ71="","",$AQ71)))</f>
        <v/>
      </c>
      <c r="BO71" s="74" t="b">
        <f aca="false">IF(BN71="",FALSE(),IF(NOT($AO71),TRUE(),IF($AQ71,ISNUMBER(O71),ISNUMBER(N71))))</f>
        <v>0</v>
      </c>
      <c r="BP71" s="76" t="str">
        <f aca="false">IF(BO71,IF($AJ71,1,Constants!$B$22)*POWER(Constants!$B$23,MAX($AM71,0))*POWER(Constants!$B$24,MAX($AN71,0)),"")</f>
        <v/>
      </c>
      <c r="BQ71" s="74" t="str">
        <f aca="false">IF(OR($BK71&lt;&gt;Constants!$B$12,NOT($BO71)),"",IF(NOT($AO71),0,Constants!$B$19*IF($AQ71,1,MAX(0,MIN(1,(Constants!$B$20-N71)/Constants!$B$20)))))</f>
        <v/>
      </c>
      <c r="BR71" s="74" t="str">
        <f aca="false">IF(BQ71="","",BQ71*IF($AP71,1,Constants!$B$25)*BP71)</f>
        <v/>
      </c>
      <c r="BS71" s="74" t="str">
        <f aca="false">IF(OR($BK71&lt;&gt;Constants!$B$12,NOT($BO71)),"",IF(NOT($AO71),0,IF(NOT($AQ71),0,MAX(0,Constants!$B$21*(1-ABS(O71-$BM71)/$BM71)))))</f>
        <v/>
      </c>
      <c r="BT71" s="74" t="str">
        <f aca="false">IF(BS71="","",BS71*BP71)</f>
        <v/>
      </c>
      <c r="BU71" s="74" t="str">
        <f aca="false">IF(OR($BK71&lt;&gt;Constants!$B$12,NOT($BO71)),"",IF(OR(NOT($AO71),NOT($AP71)),0,MIN(Constants!$B$18,(Constants!$B$29*$AR71+Constants!$B$30*$AS71)*IF($AQ71,1,MAX(0,MIN(1,(Constants!$B$20-N71)/Constants!$B$20))))))</f>
        <v/>
      </c>
      <c r="BV71" s="74" t="str">
        <f aca="false">IF(BU71="","",BU71*BP71)</f>
        <v/>
      </c>
      <c r="BW71" s="75" t="str">
        <f aca="false">IF(OR($BK71&lt;&gt;Constants!$B$12,NOT($BO71)),"",BR71+BT71+BV71)</f>
        <v/>
      </c>
      <c r="BX71" s="73" t="str">
        <f aca="false">IF(OR($BK71&lt;&gt;Constants!$B$12,$AT71&lt;&gt;TRUE()),"",IF(NOT($AW71),TRUE(),IF($AY71="","",$AY71)))</f>
        <v/>
      </c>
      <c r="BY71" s="74" t="b">
        <f aca="false">IF(BX71="",FALSE(),IF(NOT($AW71),TRUE(),IF($AY71,ISNUMBER(X71),ISNUMBER(W71))))</f>
        <v>0</v>
      </c>
      <c r="BZ71" s="76" t="str">
        <f aca="false">IF(BY71,IF($AJ71,1,Constants!$B$22)*POWER(Constants!$B$23,MAX($AU71,0))*POWER(Constants!$B$24,MAX($AV71,0)),"")</f>
        <v/>
      </c>
      <c r="CA71" s="74" t="str">
        <f aca="false">IF(OR($BK71&lt;&gt;Constants!$B$12,NOT($BY71)),"",IF(NOT($AW71),0,Constants!$B$19*IF($AY71,1,MAX(0,MIN(1,(Constants!$B$20-W71)/Constants!$B$20)))))</f>
        <v/>
      </c>
      <c r="CB71" s="74" t="str">
        <f aca="false">IF(CA71="","",CA71*IF($AX71,1,Constants!$B$25)*BZ71)</f>
        <v/>
      </c>
      <c r="CC71" s="74" t="str">
        <f aca="false">IF(OR($BK71&lt;&gt;Constants!$B$12,NOT($BY71)),"",IF(NOT($AW71),0,IF(NOT($AY71),0,MAX(0,Constants!$B$21*(1-ABS(X71-$BM71)/$BM71)))))</f>
        <v/>
      </c>
      <c r="CD71" s="74" t="str">
        <f aca="false">IF(CC71="","",CC71*BZ71)</f>
        <v/>
      </c>
      <c r="CE71" s="74" t="str">
        <f aca="false">IF(OR($BK71&lt;&gt;Constants!$B$12,NOT($BY71)),"",IF(OR(NOT($AW71),NOT($AX71)),0,MIN(Constants!$B$18,(Constants!$B$29*$AZ71+Constants!$B$30*$BA71)*IF($AY71,1,MAX(0,MIN(1,(Constants!$B$20-W71)/Constants!$B$20))))))</f>
        <v/>
      </c>
      <c r="CF71" s="74" t="str">
        <f aca="false">IF(CE71="","",CE71*BZ71)</f>
        <v/>
      </c>
      <c r="CG71" s="75" t="str">
        <f aca="false">IF(OR($BK71&lt;&gt;Constants!$B$12,NOT($BY71)),"",CB71+CD71+CF71)</f>
        <v/>
      </c>
      <c r="CH71" s="73" t="b">
        <f aca="false">IF(OR(BN71="",BX71=""),TRUE(),BN71&lt;&gt;BX71)</f>
        <v>1</v>
      </c>
      <c r="CI71" s="74" t="str">
        <f aca="false">IF(OR($BK71&lt;&gt;Constants!$B$12,$BB71&lt;&gt;TRUE(),NOT($CH71)),"",IF(NOT($BE71),TRUE(),IF($BG71="","",$BG71)))</f>
        <v/>
      </c>
      <c r="CJ71" s="74" t="b">
        <f aca="false">IF(CI71="",FALSE(),IF(NOT($BE71),TRUE(),IF($BG71,ISNUMBER(AG71),ISNUMBER(AF71))))</f>
        <v>0</v>
      </c>
      <c r="CK71" s="76" t="str">
        <f aca="false">IF(CJ71,IF($AJ71,1,Constants!$B$22)*POWER(Constants!$B$23,MAX($BC71,0))*POWER(Constants!$B$24,MAX($BD71,0)),"")</f>
        <v/>
      </c>
      <c r="CL71" s="74" t="str">
        <f aca="false">IF(OR($BK71&lt;&gt;Constants!$B$12,NOT($CJ71)),"",IF(NOT($BE71),0,Constants!$B$19*IF($BG71,1,MAX(0,MIN(1,(Constants!$B$20-AF71)/Constants!$B$20)))))</f>
        <v/>
      </c>
      <c r="CM71" s="74" t="str">
        <f aca="false">IF(CL71="","",CL71*IF($BF71,1,Constants!$B$25)*CK71)</f>
        <v/>
      </c>
      <c r="CN71" s="74" t="str">
        <f aca="false">IF(OR($BK71&lt;&gt;Constants!$B$12,NOT($CJ71)),"",IF(NOT($BE71),0,IF(NOT($BG71),0,MAX(0,Constants!$B$21*(1-ABS(AG71-$BM71)/$BM71)))))</f>
        <v/>
      </c>
      <c r="CO71" s="74" t="str">
        <f aca="false">IF(CN71="","",CN71*CK71)</f>
        <v/>
      </c>
      <c r="CP71" s="74" t="str">
        <f aca="false">IF(OR($BK71&lt;&gt;Constants!$B$12,NOT($CJ71)),"",IF(OR(NOT($BE71),NOT($BF71)),0,MIN(Constants!$B$18,(Constants!$B$29*$BH71+Constants!$B$30*$BI71)*IF($BG71,1,MAX(0,MIN(1,(Constants!$B$20-AF71)/Constants!$B$20))))))</f>
        <v/>
      </c>
      <c r="CQ71" s="74" t="str">
        <f aca="false">IF(CP71="","",CP71*CK71)</f>
        <v/>
      </c>
      <c r="CR71" s="75" t="str">
        <f aca="false">IF(OR($BK71&lt;&gt;Constants!$B$12,NOT($CJ71)),"",CM71+CO71+CQ71)</f>
        <v/>
      </c>
      <c r="CS71" s="73" t="str">
        <f aca="false">IF(OR($BK71&lt;&gt;Constants!$B$12,ISBLANK($C71)),"",BW71)</f>
        <v/>
      </c>
      <c r="CT71" s="74" t="str">
        <f aca="false">IF(OR($BK71&lt;&gt;Constants!$B$12,ISBLANK($C71)),"",CG71)</f>
        <v/>
      </c>
      <c r="CU71" s="75" t="str">
        <f aca="false">IF(OR($BK71&lt;&gt;Constants!$B$12,ISBLANK($C71)),"",CR71)</f>
        <v/>
      </c>
      <c r="CV71" s="74" t="str">
        <f aca="false">IF(OR($BK71&lt;&gt;Constants!$B$12,ISBLANK($C71)),"",IF(COUNT(CS71:CU71)=0,0,MAX(CS71:CU71)))</f>
        <v/>
      </c>
      <c r="CW71" s="74" t="str">
        <f aca="false">IF($BK71&lt;&gt;Constants!$B$12,"",CV71)</f>
        <v/>
      </c>
      <c r="CX71" s="74" t="str">
        <f aca="false">IF(ISNUMBER(CW71), RANK(CW71,$CW$11:$CW$510), "")</f>
        <v/>
      </c>
      <c r="CY71" s="73" t="str">
        <f aca="false">IF(OR($BK71&lt;&gt;Constants!$B$12,ISBLANK($C71)),"",MAX(BT71,CD71,CO71))</f>
        <v/>
      </c>
      <c r="CZ71" s="74" t="str">
        <f aca="false">IF(ISNUMBER(CY71), RANK(CY71,CY$11:CY$510), "")</f>
        <v/>
      </c>
      <c r="DA71" s="74" t="str">
        <f aca="false">IF(OR($BK71&lt;&gt;Constants!$B$12,ISBLANK($C71)),"",MAX(AM71,AU71,IF($CH71,BC71,0)))</f>
        <v/>
      </c>
      <c r="DB71" s="74" t="str">
        <f aca="false">IF(ISNUMBER(DA71), RANK(DA71,DA$11:DA$510,1), "")</f>
        <v/>
      </c>
      <c r="DC71" s="74" t="str">
        <f aca="false">IF(OR($BK71&lt;&gt;Constants!$B$12,ISBLANK($C71)),"",MAX(BV71,CF71,CQ71))</f>
        <v/>
      </c>
      <c r="DD71" s="74" t="str">
        <f aca="false">IF(ISNUMBER(DC71),RANK(DC71,DC$11:DC$510),"")</f>
        <v/>
      </c>
      <c r="DE71" s="77" t="str">
        <f aca="false">IFERROR(IF(OR($BK71&lt;&gt;Constants!$B$12, ISBLANK($C71)),"",LARGE(CS71:CU71,2)), 0)</f>
        <v/>
      </c>
      <c r="DF71" s="75" t="str">
        <f aca="false">IF(ISNUMBER(DE71), RANK(DE71,DE$11:DE$510), "")</f>
        <v/>
      </c>
      <c r="DG71" s="74" t="str">
        <f aca="false">IF(ISBLANK($C71),"",IF(BK71=Constants!$B$12,RANK($CX71, $CX$11:$CX$510, 1)+
SUMPRODUCT(--($CX$11:$CX$510=$CX71),--($CZ71&gt;$CZ$11:$CZ$510))+
SUMPRODUCT(--($CX$11:$CX$510=$CX71),--($CZ71=$CZ$11:$CZ$510),--($DB71&gt;$DB$11:$DB$510))+
SUMPRODUCT(--($CX$11:$CX$510=$CX71),--($CZ71=$CZ$11:$CZ$510),--($DB71=$DB$11:$DB$510), --($DD71&gt;$DD$11:$DD$510))+
SUMPRODUCT(--($CX$11:$CX$510=$CX71),--($CZ71=$CZ$11:$CZ$510),--($DB71=$DB$11:$DB$510), --($DD71=$DD$11:$DD$510), --($DF71&gt;$DF$11:$DF$510))
,BK71)
)</f>
        <v/>
      </c>
      <c r="DH71" s="74" t="str">
        <f aca="false">IF(ISBLANK(C71),"",IF(BK71&lt;&gt;Constants!$B$12, BK71, CX71-DG71))</f>
        <v/>
      </c>
      <c r="DI71" s="75"/>
      <c r="DJ71" s="78"/>
      <c r="DK71" s="79" t="str">
        <f aca="false">IF(ISBLANK($C71),"",IF($BK71=Constants!$B$13,$BM71,""))</f>
        <v/>
      </c>
      <c r="DL71" s="78" t="str">
        <f aca="false">IF(ISBLANK($C71),"",IF($BK71&lt;&gt;Constants!$B$12,"",IF(COUNT($CS71:$CU71)=0,"",MATCH($CV71,$CS71:$CU71,0))))</f>
        <v/>
      </c>
      <c r="DM71" s="80" t="str">
        <f aca="false">IF(ISNUMBER($DL71),CHOOSE($DL71,$BR71,$CB71,$CM71),"")</f>
        <v/>
      </c>
      <c r="DN71" s="80" t="str">
        <f aca="false">IF(ISNUMBER($DL71),CHOOSE($DL71,$BT71,$CD71,$CO71),"")</f>
        <v/>
      </c>
      <c r="DO71" s="80" t="str">
        <f aca="false">IF(ISNUMBER($DL71),CHOOSE($DL71,$BV71,$CF71,$CQ71),"")</f>
        <v/>
      </c>
      <c r="DP71" s="81" t="str">
        <f aca="false">IF(ISBLANK(C71),"",IF(BK71&lt;&gt;Constants!$B$12, BK71 ,CW71))</f>
        <v/>
      </c>
      <c r="DQ71" s="82" t="str">
        <f aca="false">IF(ISBLANK($C71),"",IF($BK71&lt;&gt;Constants!$B$12,$BK71,$BL71))</f>
        <v/>
      </c>
      <c r="DR71" s="82" t="str">
        <f aca="false">IF(ISBLANK(C71),"",DH71)</f>
        <v/>
      </c>
      <c r="DS71" s="82" t="str">
        <f aca="false">IF(ISBLANK(C71),"",DG71)</f>
        <v/>
      </c>
      <c r="DT71" s="83" t="str">
        <f aca="false">IF(ISBLANK(C71),
  "",
IF(DS71=Constants!$B$9,COUNTA($C$11:$C510)+2,IF(DS71=Constants!$B$10,COUNTA($C$11:$C510)+1,IF(DS71=Constants!$B$11,COUNTA($C$11:$C510),DS71))))</f>
        <v/>
      </c>
      <c r="DU71" s="3"/>
      <c r="DV71" s="84" t="n">
        <f aca="false">IF(OR(ISNUMBER(DS71),DS71="DQ",DS71="P",DS71="NS"),
    1,
    0
)</f>
        <v>0</v>
      </c>
      <c r="DW71" s="84" t="n">
        <v>61</v>
      </c>
      <c r="DX71" s="84" t="str">
        <f aca="false">IF(ISBLANK($C71),"",IF(ISNUMBER(DT71),DT71+ROW($B71)/1000,""))</f>
        <v/>
      </c>
      <c r="DY71" s="84" t="str">
        <f aca="false">IF(ISNUMBER(DX71), RANK(DX71,DX$11:DX$510,1), "")</f>
        <v/>
      </c>
      <c r="DZ71" s="84" t="str">
        <f aca="false">IF(ISBLANK($C71),
    "",
    $B71
)</f>
        <v/>
      </c>
      <c r="EA71" s="84" t="str">
        <f aca="false">IF(ISBLANK($C71),
    "",
    $C71
)</f>
        <v/>
      </c>
      <c r="EB71" s="84" t="str">
        <f aca="false">IF(ISBLANK($C71),
    "",
    $D71
)</f>
        <v/>
      </c>
      <c r="EC71" s="84" t="str">
        <f aca="false">IF(ISBLANK($C71),"",$DQ71)</f>
        <v/>
      </c>
      <c r="ED71" s="86" t="str">
        <f aca="false">DP71</f>
        <v/>
      </c>
      <c r="EE71" s="84" t="str">
        <f aca="false">IF(ISBLANK($C71),
    "",
    DS71
)</f>
        <v/>
      </c>
      <c r="EF71" s="87" t="str">
        <f aca="false">IF(DW71&gt;DV$10,
    "",
    VLOOKUP(DW71,DY$11:EE569,7,FALSE())
)</f>
        <v/>
      </c>
      <c r="EG71" s="88" t="str">
        <f aca="false">IF(DW71&gt;DV$10,
    "",
    VLOOKUP(DW71,DY$11:EE569,2,FALSE())
)</f>
        <v/>
      </c>
      <c r="EH71" s="88" t="str">
        <f aca="false">IF(DW71&gt;DV$10,
    "",
    VLOOKUP(DW71,DY$11:EE569,3,FALSE())
)</f>
        <v/>
      </c>
      <c r="EI71" s="88" t="str">
        <f aca="false">IF(DW71&gt;DV$10,
    "",
    VLOOKUP(DW71,DY$11:EE569,4,FALSE())
)</f>
        <v/>
      </c>
      <c r="EJ71" s="89" t="str">
        <f aca="false">IF(DW71&gt;DV$10,
    "",
    VLOOKUP(DW71,DY$11:EE569,6,FALSE())
)</f>
        <v/>
      </c>
      <c r="EK71" s="59"/>
    </row>
    <row r="72" customFormat="false" ht="15.75" hidden="false" customHeight="false" outlineLevel="0" collapsed="false">
      <c r="A72" s="3"/>
      <c r="B72" s="155"/>
      <c r="C72" s="156"/>
      <c r="D72" s="96"/>
      <c r="E72" s="157"/>
      <c r="F72" s="148"/>
      <c r="G72" s="148"/>
      <c r="H72" s="149"/>
      <c r="I72" s="150"/>
      <c r="J72" s="151"/>
      <c r="K72" s="151"/>
      <c r="L72" s="151"/>
      <c r="M72" s="151"/>
      <c r="N72" s="152"/>
      <c r="O72" s="103"/>
      <c r="P72" s="148"/>
      <c r="Q72" s="149"/>
      <c r="R72" s="150"/>
      <c r="S72" s="151"/>
      <c r="T72" s="151"/>
      <c r="U72" s="151"/>
      <c r="V72" s="151"/>
      <c r="W72" s="152"/>
      <c r="X72" s="103"/>
      <c r="Y72" s="148"/>
      <c r="Z72" s="149"/>
      <c r="AA72" s="150"/>
      <c r="AB72" s="151"/>
      <c r="AC72" s="151"/>
      <c r="AD72" s="151"/>
      <c r="AE72" s="151"/>
      <c r="AF72" s="152"/>
      <c r="AG72" s="104"/>
      <c r="AH72" s="150"/>
      <c r="AI72" s="73"/>
      <c r="AJ72" s="73" t="str">
        <f aca="false">IF(ISBLANK($C72),
  "",
IF(E72=Constants!$B$7,
  TRUE(),
IF(E72=Constants!$B$8,
  FALSE(),
  TRUE()
)))</f>
        <v/>
      </c>
      <c r="AK72" s="74" t="str">
        <f aca="false">IF(ISBLANK($C72),"",IF(F72=Constants!$B$8,FALSE(),TRUE()))</f>
        <v/>
      </c>
      <c r="AL72" s="74" t="str">
        <f aca="false">IF(ISBLANK($C72),"",COUNTA($G72:$O72)&gt;0)</f>
        <v/>
      </c>
      <c r="AM72" s="74" t="str">
        <f aca="false">IF(OR(ISBLANK($C72),$AL72&lt;&gt;TRUE()),"",IF(ISBLANK(G72),Constants!$B$27,MAX(0,G72)))</f>
        <v/>
      </c>
      <c r="AN72" s="74" t="str">
        <f aca="false">IF(OR(ISBLANK($C72),$AL72&lt;&gt;TRUE()),"",IF(ISBLANK(H72),Constants!$B$28,MAX(0,H72)))</f>
        <v/>
      </c>
      <c r="AO72" s="74" t="str">
        <f aca="false">IF(OR(ISBLANK($C72),$AL72&lt;&gt;TRUE()),"",IF(J72=Constants!$B$7,TRUE(),IF(J72=Constants!$B$8,FALSE(),TRUE())))</f>
        <v/>
      </c>
      <c r="AP72" s="74" t="str">
        <f aca="false">IF(OR(ISBLANK($C72),$AL72&lt;&gt;TRUE()),"",IF(I72=Constants!$B$7,TRUE(),IF(I72=Constants!$B$8,FALSE(),TRUE())))</f>
        <v/>
      </c>
      <c r="AQ72" s="74" t="str">
        <f aca="false">IF(OR(ISBLANK($C72),$AL72&lt;&gt;TRUE()),"",IF(K72=Constants!$B$33,TRUE(),IF(K72=Constants!$B$34,FALSE(),IF(AND(ISNUMBER(O72),OR(ISBLANK(N72),N72=0)),TRUE(),IF(AND(ISBLANK(O72),ISNUMBER(N72),N72&lt;&gt;0),FALSE(),"")))))</f>
        <v/>
      </c>
      <c r="AR72" s="74" t="str">
        <f aca="false">IF(OR(ISBLANK($C72),$AL72&lt;&gt;TRUE()),"",IF(ISBLANK(L72),Constants!$B$35,MAX(0,MIN(Constants!$B$31,L72))))</f>
        <v/>
      </c>
      <c r="AS72" s="74" t="str">
        <f aca="false">IF(OR(ISBLANK($C72),$AL72&lt;&gt;TRUE()),"",IF(ISBLANK(M72),Constants!$B$35,MAX(0,MIN(Constants!$B$32,M72))))</f>
        <v/>
      </c>
      <c r="AT72" s="74" t="str">
        <f aca="false">IF(ISBLANK($C72),"",COUNTA($P72:$X72)&gt;0)</f>
        <v/>
      </c>
      <c r="AU72" s="74" t="str">
        <f aca="false">IF(OR(ISBLANK($C72),$AT72&lt;&gt;TRUE()),"",IF(ISBLANK(P72),Constants!$B$27,MAX(0,P72)))</f>
        <v/>
      </c>
      <c r="AV72" s="74" t="str">
        <f aca="false">IF(OR(ISBLANK($C72),$AT72&lt;&gt;TRUE()),"",IF(ISBLANK(Q72),Constants!$B$28,MAX(0,Q72)))</f>
        <v/>
      </c>
      <c r="AW72" s="74" t="str">
        <f aca="false">IF(OR(ISBLANK($C72),$AT72&lt;&gt;TRUE()),"",IF(S72=Constants!$B$7,TRUE(),IF(S72=Constants!$B$8,FALSE(),TRUE())))</f>
        <v/>
      </c>
      <c r="AX72" s="74" t="str">
        <f aca="false">IF(OR(ISBLANK($C72),$AT72&lt;&gt;TRUE()),"",IF(R72=Constants!$B$7,TRUE(),IF(R72=Constants!$B$8,FALSE(),TRUE())))</f>
        <v/>
      </c>
      <c r="AY72" s="74" t="str">
        <f aca="false">IF(OR(ISBLANK($C72),$AT72&lt;&gt;TRUE()),"",IF(T72=Constants!$B$33,TRUE(),IF(T72=Constants!$B$34,FALSE(),IF(AND(ISNUMBER(X72),OR(ISBLANK(W72),W72=0)),TRUE(),IF(AND(ISBLANK(X72),ISNUMBER(W72),W72&lt;&gt;0),FALSE(),"")))))</f>
        <v/>
      </c>
      <c r="AZ72" s="74" t="str">
        <f aca="false">IF(OR(ISBLANK($C72),$AT72&lt;&gt;TRUE()),"",IF(ISBLANK(U72),Constants!$B$35,MAX(0,MIN(Constants!$B$31,U72))))</f>
        <v/>
      </c>
      <c r="BA72" s="74" t="str">
        <f aca="false">IF(OR(ISBLANK($C72),$AT72&lt;&gt;TRUE()),"",IF(ISBLANK(V72),Constants!$B$35,MAX(0,MIN(Constants!$B$32,V72))))</f>
        <v/>
      </c>
      <c r="BB72" s="74" t="str">
        <f aca="false">IF(ISBLANK($C72),"",COUNTA($Y72:$AG72)&gt;0)</f>
        <v/>
      </c>
      <c r="BC72" s="74" t="str">
        <f aca="false">IF(OR(ISBLANK($C72),$BB72&lt;&gt;TRUE()),"",IF(ISBLANK(Y72),Constants!$B$27,MAX(0,Y72)))</f>
        <v/>
      </c>
      <c r="BD72" s="74" t="str">
        <f aca="false">IF(OR(ISBLANK($C72),$BB72&lt;&gt;TRUE()),"",IF(ISBLANK(Z72),Constants!$B$28,MAX(0,Z72)))</f>
        <v/>
      </c>
      <c r="BE72" s="74" t="str">
        <f aca="false">IF(OR(ISBLANK($C72),$BB72&lt;&gt;TRUE()),"",IF(AB72=Constants!$B$7,TRUE(),IF(AB72=Constants!$B$8,FALSE(),TRUE())))</f>
        <v/>
      </c>
      <c r="BF72" s="74" t="str">
        <f aca="false">IF(OR(ISBLANK($C72),$BB72&lt;&gt;TRUE()),"",IF(AA72=Constants!$B$7,TRUE(),IF(AA72=Constants!$B$8,FALSE(),TRUE())))</f>
        <v/>
      </c>
      <c r="BG72" s="74" t="str">
        <f aca="false">IF(OR(ISBLANK($C72),$BB72&lt;&gt;TRUE()),"",IF(AC72=Constants!$B$33,TRUE(),IF(AC72=Constants!$B$34,FALSE(),IF(AND(ISNUMBER(AG72),OR(ISBLANK(AF72),AF72=0)),TRUE(),IF(AND(ISBLANK(AG72),ISNUMBER(AF72),AF72&lt;&gt;0),FALSE(),"")))))</f>
        <v/>
      </c>
      <c r="BH72" s="74" t="str">
        <f aca="false">IF(OR(ISBLANK($C72),$BB72&lt;&gt;TRUE()),"",IF(ISBLANK(AD72),Constants!$B$35,MAX(0,MIN(Constants!$B$31,AD72))))</f>
        <v/>
      </c>
      <c r="BI72" s="74" t="str">
        <f aca="false">IF(OR(ISBLANK($C72),$BB72&lt;&gt;TRUE()),"",IF(ISBLANK(AE72),Constants!$B$35,MAX(0,MIN(Constants!$B$32,AE72))))</f>
        <v/>
      </c>
      <c r="BJ72" s="75" t="str">
        <f aca="false">IF(ISBLANK($C72),
  "",
IF(AH72=Constants!$B$7,
  TRUE(),
IF(AH72=Constants!$B$8,
  FALSE(),
  FALSE()
)))</f>
        <v/>
      </c>
      <c r="BK72" s="74" t="str">
        <f aca="false">IF(ISBLANK($C72),"",IF($BJ72,Constants!$B$9,IF(COUNTA($E72:$AH72)=0,Constants!$B$10,IF(NOT($AK72),Constants!$B$11,IF(AND(NOT(ISNUMBER($BM72)),COUNTA($O72,$X72,$AG72)&gt;0),Constants!$B$13,Constants!$B$12)))))</f>
        <v/>
      </c>
      <c r="BL72" s="74" t="str">
        <f aca="false">IF(ISBLANK($C72),"",IF($BK72&lt;&gt;Constants!$B$12,$BK72,Constants!$B$4))</f>
        <v/>
      </c>
      <c r="BM72" s="73" t="str">
        <f aca="false">IF(OR(ISBLANK($D$8), NOT(ISNUMBER($D$8))), Constants!$B$17,$D$8)</f>
        <v>ERROR: Set Target Time in cell D8</v>
      </c>
      <c r="BN72" s="73" t="str">
        <f aca="false">IF(OR($BK72&lt;&gt;Constants!$B$12,$AL72&lt;&gt;TRUE()),"",IF(NOT($AO72),TRUE(),IF($AQ72="","",$AQ72)))</f>
        <v/>
      </c>
      <c r="BO72" s="74" t="b">
        <f aca="false">IF(BN72="",FALSE(),IF(NOT($AO72),TRUE(),IF($AQ72,ISNUMBER(O72),ISNUMBER(N72))))</f>
        <v>0</v>
      </c>
      <c r="BP72" s="76" t="str">
        <f aca="false">IF(BO72,IF($AJ72,1,Constants!$B$22)*POWER(Constants!$B$23,MAX($AM72,0))*POWER(Constants!$B$24,MAX($AN72,0)),"")</f>
        <v/>
      </c>
      <c r="BQ72" s="74" t="str">
        <f aca="false">IF(OR($BK72&lt;&gt;Constants!$B$12,NOT($BO72)),"",IF(NOT($AO72),0,Constants!$B$19*IF($AQ72,1,MAX(0,MIN(1,(Constants!$B$20-N72)/Constants!$B$20)))))</f>
        <v/>
      </c>
      <c r="BR72" s="74" t="str">
        <f aca="false">IF(BQ72="","",BQ72*IF($AP72,1,Constants!$B$25)*BP72)</f>
        <v/>
      </c>
      <c r="BS72" s="74" t="str">
        <f aca="false">IF(OR($BK72&lt;&gt;Constants!$B$12,NOT($BO72)),"",IF(NOT($AO72),0,IF(NOT($AQ72),0,MAX(0,Constants!$B$21*(1-ABS(O72-$BM72)/$BM72)))))</f>
        <v/>
      </c>
      <c r="BT72" s="74" t="str">
        <f aca="false">IF(BS72="","",BS72*BP72)</f>
        <v/>
      </c>
      <c r="BU72" s="74" t="str">
        <f aca="false">IF(OR($BK72&lt;&gt;Constants!$B$12,NOT($BO72)),"",IF(OR(NOT($AO72),NOT($AP72)),0,MIN(Constants!$B$18,(Constants!$B$29*$AR72+Constants!$B$30*$AS72)*IF($AQ72,1,MAX(0,MIN(1,(Constants!$B$20-N72)/Constants!$B$20))))))</f>
        <v/>
      </c>
      <c r="BV72" s="74" t="str">
        <f aca="false">IF(BU72="","",BU72*BP72)</f>
        <v/>
      </c>
      <c r="BW72" s="75" t="str">
        <f aca="false">IF(OR($BK72&lt;&gt;Constants!$B$12,NOT($BO72)),"",BR72+BT72+BV72)</f>
        <v/>
      </c>
      <c r="BX72" s="73" t="str">
        <f aca="false">IF(OR($BK72&lt;&gt;Constants!$B$12,$AT72&lt;&gt;TRUE()),"",IF(NOT($AW72),TRUE(),IF($AY72="","",$AY72)))</f>
        <v/>
      </c>
      <c r="BY72" s="74" t="b">
        <f aca="false">IF(BX72="",FALSE(),IF(NOT($AW72),TRUE(),IF($AY72,ISNUMBER(X72),ISNUMBER(W72))))</f>
        <v>0</v>
      </c>
      <c r="BZ72" s="76" t="str">
        <f aca="false">IF(BY72,IF($AJ72,1,Constants!$B$22)*POWER(Constants!$B$23,MAX($AU72,0))*POWER(Constants!$B$24,MAX($AV72,0)),"")</f>
        <v/>
      </c>
      <c r="CA72" s="74" t="str">
        <f aca="false">IF(OR($BK72&lt;&gt;Constants!$B$12,NOT($BY72)),"",IF(NOT($AW72),0,Constants!$B$19*IF($AY72,1,MAX(0,MIN(1,(Constants!$B$20-W72)/Constants!$B$20)))))</f>
        <v/>
      </c>
      <c r="CB72" s="74" t="str">
        <f aca="false">IF(CA72="","",CA72*IF($AX72,1,Constants!$B$25)*BZ72)</f>
        <v/>
      </c>
      <c r="CC72" s="74" t="str">
        <f aca="false">IF(OR($BK72&lt;&gt;Constants!$B$12,NOT($BY72)),"",IF(NOT($AW72),0,IF(NOT($AY72),0,MAX(0,Constants!$B$21*(1-ABS(X72-$BM72)/$BM72)))))</f>
        <v/>
      </c>
      <c r="CD72" s="74" t="str">
        <f aca="false">IF(CC72="","",CC72*BZ72)</f>
        <v/>
      </c>
      <c r="CE72" s="74" t="str">
        <f aca="false">IF(OR($BK72&lt;&gt;Constants!$B$12,NOT($BY72)),"",IF(OR(NOT($AW72),NOT($AX72)),0,MIN(Constants!$B$18,(Constants!$B$29*$AZ72+Constants!$B$30*$BA72)*IF($AY72,1,MAX(0,MIN(1,(Constants!$B$20-W72)/Constants!$B$20))))))</f>
        <v/>
      </c>
      <c r="CF72" s="74" t="str">
        <f aca="false">IF(CE72="","",CE72*BZ72)</f>
        <v/>
      </c>
      <c r="CG72" s="75" t="str">
        <f aca="false">IF(OR($BK72&lt;&gt;Constants!$B$12,NOT($BY72)),"",CB72+CD72+CF72)</f>
        <v/>
      </c>
      <c r="CH72" s="73" t="b">
        <f aca="false">IF(OR(BN72="",BX72=""),TRUE(),BN72&lt;&gt;BX72)</f>
        <v>1</v>
      </c>
      <c r="CI72" s="74" t="str">
        <f aca="false">IF(OR($BK72&lt;&gt;Constants!$B$12,$BB72&lt;&gt;TRUE(),NOT($CH72)),"",IF(NOT($BE72),TRUE(),IF($BG72="","",$BG72)))</f>
        <v/>
      </c>
      <c r="CJ72" s="74" t="b">
        <f aca="false">IF(CI72="",FALSE(),IF(NOT($BE72),TRUE(),IF($BG72,ISNUMBER(AG72),ISNUMBER(AF72))))</f>
        <v>0</v>
      </c>
      <c r="CK72" s="76" t="str">
        <f aca="false">IF(CJ72,IF($AJ72,1,Constants!$B$22)*POWER(Constants!$B$23,MAX($BC72,0))*POWER(Constants!$B$24,MAX($BD72,0)),"")</f>
        <v/>
      </c>
      <c r="CL72" s="74" t="str">
        <f aca="false">IF(OR($BK72&lt;&gt;Constants!$B$12,NOT($CJ72)),"",IF(NOT($BE72),0,Constants!$B$19*IF($BG72,1,MAX(0,MIN(1,(Constants!$B$20-AF72)/Constants!$B$20)))))</f>
        <v/>
      </c>
      <c r="CM72" s="74" t="str">
        <f aca="false">IF(CL72="","",CL72*IF($BF72,1,Constants!$B$25)*CK72)</f>
        <v/>
      </c>
      <c r="CN72" s="74" t="str">
        <f aca="false">IF(OR($BK72&lt;&gt;Constants!$B$12,NOT($CJ72)),"",IF(NOT($BE72),0,IF(NOT($BG72),0,MAX(0,Constants!$B$21*(1-ABS(AG72-$BM72)/$BM72)))))</f>
        <v/>
      </c>
      <c r="CO72" s="74" t="str">
        <f aca="false">IF(CN72="","",CN72*CK72)</f>
        <v/>
      </c>
      <c r="CP72" s="74" t="str">
        <f aca="false">IF(OR($BK72&lt;&gt;Constants!$B$12,NOT($CJ72)),"",IF(OR(NOT($BE72),NOT($BF72)),0,MIN(Constants!$B$18,(Constants!$B$29*$BH72+Constants!$B$30*$BI72)*IF($BG72,1,MAX(0,MIN(1,(Constants!$B$20-AF72)/Constants!$B$20))))))</f>
        <v/>
      </c>
      <c r="CQ72" s="74" t="str">
        <f aca="false">IF(CP72="","",CP72*CK72)</f>
        <v/>
      </c>
      <c r="CR72" s="75" t="str">
        <f aca="false">IF(OR($BK72&lt;&gt;Constants!$B$12,NOT($CJ72)),"",CM72+CO72+CQ72)</f>
        <v/>
      </c>
      <c r="CS72" s="73" t="str">
        <f aca="false">IF(OR($BK72&lt;&gt;Constants!$B$12,ISBLANK($C72)),"",BW72)</f>
        <v/>
      </c>
      <c r="CT72" s="74" t="str">
        <f aca="false">IF(OR($BK72&lt;&gt;Constants!$B$12,ISBLANK($C72)),"",CG72)</f>
        <v/>
      </c>
      <c r="CU72" s="75" t="str">
        <f aca="false">IF(OR($BK72&lt;&gt;Constants!$B$12,ISBLANK($C72)),"",CR72)</f>
        <v/>
      </c>
      <c r="CV72" s="74" t="str">
        <f aca="false">IF(OR($BK72&lt;&gt;Constants!$B$12,ISBLANK($C72)),"",IF(COUNT(CS72:CU72)=0,0,MAX(CS72:CU72)))</f>
        <v/>
      </c>
      <c r="CW72" s="74" t="str">
        <f aca="false">IF($BK72&lt;&gt;Constants!$B$12,"",CV72)</f>
        <v/>
      </c>
      <c r="CX72" s="74" t="str">
        <f aca="false">IF(ISNUMBER(CW72), RANK(CW72,$CW$11:$CW$510), "")</f>
        <v/>
      </c>
      <c r="CY72" s="73" t="str">
        <f aca="false">IF(OR($BK72&lt;&gt;Constants!$B$12,ISBLANK($C72)),"",MAX(BT72,CD72,CO72))</f>
        <v/>
      </c>
      <c r="CZ72" s="74" t="str">
        <f aca="false">IF(ISNUMBER(CY72), RANK(CY72,CY$11:CY$510), "")</f>
        <v/>
      </c>
      <c r="DA72" s="74" t="str">
        <f aca="false">IF(OR($BK72&lt;&gt;Constants!$B$12,ISBLANK($C72)),"",MAX(AM72,AU72,IF($CH72,BC72,0)))</f>
        <v/>
      </c>
      <c r="DB72" s="74" t="str">
        <f aca="false">IF(ISNUMBER(DA72), RANK(DA72,DA$11:DA$510,1), "")</f>
        <v/>
      </c>
      <c r="DC72" s="74" t="str">
        <f aca="false">IF(OR($BK72&lt;&gt;Constants!$B$12,ISBLANK($C72)),"",MAX(BV72,CF72,CQ72))</f>
        <v/>
      </c>
      <c r="DD72" s="74" t="str">
        <f aca="false">IF(ISNUMBER(DC72),RANK(DC72,DC$11:DC$510),"")</f>
        <v/>
      </c>
      <c r="DE72" s="77" t="str">
        <f aca="false">IFERROR(IF(OR($BK72&lt;&gt;Constants!$B$12, ISBLANK($C72)),"",LARGE(CS72:CU72,2)), 0)</f>
        <v/>
      </c>
      <c r="DF72" s="75" t="str">
        <f aca="false">IF(ISNUMBER(DE72), RANK(DE72,DE$11:DE$510), "")</f>
        <v/>
      </c>
      <c r="DG72" s="74" t="str">
        <f aca="false">IF(ISBLANK($C72),"",IF(BK72=Constants!$B$12,RANK($CX72, $CX$11:$CX$510, 1)+
SUMPRODUCT(--($CX$11:$CX$510=$CX72),--($CZ72&gt;$CZ$11:$CZ$510))+
SUMPRODUCT(--($CX$11:$CX$510=$CX72),--($CZ72=$CZ$11:$CZ$510),--($DB72&gt;$DB$11:$DB$510))+
SUMPRODUCT(--($CX$11:$CX$510=$CX72),--($CZ72=$CZ$11:$CZ$510),--($DB72=$DB$11:$DB$510), --($DD72&gt;$DD$11:$DD$510))+
SUMPRODUCT(--($CX$11:$CX$510=$CX72),--($CZ72=$CZ$11:$CZ$510),--($DB72=$DB$11:$DB$510), --($DD72=$DD$11:$DD$510), --($DF72&gt;$DF$11:$DF$510))
,BK72)
)</f>
        <v/>
      </c>
      <c r="DH72" s="74" t="str">
        <f aca="false">IF(ISBLANK(C72),"",IF(BK72&lt;&gt;Constants!$B$12, BK72, CX72-DG72))</f>
        <v/>
      </c>
      <c r="DI72" s="75"/>
      <c r="DJ72" s="78"/>
      <c r="DK72" s="79" t="str">
        <f aca="false">IF(ISBLANK($C72),"",IF($BK72=Constants!$B$13,$BM72,""))</f>
        <v/>
      </c>
      <c r="DL72" s="78" t="str">
        <f aca="false">IF(ISBLANK($C72),"",IF($BK72&lt;&gt;Constants!$B$12,"",IF(COUNT($CS72:$CU72)=0,"",MATCH($CV72,$CS72:$CU72,0))))</f>
        <v/>
      </c>
      <c r="DM72" s="80" t="str">
        <f aca="false">IF(ISNUMBER($DL72),CHOOSE($DL72,$BR72,$CB72,$CM72),"")</f>
        <v/>
      </c>
      <c r="DN72" s="80" t="str">
        <f aca="false">IF(ISNUMBER($DL72),CHOOSE($DL72,$BT72,$CD72,$CO72),"")</f>
        <v/>
      </c>
      <c r="DO72" s="80" t="str">
        <f aca="false">IF(ISNUMBER($DL72),CHOOSE($DL72,$BV72,$CF72,$CQ72),"")</f>
        <v/>
      </c>
      <c r="DP72" s="81" t="str">
        <f aca="false">IF(ISBLANK(C72),"",IF(BK72&lt;&gt;Constants!$B$12, BK72 ,CW72))</f>
        <v/>
      </c>
      <c r="DQ72" s="82" t="str">
        <f aca="false">IF(ISBLANK($C72),"",IF($BK72&lt;&gt;Constants!$B$12,$BK72,$BL72))</f>
        <v/>
      </c>
      <c r="DR72" s="82" t="str">
        <f aca="false">IF(ISBLANK(C72),"",DH72)</f>
        <v/>
      </c>
      <c r="DS72" s="82" t="str">
        <f aca="false">IF(ISBLANK(C72),"",DG72)</f>
        <v/>
      </c>
      <c r="DT72" s="83" t="str">
        <f aca="false">IF(ISBLANK(C72),
  "",
IF(DS72=Constants!$B$9,COUNTA($C$11:$C510)+2,IF(DS72=Constants!$B$10,COUNTA($C$11:$C510)+1,IF(DS72=Constants!$B$11,COUNTA($C$11:$C510),DS72))))</f>
        <v/>
      </c>
      <c r="DU72" s="3"/>
      <c r="DV72" s="84" t="n">
        <f aca="false">IF(OR(ISNUMBER(DS72),DS72="DQ",DS72="P",DS72="NS"),
    1,
    0
)</f>
        <v>0</v>
      </c>
      <c r="DW72" s="84" t="n">
        <v>62</v>
      </c>
      <c r="DX72" s="84" t="str">
        <f aca="false">IF(ISBLANK($C72),"",IF(ISNUMBER(DT72),DT72+ROW($B72)/1000,""))</f>
        <v/>
      </c>
      <c r="DY72" s="84" t="str">
        <f aca="false">IF(ISNUMBER(DX72), RANK(DX72,DX$11:DX$510,1), "")</f>
        <v/>
      </c>
      <c r="DZ72" s="84" t="str">
        <f aca="false">IF(ISBLANK($C72),
    "",
    $B72
)</f>
        <v/>
      </c>
      <c r="EA72" s="84" t="str">
        <f aca="false">IF(ISBLANK($C72),
    "",
    $C72
)</f>
        <v/>
      </c>
      <c r="EB72" s="84" t="str">
        <f aca="false">IF(ISBLANK($C72),
    "",
    $D72
)</f>
        <v/>
      </c>
      <c r="EC72" s="84" t="str">
        <f aca="false">IF(ISBLANK($C72),"",$DQ72)</f>
        <v/>
      </c>
      <c r="ED72" s="86" t="str">
        <f aca="false">DP72</f>
        <v/>
      </c>
      <c r="EE72" s="84" t="str">
        <f aca="false">IF(ISBLANK($C72),
    "",
    DS72
)</f>
        <v/>
      </c>
      <c r="EF72" s="87" t="str">
        <f aca="false">IF(DW72&gt;DV$10,
    "",
    VLOOKUP(DW72,DY$11:EE570,7,FALSE())
)</f>
        <v/>
      </c>
      <c r="EG72" s="88" t="str">
        <f aca="false">IF(DW72&gt;DV$10,
    "",
    VLOOKUP(DW72,DY$11:EE570,2,FALSE())
)</f>
        <v/>
      </c>
      <c r="EH72" s="88" t="str">
        <f aca="false">IF(DW72&gt;DV$10,
    "",
    VLOOKUP(DW72,DY$11:EE570,3,FALSE())
)</f>
        <v/>
      </c>
      <c r="EI72" s="88" t="str">
        <f aca="false">IF(DW72&gt;DV$10,
    "",
    VLOOKUP(DW72,DY$11:EE570,4,FALSE())
)</f>
        <v/>
      </c>
      <c r="EJ72" s="89" t="str">
        <f aca="false">IF(DW72&gt;DV$10,
    "",
    VLOOKUP(DW72,DY$11:EE570,6,FALSE())
)</f>
        <v/>
      </c>
      <c r="EK72" s="59"/>
    </row>
    <row r="73" customFormat="false" ht="15.75" hidden="false" customHeight="false" outlineLevel="0" collapsed="false">
      <c r="A73" s="3"/>
      <c r="B73" s="155"/>
      <c r="C73" s="156"/>
      <c r="D73" s="96"/>
      <c r="E73" s="157"/>
      <c r="F73" s="148"/>
      <c r="G73" s="148"/>
      <c r="H73" s="149"/>
      <c r="I73" s="150"/>
      <c r="J73" s="151"/>
      <c r="K73" s="151"/>
      <c r="L73" s="151"/>
      <c r="M73" s="151"/>
      <c r="N73" s="152"/>
      <c r="O73" s="103"/>
      <c r="P73" s="148"/>
      <c r="Q73" s="149"/>
      <c r="R73" s="150"/>
      <c r="S73" s="151"/>
      <c r="T73" s="151"/>
      <c r="U73" s="151"/>
      <c r="V73" s="151"/>
      <c r="W73" s="152"/>
      <c r="X73" s="103"/>
      <c r="Y73" s="148"/>
      <c r="Z73" s="149"/>
      <c r="AA73" s="150"/>
      <c r="AB73" s="151"/>
      <c r="AC73" s="151"/>
      <c r="AD73" s="151"/>
      <c r="AE73" s="151"/>
      <c r="AF73" s="152"/>
      <c r="AG73" s="104"/>
      <c r="AH73" s="150"/>
      <c r="AI73" s="73"/>
      <c r="AJ73" s="73" t="str">
        <f aca="false">IF(ISBLANK($C73),
  "",
IF(E73=Constants!$B$7,
  TRUE(),
IF(E73=Constants!$B$8,
  FALSE(),
  TRUE()
)))</f>
        <v/>
      </c>
      <c r="AK73" s="74" t="str">
        <f aca="false">IF(ISBLANK($C73),"",IF(F73=Constants!$B$8,FALSE(),TRUE()))</f>
        <v/>
      </c>
      <c r="AL73" s="74" t="str">
        <f aca="false">IF(ISBLANK($C73),"",COUNTA($G73:$O73)&gt;0)</f>
        <v/>
      </c>
      <c r="AM73" s="74" t="str">
        <f aca="false">IF(OR(ISBLANK($C73),$AL73&lt;&gt;TRUE()),"",IF(ISBLANK(G73),Constants!$B$27,MAX(0,G73)))</f>
        <v/>
      </c>
      <c r="AN73" s="74" t="str">
        <f aca="false">IF(OR(ISBLANK($C73),$AL73&lt;&gt;TRUE()),"",IF(ISBLANK(H73),Constants!$B$28,MAX(0,H73)))</f>
        <v/>
      </c>
      <c r="AO73" s="74" t="str">
        <f aca="false">IF(OR(ISBLANK($C73),$AL73&lt;&gt;TRUE()),"",IF(J73=Constants!$B$7,TRUE(),IF(J73=Constants!$B$8,FALSE(),TRUE())))</f>
        <v/>
      </c>
      <c r="AP73" s="74" t="str">
        <f aca="false">IF(OR(ISBLANK($C73),$AL73&lt;&gt;TRUE()),"",IF(I73=Constants!$B$7,TRUE(),IF(I73=Constants!$B$8,FALSE(),TRUE())))</f>
        <v/>
      </c>
      <c r="AQ73" s="74" t="str">
        <f aca="false">IF(OR(ISBLANK($C73),$AL73&lt;&gt;TRUE()),"",IF(K73=Constants!$B$33,TRUE(),IF(K73=Constants!$B$34,FALSE(),IF(AND(ISNUMBER(O73),OR(ISBLANK(N73),N73=0)),TRUE(),IF(AND(ISBLANK(O73),ISNUMBER(N73),N73&lt;&gt;0),FALSE(),"")))))</f>
        <v/>
      </c>
      <c r="AR73" s="74" t="str">
        <f aca="false">IF(OR(ISBLANK($C73),$AL73&lt;&gt;TRUE()),"",IF(ISBLANK(L73),Constants!$B$35,MAX(0,MIN(Constants!$B$31,L73))))</f>
        <v/>
      </c>
      <c r="AS73" s="74" t="str">
        <f aca="false">IF(OR(ISBLANK($C73),$AL73&lt;&gt;TRUE()),"",IF(ISBLANK(M73),Constants!$B$35,MAX(0,MIN(Constants!$B$32,M73))))</f>
        <v/>
      </c>
      <c r="AT73" s="74" t="str">
        <f aca="false">IF(ISBLANK($C73),"",COUNTA($P73:$X73)&gt;0)</f>
        <v/>
      </c>
      <c r="AU73" s="74" t="str">
        <f aca="false">IF(OR(ISBLANK($C73),$AT73&lt;&gt;TRUE()),"",IF(ISBLANK(P73),Constants!$B$27,MAX(0,P73)))</f>
        <v/>
      </c>
      <c r="AV73" s="74" t="str">
        <f aca="false">IF(OR(ISBLANK($C73),$AT73&lt;&gt;TRUE()),"",IF(ISBLANK(Q73),Constants!$B$28,MAX(0,Q73)))</f>
        <v/>
      </c>
      <c r="AW73" s="74" t="str">
        <f aca="false">IF(OR(ISBLANK($C73),$AT73&lt;&gt;TRUE()),"",IF(S73=Constants!$B$7,TRUE(),IF(S73=Constants!$B$8,FALSE(),TRUE())))</f>
        <v/>
      </c>
      <c r="AX73" s="74" t="str">
        <f aca="false">IF(OR(ISBLANK($C73),$AT73&lt;&gt;TRUE()),"",IF(R73=Constants!$B$7,TRUE(),IF(R73=Constants!$B$8,FALSE(),TRUE())))</f>
        <v/>
      </c>
      <c r="AY73" s="74" t="str">
        <f aca="false">IF(OR(ISBLANK($C73),$AT73&lt;&gt;TRUE()),"",IF(T73=Constants!$B$33,TRUE(),IF(T73=Constants!$B$34,FALSE(),IF(AND(ISNUMBER(X73),OR(ISBLANK(W73),W73=0)),TRUE(),IF(AND(ISBLANK(X73),ISNUMBER(W73),W73&lt;&gt;0),FALSE(),"")))))</f>
        <v/>
      </c>
      <c r="AZ73" s="74" t="str">
        <f aca="false">IF(OR(ISBLANK($C73),$AT73&lt;&gt;TRUE()),"",IF(ISBLANK(U73),Constants!$B$35,MAX(0,MIN(Constants!$B$31,U73))))</f>
        <v/>
      </c>
      <c r="BA73" s="74" t="str">
        <f aca="false">IF(OR(ISBLANK($C73),$AT73&lt;&gt;TRUE()),"",IF(ISBLANK(V73),Constants!$B$35,MAX(0,MIN(Constants!$B$32,V73))))</f>
        <v/>
      </c>
      <c r="BB73" s="74" t="str">
        <f aca="false">IF(ISBLANK($C73),"",COUNTA($Y73:$AG73)&gt;0)</f>
        <v/>
      </c>
      <c r="BC73" s="74" t="str">
        <f aca="false">IF(OR(ISBLANK($C73),$BB73&lt;&gt;TRUE()),"",IF(ISBLANK(Y73),Constants!$B$27,MAX(0,Y73)))</f>
        <v/>
      </c>
      <c r="BD73" s="74" t="str">
        <f aca="false">IF(OR(ISBLANK($C73),$BB73&lt;&gt;TRUE()),"",IF(ISBLANK(Z73),Constants!$B$28,MAX(0,Z73)))</f>
        <v/>
      </c>
      <c r="BE73" s="74" t="str">
        <f aca="false">IF(OR(ISBLANK($C73),$BB73&lt;&gt;TRUE()),"",IF(AB73=Constants!$B$7,TRUE(),IF(AB73=Constants!$B$8,FALSE(),TRUE())))</f>
        <v/>
      </c>
      <c r="BF73" s="74" t="str">
        <f aca="false">IF(OR(ISBLANK($C73),$BB73&lt;&gt;TRUE()),"",IF(AA73=Constants!$B$7,TRUE(),IF(AA73=Constants!$B$8,FALSE(),TRUE())))</f>
        <v/>
      </c>
      <c r="BG73" s="74" t="str">
        <f aca="false">IF(OR(ISBLANK($C73),$BB73&lt;&gt;TRUE()),"",IF(AC73=Constants!$B$33,TRUE(),IF(AC73=Constants!$B$34,FALSE(),IF(AND(ISNUMBER(AG73),OR(ISBLANK(AF73),AF73=0)),TRUE(),IF(AND(ISBLANK(AG73),ISNUMBER(AF73),AF73&lt;&gt;0),FALSE(),"")))))</f>
        <v/>
      </c>
      <c r="BH73" s="74" t="str">
        <f aca="false">IF(OR(ISBLANK($C73),$BB73&lt;&gt;TRUE()),"",IF(ISBLANK(AD73),Constants!$B$35,MAX(0,MIN(Constants!$B$31,AD73))))</f>
        <v/>
      </c>
      <c r="BI73" s="74" t="str">
        <f aca="false">IF(OR(ISBLANK($C73),$BB73&lt;&gt;TRUE()),"",IF(ISBLANK(AE73),Constants!$B$35,MAX(0,MIN(Constants!$B$32,AE73))))</f>
        <v/>
      </c>
      <c r="BJ73" s="75" t="str">
        <f aca="false">IF(ISBLANK($C73),
  "",
IF(AH73=Constants!$B$7,
  TRUE(),
IF(AH73=Constants!$B$8,
  FALSE(),
  FALSE()
)))</f>
        <v/>
      </c>
      <c r="BK73" s="74" t="str">
        <f aca="false">IF(ISBLANK($C73),"",IF($BJ73,Constants!$B$9,IF(COUNTA($E73:$AH73)=0,Constants!$B$10,IF(NOT($AK73),Constants!$B$11,IF(AND(NOT(ISNUMBER($BM73)),COUNTA($O73,$X73,$AG73)&gt;0),Constants!$B$13,Constants!$B$12)))))</f>
        <v/>
      </c>
      <c r="BL73" s="74" t="str">
        <f aca="false">IF(ISBLANK($C73),"",IF($BK73&lt;&gt;Constants!$B$12,$BK73,Constants!$B$4))</f>
        <v/>
      </c>
      <c r="BM73" s="73" t="str">
        <f aca="false">IF(OR(ISBLANK($D$8), NOT(ISNUMBER($D$8))), Constants!$B$17,$D$8)</f>
        <v>ERROR: Set Target Time in cell D8</v>
      </c>
      <c r="BN73" s="73" t="str">
        <f aca="false">IF(OR($BK73&lt;&gt;Constants!$B$12,$AL73&lt;&gt;TRUE()),"",IF(NOT($AO73),TRUE(),IF($AQ73="","",$AQ73)))</f>
        <v/>
      </c>
      <c r="BO73" s="74" t="b">
        <f aca="false">IF(BN73="",FALSE(),IF(NOT($AO73),TRUE(),IF($AQ73,ISNUMBER(O73),ISNUMBER(N73))))</f>
        <v>0</v>
      </c>
      <c r="BP73" s="76" t="str">
        <f aca="false">IF(BO73,IF($AJ73,1,Constants!$B$22)*POWER(Constants!$B$23,MAX($AM73,0))*POWER(Constants!$B$24,MAX($AN73,0)),"")</f>
        <v/>
      </c>
      <c r="BQ73" s="74" t="str">
        <f aca="false">IF(OR($BK73&lt;&gt;Constants!$B$12,NOT($BO73)),"",IF(NOT($AO73),0,Constants!$B$19*IF($AQ73,1,MAX(0,MIN(1,(Constants!$B$20-N73)/Constants!$B$20)))))</f>
        <v/>
      </c>
      <c r="BR73" s="74" t="str">
        <f aca="false">IF(BQ73="","",BQ73*IF($AP73,1,Constants!$B$25)*BP73)</f>
        <v/>
      </c>
      <c r="BS73" s="74" t="str">
        <f aca="false">IF(OR($BK73&lt;&gt;Constants!$B$12,NOT($BO73)),"",IF(NOT($AO73),0,IF(NOT($AQ73),0,MAX(0,Constants!$B$21*(1-ABS(O73-$BM73)/$BM73)))))</f>
        <v/>
      </c>
      <c r="BT73" s="74" t="str">
        <f aca="false">IF(BS73="","",BS73*BP73)</f>
        <v/>
      </c>
      <c r="BU73" s="74" t="str">
        <f aca="false">IF(OR($BK73&lt;&gt;Constants!$B$12,NOT($BO73)),"",IF(OR(NOT($AO73),NOT($AP73)),0,MIN(Constants!$B$18,(Constants!$B$29*$AR73+Constants!$B$30*$AS73)*IF($AQ73,1,MAX(0,MIN(1,(Constants!$B$20-N73)/Constants!$B$20))))))</f>
        <v/>
      </c>
      <c r="BV73" s="74" t="str">
        <f aca="false">IF(BU73="","",BU73*BP73)</f>
        <v/>
      </c>
      <c r="BW73" s="75" t="str">
        <f aca="false">IF(OR($BK73&lt;&gt;Constants!$B$12,NOT($BO73)),"",BR73+BT73+BV73)</f>
        <v/>
      </c>
      <c r="BX73" s="73" t="str">
        <f aca="false">IF(OR($BK73&lt;&gt;Constants!$B$12,$AT73&lt;&gt;TRUE()),"",IF(NOT($AW73),TRUE(),IF($AY73="","",$AY73)))</f>
        <v/>
      </c>
      <c r="BY73" s="74" t="b">
        <f aca="false">IF(BX73="",FALSE(),IF(NOT($AW73),TRUE(),IF($AY73,ISNUMBER(X73),ISNUMBER(W73))))</f>
        <v>0</v>
      </c>
      <c r="BZ73" s="76" t="str">
        <f aca="false">IF(BY73,IF($AJ73,1,Constants!$B$22)*POWER(Constants!$B$23,MAX($AU73,0))*POWER(Constants!$B$24,MAX($AV73,0)),"")</f>
        <v/>
      </c>
      <c r="CA73" s="74" t="str">
        <f aca="false">IF(OR($BK73&lt;&gt;Constants!$B$12,NOT($BY73)),"",IF(NOT($AW73),0,Constants!$B$19*IF($AY73,1,MAX(0,MIN(1,(Constants!$B$20-W73)/Constants!$B$20)))))</f>
        <v/>
      </c>
      <c r="CB73" s="74" t="str">
        <f aca="false">IF(CA73="","",CA73*IF($AX73,1,Constants!$B$25)*BZ73)</f>
        <v/>
      </c>
      <c r="CC73" s="74" t="str">
        <f aca="false">IF(OR($BK73&lt;&gt;Constants!$B$12,NOT($BY73)),"",IF(NOT($AW73),0,IF(NOT($AY73),0,MAX(0,Constants!$B$21*(1-ABS(X73-$BM73)/$BM73)))))</f>
        <v/>
      </c>
      <c r="CD73" s="74" t="str">
        <f aca="false">IF(CC73="","",CC73*BZ73)</f>
        <v/>
      </c>
      <c r="CE73" s="74" t="str">
        <f aca="false">IF(OR($BK73&lt;&gt;Constants!$B$12,NOT($BY73)),"",IF(OR(NOT($AW73),NOT($AX73)),0,MIN(Constants!$B$18,(Constants!$B$29*$AZ73+Constants!$B$30*$BA73)*IF($AY73,1,MAX(0,MIN(1,(Constants!$B$20-W73)/Constants!$B$20))))))</f>
        <v/>
      </c>
      <c r="CF73" s="74" t="str">
        <f aca="false">IF(CE73="","",CE73*BZ73)</f>
        <v/>
      </c>
      <c r="CG73" s="75" t="str">
        <f aca="false">IF(OR($BK73&lt;&gt;Constants!$B$12,NOT($BY73)),"",CB73+CD73+CF73)</f>
        <v/>
      </c>
      <c r="CH73" s="73" t="b">
        <f aca="false">IF(OR(BN73="",BX73=""),TRUE(),BN73&lt;&gt;BX73)</f>
        <v>1</v>
      </c>
      <c r="CI73" s="74" t="str">
        <f aca="false">IF(OR($BK73&lt;&gt;Constants!$B$12,$BB73&lt;&gt;TRUE(),NOT($CH73)),"",IF(NOT($BE73),TRUE(),IF($BG73="","",$BG73)))</f>
        <v/>
      </c>
      <c r="CJ73" s="74" t="b">
        <f aca="false">IF(CI73="",FALSE(),IF(NOT($BE73),TRUE(),IF($BG73,ISNUMBER(AG73),ISNUMBER(AF73))))</f>
        <v>0</v>
      </c>
      <c r="CK73" s="76" t="str">
        <f aca="false">IF(CJ73,IF($AJ73,1,Constants!$B$22)*POWER(Constants!$B$23,MAX($BC73,0))*POWER(Constants!$B$24,MAX($BD73,0)),"")</f>
        <v/>
      </c>
      <c r="CL73" s="74" t="str">
        <f aca="false">IF(OR($BK73&lt;&gt;Constants!$B$12,NOT($CJ73)),"",IF(NOT($BE73),0,Constants!$B$19*IF($BG73,1,MAX(0,MIN(1,(Constants!$B$20-AF73)/Constants!$B$20)))))</f>
        <v/>
      </c>
      <c r="CM73" s="74" t="str">
        <f aca="false">IF(CL73="","",CL73*IF($BF73,1,Constants!$B$25)*CK73)</f>
        <v/>
      </c>
      <c r="CN73" s="74" t="str">
        <f aca="false">IF(OR($BK73&lt;&gt;Constants!$B$12,NOT($CJ73)),"",IF(NOT($BE73),0,IF(NOT($BG73),0,MAX(0,Constants!$B$21*(1-ABS(AG73-$BM73)/$BM73)))))</f>
        <v/>
      </c>
      <c r="CO73" s="74" t="str">
        <f aca="false">IF(CN73="","",CN73*CK73)</f>
        <v/>
      </c>
      <c r="CP73" s="74" t="str">
        <f aca="false">IF(OR($BK73&lt;&gt;Constants!$B$12,NOT($CJ73)),"",IF(OR(NOT($BE73),NOT($BF73)),0,MIN(Constants!$B$18,(Constants!$B$29*$BH73+Constants!$B$30*$BI73)*IF($BG73,1,MAX(0,MIN(1,(Constants!$B$20-AF73)/Constants!$B$20))))))</f>
        <v/>
      </c>
      <c r="CQ73" s="74" t="str">
        <f aca="false">IF(CP73="","",CP73*CK73)</f>
        <v/>
      </c>
      <c r="CR73" s="75" t="str">
        <f aca="false">IF(OR($BK73&lt;&gt;Constants!$B$12,NOT($CJ73)),"",CM73+CO73+CQ73)</f>
        <v/>
      </c>
      <c r="CS73" s="73" t="str">
        <f aca="false">IF(OR($BK73&lt;&gt;Constants!$B$12,ISBLANK($C73)),"",BW73)</f>
        <v/>
      </c>
      <c r="CT73" s="74" t="str">
        <f aca="false">IF(OR($BK73&lt;&gt;Constants!$B$12,ISBLANK($C73)),"",CG73)</f>
        <v/>
      </c>
      <c r="CU73" s="75" t="str">
        <f aca="false">IF(OR($BK73&lt;&gt;Constants!$B$12,ISBLANK($C73)),"",CR73)</f>
        <v/>
      </c>
      <c r="CV73" s="74" t="str">
        <f aca="false">IF(OR($BK73&lt;&gt;Constants!$B$12,ISBLANK($C73)),"",IF(COUNT(CS73:CU73)=0,0,MAX(CS73:CU73)))</f>
        <v/>
      </c>
      <c r="CW73" s="74" t="str">
        <f aca="false">IF($BK73&lt;&gt;Constants!$B$12,"",CV73)</f>
        <v/>
      </c>
      <c r="CX73" s="74" t="str">
        <f aca="false">IF(ISNUMBER(CW73), RANK(CW73,$CW$11:$CW$510), "")</f>
        <v/>
      </c>
      <c r="CY73" s="73" t="str">
        <f aca="false">IF(OR($BK73&lt;&gt;Constants!$B$12,ISBLANK($C73)),"",MAX(BT73,CD73,CO73))</f>
        <v/>
      </c>
      <c r="CZ73" s="74" t="str">
        <f aca="false">IF(ISNUMBER(CY73), RANK(CY73,CY$11:CY$510), "")</f>
        <v/>
      </c>
      <c r="DA73" s="74" t="str">
        <f aca="false">IF(OR($BK73&lt;&gt;Constants!$B$12,ISBLANK($C73)),"",MAX(AM73,AU73,IF($CH73,BC73,0)))</f>
        <v/>
      </c>
      <c r="DB73" s="74" t="str">
        <f aca="false">IF(ISNUMBER(DA73), RANK(DA73,DA$11:DA$510,1), "")</f>
        <v/>
      </c>
      <c r="DC73" s="74" t="str">
        <f aca="false">IF(OR($BK73&lt;&gt;Constants!$B$12,ISBLANK($C73)),"",MAX(BV73,CF73,CQ73))</f>
        <v/>
      </c>
      <c r="DD73" s="74" t="str">
        <f aca="false">IF(ISNUMBER(DC73),RANK(DC73,DC$11:DC$510),"")</f>
        <v/>
      </c>
      <c r="DE73" s="77" t="str">
        <f aca="false">IFERROR(IF(OR($BK73&lt;&gt;Constants!$B$12, ISBLANK($C73)),"",LARGE(CS73:CU73,2)), 0)</f>
        <v/>
      </c>
      <c r="DF73" s="75" t="str">
        <f aca="false">IF(ISNUMBER(DE73), RANK(DE73,DE$11:DE$510), "")</f>
        <v/>
      </c>
      <c r="DG73" s="74" t="str">
        <f aca="false">IF(ISBLANK($C73),"",IF(BK73=Constants!$B$12,RANK($CX73, $CX$11:$CX$510, 1)+
SUMPRODUCT(--($CX$11:$CX$510=$CX73),--($CZ73&gt;$CZ$11:$CZ$510))+
SUMPRODUCT(--($CX$11:$CX$510=$CX73),--($CZ73=$CZ$11:$CZ$510),--($DB73&gt;$DB$11:$DB$510))+
SUMPRODUCT(--($CX$11:$CX$510=$CX73),--($CZ73=$CZ$11:$CZ$510),--($DB73=$DB$11:$DB$510), --($DD73&gt;$DD$11:$DD$510))+
SUMPRODUCT(--($CX$11:$CX$510=$CX73),--($CZ73=$CZ$11:$CZ$510),--($DB73=$DB$11:$DB$510), --($DD73=$DD$11:$DD$510), --($DF73&gt;$DF$11:$DF$510))
,BK73)
)</f>
        <v/>
      </c>
      <c r="DH73" s="74" t="str">
        <f aca="false">IF(ISBLANK(C73),"",IF(BK73&lt;&gt;Constants!$B$12, BK73, CX73-DG73))</f>
        <v/>
      </c>
      <c r="DI73" s="75"/>
      <c r="DJ73" s="78"/>
      <c r="DK73" s="79" t="str">
        <f aca="false">IF(ISBLANK($C73),"",IF($BK73=Constants!$B$13,$BM73,""))</f>
        <v/>
      </c>
      <c r="DL73" s="78" t="str">
        <f aca="false">IF(ISBLANK($C73),"",IF($BK73&lt;&gt;Constants!$B$12,"",IF(COUNT($CS73:$CU73)=0,"",MATCH($CV73,$CS73:$CU73,0))))</f>
        <v/>
      </c>
      <c r="DM73" s="80" t="str">
        <f aca="false">IF(ISNUMBER($DL73),CHOOSE($DL73,$BR73,$CB73,$CM73),"")</f>
        <v/>
      </c>
      <c r="DN73" s="80" t="str">
        <f aca="false">IF(ISNUMBER($DL73),CHOOSE($DL73,$BT73,$CD73,$CO73),"")</f>
        <v/>
      </c>
      <c r="DO73" s="80" t="str">
        <f aca="false">IF(ISNUMBER($DL73),CHOOSE($DL73,$BV73,$CF73,$CQ73),"")</f>
        <v/>
      </c>
      <c r="DP73" s="81" t="str">
        <f aca="false">IF(ISBLANK(C73),"",IF(BK73&lt;&gt;Constants!$B$12, BK73 ,CW73))</f>
        <v/>
      </c>
      <c r="DQ73" s="82" t="str">
        <f aca="false">IF(ISBLANK($C73),"",IF($BK73&lt;&gt;Constants!$B$12,$BK73,$BL73))</f>
        <v/>
      </c>
      <c r="DR73" s="82" t="str">
        <f aca="false">IF(ISBLANK(C73),"",DH73)</f>
        <v/>
      </c>
      <c r="DS73" s="82" t="str">
        <f aca="false">IF(ISBLANK(C73),"",DG73)</f>
        <v/>
      </c>
      <c r="DT73" s="83" t="str">
        <f aca="false">IF(ISBLANK(C73),
  "",
IF(DS73=Constants!$B$9,COUNTA($C$11:$C510)+2,IF(DS73=Constants!$B$10,COUNTA($C$11:$C510)+1,IF(DS73=Constants!$B$11,COUNTA($C$11:$C510),DS73))))</f>
        <v/>
      </c>
      <c r="DU73" s="3"/>
      <c r="DV73" s="84" t="n">
        <f aca="false">IF(OR(ISNUMBER(DS73),DS73="DQ",DS73="P",DS73="NS"),
    1,
    0
)</f>
        <v>0</v>
      </c>
      <c r="DW73" s="84" t="n">
        <v>63</v>
      </c>
      <c r="DX73" s="84" t="str">
        <f aca="false">IF(ISBLANK($C73),"",IF(ISNUMBER(DT73),DT73+ROW($B73)/1000,""))</f>
        <v/>
      </c>
      <c r="DY73" s="84" t="str">
        <f aca="false">IF(ISNUMBER(DX73), RANK(DX73,DX$11:DX$510,1), "")</f>
        <v/>
      </c>
      <c r="DZ73" s="84" t="str">
        <f aca="false">IF(ISBLANK($C73),
    "",
    $B73
)</f>
        <v/>
      </c>
      <c r="EA73" s="84" t="str">
        <f aca="false">IF(ISBLANK($C73),
    "",
    $C73
)</f>
        <v/>
      </c>
      <c r="EB73" s="84" t="str">
        <f aca="false">IF(ISBLANK($C73),
    "",
    $D73
)</f>
        <v/>
      </c>
      <c r="EC73" s="84" t="str">
        <f aca="false">IF(ISBLANK($C73),"",$DQ73)</f>
        <v/>
      </c>
      <c r="ED73" s="86" t="str">
        <f aca="false">DP73</f>
        <v/>
      </c>
      <c r="EE73" s="84" t="str">
        <f aca="false">IF(ISBLANK($C73),
    "",
    DS73
)</f>
        <v/>
      </c>
      <c r="EF73" s="87" t="str">
        <f aca="false">IF(DW73&gt;DV$10,
    "",
    VLOOKUP(DW73,DY$11:EE571,7,FALSE())
)</f>
        <v/>
      </c>
      <c r="EG73" s="88" t="str">
        <f aca="false">IF(DW73&gt;DV$10,
    "",
    VLOOKUP(DW73,DY$11:EE571,2,FALSE())
)</f>
        <v/>
      </c>
      <c r="EH73" s="88" t="str">
        <f aca="false">IF(DW73&gt;DV$10,
    "",
    VLOOKUP(DW73,DY$11:EE571,3,FALSE())
)</f>
        <v/>
      </c>
      <c r="EI73" s="88" t="str">
        <f aca="false">IF(DW73&gt;DV$10,
    "",
    VLOOKUP(DW73,DY$11:EE571,4,FALSE())
)</f>
        <v/>
      </c>
      <c r="EJ73" s="89" t="str">
        <f aca="false">IF(DW73&gt;DV$10,
    "",
    VLOOKUP(DW73,DY$11:EE571,6,FALSE())
)</f>
        <v/>
      </c>
      <c r="EK73" s="59"/>
    </row>
    <row r="74" customFormat="false" ht="15.75" hidden="false" customHeight="false" outlineLevel="0" collapsed="false">
      <c r="A74" s="3"/>
      <c r="B74" s="153"/>
      <c r="C74" s="154"/>
      <c r="D74" s="135"/>
      <c r="E74" s="158"/>
      <c r="F74" s="137"/>
      <c r="G74" s="137"/>
      <c r="H74" s="138"/>
      <c r="I74" s="139"/>
      <c r="J74" s="140"/>
      <c r="K74" s="140"/>
      <c r="L74" s="140"/>
      <c r="M74" s="140"/>
      <c r="N74" s="141"/>
      <c r="O74" s="142"/>
      <c r="P74" s="137"/>
      <c r="Q74" s="138"/>
      <c r="R74" s="139"/>
      <c r="S74" s="140"/>
      <c r="T74" s="140"/>
      <c r="U74" s="140"/>
      <c r="V74" s="140"/>
      <c r="W74" s="141"/>
      <c r="X74" s="142"/>
      <c r="Y74" s="137"/>
      <c r="Z74" s="138"/>
      <c r="AA74" s="139"/>
      <c r="AB74" s="140"/>
      <c r="AC74" s="140"/>
      <c r="AD74" s="140"/>
      <c r="AE74" s="140"/>
      <c r="AF74" s="141"/>
      <c r="AG74" s="143"/>
      <c r="AH74" s="139"/>
      <c r="AI74" s="116"/>
      <c r="AJ74" s="116" t="str">
        <f aca="false">IF(ISBLANK($C74),
  "",
IF(E74=Constants!$B$7,
  TRUE(),
IF(E74=Constants!$B$8,
  FALSE(),
  TRUE()
)))</f>
        <v/>
      </c>
      <c r="AK74" s="117" t="str">
        <f aca="false">IF(ISBLANK($C74),"",IF(F74=Constants!$B$8,FALSE(),TRUE()))</f>
        <v/>
      </c>
      <c r="AL74" s="117" t="str">
        <f aca="false">IF(ISBLANK($C74),"",COUNTA($G74:$O74)&gt;0)</f>
        <v/>
      </c>
      <c r="AM74" s="117" t="str">
        <f aca="false">IF(OR(ISBLANK($C74),$AL74&lt;&gt;TRUE()),"",IF(ISBLANK(G74),Constants!$B$27,MAX(0,G74)))</f>
        <v/>
      </c>
      <c r="AN74" s="117" t="str">
        <f aca="false">IF(OR(ISBLANK($C74),$AL74&lt;&gt;TRUE()),"",IF(ISBLANK(H74),Constants!$B$28,MAX(0,H74)))</f>
        <v/>
      </c>
      <c r="AO74" s="117" t="str">
        <f aca="false">IF(OR(ISBLANK($C74),$AL74&lt;&gt;TRUE()),"",IF(J74=Constants!$B$7,TRUE(),IF(J74=Constants!$B$8,FALSE(),TRUE())))</f>
        <v/>
      </c>
      <c r="AP74" s="117" t="str">
        <f aca="false">IF(OR(ISBLANK($C74),$AL74&lt;&gt;TRUE()),"",IF(I74=Constants!$B$7,TRUE(),IF(I74=Constants!$B$8,FALSE(),TRUE())))</f>
        <v/>
      </c>
      <c r="AQ74" s="117" t="str">
        <f aca="false">IF(OR(ISBLANK($C74),$AL74&lt;&gt;TRUE()),"",IF(K74=Constants!$B$33,TRUE(),IF(K74=Constants!$B$34,FALSE(),IF(AND(ISNUMBER(O74),OR(ISBLANK(N74),N74=0)),TRUE(),IF(AND(ISBLANK(O74),ISNUMBER(N74),N74&lt;&gt;0),FALSE(),"")))))</f>
        <v/>
      </c>
      <c r="AR74" s="117" t="str">
        <f aca="false">IF(OR(ISBLANK($C74),$AL74&lt;&gt;TRUE()),"",IF(ISBLANK(L74),Constants!$B$35,MAX(0,MIN(Constants!$B$31,L74))))</f>
        <v/>
      </c>
      <c r="AS74" s="117" t="str">
        <f aca="false">IF(OR(ISBLANK($C74),$AL74&lt;&gt;TRUE()),"",IF(ISBLANK(M74),Constants!$B$35,MAX(0,MIN(Constants!$B$32,M74))))</f>
        <v/>
      </c>
      <c r="AT74" s="117" t="str">
        <f aca="false">IF(ISBLANK($C74),"",COUNTA($P74:$X74)&gt;0)</f>
        <v/>
      </c>
      <c r="AU74" s="117" t="str">
        <f aca="false">IF(OR(ISBLANK($C74),$AT74&lt;&gt;TRUE()),"",IF(ISBLANK(P74),Constants!$B$27,MAX(0,P74)))</f>
        <v/>
      </c>
      <c r="AV74" s="117" t="str">
        <f aca="false">IF(OR(ISBLANK($C74),$AT74&lt;&gt;TRUE()),"",IF(ISBLANK(Q74),Constants!$B$28,MAX(0,Q74)))</f>
        <v/>
      </c>
      <c r="AW74" s="117" t="str">
        <f aca="false">IF(OR(ISBLANK($C74),$AT74&lt;&gt;TRUE()),"",IF(S74=Constants!$B$7,TRUE(),IF(S74=Constants!$B$8,FALSE(),TRUE())))</f>
        <v/>
      </c>
      <c r="AX74" s="117" t="str">
        <f aca="false">IF(OR(ISBLANK($C74),$AT74&lt;&gt;TRUE()),"",IF(R74=Constants!$B$7,TRUE(),IF(R74=Constants!$B$8,FALSE(),TRUE())))</f>
        <v/>
      </c>
      <c r="AY74" s="117" t="str">
        <f aca="false">IF(OR(ISBLANK($C74),$AT74&lt;&gt;TRUE()),"",IF(T74=Constants!$B$33,TRUE(),IF(T74=Constants!$B$34,FALSE(),IF(AND(ISNUMBER(X74),OR(ISBLANK(W74),W74=0)),TRUE(),IF(AND(ISBLANK(X74),ISNUMBER(W74),W74&lt;&gt;0),FALSE(),"")))))</f>
        <v/>
      </c>
      <c r="AZ74" s="117" t="str">
        <f aca="false">IF(OR(ISBLANK($C74),$AT74&lt;&gt;TRUE()),"",IF(ISBLANK(U74),Constants!$B$35,MAX(0,MIN(Constants!$B$31,U74))))</f>
        <v/>
      </c>
      <c r="BA74" s="117" t="str">
        <f aca="false">IF(OR(ISBLANK($C74),$AT74&lt;&gt;TRUE()),"",IF(ISBLANK(V74),Constants!$B$35,MAX(0,MIN(Constants!$B$32,V74))))</f>
        <v/>
      </c>
      <c r="BB74" s="117" t="str">
        <f aca="false">IF(ISBLANK($C74),"",COUNTA($Y74:$AG74)&gt;0)</f>
        <v/>
      </c>
      <c r="BC74" s="117" t="str">
        <f aca="false">IF(OR(ISBLANK($C74),$BB74&lt;&gt;TRUE()),"",IF(ISBLANK(Y74),Constants!$B$27,MAX(0,Y74)))</f>
        <v/>
      </c>
      <c r="BD74" s="117" t="str">
        <f aca="false">IF(OR(ISBLANK($C74),$BB74&lt;&gt;TRUE()),"",IF(ISBLANK(Z74),Constants!$B$28,MAX(0,Z74)))</f>
        <v/>
      </c>
      <c r="BE74" s="117" t="str">
        <f aca="false">IF(OR(ISBLANK($C74),$BB74&lt;&gt;TRUE()),"",IF(AB74=Constants!$B$7,TRUE(),IF(AB74=Constants!$B$8,FALSE(),TRUE())))</f>
        <v/>
      </c>
      <c r="BF74" s="117" t="str">
        <f aca="false">IF(OR(ISBLANK($C74),$BB74&lt;&gt;TRUE()),"",IF(AA74=Constants!$B$7,TRUE(),IF(AA74=Constants!$B$8,FALSE(),TRUE())))</f>
        <v/>
      </c>
      <c r="BG74" s="117" t="str">
        <f aca="false">IF(OR(ISBLANK($C74),$BB74&lt;&gt;TRUE()),"",IF(AC74=Constants!$B$33,TRUE(),IF(AC74=Constants!$B$34,FALSE(),IF(AND(ISNUMBER(AG74),OR(ISBLANK(AF74),AF74=0)),TRUE(),IF(AND(ISBLANK(AG74),ISNUMBER(AF74),AF74&lt;&gt;0),FALSE(),"")))))</f>
        <v/>
      </c>
      <c r="BH74" s="117" t="str">
        <f aca="false">IF(OR(ISBLANK($C74),$BB74&lt;&gt;TRUE()),"",IF(ISBLANK(AD74),Constants!$B$35,MAX(0,MIN(Constants!$B$31,AD74))))</f>
        <v/>
      </c>
      <c r="BI74" s="117" t="str">
        <f aca="false">IF(OR(ISBLANK($C74),$BB74&lt;&gt;TRUE()),"",IF(ISBLANK(AE74),Constants!$B$35,MAX(0,MIN(Constants!$B$32,AE74))))</f>
        <v/>
      </c>
      <c r="BJ74" s="118" t="str">
        <f aca="false">IF(ISBLANK($C74),
  "",
IF(AH74=Constants!$B$7,
  TRUE(),
IF(AH74=Constants!$B$8,
  FALSE(),
  FALSE()
)))</f>
        <v/>
      </c>
      <c r="BK74" s="117" t="str">
        <f aca="false">IF(ISBLANK($C74),"",IF($BJ74,Constants!$B$9,IF(COUNTA($E74:$AH74)=0,Constants!$B$10,IF(NOT($AK74),Constants!$B$11,IF(AND(NOT(ISNUMBER($BM74)),COUNTA($O74,$X74,$AG74)&gt;0),Constants!$B$13,Constants!$B$12)))))</f>
        <v/>
      </c>
      <c r="BL74" s="117" t="str">
        <f aca="false">IF(ISBLANK($C74),"",IF($BK74&lt;&gt;Constants!$B$12,$BK74,Constants!$B$4))</f>
        <v/>
      </c>
      <c r="BM74" s="116" t="str">
        <f aca="false">IF(OR(ISBLANK($D$8), NOT(ISNUMBER($D$8))), Constants!$B$17,$D$8)</f>
        <v>ERROR: Set Target Time in cell D8</v>
      </c>
      <c r="BN74" s="119" t="str">
        <f aca="false">IF(OR($BK74&lt;&gt;Constants!$B$12,$AL74&lt;&gt;TRUE()),"",IF(NOT($AO74),TRUE(),IF($AQ74="","",$AQ74)))</f>
        <v/>
      </c>
      <c r="BO74" s="120" t="n">
        <f aca="false">IF(BN74="",FALSE(),IF(NOT($AO74),TRUE(),IF($AQ74,ISNUMBER(O74),ISNUMBER(N74))))</f>
        <v>0</v>
      </c>
      <c r="BP74" s="121" t="str">
        <f aca="false">IF(BO74,IF($AJ74,1,Constants!$B$22)*POWER(Constants!$B$23,MAX($AM74,0))*POWER(Constants!$B$24,MAX($AN74,0)),"")</f>
        <v/>
      </c>
      <c r="BQ74" s="117" t="str">
        <f aca="false">IF(OR($BK74&lt;&gt;Constants!$B$12,NOT($BO74)),"",IF(NOT($AO74),0,Constants!$B$19*IF($AQ74,1,MAX(0,MIN(1,(Constants!$B$20-N74)/Constants!$B$20)))))</f>
        <v/>
      </c>
      <c r="BR74" s="117" t="str">
        <f aca="false">IF(BQ74="","",BQ74*IF($AP74,1,Constants!$B$25)*BP74)</f>
        <v/>
      </c>
      <c r="BS74" s="117" t="str">
        <f aca="false">IF(OR($BK74&lt;&gt;Constants!$B$12,NOT($BO74)),"",IF(NOT($AO74),0,IF(NOT($AQ74),0,MAX(0,Constants!$B$21*(1-ABS(O74-$BM74)/$BM74)))))</f>
        <v/>
      </c>
      <c r="BT74" s="117" t="str">
        <f aca="false">IF(BS74="","",BS74*BP74)</f>
        <v/>
      </c>
      <c r="BU74" s="117" t="str">
        <f aca="false">IF(OR($BK74&lt;&gt;Constants!$B$12,NOT($BO74)),"",IF(OR(NOT($AO74),NOT($AP74)),0,MIN(Constants!$B$18,(Constants!$B$29*$AR74+Constants!$B$30*$AS74)*IF($AQ74,1,MAX(0,MIN(1,(Constants!$B$20-N74)/Constants!$B$20))))))</f>
        <v/>
      </c>
      <c r="BV74" s="117" t="str">
        <f aca="false">IF(BU74="","",BU74*BP74)</f>
        <v/>
      </c>
      <c r="BW74" s="122" t="str">
        <f aca="false">IF(OR($BK74&lt;&gt;Constants!$B$12,NOT($BO74)),"",BR74+BT74+BV74)</f>
        <v/>
      </c>
      <c r="BX74" s="119" t="str">
        <f aca="false">IF(OR($BK74&lt;&gt;Constants!$B$12,$AT74&lt;&gt;TRUE()),"",IF(NOT($AW74),TRUE(),IF($AY74="","",$AY74)))</f>
        <v/>
      </c>
      <c r="BY74" s="120" t="n">
        <f aca="false">IF(BX74="",FALSE(),IF(NOT($AW74),TRUE(),IF($AY74,ISNUMBER(X74),ISNUMBER(W74))))</f>
        <v>0</v>
      </c>
      <c r="BZ74" s="121" t="str">
        <f aca="false">IF(BY74,IF($AJ74,1,Constants!$B$22)*POWER(Constants!$B$23,MAX($AU74,0))*POWER(Constants!$B$24,MAX($AV74,0)),"")</f>
        <v/>
      </c>
      <c r="CA74" s="117" t="str">
        <f aca="false">IF(OR($BK74&lt;&gt;Constants!$B$12,NOT($BY74)),"",IF(NOT($AW74),0,Constants!$B$19*IF($AY74,1,MAX(0,MIN(1,(Constants!$B$20-W74)/Constants!$B$20)))))</f>
        <v/>
      </c>
      <c r="CB74" s="117" t="str">
        <f aca="false">IF(CA74="","",CA74*IF($AX74,1,Constants!$B$25)*BZ74)</f>
        <v/>
      </c>
      <c r="CC74" s="117" t="str">
        <f aca="false">IF(OR($BK74&lt;&gt;Constants!$B$12,NOT($BY74)),"",IF(NOT($AW74),0,IF(NOT($AY74),0,MAX(0,Constants!$B$21*(1-ABS(X74-$BM74)/$BM74)))))</f>
        <v/>
      </c>
      <c r="CD74" s="117" t="str">
        <f aca="false">IF(CC74="","",CC74*BZ74)</f>
        <v/>
      </c>
      <c r="CE74" s="117" t="str">
        <f aca="false">IF(OR($BK74&lt;&gt;Constants!$B$12,NOT($BY74)),"",IF(OR(NOT($AW74),NOT($AX74)),0,MIN(Constants!$B$18,(Constants!$B$29*$AZ74+Constants!$B$30*$BA74)*IF($AY74,1,MAX(0,MIN(1,(Constants!$B$20-W74)/Constants!$B$20))))))</f>
        <v/>
      </c>
      <c r="CF74" s="117" t="str">
        <f aca="false">IF(CE74="","",CE74*BZ74)</f>
        <v/>
      </c>
      <c r="CG74" s="122" t="str">
        <f aca="false">IF(OR($BK74&lt;&gt;Constants!$B$12,NOT($BY74)),"",CB74+CD74+CF74)</f>
        <v/>
      </c>
      <c r="CH74" s="119" t="n">
        <f aca="false">IF(OR(BN74="",BX74=""),TRUE(),BN74&lt;&gt;BX74)</f>
        <v>1</v>
      </c>
      <c r="CI74" s="117" t="str">
        <f aca="false">IF(OR($BK74&lt;&gt;Constants!$B$12,$BB74&lt;&gt;TRUE(),NOT($CH74)),"",IF(NOT($BE74),TRUE(),IF($BG74="","",$BG74)))</f>
        <v/>
      </c>
      <c r="CJ74" s="120" t="n">
        <f aca="false">IF(CI74="",FALSE(),IF(NOT($BE74),TRUE(),IF($BG74,ISNUMBER(AG74),ISNUMBER(AF74))))</f>
        <v>0</v>
      </c>
      <c r="CK74" s="121" t="str">
        <f aca="false">IF(CJ74,IF($AJ74,1,Constants!$B$22)*POWER(Constants!$B$23,MAX($BC74,0))*POWER(Constants!$B$24,MAX($BD74,0)),"")</f>
        <v/>
      </c>
      <c r="CL74" s="117" t="str">
        <f aca="false">IF(OR($BK74&lt;&gt;Constants!$B$12,NOT($CJ74)),"",IF(NOT($BE74),0,Constants!$B$19*IF($BG74,1,MAX(0,MIN(1,(Constants!$B$20-AF74)/Constants!$B$20)))))</f>
        <v/>
      </c>
      <c r="CM74" s="117" t="str">
        <f aca="false">IF(CL74="","",CL74*IF($BF74,1,Constants!$B$25)*CK74)</f>
        <v/>
      </c>
      <c r="CN74" s="117" t="str">
        <f aca="false">IF(OR($BK74&lt;&gt;Constants!$B$12,NOT($CJ74)),"",IF(NOT($BE74),0,IF(NOT($BG74),0,MAX(0,Constants!$B$21*(1-ABS(AG74-$BM74)/$BM74)))))</f>
        <v/>
      </c>
      <c r="CO74" s="117" t="str">
        <f aca="false">IF(CN74="","",CN74*CK74)</f>
        <v/>
      </c>
      <c r="CP74" s="117" t="str">
        <f aca="false">IF(OR($BK74&lt;&gt;Constants!$B$12,NOT($CJ74)),"",IF(OR(NOT($BE74),NOT($BF74)),0,MIN(Constants!$B$18,(Constants!$B$29*$BH74+Constants!$B$30*$BI74)*IF($BG74,1,MAX(0,MIN(1,(Constants!$B$20-AF74)/Constants!$B$20))))))</f>
        <v/>
      </c>
      <c r="CQ74" s="117" t="str">
        <f aca="false">IF(CP74="","",CP74*CK74)</f>
        <v/>
      </c>
      <c r="CR74" s="122" t="str">
        <f aca="false">IF(OR($BK74&lt;&gt;Constants!$B$12,NOT($CJ74)),"",CM74+CO74+CQ74)</f>
        <v/>
      </c>
      <c r="CS74" s="116" t="str">
        <f aca="false">IF(OR($BK74&lt;&gt;Constants!$B$12,ISBLANK($C74)),"",BW74)</f>
        <v/>
      </c>
      <c r="CT74" s="117" t="str">
        <f aca="false">IF(OR($BK74&lt;&gt;Constants!$B$12,ISBLANK($C74)),"",CG74)</f>
        <v/>
      </c>
      <c r="CU74" s="118" t="str">
        <f aca="false">IF(OR($BK74&lt;&gt;Constants!$B$12,ISBLANK($C74)),"",CR74)</f>
        <v/>
      </c>
      <c r="CV74" s="117" t="str">
        <f aca="false">IF(OR($BK74&lt;&gt;Constants!$B$12,ISBLANK($C74)),"",IF(COUNT(CS74:CU74)=0,0,MAX(CS74:CU74)))</f>
        <v/>
      </c>
      <c r="CW74" s="117" t="str">
        <f aca="false">IF($BK74&lt;&gt;Constants!$B$12,"",CV74)</f>
        <v/>
      </c>
      <c r="CX74" s="117" t="str">
        <f aca="false">IF(ISNUMBER(CW74), RANK(CW74,$CW$11:$CW$510), "")</f>
        <v/>
      </c>
      <c r="CY74" s="116" t="str">
        <f aca="false">IF(OR($BK74&lt;&gt;Constants!$B$12,ISBLANK($C74)),"",MAX(BT74,CD74,CO74))</f>
        <v/>
      </c>
      <c r="CZ74" s="117" t="str">
        <f aca="false">IF(ISNUMBER(CY74), RANK(CY74,CY$11:CY$510), "")</f>
        <v/>
      </c>
      <c r="DA74" s="117" t="str">
        <f aca="false">IF(OR($BK74&lt;&gt;Constants!$B$12,ISBLANK($C74)),"",MAX(AM74,AU74,IF($CH74,BC74,0)))</f>
        <v/>
      </c>
      <c r="DB74" s="117" t="str">
        <f aca="false">IF(ISNUMBER(DA74), RANK(DA74,DA$11:DA$510,1), "")</f>
        <v/>
      </c>
      <c r="DC74" s="117" t="str">
        <f aca="false">IF(OR($BK74&lt;&gt;Constants!$B$12,ISBLANK($C74)),"",MAX(BV74,CF74,CQ74))</f>
        <v/>
      </c>
      <c r="DD74" s="117" t="str">
        <f aca="false">IF(ISNUMBER(DC74),RANK(DC74,DC$11:DC$510),"")</f>
        <v/>
      </c>
      <c r="DE74" s="123" t="str">
        <f aca="false">IFERROR(IF(OR($BK74&lt;&gt;Constants!$B$12, ISBLANK($C74)),"",LARGE(CS74:CU74,2)), 0)</f>
        <v/>
      </c>
      <c r="DF74" s="118" t="str">
        <f aca="false">IF(ISNUMBER(DE74), RANK(DE74,DE$11:DE$510), "")</f>
        <v/>
      </c>
      <c r="DG74" s="117" t="str">
        <f aca="false">IF(ISBLANK($C74),"",IF(BK74=Constants!$B$12,RANK($CX74, $CX$11:$CX$510, 1)+
SUMPRODUCT(--($CX$11:$CX$510=$CX74),--($CZ74&gt;$CZ$11:$CZ$510))+
SUMPRODUCT(--($CX$11:$CX$510=$CX74),--($CZ74=$CZ$11:$CZ$510),--($DB74&gt;$DB$11:$DB$510))+
SUMPRODUCT(--($CX$11:$CX$510=$CX74),--($CZ74=$CZ$11:$CZ$510),--($DB74=$DB$11:$DB$510), --($DD74&gt;$DD$11:$DD$510))+
SUMPRODUCT(--($CX$11:$CX$510=$CX74),--($CZ74=$CZ$11:$CZ$510),--($DB74=$DB$11:$DB$510), --($DD74=$DD$11:$DD$510), --($DF74&gt;$DF$11:$DF$510))
,BK74)
)</f>
        <v/>
      </c>
      <c r="DH74" s="117" t="str">
        <f aca="false">IF(ISBLANK(C74),"",IF(BK74&lt;&gt;Constants!$B$12, BK74, CX74-DG74))</f>
        <v/>
      </c>
      <c r="DI74" s="118"/>
      <c r="DJ74" s="124"/>
      <c r="DK74" s="125" t="str">
        <f aca="false">IF(ISBLANK($C74),"",IF($BK74=Constants!$B$13,$BM74,""))</f>
        <v/>
      </c>
      <c r="DL74" s="124" t="str">
        <f aca="false">IF(ISBLANK($C74),"",IF($BK74&lt;&gt;Constants!$B$12,"",IF(COUNT($CS74:$CU74)=0,"",MATCH($CV74,$CS74:$CU74,0))))</f>
        <v/>
      </c>
      <c r="DM74" s="126" t="str">
        <f aca="false">IF(ISNUMBER($DL74),CHOOSE($DL74,$BR74,$CB74,$CM74),"")</f>
        <v/>
      </c>
      <c r="DN74" s="126" t="str">
        <f aca="false">IF(ISNUMBER($DL74),CHOOSE($DL74,$BT74,$CD74,$CO74),"")</f>
        <v/>
      </c>
      <c r="DO74" s="126" t="str">
        <f aca="false">IF(ISNUMBER($DL74),CHOOSE($DL74,$BV74,$CF74,$CQ74),"")</f>
        <v/>
      </c>
      <c r="DP74" s="127" t="str">
        <f aca="false">IF(ISBLANK(C74),"",IF(BK74&lt;&gt;Constants!$B$12, BK74 ,CW74))</f>
        <v/>
      </c>
      <c r="DQ74" s="128" t="str">
        <f aca="false">IF(ISBLANK($C74),"",IF($BK74&lt;&gt;Constants!$B$12,$BK74,$BL74))</f>
        <v/>
      </c>
      <c r="DR74" s="128" t="str">
        <f aca="false">IF(ISBLANK(C74),"",DH74)</f>
        <v/>
      </c>
      <c r="DS74" s="128" t="str">
        <f aca="false">IF(ISBLANK(C74),"",DG74)</f>
        <v/>
      </c>
      <c r="DT74" s="129" t="str">
        <f aca="false">IF(ISBLANK(C74),
  "",
IF(DS74=Constants!$B$9,COUNTA($C$11:$C510)+2,IF(DS74=Constants!$B$10,COUNTA($C$11:$C510)+1,IF(DS74=Constants!$B$11,COUNTA($C$11:$C510),DS74))))</f>
        <v/>
      </c>
      <c r="DU74" s="3"/>
      <c r="DV74" s="130" t="n">
        <f aca="false">IF(OR(ISNUMBER(DS74),DS74="DQ",DS74="P",DS74="NS"),
    1,
    0
)</f>
        <v>0</v>
      </c>
      <c r="DW74" s="130" t="n">
        <v>64</v>
      </c>
      <c r="DX74" s="130" t="str">
        <f aca="false">IF(ISBLANK($C74),"",IF(ISNUMBER(DT74),DT74+ROW($B74)/1000,""))</f>
        <v/>
      </c>
      <c r="DY74" s="130" t="str">
        <f aca="false">IF(ISNUMBER(DX74), RANK(DX74,DX$11:DX$510,1), "")</f>
        <v/>
      </c>
      <c r="DZ74" s="130" t="str">
        <f aca="false">IF(ISBLANK($C74),
    "",
    $B74
)</f>
        <v/>
      </c>
      <c r="EA74" s="130" t="str">
        <f aca="false">IF(ISBLANK($C74),
    "",
    $C74
)</f>
        <v/>
      </c>
      <c r="EB74" s="130" t="str">
        <f aca="false">IF(ISBLANK($C74),
    "",
    $D74
)</f>
        <v/>
      </c>
      <c r="EC74" s="130" t="str">
        <f aca="false">IF(ISBLANK($C74),"",$DQ74)</f>
        <v/>
      </c>
      <c r="ED74" s="131" t="str">
        <f aca="false">DP74</f>
        <v/>
      </c>
      <c r="EE74" s="130" t="str">
        <f aca="false">IF(ISBLANK($C74),
    "",
    DS74
)</f>
        <v/>
      </c>
      <c r="EF74" s="132" t="str">
        <f aca="false">IF(DW74&gt;DV$10,
    "",
    VLOOKUP(DW74,DY$11:EE572,7,FALSE())
)</f>
        <v/>
      </c>
      <c r="EG74" s="133" t="str">
        <f aca="false">IF(DW74&gt;DV$10,
    "",
    VLOOKUP(DW74,DY$11:EE572,2,FALSE())
)</f>
        <v/>
      </c>
      <c r="EH74" s="133" t="str">
        <f aca="false">IF(DW74&gt;DV$10,
    "",
    VLOOKUP(DW74,DY$11:EE572,3,FALSE())
)</f>
        <v/>
      </c>
      <c r="EI74" s="133" t="str">
        <f aca="false">IF(DW74&gt;DV$10,
    "",
    VLOOKUP(DW74,DY$11:EE572,4,FALSE())
)</f>
        <v/>
      </c>
      <c r="EJ74" s="134" t="str">
        <f aca="false">IF(DW74&gt;DV$10,
    "",
    VLOOKUP(DW74,DY$11:EE572,6,FALSE())
)</f>
        <v/>
      </c>
      <c r="EK74" s="59"/>
    </row>
    <row r="75" customFormat="false" ht="15.75" hidden="false" customHeight="false" outlineLevel="0" collapsed="false">
      <c r="A75" s="3"/>
      <c r="B75" s="153"/>
      <c r="C75" s="154"/>
      <c r="D75" s="135"/>
      <c r="E75" s="158"/>
      <c r="F75" s="137"/>
      <c r="G75" s="137"/>
      <c r="H75" s="138"/>
      <c r="I75" s="139"/>
      <c r="J75" s="140"/>
      <c r="K75" s="140"/>
      <c r="L75" s="140"/>
      <c r="M75" s="140"/>
      <c r="N75" s="141"/>
      <c r="O75" s="142"/>
      <c r="P75" s="137"/>
      <c r="Q75" s="138"/>
      <c r="R75" s="139"/>
      <c r="S75" s="140"/>
      <c r="T75" s="140"/>
      <c r="U75" s="140"/>
      <c r="V75" s="140"/>
      <c r="W75" s="141"/>
      <c r="X75" s="142"/>
      <c r="Y75" s="137"/>
      <c r="Z75" s="138"/>
      <c r="AA75" s="139"/>
      <c r="AB75" s="140"/>
      <c r="AC75" s="140"/>
      <c r="AD75" s="140"/>
      <c r="AE75" s="140"/>
      <c r="AF75" s="141"/>
      <c r="AG75" s="143"/>
      <c r="AH75" s="139"/>
      <c r="AI75" s="116"/>
      <c r="AJ75" s="116" t="str">
        <f aca="false">IF(ISBLANK($C75),
  "",
IF(E75=Constants!$B$7,
  TRUE(),
IF(E75=Constants!$B$8,
  FALSE(),
  TRUE()
)))</f>
        <v/>
      </c>
      <c r="AK75" s="117" t="str">
        <f aca="false">IF(ISBLANK($C75),"",IF(F75=Constants!$B$8,FALSE(),TRUE()))</f>
        <v/>
      </c>
      <c r="AL75" s="117" t="str">
        <f aca="false">IF(ISBLANK($C75),"",COUNTA($G75:$O75)&gt;0)</f>
        <v/>
      </c>
      <c r="AM75" s="117" t="str">
        <f aca="false">IF(OR(ISBLANK($C75),$AL75&lt;&gt;TRUE()),"",IF(ISBLANK(G75),Constants!$B$27,MAX(0,G75)))</f>
        <v/>
      </c>
      <c r="AN75" s="117" t="str">
        <f aca="false">IF(OR(ISBLANK($C75),$AL75&lt;&gt;TRUE()),"",IF(ISBLANK(H75),Constants!$B$28,MAX(0,H75)))</f>
        <v/>
      </c>
      <c r="AO75" s="117" t="str">
        <f aca="false">IF(OR(ISBLANK($C75),$AL75&lt;&gt;TRUE()),"",IF(J75=Constants!$B$7,TRUE(),IF(J75=Constants!$B$8,FALSE(),TRUE())))</f>
        <v/>
      </c>
      <c r="AP75" s="117" t="str">
        <f aca="false">IF(OR(ISBLANK($C75),$AL75&lt;&gt;TRUE()),"",IF(I75=Constants!$B$7,TRUE(),IF(I75=Constants!$B$8,FALSE(),TRUE())))</f>
        <v/>
      </c>
      <c r="AQ75" s="117" t="str">
        <f aca="false">IF(OR(ISBLANK($C75),$AL75&lt;&gt;TRUE()),"",IF(K75=Constants!$B$33,TRUE(),IF(K75=Constants!$B$34,FALSE(),IF(AND(ISNUMBER(O75),OR(ISBLANK(N75),N75=0)),TRUE(),IF(AND(ISBLANK(O75),ISNUMBER(N75),N75&lt;&gt;0),FALSE(),"")))))</f>
        <v/>
      </c>
      <c r="AR75" s="117" t="str">
        <f aca="false">IF(OR(ISBLANK($C75),$AL75&lt;&gt;TRUE()),"",IF(ISBLANK(L75),Constants!$B$35,MAX(0,MIN(Constants!$B$31,L75))))</f>
        <v/>
      </c>
      <c r="AS75" s="117" t="str">
        <f aca="false">IF(OR(ISBLANK($C75),$AL75&lt;&gt;TRUE()),"",IF(ISBLANK(M75),Constants!$B$35,MAX(0,MIN(Constants!$B$32,M75))))</f>
        <v/>
      </c>
      <c r="AT75" s="117" t="str">
        <f aca="false">IF(ISBLANK($C75),"",COUNTA($P75:$X75)&gt;0)</f>
        <v/>
      </c>
      <c r="AU75" s="117" t="str">
        <f aca="false">IF(OR(ISBLANK($C75),$AT75&lt;&gt;TRUE()),"",IF(ISBLANK(P75),Constants!$B$27,MAX(0,P75)))</f>
        <v/>
      </c>
      <c r="AV75" s="117" t="str">
        <f aca="false">IF(OR(ISBLANK($C75),$AT75&lt;&gt;TRUE()),"",IF(ISBLANK(Q75),Constants!$B$28,MAX(0,Q75)))</f>
        <v/>
      </c>
      <c r="AW75" s="117" t="str">
        <f aca="false">IF(OR(ISBLANK($C75),$AT75&lt;&gt;TRUE()),"",IF(S75=Constants!$B$7,TRUE(),IF(S75=Constants!$B$8,FALSE(),TRUE())))</f>
        <v/>
      </c>
      <c r="AX75" s="117" t="str">
        <f aca="false">IF(OR(ISBLANK($C75),$AT75&lt;&gt;TRUE()),"",IF(R75=Constants!$B$7,TRUE(),IF(R75=Constants!$B$8,FALSE(),TRUE())))</f>
        <v/>
      </c>
      <c r="AY75" s="117" t="str">
        <f aca="false">IF(OR(ISBLANK($C75),$AT75&lt;&gt;TRUE()),"",IF(T75=Constants!$B$33,TRUE(),IF(T75=Constants!$B$34,FALSE(),IF(AND(ISNUMBER(X75),OR(ISBLANK(W75),W75=0)),TRUE(),IF(AND(ISBLANK(X75),ISNUMBER(W75),W75&lt;&gt;0),FALSE(),"")))))</f>
        <v/>
      </c>
      <c r="AZ75" s="117" t="str">
        <f aca="false">IF(OR(ISBLANK($C75),$AT75&lt;&gt;TRUE()),"",IF(ISBLANK(U75),Constants!$B$35,MAX(0,MIN(Constants!$B$31,U75))))</f>
        <v/>
      </c>
      <c r="BA75" s="117" t="str">
        <f aca="false">IF(OR(ISBLANK($C75),$AT75&lt;&gt;TRUE()),"",IF(ISBLANK(V75),Constants!$B$35,MAX(0,MIN(Constants!$B$32,V75))))</f>
        <v/>
      </c>
      <c r="BB75" s="117" t="str">
        <f aca="false">IF(ISBLANK($C75),"",COUNTA($Y75:$AG75)&gt;0)</f>
        <v/>
      </c>
      <c r="BC75" s="117" t="str">
        <f aca="false">IF(OR(ISBLANK($C75),$BB75&lt;&gt;TRUE()),"",IF(ISBLANK(Y75),Constants!$B$27,MAX(0,Y75)))</f>
        <v/>
      </c>
      <c r="BD75" s="117" t="str">
        <f aca="false">IF(OR(ISBLANK($C75),$BB75&lt;&gt;TRUE()),"",IF(ISBLANK(Z75),Constants!$B$28,MAX(0,Z75)))</f>
        <v/>
      </c>
      <c r="BE75" s="117" t="str">
        <f aca="false">IF(OR(ISBLANK($C75),$BB75&lt;&gt;TRUE()),"",IF(AB75=Constants!$B$7,TRUE(),IF(AB75=Constants!$B$8,FALSE(),TRUE())))</f>
        <v/>
      </c>
      <c r="BF75" s="117" t="str">
        <f aca="false">IF(OR(ISBLANK($C75),$BB75&lt;&gt;TRUE()),"",IF(AA75=Constants!$B$7,TRUE(),IF(AA75=Constants!$B$8,FALSE(),TRUE())))</f>
        <v/>
      </c>
      <c r="BG75" s="117" t="str">
        <f aca="false">IF(OR(ISBLANK($C75),$BB75&lt;&gt;TRUE()),"",IF(AC75=Constants!$B$33,TRUE(),IF(AC75=Constants!$B$34,FALSE(),IF(AND(ISNUMBER(AG75),OR(ISBLANK(AF75),AF75=0)),TRUE(),IF(AND(ISBLANK(AG75),ISNUMBER(AF75),AF75&lt;&gt;0),FALSE(),"")))))</f>
        <v/>
      </c>
      <c r="BH75" s="117" t="str">
        <f aca="false">IF(OR(ISBLANK($C75),$BB75&lt;&gt;TRUE()),"",IF(ISBLANK(AD75),Constants!$B$35,MAX(0,MIN(Constants!$B$31,AD75))))</f>
        <v/>
      </c>
      <c r="BI75" s="117" t="str">
        <f aca="false">IF(OR(ISBLANK($C75),$BB75&lt;&gt;TRUE()),"",IF(ISBLANK(AE75),Constants!$B$35,MAX(0,MIN(Constants!$B$32,AE75))))</f>
        <v/>
      </c>
      <c r="BJ75" s="118" t="str">
        <f aca="false">IF(ISBLANK($C75),
  "",
IF(AH75=Constants!$B$7,
  TRUE(),
IF(AH75=Constants!$B$8,
  FALSE(),
  FALSE()
)))</f>
        <v/>
      </c>
      <c r="BK75" s="117" t="str">
        <f aca="false">IF(ISBLANK($C75),"",IF($BJ75,Constants!$B$9,IF(COUNTA($E75:$AH75)=0,Constants!$B$10,IF(NOT($AK75),Constants!$B$11,IF(AND(NOT(ISNUMBER($BM75)),COUNTA($O75,$X75,$AG75)&gt;0),Constants!$B$13,Constants!$B$12)))))</f>
        <v/>
      </c>
      <c r="BL75" s="117" t="str">
        <f aca="false">IF(ISBLANK($C75),"",IF($BK75&lt;&gt;Constants!$B$12,$BK75,Constants!$B$4))</f>
        <v/>
      </c>
      <c r="BM75" s="116" t="str">
        <f aca="false">IF(OR(ISBLANK($D$8), NOT(ISNUMBER($D$8))), Constants!$B$17,$D$8)</f>
        <v>ERROR: Set Target Time in cell D8</v>
      </c>
      <c r="BN75" s="119" t="str">
        <f aca="false">IF(OR($BK75&lt;&gt;Constants!$B$12,$AL75&lt;&gt;TRUE()),"",IF(NOT($AO75),TRUE(),IF($AQ75="","",$AQ75)))</f>
        <v/>
      </c>
      <c r="BO75" s="120" t="n">
        <f aca="false">IF(BN75="",FALSE(),IF(NOT($AO75),TRUE(),IF($AQ75,ISNUMBER(O75),ISNUMBER(N75))))</f>
        <v>0</v>
      </c>
      <c r="BP75" s="121" t="str">
        <f aca="false">IF(BO75,IF($AJ75,1,Constants!$B$22)*POWER(Constants!$B$23,MAX($AM75,0))*POWER(Constants!$B$24,MAX($AN75,0)),"")</f>
        <v/>
      </c>
      <c r="BQ75" s="117" t="str">
        <f aca="false">IF(OR($BK75&lt;&gt;Constants!$B$12,NOT($BO75)),"",IF(NOT($AO75),0,Constants!$B$19*IF($AQ75,1,MAX(0,MIN(1,(Constants!$B$20-N75)/Constants!$B$20)))))</f>
        <v/>
      </c>
      <c r="BR75" s="117" t="str">
        <f aca="false">IF(BQ75="","",BQ75*IF($AP75,1,Constants!$B$25)*BP75)</f>
        <v/>
      </c>
      <c r="BS75" s="117" t="str">
        <f aca="false">IF(OR($BK75&lt;&gt;Constants!$B$12,NOT($BO75)),"",IF(NOT($AO75),0,IF(NOT($AQ75),0,MAX(0,Constants!$B$21*(1-ABS(O75-$BM75)/$BM75)))))</f>
        <v/>
      </c>
      <c r="BT75" s="117" t="str">
        <f aca="false">IF(BS75="","",BS75*BP75)</f>
        <v/>
      </c>
      <c r="BU75" s="117" t="str">
        <f aca="false">IF(OR($BK75&lt;&gt;Constants!$B$12,NOT($BO75)),"",IF(OR(NOT($AO75),NOT($AP75)),0,MIN(Constants!$B$18,(Constants!$B$29*$AR75+Constants!$B$30*$AS75)*IF($AQ75,1,MAX(0,MIN(1,(Constants!$B$20-N75)/Constants!$B$20))))))</f>
        <v/>
      </c>
      <c r="BV75" s="117" t="str">
        <f aca="false">IF(BU75="","",BU75*BP75)</f>
        <v/>
      </c>
      <c r="BW75" s="122" t="str">
        <f aca="false">IF(OR($BK75&lt;&gt;Constants!$B$12,NOT($BO75)),"",BR75+BT75+BV75)</f>
        <v/>
      </c>
      <c r="BX75" s="119" t="str">
        <f aca="false">IF(OR($BK75&lt;&gt;Constants!$B$12,$AT75&lt;&gt;TRUE()),"",IF(NOT($AW75),TRUE(),IF($AY75="","",$AY75)))</f>
        <v/>
      </c>
      <c r="BY75" s="120" t="n">
        <f aca="false">IF(BX75="",FALSE(),IF(NOT($AW75),TRUE(),IF($AY75,ISNUMBER(X75),ISNUMBER(W75))))</f>
        <v>0</v>
      </c>
      <c r="BZ75" s="121" t="str">
        <f aca="false">IF(BY75,IF($AJ75,1,Constants!$B$22)*POWER(Constants!$B$23,MAX($AU75,0))*POWER(Constants!$B$24,MAX($AV75,0)),"")</f>
        <v/>
      </c>
      <c r="CA75" s="117" t="str">
        <f aca="false">IF(OR($BK75&lt;&gt;Constants!$B$12,NOT($BY75)),"",IF(NOT($AW75),0,Constants!$B$19*IF($AY75,1,MAX(0,MIN(1,(Constants!$B$20-W75)/Constants!$B$20)))))</f>
        <v/>
      </c>
      <c r="CB75" s="117" t="str">
        <f aca="false">IF(CA75="","",CA75*IF($AX75,1,Constants!$B$25)*BZ75)</f>
        <v/>
      </c>
      <c r="CC75" s="117" t="str">
        <f aca="false">IF(OR($BK75&lt;&gt;Constants!$B$12,NOT($BY75)),"",IF(NOT($AW75),0,IF(NOT($AY75),0,MAX(0,Constants!$B$21*(1-ABS(X75-$BM75)/$BM75)))))</f>
        <v/>
      </c>
      <c r="CD75" s="117" t="str">
        <f aca="false">IF(CC75="","",CC75*BZ75)</f>
        <v/>
      </c>
      <c r="CE75" s="117" t="str">
        <f aca="false">IF(OR($BK75&lt;&gt;Constants!$B$12,NOT($BY75)),"",IF(OR(NOT($AW75),NOT($AX75)),0,MIN(Constants!$B$18,(Constants!$B$29*$AZ75+Constants!$B$30*$BA75)*IF($AY75,1,MAX(0,MIN(1,(Constants!$B$20-W75)/Constants!$B$20))))))</f>
        <v/>
      </c>
      <c r="CF75" s="117" t="str">
        <f aca="false">IF(CE75="","",CE75*BZ75)</f>
        <v/>
      </c>
      <c r="CG75" s="122" t="str">
        <f aca="false">IF(OR($BK75&lt;&gt;Constants!$B$12,NOT($BY75)),"",CB75+CD75+CF75)</f>
        <v/>
      </c>
      <c r="CH75" s="119" t="n">
        <f aca="false">IF(OR(BN75="",BX75=""),TRUE(),BN75&lt;&gt;BX75)</f>
        <v>1</v>
      </c>
      <c r="CI75" s="117" t="str">
        <f aca="false">IF(OR($BK75&lt;&gt;Constants!$B$12,$BB75&lt;&gt;TRUE(),NOT($CH75)),"",IF(NOT($BE75),TRUE(),IF($BG75="","",$BG75)))</f>
        <v/>
      </c>
      <c r="CJ75" s="120" t="n">
        <f aca="false">IF(CI75="",FALSE(),IF(NOT($BE75),TRUE(),IF($BG75,ISNUMBER(AG75),ISNUMBER(AF75))))</f>
        <v>0</v>
      </c>
      <c r="CK75" s="121" t="str">
        <f aca="false">IF(CJ75,IF($AJ75,1,Constants!$B$22)*POWER(Constants!$B$23,MAX($BC75,0))*POWER(Constants!$B$24,MAX($BD75,0)),"")</f>
        <v/>
      </c>
      <c r="CL75" s="117" t="str">
        <f aca="false">IF(OR($BK75&lt;&gt;Constants!$B$12,NOT($CJ75)),"",IF(NOT($BE75),0,Constants!$B$19*IF($BG75,1,MAX(0,MIN(1,(Constants!$B$20-AF75)/Constants!$B$20)))))</f>
        <v/>
      </c>
      <c r="CM75" s="117" t="str">
        <f aca="false">IF(CL75="","",CL75*IF($BF75,1,Constants!$B$25)*CK75)</f>
        <v/>
      </c>
      <c r="CN75" s="117" t="str">
        <f aca="false">IF(OR($BK75&lt;&gt;Constants!$B$12,NOT($CJ75)),"",IF(NOT($BE75),0,IF(NOT($BG75),0,MAX(0,Constants!$B$21*(1-ABS(AG75-$BM75)/$BM75)))))</f>
        <v/>
      </c>
      <c r="CO75" s="117" t="str">
        <f aca="false">IF(CN75="","",CN75*CK75)</f>
        <v/>
      </c>
      <c r="CP75" s="117" t="str">
        <f aca="false">IF(OR($BK75&lt;&gt;Constants!$B$12,NOT($CJ75)),"",IF(OR(NOT($BE75),NOT($BF75)),0,MIN(Constants!$B$18,(Constants!$B$29*$BH75+Constants!$B$30*$BI75)*IF($BG75,1,MAX(0,MIN(1,(Constants!$B$20-AF75)/Constants!$B$20))))))</f>
        <v/>
      </c>
      <c r="CQ75" s="117" t="str">
        <f aca="false">IF(CP75="","",CP75*CK75)</f>
        <v/>
      </c>
      <c r="CR75" s="122" t="str">
        <f aca="false">IF(OR($BK75&lt;&gt;Constants!$B$12,NOT($CJ75)),"",CM75+CO75+CQ75)</f>
        <v/>
      </c>
      <c r="CS75" s="116" t="str">
        <f aca="false">IF(OR($BK75&lt;&gt;Constants!$B$12,ISBLANK($C75)),"",BW75)</f>
        <v/>
      </c>
      <c r="CT75" s="117" t="str">
        <f aca="false">IF(OR($BK75&lt;&gt;Constants!$B$12,ISBLANK($C75)),"",CG75)</f>
        <v/>
      </c>
      <c r="CU75" s="118" t="str">
        <f aca="false">IF(OR($BK75&lt;&gt;Constants!$B$12,ISBLANK($C75)),"",CR75)</f>
        <v/>
      </c>
      <c r="CV75" s="117" t="str">
        <f aca="false">IF(OR($BK75&lt;&gt;Constants!$B$12,ISBLANK($C75)),"",IF(COUNT(CS75:CU75)=0,0,MAX(CS75:CU75)))</f>
        <v/>
      </c>
      <c r="CW75" s="117" t="str">
        <f aca="false">IF($BK75&lt;&gt;Constants!$B$12,"",CV75)</f>
        <v/>
      </c>
      <c r="CX75" s="117" t="str">
        <f aca="false">IF(ISNUMBER(CW75), RANK(CW75,$CW$11:$CW$510), "")</f>
        <v/>
      </c>
      <c r="CY75" s="116" t="str">
        <f aca="false">IF(OR($BK75&lt;&gt;Constants!$B$12,ISBLANK($C75)),"",MAX(BT75,CD75,CO75))</f>
        <v/>
      </c>
      <c r="CZ75" s="117" t="str">
        <f aca="false">IF(ISNUMBER(CY75), RANK(CY75,CY$11:CY$510), "")</f>
        <v/>
      </c>
      <c r="DA75" s="117" t="str">
        <f aca="false">IF(OR($BK75&lt;&gt;Constants!$B$12,ISBLANK($C75)),"",MAX(AM75,AU75,IF($CH75,BC75,0)))</f>
        <v/>
      </c>
      <c r="DB75" s="117" t="str">
        <f aca="false">IF(ISNUMBER(DA75), RANK(DA75,DA$11:DA$510,1), "")</f>
        <v/>
      </c>
      <c r="DC75" s="117" t="str">
        <f aca="false">IF(OR($BK75&lt;&gt;Constants!$B$12,ISBLANK($C75)),"",MAX(BV75,CF75,CQ75))</f>
        <v/>
      </c>
      <c r="DD75" s="117" t="str">
        <f aca="false">IF(ISNUMBER(DC75),RANK(DC75,DC$11:DC$510),"")</f>
        <v/>
      </c>
      <c r="DE75" s="123" t="str">
        <f aca="false">IFERROR(IF(OR($BK75&lt;&gt;Constants!$B$12, ISBLANK($C75)),"",LARGE(CS75:CU75,2)), 0)</f>
        <v/>
      </c>
      <c r="DF75" s="118" t="str">
        <f aca="false">IF(ISNUMBER(DE75), RANK(DE75,DE$11:DE$510), "")</f>
        <v/>
      </c>
      <c r="DG75" s="117" t="str">
        <f aca="false">IF(ISBLANK($C75),"",IF(BK75=Constants!$B$12,RANK($CX75, $CX$11:$CX$510, 1)+
SUMPRODUCT(--($CX$11:$CX$510=$CX75),--($CZ75&gt;$CZ$11:$CZ$510))+
SUMPRODUCT(--($CX$11:$CX$510=$CX75),--($CZ75=$CZ$11:$CZ$510),--($DB75&gt;$DB$11:$DB$510))+
SUMPRODUCT(--($CX$11:$CX$510=$CX75),--($CZ75=$CZ$11:$CZ$510),--($DB75=$DB$11:$DB$510), --($DD75&gt;$DD$11:$DD$510))+
SUMPRODUCT(--($CX$11:$CX$510=$CX75),--($CZ75=$CZ$11:$CZ$510),--($DB75=$DB$11:$DB$510), --($DD75=$DD$11:$DD$510), --($DF75&gt;$DF$11:$DF$510))
,BK75)
)</f>
        <v/>
      </c>
      <c r="DH75" s="117" t="str">
        <f aca="false">IF(ISBLANK(C75),"",IF(BK75&lt;&gt;Constants!$B$12, BK75, CX75-DG75))</f>
        <v/>
      </c>
      <c r="DI75" s="118"/>
      <c r="DJ75" s="124"/>
      <c r="DK75" s="125" t="str">
        <f aca="false">IF(ISBLANK($C75),"",IF($BK75=Constants!$B$13,$BM75,""))</f>
        <v/>
      </c>
      <c r="DL75" s="124" t="str">
        <f aca="false">IF(ISBLANK($C75),"",IF($BK75&lt;&gt;Constants!$B$12,"",IF(COUNT($CS75:$CU75)=0,"",MATCH($CV75,$CS75:$CU75,0))))</f>
        <v/>
      </c>
      <c r="DM75" s="126" t="str">
        <f aca="false">IF(ISNUMBER($DL75),CHOOSE($DL75,$BR75,$CB75,$CM75),"")</f>
        <v/>
      </c>
      <c r="DN75" s="126" t="str">
        <f aca="false">IF(ISNUMBER($DL75),CHOOSE($DL75,$BT75,$CD75,$CO75),"")</f>
        <v/>
      </c>
      <c r="DO75" s="126" t="str">
        <f aca="false">IF(ISNUMBER($DL75),CHOOSE($DL75,$BV75,$CF75,$CQ75),"")</f>
        <v/>
      </c>
      <c r="DP75" s="127" t="str">
        <f aca="false">IF(ISBLANK(C75),"",IF(BK75&lt;&gt;Constants!$B$12, BK75 ,CW75))</f>
        <v/>
      </c>
      <c r="DQ75" s="128" t="str">
        <f aca="false">IF(ISBLANK($C75),"",IF($BK75&lt;&gt;Constants!$B$12,$BK75,$BL75))</f>
        <v/>
      </c>
      <c r="DR75" s="128" t="str">
        <f aca="false">IF(ISBLANK(C75),"",DH75)</f>
        <v/>
      </c>
      <c r="DS75" s="128" t="str">
        <f aca="false">IF(ISBLANK(C75),"",DG75)</f>
        <v/>
      </c>
      <c r="DT75" s="129" t="str">
        <f aca="false">IF(ISBLANK(C75),
  "",
IF(DS75=Constants!$B$9,COUNTA($C$11:$C510)+2,IF(DS75=Constants!$B$10,COUNTA($C$11:$C510)+1,IF(DS75=Constants!$B$11,COUNTA($C$11:$C510),DS75))))</f>
        <v/>
      </c>
      <c r="DU75" s="3"/>
      <c r="DV75" s="130" t="n">
        <f aca="false">IF(OR(ISNUMBER(DS75),DS75="DQ",DS75="P",DS75="NS"),
    1,
    0
)</f>
        <v>0</v>
      </c>
      <c r="DW75" s="130" t="n">
        <v>65</v>
      </c>
      <c r="DX75" s="130" t="str">
        <f aca="false">IF(ISBLANK($C75),"",IF(ISNUMBER(DT75),DT75+ROW($B75)/1000,""))</f>
        <v/>
      </c>
      <c r="DY75" s="130" t="str">
        <f aca="false">IF(ISNUMBER(DX75), RANK(DX75,DX$11:DX$510,1), "")</f>
        <v/>
      </c>
      <c r="DZ75" s="130" t="str">
        <f aca="false">IF(ISBLANK($C75),
    "",
    $B75
)</f>
        <v/>
      </c>
      <c r="EA75" s="130" t="str">
        <f aca="false">IF(ISBLANK($C75),
    "",
    $C75
)</f>
        <v/>
      </c>
      <c r="EB75" s="130" t="str">
        <f aca="false">IF(ISBLANK($C75),
    "",
    $D75
)</f>
        <v/>
      </c>
      <c r="EC75" s="130" t="str">
        <f aca="false">IF(ISBLANK($C75),"",$DQ75)</f>
        <v/>
      </c>
      <c r="ED75" s="131" t="str">
        <f aca="false">DP75</f>
        <v/>
      </c>
      <c r="EE75" s="130" t="str">
        <f aca="false">IF(ISBLANK($C75),
    "",
    DS75
)</f>
        <v/>
      </c>
      <c r="EF75" s="132" t="str">
        <f aca="false">IF(DW75&gt;DV$10,
    "",
    VLOOKUP(DW75,DY$11:EE573,7,FALSE())
)</f>
        <v/>
      </c>
      <c r="EG75" s="133" t="str">
        <f aca="false">IF(DW75&gt;DV$10,
    "",
    VLOOKUP(DW75,DY$11:EE573,2,FALSE())
)</f>
        <v/>
      </c>
      <c r="EH75" s="133" t="str">
        <f aca="false">IF(DW75&gt;DV$10,
    "",
    VLOOKUP(DW75,DY$11:EE573,3,FALSE())
)</f>
        <v/>
      </c>
      <c r="EI75" s="133" t="str">
        <f aca="false">IF(DW75&gt;DV$10,
    "",
    VLOOKUP(DW75,DY$11:EE573,4,FALSE())
)</f>
        <v/>
      </c>
      <c r="EJ75" s="134" t="str">
        <f aca="false">IF(DW75&gt;DV$10,
    "",
    VLOOKUP(DW75,DY$11:EE573,6,FALSE())
)</f>
        <v/>
      </c>
      <c r="EK75" s="59"/>
    </row>
    <row r="76" customFormat="false" ht="15.75" hidden="false" customHeight="false" outlineLevel="0" collapsed="false">
      <c r="A76" s="3"/>
      <c r="B76" s="153"/>
      <c r="C76" s="154"/>
      <c r="D76" s="135"/>
      <c r="E76" s="158"/>
      <c r="F76" s="137"/>
      <c r="G76" s="137"/>
      <c r="H76" s="138"/>
      <c r="I76" s="139"/>
      <c r="J76" s="140"/>
      <c r="K76" s="140"/>
      <c r="L76" s="140"/>
      <c r="M76" s="140"/>
      <c r="N76" s="141"/>
      <c r="O76" s="142"/>
      <c r="P76" s="137"/>
      <c r="Q76" s="138"/>
      <c r="R76" s="139"/>
      <c r="S76" s="140"/>
      <c r="T76" s="140"/>
      <c r="U76" s="140"/>
      <c r="V76" s="140"/>
      <c r="W76" s="141"/>
      <c r="X76" s="142"/>
      <c r="Y76" s="137"/>
      <c r="Z76" s="138"/>
      <c r="AA76" s="139"/>
      <c r="AB76" s="140"/>
      <c r="AC76" s="140"/>
      <c r="AD76" s="140"/>
      <c r="AE76" s="140"/>
      <c r="AF76" s="141"/>
      <c r="AG76" s="143"/>
      <c r="AH76" s="139"/>
      <c r="AI76" s="116"/>
      <c r="AJ76" s="116" t="str">
        <f aca="false">IF(ISBLANK($C76),
  "",
IF(E76=Constants!$B$7,
  TRUE(),
IF(E76=Constants!$B$8,
  FALSE(),
  TRUE()
)))</f>
        <v/>
      </c>
      <c r="AK76" s="117" t="str">
        <f aca="false">IF(ISBLANK($C76),"",IF(F76=Constants!$B$8,FALSE(),TRUE()))</f>
        <v/>
      </c>
      <c r="AL76" s="117" t="str">
        <f aca="false">IF(ISBLANK($C76),"",COUNTA($G76:$O76)&gt;0)</f>
        <v/>
      </c>
      <c r="AM76" s="117" t="str">
        <f aca="false">IF(OR(ISBLANK($C76),$AL76&lt;&gt;TRUE()),"",IF(ISBLANK(G76),Constants!$B$27,MAX(0,G76)))</f>
        <v/>
      </c>
      <c r="AN76" s="117" t="str">
        <f aca="false">IF(OR(ISBLANK($C76),$AL76&lt;&gt;TRUE()),"",IF(ISBLANK(H76),Constants!$B$28,MAX(0,H76)))</f>
        <v/>
      </c>
      <c r="AO76" s="117" t="str">
        <f aca="false">IF(OR(ISBLANK($C76),$AL76&lt;&gt;TRUE()),"",IF(J76=Constants!$B$7,TRUE(),IF(J76=Constants!$B$8,FALSE(),TRUE())))</f>
        <v/>
      </c>
      <c r="AP76" s="117" t="str">
        <f aca="false">IF(OR(ISBLANK($C76),$AL76&lt;&gt;TRUE()),"",IF(I76=Constants!$B$7,TRUE(),IF(I76=Constants!$B$8,FALSE(),TRUE())))</f>
        <v/>
      </c>
      <c r="AQ76" s="117" t="str">
        <f aca="false">IF(OR(ISBLANK($C76),$AL76&lt;&gt;TRUE()),"",IF(K76=Constants!$B$33,TRUE(),IF(K76=Constants!$B$34,FALSE(),IF(AND(ISNUMBER(O76),OR(ISBLANK(N76),N76=0)),TRUE(),IF(AND(ISBLANK(O76),ISNUMBER(N76),N76&lt;&gt;0),FALSE(),"")))))</f>
        <v/>
      </c>
      <c r="AR76" s="117" t="str">
        <f aca="false">IF(OR(ISBLANK($C76),$AL76&lt;&gt;TRUE()),"",IF(ISBLANK(L76),Constants!$B$35,MAX(0,MIN(Constants!$B$31,L76))))</f>
        <v/>
      </c>
      <c r="AS76" s="117" t="str">
        <f aca="false">IF(OR(ISBLANK($C76),$AL76&lt;&gt;TRUE()),"",IF(ISBLANK(M76),Constants!$B$35,MAX(0,MIN(Constants!$B$32,M76))))</f>
        <v/>
      </c>
      <c r="AT76" s="117" t="str">
        <f aca="false">IF(ISBLANK($C76),"",COUNTA($P76:$X76)&gt;0)</f>
        <v/>
      </c>
      <c r="AU76" s="117" t="str">
        <f aca="false">IF(OR(ISBLANK($C76),$AT76&lt;&gt;TRUE()),"",IF(ISBLANK(P76),Constants!$B$27,MAX(0,P76)))</f>
        <v/>
      </c>
      <c r="AV76" s="117" t="str">
        <f aca="false">IF(OR(ISBLANK($C76),$AT76&lt;&gt;TRUE()),"",IF(ISBLANK(Q76),Constants!$B$28,MAX(0,Q76)))</f>
        <v/>
      </c>
      <c r="AW76" s="117" t="str">
        <f aca="false">IF(OR(ISBLANK($C76),$AT76&lt;&gt;TRUE()),"",IF(S76=Constants!$B$7,TRUE(),IF(S76=Constants!$B$8,FALSE(),TRUE())))</f>
        <v/>
      </c>
      <c r="AX76" s="117" t="str">
        <f aca="false">IF(OR(ISBLANK($C76),$AT76&lt;&gt;TRUE()),"",IF(R76=Constants!$B$7,TRUE(),IF(R76=Constants!$B$8,FALSE(),TRUE())))</f>
        <v/>
      </c>
      <c r="AY76" s="117" t="str">
        <f aca="false">IF(OR(ISBLANK($C76),$AT76&lt;&gt;TRUE()),"",IF(T76=Constants!$B$33,TRUE(),IF(T76=Constants!$B$34,FALSE(),IF(AND(ISNUMBER(X76),OR(ISBLANK(W76),W76=0)),TRUE(),IF(AND(ISBLANK(X76),ISNUMBER(W76),W76&lt;&gt;0),FALSE(),"")))))</f>
        <v/>
      </c>
      <c r="AZ76" s="117" t="str">
        <f aca="false">IF(OR(ISBLANK($C76),$AT76&lt;&gt;TRUE()),"",IF(ISBLANK(U76),Constants!$B$35,MAX(0,MIN(Constants!$B$31,U76))))</f>
        <v/>
      </c>
      <c r="BA76" s="117" t="str">
        <f aca="false">IF(OR(ISBLANK($C76),$AT76&lt;&gt;TRUE()),"",IF(ISBLANK(V76),Constants!$B$35,MAX(0,MIN(Constants!$B$32,V76))))</f>
        <v/>
      </c>
      <c r="BB76" s="117" t="str">
        <f aca="false">IF(ISBLANK($C76),"",COUNTA($Y76:$AG76)&gt;0)</f>
        <v/>
      </c>
      <c r="BC76" s="117" t="str">
        <f aca="false">IF(OR(ISBLANK($C76),$BB76&lt;&gt;TRUE()),"",IF(ISBLANK(Y76),Constants!$B$27,MAX(0,Y76)))</f>
        <v/>
      </c>
      <c r="BD76" s="117" t="str">
        <f aca="false">IF(OR(ISBLANK($C76),$BB76&lt;&gt;TRUE()),"",IF(ISBLANK(Z76),Constants!$B$28,MAX(0,Z76)))</f>
        <v/>
      </c>
      <c r="BE76" s="117" t="str">
        <f aca="false">IF(OR(ISBLANK($C76),$BB76&lt;&gt;TRUE()),"",IF(AB76=Constants!$B$7,TRUE(),IF(AB76=Constants!$B$8,FALSE(),TRUE())))</f>
        <v/>
      </c>
      <c r="BF76" s="117" t="str">
        <f aca="false">IF(OR(ISBLANK($C76),$BB76&lt;&gt;TRUE()),"",IF(AA76=Constants!$B$7,TRUE(),IF(AA76=Constants!$B$8,FALSE(),TRUE())))</f>
        <v/>
      </c>
      <c r="BG76" s="117" t="str">
        <f aca="false">IF(OR(ISBLANK($C76),$BB76&lt;&gt;TRUE()),"",IF(AC76=Constants!$B$33,TRUE(),IF(AC76=Constants!$B$34,FALSE(),IF(AND(ISNUMBER(AG76),OR(ISBLANK(AF76),AF76=0)),TRUE(),IF(AND(ISBLANK(AG76),ISNUMBER(AF76),AF76&lt;&gt;0),FALSE(),"")))))</f>
        <v/>
      </c>
      <c r="BH76" s="117" t="str">
        <f aca="false">IF(OR(ISBLANK($C76),$BB76&lt;&gt;TRUE()),"",IF(ISBLANK(AD76),Constants!$B$35,MAX(0,MIN(Constants!$B$31,AD76))))</f>
        <v/>
      </c>
      <c r="BI76" s="117" t="str">
        <f aca="false">IF(OR(ISBLANK($C76),$BB76&lt;&gt;TRUE()),"",IF(ISBLANK(AE76),Constants!$B$35,MAX(0,MIN(Constants!$B$32,AE76))))</f>
        <v/>
      </c>
      <c r="BJ76" s="118" t="str">
        <f aca="false">IF(ISBLANK($C76),
  "",
IF(AH76=Constants!$B$7,
  TRUE(),
IF(AH76=Constants!$B$8,
  FALSE(),
  FALSE()
)))</f>
        <v/>
      </c>
      <c r="BK76" s="117" t="str">
        <f aca="false">IF(ISBLANK($C76),"",IF($BJ76,Constants!$B$9,IF(COUNTA($E76:$AH76)=0,Constants!$B$10,IF(NOT($AK76),Constants!$B$11,IF(AND(NOT(ISNUMBER($BM76)),COUNTA($O76,$X76,$AG76)&gt;0),Constants!$B$13,Constants!$B$12)))))</f>
        <v/>
      </c>
      <c r="BL76" s="117" t="str">
        <f aca="false">IF(ISBLANK($C76),"",IF($BK76&lt;&gt;Constants!$B$12,$BK76,Constants!$B$4))</f>
        <v/>
      </c>
      <c r="BM76" s="116" t="str">
        <f aca="false">IF(OR(ISBLANK($D$8), NOT(ISNUMBER($D$8))), Constants!$B$17,$D$8)</f>
        <v>ERROR: Set Target Time in cell D8</v>
      </c>
      <c r="BN76" s="119" t="str">
        <f aca="false">IF(OR($BK76&lt;&gt;Constants!$B$12,$AL76&lt;&gt;TRUE()),"",IF(NOT($AO76),TRUE(),IF($AQ76="","",$AQ76)))</f>
        <v/>
      </c>
      <c r="BO76" s="120" t="n">
        <f aca="false">IF(BN76="",FALSE(),IF(NOT($AO76),TRUE(),IF($AQ76,ISNUMBER(O76),ISNUMBER(N76))))</f>
        <v>0</v>
      </c>
      <c r="BP76" s="121" t="str">
        <f aca="false">IF(BO76,IF($AJ76,1,Constants!$B$22)*POWER(Constants!$B$23,MAX($AM76,0))*POWER(Constants!$B$24,MAX($AN76,0)),"")</f>
        <v/>
      </c>
      <c r="BQ76" s="117" t="str">
        <f aca="false">IF(OR($BK76&lt;&gt;Constants!$B$12,NOT($BO76)),"",IF(NOT($AO76),0,Constants!$B$19*IF($AQ76,1,MAX(0,MIN(1,(Constants!$B$20-N76)/Constants!$B$20)))))</f>
        <v/>
      </c>
      <c r="BR76" s="117" t="str">
        <f aca="false">IF(BQ76="","",BQ76*IF($AP76,1,Constants!$B$25)*BP76)</f>
        <v/>
      </c>
      <c r="BS76" s="117" t="str">
        <f aca="false">IF(OR($BK76&lt;&gt;Constants!$B$12,NOT($BO76)),"",IF(NOT($AO76),0,IF(NOT($AQ76),0,MAX(0,Constants!$B$21*(1-ABS(O76-$BM76)/$BM76)))))</f>
        <v/>
      </c>
      <c r="BT76" s="117" t="str">
        <f aca="false">IF(BS76="","",BS76*BP76)</f>
        <v/>
      </c>
      <c r="BU76" s="117" t="str">
        <f aca="false">IF(OR($BK76&lt;&gt;Constants!$B$12,NOT($BO76)),"",IF(OR(NOT($AO76),NOT($AP76)),0,MIN(Constants!$B$18,(Constants!$B$29*$AR76+Constants!$B$30*$AS76)*IF($AQ76,1,MAX(0,MIN(1,(Constants!$B$20-N76)/Constants!$B$20))))))</f>
        <v/>
      </c>
      <c r="BV76" s="117" t="str">
        <f aca="false">IF(BU76="","",BU76*BP76)</f>
        <v/>
      </c>
      <c r="BW76" s="122" t="str">
        <f aca="false">IF(OR($BK76&lt;&gt;Constants!$B$12,NOT($BO76)),"",BR76+BT76+BV76)</f>
        <v/>
      </c>
      <c r="BX76" s="119" t="str">
        <f aca="false">IF(OR($BK76&lt;&gt;Constants!$B$12,$AT76&lt;&gt;TRUE()),"",IF(NOT($AW76),TRUE(),IF($AY76="","",$AY76)))</f>
        <v/>
      </c>
      <c r="BY76" s="120" t="n">
        <f aca="false">IF(BX76="",FALSE(),IF(NOT($AW76),TRUE(),IF($AY76,ISNUMBER(X76),ISNUMBER(W76))))</f>
        <v>0</v>
      </c>
      <c r="BZ76" s="121" t="str">
        <f aca="false">IF(BY76,IF($AJ76,1,Constants!$B$22)*POWER(Constants!$B$23,MAX($AU76,0))*POWER(Constants!$B$24,MAX($AV76,0)),"")</f>
        <v/>
      </c>
      <c r="CA76" s="117" t="str">
        <f aca="false">IF(OR($BK76&lt;&gt;Constants!$B$12,NOT($BY76)),"",IF(NOT($AW76),0,Constants!$B$19*IF($AY76,1,MAX(0,MIN(1,(Constants!$B$20-W76)/Constants!$B$20)))))</f>
        <v/>
      </c>
      <c r="CB76" s="117" t="str">
        <f aca="false">IF(CA76="","",CA76*IF($AX76,1,Constants!$B$25)*BZ76)</f>
        <v/>
      </c>
      <c r="CC76" s="117" t="str">
        <f aca="false">IF(OR($BK76&lt;&gt;Constants!$B$12,NOT($BY76)),"",IF(NOT($AW76),0,IF(NOT($AY76),0,MAX(0,Constants!$B$21*(1-ABS(X76-$BM76)/$BM76)))))</f>
        <v/>
      </c>
      <c r="CD76" s="117" t="str">
        <f aca="false">IF(CC76="","",CC76*BZ76)</f>
        <v/>
      </c>
      <c r="CE76" s="117" t="str">
        <f aca="false">IF(OR($BK76&lt;&gt;Constants!$B$12,NOT($BY76)),"",IF(OR(NOT($AW76),NOT($AX76)),0,MIN(Constants!$B$18,(Constants!$B$29*$AZ76+Constants!$B$30*$BA76)*IF($AY76,1,MAX(0,MIN(1,(Constants!$B$20-W76)/Constants!$B$20))))))</f>
        <v/>
      </c>
      <c r="CF76" s="117" t="str">
        <f aca="false">IF(CE76="","",CE76*BZ76)</f>
        <v/>
      </c>
      <c r="CG76" s="122" t="str">
        <f aca="false">IF(OR($BK76&lt;&gt;Constants!$B$12,NOT($BY76)),"",CB76+CD76+CF76)</f>
        <v/>
      </c>
      <c r="CH76" s="119" t="n">
        <f aca="false">IF(OR(BN76="",BX76=""),TRUE(),BN76&lt;&gt;BX76)</f>
        <v>1</v>
      </c>
      <c r="CI76" s="117" t="str">
        <f aca="false">IF(OR($BK76&lt;&gt;Constants!$B$12,$BB76&lt;&gt;TRUE(),NOT($CH76)),"",IF(NOT($BE76),TRUE(),IF($BG76="","",$BG76)))</f>
        <v/>
      </c>
      <c r="CJ76" s="120" t="n">
        <f aca="false">IF(CI76="",FALSE(),IF(NOT($BE76),TRUE(),IF($BG76,ISNUMBER(AG76),ISNUMBER(AF76))))</f>
        <v>0</v>
      </c>
      <c r="CK76" s="121" t="str">
        <f aca="false">IF(CJ76,IF($AJ76,1,Constants!$B$22)*POWER(Constants!$B$23,MAX($BC76,0))*POWER(Constants!$B$24,MAX($BD76,0)),"")</f>
        <v/>
      </c>
      <c r="CL76" s="117" t="str">
        <f aca="false">IF(OR($BK76&lt;&gt;Constants!$B$12,NOT($CJ76)),"",IF(NOT($BE76),0,Constants!$B$19*IF($BG76,1,MAX(0,MIN(1,(Constants!$B$20-AF76)/Constants!$B$20)))))</f>
        <v/>
      </c>
      <c r="CM76" s="117" t="str">
        <f aca="false">IF(CL76="","",CL76*IF($BF76,1,Constants!$B$25)*CK76)</f>
        <v/>
      </c>
      <c r="CN76" s="117" t="str">
        <f aca="false">IF(OR($BK76&lt;&gt;Constants!$B$12,NOT($CJ76)),"",IF(NOT($BE76),0,IF(NOT($BG76),0,MAX(0,Constants!$B$21*(1-ABS(AG76-$BM76)/$BM76)))))</f>
        <v/>
      </c>
      <c r="CO76" s="117" t="str">
        <f aca="false">IF(CN76="","",CN76*CK76)</f>
        <v/>
      </c>
      <c r="CP76" s="117" t="str">
        <f aca="false">IF(OR($BK76&lt;&gt;Constants!$B$12,NOT($CJ76)),"",IF(OR(NOT($BE76),NOT($BF76)),0,MIN(Constants!$B$18,(Constants!$B$29*$BH76+Constants!$B$30*$BI76)*IF($BG76,1,MAX(0,MIN(1,(Constants!$B$20-AF76)/Constants!$B$20))))))</f>
        <v/>
      </c>
      <c r="CQ76" s="117" t="str">
        <f aca="false">IF(CP76="","",CP76*CK76)</f>
        <v/>
      </c>
      <c r="CR76" s="122" t="str">
        <f aca="false">IF(OR($BK76&lt;&gt;Constants!$B$12,NOT($CJ76)),"",CM76+CO76+CQ76)</f>
        <v/>
      </c>
      <c r="CS76" s="116" t="str">
        <f aca="false">IF(OR($BK76&lt;&gt;Constants!$B$12,ISBLANK($C76)),"",BW76)</f>
        <v/>
      </c>
      <c r="CT76" s="117" t="str">
        <f aca="false">IF(OR($BK76&lt;&gt;Constants!$B$12,ISBLANK($C76)),"",CG76)</f>
        <v/>
      </c>
      <c r="CU76" s="118" t="str">
        <f aca="false">IF(OR($BK76&lt;&gt;Constants!$B$12,ISBLANK($C76)),"",CR76)</f>
        <v/>
      </c>
      <c r="CV76" s="117" t="str">
        <f aca="false">IF(OR($BK76&lt;&gt;Constants!$B$12,ISBLANK($C76)),"",IF(COUNT(CS76:CU76)=0,0,MAX(CS76:CU76)))</f>
        <v/>
      </c>
      <c r="CW76" s="117" t="str">
        <f aca="false">IF($BK76&lt;&gt;Constants!$B$12,"",CV76)</f>
        <v/>
      </c>
      <c r="CX76" s="117" t="str">
        <f aca="false">IF(ISNUMBER(CW76), RANK(CW76,$CW$11:$CW$510), "")</f>
        <v/>
      </c>
      <c r="CY76" s="116" t="str">
        <f aca="false">IF(OR($BK76&lt;&gt;Constants!$B$12,ISBLANK($C76)),"",MAX(BT76,CD76,CO76))</f>
        <v/>
      </c>
      <c r="CZ76" s="117" t="str">
        <f aca="false">IF(ISNUMBER(CY76), RANK(CY76,CY$11:CY$510), "")</f>
        <v/>
      </c>
      <c r="DA76" s="117" t="str">
        <f aca="false">IF(OR($BK76&lt;&gt;Constants!$B$12,ISBLANK($C76)),"",MAX(AM76,AU76,IF($CH76,BC76,0)))</f>
        <v/>
      </c>
      <c r="DB76" s="117" t="str">
        <f aca="false">IF(ISNUMBER(DA76), RANK(DA76,DA$11:DA$510,1), "")</f>
        <v/>
      </c>
      <c r="DC76" s="117" t="str">
        <f aca="false">IF(OR($BK76&lt;&gt;Constants!$B$12,ISBLANK($C76)),"",MAX(BV76,CF76,CQ76))</f>
        <v/>
      </c>
      <c r="DD76" s="117" t="str">
        <f aca="false">IF(ISNUMBER(DC76),RANK(DC76,DC$11:DC$510),"")</f>
        <v/>
      </c>
      <c r="DE76" s="123" t="str">
        <f aca="false">IFERROR(IF(OR($BK76&lt;&gt;Constants!$B$12, ISBLANK($C76)),"",LARGE(CS76:CU76,2)), 0)</f>
        <v/>
      </c>
      <c r="DF76" s="118" t="str">
        <f aca="false">IF(ISNUMBER(DE76), RANK(DE76,DE$11:DE$510), "")</f>
        <v/>
      </c>
      <c r="DG76" s="117" t="str">
        <f aca="false">IF(ISBLANK($C76),"",IF(BK76=Constants!$B$12,RANK($CX76, $CX$11:$CX$510, 1)+
SUMPRODUCT(--($CX$11:$CX$510=$CX76),--($CZ76&gt;$CZ$11:$CZ$510))+
SUMPRODUCT(--($CX$11:$CX$510=$CX76),--($CZ76=$CZ$11:$CZ$510),--($DB76&gt;$DB$11:$DB$510))+
SUMPRODUCT(--($CX$11:$CX$510=$CX76),--($CZ76=$CZ$11:$CZ$510),--($DB76=$DB$11:$DB$510), --($DD76&gt;$DD$11:$DD$510))+
SUMPRODUCT(--($CX$11:$CX$510=$CX76),--($CZ76=$CZ$11:$CZ$510),--($DB76=$DB$11:$DB$510), --($DD76=$DD$11:$DD$510), --($DF76&gt;$DF$11:$DF$510))
,BK76)
)</f>
        <v/>
      </c>
      <c r="DH76" s="117" t="str">
        <f aca="false">IF(ISBLANK(C76),"",IF(BK76&lt;&gt;Constants!$B$12, BK76, CX76-DG76))</f>
        <v/>
      </c>
      <c r="DI76" s="118"/>
      <c r="DJ76" s="124"/>
      <c r="DK76" s="125" t="str">
        <f aca="false">IF(ISBLANK($C76),"",IF($BK76=Constants!$B$13,$BM76,""))</f>
        <v/>
      </c>
      <c r="DL76" s="124" t="str">
        <f aca="false">IF(ISBLANK($C76),"",IF($BK76&lt;&gt;Constants!$B$12,"",IF(COUNT($CS76:$CU76)=0,"",MATCH($CV76,$CS76:$CU76,0))))</f>
        <v/>
      </c>
      <c r="DM76" s="126" t="str">
        <f aca="false">IF(ISNUMBER($DL76),CHOOSE($DL76,$BR76,$CB76,$CM76),"")</f>
        <v/>
      </c>
      <c r="DN76" s="126" t="str">
        <f aca="false">IF(ISNUMBER($DL76),CHOOSE($DL76,$BT76,$CD76,$CO76),"")</f>
        <v/>
      </c>
      <c r="DO76" s="126" t="str">
        <f aca="false">IF(ISNUMBER($DL76),CHOOSE($DL76,$BV76,$CF76,$CQ76),"")</f>
        <v/>
      </c>
      <c r="DP76" s="127" t="str">
        <f aca="false">IF(ISBLANK(C76),"",IF(BK76&lt;&gt;Constants!$B$12, BK76 ,CW76))</f>
        <v/>
      </c>
      <c r="DQ76" s="128" t="str">
        <f aca="false">IF(ISBLANK($C76),"",IF($BK76&lt;&gt;Constants!$B$12,$BK76,$BL76))</f>
        <v/>
      </c>
      <c r="DR76" s="128" t="str">
        <f aca="false">IF(ISBLANK(C76),"",DH76)</f>
        <v/>
      </c>
      <c r="DS76" s="128" t="str">
        <f aca="false">IF(ISBLANK(C76),"",DG76)</f>
        <v/>
      </c>
      <c r="DT76" s="129" t="str">
        <f aca="false">IF(ISBLANK(C76),
  "",
IF(DS76=Constants!$B$9,COUNTA($C$11:$C510)+2,IF(DS76=Constants!$B$10,COUNTA($C$11:$C510)+1,IF(DS76=Constants!$B$11,COUNTA($C$11:$C510),DS76))))</f>
        <v/>
      </c>
      <c r="DU76" s="3"/>
      <c r="DV76" s="130" t="n">
        <f aca="false">IF(OR(ISNUMBER(DS76),DS76="DQ",DS76="P",DS76="NS"),
    1,
    0
)</f>
        <v>0</v>
      </c>
      <c r="DW76" s="130" t="n">
        <v>66</v>
      </c>
      <c r="DX76" s="130" t="str">
        <f aca="false">IF(ISBLANK($C76),"",IF(ISNUMBER(DT76),DT76+ROW($B76)/1000,""))</f>
        <v/>
      </c>
      <c r="DY76" s="130" t="str">
        <f aca="false">IF(ISNUMBER(DX76), RANK(DX76,DX$11:DX$510,1), "")</f>
        <v/>
      </c>
      <c r="DZ76" s="130" t="str">
        <f aca="false">IF(ISBLANK($C76),
    "",
    $B76
)</f>
        <v/>
      </c>
      <c r="EA76" s="130" t="str">
        <f aca="false">IF(ISBLANK($C76),
    "",
    $C76
)</f>
        <v/>
      </c>
      <c r="EB76" s="130" t="str">
        <f aca="false">IF(ISBLANK($C76),
    "",
    $D76
)</f>
        <v/>
      </c>
      <c r="EC76" s="130" t="str">
        <f aca="false">IF(ISBLANK($C76),"",$DQ76)</f>
        <v/>
      </c>
      <c r="ED76" s="131" t="str">
        <f aca="false">DP76</f>
        <v/>
      </c>
      <c r="EE76" s="130" t="str">
        <f aca="false">IF(ISBLANK($C76),
    "",
    DS76
)</f>
        <v/>
      </c>
      <c r="EF76" s="132" t="str">
        <f aca="false">IF(DW76&gt;DV$10,
    "",
    VLOOKUP(DW76,DY$11:EE574,7,FALSE())
)</f>
        <v/>
      </c>
      <c r="EG76" s="133" t="str">
        <f aca="false">IF(DW76&gt;DV$10,
    "",
    VLOOKUP(DW76,DY$11:EE574,2,FALSE())
)</f>
        <v/>
      </c>
      <c r="EH76" s="133" t="str">
        <f aca="false">IF(DW76&gt;DV$10,
    "",
    VLOOKUP(DW76,DY$11:EE574,3,FALSE())
)</f>
        <v/>
      </c>
      <c r="EI76" s="133" t="str">
        <f aca="false">IF(DW76&gt;DV$10,
    "",
    VLOOKUP(DW76,DY$11:EE574,4,FALSE())
)</f>
        <v/>
      </c>
      <c r="EJ76" s="134" t="str">
        <f aca="false">IF(DW76&gt;DV$10,
    "",
    VLOOKUP(DW76,DY$11:EE574,6,FALSE())
)</f>
        <v/>
      </c>
      <c r="EK76" s="59"/>
    </row>
    <row r="77" customFormat="false" ht="15.75" hidden="false" customHeight="false" outlineLevel="0" collapsed="false">
      <c r="A77" s="3"/>
      <c r="B77" s="155"/>
      <c r="C77" s="156"/>
      <c r="D77" s="96"/>
      <c r="E77" s="157"/>
      <c r="F77" s="148"/>
      <c r="G77" s="148"/>
      <c r="H77" s="149"/>
      <c r="I77" s="150"/>
      <c r="J77" s="151"/>
      <c r="K77" s="151"/>
      <c r="L77" s="151"/>
      <c r="M77" s="151"/>
      <c r="N77" s="152"/>
      <c r="O77" s="103"/>
      <c r="P77" s="148"/>
      <c r="Q77" s="149"/>
      <c r="R77" s="150"/>
      <c r="S77" s="151"/>
      <c r="T77" s="151"/>
      <c r="U77" s="151"/>
      <c r="V77" s="151"/>
      <c r="W77" s="152"/>
      <c r="X77" s="103"/>
      <c r="Y77" s="148"/>
      <c r="Z77" s="149"/>
      <c r="AA77" s="150"/>
      <c r="AB77" s="151"/>
      <c r="AC77" s="151"/>
      <c r="AD77" s="151"/>
      <c r="AE77" s="151"/>
      <c r="AF77" s="152"/>
      <c r="AG77" s="104"/>
      <c r="AH77" s="150"/>
      <c r="AI77" s="73"/>
      <c r="AJ77" s="73" t="str">
        <f aca="false">IF(ISBLANK($C77),
  "",
IF(E77=Constants!$B$7,
  TRUE(),
IF(E77=Constants!$B$8,
  FALSE(),
  TRUE()
)))</f>
        <v/>
      </c>
      <c r="AK77" s="74" t="str">
        <f aca="false">IF(ISBLANK($C77),"",IF(F77=Constants!$B$8,FALSE(),TRUE()))</f>
        <v/>
      </c>
      <c r="AL77" s="74" t="str">
        <f aca="false">IF(ISBLANK($C77),"",COUNTA($G77:$O77)&gt;0)</f>
        <v/>
      </c>
      <c r="AM77" s="74" t="str">
        <f aca="false">IF(OR(ISBLANK($C77),$AL77&lt;&gt;TRUE()),"",IF(ISBLANK(G77),Constants!$B$27,MAX(0,G77)))</f>
        <v/>
      </c>
      <c r="AN77" s="74" t="str">
        <f aca="false">IF(OR(ISBLANK($C77),$AL77&lt;&gt;TRUE()),"",IF(ISBLANK(H77),Constants!$B$28,MAX(0,H77)))</f>
        <v/>
      </c>
      <c r="AO77" s="74" t="str">
        <f aca="false">IF(OR(ISBLANK($C77),$AL77&lt;&gt;TRUE()),"",IF(J77=Constants!$B$7,TRUE(),IF(J77=Constants!$B$8,FALSE(),TRUE())))</f>
        <v/>
      </c>
      <c r="AP77" s="74" t="str">
        <f aca="false">IF(OR(ISBLANK($C77),$AL77&lt;&gt;TRUE()),"",IF(I77=Constants!$B$7,TRUE(),IF(I77=Constants!$B$8,FALSE(),TRUE())))</f>
        <v/>
      </c>
      <c r="AQ77" s="74" t="str">
        <f aca="false">IF(OR(ISBLANK($C77),$AL77&lt;&gt;TRUE()),"",IF(K77=Constants!$B$33,TRUE(),IF(K77=Constants!$B$34,FALSE(),IF(AND(ISNUMBER(O77),OR(ISBLANK(N77),N77=0)),TRUE(),IF(AND(ISBLANK(O77),ISNUMBER(N77),N77&lt;&gt;0),FALSE(),"")))))</f>
        <v/>
      </c>
      <c r="AR77" s="74" t="str">
        <f aca="false">IF(OR(ISBLANK($C77),$AL77&lt;&gt;TRUE()),"",IF(ISBLANK(L77),Constants!$B$35,MAX(0,MIN(Constants!$B$31,L77))))</f>
        <v/>
      </c>
      <c r="AS77" s="74" t="str">
        <f aca="false">IF(OR(ISBLANK($C77),$AL77&lt;&gt;TRUE()),"",IF(ISBLANK(M77),Constants!$B$35,MAX(0,MIN(Constants!$B$32,M77))))</f>
        <v/>
      </c>
      <c r="AT77" s="74" t="str">
        <f aca="false">IF(ISBLANK($C77),"",COUNTA($P77:$X77)&gt;0)</f>
        <v/>
      </c>
      <c r="AU77" s="74" t="str">
        <f aca="false">IF(OR(ISBLANK($C77),$AT77&lt;&gt;TRUE()),"",IF(ISBLANK(P77),Constants!$B$27,MAX(0,P77)))</f>
        <v/>
      </c>
      <c r="AV77" s="74" t="str">
        <f aca="false">IF(OR(ISBLANK($C77),$AT77&lt;&gt;TRUE()),"",IF(ISBLANK(Q77),Constants!$B$28,MAX(0,Q77)))</f>
        <v/>
      </c>
      <c r="AW77" s="74" t="str">
        <f aca="false">IF(OR(ISBLANK($C77),$AT77&lt;&gt;TRUE()),"",IF(S77=Constants!$B$7,TRUE(),IF(S77=Constants!$B$8,FALSE(),TRUE())))</f>
        <v/>
      </c>
      <c r="AX77" s="74" t="str">
        <f aca="false">IF(OR(ISBLANK($C77),$AT77&lt;&gt;TRUE()),"",IF(R77=Constants!$B$7,TRUE(),IF(R77=Constants!$B$8,FALSE(),TRUE())))</f>
        <v/>
      </c>
      <c r="AY77" s="74" t="str">
        <f aca="false">IF(OR(ISBLANK($C77),$AT77&lt;&gt;TRUE()),"",IF(T77=Constants!$B$33,TRUE(),IF(T77=Constants!$B$34,FALSE(),IF(AND(ISNUMBER(X77),OR(ISBLANK(W77),W77=0)),TRUE(),IF(AND(ISBLANK(X77),ISNUMBER(W77),W77&lt;&gt;0),FALSE(),"")))))</f>
        <v/>
      </c>
      <c r="AZ77" s="74" t="str">
        <f aca="false">IF(OR(ISBLANK($C77),$AT77&lt;&gt;TRUE()),"",IF(ISBLANK(U77),Constants!$B$35,MAX(0,MIN(Constants!$B$31,U77))))</f>
        <v/>
      </c>
      <c r="BA77" s="74" t="str">
        <f aca="false">IF(OR(ISBLANK($C77),$AT77&lt;&gt;TRUE()),"",IF(ISBLANK(V77),Constants!$B$35,MAX(0,MIN(Constants!$B$32,V77))))</f>
        <v/>
      </c>
      <c r="BB77" s="74" t="str">
        <f aca="false">IF(ISBLANK($C77),"",COUNTA($Y77:$AG77)&gt;0)</f>
        <v/>
      </c>
      <c r="BC77" s="74" t="str">
        <f aca="false">IF(OR(ISBLANK($C77),$BB77&lt;&gt;TRUE()),"",IF(ISBLANK(Y77),Constants!$B$27,MAX(0,Y77)))</f>
        <v/>
      </c>
      <c r="BD77" s="74" t="str">
        <f aca="false">IF(OR(ISBLANK($C77),$BB77&lt;&gt;TRUE()),"",IF(ISBLANK(Z77),Constants!$B$28,MAX(0,Z77)))</f>
        <v/>
      </c>
      <c r="BE77" s="74" t="str">
        <f aca="false">IF(OR(ISBLANK($C77),$BB77&lt;&gt;TRUE()),"",IF(AB77=Constants!$B$7,TRUE(),IF(AB77=Constants!$B$8,FALSE(),TRUE())))</f>
        <v/>
      </c>
      <c r="BF77" s="74" t="str">
        <f aca="false">IF(OR(ISBLANK($C77),$BB77&lt;&gt;TRUE()),"",IF(AA77=Constants!$B$7,TRUE(),IF(AA77=Constants!$B$8,FALSE(),TRUE())))</f>
        <v/>
      </c>
      <c r="BG77" s="74" t="str">
        <f aca="false">IF(OR(ISBLANK($C77),$BB77&lt;&gt;TRUE()),"",IF(AC77=Constants!$B$33,TRUE(),IF(AC77=Constants!$B$34,FALSE(),IF(AND(ISNUMBER(AG77),OR(ISBLANK(AF77),AF77=0)),TRUE(),IF(AND(ISBLANK(AG77),ISNUMBER(AF77),AF77&lt;&gt;0),FALSE(),"")))))</f>
        <v/>
      </c>
      <c r="BH77" s="74" t="str">
        <f aca="false">IF(OR(ISBLANK($C77),$BB77&lt;&gt;TRUE()),"",IF(ISBLANK(AD77),Constants!$B$35,MAX(0,MIN(Constants!$B$31,AD77))))</f>
        <v/>
      </c>
      <c r="BI77" s="74" t="str">
        <f aca="false">IF(OR(ISBLANK($C77),$BB77&lt;&gt;TRUE()),"",IF(ISBLANK(AE77),Constants!$B$35,MAX(0,MIN(Constants!$B$32,AE77))))</f>
        <v/>
      </c>
      <c r="BJ77" s="75" t="str">
        <f aca="false">IF(ISBLANK($C77),
  "",
IF(AH77=Constants!$B$7,
  TRUE(),
IF(AH77=Constants!$B$8,
  FALSE(),
  FALSE()
)))</f>
        <v/>
      </c>
      <c r="BK77" s="74" t="str">
        <f aca="false">IF(ISBLANK($C77),"",IF($BJ77,Constants!$B$9,IF(COUNTA($E77:$AH77)=0,Constants!$B$10,IF(NOT($AK77),Constants!$B$11,IF(AND(NOT(ISNUMBER($BM77)),COUNTA($O77,$X77,$AG77)&gt;0),Constants!$B$13,Constants!$B$12)))))</f>
        <v/>
      </c>
      <c r="BL77" s="74" t="str">
        <f aca="false">IF(ISBLANK($C77),"",IF($BK77&lt;&gt;Constants!$B$12,$BK77,Constants!$B$4))</f>
        <v/>
      </c>
      <c r="BM77" s="73" t="str">
        <f aca="false">IF(OR(ISBLANK($D$8), NOT(ISNUMBER($D$8))), Constants!$B$17,$D$8)</f>
        <v>ERROR: Set Target Time in cell D8</v>
      </c>
      <c r="BN77" s="73" t="str">
        <f aca="false">IF(OR($BK77&lt;&gt;Constants!$B$12,$AL77&lt;&gt;TRUE()),"",IF(NOT($AO77),TRUE(),IF($AQ77="","",$AQ77)))</f>
        <v/>
      </c>
      <c r="BO77" s="74" t="b">
        <f aca="false">IF(BN77="",FALSE(),IF(NOT($AO77),TRUE(),IF($AQ77,ISNUMBER(O77),ISNUMBER(N77))))</f>
        <v>0</v>
      </c>
      <c r="BP77" s="76" t="str">
        <f aca="false">IF(BO77,IF($AJ77,1,Constants!$B$22)*POWER(Constants!$B$23,MAX($AM77,0))*POWER(Constants!$B$24,MAX($AN77,0)),"")</f>
        <v/>
      </c>
      <c r="BQ77" s="74" t="str">
        <f aca="false">IF(OR($BK77&lt;&gt;Constants!$B$12,NOT($BO77)),"",IF(NOT($AO77),0,Constants!$B$19*IF($AQ77,1,MAX(0,MIN(1,(Constants!$B$20-N77)/Constants!$B$20)))))</f>
        <v/>
      </c>
      <c r="BR77" s="74" t="str">
        <f aca="false">IF(BQ77="","",BQ77*IF($AP77,1,Constants!$B$25)*BP77)</f>
        <v/>
      </c>
      <c r="BS77" s="74" t="str">
        <f aca="false">IF(OR($BK77&lt;&gt;Constants!$B$12,NOT($BO77)),"",IF(NOT($AO77),0,IF(NOT($AQ77),0,MAX(0,Constants!$B$21*(1-ABS(O77-$BM77)/$BM77)))))</f>
        <v/>
      </c>
      <c r="BT77" s="74" t="str">
        <f aca="false">IF(BS77="","",BS77*BP77)</f>
        <v/>
      </c>
      <c r="BU77" s="74" t="str">
        <f aca="false">IF(OR($BK77&lt;&gt;Constants!$B$12,NOT($BO77)),"",IF(OR(NOT($AO77),NOT($AP77)),0,MIN(Constants!$B$18,(Constants!$B$29*$AR77+Constants!$B$30*$AS77)*IF($AQ77,1,MAX(0,MIN(1,(Constants!$B$20-N77)/Constants!$B$20))))))</f>
        <v/>
      </c>
      <c r="BV77" s="74" t="str">
        <f aca="false">IF(BU77="","",BU77*BP77)</f>
        <v/>
      </c>
      <c r="BW77" s="75" t="str">
        <f aca="false">IF(OR($BK77&lt;&gt;Constants!$B$12,NOT($BO77)),"",BR77+BT77+BV77)</f>
        <v/>
      </c>
      <c r="BX77" s="73" t="str">
        <f aca="false">IF(OR($BK77&lt;&gt;Constants!$B$12,$AT77&lt;&gt;TRUE()),"",IF(NOT($AW77),TRUE(),IF($AY77="","",$AY77)))</f>
        <v/>
      </c>
      <c r="BY77" s="74" t="b">
        <f aca="false">IF(BX77="",FALSE(),IF(NOT($AW77),TRUE(),IF($AY77,ISNUMBER(X77),ISNUMBER(W77))))</f>
        <v>0</v>
      </c>
      <c r="BZ77" s="76" t="str">
        <f aca="false">IF(BY77,IF($AJ77,1,Constants!$B$22)*POWER(Constants!$B$23,MAX($AU77,0))*POWER(Constants!$B$24,MAX($AV77,0)),"")</f>
        <v/>
      </c>
      <c r="CA77" s="74" t="str">
        <f aca="false">IF(OR($BK77&lt;&gt;Constants!$B$12,NOT($BY77)),"",IF(NOT($AW77),0,Constants!$B$19*IF($AY77,1,MAX(0,MIN(1,(Constants!$B$20-W77)/Constants!$B$20)))))</f>
        <v/>
      </c>
      <c r="CB77" s="74" t="str">
        <f aca="false">IF(CA77="","",CA77*IF($AX77,1,Constants!$B$25)*BZ77)</f>
        <v/>
      </c>
      <c r="CC77" s="74" t="str">
        <f aca="false">IF(OR($BK77&lt;&gt;Constants!$B$12,NOT($BY77)),"",IF(NOT($AW77),0,IF(NOT($AY77),0,MAX(0,Constants!$B$21*(1-ABS(X77-$BM77)/$BM77)))))</f>
        <v/>
      </c>
      <c r="CD77" s="74" t="str">
        <f aca="false">IF(CC77="","",CC77*BZ77)</f>
        <v/>
      </c>
      <c r="CE77" s="74" t="str">
        <f aca="false">IF(OR($BK77&lt;&gt;Constants!$B$12,NOT($BY77)),"",IF(OR(NOT($AW77),NOT($AX77)),0,MIN(Constants!$B$18,(Constants!$B$29*$AZ77+Constants!$B$30*$BA77)*IF($AY77,1,MAX(0,MIN(1,(Constants!$B$20-W77)/Constants!$B$20))))))</f>
        <v/>
      </c>
      <c r="CF77" s="74" t="str">
        <f aca="false">IF(CE77="","",CE77*BZ77)</f>
        <v/>
      </c>
      <c r="CG77" s="75" t="str">
        <f aca="false">IF(OR($BK77&lt;&gt;Constants!$B$12,NOT($BY77)),"",CB77+CD77+CF77)</f>
        <v/>
      </c>
      <c r="CH77" s="73" t="b">
        <f aca="false">IF(OR(BN77="",BX77=""),TRUE(),BN77&lt;&gt;BX77)</f>
        <v>1</v>
      </c>
      <c r="CI77" s="74" t="str">
        <f aca="false">IF(OR($BK77&lt;&gt;Constants!$B$12,$BB77&lt;&gt;TRUE(),NOT($CH77)),"",IF(NOT($BE77),TRUE(),IF($BG77="","",$BG77)))</f>
        <v/>
      </c>
      <c r="CJ77" s="74" t="b">
        <f aca="false">IF(CI77="",FALSE(),IF(NOT($BE77),TRUE(),IF($BG77,ISNUMBER(AG77),ISNUMBER(AF77))))</f>
        <v>0</v>
      </c>
      <c r="CK77" s="76" t="str">
        <f aca="false">IF(CJ77,IF($AJ77,1,Constants!$B$22)*POWER(Constants!$B$23,MAX($BC77,0))*POWER(Constants!$B$24,MAX($BD77,0)),"")</f>
        <v/>
      </c>
      <c r="CL77" s="74" t="str">
        <f aca="false">IF(OR($BK77&lt;&gt;Constants!$B$12,NOT($CJ77)),"",IF(NOT($BE77),0,Constants!$B$19*IF($BG77,1,MAX(0,MIN(1,(Constants!$B$20-AF77)/Constants!$B$20)))))</f>
        <v/>
      </c>
      <c r="CM77" s="74" t="str">
        <f aca="false">IF(CL77="","",CL77*IF($BF77,1,Constants!$B$25)*CK77)</f>
        <v/>
      </c>
      <c r="CN77" s="74" t="str">
        <f aca="false">IF(OR($BK77&lt;&gt;Constants!$B$12,NOT($CJ77)),"",IF(NOT($BE77),0,IF(NOT($BG77),0,MAX(0,Constants!$B$21*(1-ABS(AG77-$BM77)/$BM77)))))</f>
        <v/>
      </c>
      <c r="CO77" s="74" t="str">
        <f aca="false">IF(CN77="","",CN77*CK77)</f>
        <v/>
      </c>
      <c r="CP77" s="74" t="str">
        <f aca="false">IF(OR($BK77&lt;&gt;Constants!$B$12,NOT($CJ77)),"",IF(OR(NOT($BE77),NOT($BF77)),0,MIN(Constants!$B$18,(Constants!$B$29*$BH77+Constants!$B$30*$BI77)*IF($BG77,1,MAX(0,MIN(1,(Constants!$B$20-AF77)/Constants!$B$20))))))</f>
        <v/>
      </c>
      <c r="CQ77" s="74" t="str">
        <f aca="false">IF(CP77="","",CP77*CK77)</f>
        <v/>
      </c>
      <c r="CR77" s="75" t="str">
        <f aca="false">IF(OR($BK77&lt;&gt;Constants!$B$12,NOT($CJ77)),"",CM77+CO77+CQ77)</f>
        <v/>
      </c>
      <c r="CS77" s="73" t="str">
        <f aca="false">IF(OR($BK77&lt;&gt;Constants!$B$12,ISBLANK($C77)),"",BW77)</f>
        <v/>
      </c>
      <c r="CT77" s="74" t="str">
        <f aca="false">IF(OR($BK77&lt;&gt;Constants!$B$12,ISBLANK($C77)),"",CG77)</f>
        <v/>
      </c>
      <c r="CU77" s="75" t="str">
        <f aca="false">IF(OR($BK77&lt;&gt;Constants!$B$12,ISBLANK($C77)),"",CR77)</f>
        <v/>
      </c>
      <c r="CV77" s="74" t="str">
        <f aca="false">IF(OR($BK77&lt;&gt;Constants!$B$12,ISBLANK($C77)),"",IF(COUNT(CS77:CU77)=0,0,MAX(CS77:CU77)))</f>
        <v/>
      </c>
      <c r="CW77" s="74" t="str">
        <f aca="false">IF($BK77&lt;&gt;Constants!$B$12,"",CV77)</f>
        <v/>
      </c>
      <c r="CX77" s="74" t="str">
        <f aca="false">IF(ISNUMBER(CW77), RANK(CW77,$CW$11:$CW$510), "")</f>
        <v/>
      </c>
      <c r="CY77" s="73" t="str">
        <f aca="false">IF(OR($BK77&lt;&gt;Constants!$B$12,ISBLANK($C77)),"",MAX(BT77,CD77,CO77))</f>
        <v/>
      </c>
      <c r="CZ77" s="74" t="str">
        <f aca="false">IF(ISNUMBER(CY77), RANK(CY77,CY$11:CY$510), "")</f>
        <v/>
      </c>
      <c r="DA77" s="74" t="str">
        <f aca="false">IF(OR($BK77&lt;&gt;Constants!$B$12,ISBLANK($C77)),"",MAX(AM77,AU77,IF($CH77,BC77,0)))</f>
        <v/>
      </c>
      <c r="DB77" s="74" t="str">
        <f aca="false">IF(ISNUMBER(DA77), RANK(DA77,DA$11:DA$510,1), "")</f>
        <v/>
      </c>
      <c r="DC77" s="74" t="str">
        <f aca="false">IF(OR($BK77&lt;&gt;Constants!$B$12,ISBLANK($C77)),"",MAX(BV77,CF77,CQ77))</f>
        <v/>
      </c>
      <c r="DD77" s="74" t="str">
        <f aca="false">IF(ISNUMBER(DC77),RANK(DC77,DC$11:DC$510),"")</f>
        <v/>
      </c>
      <c r="DE77" s="77" t="str">
        <f aca="false">IFERROR(IF(OR($BK77&lt;&gt;Constants!$B$12, ISBLANK($C77)),"",LARGE(CS77:CU77,2)), 0)</f>
        <v/>
      </c>
      <c r="DF77" s="75" t="str">
        <f aca="false">IF(ISNUMBER(DE77), RANK(DE77,DE$11:DE$510), "")</f>
        <v/>
      </c>
      <c r="DG77" s="74" t="str">
        <f aca="false">IF(ISBLANK($C77),"",IF(BK77=Constants!$B$12,RANK($CX77, $CX$11:$CX$510, 1)+
SUMPRODUCT(--($CX$11:$CX$510=$CX77),--($CZ77&gt;$CZ$11:$CZ$510))+
SUMPRODUCT(--($CX$11:$CX$510=$CX77),--($CZ77=$CZ$11:$CZ$510),--($DB77&gt;$DB$11:$DB$510))+
SUMPRODUCT(--($CX$11:$CX$510=$CX77),--($CZ77=$CZ$11:$CZ$510),--($DB77=$DB$11:$DB$510), --($DD77&gt;$DD$11:$DD$510))+
SUMPRODUCT(--($CX$11:$CX$510=$CX77),--($CZ77=$CZ$11:$CZ$510),--($DB77=$DB$11:$DB$510), --($DD77=$DD$11:$DD$510), --($DF77&gt;$DF$11:$DF$510))
,BK77)
)</f>
        <v/>
      </c>
      <c r="DH77" s="74" t="str">
        <f aca="false">IF(ISBLANK(C77),"",IF(BK77&lt;&gt;Constants!$B$12, BK77, CX77-DG77))</f>
        <v/>
      </c>
      <c r="DI77" s="75"/>
      <c r="DJ77" s="78"/>
      <c r="DK77" s="79" t="str">
        <f aca="false">IF(ISBLANK($C77),"",IF($BK77=Constants!$B$13,$BM77,""))</f>
        <v/>
      </c>
      <c r="DL77" s="78" t="str">
        <f aca="false">IF(ISBLANK($C77),"",IF($BK77&lt;&gt;Constants!$B$12,"",IF(COUNT($CS77:$CU77)=0,"",MATCH($CV77,$CS77:$CU77,0))))</f>
        <v/>
      </c>
      <c r="DM77" s="80" t="str">
        <f aca="false">IF(ISNUMBER($DL77),CHOOSE($DL77,$BR77,$CB77,$CM77),"")</f>
        <v/>
      </c>
      <c r="DN77" s="80" t="str">
        <f aca="false">IF(ISNUMBER($DL77),CHOOSE($DL77,$BT77,$CD77,$CO77),"")</f>
        <v/>
      </c>
      <c r="DO77" s="80" t="str">
        <f aca="false">IF(ISNUMBER($DL77),CHOOSE($DL77,$BV77,$CF77,$CQ77),"")</f>
        <v/>
      </c>
      <c r="DP77" s="81" t="str">
        <f aca="false">IF(ISBLANK(C77),"",IF(BK77&lt;&gt;Constants!$B$12, BK77 ,CW77))</f>
        <v/>
      </c>
      <c r="DQ77" s="82" t="str">
        <f aca="false">IF(ISBLANK($C77),"",IF($BK77&lt;&gt;Constants!$B$12,$BK77,$BL77))</f>
        <v/>
      </c>
      <c r="DR77" s="82" t="str">
        <f aca="false">IF(ISBLANK(C77),"",DH77)</f>
        <v/>
      </c>
      <c r="DS77" s="82" t="str">
        <f aca="false">IF(ISBLANK(C77),"",DG77)</f>
        <v/>
      </c>
      <c r="DT77" s="83" t="str">
        <f aca="false">IF(ISBLANK(C77),
  "",
IF(DS77=Constants!$B$9,COUNTA($C$11:$C510)+2,IF(DS77=Constants!$B$10,COUNTA($C$11:$C510)+1,IF(DS77=Constants!$B$11,COUNTA($C$11:$C510),DS77))))</f>
        <v/>
      </c>
      <c r="DU77" s="3"/>
      <c r="DV77" s="84" t="n">
        <f aca="false">IF(OR(ISNUMBER(DS77),DS77="DQ",DS77="P",DS77="NS"),
    1,
    0
)</f>
        <v>0</v>
      </c>
      <c r="DW77" s="84" t="n">
        <v>67</v>
      </c>
      <c r="DX77" s="84" t="str">
        <f aca="false">IF(ISBLANK($C77),"",IF(ISNUMBER(DT77),DT77+ROW($B77)/1000,""))</f>
        <v/>
      </c>
      <c r="DY77" s="84" t="str">
        <f aca="false">IF(ISNUMBER(DX77), RANK(DX77,DX$11:DX$510,1), "")</f>
        <v/>
      </c>
      <c r="DZ77" s="84" t="str">
        <f aca="false">IF(ISBLANK($C77),
    "",
    $B77
)</f>
        <v/>
      </c>
      <c r="EA77" s="84" t="str">
        <f aca="false">IF(ISBLANK($C77),
    "",
    $C77
)</f>
        <v/>
      </c>
      <c r="EB77" s="84" t="str">
        <f aca="false">IF(ISBLANK($C77),
    "",
    $D77
)</f>
        <v/>
      </c>
      <c r="EC77" s="84" t="str">
        <f aca="false">IF(ISBLANK($C77),"",$DQ77)</f>
        <v/>
      </c>
      <c r="ED77" s="86" t="str">
        <f aca="false">DP77</f>
        <v/>
      </c>
      <c r="EE77" s="84" t="str">
        <f aca="false">IF(ISBLANK($C77),
    "",
    DS77
)</f>
        <v/>
      </c>
      <c r="EF77" s="87" t="str">
        <f aca="false">IF(DW77&gt;DV$10,
    "",
    VLOOKUP(DW77,DY$11:EE575,7,FALSE())
)</f>
        <v/>
      </c>
      <c r="EG77" s="88" t="str">
        <f aca="false">IF(DW77&gt;DV$10,
    "",
    VLOOKUP(DW77,DY$11:EE575,2,FALSE())
)</f>
        <v/>
      </c>
      <c r="EH77" s="88" t="str">
        <f aca="false">IF(DW77&gt;DV$10,
    "",
    VLOOKUP(DW77,DY$11:EE575,3,FALSE())
)</f>
        <v/>
      </c>
      <c r="EI77" s="88" t="str">
        <f aca="false">IF(DW77&gt;DV$10,
    "",
    VLOOKUP(DW77,DY$11:EE575,4,FALSE())
)</f>
        <v/>
      </c>
      <c r="EJ77" s="89" t="str">
        <f aca="false">IF(DW77&gt;DV$10,
    "",
    VLOOKUP(DW77,DY$11:EE575,6,FALSE())
)</f>
        <v/>
      </c>
      <c r="EK77" s="59"/>
    </row>
    <row r="78" customFormat="false" ht="15.75" hidden="false" customHeight="false" outlineLevel="0" collapsed="false">
      <c r="A78" s="3"/>
      <c r="B78" s="155"/>
      <c r="C78" s="156"/>
      <c r="D78" s="96"/>
      <c r="E78" s="157"/>
      <c r="F78" s="148"/>
      <c r="G78" s="148"/>
      <c r="H78" s="149"/>
      <c r="I78" s="150"/>
      <c r="J78" s="151"/>
      <c r="K78" s="151"/>
      <c r="L78" s="151"/>
      <c r="M78" s="151"/>
      <c r="N78" s="152"/>
      <c r="O78" s="103"/>
      <c r="P78" s="148"/>
      <c r="Q78" s="149"/>
      <c r="R78" s="150"/>
      <c r="S78" s="151"/>
      <c r="T78" s="151"/>
      <c r="U78" s="151"/>
      <c r="V78" s="151"/>
      <c r="W78" s="152"/>
      <c r="X78" s="103"/>
      <c r="Y78" s="148"/>
      <c r="Z78" s="149"/>
      <c r="AA78" s="150"/>
      <c r="AB78" s="151"/>
      <c r="AC78" s="151"/>
      <c r="AD78" s="151"/>
      <c r="AE78" s="151"/>
      <c r="AF78" s="152"/>
      <c r="AG78" s="104"/>
      <c r="AH78" s="150"/>
      <c r="AI78" s="73"/>
      <c r="AJ78" s="73" t="str">
        <f aca="false">IF(ISBLANK($C78),
  "",
IF(E78=Constants!$B$7,
  TRUE(),
IF(E78=Constants!$B$8,
  FALSE(),
  TRUE()
)))</f>
        <v/>
      </c>
      <c r="AK78" s="74" t="str">
        <f aca="false">IF(ISBLANK($C78),"",IF(F78=Constants!$B$8,FALSE(),TRUE()))</f>
        <v/>
      </c>
      <c r="AL78" s="74" t="str">
        <f aca="false">IF(ISBLANK($C78),"",COUNTA($G78:$O78)&gt;0)</f>
        <v/>
      </c>
      <c r="AM78" s="74" t="str">
        <f aca="false">IF(OR(ISBLANK($C78),$AL78&lt;&gt;TRUE()),"",IF(ISBLANK(G78),Constants!$B$27,MAX(0,G78)))</f>
        <v/>
      </c>
      <c r="AN78" s="74" t="str">
        <f aca="false">IF(OR(ISBLANK($C78),$AL78&lt;&gt;TRUE()),"",IF(ISBLANK(H78),Constants!$B$28,MAX(0,H78)))</f>
        <v/>
      </c>
      <c r="AO78" s="74" t="str">
        <f aca="false">IF(OR(ISBLANK($C78),$AL78&lt;&gt;TRUE()),"",IF(J78=Constants!$B$7,TRUE(),IF(J78=Constants!$B$8,FALSE(),TRUE())))</f>
        <v/>
      </c>
      <c r="AP78" s="74" t="str">
        <f aca="false">IF(OR(ISBLANK($C78),$AL78&lt;&gt;TRUE()),"",IF(I78=Constants!$B$7,TRUE(),IF(I78=Constants!$B$8,FALSE(),TRUE())))</f>
        <v/>
      </c>
      <c r="AQ78" s="74" t="str">
        <f aca="false">IF(OR(ISBLANK($C78),$AL78&lt;&gt;TRUE()),"",IF(K78=Constants!$B$33,TRUE(),IF(K78=Constants!$B$34,FALSE(),IF(AND(ISNUMBER(O78),OR(ISBLANK(N78),N78=0)),TRUE(),IF(AND(ISBLANK(O78),ISNUMBER(N78),N78&lt;&gt;0),FALSE(),"")))))</f>
        <v/>
      </c>
      <c r="AR78" s="74" t="str">
        <f aca="false">IF(OR(ISBLANK($C78),$AL78&lt;&gt;TRUE()),"",IF(ISBLANK(L78),Constants!$B$35,MAX(0,MIN(Constants!$B$31,L78))))</f>
        <v/>
      </c>
      <c r="AS78" s="74" t="str">
        <f aca="false">IF(OR(ISBLANK($C78),$AL78&lt;&gt;TRUE()),"",IF(ISBLANK(M78),Constants!$B$35,MAX(0,MIN(Constants!$B$32,M78))))</f>
        <v/>
      </c>
      <c r="AT78" s="74" t="str">
        <f aca="false">IF(ISBLANK($C78),"",COUNTA($P78:$X78)&gt;0)</f>
        <v/>
      </c>
      <c r="AU78" s="74" t="str">
        <f aca="false">IF(OR(ISBLANK($C78),$AT78&lt;&gt;TRUE()),"",IF(ISBLANK(P78),Constants!$B$27,MAX(0,P78)))</f>
        <v/>
      </c>
      <c r="AV78" s="74" t="str">
        <f aca="false">IF(OR(ISBLANK($C78),$AT78&lt;&gt;TRUE()),"",IF(ISBLANK(Q78),Constants!$B$28,MAX(0,Q78)))</f>
        <v/>
      </c>
      <c r="AW78" s="74" t="str">
        <f aca="false">IF(OR(ISBLANK($C78),$AT78&lt;&gt;TRUE()),"",IF(S78=Constants!$B$7,TRUE(),IF(S78=Constants!$B$8,FALSE(),TRUE())))</f>
        <v/>
      </c>
      <c r="AX78" s="74" t="str">
        <f aca="false">IF(OR(ISBLANK($C78),$AT78&lt;&gt;TRUE()),"",IF(R78=Constants!$B$7,TRUE(),IF(R78=Constants!$B$8,FALSE(),TRUE())))</f>
        <v/>
      </c>
      <c r="AY78" s="74" t="str">
        <f aca="false">IF(OR(ISBLANK($C78),$AT78&lt;&gt;TRUE()),"",IF(T78=Constants!$B$33,TRUE(),IF(T78=Constants!$B$34,FALSE(),IF(AND(ISNUMBER(X78),OR(ISBLANK(W78),W78=0)),TRUE(),IF(AND(ISBLANK(X78),ISNUMBER(W78),W78&lt;&gt;0),FALSE(),"")))))</f>
        <v/>
      </c>
      <c r="AZ78" s="74" t="str">
        <f aca="false">IF(OR(ISBLANK($C78),$AT78&lt;&gt;TRUE()),"",IF(ISBLANK(U78),Constants!$B$35,MAX(0,MIN(Constants!$B$31,U78))))</f>
        <v/>
      </c>
      <c r="BA78" s="74" t="str">
        <f aca="false">IF(OR(ISBLANK($C78),$AT78&lt;&gt;TRUE()),"",IF(ISBLANK(V78),Constants!$B$35,MAX(0,MIN(Constants!$B$32,V78))))</f>
        <v/>
      </c>
      <c r="BB78" s="74" t="str">
        <f aca="false">IF(ISBLANK($C78),"",COUNTA($Y78:$AG78)&gt;0)</f>
        <v/>
      </c>
      <c r="BC78" s="74" t="str">
        <f aca="false">IF(OR(ISBLANK($C78),$BB78&lt;&gt;TRUE()),"",IF(ISBLANK(Y78),Constants!$B$27,MAX(0,Y78)))</f>
        <v/>
      </c>
      <c r="BD78" s="74" t="str">
        <f aca="false">IF(OR(ISBLANK($C78),$BB78&lt;&gt;TRUE()),"",IF(ISBLANK(Z78),Constants!$B$28,MAX(0,Z78)))</f>
        <v/>
      </c>
      <c r="BE78" s="74" t="str">
        <f aca="false">IF(OR(ISBLANK($C78),$BB78&lt;&gt;TRUE()),"",IF(AB78=Constants!$B$7,TRUE(),IF(AB78=Constants!$B$8,FALSE(),TRUE())))</f>
        <v/>
      </c>
      <c r="BF78" s="74" t="str">
        <f aca="false">IF(OR(ISBLANK($C78),$BB78&lt;&gt;TRUE()),"",IF(AA78=Constants!$B$7,TRUE(),IF(AA78=Constants!$B$8,FALSE(),TRUE())))</f>
        <v/>
      </c>
      <c r="BG78" s="74" t="str">
        <f aca="false">IF(OR(ISBLANK($C78),$BB78&lt;&gt;TRUE()),"",IF(AC78=Constants!$B$33,TRUE(),IF(AC78=Constants!$B$34,FALSE(),IF(AND(ISNUMBER(AG78),OR(ISBLANK(AF78),AF78=0)),TRUE(),IF(AND(ISBLANK(AG78),ISNUMBER(AF78),AF78&lt;&gt;0),FALSE(),"")))))</f>
        <v/>
      </c>
      <c r="BH78" s="74" t="str">
        <f aca="false">IF(OR(ISBLANK($C78),$BB78&lt;&gt;TRUE()),"",IF(ISBLANK(AD78),Constants!$B$35,MAX(0,MIN(Constants!$B$31,AD78))))</f>
        <v/>
      </c>
      <c r="BI78" s="74" t="str">
        <f aca="false">IF(OR(ISBLANK($C78),$BB78&lt;&gt;TRUE()),"",IF(ISBLANK(AE78),Constants!$B$35,MAX(0,MIN(Constants!$B$32,AE78))))</f>
        <v/>
      </c>
      <c r="BJ78" s="75" t="str">
        <f aca="false">IF(ISBLANK($C78),
  "",
IF(AH78=Constants!$B$7,
  TRUE(),
IF(AH78=Constants!$B$8,
  FALSE(),
  FALSE()
)))</f>
        <v/>
      </c>
      <c r="BK78" s="74" t="str">
        <f aca="false">IF(ISBLANK($C78),"",IF($BJ78,Constants!$B$9,IF(COUNTA($E78:$AH78)=0,Constants!$B$10,IF(NOT($AK78),Constants!$B$11,IF(AND(NOT(ISNUMBER($BM78)),COUNTA($O78,$X78,$AG78)&gt;0),Constants!$B$13,Constants!$B$12)))))</f>
        <v/>
      </c>
      <c r="BL78" s="74" t="str">
        <f aca="false">IF(ISBLANK($C78),"",IF($BK78&lt;&gt;Constants!$B$12,$BK78,Constants!$B$4))</f>
        <v/>
      </c>
      <c r="BM78" s="73" t="str">
        <f aca="false">IF(OR(ISBLANK($D$8), NOT(ISNUMBER($D$8))), Constants!$B$17,$D$8)</f>
        <v>ERROR: Set Target Time in cell D8</v>
      </c>
      <c r="BN78" s="73" t="str">
        <f aca="false">IF(OR($BK78&lt;&gt;Constants!$B$12,$AL78&lt;&gt;TRUE()),"",IF(NOT($AO78),TRUE(),IF($AQ78="","",$AQ78)))</f>
        <v/>
      </c>
      <c r="BO78" s="74" t="b">
        <f aca="false">IF(BN78="",FALSE(),IF(NOT($AO78),TRUE(),IF($AQ78,ISNUMBER(O78),ISNUMBER(N78))))</f>
        <v>0</v>
      </c>
      <c r="BP78" s="76" t="str">
        <f aca="false">IF(BO78,IF($AJ78,1,Constants!$B$22)*POWER(Constants!$B$23,MAX($AM78,0))*POWER(Constants!$B$24,MAX($AN78,0)),"")</f>
        <v/>
      </c>
      <c r="BQ78" s="74" t="str">
        <f aca="false">IF(OR($BK78&lt;&gt;Constants!$B$12,NOT($BO78)),"",IF(NOT($AO78),0,Constants!$B$19*IF($AQ78,1,MAX(0,MIN(1,(Constants!$B$20-N78)/Constants!$B$20)))))</f>
        <v/>
      </c>
      <c r="BR78" s="74" t="str">
        <f aca="false">IF(BQ78="","",BQ78*IF($AP78,1,Constants!$B$25)*BP78)</f>
        <v/>
      </c>
      <c r="BS78" s="74" t="str">
        <f aca="false">IF(OR($BK78&lt;&gt;Constants!$B$12,NOT($BO78)),"",IF(NOT($AO78),0,IF(NOT($AQ78),0,MAX(0,Constants!$B$21*(1-ABS(O78-$BM78)/$BM78)))))</f>
        <v/>
      </c>
      <c r="BT78" s="74" t="str">
        <f aca="false">IF(BS78="","",BS78*BP78)</f>
        <v/>
      </c>
      <c r="BU78" s="74" t="str">
        <f aca="false">IF(OR($BK78&lt;&gt;Constants!$B$12,NOT($BO78)),"",IF(OR(NOT($AO78),NOT($AP78)),0,MIN(Constants!$B$18,(Constants!$B$29*$AR78+Constants!$B$30*$AS78)*IF($AQ78,1,MAX(0,MIN(1,(Constants!$B$20-N78)/Constants!$B$20))))))</f>
        <v/>
      </c>
      <c r="BV78" s="74" t="str">
        <f aca="false">IF(BU78="","",BU78*BP78)</f>
        <v/>
      </c>
      <c r="BW78" s="75" t="str">
        <f aca="false">IF(OR($BK78&lt;&gt;Constants!$B$12,NOT($BO78)),"",BR78+BT78+BV78)</f>
        <v/>
      </c>
      <c r="BX78" s="73" t="str">
        <f aca="false">IF(OR($BK78&lt;&gt;Constants!$B$12,$AT78&lt;&gt;TRUE()),"",IF(NOT($AW78),TRUE(),IF($AY78="","",$AY78)))</f>
        <v/>
      </c>
      <c r="BY78" s="74" t="b">
        <f aca="false">IF(BX78="",FALSE(),IF(NOT($AW78),TRUE(),IF($AY78,ISNUMBER(X78),ISNUMBER(W78))))</f>
        <v>0</v>
      </c>
      <c r="BZ78" s="76" t="str">
        <f aca="false">IF(BY78,IF($AJ78,1,Constants!$B$22)*POWER(Constants!$B$23,MAX($AU78,0))*POWER(Constants!$B$24,MAX($AV78,0)),"")</f>
        <v/>
      </c>
      <c r="CA78" s="74" t="str">
        <f aca="false">IF(OR($BK78&lt;&gt;Constants!$B$12,NOT($BY78)),"",IF(NOT($AW78),0,Constants!$B$19*IF($AY78,1,MAX(0,MIN(1,(Constants!$B$20-W78)/Constants!$B$20)))))</f>
        <v/>
      </c>
      <c r="CB78" s="74" t="str">
        <f aca="false">IF(CA78="","",CA78*IF($AX78,1,Constants!$B$25)*BZ78)</f>
        <v/>
      </c>
      <c r="CC78" s="74" t="str">
        <f aca="false">IF(OR($BK78&lt;&gt;Constants!$B$12,NOT($BY78)),"",IF(NOT($AW78),0,IF(NOT($AY78),0,MAX(0,Constants!$B$21*(1-ABS(X78-$BM78)/$BM78)))))</f>
        <v/>
      </c>
      <c r="CD78" s="74" t="str">
        <f aca="false">IF(CC78="","",CC78*BZ78)</f>
        <v/>
      </c>
      <c r="CE78" s="74" t="str">
        <f aca="false">IF(OR($BK78&lt;&gt;Constants!$B$12,NOT($BY78)),"",IF(OR(NOT($AW78),NOT($AX78)),0,MIN(Constants!$B$18,(Constants!$B$29*$AZ78+Constants!$B$30*$BA78)*IF($AY78,1,MAX(0,MIN(1,(Constants!$B$20-W78)/Constants!$B$20))))))</f>
        <v/>
      </c>
      <c r="CF78" s="74" t="str">
        <f aca="false">IF(CE78="","",CE78*BZ78)</f>
        <v/>
      </c>
      <c r="CG78" s="75" t="str">
        <f aca="false">IF(OR($BK78&lt;&gt;Constants!$B$12,NOT($BY78)),"",CB78+CD78+CF78)</f>
        <v/>
      </c>
      <c r="CH78" s="73" t="b">
        <f aca="false">IF(OR(BN78="",BX78=""),TRUE(),BN78&lt;&gt;BX78)</f>
        <v>1</v>
      </c>
      <c r="CI78" s="74" t="str">
        <f aca="false">IF(OR($BK78&lt;&gt;Constants!$B$12,$BB78&lt;&gt;TRUE(),NOT($CH78)),"",IF(NOT($BE78),TRUE(),IF($BG78="","",$BG78)))</f>
        <v/>
      </c>
      <c r="CJ78" s="74" t="b">
        <f aca="false">IF(CI78="",FALSE(),IF(NOT($BE78),TRUE(),IF($BG78,ISNUMBER(AG78),ISNUMBER(AF78))))</f>
        <v>0</v>
      </c>
      <c r="CK78" s="76" t="str">
        <f aca="false">IF(CJ78,IF($AJ78,1,Constants!$B$22)*POWER(Constants!$B$23,MAX($BC78,0))*POWER(Constants!$B$24,MAX($BD78,0)),"")</f>
        <v/>
      </c>
      <c r="CL78" s="74" t="str">
        <f aca="false">IF(OR($BK78&lt;&gt;Constants!$B$12,NOT($CJ78)),"",IF(NOT($BE78),0,Constants!$B$19*IF($BG78,1,MAX(0,MIN(1,(Constants!$B$20-AF78)/Constants!$B$20)))))</f>
        <v/>
      </c>
      <c r="CM78" s="74" t="str">
        <f aca="false">IF(CL78="","",CL78*IF($BF78,1,Constants!$B$25)*CK78)</f>
        <v/>
      </c>
      <c r="CN78" s="74" t="str">
        <f aca="false">IF(OR($BK78&lt;&gt;Constants!$B$12,NOT($CJ78)),"",IF(NOT($BE78),0,IF(NOT($BG78),0,MAX(0,Constants!$B$21*(1-ABS(AG78-$BM78)/$BM78)))))</f>
        <v/>
      </c>
      <c r="CO78" s="74" t="str">
        <f aca="false">IF(CN78="","",CN78*CK78)</f>
        <v/>
      </c>
      <c r="CP78" s="74" t="str">
        <f aca="false">IF(OR($BK78&lt;&gt;Constants!$B$12,NOT($CJ78)),"",IF(OR(NOT($BE78),NOT($BF78)),0,MIN(Constants!$B$18,(Constants!$B$29*$BH78+Constants!$B$30*$BI78)*IF($BG78,1,MAX(0,MIN(1,(Constants!$B$20-AF78)/Constants!$B$20))))))</f>
        <v/>
      </c>
      <c r="CQ78" s="74" t="str">
        <f aca="false">IF(CP78="","",CP78*CK78)</f>
        <v/>
      </c>
      <c r="CR78" s="75" t="str">
        <f aca="false">IF(OR($BK78&lt;&gt;Constants!$B$12,NOT($CJ78)),"",CM78+CO78+CQ78)</f>
        <v/>
      </c>
      <c r="CS78" s="73" t="str">
        <f aca="false">IF(OR($BK78&lt;&gt;Constants!$B$12,ISBLANK($C78)),"",BW78)</f>
        <v/>
      </c>
      <c r="CT78" s="74" t="str">
        <f aca="false">IF(OR($BK78&lt;&gt;Constants!$B$12,ISBLANK($C78)),"",CG78)</f>
        <v/>
      </c>
      <c r="CU78" s="75" t="str">
        <f aca="false">IF(OR($BK78&lt;&gt;Constants!$B$12,ISBLANK($C78)),"",CR78)</f>
        <v/>
      </c>
      <c r="CV78" s="74" t="str">
        <f aca="false">IF(OR($BK78&lt;&gt;Constants!$B$12,ISBLANK($C78)),"",IF(COUNT(CS78:CU78)=0,0,MAX(CS78:CU78)))</f>
        <v/>
      </c>
      <c r="CW78" s="74" t="str">
        <f aca="false">IF($BK78&lt;&gt;Constants!$B$12,"",CV78)</f>
        <v/>
      </c>
      <c r="CX78" s="74" t="str">
        <f aca="false">IF(ISNUMBER(CW78), RANK(CW78,$CW$11:$CW$510), "")</f>
        <v/>
      </c>
      <c r="CY78" s="73" t="str">
        <f aca="false">IF(OR($BK78&lt;&gt;Constants!$B$12,ISBLANK($C78)),"",MAX(BT78,CD78,CO78))</f>
        <v/>
      </c>
      <c r="CZ78" s="74" t="str">
        <f aca="false">IF(ISNUMBER(CY78), RANK(CY78,CY$11:CY$510), "")</f>
        <v/>
      </c>
      <c r="DA78" s="74" t="str">
        <f aca="false">IF(OR($BK78&lt;&gt;Constants!$B$12,ISBLANK($C78)),"",MAX(AM78,AU78,IF($CH78,BC78,0)))</f>
        <v/>
      </c>
      <c r="DB78" s="74" t="str">
        <f aca="false">IF(ISNUMBER(DA78), RANK(DA78,DA$11:DA$510,1), "")</f>
        <v/>
      </c>
      <c r="DC78" s="74" t="str">
        <f aca="false">IF(OR($BK78&lt;&gt;Constants!$B$12,ISBLANK($C78)),"",MAX(BV78,CF78,CQ78))</f>
        <v/>
      </c>
      <c r="DD78" s="74" t="str">
        <f aca="false">IF(ISNUMBER(DC78),RANK(DC78,DC$11:DC$510),"")</f>
        <v/>
      </c>
      <c r="DE78" s="77" t="str">
        <f aca="false">IFERROR(IF(OR($BK78&lt;&gt;Constants!$B$12, ISBLANK($C78)),"",LARGE(CS78:CU78,2)), 0)</f>
        <v/>
      </c>
      <c r="DF78" s="75" t="str">
        <f aca="false">IF(ISNUMBER(DE78), RANK(DE78,DE$11:DE$510), "")</f>
        <v/>
      </c>
      <c r="DG78" s="74" t="str">
        <f aca="false">IF(ISBLANK($C78),"",IF(BK78=Constants!$B$12,RANK($CX78, $CX$11:$CX$510, 1)+
SUMPRODUCT(--($CX$11:$CX$510=$CX78),--($CZ78&gt;$CZ$11:$CZ$510))+
SUMPRODUCT(--($CX$11:$CX$510=$CX78),--($CZ78=$CZ$11:$CZ$510),--($DB78&gt;$DB$11:$DB$510))+
SUMPRODUCT(--($CX$11:$CX$510=$CX78),--($CZ78=$CZ$11:$CZ$510),--($DB78=$DB$11:$DB$510), --($DD78&gt;$DD$11:$DD$510))+
SUMPRODUCT(--($CX$11:$CX$510=$CX78),--($CZ78=$CZ$11:$CZ$510),--($DB78=$DB$11:$DB$510), --($DD78=$DD$11:$DD$510), --($DF78&gt;$DF$11:$DF$510))
,BK78)
)</f>
        <v/>
      </c>
      <c r="DH78" s="74" t="str">
        <f aca="false">IF(ISBLANK(C78),"",IF(BK78&lt;&gt;Constants!$B$12, BK78, CX78-DG78))</f>
        <v/>
      </c>
      <c r="DI78" s="75"/>
      <c r="DJ78" s="78"/>
      <c r="DK78" s="79" t="str">
        <f aca="false">IF(ISBLANK($C78),"",IF($BK78=Constants!$B$13,$BM78,""))</f>
        <v/>
      </c>
      <c r="DL78" s="78" t="str">
        <f aca="false">IF(ISBLANK($C78),"",IF($BK78&lt;&gt;Constants!$B$12,"",IF(COUNT($CS78:$CU78)=0,"",MATCH($CV78,$CS78:$CU78,0))))</f>
        <v/>
      </c>
      <c r="DM78" s="80" t="str">
        <f aca="false">IF(ISNUMBER($DL78),CHOOSE($DL78,$BR78,$CB78,$CM78),"")</f>
        <v/>
      </c>
      <c r="DN78" s="80" t="str">
        <f aca="false">IF(ISNUMBER($DL78),CHOOSE($DL78,$BT78,$CD78,$CO78),"")</f>
        <v/>
      </c>
      <c r="DO78" s="80" t="str">
        <f aca="false">IF(ISNUMBER($DL78),CHOOSE($DL78,$BV78,$CF78,$CQ78),"")</f>
        <v/>
      </c>
      <c r="DP78" s="81" t="str">
        <f aca="false">IF(ISBLANK(C78),"",IF(BK78&lt;&gt;Constants!$B$12, BK78 ,CW78))</f>
        <v/>
      </c>
      <c r="DQ78" s="82" t="str">
        <f aca="false">IF(ISBLANK($C78),"",IF($BK78&lt;&gt;Constants!$B$12,$BK78,$BL78))</f>
        <v/>
      </c>
      <c r="DR78" s="82" t="str">
        <f aca="false">IF(ISBLANK(C78),"",DH78)</f>
        <v/>
      </c>
      <c r="DS78" s="82" t="str">
        <f aca="false">IF(ISBLANK(C78),"",DG78)</f>
        <v/>
      </c>
      <c r="DT78" s="83" t="str">
        <f aca="false">IF(ISBLANK(C78),
  "",
IF(DS78=Constants!$B$9,COUNTA($C$11:$C510)+2,IF(DS78=Constants!$B$10,COUNTA($C$11:$C510)+1,IF(DS78=Constants!$B$11,COUNTA($C$11:$C510),DS78))))</f>
        <v/>
      </c>
      <c r="DU78" s="3"/>
      <c r="DV78" s="84" t="n">
        <f aca="false">IF(OR(ISNUMBER(DS78),DS78="DQ",DS78="P",DS78="NS"),
    1,
    0
)</f>
        <v>0</v>
      </c>
      <c r="DW78" s="84" t="n">
        <v>68</v>
      </c>
      <c r="DX78" s="84" t="str">
        <f aca="false">IF(ISBLANK($C78),"",IF(ISNUMBER(DT78),DT78+ROW($B78)/1000,""))</f>
        <v/>
      </c>
      <c r="DY78" s="84" t="str">
        <f aca="false">IF(ISNUMBER(DX78), RANK(DX78,DX$11:DX$510,1), "")</f>
        <v/>
      </c>
      <c r="DZ78" s="84" t="str">
        <f aca="false">IF(ISBLANK($C78),
    "",
    $B78
)</f>
        <v/>
      </c>
      <c r="EA78" s="84" t="str">
        <f aca="false">IF(ISBLANK($C78),
    "",
    $C78
)</f>
        <v/>
      </c>
      <c r="EB78" s="84" t="str">
        <f aca="false">IF(ISBLANK($C78),
    "",
    $D78
)</f>
        <v/>
      </c>
      <c r="EC78" s="84" t="str">
        <f aca="false">IF(ISBLANK($C78),"",$DQ78)</f>
        <v/>
      </c>
      <c r="ED78" s="86" t="str">
        <f aca="false">DP78</f>
        <v/>
      </c>
      <c r="EE78" s="84" t="str">
        <f aca="false">IF(ISBLANK($C78),
    "",
    DS78
)</f>
        <v/>
      </c>
      <c r="EF78" s="87" t="str">
        <f aca="false">IF(DW78&gt;DV$10,
    "",
    VLOOKUP(DW78,DY$11:EE576,7,FALSE())
)</f>
        <v/>
      </c>
      <c r="EG78" s="88" t="str">
        <f aca="false">IF(DW78&gt;DV$10,
    "",
    VLOOKUP(DW78,DY$11:EE576,2,FALSE())
)</f>
        <v/>
      </c>
      <c r="EH78" s="88" t="str">
        <f aca="false">IF(DW78&gt;DV$10,
    "",
    VLOOKUP(DW78,DY$11:EE576,3,FALSE())
)</f>
        <v/>
      </c>
      <c r="EI78" s="88" t="str">
        <f aca="false">IF(DW78&gt;DV$10,
    "",
    VLOOKUP(DW78,DY$11:EE576,4,FALSE())
)</f>
        <v/>
      </c>
      <c r="EJ78" s="89" t="str">
        <f aca="false">IF(DW78&gt;DV$10,
    "",
    VLOOKUP(DW78,DY$11:EE576,6,FALSE())
)</f>
        <v/>
      </c>
      <c r="EK78" s="59"/>
    </row>
    <row r="79" customFormat="false" ht="15.75" hidden="false" customHeight="false" outlineLevel="0" collapsed="false">
      <c r="A79" s="3"/>
      <c r="B79" s="155"/>
      <c r="C79" s="156"/>
      <c r="D79" s="96"/>
      <c r="E79" s="157"/>
      <c r="F79" s="148"/>
      <c r="G79" s="148"/>
      <c r="H79" s="149"/>
      <c r="I79" s="150"/>
      <c r="J79" s="151"/>
      <c r="K79" s="151"/>
      <c r="L79" s="151"/>
      <c r="M79" s="151"/>
      <c r="N79" s="152"/>
      <c r="O79" s="103"/>
      <c r="P79" s="148"/>
      <c r="Q79" s="149"/>
      <c r="R79" s="150"/>
      <c r="S79" s="151"/>
      <c r="T79" s="151"/>
      <c r="U79" s="151"/>
      <c r="V79" s="151"/>
      <c r="W79" s="152"/>
      <c r="X79" s="103"/>
      <c r="Y79" s="148"/>
      <c r="Z79" s="149"/>
      <c r="AA79" s="150"/>
      <c r="AB79" s="151"/>
      <c r="AC79" s="151"/>
      <c r="AD79" s="151"/>
      <c r="AE79" s="151"/>
      <c r="AF79" s="152"/>
      <c r="AG79" s="104"/>
      <c r="AH79" s="150"/>
      <c r="AI79" s="73"/>
      <c r="AJ79" s="73" t="str">
        <f aca="false">IF(ISBLANK($C79),
  "",
IF(E79=Constants!$B$7,
  TRUE(),
IF(E79=Constants!$B$8,
  FALSE(),
  TRUE()
)))</f>
        <v/>
      </c>
      <c r="AK79" s="74" t="str">
        <f aca="false">IF(ISBLANK($C79),"",IF(F79=Constants!$B$8,FALSE(),TRUE()))</f>
        <v/>
      </c>
      <c r="AL79" s="74" t="str">
        <f aca="false">IF(ISBLANK($C79),"",COUNTA($G79:$O79)&gt;0)</f>
        <v/>
      </c>
      <c r="AM79" s="74" t="str">
        <f aca="false">IF(OR(ISBLANK($C79),$AL79&lt;&gt;TRUE()),"",IF(ISBLANK(G79),Constants!$B$27,MAX(0,G79)))</f>
        <v/>
      </c>
      <c r="AN79" s="74" t="str">
        <f aca="false">IF(OR(ISBLANK($C79),$AL79&lt;&gt;TRUE()),"",IF(ISBLANK(H79),Constants!$B$28,MAX(0,H79)))</f>
        <v/>
      </c>
      <c r="AO79" s="74" t="str">
        <f aca="false">IF(OR(ISBLANK($C79),$AL79&lt;&gt;TRUE()),"",IF(J79=Constants!$B$7,TRUE(),IF(J79=Constants!$B$8,FALSE(),TRUE())))</f>
        <v/>
      </c>
      <c r="AP79" s="74" t="str">
        <f aca="false">IF(OR(ISBLANK($C79),$AL79&lt;&gt;TRUE()),"",IF(I79=Constants!$B$7,TRUE(),IF(I79=Constants!$B$8,FALSE(),TRUE())))</f>
        <v/>
      </c>
      <c r="AQ79" s="74" t="str">
        <f aca="false">IF(OR(ISBLANK($C79),$AL79&lt;&gt;TRUE()),"",IF(K79=Constants!$B$33,TRUE(),IF(K79=Constants!$B$34,FALSE(),IF(AND(ISNUMBER(O79),OR(ISBLANK(N79),N79=0)),TRUE(),IF(AND(ISBLANK(O79),ISNUMBER(N79),N79&lt;&gt;0),FALSE(),"")))))</f>
        <v/>
      </c>
      <c r="AR79" s="74" t="str">
        <f aca="false">IF(OR(ISBLANK($C79),$AL79&lt;&gt;TRUE()),"",IF(ISBLANK(L79),Constants!$B$35,MAX(0,MIN(Constants!$B$31,L79))))</f>
        <v/>
      </c>
      <c r="AS79" s="74" t="str">
        <f aca="false">IF(OR(ISBLANK($C79),$AL79&lt;&gt;TRUE()),"",IF(ISBLANK(M79),Constants!$B$35,MAX(0,MIN(Constants!$B$32,M79))))</f>
        <v/>
      </c>
      <c r="AT79" s="74" t="str">
        <f aca="false">IF(ISBLANK($C79),"",COUNTA($P79:$X79)&gt;0)</f>
        <v/>
      </c>
      <c r="AU79" s="74" t="str">
        <f aca="false">IF(OR(ISBLANK($C79),$AT79&lt;&gt;TRUE()),"",IF(ISBLANK(P79),Constants!$B$27,MAX(0,P79)))</f>
        <v/>
      </c>
      <c r="AV79" s="74" t="str">
        <f aca="false">IF(OR(ISBLANK($C79),$AT79&lt;&gt;TRUE()),"",IF(ISBLANK(Q79),Constants!$B$28,MAX(0,Q79)))</f>
        <v/>
      </c>
      <c r="AW79" s="74" t="str">
        <f aca="false">IF(OR(ISBLANK($C79),$AT79&lt;&gt;TRUE()),"",IF(S79=Constants!$B$7,TRUE(),IF(S79=Constants!$B$8,FALSE(),TRUE())))</f>
        <v/>
      </c>
      <c r="AX79" s="74" t="str">
        <f aca="false">IF(OR(ISBLANK($C79),$AT79&lt;&gt;TRUE()),"",IF(R79=Constants!$B$7,TRUE(),IF(R79=Constants!$B$8,FALSE(),TRUE())))</f>
        <v/>
      </c>
      <c r="AY79" s="74" t="str">
        <f aca="false">IF(OR(ISBLANK($C79),$AT79&lt;&gt;TRUE()),"",IF(T79=Constants!$B$33,TRUE(),IF(T79=Constants!$B$34,FALSE(),IF(AND(ISNUMBER(X79),OR(ISBLANK(W79),W79=0)),TRUE(),IF(AND(ISBLANK(X79),ISNUMBER(W79),W79&lt;&gt;0),FALSE(),"")))))</f>
        <v/>
      </c>
      <c r="AZ79" s="74" t="str">
        <f aca="false">IF(OR(ISBLANK($C79),$AT79&lt;&gt;TRUE()),"",IF(ISBLANK(U79),Constants!$B$35,MAX(0,MIN(Constants!$B$31,U79))))</f>
        <v/>
      </c>
      <c r="BA79" s="74" t="str">
        <f aca="false">IF(OR(ISBLANK($C79),$AT79&lt;&gt;TRUE()),"",IF(ISBLANK(V79),Constants!$B$35,MAX(0,MIN(Constants!$B$32,V79))))</f>
        <v/>
      </c>
      <c r="BB79" s="74" t="str">
        <f aca="false">IF(ISBLANK($C79),"",COUNTA($Y79:$AG79)&gt;0)</f>
        <v/>
      </c>
      <c r="BC79" s="74" t="str">
        <f aca="false">IF(OR(ISBLANK($C79),$BB79&lt;&gt;TRUE()),"",IF(ISBLANK(Y79),Constants!$B$27,MAX(0,Y79)))</f>
        <v/>
      </c>
      <c r="BD79" s="74" t="str">
        <f aca="false">IF(OR(ISBLANK($C79),$BB79&lt;&gt;TRUE()),"",IF(ISBLANK(Z79),Constants!$B$28,MAX(0,Z79)))</f>
        <v/>
      </c>
      <c r="BE79" s="74" t="str">
        <f aca="false">IF(OR(ISBLANK($C79),$BB79&lt;&gt;TRUE()),"",IF(AB79=Constants!$B$7,TRUE(),IF(AB79=Constants!$B$8,FALSE(),TRUE())))</f>
        <v/>
      </c>
      <c r="BF79" s="74" t="str">
        <f aca="false">IF(OR(ISBLANK($C79),$BB79&lt;&gt;TRUE()),"",IF(AA79=Constants!$B$7,TRUE(),IF(AA79=Constants!$B$8,FALSE(),TRUE())))</f>
        <v/>
      </c>
      <c r="BG79" s="74" t="str">
        <f aca="false">IF(OR(ISBLANK($C79),$BB79&lt;&gt;TRUE()),"",IF(AC79=Constants!$B$33,TRUE(),IF(AC79=Constants!$B$34,FALSE(),IF(AND(ISNUMBER(AG79),OR(ISBLANK(AF79),AF79=0)),TRUE(),IF(AND(ISBLANK(AG79),ISNUMBER(AF79),AF79&lt;&gt;0),FALSE(),"")))))</f>
        <v/>
      </c>
      <c r="BH79" s="74" t="str">
        <f aca="false">IF(OR(ISBLANK($C79),$BB79&lt;&gt;TRUE()),"",IF(ISBLANK(AD79),Constants!$B$35,MAX(0,MIN(Constants!$B$31,AD79))))</f>
        <v/>
      </c>
      <c r="BI79" s="74" t="str">
        <f aca="false">IF(OR(ISBLANK($C79),$BB79&lt;&gt;TRUE()),"",IF(ISBLANK(AE79),Constants!$B$35,MAX(0,MIN(Constants!$B$32,AE79))))</f>
        <v/>
      </c>
      <c r="BJ79" s="75" t="str">
        <f aca="false">IF(ISBLANK($C79),
  "",
IF(AH79=Constants!$B$7,
  TRUE(),
IF(AH79=Constants!$B$8,
  FALSE(),
  FALSE()
)))</f>
        <v/>
      </c>
      <c r="BK79" s="74" t="str">
        <f aca="false">IF(ISBLANK($C79),"",IF($BJ79,Constants!$B$9,IF(COUNTA($E79:$AH79)=0,Constants!$B$10,IF(NOT($AK79),Constants!$B$11,IF(AND(NOT(ISNUMBER($BM79)),COUNTA($O79,$X79,$AG79)&gt;0),Constants!$B$13,Constants!$B$12)))))</f>
        <v/>
      </c>
      <c r="BL79" s="74" t="str">
        <f aca="false">IF(ISBLANK($C79),"",IF($BK79&lt;&gt;Constants!$B$12,$BK79,Constants!$B$4))</f>
        <v/>
      </c>
      <c r="BM79" s="73" t="str">
        <f aca="false">IF(OR(ISBLANK($D$8), NOT(ISNUMBER($D$8))), Constants!$B$17,$D$8)</f>
        <v>ERROR: Set Target Time in cell D8</v>
      </c>
      <c r="BN79" s="73" t="str">
        <f aca="false">IF(OR($BK79&lt;&gt;Constants!$B$12,$AL79&lt;&gt;TRUE()),"",IF(NOT($AO79),TRUE(),IF($AQ79="","",$AQ79)))</f>
        <v/>
      </c>
      <c r="BO79" s="74" t="b">
        <f aca="false">IF(BN79="",FALSE(),IF(NOT($AO79),TRUE(),IF($AQ79,ISNUMBER(O79),ISNUMBER(N79))))</f>
        <v>0</v>
      </c>
      <c r="BP79" s="76" t="str">
        <f aca="false">IF(BO79,IF($AJ79,1,Constants!$B$22)*POWER(Constants!$B$23,MAX($AM79,0))*POWER(Constants!$B$24,MAX($AN79,0)),"")</f>
        <v/>
      </c>
      <c r="BQ79" s="74" t="str">
        <f aca="false">IF(OR($BK79&lt;&gt;Constants!$B$12,NOT($BO79)),"",IF(NOT($AO79),0,Constants!$B$19*IF($AQ79,1,MAX(0,MIN(1,(Constants!$B$20-N79)/Constants!$B$20)))))</f>
        <v/>
      </c>
      <c r="BR79" s="74" t="str">
        <f aca="false">IF(BQ79="","",BQ79*IF($AP79,1,Constants!$B$25)*BP79)</f>
        <v/>
      </c>
      <c r="BS79" s="74" t="str">
        <f aca="false">IF(OR($BK79&lt;&gt;Constants!$B$12,NOT($BO79)),"",IF(NOT($AO79),0,IF(NOT($AQ79),0,MAX(0,Constants!$B$21*(1-ABS(O79-$BM79)/$BM79)))))</f>
        <v/>
      </c>
      <c r="BT79" s="74" t="str">
        <f aca="false">IF(BS79="","",BS79*BP79)</f>
        <v/>
      </c>
      <c r="BU79" s="74" t="str">
        <f aca="false">IF(OR($BK79&lt;&gt;Constants!$B$12,NOT($BO79)),"",IF(OR(NOT($AO79),NOT($AP79)),0,MIN(Constants!$B$18,(Constants!$B$29*$AR79+Constants!$B$30*$AS79)*IF($AQ79,1,MAX(0,MIN(1,(Constants!$B$20-N79)/Constants!$B$20))))))</f>
        <v/>
      </c>
      <c r="BV79" s="74" t="str">
        <f aca="false">IF(BU79="","",BU79*BP79)</f>
        <v/>
      </c>
      <c r="BW79" s="75" t="str">
        <f aca="false">IF(OR($BK79&lt;&gt;Constants!$B$12,NOT($BO79)),"",BR79+BT79+BV79)</f>
        <v/>
      </c>
      <c r="BX79" s="73" t="str">
        <f aca="false">IF(OR($BK79&lt;&gt;Constants!$B$12,$AT79&lt;&gt;TRUE()),"",IF(NOT($AW79),TRUE(),IF($AY79="","",$AY79)))</f>
        <v/>
      </c>
      <c r="BY79" s="74" t="b">
        <f aca="false">IF(BX79="",FALSE(),IF(NOT($AW79),TRUE(),IF($AY79,ISNUMBER(X79),ISNUMBER(W79))))</f>
        <v>0</v>
      </c>
      <c r="BZ79" s="76" t="str">
        <f aca="false">IF(BY79,IF($AJ79,1,Constants!$B$22)*POWER(Constants!$B$23,MAX($AU79,0))*POWER(Constants!$B$24,MAX($AV79,0)),"")</f>
        <v/>
      </c>
      <c r="CA79" s="74" t="str">
        <f aca="false">IF(OR($BK79&lt;&gt;Constants!$B$12,NOT($BY79)),"",IF(NOT($AW79),0,Constants!$B$19*IF($AY79,1,MAX(0,MIN(1,(Constants!$B$20-W79)/Constants!$B$20)))))</f>
        <v/>
      </c>
      <c r="CB79" s="74" t="str">
        <f aca="false">IF(CA79="","",CA79*IF($AX79,1,Constants!$B$25)*BZ79)</f>
        <v/>
      </c>
      <c r="CC79" s="74" t="str">
        <f aca="false">IF(OR($BK79&lt;&gt;Constants!$B$12,NOT($BY79)),"",IF(NOT($AW79),0,IF(NOT($AY79),0,MAX(0,Constants!$B$21*(1-ABS(X79-$BM79)/$BM79)))))</f>
        <v/>
      </c>
      <c r="CD79" s="74" t="str">
        <f aca="false">IF(CC79="","",CC79*BZ79)</f>
        <v/>
      </c>
      <c r="CE79" s="74" t="str">
        <f aca="false">IF(OR($BK79&lt;&gt;Constants!$B$12,NOT($BY79)),"",IF(OR(NOT($AW79),NOT($AX79)),0,MIN(Constants!$B$18,(Constants!$B$29*$AZ79+Constants!$B$30*$BA79)*IF($AY79,1,MAX(0,MIN(1,(Constants!$B$20-W79)/Constants!$B$20))))))</f>
        <v/>
      </c>
      <c r="CF79" s="74" t="str">
        <f aca="false">IF(CE79="","",CE79*BZ79)</f>
        <v/>
      </c>
      <c r="CG79" s="75" t="str">
        <f aca="false">IF(OR($BK79&lt;&gt;Constants!$B$12,NOT($BY79)),"",CB79+CD79+CF79)</f>
        <v/>
      </c>
      <c r="CH79" s="73" t="b">
        <f aca="false">IF(OR(BN79="",BX79=""),TRUE(),BN79&lt;&gt;BX79)</f>
        <v>1</v>
      </c>
      <c r="CI79" s="74" t="str">
        <f aca="false">IF(OR($BK79&lt;&gt;Constants!$B$12,$BB79&lt;&gt;TRUE(),NOT($CH79)),"",IF(NOT($BE79),TRUE(),IF($BG79="","",$BG79)))</f>
        <v/>
      </c>
      <c r="CJ79" s="74" t="b">
        <f aca="false">IF(CI79="",FALSE(),IF(NOT($BE79),TRUE(),IF($BG79,ISNUMBER(AG79),ISNUMBER(AF79))))</f>
        <v>0</v>
      </c>
      <c r="CK79" s="76" t="str">
        <f aca="false">IF(CJ79,IF($AJ79,1,Constants!$B$22)*POWER(Constants!$B$23,MAX($BC79,0))*POWER(Constants!$B$24,MAX($BD79,0)),"")</f>
        <v/>
      </c>
      <c r="CL79" s="74" t="str">
        <f aca="false">IF(OR($BK79&lt;&gt;Constants!$B$12,NOT($CJ79)),"",IF(NOT($BE79),0,Constants!$B$19*IF($BG79,1,MAX(0,MIN(1,(Constants!$B$20-AF79)/Constants!$B$20)))))</f>
        <v/>
      </c>
      <c r="CM79" s="74" t="str">
        <f aca="false">IF(CL79="","",CL79*IF($BF79,1,Constants!$B$25)*CK79)</f>
        <v/>
      </c>
      <c r="CN79" s="74" t="str">
        <f aca="false">IF(OR($BK79&lt;&gt;Constants!$B$12,NOT($CJ79)),"",IF(NOT($BE79),0,IF(NOT($BG79),0,MAX(0,Constants!$B$21*(1-ABS(AG79-$BM79)/$BM79)))))</f>
        <v/>
      </c>
      <c r="CO79" s="74" t="str">
        <f aca="false">IF(CN79="","",CN79*CK79)</f>
        <v/>
      </c>
      <c r="CP79" s="74" t="str">
        <f aca="false">IF(OR($BK79&lt;&gt;Constants!$B$12,NOT($CJ79)),"",IF(OR(NOT($BE79),NOT($BF79)),0,MIN(Constants!$B$18,(Constants!$B$29*$BH79+Constants!$B$30*$BI79)*IF($BG79,1,MAX(0,MIN(1,(Constants!$B$20-AF79)/Constants!$B$20))))))</f>
        <v/>
      </c>
      <c r="CQ79" s="74" t="str">
        <f aca="false">IF(CP79="","",CP79*CK79)</f>
        <v/>
      </c>
      <c r="CR79" s="75" t="str">
        <f aca="false">IF(OR($BK79&lt;&gt;Constants!$B$12,NOT($CJ79)),"",CM79+CO79+CQ79)</f>
        <v/>
      </c>
      <c r="CS79" s="73" t="str">
        <f aca="false">IF(OR($BK79&lt;&gt;Constants!$B$12,ISBLANK($C79)),"",BW79)</f>
        <v/>
      </c>
      <c r="CT79" s="74" t="str">
        <f aca="false">IF(OR($BK79&lt;&gt;Constants!$B$12,ISBLANK($C79)),"",CG79)</f>
        <v/>
      </c>
      <c r="CU79" s="75" t="str">
        <f aca="false">IF(OR($BK79&lt;&gt;Constants!$B$12,ISBLANK($C79)),"",CR79)</f>
        <v/>
      </c>
      <c r="CV79" s="74" t="str">
        <f aca="false">IF(OR($BK79&lt;&gt;Constants!$B$12,ISBLANK($C79)),"",IF(COUNT(CS79:CU79)=0,0,MAX(CS79:CU79)))</f>
        <v/>
      </c>
      <c r="CW79" s="74" t="str">
        <f aca="false">IF($BK79&lt;&gt;Constants!$B$12,"",CV79)</f>
        <v/>
      </c>
      <c r="CX79" s="74" t="str">
        <f aca="false">IF(ISNUMBER(CW79), RANK(CW79,$CW$11:$CW$510), "")</f>
        <v/>
      </c>
      <c r="CY79" s="73" t="str">
        <f aca="false">IF(OR($BK79&lt;&gt;Constants!$B$12,ISBLANK($C79)),"",MAX(BT79,CD79,CO79))</f>
        <v/>
      </c>
      <c r="CZ79" s="74" t="str">
        <f aca="false">IF(ISNUMBER(CY79), RANK(CY79,CY$11:CY$510), "")</f>
        <v/>
      </c>
      <c r="DA79" s="74" t="str">
        <f aca="false">IF(OR($BK79&lt;&gt;Constants!$B$12,ISBLANK($C79)),"",MAX(AM79,AU79,IF($CH79,BC79,0)))</f>
        <v/>
      </c>
      <c r="DB79" s="74" t="str">
        <f aca="false">IF(ISNUMBER(DA79), RANK(DA79,DA$11:DA$510,1), "")</f>
        <v/>
      </c>
      <c r="DC79" s="74" t="str">
        <f aca="false">IF(OR($BK79&lt;&gt;Constants!$B$12,ISBLANK($C79)),"",MAX(BV79,CF79,CQ79))</f>
        <v/>
      </c>
      <c r="DD79" s="74" t="str">
        <f aca="false">IF(ISNUMBER(DC79),RANK(DC79,DC$11:DC$510),"")</f>
        <v/>
      </c>
      <c r="DE79" s="77" t="str">
        <f aca="false">IFERROR(IF(OR($BK79&lt;&gt;Constants!$B$12, ISBLANK($C79)),"",LARGE(CS79:CU79,2)), 0)</f>
        <v/>
      </c>
      <c r="DF79" s="75" t="str">
        <f aca="false">IF(ISNUMBER(DE79), RANK(DE79,DE$11:DE$510), "")</f>
        <v/>
      </c>
      <c r="DG79" s="74" t="str">
        <f aca="false">IF(ISBLANK($C79),"",IF(BK79=Constants!$B$12,RANK($CX79, $CX$11:$CX$510, 1)+
SUMPRODUCT(--($CX$11:$CX$510=$CX79),--($CZ79&gt;$CZ$11:$CZ$510))+
SUMPRODUCT(--($CX$11:$CX$510=$CX79),--($CZ79=$CZ$11:$CZ$510),--($DB79&gt;$DB$11:$DB$510))+
SUMPRODUCT(--($CX$11:$CX$510=$CX79),--($CZ79=$CZ$11:$CZ$510),--($DB79=$DB$11:$DB$510), --($DD79&gt;$DD$11:$DD$510))+
SUMPRODUCT(--($CX$11:$CX$510=$CX79),--($CZ79=$CZ$11:$CZ$510),--($DB79=$DB$11:$DB$510), --($DD79=$DD$11:$DD$510), --($DF79&gt;$DF$11:$DF$510))
,BK79)
)</f>
        <v/>
      </c>
      <c r="DH79" s="74" t="str">
        <f aca="false">IF(ISBLANK(C79),"",IF(BK79&lt;&gt;Constants!$B$12, BK79, CX79-DG79))</f>
        <v/>
      </c>
      <c r="DI79" s="75"/>
      <c r="DJ79" s="78"/>
      <c r="DK79" s="79" t="str">
        <f aca="false">IF(ISBLANK($C79),"",IF($BK79=Constants!$B$13,$BM79,""))</f>
        <v/>
      </c>
      <c r="DL79" s="78" t="str">
        <f aca="false">IF(ISBLANK($C79),"",IF($BK79&lt;&gt;Constants!$B$12,"",IF(COUNT($CS79:$CU79)=0,"",MATCH($CV79,$CS79:$CU79,0))))</f>
        <v/>
      </c>
      <c r="DM79" s="80" t="str">
        <f aca="false">IF(ISNUMBER($DL79),CHOOSE($DL79,$BR79,$CB79,$CM79),"")</f>
        <v/>
      </c>
      <c r="DN79" s="80" t="str">
        <f aca="false">IF(ISNUMBER($DL79),CHOOSE($DL79,$BT79,$CD79,$CO79),"")</f>
        <v/>
      </c>
      <c r="DO79" s="80" t="str">
        <f aca="false">IF(ISNUMBER($DL79),CHOOSE($DL79,$BV79,$CF79,$CQ79),"")</f>
        <v/>
      </c>
      <c r="DP79" s="81" t="str">
        <f aca="false">IF(ISBLANK(C79),"",IF(BK79&lt;&gt;Constants!$B$12, BK79 ,CW79))</f>
        <v/>
      </c>
      <c r="DQ79" s="82" t="str">
        <f aca="false">IF(ISBLANK($C79),"",IF($BK79&lt;&gt;Constants!$B$12,$BK79,$BL79))</f>
        <v/>
      </c>
      <c r="DR79" s="82" t="str">
        <f aca="false">IF(ISBLANK(C79),"",DH79)</f>
        <v/>
      </c>
      <c r="DS79" s="82" t="str">
        <f aca="false">IF(ISBLANK(C79),"",DG79)</f>
        <v/>
      </c>
      <c r="DT79" s="83" t="str">
        <f aca="false">IF(ISBLANK(C79),
  "",
IF(DS79=Constants!$B$9,COUNTA($C$11:$C510)+2,IF(DS79=Constants!$B$10,COUNTA($C$11:$C510)+1,IF(DS79=Constants!$B$11,COUNTA($C$11:$C510),DS79))))</f>
        <v/>
      </c>
      <c r="DU79" s="3"/>
      <c r="DV79" s="84" t="n">
        <f aca="false">IF(OR(ISNUMBER(DS79),DS79="DQ",DS79="P",DS79="NS"),
    1,
    0
)</f>
        <v>0</v>
      </c>
      <c r="DW79" s="84" t="n">
        <v>69</v>
      </c>
      <c r="DX79" s="84" t="str">
        <f aca="false">IF(ISBLANK($C79),"",IF(ISNUMBER(DT79),DT79+ROW($B79)/1000,""))</f>
        <v/>
      </c>
      <c r="DY79" s="84" t="str">
        <f aca="false">IF(ISNUMBER(DX79), RANK(DX79,DX$11:DX$510,1), "")</f>
        <v/>
      </c>
      <c r="DZ79" s="84" t="str">
        <f aca="false">IF(ISBLANK($C79),
    "",
    $B79
)</f>
        <v/>
      </c>
      <c r="EA79" s="84" t="str">
        <f aca="false">IF(ISBLANK($C79),
    "",
    $C79
)</f>
        <v/>
      </c>
      <c r="EB79" s="84" t="str">
        <f aca="false">IF(ISBLANK($C79),
    "",
    $D79
)</f>
        <v/>
      </c>
      <c r="EC79" s="84" t="str">
        <f aca="false">IF(ISBLANK($C79),"",$DQ79)</f>
        <v/>
      </c>
      <c r="ED79" s="86" t="str">
        <f aca="false">DP79</f>
        <v/>
      </c>
      <c r="EE79" s="84" t="str">
        <f aca="false">IF(ISBLANK($C79),
    "",
    DS79
)</f>
        <v/>
      </c>
      <c r="EF79" s="87" t="str">
        <f aca="false">IF(DW79&gt;DV$10,
    "",
    VLOOKUP(DW79,DY$11:EE577,7,FALSE())
)</f>
        <v/>
      </c>
      <c r="EG79" s="88" t="str">
        <f aca="false">IF(DW79&gt;DV$10,
    "",
    VLOOKUP(DW79,DY$11:EE577,2,FALSE())
)</f>
        <v/>
      </c>
      <c r="EH79" s="88" t="str">
        <f aca="false">IF(DW79&gt;DV$10,
    "",
    VLOOKUP(DW79,DY$11:EE577,3,FALSE())
)</f>
        <v/>
      </c>
      <c r="EI79" s="88" t="str">
        <f aca="false">IF(DW79&gt;DV$10,
    "",
    VLOOKUP(DW79,DY$11:EE577,4,FALSE())
)</f>
        <v/>
      </c>
      <c r="EJ79" s="89" t="str">
        <f aca="false">IF(DW79&gt;DV$10,
    "",
    VLOOKUP(DW79,DY$11:EE577,6,FALSE())
)</f>
        <v/>
      </c>
      <c r="EK79" s="59"/>
    </row>
    <row r="80" customFormat="false" ht="15.75" hidden="false" customHeight="false" outlineLevel="0" collapsed="false">
      <c r="A80" s="3"/>
      <c r="B80" s="153"/>
      <c r="C80" s="154"/>
      <c r="D80" s="135"/>
      <c r="E80" s="158"/>
      <c r="F80" s="137"/>
      <c r="G80" s="137"/>
      <c r="H80" s="138"/>
      <c r="I80" s="139"/>
      <c r="J80" s="140"/>
      <c r="K80" s="140"/>
      <c r="L80" s="140"/>
      <c r="M80" s="140"/>
      <c r="N80" s="141"/>
      <c r="O80" s="142"/>
      <c r="P80" s="137"/>
      <c r="Q80" s="138"/>
      <c r="R80" s="139"/>
      <c r="S80" s="140"/>
      <c r="T80" s="140"/>
      <c r="U80" s="140"/>
      <c r="V80" s="140"/>
      <c r="W80" s="141"/>
      <c r="X80" s="142"/>
      <c r="Y80" s="137"/>
      <c r="Z80" s="138"/>
      <c r="AA80" s="139"/>
      <c r="AB80" s="140"/>
      <c r="AC80" s="140"/>
      <c r="AD80" s="140"/>
      <c r="AE80" s="140"/>
      <c r="AF80" s="141"/>
      <c r="AG80" s="143"/>
      <c r="AH80" s="139"/>
      <c r="AI80" s="116"/>
      <c r="AJ80" s="116" t="str">
        <f aca="false">IF(ISBLANK($C80),
  "",
IF(E80=Constants!$B$7,
  TRUE(),
IF(E80=Constants!$B$8,
  FALSE(),
  TRUE()
)))</f>
        <v/>
      </c>
      <c r="AK80" s="117" t="str">
        <f aca="false">IF(ISBLANK($C80),"",IF(F80=Constants!$B$8,FALSE(),TRUE()))</f>
        <v/>
      </c>
      <c r="AL80" s="117" t="str">
        <f aca="false">IF(ISBLANK($C80),"",COUNTA($G80:$O80)&gt;0)</f>
        <v/>
      </c>
      <c r="AM80" s="117" t="str">
        <f aca="false">IF(OR(ISBLANK($C80),$AL80&lt;&gt;TRUE()),"",IF(ISBLANK(G80),Constants!$B$27,MAX(0,G80)))</f>
        <v/>
      </c>
      <c r="AN80" s="117" t="str">
        <f aca="false">IF(OR(ISBLANK($C80),$AL80&lt;&gt;TRUE()),"",IF(ISBLANK(H80),Constants!$B$28,MAX(0,H80)))</f>
        <v/>
      </c>
      <c r="AO80" s="117" t="str">
        <f aca="false">IF(OR(ISBLANK($C80),$AL80&lt;&gt;TRUE()),"",IF(J80=Constants!$B$7,TRUE(),IF(J80=Constants!$B$8,FALSE(),TRUE())))</f>
        <v/>
      </c>
      <c r="AP80" s="117" t="str">
        <f aca="false">IF(OR(ISBLANK($C80),$AL80&lt;&gt;TRUE()),"",IF(I80=Constants!$B$7,TRUE(),IF(I80=Constants!$B$8,FALSE(),TRUE())))</f>
        <v/>
      </c>
      <c r="AQ80" s="117" t="str">
        <f aca="false">IF(OR(ISBLANK($C80),$AL80&lt;&gt;TRUE()),"",IF(K80=Constants!$B$33,TRUE(),IF(K80=Constants!$B$34,FALSE(),IF(AND(ISNUMBER(O80),OR(ISBLANK(N80),N80=0)),TRUE(),IF(AND(ISBLANK(O80),ISNUMBER(N80),N80&lt;&gt;0),FALSE(),"")))))</f>
        <v/>
      </c>
      <c r="AR80" s="117" t="str">
        <f aca="false">IF(OR(ISBLANK($C80),$AL80&lt;&gt;TRUE()),"",IF(ISBLANK(L80),Constants!$B$35,MAX(0,MIN(Constants!$B$31,L80))))</f>
        <v/>
      </c>
      <c r="AS80" s="117" t="str">
        <f aca="false">IF(OR(ISBLANK($C80),$AL80&lt;&gt;TRUE()),"",IF(ISBLANK(M80),Constants!$B$35,MAX(0,MIN(Constants!$B$32,M80))))</f>
        <v/>
      </c>
      <c r="AT80" s="117" t="str">
        <f aca="false">IF(ISBLANK($C80),"",COUNTA($P80:$X80)&gt;0)</f>
        <v/>
      </c>
      <c r="AU80" s="117" t="str">
        <f aca="false">IF(OR(ISBLANK($C80),$AT80&lt;&gt;TRUE()),"",IF(ISBLANK(P80),Constants!$B$27,MAX(0,P80)))</f>
        <v/>
      </c>
      <c r="AV80" s="117" t="str">
        <f aca="false">IF(OR(ISBLANK($C80),$AT80&lt;&gt;TRUE()),"",IF(ISBLANK(Q80),Constants!$B$28,MAX(0,Q80)))</f>
        <v/>
      </c>
      <c r="AW80" s="117" t="str">
        <f aca="false">IF(OR(ISBLANK($C80),$AT80&lt;&gt;TRUE()),"",IF(S80=Constants!$B$7,TRUE(),IF(S80=Constants!$B$8,FALSE(),TRUE())))</f>
        <v/>
      </c>
      <c r="AX80" s="117" t="str">
        <f aca="false">IF(OR(ISBLANK($C80),$AT80&lt;&gt;TRUE()),"",IF(R80=Constants!$B$7,TRUE(),IF(R80=Constants!$B$8,FALSE(),TRUE())))</f>
        <v/>
      </c>
      <c r="AY80" s="117" t="str">
        <f aca="false">IF(OR(ISBLANK($C80),$AT80&lt;&gt;TRUE()),"",IF(T80=Constants!$B$33,TRUE(),IF(T80=Constants!$B$34,FALSE(),IF(AND(ISNUMBER(X80),OR(ISBLANK(W80),W80=0)),TRUE(),IF(AND(ISBLANK(X80),ISNUMBER(W80),W80&lt;&gt;0),FALSE(),"")))))</f>
        <v/>
      </c>
      <c r="AZ80" s="117" t="str">
        <f aca="false">IF(OR(ISBLANK($C80),$AT80&lt;&gt;TRUE()),"",IF(ISBLANK(U80),Constants!$B$35,MAX(0,MIN(Constants!$B$31,U80))))</f>
        <v/>
      </c>
      <c r="BA80" s="117" t="str">
        <f aca="false">IF(OR(ISBLANK($C80),$AT80&lt;&gt;TRUE()),"",IF(ISBLANK(V80),Constants!$B$35,MAX(0,MIN(Constants!$B$32,V80))))</f>
        <v/>
      </c>
      <c r="BB80" s="117" t="str">
        <f aca="false">IF(ISBLANK($C80),"",COUNTA($Y80:$AG80)&gt;0)</f>
        <v/>
      </c>
      <c r="BC80" s="117" t="str">
        <f aca="false">IF(OR(ISBLANK($C80),$BB80&lt;&gt;TRUE()),"",IF(ISBLANK(Y80),Constants!$B$27,MAX(0,Y80)))</f>
        <v/>
      </c>
      <c r="BD80" s="117" t="str">
        <f aca="false">IF(OR(ISBLANK($C80),$BB80&lt;&gt;TRUE()),"",IF(ISBLANK(Z80),Constants!$B$28,MAX(0,Z80)))</f>
        <v/>
      </c>
      <c r="BE80" s="117" t="str">
        <f aca="false">IF(OR(ISBLANK($C80),$BB80&lt;&gt;TRUE()),"",IF(AB80=Constants!$B$7,TRUE(),IF(AB80=Constants!$B$8,FALSE(),TRUE())))</f>
        <v/>
      </c>
      <c r="BF80" s="117" t="str">
        <f aca="false">IF(OR(ISBLANK($C80),$BB80&lt;&gt;TRUE()),"",IF(AA80=Constants!$B$7,TRUE(),IF(AA80=Constants!$B$8,FALSE(),TRUE())))</f>
        <v/>
      </c>
      <c r="BG80" s="117" t="str">
        <f aca="false">IF(OR(ISBLANK($C80),$BB80&lt;&gt;TRUE()),"",IF(AC80=Constants!$B$33,TRUE(),IF(AC80=Constants!$B$34,FALSE(),IF(AND(ISNUMBER(AG80),OR(ISBLANK(AF80),AF80=0)),TRUE(),IF(AND(ISBLANK(AG80),ISNUMBER(AF80),AF80&lt;&gt;0),FALSE(),"")))))</f>
        <v/>
      </c>
      <c r="BH80" s="117" t="str">
        <f aca="false">IF(OR(ISBLANK($C80),$BB80&lt;&gt;TRUE()),"",IF(ISBLANK(AD80),Constants!$B$35,MAX(0,MIN(Constants!$B$31,AD80))))</f>
        <v/>
      </c>
      <c r="BI80" s="117" t="str">
        <f aca="false">IF(OR(ISBLANK($C80),$BB80&lt;&gt;TRUE()),"",IF(ISBLANK(AE80),Constants!$B$35,MAX(0,MIN(Constants!$B$32,AE80))))</f>
        <v/>
      </c>
      <c r="BJ80" s="118" t="str">
        <f aca="false">IF(ISBLANK($C80),
  "",
IF(AH80=Constants!$B$7,
  TRUE(),
IF(AH80=Constants!$B$8,
  FALSE(),
  FALSE()
)))</f>
        <v/>
      </c>
      <c r="BK80" s="117" t="str">
        <f aca="false">IF(ISBLANK($C80),"",IF($BJ80,Constants!$B$9,IF(COUNTA($E80:$AH80)=0,Constants!$B$10,IF(NOT($AK80),Constants!$B$11,IF(AND(NOT(ISNUMBER($BM80)),COUNTA($O80,$X80,$AG80)&gt;0),Constants!$B$13,Constants!$B$12)))))</f>
        <v/>
      </c>
      <c r="BL80" s="117" t="str">
        <f aca="false">IF(ISBLANK($C80),"",IF($BK80&lt;&gt;Constants!$B$12,$BK80,Constants!$B$4))</f>
        <v/>
      </c>
      <c r="BM80" s="116" t="str">
        <f aca="false">IF(OR(ISBLANK($D$8), NOT(ISNUMBER($D$8))), Constants!$B$17,$D$8)</f>
        <v>ERROR: Set Target Time in cell D8</v>
      </c>
      <c r="BN80" s="119" t="str">
        <f aca="false">IF(OR($BK80&lt;&gt;Constants!$B$12,$AL80&lt;&gt;TRUE()),"",IF(NOT($AO80),TRUE(),IF($AQ80="","",$AQ80)))</f>
        <v/>
      </c>
      <c r="BO80" s="120" t="n">
        <f aca="false">IF(BN80="",FALSE(),IF(NOT($AO80),TRUE(),IF($AQ80,ISNUMBER(O80),ISNUMBER(N80))))</f>
        <v>0</v>
      </c>
      <c r="BP80" s="121" t="str">
        <f aca="false">IF(BO80,IF($AJ80,1,Constants!$B$22)*POWER(Constants!$B$23,MAX($AM80,0))*POWER(Constants!$B$24,MAX($AN80,0)),"")</f>
        <v/>
      </c>
      <c r="BQ80" s="117" t="str">
        <f aca="false">IF(OR($BK80&lt;&gt;Constants!$B$12,NOT($BO80)),"",IF(NOT($AO80),0,Constants!$B$19*IF($AQ80,1,MAX(0,MIN(1,(Constants!$B$20-N80)/Constants!$B$20)))))</f>
        <v/>
      </c>
      <c r="BR80" s="117" t="str">
        <f aca="false">IF(BQ80="","",BQ80*IF($AP80,1,Constants!$B$25)*BP80)</f>
        <v/>
      </c>
      <c r="BS80" s="117" t="str">
        <f aca="false">IF(OR($BK80&lt;&gt;Constants!$B$12,NOT($BO80)),"",IF(NOT($AO80),0,IF(NOT($AQ80),0,MAX(0,Constants!$B$21*(1-ABS(O80-$BM80)/$BM80)))))</f>
        <v/>
      </c>
      <c r="BT80" s="117" t="str">
        <f aca="false">IF(BS80="","",BS80*BP80)</f>
        <v/>
      </c>
      <c r="BU80" s="117" t="str">
        <f aca="false">IF(OR($BK80&lt;&gt;Constants!$B$12,NOT($BO80)),"",IF(OR(NOT($AO80),NOT($AP80)),0,MIN(Constants!$B$18,(Constants!$B$29*$AR80+Constants!$B$30*$AS80)*IF($AQ80,1,MAX(0,MIN(1,(Constants!$B$20-N80)/Constants!$B$20))))))</f>
        <v/>
      </c>
      <c r="BV80" s="117" t="str">
        <f aca="false">IF(BU80="","",BU80*BP80)</f>
        <v/>
      </c>
      <c r="BW80" s="122" t="str">
        <f aca="false">IF(OR($BK80&lt;&gt;Constants!$B$12,NOT($BO80)),"",BR80+BT80+BV80)</f>
        <v/>
      </c>
      <c r="BX80" s="119" t="str">
        <f aca="false">IF(OR($BK80&lt;&gt;Constants!$B$12,$AT80&lt;&gt;TRUE()),"",IF(NOT($AW80),TRUE(),IF($AY80="","",$AY80)))</f>
        <v/>
      </c>
      <c r="BY80" s="120" t="n">
        <f aca="false">IF(BX80="",FALSE(),IF(NOT($AW80),TRUE(),IF($AY80,ISNUMBER(X80),ISNUMBER(W80))))</f>
        <v>0</v>
      </c>
      <c r="BZ80" s="121" t="str">
        <f aca="false">IF(BY80,IF($AJ80,1,Constants!$B$22)*POWER(Constants!$B$23,MAX($AU80,0))*POWER(Constants!$B$24,MAX($AV80,0)),"")</f>
        <v/>
      </c>
      <c r="CA80" s="117" t="str">
        <f aca="false">IF(OR($BK80&lt;&gt;Constants!$B$12,NOT($BY80)),"",IF(NOT($AW80),0,Constants!$B$19*IF($AY80,1,MAX(0,MIN(1,(Constants!$B$20-W80)/Constants!$B$20)))))</f>
        <v/>
      </c>
      <c r="CB80" s="117" t="str">
        <f aca="false">IF(CA80="","",CA80*IF($AX80,1,Constants!$B$25)*BZ80)</f>
        <v/>
      </c>
      <c r="CC80" s="117" t="str">
        <f aca="false">IF(OR($BK80&lt;&gt;Constants!$B$12,NOT($BY80)),"",IF(NOT($AW80),0,IF(NOT($AY80),0,MAX(0,Constants!$B$21*(1-ABS(X80-$BM80)/$BM80)))))</f>
        <v/>
      </c>
      <c r="CD80" s="117" t="str">
        <f aca="false">IF(CC80="","",CC80*BZ80)</f>
        <v/>
      </c>
      <c r="CE80" s="117" t="str">
        <f aca="false">IF(OR($BK80&lt;&gt;Constants!$B$12,NOT($BY80)),"",IF(OR(NOT($AW80),NOT($AX80)),0,MIN(Constants!$B$18,(Constants!$B$29*$AZ80+Constants!$B$30*$BA80)*IF($AY80,1,MAX(0,MIN(1,(Constants!$B$20-W80)/Constants!$B$20))))))</f>
        <v/>
      </c>
      <c r="CF80" s="117" t="str">
        <f aca="false">IF(CE80="","",CE80*BZ80)</f>
        <v/>
      </c>
      <c r="CG80" s="122" t="str">
        <f aca="false">IF(OR($BK80&lt;&gt;Constants!$B$12,NOT($BY80)),"",CB80+CD80+CF80)</f>
        <v/>
      </c>
      <c r="CH80" s="119" t="n">
        <f aca="false">IF(OR(BN80="",BX80=""),TRUE(),BN80&lt;&gt;BX80)</f>
        <v>1</v>
      </c>
      <c r="CI80" s="117" t="str">
        <f aca="false">IF(OR($BK80&lt;&gt;Constants!$B$12,$BB80&lt;&gt;TRUE(),NOT($CH80)),"",IF(NOT($BE80),TRUE(),IF($BG80="","",$BG80)))</f>
        <v/>
      </c>
      <c r="CJ80" s="120" t="n">
        <f aca="false">IF(CI80="",FALSE(),IF(NOT($BE80),TRUE(),IF($BG80,ISNUMBER(AG80),ISNUMBER(AF80))))</f>
        <v>0</v>
      </c>
      <c r="CK80" s="121" t="str">
        <f aca="false">IF(CJ80,IF($AJ80,1,Constants!$B$22)*POWER(Constants!$B$23,MAX($BC80,0))*POWER(Constants!$B$24,MAX($BD80,0)),"")</f>
        <v/>
      </c>
      <c r="CL80" s="117" t="str">
        <f aca="false">IF(OR($BK80&lt;&gt;Constants!$B$12,NOT($CJ80)),"",IF(NOT($BE80),0,Constants!$B$19*IF($BG80,1,MAX(0,MIN(1,(Constants!$B$20-AF80)/Constants!$B$20)))))</f>
        <v/>
      </c>
      <c r="CM80" s="117" t="str">
        <f aca="false">IF(CL80="","",CL80*IF($BF80,1,Constants!$B$25)*CK80)</f>
        <v/>
      </c>
      <c r="CN80" s="117" t="str">
        <f aca="false">IF(OR($BK80&lt;&gt;Constants!$B$12,NOT($CJ80)),"",IF(NOT($BE80),0,IF(NOT($BG80),0,MAX(0,Constants!$B$21*(1-ABS(AG80-$BM80)/$BM80)))))</f>
        <v/>
      </c>
      <c r="CO80" s="117" t="str">
        <f aca="false">IF(CN80="","",CN80*CK80)</f>
        <v/>
      </c>
      <c r="CP80" s="117" t="str">
        <f aca="false">IF(OR($BK80&lt;&gt;Constants!$B$12,NOT($CJ80)),"",IF(OR(NOT($BE80),NOT($BF80)),0,MIN(Constants!$B$18,(Constants!$B$29*$BH80+Constants!$B$30*$BI80)*IF($BG80,1,MAX(0,MIN(1,(Constants!$B$20-AF80)/Constants!$B$20))))))</f>
        <v/>
      </c>
      <c r="CQ80" s="117" t="str">
        <f aca="false">IF(CP80="","",CP80*CK80)</f>
        <v/>
      </c>
      <c r="CR80" s="122" t="str">
        <f aca="false">IF(OR($BK80&lt;&gt;Constants!$B$12,NOT($CJ80)),"",CM80+CO80+CQ80)</f>
        <v/>
      </c>
      <c r="CS80" s="116" t="str">
        <f aca="false">IF(OR($BK80&lt;&gt;Constants!$B$12,ISBLANK($C80)),"",BW80)</f>
        <v/>
      </c>
      <c r="CT80" s="117" t="str">
        <f aca="false">IF(OR($BK80&lt;&gt;Constants!$B$12,ISBLANK($C80)),"",CG80)</f>
        <v/>
      </c>
      <c r="CU80" s="118" t="str">
        <f aca="false">IF(OR($BK80&lt;&gt;Constants!$B$12,ISBLANK($C80)),"",CR80)</f>
        <v/>
      </c>
      <c r="CV80" s="117" t="str">
        <f aca="false">IF(OR($BK80&lt;&gt;Constants!$B$12,ISBLANK($C80)),"",IF(COUNT(CS80:CU80)=0,0,MAX(CS80:CU80)))</f>
        <v/>
      </c>
      <c r="CW80" s="117" t="str">
        <f aca="false">IF($BK80&lt;&gt;Constants!$B$12,"",CV80)</f>
        <v/>
      </c>
      <c r="CX80" s="117" t="str">
        <f aca="false">IF(ISNUMBER(CW80), RANK(CW80,$CW$11:$CW$510), "")</f>
        <v/>
      </c>
      <c r="CY80" s="116" t="str">
        <f aca="false">IF(OR($BK80&lt;&gt;Constants!$B$12,ISBLANK($C80)),"",MAX(BT80,CD80,CO80))</f>
        <v/>
      </c>
      <c r="CZ80" s="117" t="str">
        <f aca="false">IF(ISNUMBER(CY80), RANK(CY80,CY$11:CY$510), "")</f>
        <v/>
      </c>
      <c r="DA80" s="117" t="str">
        <f aca="false">IF(OR($BK80&lt;&gt;Constants!$B$12,ISBLANK($C80)),"",MAX(AM80,AU80,IF($CH80,BC80,0)))</f>
        <v/>
      </c>
      <c r="DB80" s="117" t="str">
        <f aca="false">IF(ISNUMBER(DA80), RANK(DA80,DA$11:DA$510,1), "")</f>
        <v/>
      </c>
      <c r="DC80" s="117" t="str">
        <f aca="false">IF(OR($BK80&lt;&gt;Constants!$B$12,ISBLANK($C80)),"",MAX(BV80,CF80,CQ80))</f>
        <v/>
      </c>
      <c r="DD80" s="117" t="str">
        <f aca="false">IF(ISNUMBER(DC80),RANK(DC80,DC$11:DC$510),"")</f>
        <v/>
      </c>
      <c r="DE80" s="123" t="str">
        <f aca="false">IFERROR(IF(OR($BK80&lt;&gt;Constants!$B$12, ISBLANK($C80)),"",LARGE(CS80:CU80,2)), 0)</f>
        <v/>
      </c>
      <c r="DF80" s="118" t="str">
        <f aca="false">IF(ISNUMBER(DE80), RANK(DE80,DE$11:DE$510), "")</f>
        <v/>
      </c>
      <c r="DG80" s="117" t="str">
        <f aca="false">IF(ISBLANK($C80),"",IF(BK80=Constants!$B$12,RANK($CX80, $CX$11:$CX$510, 1)+
SUMPRODUCT(--($CX$11:$CX$510=$CX80),--($CZ80&gt;$CZ$11:$CZ$510))+
SUMPRODUCT(--($CX$11:$CX$510=$CX80),--($CZ80=$CZ$11:$CZ$510),--($DB80&gt;$DB$11:$DB$510))+
SUMPRODUCT(--($CX$11:$CX$510=$CX80),--($CZ80=$CZ$11:$CZ$510),--($DB80=$DB$11:$DB$510), --($DD80&gt;$DD$11:$DD$510))+
SUMPRODUCT(--($CX$11:$CX$510=$CX80),--($CZ80=$CZ$11:$CZ$510),--($DB80=$DB$11:$DB$510), --($DD80=$DD$11:$DD$510), --($DF80&gt;$DF$11:$DF$510))
,BK80)
)</f>
        <v/>
      </c>
      <c r="DH80" s="117" t="str">
        <f aca="false">IF(ISBLANK(C80),"",IF(BK80&lt;&gt;Constants!$B$12, BK80, CX80-DG80))</f>
        <v/>
      </c>
      <c r="DI80" s="118"/>
      <c r="DJ80" s="124"/>
      <c r="DK80" s="125" t="str">
        <f aca="false">IF(ISBLANK($C80),"",IF($BK80=Constants!$B$13,$BM80,""))</f>
        <v/>
      </c>
      <c r="DL80" s="124" t="str">
        <f aca="false">IF(ISBLANK($C80),"",IF($BK80&lt;&gt;Constants!$B$12,"",IF(COUNT($CS80:$CU80)=0,"",MATCH($CV80,$CS80:$CU80,0))))</f>
        <v/>
      </c>
      <c r="DM80" s="126" t="str">
        <f aca="false">IF(ISNUMBER($DL80),CHOOSE($DL80,$BR80,$CB80,$CM80),"")</f>
        <v/>
      </c>
      <c r="DN80" s="126" t="str">
        <f aca="false">IF(ISNUMBER($DL80),CHOOSE($DL80,$BT80,$CD80,$CO80),"")</f>
        <v/>
      </c>
      <c r="DO80" s="126" t="str">
        <f aca="false">IF(ISNUMBER($DL80),CHOOSE($DL80,$BV80,$CF80,$CQ80),"")</f>
        <v/>
      </c>
      <c r="DP80" s="127" t="str">
        <f aca="false">IF(ISBLANK(C80),"",IF(BK80&lt;&gt;Constants!$B$12, BK80 ,CW80))</f>
        <v/>
      </c>
      <c r="DQ80" s="128" t="str">
        <f aca="false">IF(ISBLANK($C80),"",IF($BK80&lt;&gt;Constants!$B$12,$BK80,$BL80))</f>
        <v/>
      </c>
      <c r="DR80" s="128" t="str">
        <f aca="false">IF(ISBLANK(C80),"",DH80)</f>
        <v/>
      </c>
      <c r="DS80" s="128" t="str">
        <f aca="false">IF(ISBLANK(C80),"",DG80)</f>
        <v/>
      </c>
      <c r="DT80" s="129" t="str">
        <f aca="false">IF(ISBLANK(C80),
  "",
IF(DS80=Constants!$B$9,COUNTA($C$11:$C510)+2,IF(DS80=Constants!$B$10,COUNTA($C$11:$C510)+1,IF(DS80=Constants!$B$11,COUNTA($C$11:$C510),DS80))))</f>
        <v/>
      </c>
      <c r="DU80" s="3"/>
      <c r="DV80" s="130" t="n">
        <f aca="false">IF(OR(ISNUMBER(DS80),DS80="DQ",DS80="P",DS80="NS"),
    1,
    0
)</f>
        <v>0</v>
      </c>
      <c r="DW80" s="130" t="n">
        <v>70</v>
      </c>
      <c r="DX80" s="130" t="str">
        <f aca="false">IF(ISBLANK($C80),"",IF(ISNUMBER(DT80),DT80+ROW($B80)/1000,""))</f>
        <v/>
      </c>
      <c r="DY80" s="130" t="str">
        <f aca="false">IF(ISNUMBER(DX80), RANK(DX80,DX$11:DX$510,1), "")</f>
        <v/>
      </c>
      <c r="DZ80" s="130" t="str">
        <f aca="false">IF(ISBLANK($C80),
    "",
    $B80
)</f>
        <v/>
      </c>
      <c r="EA80" s="130" t="str">
        <f aca="false">IF(ISBLANK($C80),
    "",
    $C80
)</f>
        <v/>
      </c>
      <c r="EB80" s="130" t="str">
        <f aca="false">IF(ISBLANK($C80),
    "",
    $D80
)</f>
        <v/>
      </c>
      <c r="EC80" s="130" t="str">
        <f aca="false">IF(ISBLANK($C80),"",$DQ80)</f>
        <v/>
      </c>
      <c r="ED80" s="131" t="str">
        <f aca="false">DP80</f>
        <v/>
      </c>
      <c r="EE80" s="130" t="str">
        <f aca="false">IF(ISBLANK($C80),
    "",
    DS80
)</f>
        <v/>
      </c>
      <c r="EF80" s="132" t="str">
        <f aca="false">IF(DW80&gt;DV$10,
    "",
    VLOOKUP(DW80,DY$11:EE578,7,FALSE())
)</f>
        <v/>
      </c>
      <c r="EG80" s="133" t="str">
        <f aca="false">IF(DW80&gt;DV$10,
    "",
    VLOOKUP(DW80,DY$11:EE578,2,FALSE())
)</f>
        <v/>
      </c>
      <c r="EH80" s="133" t="str">
        <f aca="false">IF(DW80&gt;DV$10,
    "",
    VLOOKUP(DW80,DY$11:EE578,3,FALSE())
)</f>
        <v/>
      </c>
      <c r="EI80" s="133" t="str">
        <f aca="false">IF(DW80&gt;DV$10,
    "",
    VLOOKUP(DW80,DY$11:EE578,4,FALSE())
)</f>
        <v/>
      </c>
      <c r="EJ80" s="134" t="str">
        <f aca="false">IF(DW80&gt;DV$10,
    "",
    VLOOKUP(DW80,DY$11:EE578,6,FALSE())
)</f>
        <v/>
      </c>
      <c r="EK80" s="59"/>
    </row>
    <row r="81" customFormat="false" ht="15.75" hidden="false" customHeight="false" outlineLevel="0" collapsed="false">
      <c r="A81" s="3"/>
      <c r="B81" s="153"/>
      <c r="C81" s="154"/>
      <c r="D81" s="135"/>
      <c r="E81" s="158"/>
      <c r="F81" s="137"/>
      <c r="G81" s="137"/>
      <c r="H81" s="138"/>
      <c r="I81" s="139"/>
      <c r="J81" s="140"/>
      <c r="K81" s="140"/>
      <c r="L81" s="140"/>
      <c r="M81" s="140"/>
      <c r="N81" s="141"/>
      <c r="O81" s="142"/>
      <c r="P81" s="137"/>
      <c r="Q81" s="138"/>
      <c r="R81" s="139"/>
      <c r="S81" s="140"/>
      <c r="T81" s="140"/>
      <c r="U81" s="140"/>
      <c r="V81" s="140"/>
      <c r="W81" s="141"/>
      <c r="X81" s="142"/>
      <c r="Y81" s="137"/>
      <c r="Z81" s="138"/>
      <c r="AA81" s="139"/>
      <c r="AB81" s="140"/>
      <c r="AC81" s="140"/>
      <c r="AD81" s="140"/>
      <c r="AE81" s="140"/>
      <c r="AF81" s="141"/>
      <c r="AG81" s="143"/>
      <c r="AH81" s="139"/>
      <c r="AI81" s="116"/>
      <c r="AJ81" s="116" t="str">
        <f aca="false">IF(ISBLANK($C81),
  "",
IF(E81=Constants!$B$7,
  TRUE(),
IF(E81=Constants!$B$8,
  FALSE(),
  TRUE()
)))</f>
        <v/>
      </c>
      <c r="AK81" s="117" t="str">
        <f aca="false">IF(ISBLANK($C81),"",IF(F81=Constants!$B$8,FALSE(),TRUE()))</f>
        <v/>
      </c>
      <c r="AL81" s="117" t="str">
        <f aca="false">IF(ISBLANK($C81),"",COUNTA($G81:$O81)&gt;0)</f>
        <v/>
      </c>
      <c r="AM81" s="117" t="str">
        <f aca="false">IF(OR(ISBLANK($C81),$AL81&lt;&gt;TRUE()),"",IF(ISBLANK(G81),Constants!$B$27,MAX(0,G81)))</f>
        <v/>
      </c>
      <c r="AN81" s="117" t="str">
        <f aca="false">IF(OR(ISBLANK($C81),$AL81&lt;&gt;TRUE()),"",IF(ISBLANK(H81),Constants!$B$28,MAX(0,H81)))</f>
        <v/>
      </c>
      <c r="AO81" s="117" t="str">
        <f aca="false">IF(OR(ISBLANK($C81),$AL81&lt;&gt;TRUE()),"",IF(J81=Constants!$B$7,TRUE(),IF(J81=Constants!$B$8,FALSE(),TRUE())))</f>
        <v/>
      </c>
      <c r="AP81" s="117" t="str">
        <f aca="false">IF(OR(ISBLANK($C81),$AL81&lt;&gt;TRUE()),"",IF(I81=Constants!$B$7,TRUE(),IF(I81=Constants!$B$8,FALSE(),TRUE())))</f>
        <v/>
      </c>
      <c r="AQ81" s="117" t="str">
        <f aca="false">IF(OR(ISBLANK($C81),$AL81&lt;&gt;TRUE()),"",IF(K81=Constants!$B$33,TRUE(),IF(K81=Constants!$B$34,FALSE(),IF(AND(ISNUMBER(O81),OR(ISBLANK(N81),N81=0)),TRUE(),IF(AND(ISBLANK(O81),ISNUMBER(N81),N81&lt;&gt;0),FALSE(),"")))))</f>
        <v/>
      </c>
      <c r="AR81" s="117" t="str">
        <f aca="false">IF(OR(ISBLANK($C81),$AL81&lt;&gt;TRUE()),"",IF(ISBLANK(L81),Constants!$B$35,MAX(0,MIN(Constants!$B$31,L81))))</f>
        <v/>
      </c>
      <c r="AS81" s="117" t="str">
        <f aca="false">IF(OR(ISBLANK($C81),$AL81&lt;&gt;TRUE()),"",IF(ISBLANK(M81),Constants!$B$35,MAX(0,MIN(Constants!$B$32,M81))))</f>
        <v/>
      </c>
      <c r="AT81" s="117" t="str">
        <f aca="false">IF(ISBLANK($C81),"",COUNTA($P81:$X81)&gt;0)</f>
        <v/>
      </c>
      <c r="AU81" s="117" t="str">
        <f aca="false">IF(OR(ISBLANK($C81),$AT81&lt;&gt;TRUE()),"",IF(ISBLANK(P81),Constants!$B$27,MAX(0,P81)))</f>
        <v/>
      </c>
      <c r="AV81" s="117" t="str">
        <f aca="false">IF(OR(ISBLANK($C81),$AT81&lt;&gt;TRUE()),"",IF(ISBLANK(Q81),Constants!$B$28,MAX(0,Q81)))</f>
        <v/>
      </c>
      <c r="AW81" s="117" t="str">
        <f aca="false">IF(OR(ISBLANK($C81),$AT81&lt;&gt;TRUE()),"",IF(S81=Constants!$B$7,TRUE(),IF(S81=Constants!$B$8,FALSE(),TRUE())))</f>
        <v/>
      </c>
      <c r="AX81" s="117" t="str">
        <f aca="false">IF(OR(ISBLANK($C81),$AT81&lt;&gt;TRUE()),"",IF(R81=Constants!$B$7,TRUE(),IF(R81=Constants!$B$8,FALSE(),TRUE())))</f>
        <v/>
      </c>
      <c r="AY81" s="117" t="str">
        <f aca="false">IF(OR(ISBLANK($C81),$AT81&lt;&gt;TRUE()),"",IF(T81=Constants!$B$33,TRUE(),IF(T81=Constants!$B$34,FALSE(),IF(AND(ISNUMBER(X81),OR(ISBLANK(W81),W81=0)),TRUE(),IF(AND(ISBLANK(X81),ISNUMBER(W81),W81&lt;&gt;0),FALSE(),"")))))</f>
        <v/>
      </c>
      <c r="AZ81" s="117" t="str">
        <f aca="false">IF(OR(ISBLANK($C81),$AT81&lt;&gt;TRUE()),"",IF(ISBLANK(U81),Constants!$B$35,MAX(0,MIN(Constants!$B$31,U81))))</f>
        <v/>
      </c>
      <c r="BA81" s="117" t="str">
        <f aca="false">IF(OR(ISBLANK($C81),$AT81&lt;&gt;TRUE()),"",IF(ISBLANK(V81),Constants!$B$35,MAX(0,MIN(Constants!$B$32,V81))))</f>
        <v/>
      </c>
      <c r="BB81" s="117" t="str">
        <f aca="false">IF(ISBLANK($C81),"",COUNTA($Y81:$AG81)&gt;0)</f>
        <v/>
      </c>
      <c r="BC81" s="117" t="str">
        <f aca="false">IF(OR(ISBLANK($C81),$BB81&lt;&gt;TRUE()),"",IF(ISBLANK(Y81),Constants!$B$27,MAX(0,Y81)))</f>
        <v/>
      </c>
      <c r="BD81" s="117" t="str">
        <f aca="false">IF(OR(ISBLANK($C81),$BB81&lt;&gt;TRUE()),"",IF(ISBLANK(Z81),Constants!$B$28,MAX(0,Z81)))</f>
        <v/>
      </c>
      <c r="BE81" s="117" t="str">
        <f aca="false">IF(OR(ISBLANK($C81),$BB81&lt;&gt;TRUE()),"",IF(AB81=Constants!$B$7,TRUE(),IF(AB81=Constants!$B$8,FALSE(),TRUE())))</f>
        <v/>
      </c>
      <c r="BF81" s="117" t="str">
        <f aca="false">IF(OR(ISBLANK($C81),$BB81&lt;&gt;TRUE()),"",IF(AA81=Constants!$B$7,TRUE(),IF(AA81=Constants!$B$8,FALSE(),TRUE())))</f>
        <v/>
      </c>
      <c r="BG81" s="117" t="str">
        <f aca="false">IF(OR(ISBLANK($C81),$BB81&lt;&gt;TRUE()),"",IF(AC81=Constants!$B$33,TRUE(),IF(AC81=Constants!$B$34,FALSE(),IF(AND(ISNUMBER(AG81),OR(ISBLANK(AF81),AF81=0)),TRUE(),IF(AND(ISBLANK(AG81),ISNUMBER(AF81),AF81&lt;&gt;0),FALSE(),"")))))</f>
        <v/>
      </c>
      <c r="BH81" s="117" t="str">
        <f aca="false">IF(OR(ISBLANK($C81),$BB81&lt;&gt;TRUE()),"",IF(ISBLANK(AD81),Constants!$B$35,MAX(0,MIN(Constants!$B$31,AD81))))</f>
        <v/>
      </c>
      <c r="BI81" s="117" t="str">
        <f aca="false">IF(OR(ISBLANK($C81),$BB81&lt;&gt;TRUE()),"",IF(ISBLANK(AE81),Constants!$B$35,MAX(0,MIN(Constants!$B$32,AE81))))</f>
        <v/>
      </c>
      <c r="BJ81" s="118" t="str">
        <f aca="false">IF(ISBLANK($C81),
  "",
IF(AH81=Constants!$B$7,
  TRUE(),
IF(AH81=Constants!$B$8,
  FALSE(),
  FALSE()
)))</f>
        <v/>
      </c>
      <c r="BK81" s="117" t="str">
        <f aca="false">IF(ISBLANK($C81),"",IF($BJ81,Constants!$B$9,IF(COUNTA($E81:$AH81)=0,Constants!$B$10,IF(NOT($AK81),Constants!$B$11,IF(AND(NOT(ISNUMBER($BM81)),COUNTA($O81,$X81,$AG81)&gt;0),Constants!$B$13,Constants!$B$12)))))</f>
        <v/>
      </c>
      <c r="BL81" s="117" t="str">
        <f aca="false">IF(ISBLANK($C81),"",IF($BK81&lt;&gt;Constants!$B$12,$BK81,Constants!$B$4))</f>
        <v/>
      </c>
      <c r="BM81" s="116" t="str">
        <f aca="false">IF(OR(ISBLANK($D$8), NOT(ISNUMBER($D$8))), Constants!$B$17,$D$8)</f>
        <v>ERROR: Set Target Time in cell D8</v>
      </c>
      <c r="BN81" s="119" t="str">
        <f aca="false">IF(OR($BK81&lt;&gt;Constants!$B$12,$AL81&lt;&gt;TRUE()),"",IF(NOT($AO81),TRUE(),IF($AQ81="","",$AQ81)))</f>
        <v/>
      </c>
      <c r="BO81" s="120" t="n">
        <f aca="false">IF(BN81="",FALSE(),IF(NOT($AO81),TRUE(),IF($AQ81,ISNUMBER(O81),ISNUMBER(N81))))</f>
        <v>0</v>
      </c>
      <c r="BP81" s="121" t="str">
        <f aca="false">IF(BO81,IF($AJ81,1,Constants!$B$22)*POWER(Constants!$B$23,MAX($AM81,0))*POWER(Constants!$B$24,MAX($AN81,0)),"")</f>
        <v/>
      </c>
      <c r="BQ81" s="117" t="str">
        <f aca="false">IF(OR($BK81&lt;&gt;Constants!$B$12,NOT($BO81)),"",IF(NOT($AO81),0,Constants!$B$19*IF($AQ81,1,MAX(0,MIN(1,(Constants!$B$20-N81)/Constants!$B$20)))))</f>
        <v/>
      </c>
      <c r="BR81" s="117" t="str">
        <f aca="false">IF(BQ81="","",BQ81*IF($AP81,1,Constants!$B$25)*BP81)</f>
        <v/>
      </c>
      <c r="BS81" s="117" t="str">
        <f aca="false">IF(OR($BK81&lt;&gt;Constants!$B$12,NOT($BO81)),"",IF(NOT($AO81),0,IF(NOT($AQ81),0,MAX(0,Constants!$B$21*(1-ABS(O81-$BM81)/$BM81)))))</f>
        <v/>
      </c>
      <c r="BT81" s="117" t="str">
        <f aca="false">IF(BS81="","",BS81*BP81)</f>
        <v/>
      </c>
      <c r="BU81" s="117" t="str">
        <f aca="false">IF(OR($BK81&lt;&gt;Constants!$B$12,NOT($BO81)),"",IF(OR(NOT($AO81),NOT($AP81)),0,MIN(Constants!$B$18,(Constants!$B$29*$AR81+Constants!$B$30*$AS81)*IF($AQ81,1,MAX(0,MIN(1,(Constants!$B$20-N81)/Constants!$B$20))))))</f>
        <v/>
      </c>
      <c r="BV81" s="117" t="str">
        <f aca="false">IF(BU81="","",BU81*BP81)</f>
        <v/>
      </c>
      <c r="BW81" s="122" t="str">
        <f aca="false">IF(OR($BK81&lt;&gt;Constants!$B$12,NOT($BO81)),"",BR81+BT81+BV81)</f>
        <v/>
      </c>
      <c r="BX81" s="119" t="str">
        <f aca="false">IF(OR($BK81&lt;&gt;Constants!$B$12,$AT81&lt;&gt;TRUE()),"",IF(NOT($AW81),TRUE(),IF($AY81="","",$AY81)))</f>
        <v/>
      </c>
      <c r="BY81" s="120" t="n">
        <f aca="false">IF(BX81="",FALSE(),IF(NOT($AW81),TRUE(),IF($AY81,ISNUMBER(X81),ISNUMBER(W81))))</f>
        <v>0</v>
      </c>
      <c r="BZ81" s="121" t="str">
        <f aca="false">IF(BY81,IF($AJ81,1,Constants!$B$22)*POWER(Constants!$B$23,MAX($AU81,0))*POWER(Constants!$B$24,MAX($AV81,0)),"")</f>
        <v/>
      </c>
      <c r="CA81" s="117" t="str">
        <f aca="false">IF(OR($BK81&lt;&gt;Constants!$B$12,NOT($BY81)),"",IF(NOT($AW81),0,Constants!$B$19*IF($AY81,1,MAX(0,MIN(1,(Constants!$B$20-W81)/Constants!$B$20)))))</f>
        <v/>
      </c>
      <c r="CB81" s="117" t="str">
        <f aca="false">IF(CA81="","",CA81*IF($AX81,1,Constants!$B$25)*BZ81)</f>
        <v/>
      </c>
      <c r="CC81" s="117" t="str">
        <f aca="false">IF(OR($BK81&lt;&gt;Constants!$B$12,NOT($BY81)),"",IF(NOT($AW81),0,IF(NOT($AY81),0,MAX(0,Constants!$B$21*(1-ABS(X81-$BM81)/$BM81)))))</f>
        <v/>
      </c>
      <c r="CD81" s="117" t="str">
        <f aca="false">IF(CC81="","",CC81*BZ81)</f>
        <v/>
      </c>
      <c r="CE81" s="117" t="str">
        <f aca="false">IF(OR($BK81&lt;&gt;Constants!$B$12,NOT($BY81)),"",IF(OR(NOT($AW81),NOT($AX81)),0,MIN(Constants!$B$18,(Constants!$B$29*$AZ81+Constants!$B$30*$BA81)*IF($AY81,1,MAX(0,MIN(1,(Constants!$B$20-W81)/Constants!$B$20))))))</f>
        <v/>
      </c>
      <c r="CF81" s="117" t="str">
        <f aca="false">IF(CE81="","",CE81*BZ81)</f>
        <v/>
      </c>
      <c r="CG81" s="122" t="str">
        <f aca="false">IF(OR($BK81&lt;&gt;Constants!$B$12,NOT($BY81)),"",CB81+CD81+CF81)</f>
        <v/>
      </c>
      <c r="CH81" s="119" t="n">
        <f aca="false">IF(OR(BN81="",BX81=""),TRUE(),BN81&lt;&gt;BX81)</f>
        <v>1</v>
      </c>
      <c r="CI81" s="117" t="str">
        <f aca="false">IF(OR($BK81&lt;&gt;Constants!$B$12,$BB81&lt;&gt;TRUE(),NOT($CH81)),"",IF(NOT($BE81),TRUE(),IF($BG81="","",$BG81)))</f>
        <v/>
      </c>
      <c r="CJ81" s="120" t="n">
        <f aca="false">IF(CI81="",FALSE(),IF(NOT($BE81),TRUE(),IF($BG81,ISNUMBER(AG81),ISNUMBER(AF81))))</f>
        <v>0</v>
      </c>
      <c r="CK81" s="121" t="str">
        <f aca="false">IF(CJ81,IF($AJ81,1,Constants!$B$22)*POWER(Constants!$B$23,MAX($BC81,0))*POWER(Constants!$B$24,MAX($BD81,0)),"")</f>
        <v/>
      </c>
      <c r="CL81" s="117" t="str">
        <f aca="false">IF(OR($BK81&lt;&gt;Constants!$B$12,NOT($CJ81)),"",IF(NOT($BE81),0,Constants!$B$19*IF($BG81,1,MAX(0,MIN(1,(Constants!$B$20-AF81)/Constants!$B$20)))))</f>
        <v/>
      </c>
      <c r="CM81" s="117" t="str">
        <f aca="false">IF(CL81="","",CL81*IF($BF81,1,Constants!$B$25)*CK81)</f>
        <v/>
      </c>
      <c r="CN81" s="117" t="str">
        <f aca="false">IF(OR($BK81&lt;&gt;Constants!$B$12,NOT($CJ81)),"",IF(NOT($BE81),0,IF(NOT($BG81),0,MAX(0,Constants!$B$21*(1-ABS(AG81-$BM81)/$BM81)))))</f>
        <v/>
      </c>
      <c r="CO81" s="117" t="str">
        <f aca="false">IF(CN81="","",CN81*CK81)</f>
        <v/>
      </c>
      <c r="CP81" s="117" t="str">
        <f aca="false">IF(OR($BK81&lt;&gt;Constants!$B$12,NOT($CJ81)),"",IF(OR(NOT($BE81),NOT($BF81)),0,MIN(Constants!$B$18,(Constants!$B$29*$BH81+Constants!$B$30*$BI81)*IF($BG81,1,MAX(0,MIN(1,(Constants!$B$20-AF81)/Constants!$B$20))))))</f>
        <v/>
      </c>
      <c r="CQ81" s="117" t="str">
        <f aca="false">IF(CP81="","",CP81*CK81)</f>
        <v/>
      </c>
      <c r="CR81" s="122" t="str">
        <f aca="false">IF(OR($BK81&lt;&gt;Constants!$B$12,NOT($CJ81)),"",CM81+CO81+CQ81)</f>
        <v/>
      </c>
      <c r="CS81" s="116" t="str">
        <f aca="false">IF(OR($BK81&lt;&gt;Constants!$B$12,ISBLANK($C81)),"",BW81)</f>
        <v/>
      </c>
      <c r="CT81" s="117" t="str">
        <f aca="false">IF(OR($BK81&lt;&gt;Constants!$B$12,ISBLANK($C81)),"",CG81)</f>
        <v/>
      </c>
      <c r="CU81" s="118" t="str">
        <f aca="false">IF(OR($BK81&lt;&gt;Constants!$B$12,ISBLANK($C81)),"",CR81)</f>
        <v/>
      </c>
      <c r="CV81" s="117" t="str">
        <f aca="false">IF(OR($BK81&lt;&gt;Constants!$B$12,ISBLANK($C81)),"",IF(COUNT(CS81:CU81)=0,0,MAX(CS81:CU81)))</f>
        <v/>
      </c>
      <c r="CW81" s="117" t="str">
        <f aca="false">IF($BK81&lt;&gt;Constants!$B$12,"",CV81)</f>
        <v/>
      </c>
      <c r="CX81" s="117" t="str">
        <f aca="false">IF(ISNUMBER(CW81), RANK(CW81,$CW$11:$CW$510), "")</f>
        <v/>
      </c>
      <c r="CY81" s="116" t="str">
        <f aca="false">IF(OR($BK81&lt;&gt;Constants!$B$12,ISBLANK($C81)),"",MAX(BT81,CD81,CO81))</f>
        <v/>
      </c>
      <c r="CZ81" s="117" t="str">
        <f aca="false">IF(ISNUMBER(CY81), RANK(CY81,CY$11:CY$510), "")</f>
        <v/>
      </c>
      <c r="DA81" s="117" t="str">
        <f aca="false">IF(OR($BK81&lt;&gt;Constants!$B$12,ISBLANK($C81)),"",MAX(AM81,AU81,IF($CH81,BC81,0)))</f>
        <v/>
      </c>
      <c r="DB81" s="117" t="str">
        <f aca="false">IF(ISNUMBER(DA81), RANK(DA81,DA$11:DA$510,1), "")</f>
        <v/>
      </c>
      <c r="DC81" s="117" t="str">
        <f aca="false">IF(OR($BK81&lt;&gt;Constants!$B$12,ISBLANK($C81)),"",MAX(BV81,CF81,CQ81))</f>
        <v/>
      </c>
      <c r="DD81" s="117" t="str">
        <f aca="false">IF(ISNUMBER(DC81),RANK(DC81,DC$11:DC$510),"")</f>
        <v/>
      </c>
      <c r="DE81" s="123" t="str">
        <f aca="false">IFERROR(IF(OR($BK81&lt;&gt;Constants!$B$12, ISBLANK($C81)),"",LARGE(CS81:CU81,2)), 0)</f>
        <v/>
      </c>
      <c r="DF81" s="118" t="str">
        <f aca="false">IF(ISNUMBER(DE81), RANK(DE81,DE$11:DE$510), "")</f>
        <v/>
      </c>
      <c r="DG81" s="117" t="str">
        <f aca="false">IF(ISBLANK($C81),"",IF(BK81=Constants!$B$12,RANK($CX81, $CX$11:$CX$510, 1)+
SUMPRODUCT(--($CX$11:$CX$510=$CX81),--($CZ81&gt;$CZ$11:$CZ$510))+
SUMPRODUCT(--($CX$11:$CX$510=$CX81),--($CZ81=$CZ$11:$CZ$510),--($DB81&gt;$DB$11:$DB$510))+
SUMPRODUCT(--($CX$11:$CX$510=$CX81),--($CZ81=$CZ$11:$CZ$510),--($DB81=$DB$11:$DB$510), --($DD81&gt;$DD$11:$DD$510))+
SUMPRODUCT(--($CX$11:$CX$510=$CX81),--($CZ81=$CZ$11:$CZ$510),--($DB81=$DB$11:$DB$510), --($DD81=$DD$11:$DD$510), --($DF81&gt;$DF$11:$DF$510))
,BK81)
)</f>
        <v/>
      </c>
      <c r="DH81" s="117" t="str">
        <f aca="false">IF(ISBLANK(C81),"",IF(BK81&lt;&gt;Constants!$B$12, BK81, CX81-DG81))</f>
        <v/>
      </c>
      <c r="DI81" s="118"/>
      <c r="DJ81" s="124"/>
      <c r="DK81" s="125" t="str">
        <f aca="false">IF(ISBLANK($C81),"",IF($BK81=Constants!$B$13,$BM81,""))</f>
        <v/>
      </c>
      <c r="DL81" s="124" t="str">
        <f aca="false">IF(ISBLANK($C81),"",IF($BK81&lt;&gt;Constants!$B$12,"",IF(COUNT($CS81:$CU81)=0,"",MATCH($CV81,$CS81:$CU81,0))))</f>
        <v/>
      </c>
      <c r="DM81" s="126" t="str">
        <f aca="false">IF(ISNUMBER($DL81),CHOOSE($DL81,$BR81,$CB81,$CM81),"")</f>
        <v/>
      </c>
      <c r="DN81" s="126" t="str">
        <f aca="false">IF(ISNUMBER($DL81),CHOOSE($DL81,$BT81,$CD81,$CO81),"")</f>
        <v/>
      </c>
      <c r="DO81" s="126" t="str">
        <f aca="false">IF(ISNUMBER($DL81),CHOOSE($DL81,$BV81,$CF81,$CQ81),"")</f>
        <v/>
      </c>
      <c r="DP81" s="127" t="str">
        <f aca="false">IF(ISBLANK(C81),"",IF(BK81&lt;&gt;Constants!$B$12, BK81 ,CW81))</f>
        <v/>
      </c>
      <c r="DQ81" s="128" t="str">
        <f aca="false">IF(ISBLANK($C81),"",IF($BK81&lt;&gt;Constants!$B$12,$BK81,$BL81))</f>
        <v/>
      </c>
      <c r="DR81" s="128" t="str">
        <f aca="false">IF(ISBLANK(C81),"",DH81)</f>
        <v/>
      </c>
      <c r="DS81" s="128" t="str">
        <f aca="false">IF(ISBLANK(C81),"",DG81)</f>
        <v/>
      </c>
      <c r="DT81" s="129" t="str">
        <f aca="false">IF(ISBLANK(C81),
  "",
IF(DS81=Constants!$B$9,COUNTA($C$11:$C510)+2,IF(DS81=Constants!$B$10,COUNTA($C$11:$C510)+1,IF(DS81=Constants!$B$11,COUNTA($C$11:$C510),DS81))))</f>
        <v/>
      </c>
      <c r="DU81" s="3"/>
      <c r="DV81" s="130" t="n">
        <f aca="false">IF(OR(ISNUMBER(DS81),DS81="DQ",DS81="P",DS81="NS"),
    1,
    0
)</f>
        <v>0</v>
      </c>
      <c r="DW81" s="130" t="n">
        <v>71</v>
      </c>
      <c r="DX81" s="130" t="str">
        <f aca="false">IF(ISBLANK($C81),"",IF(ISNUMBER(DT81),DT81+ROW($B81)/1000,""))</f>
        <v/>
      </c>
      <c r="DY81" s="130" t="str">
        <f aca="false">IF(ISNUMBER(DX81), RANK(DX81,DX$11:DX$510,1), "")</f>
        <v/>
      </c>
      <c r="DZ81" s="130" t="str">
        <f aca="false">IF(ISBLANK($C81),
    "",
    $B81
)</f>
        <v/>
      </c>
      <c r="EA81" s="130" t="str">
        <f aca="false">IF(ISBLANK($C81),
    "",
    $C81
)</f>
        <v/>
      </c>
      <c r="EB81" s="130" t="str">
        <f aca="false">IF(ISBLANK($C81),
    "",
    $D81
)</f>
        <v/>
      </c>
      <c r="EC81" s="130" t="str">
        <f aca="false">IF(ISBLANK($C81),"",$DQ81)</f>
        <v/>
      </c>
      <c r="ED81" s="131" t="str">
        <f aca="false">DP81</f>
        <v/>
      </c>
      <c r="EE81" s="130" t="str">
        <f aca="false">IF(ISBLANK($C81),
    "",
    DS81
)</f>
        <v/>
      </c>
      <c r="EF81" s="132" t="str">
        <f aca="false">IF(DW81&gt;DV$10,
    "",
    VLOOKUP(DW81,DY$11:EE579,7,FALSE())
)</f>
        <v/>
      </c>
      <c r="EG81" s="133" t="str">
        <f aca="false">IF(DW81&gt;DV$10,
    "",
    VLOOKUP(DW81,DY$11:EE579,2,FALSE())
)</f>
        <v/>
      </c>
      <c r="EH81" s="133" t="str">
        <f aca="false">IF(DW81&gt;DV$10,
    "",
    VLOOKUP(DW81,DY$11:EE579,3,FALSE())
)</f>
        <v/>
      </c>
      <c r="EI81" s="133" t="str">
        <f aca="false">IF(DW81&gt;DV$10,
    "",
    VLOOKUP(DW81,DY$11:EE579,4,FALSE())
)</f>
        <v/>
      </c>
      <c r="EJ81" s="134" t="str">
        <f aca="false">IF(DW81&gt;DV$10,
    "",
    VLOOKUP(DW81,DY$11:EE579,6,FALSE())
)</f>
        <v/>
      </c>
      <c r="EK81" s="59"/>
    </row>
    <row r="82" customFormat="false" ht="15.75" hidden="false" customHeight="false" outlineLevel="0" collapsed="false">
      <c r="A82" s="3"/>
      <c r="B82" s="153"/>
      <c r="C82" s="154"/>
      <c r="D82" s="135"/>
      <c r="E82" s="158"/>
      <c r="F82" s="137"/>
      <c r="G82" s="137"/>
      <c r="H82" s="138"/>
      <c r="I82" s="139"/>
      <c r="J82" s="140"/>
      <c r="K82" s="140"/>
      <c r="L82" s="140"/>
      <c r="M82" s="140"/>
      <c r="N82" s="141"/>
      <c r="O82" s="142"/>
      <c r="P82" s="137"/>
      <c r="Q82" s="138"/>
      <c r="R82" s="139"/>
      <c r="S82" s="140"/>
      <c r="T82" s="140"/>
      <c r="U82" s="140"/>
      <c r="V82" s="140"/>
      <c r="W82" s="141"/>
      <c r="X82" s="142"/>
      <c r="Y82" s="137"/>
      <c r="Z82" s="138"/>
      <c r="AA82" s="139"/>
      <c r="AB82" s="140"/>
      <c r="AC82" s="140"/>
      <c r="AD82" s="140"/>
      <c r="AE82" s="140"/>
      <c r="AF82" s="141"/>
      <c r="AG82" s="143"/>
      <c r="AH82" s="139"/>
      <c r="AI82" s="116"/>
      <c r="AJ82" s="116" t="str">
        <f aca="false">IF(ISBLANK($C82),
  "",
IF(E82=Constants!$B$7,
  TRUE(),
IF(E82=Constants!$B$8,
  FALSE(),
  TRUE()
)))</f>
        <v/>
      </c>
      <c r="AK82" s="117" t="str">
        <f aca="false">IF(ISBLANK($C82),"",IF(F82=Constants!$B$8,FALSE(),TRUE()))</f>
        <v/>
      </c>
      <c r="AL82" s="117" t="str">
        <f aca="false">IF(ISBLANK($C82),"",COUNTA($G82:$O82)&gt;0)</f>
        <v/>
      </c>
      <c r="AM82" s="117" t="str">
        <f aca="false">IF(OR(ISBLANK($C82),$AL82&lt;&gt;TRUE()),"",IF(ISBLANK(G82),Constants!$B$27,MAX(0,G82)))</f>
        <v/>
      </c>
      <c r="AN82" s="117" t="str">
        <f aca="false">IF(OR(ISBLANK($C82),$AL82&lt;&gt;TRUE()),"",IF(ISBLANK(H82),Constants!$B$28,MAX(0,H82)))</f>
        <v/>
      </c>
      <c r="AO82" s="117" t="str">
        <f aca="false">IF(OR(ISBLANK($C82),$AL82&lt;&gt;TRUE()),"",IF(J82=Constants!$B$7,TRUE(),IF(J82=Constants!$B$8,FALSE(),TRUE())))</f>
        <v/>
      </c>
      <c r="AP82" s="117" t="str">
        <f aca="false">IF(OR(ISBLANK($C82),$AL82&lt;&gt;TRUE()),"",IF(I82=Constants!$B$7,TRUE(),IF(I82=Constants!$B$8,FALSE(),TRUE())))</f>
        <v/>
      </c>
      <c r="AQ82" s="117" t="str">
        <f aca="false">IF(OR(ISBLANK($C82),$AL82&lt;&gt;TRUE()),"",IF(K82=Constants!$B$33,TRUE(),IF(K82=Constants!$B$34,FALSE(),IF(AND(ISNUMBER(O82),OR(ISBLANK(N82),N82=0)),TRUE(),IF(AND(ISBLANK(O82),ISNUMBER(N82),N82&lt;&gt;0),FALSE(),"")))))</f>
        <v/>
      </c>
      <c r="AR82" s="117" t="str">
        <f aca="false">IF(OR(ISBLANK($C82),$AL82&lt;&gt;TRUE()),"",IF(ISBLANK(L82),Constants!$B$35,MAX(0,MIN(Constants!$B$31,L82))))</f>
        <v/>
      </c>
      <c r="AS82" s="117" t="str">
        <f aca="false">IF(OR(ISBLANK($C82),$AL82&lt;&gt;TRUE()),"",IF(ISBLANK(M82),Constants!$B$35,MAX(0,MIN(Constants!$B$32,M82))))</f>
        <v/>
      </c>
      <c r="AT82" s="117" t="str">
        <f aca="false">IF(ISBLANK($C82),"",COUNTA($P82:$X82)&gt;0)</f>
        <v/>
      </c>
      <c r="AU82" s="117" t="str">
        <f aca="false">IF(OR(ISBLANK($C82),$AT82&lt;&gt;TRUE()),"",IF(ISBLANK(P82),Constants!$B$27,MAX(0,P82)))</f>
        <v/>
      </c>
      <c r="AV82" s="117" t="str">
        <f aca="false">IF(OR(ISBLANK($C82),$AT82&lt;&gt;TRUE()),"",IF(ISBLANK(Q82),Constants!$B$28,MAX(0,Q82)))</f>
        <v/>
      </c>
      <c r="AW82" s="117" t="str">
        <f aca="false">IF(OR(ISBLANK($C82),$AT82&lt;&gt;TRUE()),"",IF(S82=Constants!$B$7,TRUE(),IF(S82=Constants!$B$8,FALSE(),TRUE())))</f>
        <v/>
      </c>
      <c r="AX82" s="117" t="str">
        <f aca="false">IF(OR(ISBLANK($C82),$AT82&lt;&gt;TRUE()),"",IF(R82=Constants!$B$7,TRUE(),IF(R82=Constants!$B$8,FALSE(),TRUE())))</f>
        <v/>
      </c>
      <c r="AY82" s="117" t="str">
        <f aca="false">IF(OR(ISBLANK($C82),$AT82&lt;&gt;TRUE()),"",IF(T82=Constants!$B$33,TRUE(),IF(T82=Constants!$B$34,FALSE(),IF(AND(ISNUMBER(X82),OR(ISBLANK(W82),W82=0)),TRUE(),IF(AND(ISBLANK(X82),ISNUMBER(W82),W82&lt;&gt;0),FALSE(),"")))))</f>
        <v/>
      </c>
      <c r="AZ82" s="117" t="str">
        <f aca="false">IF(OR(ISBLANK($C82),$AT82&lt;&gt;TRUE()),"",IF(ISBLANK(U82),Constants!$B$35,MAX(0,MIN(Constants!$B$31,U82))))</f>
        <v/>
      </c>
      <c r="BA82" s="117" t="str">
        <f aca="false">IF(OR(ISBLANK($C82),$AT82&lt;&gt;TRUE()),"",IF(ISBLANK(V82),Constants!$B$35,MAX(0,MIN(Constants!$B$32,V82))))</f>
        <v/>
      </c>
      <c r="BB82" s="117" t="str">
        <f aca="false">IF(ISBLANK($C82),"",COUNTA($Y82:$AG82)&gt;0)</f>
        <v/>
      </c>
      <c r="BC82" s="117" t="str">
        <f aca="false">IF(OR(ISBLANK($C82),$BB82&lt;&gt;TRUE()),"",IF(ISBLANK(Y82),Constants!$B$27,MAX(0,Y82)))</f>
        <v/>
      </c>
      <c r="BD82" s="117" t="str">
        <f aca="false">IF(OR(ISBLANK($C82),$BB82&lt;&gt;TRUE()),"",IF(ISBLANK(Z82),Constants!$B$28,MAX(0,Z82)))</f>
        <v/>
      </c>
      <c r="BE82" s="117" t="str">
        <f aca="false">IF(OR(ISBLANK($C82),$BB82&lt;&gt;TRUE()),"",IF(AB82=Constants!$B$7,TRUE(),IF(AB82=Constants!$B$8,FALSE(),TRUE())))</f>
        <v/>
      </c>
      <c r="BF82" s="117" t="str">
        <f aca="false">IF(OR(ISBLANK($C82),$BB82&lt;&gt;TRUE()),"",IF(AA82=Constants!$B$7,TRUE(),IF(AA82=Constants!$B$8,FALSE(),TRUE())))</f>
        <v/>
      </c>
      <c r="BG82" s="117" t="str">
        <f aca="false">IF(OR(ISBLANK($C82),$BB82&lt;&gt;TRUE()),"",IF(AC82=Constants!$B$33,TRUE(),IF(AC82=Constants!$B$34,FALSE(),IF(AND(ISNUMBER(AG82),OR(ISBLANK(AF82),AF82=0)),TRUE(),IF(AND(ISBLANK(AG82),ISNUMBER(AF82),AF82&lt;&gt;0),FALSE(),"")))))</f>
        <v/>
      </c>
      <c r="BH82" s="117" t="str">
        <f aca="false">IF(OR(ISBLANK($C82),$BB82&lt;&gt;TRUE()),"",IF(ISBLANK(AD82),Constants!$B$35,MAX(0,MIN(Constants!$B$31,AD82))))</f>
        <v/>
      </c>
      <c r="BI82" s="117" t="str">
        <f aca="false">IF(OR(ISBLANK($C82),$BB82&lt;&gt;TRUE()),"",IF(ISBLANK(AE82),Constants!$B$35,MAX(0,MIN(Constants!$B$32,AE82))))</f>
        <v/>
      </c>
      <c r="BJ82" s="118" t="str">
        <f aca="false">IF(ISBLANK($C82),
  "",
IF(AH82=Constants!$B$7,
  TRUE(),
IF(AH82=Constants!$B$8,
  FALSE(),
  FALSE()
)))</f>
        <v/>
      </c>
      <c r="BK82" s="117" t="str">
        <f aca="false">IF(ISBLANK($C82),"",IF($BJ82,Constants!$B$9,IF(COUNTA($E82:$AH82)=0,Constants!$B$10,IF(NOT($AK82),Constants!$B$11,IF(AND(NOT(ISNUMBER($BM82)),COUNTA($O82,$X82,$AG82)&gt;0),Constants!$B$13,Constants!$B$12)))))</f>
        <v/>
      </c>
      <c r="BL82" s="117" t="str">
        <f aca="false">IF(ISBLANK($C82),"",IF($BK82&lt;&gt;Constants!$B$12,$BK82,Constants!$B$4))</f>
        <v/>
      </c>
      <c r="BM82" s="116" t="str">
        <f aca="false">IF(OR(ISBLANK($D$8), NOT(ISNUMBER($D$8))), Constants!$B$17,$D$8)</f>
        <v>ERROR: Set Target Time in cell D8</v>
      </c>
      <c r="BN82" s="119" t="str">
        <f aca="false">IF(OR($BK82&lt;&gt;Constants!$B$12,$AL82&lt;&gt;TRUE()),"",IF(NOT($AO82),TRUE(),IF($AQ82="","",$AQ82)))</f>
        <v/>
      </c>
      <c r="BO82" s="120" t="n">
        <f aca="false">IF(BN82="",FALSE(),IF(NOT($AO82),TRUE(),IF($AQ82,ISNUMBER(O82),ISNUMBER(N82))))</f>
        <v>0</v>
      </c>
      <c r="BP82" s="121" t="str">
        <f aca="false">IF(BO82,IF($AJ82,1,Constants!$B$22)*POWER(Constants!$B$23,MAX($AM82,0))*POWER(Constants!$B$24,MAX($AN82,0)),"")</f>
        <v/>
      </c>
      <c r="BQ82" s="117" t="str">
        <f aca="false">IF(OR($BK82&lt;&gt;Constants!$B$12,NOT($BO82)),"",IF(NOT($AO82),0,Constants!$B$19*IF($AQ82,1,MAX(0,MIN(1,(Constants!$B$20-N82)/Constants!$B$20)))))</f>
        <v/>
      </c>
      <c r="BR82" s="117" t="str">
        <f aca="false">IF(BQ82="","",BQ82*IF($AP82,1,Constants!$B$25)*BP82)</f>
        <v/>
      </c>
      <c r="BS82" s="117" t="str">
        <f aca="false">IF(OR($BK82&lt;&gt;Constants!$B$12,NOT($BO82)),"",IF(NOT($AO82),0,IF(NOT($AQ82),0,MAX(0,Constants!$B$21*(1-ABS(O82-$BM82)/$BM82)))))</f>
        <v/>
      </c>
      <c r="BT82" s="117" t="str">
        <f aca="false">IF(BS82="","",BS82*BP82)</f>
        <v/>
      </c>
      <c r="BU82" s="117" t="str">
        <f aca="false">IF(OR($BK82&lt;&gt;Constants!$B$12,NOT($BO82)),"",IF(OR(NOT($AO82),NOT($AP82)),0,MIN(Constants!$B$18,(Constants!$B$29*$AR82+Constants!$B$30*$AS82)*IF($AQ82,1,MAX(0,MIN(1,(Constants!$B$20-N82)/Constants!$B$20))))))</f>
        <v/>
      </c>
      <c r="BV82" s="117" t="str">
        <f aca="false">IF(BU82="","",BU82*BP82)</f>
        <v/>
      </c>
      <c r="BW82" s="122" t="str">
        <f aca="false">IF(OR($BK82&lt;&gt;Constants!$B$12,NOT($BO82)),"",BR82+BT82+BV82)</f>
        <v/>
      </c>
      <c r="BX82" s="119" t="str">
        <f aca="false">IF(OR($BK82&lt;&gt;Constants!$B$12,$AT82&lt;&gt;TRUE()),"",IF(NOT($AW82),TRUE(),IF($AY82="","",$AY82)))</f>
        <v/>
      </c>
      <c r="BY82" s="120" t="n">
        <f aca="false">IF(BX82="",FALSE(),IF(NOT($AW82),TRUE(),IF($AY82,ISNUMBER(X82),ISNUMBER(W82))))</f>
        <v>0</v>
      </c>
      <c r="BZ82" s="121" t="str">
        <f aca="false">IF(BY82,IF($AJ82,1,Constants!$B$22)*POWER(Constants!$B$23,MAX($AU82,0))*POWER(Constants!$B$24,MAX($AV82,0)),"")</f>
        <v/>
      </c>
      <c r="CA82" s="117" t="str">
        <f aca="false">IF(OR($BK82&lt;&gt;Constants!$B$12,NOT($BY82)),"",IF(NOT($AW82),0,Constants!$B$19*IF($AY82,1,MAX(0,MIN(1,(Constants!$B$20-W82)/Constants!$B$20)))))</f>
        <v/>
      </c>
      <c r="CB82" s="117" t="str">
        <f aca="false">IF(CA82="","",CA82*IF($AX82,1,Constants!$B$25)*BZ82)</f>
        <v/>
      </c>
      <c r="CC82" s="117" t="str">
        <f aca="false">IF(OR($BK82&lt;&gt;Constants!$B$12,NOT($BY82)),"",IF(NOT($AW82),0,IF(NOT($AY82),0,MAX(0,Constants!$B$21*(1-ABS(X82-$BM82)/$BM82)))))</f>
        <v/>
      </c>
      <c r="CD82" s="117" t="str">
        <f aca="false">IF(CC82="","",CC82*BZ82)</f>
        <v/>
      </c>
      <c r="CE82" s="117" t="str">
        <f aca="false">IF(OR($BK82&lt;&gt;Constants!$B$12,NOT($BY82)),"",IF(OR(NOT($AW82),NOT($AX82)),0,MIN(Constants!$B$18,(Constants!$B$29*$AZ82+Constants!$B$30*$BA82)*IF($AY82,1,MAX(0,MIN(1,(Constants!$B$20-W82)/Constants!$B$20))))))</f>
        <v/>
      </c>
      <c r="CF82" s="117" t="str">
        <f aca="false">IF(CE82="","",CE82*BZ82)</f>
        <v/>
      </c>
      <c r="CG82" s="122" t="str">
        <f aca="false">IF(OR($BK82&lt;&gt;Constants!$B$12,NOT($BY82)),"",CB82+CD82+CF82)</f>
        <v/>
      </c>
      <c r="CH82" s="119" t="n">
        <f aca="false">IF(OR(BN82="",BX82=""),TRUE(),BN82&lt;&gt;BX82)</f>
        <v>1</v>
      </c>
      <c r="CI82" s="117" t="str">
        <f aca="false">IF(OR($BK82&lt;&gt;Constants!$B$12,$BB82&lt;&gt;TRUE(),NOT($CH82)),"",IF(NOT($BE82),TRUE(),IF($BG82="","",$BG82)))</f>
        <v/>
      </c>
      <c r="CJ82" s="120" t="n">
        <f aca="false">IF(CI82="",FALSE(),IF(NOT($BE82),TRUE(),IF($BG82,ISNUMBER(AG82),ISNUMBER(AF82))))</f>
        <v>0</v>
      </c>
      <c r="CK82" s="121" t="str">
        <f aca="false">IF(CJ82,IF($AJ82,1,Constants!$B$22)*POWER(Constants!$B$23,MAX($BC82,0))*POWER(Constants!$B$24,MAX($BD82,0)),"")</f>
        <v/>
      </c>
      <c r="CL82" s="117" t="str">
        <f aca="false">IF(OR($BK82&lt;&gt;Constants!$B$12,NOT($CJ82)),"",IF(NOT($BE82),0,Constants!$B$19*IF($BG82,1,MAX(0,MIN(1,(Constants!$B$20-AF82)/Constants!$B$20)))))</f>
        <v/>
      </c>
      <c r="CM82" s="117" t="str">
        <f aca="false">IF(CL82="","",CL82*IF($BF82,1,Constants!$B$25)*CK82)</f>
        <v/>
      </c>
      <c r="CN82" s="117" t="str">
        <f aca="false">IF(OR($BK82&lt;&gt;Constants!$B$12,NOT($CJ82)),"",IF(NOT($BE82),0,IF(NOT($BG82),0,MAX(0,Constants!$B$21*(1-ABS(AG82-$BM82)/$BM82)))))</f>
        <v/>
      </c>
      <c r="CO82" s="117" t="str">
        <f aca="false">IF(CN82="","",CN82*CK82)</f>
        <v/>
      </c>
      <c r="CP82" s="117" t="str">
        <f aca="false">IF(OR($BK82&lt;&gt;Constants!$B$12,NOT($CJ82)),"",IF(OR(NOT($BE82),NOT($BF82)),0,MIN(Constants!$B$18,(Constants!$B$29*$BH82+Constants!$B$30*$BI82)*IF($BG82,1,MAX(0,MIN(1,(Constants!$B$20-AF82)/Constants!$B$20))))))</f>
        <v/>
      </c>
      <c r="CQ82" s="117" t="str">
        <f aca="false">IF(CP82="","",CP82*CK82)</f>
        <v/>
      </c>
      <c r="CR82" s="122" t="str">
        <f aca="false">IF(OR($BK82&lt;&gt;Constants!$B$12,NOT($CJ82)),"",CM82+CO82+CQ82)</f>
        <v/>
      </c>
      <c r="CS82" s="116" t="str">
        <f aca="false">IF(OR($BK82&lt;&gt;Constants!$B$12,ISBLANK($C82)),"",BW82)</f>
        <v/>
      </c>
      <c r="CT82" s="117" t="str">
        <f aca="false">IF(OR($BK82&lt;&gt;Constants!$B$12,ISBLANK($C82)),"",CG82)</f>
        <v/>
      </c>
      <c r="CU82" s="118" t="str">
        <f aca="false">IF(OR($BK82&lt;&gt;Constants!$B$12,ISBLANK($C82)),"",CR82)</f>
        <v/>
      </c>
      <c r="CV82" s="117" t="str">
        <f aca="false">IF(OR($BK82&lt;&gt;Constants!$B$12,ISBLANK($C82)),"",IF(COUNT(CS82:CU82)=0,0,MAX(CS82:CU82)))</f>
        <v/>
      </c>
      <c r="CW82" s="117" t="str">
        <f aca="false">IF($BK82&lt;&gt;Constants!$B$12,"",CV82)</f>
        <v/>
      </c>
      <c r="CX82" s="117" t="str">
        <f aca="false">IF(ISNUMBER(CW82), RANK(CW82,$CW$11:$CW$510), "")</f>
        <v/>
      </c>
      <c r="CY82" s="116" t="str">
        <f aca="false">IF(OR($BK82&lt;&gt;Constants!$B$12,ISBLANK($C82)),"",MAX(BT82,CD82,CO82))</f>
        <v/>
      </c>
      <c r="CZ82" s="117" t="str">
        <f aca="false">IF(ISNUMBER(CY82), RANK(CY82,CY$11:CY$510), "")</f>
        <v/>
      </c>
      <c r="DA82" s="117" t="str">
        <f aca="false">IF(OR($BK82&lt;&gt;Constants!$B$12,ISBLANK($C82)),"",MAX(AM82,AU82,IF($CH82,BC82,0)))</f>
        <v/>
      </c>
      <c r="DB82" s="117" t="str">
        <f aca="false">IF(ISNUMBER(DA82), RANK(DA82,DA$11:DA$510,1), "")</f>
        <v/>
      </c>
      <c r="DC82" s="117" t="str">
        <f aca="false">IF(OR($BK82&lt;&gt;Constants!$B$12,ISBLANK($C82)),"",MAX(BV82,CF82,CQ82))</f>
        <v/>
      </c>
      <c r="DD82" s="117" t="str">
        <f aca="false">IF(ISNUMBER(DC82),RANK(DC82,DC$11:DC$510),"")</f>
        <v/>
      </c>
      <c r="DE82" s="123" t="str">
        <f aca="false">IFERROR(IF(OR($BK82&lt;&gt;Constants!$B$12, ISBLANK($C82)),"",LARGE(CS82:CU82,2)), 0)</f>
        <v/>
      </c>
      <c r="DF82" s="118" t="str">
        <f aca="false">IF(ISNUMBER(DE82), RANK(DE82,DE$11:DE$510), "")</f>
        <v/>
      </c>
      <c r="DG82" s="117" t="str">
        <f aca="false">IF(ISBLANK($C82),"",IF(BK82=Constants!$B$12,RANK($CX82, $CX$11:$CX$510, 1)+
SUMPRODUCT(--($CX$11:$CX$510=$CX82),--($CZ82&gt;$CZ$11:$CZ$510))+
SUMPRODUCT(--($CX$11:$CX$510=$CX82),--($CZ82=$CZ$11:$CZ$510),--($DB82&gt;$DB$11:$DB$510))+
SUMPRODUCT(--($CX$11:$CX$510=$CX82),--($CZ82=$CZ$11:$CZ$510),--($DB82=$DB$11:$DB$510), --($DD82&gt;$DD$11:$DD$510))+
SUMPRODUCT(--($CX$11:$CX$510=$CX82),--($CZ82=$CZ$11:$CZ$510),--($DB82=$DB$11:$DB$510), --($DD82=$DD$11:$DD$510), --($DF82&gt;$DF$11:$DF$510))
,BK82)
)</f>
        <v/>
      </c>
      <c r="DH82" s="117" t="str">
        <f aca="false">IF(ISBLANK(C82),"",IF(BK82&lt;&gt;Constants!$B$12, BK82, CX82-DG82))</f>
        <v/>
      </c>
      <c r="DI82" s="118"/>
      <c r="DJ82" s="124"/>
      <c r="DK82" s="125" t="str">
        <f aca="false">IF(ISBLANK($C82),"",IF($BK82=Constants!$B$13,$BM82,""))</f>
        <v/>
      </c>
      <c r="DL82" s="124" t="str">
        <f aca="false">IF(ISBLANK($C82),"",IF($BK82&lt;&gt;Constants!$B$12,"",IF(COUNT($CS82:$CU82)=0,"",MATCH($CV82,$CS82:$CU82,0))))</f>
        <v/>
      </c>
      <c r="DM82" s="126" t="str">
        <f aca="false">IF(ISNUMBER($DL82),CHOOSE($DL82,$BR82,$CB82,$CM82),"")</f>
        <v/>
      </c>
      <c r="DN82" s="126" t="str">
        <f aca="false">IF(ISNUMBER($DL82),CHOOSE($DL82,$BT82,$CD82,$CO82),"")</f>
        <v/>
      </c>
      <c r="DO82" s="126" t="str">
        <f aca="false">IF(ISNUMBER($DL82),CHOOSE($DL82,$BV82,$CF82,$CQ82),"")</f>
        <v/>
      </c>
      <c r="DP82" s="127" t="str">
        <f aca="false">IF(ISBLANK(C82),"",IF(BK82&lt;&gt;Constants!$B$12, BK82 ,CW82))</f>
        <v/>
      </c>
      <c r="DQ82" s="128" t="str">
        <f aca="false">IF(ISBLANK($C82),"",IF($BK82&lt;&gt;Constants!$B$12,$BK82,$BL82))</f>
        <v/>
      </c>
      <c r="DR82" s="128" t="str">
        <f aca="false">IF(ISBLANK(C82),"",DH82)</f>
        <v/>
      </c>
      <c r="DS82" s="128" t="str">
        <f aca="false">IF(ISBLANK(C82),"",DG82)</f>
        <v/>
      </c>
      <c r="DT82" s="129" t="str">
        <f aca="false">IF(ISBLANK(C82),
  "",
IF(DS82=Constants!$B$9,COUNTA($C$11:$C510)+2,IF(DS82=Constants!$B$10,COUNTA($C$11:$C510)+1,IF(DS82=Constants!$B$11,COUNTA($C$11:$C510),DS82))))</f>
        <v/>
      </c>
      <c r="DU82" s="3"/>
      <c r="DV82" s="130" t="n">
        <f aca="false">IF(OR(ISNUMBER(DS82),DS82="DQ",DS82="P",DS82="NS"),
    1,
    0
)</f>
        <v>0</v>
      </c>
      <c r="DW82" s="130" t="n">
        <v>72</v>
      </c>
      <c r="DX82" s="130" t="str">
        <f aca="false">IF(ISBLANK($C82),"",IF(ISNUMBER(DT82),DT82+ROW($B82)/1000,""))</f>
        <v/>
      </c>
      <c r="DY82" s="130" t="str">
        <f aca="false">IF(ISNUMBER(DX82), RANK(DX82,DX$11:DX$510,1), "")</f>
        <v/>
      </c>
      <c r="DZ82" s="130" t="str">
        <f aca="false">IF(ISBLANK($C82),
    "",
    $B82
)</f>
        <v/>
      </c>
      <c r="EA82" s="130" t="str">
        <f aca="false">IF(ISBLANK($C82),
    "",
    $C82
)</f>
        <v/>
      </c>
      <c r="EB82" s="130" t="str">
        <f aca="false">IF(ISBLANK($C82),
    "",
    $D82
)</f>
        <v/>
      </c>
      <c r="EC82" s="130" t="str">
        <f aca="false">IF(ISBLANK($C82),"",$DQ82)</f>
        <v/>
      </c>
      <c r="ED82" s="131" t="str">
        <f aca="false">DP82</f>
        <v/>
      </c>
      <c r="EE82" s="130" t="str">
        <f aca="false">IF(ISBLANK($C82),
    "",
    DS82
)</f>
        <v/>
      </c>
      <c r="EF82" s="132" t="str">
        <f aca="false">IF(DW82&gt;DV$10,
    "",
    VLOOKUP(DW82,DY$11:EE580,7,FALSE())
)</f>
        <v/>
      </c>
      <c r="EG82" s="133" t="str">
        <f aca="false">IF(DW82&gt;DV$10,
    "",
    VLOOKUP(DW82,DY$11:EE580,2,FALSE())
)</f>
        <v/>
      </c>
      <c r="EH82" s="133" t="str">
        <f aca="false">IF(DW82&gt;DV$10,
    "",
    VLOOKUP(DW82,DY$11:EE580,3,FALSE())
)</f>
        <v/>
      </c>
      <c r="EI82" s="133" t="str">
        <f aca="false">IF(DW82&gt;DV$10,
    "",
    VLOOKUP(DW82,DY$11:EE580,4,FALSE())
)</f>
        <v/>
      </c>
      <c r="EJ82" s="134" t="str">
        <f aca="false">IF(DW82&gt;DV$10,
    "",
    VLOOKUP(DW82,DY$11:EE580,6,FALSE())
)</f>
        <v/>
      </c>
      <c r="EK82" s="59"/>
    </row>
    <row r="83" customFormat="false" ht="15.75" hidden="false" customHeight="false" outlineLevel="0" collapsed="false">
      <c r="A83" s="3"/>
      <c r="B83" s="155"/>
      <c r="C83" s="156"/>
      <c r="D83" s="96"/>
      <c r="E83" s="157"/>
      <c r="F83" s="148"/>
      <c r="G83" s="148"/>
      <c r="H83" s="149"/>
      <c r="I83" s="150"/>
      <c r="J83" s="151"/>
      <c r="K83" s="151"/>
      <c r="L83" s="151"/>
      <c r="M83" s="151"/>
      <c r="N83" s="152"/>
      <c r="O83" s="103"/>
      <c r="P83" s="148"/>
      <c r="Q83" s="149"/>
      <c r="R83" s="150"/>
      <c r="S83" s="151"/>
      <c r="T83" s="151"/>
      <c r="U83" s="151"/>
      <c r="V83" s="151"/>
      <c r="W83" s="152"/>
      <c r="X83" s="103"/>
      <c r="Y83" s="148"/>
      <c r="Z83" s="149"/>
      <c r="AA83" s="150"/>
      <c r="AB83" s="151"/>
      <c r="AC83" s="151"/>
      <c r="AD83" s="151"/>
      <c r="AE83" s="151"/>
      <c r="AF83" s="152"/>
      <c r="AG83" s="104"/>
      <c r="AH83" s="150"/>
      <c r="AI83" s="73"/>
      <c r="AJ83" s="73" t="str">
        <f aca="false">IF(ISBLANK($C83),
  "",
IF(E83=Constants!$B$7,
  TRUE(),
IF(E83=Constants!$B$8,
  FALSE(),
  TRUE()
)))</f>
        <v/>
      </c>
      <c r="AK83" s="74" t="str">
        <f aca="false">IF(ISBLANK($C83),"",IF(F83=Constants!$B$8,FALSE(),TRUE()))</f>
        <v/>
      </c>
      <c r="AL83" s="74" t="str">
        <f aca="false">IF(ISBLANK($C83),"",COUNTA($G83:$O83)&gt;0)</f>
        <v/>
      </c>
      <c r="AM83" s="74" t="str">
        <f aca="false">IF(OR(ISBLANK($C83),$AL83&lt;&gt;TRUE()),"",IF(ISBLANK(G83),Constants!$B$27,MAX(0,G83)))</f>
        <v/>
      </c>
      <c r="AN83" s="74" t="str">
        <f aca="false">IF(OR(ISBLANK($C83),$AL83&lt;&gt;TRUE()),"",IF(ISBLANK(H83),Constants!$B$28,MAX(0,H83)))</f>
        <v/>
      </c>
      <c r="AO83" s="74" t="str">
        <f aca="false">IF(OR(ISBLANK($C83),$AL83&lt;&gt;TRUE()),"",IF(J83=Constants!$B$7,TRUE(),IF(J83=Constants!$B$8,FALSE(),TRUE())))</f>
        <v/>
      </c>
      <c r="AP83" s="74" t="str">
        <f aca="false">IF(OR(ISBLANK($C83),$AL83&lt;&gt;TRUE()),"",IF(I83=Constants!$B$7,TRUE(),IF(I83=Constants!$B$8,FALSE(),TRUE())))</f>
        <v/>
      </c>
      <c r="AQ83" s="74" t="str">
        <f aca="false">IF(OR(ISBLANK($C83),$AL83&lt;&gt;TRUE()),"",IF(K83=Constants!$B$33,TRUE(),IF(K83=Constants!$B$34,FALSE(),IF(AND(ISNUMBER(O83),OR(ISBLANK(N83),N83=0)),TRUE(),IF(AND(ISBLANK(O83),ISNUMBER(N83),N83&lt;&gt;0),FALSE(),"")))))</f>
        <v/>
      </c>
      <c r="AR83" s="74" t="str">
        <f aca="false">IF(OR(ISBLANK($C83),$AL83&lt;&gt;TRUE()),"",IF(ISBLANK(L83),Constants!$B$35,MAX(0,MIN(Constants!$B$31,L83))))</f>
        <v/>
      </c>
      <c r="AS83" s="74" t="str">
        <f aca="false">IF(OR(ISBLANK($C83),$AL83&lt;&gt;TRUE()),"",IF(ISBLANK(M83),Constants!$B$35,MAX(0,MIN(Constants!$B$32,M83))))</f>
        <v/>
      </c>
      <c r="AT83" s="74" t="str">
        <f aca="false">IF(ISBLANK($C83),"",COUNTA($P83:$X83)&gt;0)</f>
        <v/>
      </c>
      <c r="AU83" s="74" t="str">
        <f aca="false">IF(OR(ISBLANK($C83),$AT83&lt;&gt;TRUE()),"",IF(ISBLANK(P83),Constants!$B$27,MAX(0,P83)))</f>
        <v/>
      </c>
      <c r="AV83" s="74" t="str">
        <f aca="false">IF(OR(ISBLANK($C83),$AT83&lt;&gt;TRUE()),"",IF(ISBLANK(Q83),Constants!$B$28,MAX(0,Q83)))</f>
        <v/>
      </c>
      <c r="AW83" s="74" t="str">
        <f aca="false">IF(OR(ISBLANK($C83),$AT83&lt;&gt;TRUE()),"",IF(S83=Constants!$B$7,TRUE(),IF(S83=Constants!$B$8,FALSE(),TRUE())))</f>
        <v/>
      </c>
      <c r="AX83" s="74" t="str">
        <f aca="false">IF(OR(ISBLANK($C83),$AT83&lt;&gt;TRUE()),"",IF(R83=Constants!$B$7,TRUE(),IF(R83=Constants!$B$8,FALSE(),TRUE())))</f>
        <v/>
      </c>
      <c r="AY83" s="74" t="str">
        <f aca="false">IF(OR(ISBLANK($C83),$AT83&lt;&gt;TRUE()),"",IF(T83=Constants!$B$33,TRUE(),IF(T83=Constants!$B$34,FALSE(),IF(AND(ISNUMBER(X83),OR(ISBLANK(W83),W83=0)),TRUE(),IF(AND(ISBLANK(X83),ISNUMBER(W83),W83&lt;&gt;0),FALSE(),"")))))</f>
        <v/>
      </c>
      <c r="AZ83" s="74" t="str">
        <f aca="false">IF(OR(ISBLANK($C83),$AT83&lt;&gt;TRUE()),"",IF(ISBLANK(U83),Constants!$B$35,MAX(0,MIN(Constants!$B$31,U83))))</f>
        <v/>
      </c>
      <c r="BA83" s="74" t="str">
        <f aca="false">IF(OR(ISBLANK($C83),$AT83&lt;&gt;TRUE()),"",IF(ISBLANK(V83),Constants!$B$35,MAX(0,MIN(Constants!$B$32,V83))))</f>
        <v/>
      </c>
      <c r="BB83" s="74" t="str">
        <f aca="false">IF(ISBLANK($C83),"",COUNTA($Y83:$AG83)&gt;0)</f>
        <v/>
      </c>
      <c r="BC83" s="74" t="str">
        <f aca="false">IF(OR(ISBLANK($C83),$BB83&lt;&gt;TRUE()),"",IF(ISBLANK(Y83),Constants!$B$27,MAX(0,Y83)))</f>
        <v/>
      </c>
      <c r="BD83" s="74" t="str">
        <f aca="false">IF(OR(ISBLANK($C83),$BB83&lt;&gt;TRUE()),"",IF(ISBLANK(Z83),Constants!$B$28,MAX(0,Z83)))</f>
        <v/>
      </c>
      <c r="BE83" s="74" t="str">
        <f aca="false">IF(OR(ISBLANK($C83),$BB83&lt;&gt;TRUE()),"",IF(AB83=Constants!$B$7,TRUE(),IF(AB83=Constants!$B$8,FALSE(),TRUE())))</f>
        <v/>
      </c>
      <c r="BF83" s="74" t="str">
        <f aca="false">IF(OR(ISBLANK($C83),$BB83&lt;&gt;TRUE()),"",IF(AA83=Constants!$B$7,TRUE(),IF(AA83=Constants!$B$8,FALSE(),TRUE())))</f>
        <v/>
      </c>
      <c r="BG83" s="74" t="str">
        <f aca="false">IF(OR(ISBLANK($C83),$BB83&lt;&gt;TRUE()),"",IF(AC83=Constants!$B$33,TRUE(),IF(AC83=Constants!$B$34,FALSE(),IF(AND(ISNUMBER(AG83),OR(ISBLANK(AF83),AF83=0)),TRUE(),IF(AND(ISBLANK(AG83),ISNUMBER(AF83),AF83&lt;&gt;0),FALSE(),"")))))</f>
        <v/>
      </c>
      <c r="BH83" s="74" t="str">
        <f aca="false">IF(OR(ISBLANK($C83),$BB83&lt;&gt;TRUE()),"",IF(ISBLANK(AD83),Constants!$B$35,MAX(0,MIN(Constants!$B$31,AD83))))</f>
        <v/>
      </c>
      <c r="BI83" s="74" t="str">
        <f aca="false">IF(OR(ISBLANK($C83),$BB83&lt;&gt;TRUE()),"",IF(ISBLANK(AE83),Constants!$B$35,MAX(0,MIN(Constants!$B$32,AE83))))</f>
        <v/>
      </c>
      <c r="BJ83" s="75" t="str">
        <f aca="false">IF(ISBLANK($C83),
  "",
IF(AH83=Constants!$B$7,
  TRUE(),
IF(AH83=Constants!$B$8,
  FALSE(),
  FALSE()
)))</f>
        <v/>
      </c>
      <c r="BK83" s="74" t="str">
        <f aca="false">IF(ISBLANK($C83),"",IF($BJ83,Constants!$B$9,IF(COUNTA($E83:$AH83)=0,Constants!$B$10,IF(NOT($AK83),Constants!$B$11,IF(AND(NOT(ISNUMBER($BM83)),COUNTA($O83,$X83,$AG83)&gt;0),Constants!$B$13,Constants!$B$12)))))</f>
        <v/>
      </c>
      <c r="BL83" s="74" t="str">
        <f aca="false">IF(ISBLANK($C83),"",IF($BK83&lt;&gt;Constants!$B$12,$BK83,Constants!$B$4))</f>
        <v/>
      </c>
      <c r="BM83" s="73" t="str">
        <f aca="false">IF(OR(ISBLANK($D$8), NOT(ISNUMBER($D$8))), Constants!$B$17,$D$8)</f>
        <v>ERROR: Set Target Time in cell D8</v>
      </c>
      <c r="BN83" s="73" t="str">
        <f aca="false">IF(OR($BK83&lt;&gt;Constants!$B$12,$AL83&lt;&gt;TRUE()),"",IF(NOT($AO83),TRUE(),IF($AQ83="","",$AQ83)))</f>
        <v/>
      </c>
      <c r="BO83" s="74" t="b">
        <f aca="false">IF(BN83="",FALSE(),IF(NOT($AO83),TRUE(),IF($AQ83,ISNUMBER(O83),ISNUMBER(N83))))</f>
        <v>0</v>
      </c>
      <c r="BP83" s="76" t="str">
        <f aca="false">IF(BO83,IF($AJ83,1,Constants!$B$22)*POWER(Constants!$B$23,MAX($AM83,0))*POWER(Constants!$B$24,MAX($AN83,0)),"")</f>
        <v/>
      </c>
      <c r="BQ83" s="74" t="str">
        <f aca="false">IF(OR($BK83&lt;&gt;Constants!$B$12,NOT($BO83)),"",IF(NOT($AO83),0,Constants!$B$19*IF($AQ83,1,MAX(0,MIN(1,(Constants!$B$20-N83)/Constants!$B$20)))))</f>
        <v/>
      </c>
      <c r="BR83" s="74" t="str">
        <f aca="false">IF(BQ83="","",BQ83*IF($AP83,1,Constants!$B$25)*BP83)</f>
        <v/>
      </c>
      <c r="BS83" s="74" t="str">
        <f aca="false">IF(OR($BK83&lt;&gt;Constants!$B$12,NOT($BO83)),"",IF(NOT($AO83),0,IF(NOT($AQ83),0,MAX(0,Constants!$B$21*(1-ABS(O83-$BM83)/$BM83)))))</f>
        <v/>
      </c>
      <c r="BT83" s="74" t="str">
        <f aca="false">IF(BS83="","",BS83*BP83)</f>
        <v/>
      </c>
      <c r="BU83" s="74" t="str">
        <f aca="false">IF(OR($BK83&lt;&gt;Constants!$B$12,NOT($BO83)),"",IF(OR(NOT($AO83),NOT($AP83)),0,MIN(Constants!$B$18,(Constants!$B$29*$AR83+Constants!$B$30*$AS83)*IF($AQ83,1,MAX(0,MIN(1,(Constants!$B$20-N83)/Constants!$B$20))))))</f>
        <v/>
      </c>
      <c r="BV83" s="74" t="str">
        <f aca="false">IF(BU83="","",BU83*BP83)</f>
        <v/>
      </c>
      <c r="BW83" s="75" t="str">
        <f aca="false">IF(OR($BK83&lt;&gt;Constants!$B$12,NOT($BO83)),"",BR83+BT83+BV83)</f>
        <v/>
      </c>
      <c r="BX83" s="73" t="str">
        <f aca="false">IF(OR($BK83&lt;&gt;Constants!$B$12,$AT83&lt;&gt;TRUE()),"",IF(NOT($AW83),TRUE(),IF($AY83="","",$AY83)))</f>
        <v/>
      </c>
      <c r="BY83" s="74" t="b">
        <f aca="false">IF(BX83="",FALSE(),IF(NOT($AW83),TRUE(),IF($AY83,ISNUMBER(X83),ISNUMBER(W83))))</f>
        <v>0</v>
      </c>
      <c r="BZ83" s="76" t="str">
        <f aca="false">IF(BY83,IF($AJ83,1,Constants!$B$22)*POWER(Constants!$B$23,MAX($AU83,0))*POWER(Constants!$B$24,MAX($AV83,0)),"")</f>
        <v/>
      </c>
      <c r="CA83" s="74" t="str">
        <f aca="false">IF(OR($BK83&lt;&gt;Constants!$B$12,NOT($BY83)),"",IF(NOT($AW83),0,Constants!$B$19*IF($AY83,1,MAX(0,MIN(1,(Constants!$B$20-W83)/Constants!$B$20)))))</f>
        <v/>
      </c>
      <c r="CB83" s="74" t="str">
        <f aca="false">IF(CA83="","",CA83*IF($AX83,1,Constants!$B$25)*BZ83)</f>
        <v/>
      </c>
      <c r="CC83" s="74" t="str">
        <f aca="false">IF(OR($BK83&lt;&gt;Constants!$B$12,NOT($BY83)),"",IF(NOT($AW83),0,IF(NOT($AY83),0,MAX(0,Constants!$B$21*(1-ABS(X83-$BM83)/$BM83)))))</f>
        <v/>
      </c>
      <c r="CD83" s="74" t="str">
        <f aca="false">IF(CC83="","",CC83*BZ83)</f>
        <v/>
      </c>
      <c r="CE83" s="74" t="str">
        <f aca="false">IF(OR($BK83&lt;&gt;Constants!$B$12,NOT($BY83)),"",IF(OR(NOT($AW83),NOT($AX83)),0,MIN(Constants!$B$18,(Constants!$B$29*$AZ83+Constants!$B$30*$BA83)*IF($AY83,1,MAX(0,MIN(1,(Constants!$B$20-W83)/Constants!$B$20))))))</f>
        <v/>
      </c>
      <c r="CF83" s="74" t="str">
        <f aca="false">IF(CE83="","",CE83*BZ83)</f>
        <v/>
      </c>
      <c r="CG83" s="75" t="str">
        <f aca="false">IF(OR($BK83&lt;&gt;Constants!$B$12,NOT($BY83)),"",CB83+CD83+CF83)</f>
        <v/>
      </c>
      <c r="CH83" s="73" t="b">
        <f aca="false">IF(OR(BN83="",BX83=""),TRUE(),BN83&lt;&gt;BX83)</f>
        <v>1</v>
      </c>
      <c r="CI83" s="74" t="str">
        <f aca="false">IF(OR($BK83&lt;&gt;Constants!$B$12,$BB83&lt;&gt;TRUE(),NOT($CH83)),"",IF(NOT($BE83),TRUE(),IF($BG83="","",$BG83)))</f>
        <v/>
      </c>
      <c r="CJ83" s="74" t="b">
        <f aca="false">IF(CI83="",FALSE(),IF(NOT($BE83),TRUE(),IF($BG83,ISNUMBER(AG83),ISNUMBER(AF83))))</f>
        <v>0</v>
      </c>
      <c r="CK83" s="76" t="str">
        <f aca="false">IF(CJ83,IF($AJ83,1,Constants!$B$22)*POWER(Constants!$B$23,MAX($BC83,0))*POWER(Constants!$B$24,MAX($BD83,0)),"")</f>
        <v/>
      </c>
      <c r="CL83" s="74" t="str">
        <f aca="false">IF(OR($BK83&lt;&gt;Constants!$B$12,NOT($CJ83)),"",IF(NOT($BE83),0,Constants!$B$19*IF($BG83,1,MAX(0,MIN(1,(Constants!$B$20-AF83)/Constants!$B$20)))))</f>
        <v/>
      </c>
      <c r="CM83" s="74" t="str">
        <f aca="false">IF(CL83="","",CL83*IF($BF83,1,Constants!$B$25)*CK83)</f>
        <v/>
      </c>
      <c r="CN83" s="74" t="str">
        <f aca="false">IF(OR($BK83&lt;&gt;Constants!$B$12,NOT($CJ83)),"",IF(NOT($BE83),0,IF(NOT($BG83),0,MAX(0,Constants!$B$21*(1-ABS(AG83-$BM83)/$BM83)))))</f>
        <v/>
      </c>
      <c r="CO83" s="74" t="str">
        <f aca="false">IF(CN83="","",CN83*CK83)</f>
        <v/>
      </c>
      <c r="CP83" s="74" t="str">
        <f aca="false">IF(OR($BK83&lt;&gt;Constants!$B$12,NOT($CJ83)),"",IF(OR(NOT($BE83),NOT($BF83)),0,MIN(Constants!$B$18,(Constants!$B$29*$BH83+Constants!$B$30*$BI83)*IF($BG83,1,MAX(0,MIN(1,(Constants!$B$20-AF83)/Constants!$B$20))))))</f>
        <v/>
      </c>
      <c r="CQ83" s="74" t="str">
        <f aca="false">IF(CP83="","",CP83*CK83)</f>
        <v/>
      </c>
      <c r="CR83" s="75" t="str">
        <f aca="false">IF(OR($BK83&lt;&gt;Constants!$B$12,NOT($CJ83)),"",CM83+CO83+CQ83)</f>
        <v/>
      </c>
      <c r="CS83" s="73" t="str">
        <f aca="false">IF(OR($BK83&lt;&gt;Constants!$B$12,ISBLANK($C83)),"",BW83)</f>
        <v/>
      </c>
      <c r="CT83" s="74" t="str">
        <f aca="false">IF(OR($BK83&lt;&gt;Constants!$B$12,ISBLANK($C83)),"",CG83)</f>
        <v/>
      </c>
      <c r="CU83" s="75" t="str">
        <f aca="false">IF(OR($BK83&lt;&gt;Constants!$B$12,ISBLANK($C83)),"",CR83)</f>
        <v/>
      </c>
      <c r="CV83" s="74" t="str">
        <f aca="false">IF(OR($BK83&lt;&gt;Constants!$B$12,ISBLANK($C83)),"",IF(COUNT(CS83:CU83)=0,0,MAX(CS83:CU83)))</f>
        <v/>
      </c>
      <c r="CW83" s="74" t="str">
        <f aca="false">IF($BK83&lt;&gt;Constants!$B$12,"",CV83)</f>
        <v/>
      </c>
      <c r="CX83" s="74" t="str">
        <f aca="false">IF(ISNUMBER(CW83), RANK(CW83,$CW$11:$CW$510), "")</f>
        <v/>
      </c>
      <c r="CY83" s="73" t="str">
        <f aca="false">IF(OR($BK83&lt;&gt;Constants!$B$12,ISBLANK($C83)),"",MAX(BT83,CD83,CO83))</f>
        <v/>
      </c>
      <c r="CZ83" s="74" t="str">
        <f aca="false">IF(ISNUMBER(CY83), RANK(CY83,CY$11:CY$510), "")</f>
        <v/>
      </c>
      <c r="DA83" s="74" t="str">
        <f aca="false">IF(OR($BK83&lt;&gt;Constants!$B$12,ISBLANK($C83)),"",MAX(AM83,AU83,IF($CH83,BC83,0)))</f>
        <v/>
      </c>
      <c r="DB83" s="74" t="str">
        <f aca="false">IF(ISNUMBER(DA83), RANK(DA83,DA$11:DA$510,1), "")</f>
        <v/>
      </c>
      <c r="DC83" s="74" t="str">
        <f aca="false">IF(OR($BK83&lt;&gt;Constants!$B$12,ISBLANK($C83)),"",MAX(BV83,CF83,CQ83))</f>
        <v/>
      </c>
      <c r="DD83" s="74" t="str">
        <f aca="false">IF(ISNUMBER(DC83),RANK(DC83,DC$11:DC$510),"")</f>
        <v/>
      </c>
      <c r="DE83" s="77" t="str">
        <f aca="false">IFERROR(IF(OR($BK83&lt;&gt;Constants!$B$12, ISBLANK($C83)),"",LARGE(CS83:CU83,2)), 0)</f>
        <v/>
      </c>
      <c r="DF83" s="75" t="str">
        <f aca="false">IF(ISNUMBER(DE83), RANK(DE83,DE$11:DE$510), "")</f>
        <v/>
      </c>
      <c r="DG83" s="74" t="str">
        <f aca="false">IF(ISBLANK($C83),"",IF(BK83=Constants!$B$12,RANK($CX83, $CX$11:$CX$510, 1)+
SUMPRODUCT(--($CX$11:$CX$510=$CX83),--($CZ83&gt;$CZ$11:$CZ$510))+
SUMPRODUCT(--($CX$11:$CX$510=$CX83),--($CZ83=$CZ$11:$CZ$510),--($DB83&gt;$DB$11:$DB$510))+
SUMPRODUCT(--($CX$11:$CX$510=$CX83),--($CZ83=$CZ$11:$CZ$510),--($DB83=$DB$11:$DB$510), --($DD83&gt;$DD$11:$DD$510))+
SUMPRODUCT(--($CX$11:$CX$510=$CX83),--($CZ83=$CZ$11:$CZ$510),--($DB83=$DB$11:$DB$510), --($DD83=$DD$11:$DD$510), --($DF83&gt;$DF$11:$DF$510))
,BK83)
)</f>
        <v/>
      </c>
      <c r="DH83" s="74" t="str">
        <f aca="false">IF(ISBLANK(C83),"",IF(BK83&lt;&gt;Constants!$B$12, BK83, CX83-DG83))</f>
        <v/>
      </c>
      <c r="DI83" s="75"/>
      <c r="DJ83" s="78"/>
      <c r="DK83" s="79" t="str">
        <f aca="false">IF(ISBLANK($C83),"",IF($BK83=Constants!$B$13,$BM83,""))</f>
        <v/>
      </c>
      <c r="DL83" s="78" t="str">
        <f aca="false">IF(ISBLANK($C83),"",IF($BK83&lt;&gt;Constants!$B$12,"",IF(COUNT($CS83:$CU83)=0,"",MATCH($CV83,$CS83:$CU83,0))))</f>
        <v/>
      </c>
      <c r="DM83" s="80" t="str">
        <f aca="false">IF(ISNUMBER($DL83),CHOOSE($DL83,$BR83,$CB83,$CM83),"")</f>
        <v/>
      </c>
      <c r="DN83" s="80" t="str">
        <f aca="false">IF(ISNUMBER($DL83),CHOOSE($DL83,$BT83,$CD83,$CO83),"")</f>
        <v/>
      </c>
      <c r="DO83" s="80" t="str">
        <f aca="false">IF(ISNUMBER($DL83),CHOOSE($DL83,$BV83,$CF83,$CQ83),"")</f>
        <v/>
      </c>
      <c r="DP83" s="81" t="str">
        <f aca="false">IF(ISBLANK(C83),"",IF(BK83&lt;&gt;Constants!$B$12, BK83 ,CW83))</f>
        <v/>
      </c>
      <c r="DQ83" s="82" t="str">
        <f aca="false">IF(ISBLANK($C83),"",IF($BK83&lt;&gt;Constants!$B$12,$BK83,$BL83))</f>
        <v/>
      </c>
      <c r="DR83" s="82" t="str">
        <f aca="false">IF(ISBLANK(C83),"",DH83)</f>
        <v/>
      </c>
      <c r="DS83" s="82" t="str">
        <f aca="false">IF(ISBLANK(C83),"",DG83)</f>
        <v/>
      </c>
      <c r="DT83" s="83" t="str">
        <f aca="false">IF(ISBLANK(C83),
  "",
IF(DS83=Constants!$B$9,COUNTA($C$11:$C510)+2,IF(DS83=Constants!$B$10,COUNTA($C$11:$C510)+1,IF(DS83=Constants!$B$11,COUNTA($C$11:$C510),DS83))))</f>
        <v/>
      </c>
      <c r="DU83" s="3"/>
      <c r="DV83" s="84" t="n">
        <f aca="false">IF(OR(ISNUMBER(DS83),DS83="DQ",DS83="P",DS83="NS"),
    1,
    0
)</f>
        <v>0</v>
      </c>
      <c r="DW83" s="84" t="n">
        <v>73</v>
      </c>
      <c r="DX83" s="84" t="str">
        <f aca="false">IF(ISBLANK($C83),"",IF(ISNUMBER(DT83),DT83+ROW($B83)/1000,""))</f>
        <v/>
      </c>
      <c r="DY83" s="84" t="str">
        <f aca="false">IF(ISNUMBER(DX83), RANK(DX83,DX$11:DX$510,1), "")</f>
        <v/>
      </c>
      <c r="DZ83" s="84" t="str">
        <f aca="false">IF(ISBLANK($C83),
    "",
    $B83
)</f>
        <v/>
      </c>
      <c r="EA83" s="84" t="str">
        <f aca="false">IF(ISBLANK($C83),
    "",
    $C83
)</f>
        <v/>
      </c>
      <c r="EB83" s="84" t="str">
        <f aca="false">IF(ISBLANK($C83),
    "",
    $D83
)</f>
        <v/>
      </c>
      <c r="EC83" s="84" t="str">
        <f aca="false">IF(ISBLANK($C83),"",$DQ83)</f>
        <v/>
      </c>
      <c r="ED83" s="86" t="str">
        <f aca="false">DP83</f>
        <v/>
      </c>
      <c r="EE83" s="84" t="str">
        <f aca="false">IF(ISBLANK($C83),
    "",
    DS83
)</f>
        <v/>
      </c>
      <c r="EF83" s="87" t="str">
        <f aca="false">IF(DW83&gt;DV$10,
    "",
    VLOOKUP(DW83,DY$11:EE581,7,FALSE())
)</f>
        <v/>
      </c>
      <c r="EG83" s="88" t="str">
        <f aca="false">IF(DW83&gt;DV$10,
    "",
    VLOOKUP(DW83,DY$11:EE581,2,FALSE())
)</f>
        <v/>
      </c>
      <c r="EH83" s="88" t="str">
        <f aca="false">IF(DW83&gt;DV$10,
    "",
    VLOOKUP(DW83,DY$11:EE581,3,FALSE())
)</f>
        <v/>
      </c>
      <c r="EI83" s="88" t="str">
        <f aca="false">IF(DW83&gt;DV$10,
    "",
    VLOOKUP(DW83,DY$11:EE581,4,FALSE())
)</f>
        <v/>
      </c>
      <c r="EJ83" s="89" t="str">
        <f aca="false">IF(DW83&gt;DV$10,
    "",
    VLOOKUP(DW83,DY$11:EE581,6,FALSE())
)</f>
        <v/>
      </c>
      <c r="EK83" s="59"/>
    </row>
    <row r="84" customFormat="false" ht="15.75" hidden="false" customHeight="false" outlineLevel="0" collapsed="false">
      <c r="A84" s="3"/>
      <c r="B84" s="155"/>
      <c r="C84" s="156"/>
      <c r="D84" s="96"/>
      <c r="E84" s="157"/>
      <c r="F84" s="148"/>
      <c r="G84" s="148"/>
      <c r="H84" s="149"/>
      <c r="I84" s="150"/>
      <c r="J84" s="151"/>
      <c r="K84" s="151"/>
      <c r="L84" s="151"/>
      <c r="M84" s="151"/>
      <c r="N84" s="152"/>
      <c r="O84" s="103"/>
      <c r="P84" s="148"/>
      <c r="Q84" s="149"/>
      <c r="R84" s="150"/>
      <c r="S84" s="151"/>
      <c r="T84" s="151"/>
      <c r="U84" s="151"/>
      <c r="V84" s="151"/>
      <c r="W84" s="152"/>
      <c r="X84" s="103"/>
      <c r="Y84" s="148"/>
      <c r="Z84" s="149"/>
      <c r="AA84" s="150"/>
      <c r="AB84" s="151"/>
      <c r="AC84" s="151"/>
      <c r="AD84" s="151"/>
      <c r="AE84" s="151"/>
      <c r="AF84" s="152"/>
      <c r="AG84" s="104"/>
      <c r="AH84" s="150"/>
      <c r="AI84" s="73"/>
      <c r="AJ84" s="73" t="str">
        <f aca="false">IF(ISBLANK($C84),
  "",
IF(E84=Constants!$B$7,
  TRUE(),
IF(E84=Constants!$B$8,
  FALSE(),
  TRUE()
)))</f>
        <v/>
      </c>
      <c r="AK84" s="74" t="str">
        <f aca="false">IF(ISBLANK($C84),"",IF(F84=Constants!$B$8,FALSE(),TRUE()))</f>
        <v/>
      </c>
      <c r="AL84" s="74" t="str">
        <f aca="false">IF(ISBLANK($C84),"",COUNTA($G84:$O84)&gt;0)</f>
        <v/>
      </c>
      <c r="AM84" s="74" t="str">
        <f aca="false">IF(OR(ISBLANK($C84),$AL84&lt;&gt;TRUE()),"",IF(ISBLANK(G84),Constants!$B$27,MAX(0,G84)))</f>
        <v/>
      </c>
      <c r="AN84" s="74" t="str">
        <f aca="false">IF(OR(ISBLANK($C84),$AL84&lt;&gt;TRUE()),"",IF(ISBLANK(H84),Constants!$B$28,MAX(0,H84)))</f>
        <v/>
      </c>
      <c r="AO84" s="74" t="str">
        <f aca="false">IF(OR(ISBLANK($C84),$AL84&lt;&gt;TRUE()),"",IF(J84=Constants!$B$7,TRUE(),IF(J84=Constants!$B$8,FALSE(),TRUE())))</f>
        <v/>
      </c>
      <c r="AP84" s="74" t="str">
        <f aca="false">IF(OR(ISBLANK($C84),$AL84&lt;&gt;TRUE()),"",IF(I84=Constants!$B$7,TRUE(),IF(I84=Constants!$B$8,FALSE(),TRUE())))</f>
        <v/>
      </c>
      <c r="AQ84" s="74" t="str">
        <f aca="false">IF(OR(ISBLANK($C84),$AL84&lt;&gt;TRUE()),"",IF(K84=Constants!$B$33,TRUE(),IF(K84=Constants!$B$34,FALSE(),IF(AND(ISNUMBER(O84),OR(ISBLANK(N84),N84=0)),TRUE(),IF(AND(ISBLANK(O84),ISNUMBER(N84),N84&lt;&gt;0),FALSE(),"")))))</f>
        <v/>
      </c>
      <c r="AR84" s="74" t="str">
        <f aca="false">IF(OR(ISBLANK($C84),$AL84&lt;&gt;TRUE()),"",IF(ISBLANK(L84),Constants!$B$35,MAX(0,MIN(Constants!$B$31,L84))))</f>
        <v/>
      </c>
      <c r="AS84" s="74" t="str">
        <f aca="false">IF(OR(ISBLANK($C84),$AL84&lt;&gt;TRUE()),"",IF(ISBLANK(M84),Constants!$B$35,MAX(0,MIN(Constants!$B$32,M84))))</f>
        <v/>
      </c>
      <c r="AT84" s="74" t="str">
        <f aca="false">IF(ISBLANK($C84),"",COUNTA($P84:$X84)&gt;0)</f>
        <v/>
      </c>
      <c r="AU84" s="74" t="str">
        <f aca="false">IF(OR(ISBLANK($C84),$AT84&lt;&gt;TRUE()),"",IF(ISBLANK(P84),Constants!$B$27,MAX(0,P84)))</f>
        <v/>
      </c>
      <c r="AV84" s="74" t="str">
        <f aca="false">IF(OR(ISBLANK($C84),$AT84&lt;&gt;TRUE()),"",IF(ISBLANK(Q84),Constants!$B$28,MAX(0,Q84)))</f>
        <v/>
      </c>
      <c r="AW84" s="74" t="str">
        <f aca="false">IF(OR(ISBLANK($C84),$AT84&lt;&gt;TRUE()),"",IF(S84=Constants!$B$7,TRUE(),IF(S84=Constants!$B$8,FALSE(),TRUE())))</f>
        <v/>
      </c>
      <c r="AX84" s="74" t="str">
        <f aca="false">IF(OR(ISBLANK($C84),$AT84&lt;&gt;TRUE()),"",IF(R84=Constants!$B$7,TRUE(),IF(R84=Constants!$B$8,FALSE(),TRUE())))</f>
        <v/>
      </c>
      <c r="AY84" s="74" t="str">
        <f aca="false">IF(OR(ISBLANK($C84),$AT84&lt;&gt;TRUE()),"",IF(T84=Constants!$B$33,TRUE(),IF(T84=Constants!$B$34,FALSE(),IF(AND(ISNUMBER(X84),OR(ISBLANK(W84),W84=0)),TRUE(),IF(AND(ISBLANK(X84),ISNUMBER(W84),W84&lt;&gt;0),FALSE(),"")))))</f>
        <v/>
      </c>
      <c r="AZ84" s="74" t="str">
        <f aca="false">IF(OR(ISBLANK($C84),$AT84&lt;&gt;TRUE()),"",IF(ISBLANK(U84),Constants!$B$35,MAX(0,MIN(Constants!$B$31,U84))))</f>
        <v/>
      </c>
      <c r="BA84" s="74" t="str">
        <f aca="false">IF(OR(ISBLANK($C84),$AT84&lt;&gt;TRUE()),"",IF(ISBLANK(V84),Constants!$B$35,MAX(0,MIN(Constants!$B$32,V84))))</f>
        <v/>
      </c>
      <c r="BB84" s="74" t="str">
        <f aca="false">IF(ISBLANK($C84),"",COUNTA($Y84:$AG84)&gt;0)</f>
        <v/>
      </c>
      <c r="BC84" s="74" t="str">
        <f aca="false">IF(OR(ISBLANK($C84),$BB84&lt;&gt;TRUE()),"",IF(ISBLANK(Y84),Constants!$B$27,MAX(0,Y84)))</f>
        <v/>
      </c>
      <c r="BD84" s="74" t="str">
        <f aca="false">IF(OR(ISBLANK($C84),$BB84&lt;&gt;TRUE()),"",IF(ISBLANK(Z84),Constants!$B$28,MAX(0,Z84)))</f>
        <v/>
      </c>
      <c r="BE84" s="74" t="str">
        <f aca="false">IF(OR(ISBLANK($C84),$BB84&lt;&gt;TRUE()),"",IF(AB84=Constants!$B$7,TRUE(),IF(AB84=Constants!$B$8,FALSE(),TRUE())))</f>
        <v/>
      </c>
      <c r="BF84" s="74" t="str">
        <f aca="false">IF(OR(ISBLANK($C84),$BB84&lt;&gt;TRUE()),"",IF(AA84=Constants!$B$7,TRUE(),IF(AA84=Constants!$B$8,FALSE(),TRUE())))</f>
        <v/>
      </c>
      <c r="BG84" s="74" t="str">
        <f aca="false">IF(OR(ISBLANK($C84),$BB84&lt;&gt;TRUE()),"",IF(AC84=Constants!$B$33,TRUE(),IF(AC84=Constants!$B$34,FALSE(),IF(AND(ISNUMBER(AG84),OR(ISBLANK(AF84),AF84=0)),TRUE(),IF(AND(ISBLANK(AG84),ISNUMBER(AF84),AF84&lt;&gt;0),FALSE(),"")))))</f>
        <v/>
      </c>
      <c r="BH84" s="74" t="str">
        <f aca="false">IF(OR(ISBLANK($C84),$BB84&lt;&gt;TRUE()),"",IF(ISBLANK(AD84),Constants!$B$35,MAX(0,MIN(Constants!$B$31,AD84))))</f>
        <v/>
      </c>
      <c r="BI84" s="74" t="str">
        <f aca="false">IF(OR(ISBLANK($C84),$BB84&lt;&gt;TRUE()),"",IF(ISBLANK(AE84),Constants!$B$35,MAX(0,MIN(Constants!$B$32,AE84))))</f>
        <v/>
      </c>
      <c r="BJ84" s="75" t="str">
        <f aca="false">IF(ISBLANK($C84),
  "",
IF(AH84=Constants!$B$7,
  TRUE(),
IF(AH84=Constants!$B$8,
  FALSE(),
  FALSE()
)))</f>
        <v/>
      </c>
      <c r="BK84" s="74" t="str">
        <f aca="false">IF(ISBLANK($C84),"",IF($BJ84,Constants!$B$9,IF(COUNTA($E84:$AH84)=0,Constants!$B$10,IF(NOT($AK84),Constants!$B$11,IF(AND(NOT(ISNUMBER($BM84)),COUNTA($O84,$X84,$AG84)&gt;0),Constants!$B$13,Constants!$B$12)))))</f>
        <v/>
      </c>
      <c r="BL84" s="74" t="str">
        <f aca="false">IF(ISBLANK($C84),"",IF($BK84&lt;&gt;Constants!$B$12,$BK84,Constants!$B$4))</f>
        <v/>
      </c>
      <c r="BM84" s="73" t="str">
        <f aca="false">IF(OR(ISBLANK($D$8), NOT(ISNUMBER($D$8))), Constants!$B$17,$D$8)</f>
        <v>ERROR: Set Target Time in cell D8</v>
      </c>
      <c r="BN84" s="73" t="str">
        <f aca="false">IF(OR($BK84&lt;&gt;Constants!$B$12,$AL84&lt;&gt;TRUE()),"",IF(NOT($AO84),TRUE(),IF($AQ84="","",$AQ84)))</f>
        <v/>
      </c>
      <c r="BO84" s="74" t="b">
        <f aca="false">IF(BN84="",FALSE(),IF(NOT($AO84),TRUE(),IF($AQ84,ISNUMBER(O84),ISNUMBER(N84))))</f>
        <v>0</v>
      </c>
      <c r="BP84" s="76" t="str">
        <f aca="false">IF(BO84,IF($AJ84,1,Constants!$B$22)*POWER(Constants!$B$23,MAX($AM84,0))*POWER(Constants!$B$24,MAX($AN84,0)),"")</f>
        <v/>
      </c>
      <c r="BQ84" s="74" t="str">
        <f aca="false">IF(OR($BK84&lt;&gt;Constants!$B$12,NOT($BO84)),"",IF(NOT($AO84),0,Constants!$B$19*IF($AQ84,1,MAX(0,MIN(1,(Constants!$B$20-N84)/Constants!$B$20)))))</f>
        <v/>
      </c>
      <c r="BR84" s="74" t="str">
        <f aca="false">IF(BQ84="","",BQ84*IF($AP84,1,Constants!$B$25)*BP84)</f>
        <v/>
      </c>
      <c r="BS84" s="74" t="str">
        <f aca="false">IF(OR($BK84&lt;&gt;Constants!$B$12,NOT($BO84)),"",IF(NOT($AO84),0,IF(NOT($AQ84),0,MAX(0,Constants!$B$21*(1-ABS(O84-$BM84)/$BM84)))))</f>
        <v/>
      </c>
      <c r="BT84" s="74" t="str">
        <f aca="false">IF(BS84="","",BS84*BP84)</f>
        <v/>
      </c>
      <c r="BU84" s="74" t="str">
        <f aca="false">IF(OR($BK84&lt;&gt;Constants!$B$12,NOT($BO84)),"",IF(OR(NOT($AO84),NOT($AP84)),0,MIN(Constants!$B$18,(Constants!$B$29*$AR84+Constants!$B$30*$AS84)*IF($AQ84,1,MAX(0,MIN(1,(Constants!$B$20-N84)/Constants!$B$20))))))</f>
        <v/>
      </c>
      <c r="BV84" s="74" t="str">
        <f aca="false">IF(BU84="","",BU84*BP84)</f>
        <v/>
      </c>
      <c r="BW84" s="75" t="str">
        <f aca="false">IF(OR($BK84&lt;&gt;Constants!$B$12,NOT($BO84)),"",BR84+BT84+BV84)</f>
        <v/>
      </c>
      <c r="BX84" s="73" t="str">
        <f aca="false">IF(OR($BK84&lt;&gt;Constants!$B$12,$AT84&lt;&gt;TRUE()),"",IF(NOT($AW84),TRUE(),IF($AY84="","",$AY84)))</f>
        <v/>
      </c>
      <c r="BY84" s="74" t="b">
        <f aca="false">IF(BX84="",FALSE(),IF(NOT($AW84),TRUE(),IF($AY84,ISNUMBER(X84),ISNUMBER(W84))))</f>
        <v>0</v>
      </c>
      <c r="BZ84" s="76" t="str">
        <f aca="false">IF(BY84,IF($AJ84,1,Constants!$B$22)*POWER(Constants!$B$23,MAX($AU84,0))*POWER(Constants!$B$24,MAX($AV84,0)),"")</f>
        <v/>
      </c>
      <c r="CA84" s="74" t="str">
        <f aca="false">IF(OR($BK84&lt;&gt;Constants!$B$12,NOT($BY84)),"",IF(NOT($AW84),0,Constants!$B$19*IF($AY84,1,MAX(0,MIN(1,(Constants!$B$20-W84)/Constants!$B$20)))))</f>
        <v/>
      </c>
      <c r="CB84" s="74" t="str">
        <f aca="false">IF(CA84="","",CA84*IF($AX84,1,Constants!$B$25)*BZ84)</f>
        <v/>
      </c>
      <c r="CC84" s="74" t="str">
        <f aca="false">IF(OR($BK84&lt;&gt;Constants!$B$12,NOT($BY84)),"",IF(NOT($AW84),0,IF(NOT($AY84),0,MAX(0,Constants!$B$21*(1-ABS(X84-$BM84)/$BM84)))))</f>
        <v/>
      </c>
      <c r="CD84" s="74" t="str">
        <f aca="false">IF(CC84="","",CC84*BZ84)</f>
        <v/>
      </c>
      <c r="CE84" s="74" t="str">
        <f aca="false">IF(OR($BK84&lt;&gt;Constants!$B$12,NOT($BY84)),"",IF(OR(NOT($AW84),NOT($AX84)),0,MIN(Constants!$B$18,(Constants!$B$29*$AZ84+Constants!$B$30*$BA84)*IF($AY84,1,MAX(0,MIN(1,(Constants!$B$20-W84)/Constants!$B$20))))))</f>
        <v/>
      </c>
      <c r="CF84" s="74" t="str">
        <f aca="false">IF(CE84="","",CE84*BZ84)</f>
        <v/>
      </c>
      <c r="CG84" s="75" t="str">
        <f aca="false">IF(OR($BK84&lt;&gt;Constants!$B$12,NOT($BY84)),"",CB84+CD84+CF84)</f>
        <v/>
      </c>
      <c r="CH84" s="73" t="b">
        <f aca="false">IF(OR(BN84="",BX84=""),TRUE(),BN84&lt;&gt;BX84)</f>
        <v>1</v>
      </c>
      <c r="CI84" s="74" t="str">
        <f aca="false">IF(OR($BK84&lt;&gt;Constants!$B$12,$BB84&lt;&gt;TRUE(),NOT($CH84)),"",IF(NOT($BE84),TRUE(),IF($BG84="","",$BG84)))</f>
        <v/>
      </c>
      <c r="CJ84" s="74" t="b">
        <f aca="false">IF(CI84="",FALSE(),IF(NOT($BE84),TRUE(),IF($BG84,ISNUMBER(AG84),ISNUMBER(AF84))))</f>
        <v>0</v>
      </c>
      <c r="CK84" s="76" t="str">
        <f aca="false">IF(CJ84,IF($AJ84,1,Constants!$B$22)*POWER(Constants!$B$23,MAX($BC84,0))*POWER(Constants!$B$24,MAX($BD84,0)),"")</f>
        <v/>
      </c>
      <c r="CL84" s="74" t="str">
        <f aca="false">IF(OR($BK84&lt;&gt;Constants!$B$12,NOT($CJ84)),"",IF(NOT($BE84),0,Constants!$B$19*IF($BG84,1,MAX(0,MIN(1,(Constants!$B$20-AF84)/Constants!$B$20)))))</f>
        <v/>
      </c>
      <c r="CM84" s="74" t="str">
        <f aca="false">IF(CL84="","",CL84*IF($BF84,1,Constants!$B$25)*CK84)</f>
        <v/>
      </c>
      <c r="CN84" s="74" t="str">
        <f aca="false">IF(OR($BK84&lt;&gt;Constants!$B$12,NOT($CJ84)),"",IF(NOT($BE84),0,IF(NOT($BG84),0,MAX(0,Constants!$B$21*(1-ABS(AG84-$BM84)/$BM84)))))</f>
        <v/>
      </c>
      <c r="CO84" s="74" t="str">
        <f aca="false">IF(CN84="","",CN84*CK84)</f>
        <v/>
      </c>
      <c r="CP84" s="74" t="str">
        <f aca="false">IF(OR($BK84&lt;&gt;Constants!$B$12,NOT($CJ84)),"",IF(OR(NOT($BE84),NOT($BF84)),0,MIN(Constants!$B$18,(Constants!$B$29*$BH84+Constants!$B$30*$BI84)*IF($BG84,1,MAX(0,MIN(1,(Constants!$B$20-AF84)/Constants!$B$20))))))</f>
        <v/>
      </c>
      <c r="CQ84" s="74" t="str">
        <f aca="false">IF(CP84="","",CP84*CK84)</f>
        <v/>
      </c>
      <c r="CR84" s="75" t="str">
        <f aca="false">IF(OR($BK84&lt;&gt;Constants!$B$12,NOT($CJ84)),"",CM84+CO84+CQ84)</f>
        <v/>
      </c>
      <c r="CS84" s="73" t="str">
        <f aca="false">IF(OR($BK84&lt;&gt;Constants!$B$12,ISBLANK($C84)),"",BW84)</f>
        <v/>
      </c>
      <c r="CT84" s="74" t="str">
        <f aca="false">IF(OR($BK84&lt;&gt;Constants!$B$12,ISBLANK($C84)),"",CG84)</f>
        <v/>
      </c>
      <c r="CU84" s="75" t="str">
        <f aca="false">IF(OR($BK84&lt;&gt;Constants!$B$12,ISBLANK($C84)),"",CR84)</f>
        <v/>
      </c>
      <c r="CV84" s="74" t="str">
        <f aca="false">IF(OR($BK84&lt;&gt;Constants!$B$12,ISBLANK($C84)),"",IF(COUNT(CS84:CU84)=0,0,MAX(CS84:CU84)))</f>
        <v/>
      </c>
      <c r="CW84" s="74" t="str">
        <f aca="false">IF($BK84&lt;&gt;Constants!$B$12,"",CV84)</f>
        <v/>
      </c>
      <c r="CX84" s="74" t="str">
        <f aca="false">IF(ISNUMBER(CW84), RANK(CW84,$CW$11:$CW$510), "")</f>
        <v/>
      </c>
      <c r="CY84" s="73" t="str">
        <f aca="false">IF(OR($BK84&lt;&gt;Constants!$B$12,ISBLANK($C84)),"",MAX(BT84,CD84,CO84))</f>
        <v/>
      </c>
      <c r="CZ84" s="74" t="str">
        <f aca="false">IF(ISNUMBER(CY84), RANK(CY84,CY$11:CY$510), "")</f>
        <v/>
      </c>
      <c r="DA84" s="74" t="str">
        <f aca="false">IF(OR($BK84&lt;&gt;Constants!$B$12,ISBLANK($C84)),"",MAX(AM84,AU84,IF($CH84,BC84,0)))</f>
        <v/>
      </c>
      <c r="DB84" s="74" t="str">
        <f aca="false">IF(ISNUMBER(DA84), RANK(DA84,DA$11:DA$510,1), "")</f>
        <v/>
      </c>
      <c r="DC84" s="74" t="str">
        <f aca="false">IF(OR($BK84&lt;&gt;Constants!$B$12,ISBLANK($C84)),"",MAX(BV84,CF84,CQ84))</f>
        <v/>
      </c>
      <c r="DD84" s="74" t="str">
        <f aca="false">IF(ISNUMBER(DC84),RANK(DC84,DC$11:DC$510),"")</f>
        <v/>
      </c>
      <c r="DE84" s="77" t="str">
        <f aca="false">IFERROR(IF(OR($BK84&lt;&gt;Constants!$B$12, ISBLANK($C84)),"",LARGE(CS84:CU84,2)), 0)</f>
        <v/>
      </c>
      <c r="DF84" s="75" t="str">
        <f aca="false">IF(ISNUMBER(DE84), RANK(DE84,DE$11:DE$510), "")</f>
        <v/>
      </c>
      <c r="DG84" s="74" t="str">
        <f aca="false">IF(ISBLANK($C84),"",IF(BK84=Constants!$B$12,RANK($CX84, $CX$11:$CX$510, 1)+
SUMPRODUCT(--($CX$11:$CX$510=$CX84),--($CZ84&gt;$CZ$11:$CZ$510))+
SUMPRODUCT(--($CX$11:$CX$510=$CX84),--($CZ84=$CZ$11:$CZ$510),--($DB84&gt;$DB$11:$DB$510))+
SUMPRODUCT(--($CX$11:$CX$510=$CX84),--($CZ84=$CZ$11:$CZ$510),--($DB84=$DB$11:$DB$510), --($DD84&gt;$DD$11:$DD$510))+
SUMPRODUCT(--($CX$11:$CX$510=$CX84),--($CZ84=$CZ$11:$CZ$510),--($DB84=$DB$11:$DB$510), --($DD84=$DD$11:$DD$510), --($DF84&gt;$DF$11:$DF$510))
,BK84)
)</f>
        <v/>
      </c>
      <c r="DH84" s="74" t="str">
        <f aca="false">IF(ISBLANK(C84),"",IF(BK84&lt;&gt;Constants!$B$12, BK84, CX84-DG84))</f>
        <v/>
      </c>
      <c r="DI84" s="75"/>
      <c r="DJ84" s="78"/>
      <c r="DK84" s="79" t="str">
        <f aca="false">IF(ISBLANK($C84),"",IF($BK84=Constants!$B$13,$BM84,""))</f>
        <v/>
      </c>
      <c r="DL84" s="78" t="str">
        <f aca="false">IF(ISBLANK($C84),"",IF($BK84&lt;&gt;Constants!$B$12,"",IF(COUNT($CS84:$CU84)=0,"",MATCH($CV84,$CS84:$CU84,0))))</f>
        <v/>
      </c>
      <c r="DM84" s="80" t="str">
        <f aca="false">IF(ISNUMBER($DL84),CHOOSE($DL84,$BR84,$CB84,$CM84),"")</f>
        <v/>
      </c>
      <c r="DN84" s="80" t="str">
        <f aca="false">IF(ISNUMBER($DL84),CHOOSE($DL84,$BT84,$CD84,$CO84),"")</f>
        <v/>
      </c>
      <c r="DO84" s="80" t="str">
        <f aca="false">IF(ISNUMBER($DL84),CHOOSE($DL84,$BV84,$CF84,$CQ84),"")</f>
        <v/>
      </c>
      <c r="DP84" s="81" t="str">
        <f aca="false">IF(ISBLANK(C84),"",IF(BK84&lt;&gt;Constants!$B$12, BK84 ,CW84))</f>
        <v/>
      </c>
      <c r="DQ84" s="82" t="str">
        <f aca="false">IF(ISBLANK($C84),"",IF($BK84&lt;&gt;Constants!$B$12,$BK84,$BL84))</f>
        <v/>
      </c>
      <c r="DR84" s="82" t="str">
        <f aca="false">IF(ISBLANK(C84),"",DH84)</f>
        <v/>
      </c>
      <c r="DS84" s="82" t="str">
        <f aca="false">IF(ISBLANK(C84),"",DG84)</f>
        <v/>
      </c>
      <c r="DT84" s="83" t="str">
        <f aca="false">IF(ISBLANK(C84),
  "",
IF(DS84=Constants!$B$9,COUNTA($C$11:$C510)+2,IF(DS84=Constants!$B$10,COUNTA($C$11:$C510)+1,IF(DS84=Constants!$B$11,COUNTA($C$11:$C510),DS84))))</f>
        <v/>
      </c>
      <c r="DU84" s="3"/>
      <c r="DV84" s="84" t="n">
        <f aca="false">IF(OR(ISNUMBER(DS84),DS84="DQ",DS84="P",DS84="NS"),
    1,
    0
)</f>
        <v>0</v>
      </c>
      <c r="DW84" s="84" t="n">
        <v>74</v>
      </c>
      <c r="DX84" s="84" t="str">
        <f aca="false">IF(ISBLANK($C84),"",IF(ISNUMBER(DT84),DT84+ROW($B84)/1000,""))</f>
        <v/>
      </c>
      <c r="DY84" s="84" t="str">
        <f aca="false">IF(ISNUMBER(DX84), RANK(DX84,DX$11:DX$510,1), "")</f>
        <v/>
      </c>
      <c r="DZ84" s="84" t="str">
        <f aca="false">IF(ISBLANK($C84),
    "",
    $B84
)</f>
        <v/>
      </c>
      <c r="EA84" s="84" t="str">
        <f aca="false">IF(ISBLANK($C84),
    "",
    $C84
)</f>
        <v/>
      </c>
      <c r="EB84" s="84" t="str">
        <f aca="false">IF(ISBLANK($C84),
    "",
    $D84
)</f>
        <v/>
      </c>
      <c r="EC84" s="84" t="str">
        <f aca="false">IF(ISBLANK($C84),"",$DQ84)</f>
        <v/>
      </c>
      <c r="ED84" s="86" t="str">
        <f aca="false">DP84</f>
        <v/>
      </c>
      <c r="EE84" s="84" t="str">
        <f aca="false">IF(ISBLANK($C84),
    "",
    DS84
)</f>
        <v/>
      </c>
      <c r="EF84" s="87" t="str">
        <f aca="false">IF(DW84&gt;DV$10,
    "",
    VLOOKUP(DW84,DY$11:EE582,7,FALSE())
)</f>
        <v/>
      </c>
      <c r="EG84" s="88" t="str">
        <f aca="false">IF(DW84&gt;DV$10,
    "",
    VLOOKUP(DW84,DY$11:EE582,2,FALSE())
)</f>
        <v/>
      </c>
      <c r="EH84" s="88" t="str">
        <f aca="false">IF(DW84&gt;DV$10,
    "",
    VLOOKUP(DW84,DY$11:EE582,3,FALSE())
)</f>
        <v/>
      </c>
      <c r="EI84" s="88" t="str">
        <f aca="false">IF(DW84&gt;DV$10,
    "",
    VLOOKUP(DW84,DY$11:EE582,4,FALSE())
)</f>
        <v/>
      </c>
      <c r="EJ84" s="89" t="str">
        <f aca="false">IF(DW84&gt;DV$10,
    "",
    VLOOKUP(DW84,DY$11:EE582,6,FALSE())
)</f>
        <v/>
      </c>
      <c r="EK84" s="59"/>
    </row>
    <row r="85" customFormat="false" ht="15.75" hidden="false" customHeight="false" outlineLevel="0" collapsed="false">
      <c r="A85" s="3"/>
      <c r="B85" s="155"/>
      <c r="C85" s="156"/>
      <c r="D85" s="96"/>
      <c r="E85" s="157"/>
      <c r="F85" s="148"/>
      <c r="G85" s="148"/>
      <c r="H85" s="149"/>
      <c r="I85" s="150"/>
      <c r="J85" s="151"/>
      <c r="K85" s="151"/>
      <c r="L85" s="151"/>
      <c r="M85" s="151"/>
      <c r="N85" s="152"/>
      <c r="O85" s="103"/>
      <c r="P85" s="148"/>
      <c r="Q85" s="149"/>
      <c r="R85" s="150"/>
      <c r="S85" s="151"/>
      <c r="T85" s="151"/>
      <c r="U85" s="151"/>
      <c r="V85" s="151"/>
      <c r="W85" s="152"/>
      <c r="X85" s="103"/>
      <c r="Y85" s="148"/>
      <c r="Z85" s="149"/>
      <c r="AA85" s="150"/>
      <c r="AB85" s="151"/>
      <c r="AC85" s="151"/>
      <c r="AD85" s="151"/>
      <c r="AE85" s="151"/>
      <c r="AF85" s="152"/>
      <c r="AG85" s="104"/>
      <c r="AH85" s="150"/>
      <c r="AI85" s="73"/>
      <c r="AJ85" s="73" t="str">
        <f aca="false">IF(ISBLANK($C85),
  "",
IF(E85=Constants!$B$7,
  TRUE(),
IF(E85=Constants!$B$8,
  FALSE(),
  TRUE()
)))</f>
        <v/>
      </c>
      <c r="AK85" s="74" t="str">
        <f aca="false">IF(ISBLANK($C85),"",IF(F85=Constants!$B$8,FALSE(),TRUE()))</f>
        <v/>
      </c>
      <c r="AL85" s="74" t="str">
        <f aca="false">IF(ISBLANK($C85),"",COUNTA($G85:$O85)&gt;0)</f>
        <v/>
      </c>
      <c r="AM85" s="74" t="str">
        <f aca="false">IF(OR(ISBLANK($C85),$AL85&lt;&gt;TRUE()),"",IF(ISBLANK(G85),Constants!$B$27,MAX(0,G85)))</f>
        <v/>
      </c>
      <c r="AN85" s="74" t="str">
        <f aca="false">IF(OR(ISBLANK($C85),$AL85&lt;&gt;TRUE()),"",IF(ISBLANK(H85),Constants!$B$28,MAX(0,H85)))</f>
        <v/>
      </c>
      <c r="AO85" s="74" t="str">
        <f aca="false">IF(OR(ISBLANK($C85),$AL85&lt;&gt;TRUE()),"",IF(J85=Constants!$B$7,TRUE(),IF(J85=Constants!$B$8,FALSE(),TRUE())))</f>
        <v/>
      </c>
      <c r="AP85" s="74" t="str">
        <f aca="false">IF(OR(ISBLANK($C85),$AL85&lt;&gt;TRUE()),"",IF(I85=Constants!$B$7,TRUE(),IF(I85=Constants!$B$8,FALSE(),TRUE())))</f>
        <v/>
      </c>
      <c r="AQ85" s="74" t="str">
        <f aca="false">IF(OR(ISBLANK($C85),$AL85&lt;&gt;TRUE()),"",IF(K85=Constants!$B$33,TRUE(),IF(K85=Constants!$B$34,FALSE(),IF(AND(ISNUMBER(O85),OR(ISBLANK(N85),N85=0)),TRUE(),IF(AND(ISBLANK(O85),ISNUMBER(N85),N85&lt;&gt;0),FALSE(),"")))))</f>
        <v/>
      </c>
      <c r="AR85" s="74" t="str">
        <f aca="false">IF(OR(ISBLANK($C85),$AL85&lt;&gt;TRUE()),"",IF(ISBLANK(L85),Constants!$B$35,MAX(0,MIN(Constants!$B$31,L85))))</f>
        <v/>
      </c>
      <c r="AS85" s="74" t="str">
        <f aca="false">IF(OR(ISBLANK($C85),$AL85&lt;&gt;TRUE()),"",IF(ISBLANK(M85),Constants!$B$35,MAX(0,MIN(Constants!$B$32,M85))))</f>
        <v/>
      </c>
      <c r="AT85" s="74" t="str">
        <f aca="false">IF(ISBLANK($C85),"",COUNTA($P85:$X85)&gt;0)</f>
        <v/>
      </c>
      <c r="AU85" s="74" t="str">
        <f aca="false">IF(OR(ISBLANK($C85),$AT85&lt;&gt;TRUE()),"",IF(ISBLANK(P85),Constants!$B$27,MAX(0,P85)))</f>
        <v/>
      </c>
      <c r="AV85" s="74" t="str">
        <f aca="false">IF(OR(ISBLANK($C85),$AT85&lt;&gt;TRUE()),"",IF(ISBLANK(Q85),Constants!$B$28,MAX(0,Q85)))</f>
        <v/>
      </c>
      <c r="AW85" s="74" t="str">
        <f aca="false">IF(OR(ISBLANK($C85),$AT85&lt;&gt;TRUE()),"",IF(S85=Constants!$B$7,TRUE(),IF(S85=Constants!$B$8,FALSE(),TRUE())))</f>
        <v/>
      </c>
      <c r="AX85" s="74" t="str">
        <f aca="false">IF(OR(ISBLANK($C85),$AT85&lt;&gt;TRUE()),"",IF(R85=Constants!$B$7,TRUE(),IF(R85=Constants!$B$8,FALSE(),TRUE())))</f>
        <v/>
      </c>
      <c r="AY85" s="74" t="str">
        <f aca="false">IF(OR(ISBLANK($C85),$AT85&lt;&gt;TRUE()),"",IF(T85=Constants!$B$33,TRUE(),IF(T85=Constants!$B$34,FALSE(),IF(AND(ISNUMBER(X85),OR(ISBLANK(W85),W85=0)),TRUE(),IF(AND(ISBLANK(X85),ISNUMBER(W85),W85&lt;&gt;0),FALSE(),"")))))</f>
        <v/>
      </c>
      <c r="AZ85" s="74" t="str">
        <f aca="false">IF(OR(ISBLANK($C85),$AT85&lt;&gt;TRUE()),"",IF(ISBLANK(U85),Constants!$B$35,MAX(0,MIN(Constants!$B$31,U85))))</f>
        <v/>
      </c>
      <c r="BA85" s="74" t="str">
        <f aca="false">IF(OR(ISBLANK($C85),$AT85&lt;&gt;TRUE()),"",IF(ISBLANK(V85),Constants!$B$35,MAX(0,MIN(Constants!$B$32,V85))))</f>
        <v/>
      </c>
      <c r="BB85" s="74" t="str">
        <f aca="false">IF(ISBLANK($C85),"",COUNTA($Y85:$AG85)&gt;0)</f>
        <v/>
      </c>
      <c r="BC85" s="74" t="str">
        <f aca="false">IF(OR(ISBLANK($C85),$BB85&lt;&gt;TRUE()),"",IF(ISBLANK(Y85),Constants!$B$27,MAX(0,Y85)))</f>
        <v/>
      </c>
      <c r="BD85" s="74" t="str">
        <f aca="false">IF(OR(ISBLANK($C85),$BB85&lt;&gt;TRUE()),"",IF(ISBLANK(Z85),Constants!$B$28,MAX(0,Z85)))</f>
        <v/>
      </c>
      <c r="BE85" s="74" t="str">
        <f aca="false">IF(OR(ISBLANK($C85),$BB85&lt;&gt;TRUE()),"",IF(AB85=Constants!$B$7,TRUE(),IF(AB85=Constants!$B$8,FALSE(),TRUE())))</f>
        <v/>
      </c>
      <c r="BF85" s="74" t="str">
        <f aca="false">IF(OR(ISBLANK($C85),$BB85&lt;&gt;TRUE()),"",IF(AA85=Constants!$B$7,TRUE(),IF(AA85=Constants!$B$8,FALSE(),TRUE())))</f>
        <v/>
      </c>
      <c r="BG85" s="74" t="str">
        <f aca="false">IF(OR(ISBLANK($C85),$BB85&lt;&gt;TRUE()),"",IF(AC85=Constants!$B$33,TRUE(),IF(AC85=Constants!$B$34,FALSE(),IF(AND(ISNUMBER(AG85),OR(ISBLANK(AF85),AF85=0)),TRUE(),IF(AND(ISBLANK(AG85),ISNUMBER(AF85),AF85&lt;&gt;0),FALSE(),"")))))</f>
        <v/>
      </c>
      <c r="BH85" s="74" t="str">
        <f aca="false">IF(OR(ISBLANK($C85),$BB85&lt;&gt;TRUE()),"",IF(ISBLANK(AD85),Constants!$B$35,MAX(0,MIN(Constants!$B$31,AD85))))</f>
        <v/>
      </c>
      <c r="BI85" s="74" t="str">
        <f aca="false">IF(OR(ISBLANK($C85),$BB85&lt;&gt;TRUE()),"",IF(ISBLANK(AE85),Constants!$B$35,MAX(0,MIN(Constants!$B$32,AE85))))</f>
        <v/>
      </c>
      <c r="BJ85" s="75" t="str">
        <f aca="false">IF(ISBLANK($C85),
  "",
IF(AH85=Constants!$B$7,
  TRUE(),
IF(AH85=Constants!$B$8,
  FALSE(),
  FALSE()
)))</f>
        <v/>
      </c>
      <c r="BK85" s="74" t="str">
        <f aca="false">IF(ISBLANK($C85),"",IF($BJ85,Constants!$B$9,IF(COUNTA($E85:$AH85)=0,Constants!$B$10,IF(NOT($AK85),Constants!$B$11,IF(AND(NOT(ISNUMBER($BM85)),COUNTA($O85,$X85,$AG85)&gt;0),Constants!$B$13,Constants!$B$12)))))</f>
        <v/>
      </c>
      <c r="BL85" s="74" t="str">
        <f aca="false">IF(ISBLANK($C85),"",IF($BK85&lt;&gt;Constants!$B$12,$BK85,Constants!$B$4))</f>
        <v/>
      </c>
      <c r="BM85" s="73" t="str">
        <f aca="false">IF(OR(ISBLANK($D$8), NOT(ISNUMBER($D$8))), Constants!$B$17,$D$8)</f>
        <v>ERROR: Set Target Time in cell D8</v>
      </c>
      <c r="BN85" s="73" t="str">
        <f aca="false">IF(OR($BK85&lt;&gt;Constants!$B$12,$AL85&lt;&gt;TRUE()),"",IF(NOT($AO85),TRUE(),IF($AQ85="","",$AQ85)))</f>
        <v/>
      </c>
      <c r="BO85" s="74" t="b">
        <f aca="false">IF(BN85="",FALSE(),IF(NOT($AO85),TRUE(),IF($AQ85,ISNUMBER(O85),ISNUMBER(N85))))</f>
        <v>0</v>
      </c>
      <c r="BP85" s="76" t="str">
        <f aca="false">IF(BO85,IF($AJ85,1,Constants!$B$22)*POWER(Constants!$B$23,MAX($AM85,0))*POWER(Constants!$B$24,MAX($AN85,0)),"")</f>
        <v/>
      </c>
      <c r="BQ85" s="74" t="str">
        <f aca="false">IF(OR($BK85&lt;&gt;Constants!$B$12,NOT($BO85)),"",IF(NOT($AO85),0,Constants!$B$19*IF($AQ85,1,MAX(0,MIN(1,(Constants!$B$20-N85)/Constants!$B$20)))))</f>
        <v/>
      </c>
      <c r="BR85" s="74" t="str">
        <f aca="false">IF(BQ85="","",BQ85*IF($AP85,1,Constants!$B$25)*BP85)</f>
        <v/>
      </c>
      <c r="BS85" s="74" t="str">
        <f aca="false">IF(OR($BK85&lt;&gt;Constants!$B$12,NOT($BO85)),"",IF(NOT($AO85),0,IF(NOT($AQ85),0,MAX(0,Constants!$B$21*(1-ABS(O85-$BM85)/$BM85)))))</f>
        <v/>
      </c>
      <c r="BT85" s="74" t="str">
        <f aca="false">IF(BS85="","",BS85*BP85)</f>
        <v/>
      </c>
      <c r="BU85" s="74" t="str">
        <f aca="false">IF(OR($BK85&lt;&gt;Constants!$B$12,NOT($BO85)),"",IF(OR(NOT($AO85),NOT($AP85)),0,MIN(Constants!$B$18,(Constants!$B$29*$AR85+Constants!$B$30*$AS85)*IF($AQ85,1,MAX(0,MIN(1,(Constants!$B$20-N85)/Constants!$B$20))))))</f>
        <v/>
      </c>
      <c r="BV85" s="74" t="str">
        <f aca="false">IF(BU85="","",BU85*BP85)</f>
        <v/>
      </c>
      <c r="BW85" s="75" t="str">
        <f aca="false">IF(OR($BK85&lt;&gt;Constants!$B$12,NOT($BO85)),"",BR85+BT85+BV85)</f>
        <v/>
      </c>
      <c r="BX85" s="73" t="str">
        <f aca="false">IF(OR($BK85&lt;&gt;Constants!$B$12,$AT85&lt;&gt;TRUE()),"",IF(NOT($AW85),TRUE(),IF($AY85="","",$AY85)))</f>
        <v/>
      </c>
      <c r="BY85" s="74" t="b">
        <f aca="false">IF(BX85="",FALSE(),IF(NOT($AW85),TRUE(),IF($AY85,ISNUMBER(X85),ISNUMBER(W85))))</f>
        <v>0</v>
      </c>
      <c r="BZ85" s="76" t="str">
        <f aca="false">IF(BY85,IF($AJ85,1,Constants!$B$22)*POWER(Constants!$B$23,MAX($AU85,0))*POWER(Constants!$B$24,MAX($AV85,0)),"")</f>
        <v/>
      </c>
      <c r="CA85" s="74" t="str">
        <f aca="false">IF(OR($BK85&lt;&gt;Constants!$B$12,NOT($BY85)),"",IF(NOT($AW85),0,Constants!$B$19*IF($AY85,1,MAX(0,MIN(1,(Constants!$B$20-W85)/Constants!$B$20)))))</f>
        <v/>
      </c>
      <c r="CB85" s="74" t="str">
        <f aca="false">IF(CA85="","",CA85*IF($AX85,1,Constants!$B$25)*BZ85)</f>
        <v/>
      </c>
      <c r="CC85" s="74" t="str">
        <f aca="false">IF(OR($BK85&lt;&gt;Constants!$B$12,NOT($BY85)),"",IF(NOT($AW85),0,IF(NOT($AY85),0,MAX(0,Constants!$B$21*(1-ABS(X85-$BM85)/$BM85)))))</f>
        <v/>
      </c>
      <c r="CD85" s="74" t="str">
        <f aca="false">IF(CC85="","",CC85*BZ85)</f>
        <v/>
      </c>
      <c r="CE85" s="74" t="str">
        <f aca="false">IF(OR($BK85&lt;&gt;Constants!$B$12,NOT($BY85)),"",IF(OR(NOT($AW85),NOT($AX85)),0,MIN(Constants!$B$18,(Constants!$B$29*$AZ85+Constants!$B$30*$BA85)*IF($AY85,1,MAX(0,MIN(1,(Constants!$B$20-W85)/Constants!$B$20))))))</f>
        <v/>
      </c>
      <c r="CF85" s="74" t="str">
        <f aca="false">IF(CE85="","",CE85*BZ85)</f>
        <v/>
      </c>
      <c r="CG85" s="75" t="str">
        <f aca="false">IF(OR($BK85&lt;&gt;Constants!$B$12,NOT($BY85)),"",CB85+CD85+CF85)</f>
        <v/>
      </c>
      <c r="CH85" s="73" t="b">
        <f aca="false">IF(OR(BN85="",BX85=""),TRUE(),BN85&lt;&gt;BX85)</f>
        <v>1</v>
      </c>
      <c r="CI85" s="74" t="str">
        <f aca="false">IF(OR($BK85&lt;&gt;Constants!$B$12,$BB85&lt;&gt;TRUE(),NOT($CH85)),"",IF(NOT($BE85),TRUE(),IF($BG85="","",$BG85)))</f>
        <v/>
      </c>
      <c r="CJ85" s="74" t="b">
        <f aca="false">IF(CI85="",FALSE(),IF(NOT($BE85),TRUE(),IF($BG85,ISNUMBER(AG85),ISNUMBER(AF85))))</f>
        <v>0</v>
      </c>
      <c r="CK85" s="76" t="str">
        <f aca="false">IF(CJ85,IF($AJ85,1,Constants!$B$22)*POWER(Constants!$B$23,MAX($BC85,0))*POWER(Constants!$B$24,MAX($BD85,0)),"")</f>
        <v/>
      </c>
      <c r="CL85" s="74" t="str">
        <f aca="false">IF(OR($BK85&lt;&gt;Constants!$B$12,NOT($CJ85)),"",IF(NOT($BE85),0,Constants!$B$19*IF($BG85,1,MAX(0,MIN(1,(Constants!$B$20-AF85)/Constants!$B$20)))))</f>
        <v/>
      </c>
      <c r="CM85" s="74" t="str">
        <f aca="false">IF(CL85="","",CL85*IF($BF85,1,Constants!$B$25)*CK85)</f>
        <v/>
      </c>
      <c r="CN85" s="74" t="str">
        <f aca="false">IF(OR($BK85&lt;&gt;Constants!$B$12,NOT($CJ85)),"",IF(NOT($BE85),0,IF(NOT($BG85),0,MAX(0,Constants!$B$21*(1-ABS(AG85-$BM85)/$BM85)))))</f>
        <v/>
      </c>
      <c r="CO85" s="74" t="str">
        <f aca="false">IF(CN85="","",CN85*CK85)</f>
        <v/>
      </c>
      <c r="CP85" s="74" t="str">
        <f aca="false">IF(OR($BK85&lt;&gt;Constants!$B$12,NOT($CJ85)),"",IF(OR(NOT($BE85),NOT($BF85)),0,MIN(Constants!$B$18,(Constants!$B$29*$BH85+Constants!$B$30*$BI85)*IF($BG85,1,MAX(0,MIN(1,(Constants!$B$20-AF85)/Constants!$B$20))))))</f>
        <v/>
      </c>
      <c r="CQ85" s="74" t="str">
        <f aca="false">IF(CP85="","",CP85*CK85)</f>
        <v/>
      </c>
      <c r="CR85" s="75" t="str">
        <f aca="false">IF(OR($BK85&lt;&gt;Constants!$B$12,NOT($CJ85)),"",CM85+CO85+CQ85)</f>
        <v/>
      </c>
      <c r="CS85" s="73" t="str">
        <f aca="false">IF(OR($BK85&lt;&gt;Constants!$B$12,ISBLANK($C85)),"",BW85)</f>
        <v/>
      </c>
      <c r="CT85" s="74" t="str">
        <f aca="false">IF(OR($BK85&lt;&gt;Constants!$B$12,ISBLANK($C85)),"",CG85)</f>
        <v/>
      </c>
      <c r="CU85" s="75" t="str">
        <f aca="false">IF(OR($BK85&lt;&gt;Constants!$B$12,ISBLANK($C85)),"",CR85)</f>
        <v/>
      </c>
      <c r="CV85" s="74" t="str">
        <f aca="false">IF(OR($BK85&lt;&gt;Constants!$B$12,ISBLANK($C85)),"",IF(COUNT(CS85:CU85)=0,0,MAX(CS85:CU85)))</f>
        <v/>
      </c>
      <c r="CW85" s="74" t="str">
        <f aca="false">IF($BK85&lt;&gt;Constants!$B$12,"",CV85)</f>
        <v/>
      </c>
      <c r="CX85" s="74" t="str">
        <f aca="false">IF(ISNUMBER(CW85), RANK(CW85,$CW$11:$CW$510), "")</f>
        <v/>
      </c>
      <c r="CY85" s="73" t="str">
        <f aca="false">IF(OR($BK85&lt;&gt;Constants!$B$12,ISBLANK($C85)),"",MAX(BT85,CD85,CO85))</f>
        <v/>
      </c>
      <c r="CZ85" s="74" t="str">
        <f aca="false">IF(ISNUMBER(CY85), RANK(CY85,CY$11:CY$510), "")</f>
        <v/>
      </c>
      <c r="DA85" s="74" t="str">
        <f aca="false">IF(OR($BK85&lt;&gt;Constants!$B$12,ISBLANK($C85)),"",MAX(AM85,AU85,IF($CH85,BC85,0)))</f>
        <v/>
      </c>
      <c r="DB85" s="74" t="str">
        <f aca="false">IF(ISNUMBER(DA85), RANK(DA85,DA$11:DA$510,1), "")</f>
        <v/>
      </c>
      <c r="DC85" s="74" t="str">
        <f aca="false">IF(OR($BK85&lt;&gt;Constants!$B$12,ISBLANK($C85)),"",MAX(BV85,CF85,CQ85))</f>
        <v/>
      </c>
      <c r="DD85" s="74" t="str">
        <f aca="false">IF(ISNUMBER(DC85),RANK(DC85,DC$11:DC$510),"")</f>
        <v/>
      </c>
      <c r="DE85" s="77" t="str">
        <f aca="false">IFERROR(IF(OR($BK85&lt;&gt;Constants!$B$12, ISBLANK($C85)),"",LARGE(CS85:CU85,2)), 0)</f>
        <v/>
      </c>
      <c r="DF85" s="75" t="str">
        <f aca="false">IF(ISNUMBER(DE85), RANK(DE85,DE$11:DE$510), "")</f>
        <v/>
      </c>
      <c r="DG85" s="74" t="str">
        <f aca="false">IF(ISBLANK($C85),"",IF(BK85=Constants!$B$12,RANK($CX85, $CX$11:$CX$510, 1)+
SUMPRODUCT(--($CX$11:$CX$510=$CX85),--($CZ85&gt;$CZ$11:$CZ$510))+
SUMPRODUCT(--($CX$11:$CX$510=$CX85),--($CZ85=$CZ$11:$CZ$510),--($DB85&gt;$DB$11:$DB$510))+
SUMPRODUCT(--($CX$11:$CX$510=$CX85),--($CZ85=$CZ$11:$CZ$510),--($DB85=$DB$11:$DB$510), --($DD85&gt;$DD$11:$DD$510))+
SUMPRODUCT(--($CX$11:$CX$510=$CX85),--($CZ85=$CZ$11:$CZ$510),--($DB85=$DB$11:$DB$510), --($DD85=$DD$11:$DD$510), --($DF85&gt;$DF$11:$DF$510))
,BK85)
)</f>
        <v/>
      </c>
      <c r="DH85" s="74" t="str">
        <f aca="false">IF(ISBLANK(C85),"",IF(BK85&lt;&gt;Constants!$B$12, BK85, CX85-DG85))</f>
        <v/>
      </c>
      <c r="DI85" s="75"/>
      <c r="DJ85" s="78"/>
      <c r="DK85" s="79" t="str">
        <f aca="false">IF(ISBLANK($C85),"",IF($BK85=Constants!$B$13,$BM85,""))</f>
        <v/>
      </c>
      <c r="DL85" s="78" t="str">
        <f aca="false">IF(ISBLANK($C85),"",IF($BK85&lt;&gt;Constants!$B$12,"",IF(COUNT($CS85:$CU85)=0,"",MATCH($CV85,$CS85:$CU85,0))))</f>
        <v/>
      </c>
      <c r="DM85" s="80" t="str">
        <f aca="false">IF(ISNUMBER($DL85),CHOOSE($DL85,$BR85,$CB85,$CM85),"")</f>
        <v/>
      </c>
      <c r="DN85" s="80" t="str">
        <f aca="false">IF(ISNUMBER($DL85),CHOOSE($DL85,$BT85,$CD85,$CO85),"")</f>
        <v/>
      </c>
      <c r="DO85" s="80" t="str">
        <f aca="false">IF(ISNUMBER($DL85),CHOOSE($DL85,$BV85,$CF85,$CQ85),"")</f>
        <v/>
      </c>
      <c r="DP85" s="81" t="str">
        <f aca="false">IF(ISBLANK(C85),"",IF(BK85&lt;&gt;Constants!$B$12, BK85 ,CW85))</f>
        <v/>
      </c>
      <c r="DQ85" s="82" t="str">
        <f aca="false">IF(ISBLANK($C85),"",IF($BK85&lt;&gt;Constants!$B$12,$BK85,$BL85))</f>
        <v/>
      </c>
      <c r="DR85" s="82" t="str">
        <f aca="false">IF(ISBLANK(C85),"",DH85)</f>
        <v/>
      </c>
      <c r="DS85" s="82" t="str">
        <f aca="false">IF(ISBLANK(C85),"",DG85)</f>
        <v/>
      </c>
      <c r="DT85" s="83" t="str">
        <f aca="false">IF(ISBLANK(C85),
  "",
IF(DS85=Constants!$B$9,COUNTA($C$11:$C510)+2,IF(DS85=Constants!$B$10,COUNTA($C$11:$C510)+1,IF(DS85=Constants!$B$11,COUNTA($C$11:$C510),DS85))))</f>
        <v/>
      </c>
      <c r="DU85" s="3"/>
      <c r="DV85" s="84" t="n">
        <f aca="false">IF(OR(ISNUMBER(DS85),DS85="DQ",DS85="P",DS85="NS"),
    1,
    0
)</f>
        <v>0</v>
      </c>
      <c r="DW85" s="84" t="n">
        <v>75</v>
      </c>
      <c r="DX85" s="84" t="str">
        <f aca="false">IF(ISBLANK($C85),"",IF(ISNUMBER(DT85),DT85+ROW($B85)/1000,""))</f>
        <v/>
      </c>
      <c r="DY85" s="84" t="str">
        <f aca="false">IF(ISNUMBER(DX85), RANK(DX85,DX$11:DX$510,1), "")</f>
        <v/>
      </c>
      <c r="DZ85" s="84" t="str">
        <f aca="false">IF(ISBLANK($C85),
    "",
    $B85
)</f>
        <v/>
      </c>
      <c r="EA85" s="84" t="str">
        <f aca="false">IF(ISBLANK($C85),
    "",
    $C85
)</f>
        <v/>
      </c>
      <c r="EB85" s="84" t="str">
        <f aca="false">IF(ISBLANK($C85),
    "",
    $D85
)</f>
        <v/>
      </c>
      <c r="EC85" s="84" t="str">
        <f aca="false">IF(ISBLANK($C85),"",$DQ85)</f>
        <v/>
      </c>
      <c r="ED85" s="86" t="str">
        <f aca="false">DP85</f>
        <v/>
      </c>
      <c r="EE85" s="84" t="str">
        <f aca="false">IF(ISBLANK($C85),
    "",
    DS85
)</f>
        <v/>
      </c>
      <c r="EF85" s="87" t="str">
        <f aca="false">IF(DW85&gt;DV$10,
    "",
    VLOOKUP(DW85,DY$11:EE583,7,FALSE())
)</f>
        <v/>
      </c>
      <c r="EG85" s="88" t="str">
        <f aca="false">IF(DW85&gt;DV$10,
    "",
    VLOOKUP(DW85,DY$11:EE583,2,FALSE())
)</f>
        <v/>
      </c>
      <c r="EH85" s="88" t="str">
        <f aca="false">IF(DW85&gt;DV$10,
    "",
    VLOOKUP(DW85,DY$11:EE583,3,FALSE())
)</f>
        <v/>
      </c>
      <c r="EI85" s="88" t="str">
        <f aca="false">IF(DW85&gt;DV$10,
    "",
    VLOOKUP(DW85,DY$11:EE583,4,FALSE())
)</f>
        <v/>
      </c>
      <c r="EJ85" s="89" t="str">
        <f aca="false">IF(DW85&gt;DV$10,
    "",
    VLOOKUP(DW85,DY$11:EE583,6,FALSE())
)</f>
        <v/>
      </c>
      <c r="EK85" s="59"/>
    </row>
    <row r="86" customFormat="false" ht="15.75" hidden="false" customHeight="false" outlineLevel="0" collapsed="false">
      <c r="A86" s="3"/>
      <c r="B86" s="153"/>
      <c r="C86" s="154"/>
      <c r="D86" s="135"/>
      <c r="E86" s="158"/>
      <c r="F86" s="137"/>
      <c r="G86" s="137"/>
      <c r="H86" s="138"/>
      <c r="I86" s="139"/>
      <c r="J86" s="140"/>
      <c r="K86" s="140"/>
      <c r="L86" s="140"/>
      <c r="M86" s="140"/>
      <c r="N86" s="141"/>
      <c r="O86" s="142"/>
      <c r="P86" s="137"/>
      <c r="Q86" s="138"/>
      <c r="R86" s="139"/>
      <c r="S86" s="140"/>
      <c r="T86" s="140"/>
      <c r="U86" s="140"/>
      <c r="V86" s="140"/>
      <c r="W86" s="141"/>
      <c r="X86" s="142"/>
      <c r="Y86" s="137"/>
      <c r="Z86" s="138"/>
      <c r="AA86" s="139"/>
      <c r="AB86" s="140"/>
      <c r="AC86" s="140"/>
      <c r="AD86" s="140"/>
      <c r="AE86" s="140"/>
      <c r="AF86" s="141"/>
      <c r="AG86" s="143"/>
      <c r="AH86" s="139"/>
      <c r="AI86" s="116"/>
      <c r="AJ86" s="116" t="str">
        <f aca="false">IF(ISBLANK($C86),
  "",
IF(E86=Constants!$B$7,
  TRUE(),
IF(E86=Constants!$B$8,
  FALSE(),
  TRUE()
)))</f>
        <v/>
      </c>
      <c r="AK86" s="117" t="str">
        <f aca="false">IF(ISBLANK($C86),"",IF(F86=Constants!$B$8,FALSE(),TRUE()))</f>
        <v/>
      </c>
      <c r="AL86" s="117" t="str">
        <f aca="false">IF(ISBLANK($C86),"",COUNTA($G86:$O86)&gt;0)</f>
        <v/>
      </c>
      <c r="AM86" s="117" t="str">
        <f aca="false">IF(OR(ISBLANK($C86),$AL86&lt;&gt;TRUE()),"",IF(ISBLANK(G86),Constants!$B$27,MAX(0,G86)))</f>
        <v/>
      </c>
      <c r="AN86" s="117" t="str">
        <f aca="false">IF(OR(ISBLANK($C86),$AL86&lt;&gt;TRUE()),"",IF(ISBLANK(H86),Constants!$B$28,MAX(0,H86)))</f>
        <v/>
      </c>
      <c r="AO86" s="117" t="str">
        <f aca="false">IF(OR(ISBLANK($C86),$AL86&lt;&gt;TRUE()),"",IF(J86=Constants!$B$7,TRUE(),IF(J86=Constants!$B$8,FALSE(),TRUE())))</f>
        <v/>
      </c>
      <c r="AP86" s="117" t="str">
        <f aca="false">IF(OR(ISBLANK($C86),$AL86&lt;&gt;TRUE()),"",IF(I86=Constants!$B$7,TRUE(),IF(I86=Constants!$B$8,FALSE(),TRUE())))</f>
        <v/>
      </c>
      <c r="AQ86" s="117" t="str">
        <f aca="false">IF(OR(ISBLANK($C86),$AL86&lt;&gt;TRUE()),"",IF(K86=Constants!$B$33,TRUE(),IF(K86=Constants!$B$34,FALSE(),IF(AND(ISNUMBER(O86),OR(ISBLANK(N86),N86=0)),TRUE(),IF(AND(ISBLANK(O86),ISNUMBER(N86),N86&lt;&gt;0),FALSE(),"")))))</f>
        <v/>
      </c>
      <c r="AR86" s="117" t="str">
        <f aca="false">IF(OR(ISBLANK($C86),$AL86&lt;&gt;TRUE()),"",IF(ISBLANK(L86),Constants!$B$35,MAX(0,MIN(Constants!$B$31,L86))))</f>
        <v/>
      </c>
      <c r="AS86" s="117" t="str">
        <f aca="false">IF(OR(ISBLANK($C86),$AL86&lt;&gt;TRUE()),"",IF(ISBLANK(M86),Constants!$B$35,MAX(0,MIN(Constants!$B$32,M86))))</f>
        <v/>
      </c>
      <c r="AT86" s="117" t="str">
        <f aca="false">IF(ISBLANK($C86),"",COUNTA($P86:$X86)&gt;0)</f>
        <v/>
      </c>
      <c r="AU86" s="117" t="str">
        <f aca="false">IF(OR(ISBLANK($C86),$AT86&lt;&gt;TRUE()),"",IF(ISBLANK(P86),Constants!$B$27,MAX(0,P86)))</f>
        <v/>
      </c>
      <c r="AV86" s="117" t="str">
        <f aca="false">IF(OR(ISBLANK($C86),$AT86&lt;&gt;TRUE()),"",IF(ISBLANK(Q86),Constants!$B$28,MAX(0,Q86)))</f>
        <v/>
      </c>
      <c r="AW86" s="117" t="str">
        <f aca="false">IF(OR(ISBLANK($C86),$AT86&lt;&gt;TRUE()),"",IF(S86=Constants!$B$7,TRUE(),IF(S86=Constants!$B$8,FALSE(),TRUE())))</f>
        <v/>
      </c>
      <c r="AX86" s="117" t="str">
        <f aca="false">IF(OR(ISBLANK($C86),$AT86&lt;&gt;TRUE()),"",IF(R86=Constants!$B$7,TRUE(),IF(R86=Constants!$B$8,FALSE(),TRUE())))</f>
        <v/>
      </c>
      <c r="AY86" s="117" t="str">
        <f aca="false">IF(OR(ISBLANK($C86),$AT86&lt;&gt;TRUE()),"",IF(T86=Constants!$B$33,TRUE(),IF(T86=Constants!$B$34,FALSE(),IF(AND(ISNUMBER(X86),OR(ISBLANK(W86),W86=0)),TRUE(),IF(AND(ISBLANK(X86),ISNUMBER(W86),W86&lt;&gt;0),FALSE(),"")))))</f>
        <v/>
      </c>
      <c r="AZ86" s="117" t="str">
        <f aca="false">IF(OR(ISBLANK($C86),$AT86&lt;&gt;TRUE()),"",IF(ISBLANK(U86),Constants!$B$35,MAX(0,MIN(Constants!$B$31,U86))))</f>
        <v/>
      </c>
      <c r="BA86" s="117" t="str">
        <f aca="false">IF(OR(ISBLANK($C86),$AT86&lt;&gt;TRUE()),"",IF(ISBLANK(V86),Constants!$B$35,MAX(0,MIN(Constants!$B$32,V86))))</f>
        <v/>
      </c>
      <c r="BB86" s="117" t="str">
        <f aca="false">IF(ISBLANK($C86),"",COUNTA($Y86:$AG86)&gt;0)</f>
        <v/>
      </c>
      <c r="BC86" s="117" t="str">
        <f aca="false">IF(OR(ISBLANK($C86),$BB86&lt;&gt;TRUE()),"",IF(ISBLANK(Y86),Constants!$B$27,MAX(0,Y86)))</f>
        <v/>
      </c>
      <c r="BD86" s="117" t="str">
        <f aca="false">IF(OR(ISBLANK($C86),$BB86&lt;&gt;TRUE()),"",IF(ISBLANK(Z86),Constants!$B$28,MAX(0,Z86)))</f>
        <v/>
      </c>
      <c r="BE86" s="117" t="str">
        <f aca="false">IF(OR(ISBLANK($C86),$BB86&lt;&gt;TRUE()),"",IF(AB86=Constants!$B$7,TRUE(),IF(AB86=Constants!$B$8,FALSE(),TRUE())))</f>
        <v/>
      </c>
      <c r="BF86" s="117" t="str">
        <f aca="false">IF(OR(ISBLANK($C86),$BB86&lt;&gt;TRUE()),"",IF(AA86=Constants!$B$7,TRUE(),IF(AA86=Constants!$B$8,FALSE(),TRUE())))</f>
        <v/>
      </c>
      <c r="BG86" s="117" t="str">
        <f aca="false">IF(OR(ISBLANK($C86),$BB86&lt;&gt;TRUE()),"",IF(AC86=Constants!$B$33,TRUE(),IF(AC86=Constants!$B$34,FALSE(),IF(AND(ISNUMBER(AG86),OR(ISBLANK(AF86),AF86=0)),TRUE(),IF(AND(ISBLANK(AG86),ISNUMBER(AF86),AF86&lt;&gt;0),FALSE(),"")))))</f>
        <v/>
      </c>
      <c r="BH86" s="117" t="str">
        <f aca="false">IF(OR(ISBLANK($C86),$BB86&lt;&gt;TRUE()),"",IF(ISBLANK(AD86),Constants!$B$35,MAX(0,MIN(Constants!$B$31,AD86))))</f>
        <v/>
      </c>
      <c r="BI86" s="117" t="str">
        <f aca="false">IF(OR(ISBLANK($C86),$BB86&lt;&gt;TRUE()),"",IF(ISBLANK(AE86),Constants!$B$35,MAX(0,MIN(Constants!$B$32,AE86))))</f>
        <v/>
      </c>
      <c r="BJ86" s="118" t="str">
        <f aca="false">IF(ISBLANK($C86),
  "",
IF(AH86=Constants!$B$7,
  TRUE(),
IF(AH86=Constants!$B$8,
  FALSE(),
  FALSE()
)))</f>
        <v/>
      </c>
      <c r="BK86" s="117" t="str">
        <f aca="false">IF(ISBLANK($C86),"",IF($BJ86,Constants!$B$9,IF(COUNTA($E86:$AH86)=0,Constants!$B$10,IF(NOT($AK86),Constants!$B$11,IF(AND(NOT(ISNUMBER($BM86)),COUNTA($O86,$X86,$AG86)&gt;0),Constants!$B$13,Constants!$B$12)))))</f>
        <v/>
      </c>
      <c r="BL86" s="117" t="str">
        <f aca="false">IF(ISBLANK($C86),"",IF($BK86&lt;&gt;Constants!$B$12,$BK86,Constants!$B$4))</f>
        <v/>
      </c>
      <c r="BM86" s="116" t="str">
        <f aca="false">IF(OR(ISBLANK($D$8), NOT(ISNUMBER($D$8))), Constants!$B$17,$D$8)</f>
        <v>ERROR: Set Target Time in cell D8</v>
      </c>
      <c r="BN86" s="119" t="str">
        <f aca="false">IF(OR($BK86&lt;&gt;Constants!$B$12,$AL86&lt;&gt;TRUE()),"",IF(NOT($AO86),TRUE(),IF($AQ86="","",$AQ86)))</f>
        <v/>
      </c>
      <c r="BO86" s="120" t="n">
        <f aca="false">IF(BN86="",FALSE(),IF(NOT($AO86),TRUE(),IF($AQ86,ISNUMBER(O86),ISNUMBER(N86))))</f>
        <v>0</v>
      </c>
      <c r="BP86" s="121" t="str">
        <f aca="false">IF(BO86,IF($AJ86,1,Constants!$B$22)*POWER(Constants!$B$23,MAX($AM86,0))*POWER(Constants!$B$24,MAX($AN86,0)),"")</f>
        <v/>
      </c>
      <c r="BQ86" s="117" t="str">
        <f aca="false">IF(OR($BK86&lt;&gt;Constants!$B$12,NOT($BO86)),"",IF(NOT($AO86),0,Constants!$B$19*IF($AQ86,1,MAX(0,MIN(1,(Constants!$B$20-N86)/Constants!$B$20)))))</f>
        <v/>
      </c>
      <c r="BR86" s="117" t="str">
        <f aca="false">IF(BQ86="","",BQ86*IF($AP86,1,Constants!$B$25)*BP86)</f>
        <v/>
      </c>
      <c r="BS86" s="117" t="str">
        <f aca="false">IF(OR($BK86&lt;&gt;Constants!$B$12,NOT($BO86)),"",IF(NOT($AO86),0,IF(NOT($AQ86),0,MAX(0,Constants!$B$21*(1-ABS(O86-$BM86)/$BM86)))))</f>
        <v/>
      </c>
      <c r="BT86" s="117" t="str">
        <f aca="false">IF(BS86="","",BS86*BP86)</f>
        <v/>
      </c>
      <c r="BU86" s="117" t="str">
        <f aca="false">IF(OR($BK86&lt;&gt;Constants!$B$12,NOT($BO86)),"",IF(OR(NOT($AO86),NOT($AP86)),0,MIN(Constants!$B$18,(Constants!$B$29*$AR86+Constants!$B$30*$AS86)*IF($AQ86,1,MAX(0,MIN(1,(Constants!$B$20-N86)/Constants!$B$20))))))</f>
        <v/>
      </c>
      <c r="BV86" s="117" t="str">
        <f aca="false">IF(BU86="","",BU86*BP86)</f>
        <v/>
      </c>
      <c r="BW86" s="122" t="str">
        <f aca="false">IF(OR($BK86&lt;&gt;Constants!$B$12,NOT($BO86)),"",BR86+BT86+BV86)</f>
        <v/>
      </c>
      <c r="BX86" s="119" t="str">
        <f aca="false">IF(OR($BK86&lt;&gt;Constants!$B$12,$AT86&lt;&gt;TRUE()),"",IF(NOT($AW86),TRUE(),IF($AY86="","",$AY86)))</f>
        <v/>
      </c>
      <c r="BY86" s="120" t="n">
        <f aca="false">IF(BX86="",FALSE(),IF(NOT($AW86),TRUE(),IF($AY86,ISNUMBER(X86),ISNUMBER(W86))))</f>
        <v>0</v>
      </c>
      <c r="BZ86" s="121" t="str">
        <f aca="false">IF(BY86,IF($AJ86,1,Constants!$B$22)*POWER(Constants!$B$23,MAX($AU86,0))*POWER(Constants!$B$24,MAX($AV86,0)),"")</f>
        <v/>
      </c>
      <c r="CA86" s="117" t="str">
        <f aca="false">IF(OR($BK86&lt;&gt;Constants!$B$12,NOT($BY86)),"",IF(NOT($AW86),0,Constants!$B$19*IF($AY86,1,MAX(0,MIN(1,(Constants!$B$20-W86)/Constants!$B$20)))))</f>
        <v/>
      </c>
      <c r="CB86" s="117" t="str">
        <f aca="false">IF(CA86="","",CA86*IF($AX86,1,Constants!$B$25)*BZ86)</f>
        <v/>
      </c>
      <c r="CC86" s="117" t="str">
        <f aca="false">IF(OR($BK86&lt;&gt;Constants!$B$12,NOT($BY86)),"",IF(NOT($AW86),0,IF(NOT($AY86),0,MAX(0,Constants!$B$21*(1-ABS(X86-$BM86)/$BM86)))))</f>
        <v/>
      </c>
      <c r="CD86" s="117" t="str">
        <f aca="false">IF(CC86="","",CC86*BZ86)</f>
        <v/>
      </c>
      <c r="CE86" s="117" t="str">
        <f aca="false">IF(OR($BK86&lt;&gt;Constants!$B$12,NOT($BY86)),"",IF(OR(NOT($AW86),NOT($AX86)),0,MIN(Constants!$B$18,(Constants!$B$29*$AZ86+Constants!$B$30*$BA86)*IF($AY86,1,MAX(0,MIN(1,(Constants!$B$20-W86)/Constants!$B$20))))))</f>
        <v/>
      </c>
      <c r="CF86" s="117" t="str">
        <f aca="false">IF(CE86="","",CE86*BZ86)</f>
        <v/>
      </c>
      <c r="CG86" s="122" t="str">
        <f aca="false">IF(OR($BK86&lt;&gt;Constants!$B$12,NOT($BY86)),"",CB86+CD86+CF86)</f>
        <v/>
      </c>
      <c r="CH86" s="119" t="n">
        <f aca="false">IF(OR(BN86="",BX86=""),TRUE(),BN86&lt;&gt;BX86)</f>
        <v>1</v>
      </c>
      <c r="CI86" s="117" t="str">
        <f aca="false">IF(OR($BK86&lt;&gt;Constants!$B$12,$BB86&lt;&gt;TRUE(),NOT($CH86)),"",IF(NOT($BE86),TRUE(),IF($BG86="","",$BG86)))</f>
        <v/>
      </c>
      <c r="CJ86" s="120" t="n">
        <f aca="false">IF(CI86="",FALSE(),IF(NOT($BE86),TRUE(),IF($BG86,ISNUMBER(AG86),ISNUMBER(AF86))))</f>
        <v>0</v>
      </c>
      <c r="CK86" s="121" t="str">
        <f aca="false">IF(CJ86,IF($AJ86,1,Constants!$B$22)*POWER(Constants!$B$23,MAX($BC86,0))*POWER(Constants!$B$24,MAX($BD86,0)),"")</f>
        <v/>
      </c>
      <c r="CL86" s="117" t="str">
        <f aca="false">IF(OR($BK86&lt;&gt;Constants!$B$12,NOT($CJ86)),"",IF(NOT($BE86),0,Constants!$B$19*IF($BG86,1,MAX(0,MIN(1,(Constants!$B$20-AF86)/Constants!$B$20)))))</f>
        <v/>
      </c>
      <c r="CM86" s="117" t="str">
        <f aca="false">IF(CL86="","",CL86*IF($BF86,1,Constants!$B$25)*CK86)</f>
        <v/>
      </c>
      <c r="CN86" s="117" t="str">
        <f aca="false">IF(OR($BK86&lt;&gt;Constants!$B$12,NOT($CJ86)),"",IF(NOT($BE86),0,IF(NOT($BG86),0,MAX(0,Constants!$B$21*(1-ABS(AG86-$BM86)/$BM86)))))</f>
        <v/>
      </c>
      <c r="CO86" s="117" t="str">
        <f aca="false">IF(CN86="","",CN86*CK86)</f>
        <v/>
      </c>
      <c r="CP86" s="117" t="str">
        <f aca="false">IF(OR($BK86&lt;&gt;Constants!$B$12,NOT($CJ86)),"",IF(OR(NOT($BE86),NOT($BF86)),0,MIN(Constants!$B$18,(Constants!$B$29*$BH86+Constants!$B$30*$BI86)*IF($BG86,1,MAX(0,MIN(1,(Constants!$B$20-AF86)/Constants!$B$20))))))</f>
        <v/>
      </c>
      <c r="CQ86" s="117" t="str">
        <f aca="false">IF(CP86="","",CP86*CK86)</f>
        <v/>
      </c>
      <c r="CR86" s="122" t="str">
        <f aca="false">IF(OR($BK86&lt;&gt;Constants!$B$12,NOT($CJ86)),"",CM86+CO86+CQ86)</f>
        <v/>
      </c>
      <c r="CS86" s="116" t="str">
        <f aca="false">IF(OR($BK86&lt;&gt;Constants!$B$12,ISBLANK($C86)),"",BW86)</f>
        <v/>
      </c>
      <c r="CT86" s="117" t="str">
        <f aca="false">IF(OR($BK86&lt;&gt;Constants!$B$12,ISBLANK($C86)),"",CG86)</f>
        <v/>
      </c>
      <c r="CU86" s="118" t="str">
        <f aca="false">IF(OR($BK86&lt;&gt;Constants!$B$12,ISBLANK($C86)),"",CR86)</f>
        <v/>
      </c>
      <c r="CV86" s="117" t="str">
        <f aca="false">IF(OR($BK86&lt;&gt;Constants!$B$12,ISBLANK($C86)),"",IF(COUNT(CS86:CU86)=0,0,MAX(CS86:CU86)))</f>
        <v/>
      </c>
      <c r="CW86" s="117" t="str">
        <f aca="false">IF($BK86&lt;&gt;Constants!$B$12,"",CV86)</f>
        <v/>
      </c>
      <c r="CX86" s="117" t="str">
        <f aca="false">IF(ISNUMBER(CW86), RANK(CW86,$CW$11:$CW$510), "")</f>
        <v/>
      </c>
      <c r="CY86" s="116" t="str">
        <f aca="false">IF(OR($BK86&lt;&gt;Constants!$B$12,ISBLANK($C86)),"",MAX(BT86,CD86,CO86))</f>
        <v/>
      </c>
      <c r="CZ86" s="117" t="str">
        <f aca="false">IF(ISNUMBER(CY86), RANK(CY86,CY$11:CY$510), "")</f>
        <v/>
      </c>
      <c r="DA86" s="117" t="str">
        <f aca="false">IF(OR($BK86&lt;&gt;Constants!$B$12,ISBLANK($C86)),"",MAX(AM86,AU86,IF($CH86,BC86,0)))</f>
        <v/>
      </c>
      <c r="DB86" s="117" t="str">
        <f aca="false">IF(ISNUMBER(DA86), RANK(DA86,DA$11:DA$510,1), "")</f>
        <v/>
      </c>
      <c r="DC86" s="117" t="str">
        <f aca="false">IF(OR($BK86&lt;&gt;Constants!$B$12,ISBLANK($C86)),"",MAX(BV86,CF86,CQ86))</f>
        <v/>
      </c>
      <c r="DD86" s="117" t="str">
        <f aca="false">IF(ISNUMBER(DC86),RANK(DC86,DC$11:DC$510),"")</f>
        <v/>
      </c>
      <c r="DE86" s="123" t="str">
        <f aca="false">IFERROR(IF(OR($BK86&lt;&gt;Constants!$B$12, ISBLANK($C86)),"",LARGE(CS86:CU86,2)), 0)</f>
        <v/>
      </c>
      <c r="DF86" s="118" t="str">
        <f aca="false">IF(ISNUMBER(DE86), RANK(DE86,DE$11:DE$510), "")</f>
        <v/>
      </c>
      <c r="DG86" s="117" t="str">
        <f aca="false">IF(ISBLANK($C86),"",IF(BK86=Constants!$B$12,RANK($CX86, $CX$11:$CX$510, 1)+
SUMPRODUCT(--($CX$11:$CX$510=$CX86),--($CZ86&gt;$CZ$11:$CZ$510))+
SUMPRODUCT(--($CX$11:$CX$510=$CX86),--($CZ86=$CZ$11:$CZ$510),--($DB86&gt;$DB$11:$DB$510))+
SUMPRODUCT(--($CX$11:$CX$510=$CX86),--($CZ86=$CZ$11:$CZ$510),--($DB86=$DB$11:$DB$510), --($DD86&gt;$DD$11:$DD$510))+
SUMPRODUCT(--($CX$11:$CX$510=$CX86),--($CZ86=$CZ$11:$CZ$510),--($DB86=$DB$11:$DB$510), --($DD86=$DD$11:$DD$510), --($DF86&gt;$DF$11:$DF$510))
,BK86)
)</f>
        <v/>
      </c>
      <c r="DH86" s="117" t="str">
        <f aca="false">IF(ISBLANK(C86),"",IF(BK86&lt;&gt;Constants!$B$12, BK86, CX86-DG86))</f>
        <v/>
      </c>
      <c r="DI86" s="118"/>
      <c r="DJ86" s="124"/>
      <c r="DK86" s="125" t="str">
        <f aca="false">IF(ISBLANK($C86),"",IF($BK86=Constants!$B$13,$BM86,""))</f>
        <v/>
      </c>
      <c r="DL86" s="124" t="str">
        <f aca="false">IF(ISBLANK($C86),"",IF($BK86&lt;&gt;Constants!$B$12,"",IF(COUNT($CS86:$CU86)=0,"",MATCH($CV86,$CS86:$CU86,0))))</f>
        <v/>
      </c>
      <c r="DM86" s="126" t="str">
        <f aca="false">IF(ISNUMBER($DL86),CHOOSE($DL86,$BR86,$CB86,$CM86),"")</f>
        <v/>
      </c>
      <c r="DN86" s="126" t="str">
        <f aca="false">IF(ISNUMBER($DL86),CHOOSE($DL86,$BT86,$CD86,$CO86),"")</f>
        <v/>
      </c>
      <c r="DO86" s="126" t="str">
        <f aca="false">IF(ISNUMBER($DL86),CHOOSE($DL86,$BV86,$CF86,$CQ86),"")</f>
        <v/>
      </c>
      <c r="DP86" s="127" t="str">
        <f aca="false">IF(ISBLANK(C86),"",IF(BK86&lt;&gt;Constants!$B$12, BK86 ,CW86))</f>
        <v/>
      </c>
      <c r="DQ86" s="128" t="str">
        <f aca="false">IF(ISBLANK($C86),"",IF($BK86&lt;&gt;Constants!$B$12,$BK86,$BL86))</f>
        <v/>
      </c>
      <c r="DR86" s="128" t="str">
        <f aca="false">IF(ISBLANK(C86),"",DH86)</f>
        <v/>
      </c>
      <c r="DS86" s="128" t="str">
        <f aca="false">IF(ISBLANK(C86),"",DG86)</f>
        <v/>
      </c>
      <c r="DT86" s="129" t="str">
        <f aca="false">IF(ISBLANK(C86),
  "",
IF(DS86=Constants!$B$9,COUNTA($C$11:$C510)+2,IF(DS86=Constants!$B$10,COUNTA($C$11:$C510)+1,IF(DS86=Constants!$B$11,COUNTA($C$11:$C510),DS86))))</f>
        <v/>
      </c>
      <c r="DU86" s="3"/>
      <c r="DV86" s="130" t="n">
        <f aca="false">IF(OR(ISNUMBER(DS86),DS86="DQ",DS86="P",DS86="NS"),
    1,
    0
)</f>
        <v>0</v>
      </c>
      <c r="DW86" s="130" t="n">
        <v>76</v>
      </c>
      <c r="DX86" s="130" t="str">
        <f aca="false">IF(ISBLANK($C86),"",IF(ISNUMBER(DT86),DT86+ROW($B86)/1000,""))</f>
        <v/>
      </c>
      <c r="DY86" s="130" t="str">
        <f aca="false">IF(ISNUMBER(DX86), RANK(DX86,DX$11:DX$510,1), "")</f>
        <v/>
      </c>
      <c r="DZ86" s="130" t="str">
        <f aca="false">IF(ISBLANK($C86),
    "",
    $B86
)</f>
        <v/>
      </c>
      <c r="EA86" s="130" t="str">
        <f aca="false">IF(ISBLANK($C86),
    "",
    $C86
)</f>
        <v/>
      </c>
      <c r="EB86" s="130" t="str">
        <f aca="false">IF(ISBLANK($C86),
    "",
    $D86
)</f>
        <v/>
      </c>
      <c r="EC86" s="130" t="str">
        <f aca="false">IF(ISBLANK($C86),"",$DQ86)</f>
        <v/>
      </c>
      <c r="ED86" s="131" t="str">
        <f aca="false">DP86</f>
        <v/>
      </c>
      <c r="EE86" s="130" t="str">
        <f aca="false">IF(ISBLANK($C86),
    "",
    DS86
)</f>
        <v/>
      </c>
      <c r="EF86" s="132" t="str">
        <f aca="false">IF(DW86&gt;DV$10,
    "",
    VLOOKUP(DW86,DY$11:EE584,7,FALSE())
)</f>
        <v/>
      </c>
      <c r="EG86" s="133" t="str">
        <f aca="false">IF(DW86&gt;DV$10,
    "",
    VLOOKUP(DW86,DY$11:EE584,2,FALSE())
)</f>
        <v/>
      </c>
      <c r="EH86" s="133" t="str">
        <f aca="false">IF(DW86&gt;DV$10,
    "",
    VLOOKUP(DW86,DY$11:EE584,3,FALSE())
)</f>
        <v/>
      </c>
      <c r="EI86" s="133" t="str">
        <f aca="false">IF(DW86&gt;DV$10,
    "",
    VLOOKUP(DW86,DY$11:EE584,4,FALSE())
)</f>
        <v/>
      </c>
      <c r="EJ86" s="134" t="str">
        <f aca="false">IF(DW86&gt;DV$10,
    "",
    VLOOKUP(DW86,DY$11:EE584,6,FALSE())
)</f>
        <v/>
      </c>
      <c r="EK86" s="59"/>
    </row>
    <row r="87" customFormat="false" ht="15.75" hidden="false" customHeight="false" outlineLevel="0" collapsed="false">
      <c r="A87" s="3"/>
      <c r="B87" s="153"/>
      <c r="C87" s="154"/>
      <c r="D87" s="135"/>
      <c r="E87" s="158"/>
      <c r="F87" s="137"/>
      <c r="G87" s="137"/>
      <c r="H87" s="138"/>
      <c r="I87" s="139"/>
      <c r="J87" s="140"/>
      <c r="K87" s="140"/>
      <c r="L87" s="140"/>
      <c r="M87" s="140"/>
      <c r="N87" s="141"/>
      <c r="O87" s="142"/>
      <c r="P87" s="137"/>
      <c r="Q87" s="138"/>
      <c r="R87" s="139"/>
      <c r="S87" s="140"/>
      <c r="T87" s="140"/>
      <c r="U87" s="140"/>
      <c r="V87" s="140"/>
      <c r="W87" s="141"/>
      <c r="X87" s="142"/>
      <c r="Y87" s="137"/>
      <c r="Z87" s="138"/>
      <c r="AA87" s="139"/>
      <c r="AB87" s="140"/>
      <c r="AC87" s="140"/>
      <c r="AD87" s="140"/>
      <c r="AE87" s="140"/>
      <c r="AF87" s="141"/>
      <c r="AG87" s="143"/>
      <c r="AH87" s="139"/>
      <c r="AI87" s="116"/>
      <c r="AJ87" s="116" t="str">
        <f aca="false">IF(ISBLANK($C87),
  "",
IF(E87=Constants!$B$7,
  TRUE(),
IF(E87=Constants!$B$8,
  FALSE(),
  TRUE()
)))</f>
        <v/>
      </c>
      <c r="AK87" s="117" t="str">
        <f aca="false">IF(ISBLANK($C87),"",IF(F87=Constants!$B$8,FALSE(),TRUE()))</f>
        <v/>
      </c>
      <c r="AL87" s="117" t="str">
        <f aca="false">IF(ISBLANK($C87),"",COUNTA($G87:$O87)&gt;0)</f>
        <v/>
      </c>
      <c r="AM87" s="117" t="str">
        <f aca="false">IF(OR(ISBLANK($C87),$AL87&lt;&gt;TRUE()),"",IF(ISBLANK(G87),Constants!$B$27,MAX(0,G87)))</f>
        <v/>
      </c>
      <c r="AN87" s="117" t="str">
        <f aca="false">IF(OR(ISBLANK($C87),$AL87&lt;&gt;TRUE()),"",IF(ISBLANK(H87),Constants!$B$28,MAX(0,H87)))</f>
        <v/>
      </c>
      <c r="AO87" s="117" t="str">
        <f aca="false">IF(OR(ISBLANK($C87),$AL87&lt;&gt;TRUE()),"",IF(J87=Constants!$B$7,TRUE(),IF(J87=Constants!$B$8,FALSE(),TRUE())))</f>
        <v/>
      </c>
      <c r="AP87" s="117" t="str">
        <f aca="false">IF(OR(ISBLANK($C87),$AL87&lt;&gt;TRUE()),"",IF(I87=Constants!$B$7,TRUE(),IF(I87=Constants!$B$8,FALSE(),TRUE())))</f>
        <v/>
      </c>
      <c r="AQ87" s="117" t="str">
        <f aca="false">IF(OR(ISBLANK($C87),$AL87&lt;&gt;TRUE()),"",IF(K87=Constants!$B$33,TRUE(),IF(K87=Constants!$B$34,FALSE(),IF(AND(ISNUMBER(O87),OR(ISBLANK(N87),N87=0)),TRUE(),IF(AND(ISBLANK(O87),ISNUMBER(N87),N87&lt;&gt;0),FALSE(),"")))))</f>
        <v/>
      </c>
      <c r="AR87" s="117" t="str">
        <f aca="false">IF(OR(ISBLANK($C87),$AL87&lt;&gt;TRUE()),"",IF(ISBLANK(L87),Constants!$B$35,MAX(0,MIN(Constants!$B$31,L87))))</f>
        <v/>
      </c>
      <c r="AS87" s="117" t="str">
        <f aca="false">IF(OR(ISBLANK($C87),$AL87&lt;&gt;TRUE()),"",IF(ISBLANK(M87),Constants!$B$35,MAX(0,MIN(Constants!$B$32,M87))))</f>
        <v/>
      </c>
      <c r="AT87" s="117" t="str">
        <f aca="false">IF(ISBLANK($C87),"",COUNTA($P87:$X87)&gt;0)</f>
        <v/>
      </c>
      <c r="AU87" s="117" t="str">
        <f aca="false">IF(OR(ISBLANK($C87),$AT87&lt;&gt;TRUE()),"",IF(ISBLANK(P87),Constants!$B$27,MAX(0,P87)))</f>
        <v/>
      </c>
      <c r="AV87" s="117" t="str">
        <f aca="false">IF(OR(ISBLANK($C87),$AT87&lt;&gt;TRUE()),"",IF(ISBLANK(Q87),Constants!$B$28,MAX(0,Q87)))</f>
        <v/>
      </c>
      <c r="AW87" s="117" t="str">
        <f aca="false">IF(OR(ISBLANK($C87),$AT87&lt;&gt;TRUE()),"",IF(S87=Constants!$B$7,TRUE(),IF(S87=Constants!$B$8,FALSE(),TRUE())))</f>
        <v/>
      </c>
      <c r="AX87" s="117" t="str">
        <f aca="false">IF(OR(ISBLANK($C87),$AT87&lt;&gt;TRUE()),"",IF(R87=Constants!$B$7,TRUE(),IF(R87=Constants!$B$8,FALSE(),TRUE())))</f>
        <v/>
      </c>
      <c r="AY87" s="117" t="str">
        <f aca="false">IF(OR(ISBLANK($C87),$AT87&lt;&gt;TRUE()),"",IF(T87=Constants!$B$33,TRUE(),IF(T87=Constants!$B$34,FALSE(),IF(AND(ISNUMBER(X87),OR(ISBLANK(W87),W87=0)),TRUE(),IF(AND(ISBLANK(X87),ISNUMBER(W87),W87&lt;&gt;0),FALSE(),"")))))</f>
        <v/>
      </c>
      <c r="AZ87" s="117" t="str">
        <f aca="false">IF(OR(ISBLANK($C87),$AT87&lt;&gt;TRUE()),"",IF(ISBLANK(U87),Constants!$B$35,MAX(0,MIN(Constants!$B$31,U87))))</f>
        <v/>
      </c>
      <c r="BA87" s="117" t="str">
        <f aca="false">IF(OR(ISBLANK($C87),$AT87&lt;&gt;TRUE()),"",IF(ISBLANK(V87),Constants!$B$35,MAX(0,MIN(Constants!$B$32,V87))))</f>
        <v/>
      </c>
      <c r="BB87" s="117" t="str">
        <f aca="false">IF(ISBLANK($C87),"",COUNTA($Y87:$AG87)&gt;0)</f>
        <v/>
      </c>
      <c r="BC87" s="117" t="str">
        <f aca="false">IF(OR(ISBLANK($C87),$BB87&lt;&gt;TRUE()),"",IF(ISBLANK(Y87),Constants!$B$27,MAX(0,Y87)))</f>
        <v/>
      </c>
      <c r="BD87" s="117" t="str">
        <f aca="false">IF(OR(ISBLANK($C87),$BB87&lt;&gt;TRUE()),"",IF(ISBLANK(Z87),Constants!$B$28,MAX(0,Z87)))</f>
        <v/>
      </c>
      <c r="BE87" s="117" t="str">
        <f aca="false">IF(OR(ISBLANK($C87),$BB87&lt;&gt;TRUE()),"",IF(AB87=Constants!$B$7,TRUE(),IF(AB87=Constants!$B$8,FALSE(),TRUE())))</f>
        <v/>
      </c>
      <c r="BF87" s="117" t="str">
        <f aca="false">IF(OR(ISBLANK($C87),$BB87&lt;&gt;TRUE()),"",IF(AA87=Constants!$B$7,TRUE(),IF(AA87=Constants!$B$8,FALSE(),TRUE())))</f>
        <v/>
      </c>
      <c r="BG87" s="117" t="str">
        <f aca="false">IF(OR(ISBLANK($C87),$BB87&lt;&gt;TRUE()),"",IF(AC87=Constants!$B$33,TRUE(),IF(AC87=Constants!$B$34,FALSE(),IF(AND(ISNUMBER(AG87),OR(ISBLANK(AF87),AF87=0)),TRUE(),IF(AND(ISBLANK(AG87),ISNUMBER(AF87),AF87&lt;&gt;0),FALSE(),"")))))</f>
        <v/>
      </c>
      <c r="BH87" s="117" t="str">
        <f aca="false">IF(OR(ISBLANK($C87),$BB87&lt;&gt;TRUE()),"",IF(ISBLANK(AD87),Constants!$B$35,MAX(0,MIN(Constants!$B$31,AD87))))</f>
        <v/>
      </c>
      <c r="BI87" s="117" t="str">
        <f aca="false">IF(OR(ISBLANK($C87),$BB87&lt;&gt;TRUE()),"",IF(ISBLANK(AE87),Constants!$B$35,MAX(0,MIN(Constants!$B$32,AE87))))</f>
        <v/>
      </c>
      <c r="BJ87" s="118" t="str">
        <f aca="false">IF(ISBLANK($C87),
  "",
IF(AH87=Constants!$B$7,
  TRUE(),
IF(AH87=Constants!$B$8,
  FALSE(),
  FALSE()
)))</f>
        <v/>
      </c>
      <c r="BK87" s="117" t="str">
        <f aca="false">IF(ISBLANK($C87),"",IF($BJ87,Constants!$B$9,IF(COUNTA($E87:$AH87)=0,Constants!$B$10,IF(NOT($AK87),Constants!$B$11,IF(AND(NOT(ISNUMBER($BM87)),COUNTA($O87,$X87,$AG87)&gt;0),Constants!$B$13,Constants!$B$12)))))</f>
        <v/>
      </c>
      <c r="BL87" s="117" t="str">
        <f aca="false">IF(ISBLANK($C87),"",IF($BK87&lt;&gt;Constants!$B$12,$BK87,Constants!$B$4))</f>
        <v/>
      </c>
      <c r="BM87" s="116" t="str">
        <f aca="false">IF(OR(ISBLANK($D$8), NOT(ISNUMBER($D$8))), Constants!$B$17,$D$8)</f>
        <v>ERROR: Set Target Time in cell D8</v>
      </c>
      <c r="BN87" s="119" t="str">
        <f aca="false">IF(OR($BK87&lt;&gt;Constants!$B$12,$AL87&lt;&gt;TRUE()),"",IF(NOT($AO87),TRUE(),IF($AQ87="","",$AQ87)))</f>
        <v/>
      </c>
      <c r="BO87" s="120" t="n">
        <f aca="false">IF(BN87="",FALSE(),IF(NOT($AO87),TRUE(),IF($AQ87,ISNUMBER(O87),ISNUMBER(N87))))</f>
        <v>0</v>
      </c>
      <c r="BP87" s="121" t="str">
        <f aca="false">IF(BO87,IF($AJ87,1,Constants!$B$22)*POWER(Constants!$B$23,MAX($AM87,0))*POWER(Constants!$B$24,MAX($AN87,0)),"")</f>
        <v/>
      </c>
      <c r="BQ87" s="117" t="str">
        <f aca="false">IF(OR($BK87&lt;&gt;Constants!$B$12,NOT($BO87)),"",IF(NOT($AO87),0,Constants!$B$19*IF($AQ87,1,MAX(0,MIN(1,(Constants!$B$20-N87)/Constants!$B$20)))))</f>
        <v/>
      </c>
      <c r="BR87" s="117" t="str">
        <f aca="false">IF(BQ87="","",BQ87*IF($AP87,1,Constants!$B$25)*BP87)</f>
        <v/>
      </c>
      <c r="BS87" s="117" t="str">
        <f aca="false">IF(OR($BK87&lt;&gt;Constants!$B$12,NOT($BO87)),"",IF(NOT($AO87),0,IF(NOT($AQ87),0,MAX(0,Constants!$B$21*(1-ABS(O87-$BM87)/$BM87)))))</f>
        <v/>
      </c>
      <c r="BT87" s="117" t="str">
        <f aca="false">IF(BS87="","",BS87*BP87)</f>
        <v/>
      </c>
      <c r="BU87" s="117" t="str">
        <f aca="false">IF(OR($BK87&lt;&gt;Constants!$B$12,NOT($BO87)),"",IF(OR(NOT($AO87),NOT($AP87)),0,MIN(Constants!$B$18,(Constants!$B$29*$AR87+Constants!$B$30*$AS87)*IF($AQ87,1,MAX(0,MIN(1,(Constants!$B$20-N87)/Constants!$B$20))))))</f>
        <v/>
      </c>
      <c r="BV87" s="117" t="str">
        <f aca="false">IF(BU87="","",BU87*BP87)</f>
        <v/>
      </c>
      <c r="BW87" s="122" t="str">
        <f aca="false">IF(OR($BK87&lt;&gt;Constants!$B$12,NOT($BO87)),"",BR87+BT87+BV87)</f>
        <v/>
      </c>
      <c r="BX87" s="119" t="str">
        <f aca="false">IF(OR($BK87&lt;&gt;Constants!$B$12,$AT87&lt;&gt;TRUE()),"",IF(NOT($AW87),TRUE(),IF($AY87="","",$AY87)))</f>
        <v/>
      </c>
      <c r="BY87" s="120" t="n">
        <f aca="false">IF(BX87="",FALSE(),IF(NOT($AW87),TRUE(),IF($AY87,ISNUMBER(X87),ISNUMBER(W87))))</f>
        <v>0</v>
      </c>
      <c r="BZ87" s="121" t="str">
        <f aca="false">IF(BY87,IF($AJ87,1,Constants!$B$22)*POWER(Constants!$B$23,MAX($AU87,0))*POWER(Constants!$B$24,MAX($AV87,0)),"")</f>
        <v/>
      </c>
      <c r="CA87" s="117" t="str">
        <f aca="false">IF(OR($BK87&lt;&gt;Constants!$B$12,NOT($BY87)),"",IF(NOT($AW87),0,Constants!$B$19*IF($AY87,1,MAX(0,MIN(1,(Constants!$B$20-W87)/Constants!$B$20)))))</f>
        <v/>
      </c>
      <c r="CB87" s="117" t="str">
        <f aca="false">IF(CA87="","",CA87*IF($AX87,1,Constants!$B$25)*BZ87)</f>
        <v/>
      </c>
      <c r="CC87" s="117" t="str">
        <f aca="false">IF(OR($BK87&lt;&gt;Constants!$B$12,NOT($BY87)),"",IF(NOT($AW87),0,IF(NOT($AY87),0,MAX(0,Constants!$B$21*(1-ABS(X87-$BM87)/$BM87)))))</f>
        <v/>
      </c>
      <c r="CD87" s="117" t="str">
        <f aca="false">IF(CC87="","",CC87*BZ87)</f>
        <v/>
      </c>
      <c r="CE87" s="117" t="str">
        <f aca="false">IF(OR($BK87&lt;&gt;Constants!$B$12,NOT($BY87)),"",IF(OR(NOT($AW87),NOT($AX87)),0,MIN(Constants!$B$18,(Constants!$B$29*$AZ87+Constants!$B$30*$BA87)*IF($AY87,1,MAX(0,MIN(1,(Constants!$B$20-W87)/Constants!$B$20))))))</f>
        <v/>
      </c>
      <c r="CF87" s="117" t="str">
        <f aca="false">IF(CE87="","",CE87*BZ87)</f>
        <v/>
      </c>
      <c r="CG87" s="122" t="str">
        <f aca="false">IF(OR($BK87&lt;&gt;Constants!$B$12,NOT($BY87)),"",CB87+CD87+CF87)</f>
        <v/>
      </c>
      <c r="CH87" s="119" t="n">
        <f aca="false">IF(OR(BN87="",BX87=""),TRUE(),BN87&lt;&gt;BX87)</f>
        <v>1</v>
      </c>
      <c r="CI87" s="117" t="str">
        <f aca="false">IF(OR($BK87&lt;&gt;Constants!$B$12,$BB87&lt;&gt;TRUE(),NOT($CH87)),"",IF(NOT($BE87),TRUE(),IF($BG87="","",$BG87)))</f>
        <v/>
      </c>
      <c r="CJ87" s="120" t="n">
        <f aca="false">IF(CI87="",FALSE(),IF(NOT($BE87),TRUE(),IF($BG87,ISNUMBER(AG87),ISNUMBER(AF87))))</f>
        <v>0</v>
      </c>
      <c r="CK87" s="121" t="str">
        <f aca="false">IF(CJ87,IF($AJ87,1,Constants!$B$22)*POWER(Constants!$B$23,MAX($BC87,0))*POWER(Constants!$B$24,MAX($BD87,0)),"")</f>
        <v/>
      </c>
      <c r="CL87" s="117" t="str">
        <f aca="false">IF(OR($BK87&lt;&gt;Constants!$B$12,NOT($CJ87)),"",IF(NOT($BE87),0,Constants!$B$19*IF($BG87,1,MAX(0,MIN(1,(Constants!$B$20-AF87)/Constants!$B$20)))))</f>
        <v/>
      </c>
      <c r="CM87" s="117" t="str">
        <f aca="false">IF(CL87="","",CL87*IF($BF87,1,Constants!$B$25)*CK87)</f>
        <v/>
      </c>
      <c r="CN87" s="117" t="str">
        <f aca="false">IF(OR($BK87&lt;&gt;Constants!$B$12,NOT($CJ87)),"",IF(NOT($BE87),0,IF(NOT($BG87),0,MAX(0,Constants!$B$21*(1-ABS(AG87-$BM87)/$BM87)))))</f>
        <v/>
      </c>
      <c r="CO87" s="117" t="str">
        <f aca="false">IF(CN87="","",CN87*CK87)</f>
        <v/>
      </c>
      <c r="CP87" s="117" t="str">
        <f aca="false">IF(OR($BK87&lt;&gt;Constants!$B$12,NOT($CJ87)),"",IF(OR(NOT($BE87),NOT($BF87)),0,MIN(Constants!$B$18,(Constants!$B$29*$BH87+Constants!$B$30*$BI87)*IF($BG87,1,MAX(0,MIN(1,(Constants!$B$20-AF87)/Constants!$B$20))))))</f>
        <v/>
      </c>
      <c r="CQ87" s="117" t="str">
        <f aca="false">IF(CP87="","",CP87*CK87)</f>
        <v/>
      </c>
      <c r="CR87" s="122" t="str">
        <f aca="false">IF(OR($BK87&lt;&gt;Constants!$B$12,NOT($CJ87)),"",CM87+CO87+CQ87)</f>
        <v/>
      </c>
      <c r="CS87" s="116" t="str">
        <f aca="false">IF(OR($BK87&lt;&gt;Constants!$B$12,ISBLANK($C87)),"",BW87)</f>
        <v/>
      </c>
      <c r="CT87" s="117" t="str">
        <f aca="false">IF(OR($BK87&lt;&gt;Constants!$B$12,ISBLANK($C87)),"",CG87)</f>
        <v/>
      </c>
      <c r="CU87" s="118" t="str">
        <f aca="false">IF(OR($BK87&lt;&gt;Constants!$B$12,ISBLANK($C87)),"",CR87)</f>
        <v/>
      </c>
      <c r="CV87" s="117" t="str">
        <f aca="false">IF(OR($BK87&lt;&gt;Constants!$B$12,ISBLANK($C87)),"",IF(COUNT(CS87:CU87)=0,0,MAX(CS87:CU87)))</f>
        <v/>
      </c>
      <c r="CW87" s="117" t="str">
        <f aca="false">IF($BK87&lt;&gt;Constants!$B$12,"",CV87)</f>
        <v/>
      </c>
      <c r="CX87" s="117" t="str">
        <f aca="false">IF(ISNUMBER(CW87), RANK(CW87,$CW$11:$CW$510), "")</f>
        <v/>
      </c>
      <c r="CY87" s="116" t="str">
        <f aca="false">IF(OR($BK87&lt;&gt;Constants!$B$12,ISBLANK($C87)),"",MAX(BT87,CD87,CO87))</f>
        <v/>
      </c>
      <c r="CZ87" s="117" t="str">
        <f aca="false">IF(ISNUMBER(CY87), RANK(CY87,CY$11:CY$510), "")</f>
        <v/>
      </c>
      <c r="DA87" s="117" t="str">
        <f aca="false">IF(OR($BK87&lt;&gt;Constants!$B$12,ISBLANK($C87)),"",MAX(AM87,AU87,IF($CH87,BC87,0)))</f>
        <v/>
      </c>
      <c r="DB87" s="117" t="str">
        <f aca="false">IF(ISNUMBER(DA87), RANK(DA87,DA$11:DA$510,1), "")</f>
        <v/>
      </c>
      <c r="DC87" s="117" t="str">
        <f aca="false">IF(OR($BK87&lt;&gt;Constants!$B$12,ISBLANK($C87)),"",MAX(BV87,CF87,CQ87))</f>
        <v/>
      </c>
      <c r="DD87" s="117" t="str">
        <f aca="false">IF(ISNUMBER(DC87),RANK(DC87,DC$11:DC$510),"")</f>
        <v/>
      </c>
      <c r="DE87" s="123" t="str">
        <f aca="false">IFERROR(IF(OR($BK87&lt;&gt;Constants!$B$12, ISBLANK($C87)),"",LARGE(CS87:CU87,2)), 0)</f>
        <v/>
      </c>
      <c r="DF87" s="118" t="str">
        <f aca="false">IF(ISNUMBER(DE87), RANK(DE87,DE$11:DE$510), "")</f>
        <v/>
      </c>
      <c r="DG87" s="117" t="str">
        <f aca="false">IF(ISBLANK($C87),"",IF(BK87=Constants!$B$12,RANK($CX87, $CX$11:$CX$510, 1)+
SUMPRODUCT(--($CX$11:$CX$510=$CX87),--($CZ87&gt;$CZ$11:$CZ$510))+
SUMPRODUCT(--($CX$11:$CX$510=$CX87),--($CZ87=$CZ$11:$CZ$510),--($DB87&gt;$DB$11:$DB$510))+
SUMPRODUCT(--($CX$11:$CX$510=$CX87),--($CZ87=$CZ$11:$CZ$510),--($DB87=$DB$11:$DB$510), --($DD87&gt;$DD$11:$DD$510))+
SUMPRODUCT(--($CX$11:$CX$510=$CX87),--($CZ87=$CZ$11:$CZ$510),--($DB87=$DB$11:$DB$510), --($DD87=$DD$11:$DD$510), --($DF87&gt;$DF$11:$DF$510))
,BK87)
)</f>
        <v/>
      </c>
      <c r="DH87" s="117" t="str">
        <f aca="false">IF(ISBLANK(C87),"",IF(BK87&lt;&gt;Constants!$B$12, BK87, CX87-DG87))</f>
        <v/>
      </c>
      <c r="DI87" s="118"/>
      <c r="DJ87" s="124"/>
      <c r="DK87" s="125" t="str">
        <f aca="false">IF(ISBLANK($C87),"",IF($BK87=Constants!$B$13,$BM87,""))</f>
        <v/>
      </c>
      <c r="DL87" s="124" t="str">
        <f aca="false">IF(ISBLANK($C87),"",IF($BK87&lt;&gt;Constants!$B$12,"",IF(COUNT($CS87:$CU87)=0,"",MATCH($CV87,$CS87:$CU87,0))))</f>
        <v/>
      </c>
      <c r="DM87" s="126" t="str">
        <f aca="false">IF(ISNUMBER($DL87),CHOOSE($DL87,$BR87,$CB87,$CM87),"")</f>
        <v/>
      </c>
      <c r="DN87" s="126" t="str">
        <f aca="false">IF(ISNUMBER($DL87),CHOOSE($DL87,$BT87,$CD87,$CO87),"")</f>
        <v/>
      </c>
      <c r="DO87" s="126" t="str">
        <f aca="false">IF(ISNUMBER($DL87),CHOOSE($DL87,$BV87,$CF87,$CQ87),"")</f>
        <v/>
      </c>
      <c r="DP87" s="127" t="str">
        <f aca="false">IF(ISBLANK(C87),"",IF(BK87&lt;&gt;Constants!$B$12, BK87 ,CW87))</f>
        <v/>
      </c>
      <c r="DQ87" s="128" t="str">
        <f aca="false">IF(ISBLANK($C87),"",IF($BK87&lt;&gt;Constants!$B$12,$BK87,$BL87))</f>
        <v/>
      </c>
      <c r="DR87" s="128" t="str">
        <f aca="false">IF(ISBLANK(C87),"",DH87)</f>
        <v/>
      </c>
      <c r="DS87" s="128" t="str">
        <f aca="false">IF(ISBLANK(C87),"",DG87)</f>
        <v/>
      </c>
      <c r="DT87" s="129" t="str">
        <f aca="false">IF(ISBLANK(C87),
  "",
IF(DS87=Constants!$B$9,COUNTA($C$11:$C510)+2,IF(DS87=Constants!$B$10,COUNTA($C$11:$C510)+1,IF(DS87=Constants!$B$11,COUNTA($C$11:$C510),DS87))))</f>
        <v/>
      </c>
      <c r="DU87" s="3"/>
      <c r="DV87" s="130" t="n">
        <f aca="false">IF(OR(ISNUMBER(DS87),DS87="DQ",DS87="P",DS87="NS"),
    1,
    0
)</f>
        <v>0</v>
      </c>
      <c r="DW87" s="130" t="n">
        <v>77</v>
      </c>
      <c r="DX87" s="130" t="str">
        <f aca="false">IF(ISBLANK($C87),"",IF(ISNUMBER(DT87),DT87+ROW($B87)/1000,""))</f>
        <v/>
      </c>
      <c r="DY87" s="130" t="str">
        <f aca="false">IF(ISNUMBER(DX87), RANK(DX87,DX$11:DX$510,1), "")</f>
        <v/>
      </c>
      <c r="DZ87" s="130" t="str">
        <f aca="false">IF(ISBLANK($C87),
    "",
    $B87
)</f>
        <v/>
      </c>
      <c r="EA87" s="130" t="str">
        <f aca="false">IF(ISBLANK($C87),
    "",
    $C87
)</f>
        <v/>
      </c>
      <c r="EB87" s="130" t="str">
        <f aca="false">IF(ISBLANK($C87),
    "",
    $D87
)</f>
        <v/>
      </c>
      <c r="EC87" s="130" t="str">
        <f aca="false">IF(ISBLANK($C87),"",$DQ87)</f>
        <v/>
      </c>
      <c r="ED87" s="131" t="str">
        <f aca="false">DP87</f>
        <v/>
      </c>
      <c r="EE87" s="130" t="str">
        <f aca="false">IF(ISBLANK($C87),
    "",
    DS87
)</f>
        <v/>
      </c>
      <c r="EF87" s="132" t="str">
        <f aca="false">IF(DW87&gt;DV$10,
    "",
    VLOOKUP(DW87,DY$11:EE585,7,FALSE())
)</f>
        <v/>
      </c>
      <c r="EG87" s="133" t="str">
        <f aca="false">IF(DW87&gt;DV$10,
    "",
    VLOOKUP(DW87,DY$11:EE585,2,FALSE())
)</f>
        <v/>
      </c>
      <c r="EH87" s="133" t="str">
        <f aca="false">IF(DW87&gt;DV$10,
    "",
    VLOOKUP(DW87,DY$11:EE585,3,FALSE())
)</f>
        <v/>
      </c>
      <c r="EI87" s="133" t="str">
        <f aca="false">IF(DW87&gt;DV$10,
    "",
    VLOOKUP(DW87,DY$11:EE585,4,FALSE())
)</f>
        <v/>
      </c>
      <c r="EJ87" s="134" t="str">
        <f aca="false">IF(DW87&gt;DV$10,
    "",
    VLOOKUP(DW87,DY$11:EE585,6,FALSE())
)</f>
        <v/>
      </c>
      <c r="EK87" s="59"/>
    </row>
    <row r="88" customFormat="false" ht="15.75" hidden="false" customHeight="false" outlineLevel="0" collapsed="false">
      <c r="A88" s="3"/>
      <c r="B88" s="153"/>
      <c r="C88" s="154"/>
      <c r="D88" s="135"/>
      <c r="E88" s="158"/>
      <c r="F88" s="137"/>
      <c r="G88" s="137"/>
      <c r="H88" s="138"/>
      <c r="I88" s="139"/>
      <c r="J88" s="140"/>
      <c r="K88" s="140"/>
      <c r="L88" s="140"/>
      <c r="M88" s="140"/>
      <c r="N88" s="141"/>
      <c r="O88" s="142"/>
      <c r="P88" s="137"/>
      <c r="Q88" s="138"/>
      <c r="R88" s="139"/>
      <c r="S88" s="140"/>
      <c r="T88" s="140"/>
      <c r="U88" s="140"/>
      <c r="V88" s="140"/>
      <c r="W88" s="141"/>
      <c r="X88" s="142"/>
      <c r="Y88" s="137"/>
      <c r="Z88" s="138"/>
      <c r="AA88" s="139"/>
      <c r="AB88" s="140"/>
      <c r="AC88" s="140"/>
      <c r="AD88" s="140"/>
      <c r="AE88" s="140"/>
      <c r="AF88" s="141"/>
      <c r="AG88" s="143"/>
      <c r="AH88" s="139"/>
      <c r="AI88" s="116"/>
      <c r="AJ88" s="116" t="str">
        <f aca="false">IF(ISBLANK($C88),
  "",
IF(E88=Constants!$B$7,
  TRUE(),
IF(E88=Constants!$B$8,
  FALSE(),
  TRUE()
)))</f>
        <v/>
      </c>
      <c r="AK88" s="117" t="str">
        <f aca="false">IF(ISBLANK($C88),"",IF(F88=Constants!$B$8,FALSE(),TRUE()))</f>
        <v/>
      </c>
      <c r="AL88" s="117" t="str">
        <f aca="false">IF(ISBLANK($C88),"",COUNTA($G88:$O88)&gt;0)</f>
        <v/>
      </c>
      <c r="AM88" s="117" t="str">
        <f aca="false">IF(OR(ISBLANK($C88),$AL88&lt;&gt;TRUE()),"",IF(ISBLANK(G88),Constants!$B$27,MAX(0,G88)))</f>
        <v/>
      </c>
      <c r="AN88" s="117" t="str">
        <f aca="false">IF(OR(ISBLANK($C88),$AL88&lt;&gt;TRUE()),"",IF(ISBLANK(H88),Constants!$B$28,MAX(0,H88)))</f>
        <v/>
      </c>
      <c r="AO88" s="117" t="str">
        <f aca="false">IF(OR(ISBLANK($C88),$AL88&lt;&gt;TRUE()),"",IF(J88=Constants!$B$7,TRUE(),IF(J88=Constants!$B$8,FALSE(),TRUE())))</f>
        <v/>
      </c>
      <c r="AP88" s="117" t="str">
        <f aca="false">IF(OR(ISBLANK($C88),$AL88&lt;&gt;TRUE()),"",IF(I88=Constants!$B$7,TRUE(),IF(I88=Constants!$B$8,FALSE(),TRUE())))</f>
        <v/>
      </c>
      <c r="AQ88" s="117" t="str">
        <f aca="false">IF(OR(ISBLANK($C88),$AL88&lt;&gt;TRUE()),"",IF(K88=Constants!$B$33,TRUE(),IF(K88=Constants!$B$34,FALSE(),IF(AND(ISNUMBER(O88),OR(ISBLANK(N88),N88=0)),TRUE(),IF(AND(ISBLANK(O88),ISNUMBER(N88),N88&lt;&gt;0),FALSE(),"")))))</f>
        <v/>
      </c>
      <c r="AR88" s="117" t="str">
        <f aca="false">IF(OR(ISBLANK($C88),$AL88&lt;&gt;TRUE()),"",IF(ISBLANK(L88),Constants!$B$35,MAX(0,MIN(Constants!$B$31,L88))))</f>
        <v/>
      </c>
      <c r="AS88" s="117" t="str">
        <f aca="false">IF(OR(ISBLANK($C88),$AL88&lt;&gt;TRUE()),"",IF(ISBLANK(M88),Constants!$B$35,MAX(0,MIN(Constants!$B$32,M88))))</f>
        <v/>
      </c>
      <c r="AT88" s="117" t="str">
        <f aca="false">IF(ISBLANK($C88),"",COUNTA($P88:$X88)&gt;0)</f>
        <v/>
      </c>
      <c r="AU88" s="117" t="str">
        <f aca="false">IF(OR(ISBLANK($C88),$AT88&lt;&gt;TRUE()),"",IF(ISBLANK(P88),Constants!$B$27,MAX(0,P88)))</f>
        <v/>
      </c>
      <c r="AV88" s="117" t="str">
        <f aca="false">IF(OR(ISBLANK($C88),$AT88&lt;&gt;TRUE()),"",IF(ISBLANK(Q88),Constants!$B$28,MAX(0,Q88)))</f>
        <v/>
      </c>
      <c r="AW88" s="117" t="str">
        <f aca="false">IF(OR(ISBLANK($C88),$AT88&lt;&gt;TRUE()),"",IF(S88=Constants!$B$7,TRUE(),IF(S88=Constants!$B$8,FALSE(),TRUE())))</f>
        <v/>
      </c>
      <c r="AX88" s="117" t="str">
        <f aca="false">IF(OR(ISBLANK($C88),$AT88&lt;&gt;TRUE()),"",IF(R88=Constants!$B$7,TRUE(),IF(R88=Constants!$B$8,FALSE(),TRUE())))</f>
        <v/>
      </c>
      <c r="AY88" s="117" t="str">
        <f aca="false">IF(OR(ISBLANK($C88),$AT88&lt;&gt;TRUE()),"",IF(T88=Constants!$B$33,TRUE(),IF(T88=Constants!$B$34,FALSE(),IF(AND(ISNUMBER(X88),OR(ISBLANK(W88),W88=0)),TRUE(),IF(AND(ISBLANK(X88),ISNUMBER(W88),W88&lt;&gt;0),FALSE(),"")))))</f>
        <v/>
      </c>
      <c r="AZ88" s="117" t="str">
        <f aca="false">IF(OR(ISBLANK($C88),$AT88&lt;&gt;TRUE()),"",IF(ISBLANK(U88),Constants!$B$35,MAX(0,MIN(Constants!$B$31,U88))))</f>
        <v/>
      </c>
      <c r="BA88" s="117" t="str">
        <f aca="false">IF(OR(ISBLANK($C88),$AT88&lt;&gt;TRUE()),"",IF(ISBLANK(V88),Constants!$B$35,MAX(0,MIN(Constants!$B$32,V88))))</f>
        <v/>
      </c>
      <c r="BB88" s="117" t="str">
        <f aca="false">IF(ISBLANK($C88),"",COUNTA($Y88:$AG88)&gt;0)</f>
        <v/>
      </c>
      <c r="BC88" s="117" t="str">
        <f aca="false">IF(OR(ISBLANK($C88),$BB88&lt;&gt;TRUE()),"",IF(ISBLANK(Y88),Constants!$B$27,MAX(0,Y88)))</f>
        <v/>
      </c>
      <c r="BD88" s="117" t="str">
        <f aca="false">IF(OR(ISBLANK($C88),$BB88&lt;&gt;TRUE()),"",IF(ISBLANK(Z88),Constants!$B$28,MAX(0,Z88)))</f>
        <v/>
      </c>
      <c r="BE88" s="117" t="str">
        <f aca="false">IF(OR(ISBLANK($C88),$BB88&lt;&gt;TRUE()),"",IF(AB88=Constants!$B$7,TRUE(),IF(AB88=Constants!$B$8,FALSE(),TRUE())))</f>
        <v/>
      </c>
      <c r="BF88" s="117" t="str">
        <f aca="false">IF(OR(ISBLANK($C88),$BB88&lt;&gt;TRUE()),"",IF(AA88=Constants!$B$7,TRUE(),IF(AA88=Constants!$B$8,FALSE(),TRUE())))</f>
        <v/>
      </c>
      <c r="BG88" s="117" t="str">
        <f aca="false">IF(OR(ISBLANK($C88),$BB88&lt;&gt;TRUE()),"",IF(AC88=Constants!$B$33,TRUE(),IF(AC88=Constants!$B$34,FALSE(),IF(AND(ISNUMBER(AG88),OR(ISBLANK(AF88),AF88=0)),TRUE(),IF(AND(ISBLANK(AG88),ISNUMBER(AF88),AF88&lt;&gt;0),FALSE(),"")))))</f>
        <v/>
      </c>
      <c r="BH88" s="117" t="str">
        <f aca="false">IF(OR(ISBLANK($C88),$BB88&lt;&gt;TRUE()),"",IF(ISBLANK(AD88),Constants!$B$35,MAX(0,MIN(Constants!$B$31,AD88))))</f>
        <v/>
      </c>
      <c r="BI88" s="117" t="str">
        <f aca="false">IF(OR(ISBLANK($C88),$BB88&lt;&gt;TRUE()),"",IF(ISBLANK(AE88),Constants!$B$35,MAX(0,MIN(Constants!$B$32,AE88))))</f>
        <v/>
      </c>
      <c r="BJ88" s="118" t="str">
        <f aca="false">IF(ISBLANK($C88),
  "",
IF(AH88=Constants!$B$7,
  TRUE(),
IF(AH88=Constants!$B$8,
  FALSE(),
  FALSE()
)))</f>
        <v/>
      </c>
      <c r="BK88" s="117" t="str">
        <f aca="false">IF(ISBLANK($C88),"",IF($BJ88,Constants!$B$9,IF(COUNTA($E88:$AH88)=0,Constants!$B$10,IF(NOT($AK88),Constants!$B$11,IF(AND(NOT(ISNUMBER($BM88)),COUNTA($O88,$X88,$AG88)&gt;0),Constants!$B$13,Constants!$B$12)))))</f>
        <v/>
      </c>
      <c r="BL88" s="117" t="str">
        <f aca="false">IF(ISBLANK($C88),"",IF($BK88&lt;&gt;Constants!$B$12,$BK88,Constants!$B$4))</f>
        <v/>
      </c>
      <c r="BM88" s="116" t="str">
        <f aca="false">IF(OR(ISBLANK($D$8), NOT(ISNUMBER($D$8))), Constants!$B$17,$D$8)</f>
        <v>ERROR: Set Target Time in cell D8</v>
      </c>
      <c r="BN88" s="119" t="str">
        <f aca="false">IF(OR($BK88&lt;&gt;Constants!$B$12,$AL88&lt;&gt;TRUE()),"",IF(NOT($AO88),TRUE(),IF($AQ88="","",$AQ88)))</f>
        <v/>
      </c>
      <c r="BO88" s="120" t="n">
        <f aca="false">IF(BN88="",FALSE(),IF(NOT($AO88),TRUE(),IF($AQ88,ISNUMBER(O88),ISNUMBER(N88))))</f>
        <v>0</v>
      </c>
      <c r="BP88" s="121" t="str">
        <f aca="false">IF(BO88,IF($AJ88,1,Constants!$B$22)*POWER(Constants!$B$23,MAX($AM88,0))*POWER(Constants!$B$24,MAX($AN88,0)),"")</f>
        <v/>
      </c>
      <c r="BQ88" s="117" t="str">
        <f aca="false">IF(OR($BK88&lt;&gt;Constants!$B$12,NOT($BO88)),"",IF(NOT($AO88),0,Constants!$B$19*IF($AQ88,1,MAX(0,MIN(1,(Constants!$B$20-N88)/Constants!$B$20)))))</f>
        <v/>
      </c>
      <c r="BR88" s="117" t="str">
        <f aca="false">IF(BQ88="","",BQ88*IF($AP88,1,Constants!$B$25)*BP88)</f>
        <v/>
      </c>
      <c r="BS88" s="117" t="str">
        <f aca="false">IF(OR($BK88&lt;&gt;Constants!$B$12,NOT($BO88)),"",IF(NOT($AO88),0,IF(NOT($AQ88),0,MAX(0,Constants!$B$21*(1-ABS(O88-$BM88)/$BM88)))))</f>
        <v/>
      </c>
      <c r="BT88" s="117" t="str">
        <f aca="false">IF(BS88="","",BS88*BP88)</f>
        <v/>
      </c>
      <c r="BU88" s="117" t="str">
        <f aca="false">IF(OR($BK88&lt;&gt;Constants!$B$12,NOT($BO88)),"",IF(OR(NOT($AO88),NOT($AP88)),0,MIN(Constants!$B$18,(Constants!$B$29*$AR88+Constants!$B$30*$AS88)*IF($AQ88,1,MAX(0,MIN(1,(Constants!$B$20-N88)/Constants!$B$20))))))</f>
        <v/>
      </c>
      <c r="BV88" s="117" t="str">
        <f aca="false">IF(BU88="","",BU88*BP88)</f>
        <v/>
      </c>
      <c r="BW88" s="122" t="str">
        <f aca="false">IF(OR($BK88&lt;&gt;Constants!$B$12,NOT($BO88)),"",BR88+BT88+BV88)</f>
        <v/>
      </c>
      <c r="BX88" s="119" t="str">
        <f aca="false">IF(OR($BK88&lt;&gt;Constants!$B$12,$AT88&lt;&gt;TRUE()),"",IF(NOT($AW88),TRUE(),IF($AY88="","",$AY88)))</f>
        <v/>
      </c>
      <c r="BY88" s="120" t="n">
        <f aca="false">IF(BX88="",FALSE(),IF(NOT($AW88),TRUE(),IF($AY88,ISNUMBER(X88),ISNUMBER(W88))))</f>
        <v>0</v>
      </c>
      <c r="BZ88" s="121" t="str">
        <f aca="false">IF(BY88,IF($AJ88,1,Constants!$B$22)*POWER(Constants!$B$23,MAX($AU88,0))*POWER(Constants!$B$24,MAX($AV88,0)),"")</f>
        <v/>
      </c>
      <c r="CA88" s="117" t="str">
        <f aca="false">IF(OR($BK88&lt;&gt;Constants!$B$12,NOT($BY88)),"",IF(NOT($AW88),0,Constants!$B$19*IF($AY88,1,MAX(0,MIN(1,(Constants!$B$20-W88)/Constants!$B$20)))))</f>
        <v/>
      </c>
      <c r="CB88" s="117" t="str">
        <f aca="false">IF(CA88="","",CA88*IF($AX88,1,Constants!$B$25)*BZ88)</f>
        <v/>
      </c>
      <c r="CC88" s="117" t="str">
        <f aca="false">IF(OR($BK88&lt;&gt;Constants!$B$12,NOT($BY88)),"",IF(NOT($AW88),0,IF(NOT($AY88),0,MAX(0,Constants!$B$21*(1-ABS(X88-$BM88)/$BM88)))))</f>
        <v/>
      </c>
      <c r="CD88" s="117" t="str">
        <f aca="false">IF(CC88="","",CC88*BZ88)</f>
        <v/>
      </c>
      <c r="CE88" s="117" t="str">
        <f aca="false">IF(OR($BK88&lt;&gt;Constants!$B$12,NOT($BY88)),"",IF(OR(NOT($AW88),NOT($AX88)),0,MIN(Constants!$B$18,(Constants!$B$29*$AZ88+Constants!$B$30*$BA88)*IF($AY88,1,MAX(0,MIN(1,(Constants!$B$20-W88)/Constants!$B$20))))))</f>
        <v/>
      </c>
      <c r="CF88" s="117" t="str">
        <f aca="false">IF(CE88="","",CE88*BZ88)</f>
        <v/>
      </c>
      <c r="CG88" s="122" t="str">
        <f aca="false">IF(OR($BK88&lt;&gt;Constants!$B$12,NOT($BY88)),"",CB88+CD88+CF88)</f>
        <v/>
      </c>
      <c r="CH88" s="119" t="n">
        <f aca="false">IF(OR(BN88="",BX88=""),TRUE(),BN88&lt;&gt;BX88)</f>
        <v>1</v>
      </c>
      <c r="CI88" s="117" t="str">
        <f aca="false">IF(OR($BK88&lt;&gt;Constants!$B$12,$BB88&lt;&gt;TRUE(),NOT($CH88)),"",IF(NOT($BE88),TRUE(),IF($BG88="","",$BG88)))</f>
        <v/>
      </c>
      <c r="CJ88" s="120" t="n">
        <f aca="false">IF(CI88="",FALSE(),IF(NOT($BE88),TRUE(),IF($BG88,ISNUMBER(AG88),ISNUMBER(AF88))))</f>
        <v>0</v>
      </c>
      <c r="CK88" s="121" t="str">
        <f aca="false">IF(CJ88,IF($AJ88,1,Constants!$B$22)*POWER(Constants!$B$23,MAX($BC88,0))*POWER(Constants!$B$24,MAX($BD88,0)),"")</f>
        <v/>
      </c>
      <c r="CL88" s="117" t="str">
        <f aca="false">IF(OR($BK88&lt;&gt;Constants!$B$12,NOT($CJ88)),"",IF(NOT($BE88),0,Constants!$B$19*IF($BG88,1,MAX(0,MIN(1,(Constants!$B$20-AF88)/Constants!$B$20)))))</f>
        <v/>
      </c>
      <c r="CM88" s="117" t="str">
        <f aca="false">IF(CL88="","",CL88*IF($BF88,1,Constants!$B$25)*CK88)</f>
        <v/>
      </c>
      <c r="CN88" s="117" t="str">
        <f aca="false">IF(OR($BK88&lt;&gt;Constants!$B$12,NOT($CJ88)),"",IF(NOT($BE88),0,IF(NOT($BG88),0,MAX(0,Constants!$B$21*(1-ABS(AG88-$BM88)/$BM88)))))</f>
        <v/>
      </c>
      <c r="CO88" s="117" t="str">
        <f aca="false">IF(CN88="","",CN88*CK88)</f>
        <v/>
      </c>
      <c r="CP88" s="117" t="str">
        <f aca="false">IF(OR($BK88&lt;&gt;Constants!$B$12,NOT($CJ88)),"",IF(OR(NOT($BE88),NOT($BF88)),0,MIN(Constants!$B$18,(Constants!$B$29*$BH88+Constants!$B$30*$BI88)*IF($BG88,1,MAX(0,MIN(1,(Constants!$B$20-AF88)/Constants!$B$20))))))</f>
        <v/>
      </c>
      <c r="CQ88" s="117" t="str">
        <f aca="false">IF(CP88="","",CP88*CK88)</f>
        <v/>
      </c>
      <c r="CR88" s="122" t="str">
        <f aca="false">IF(OR($BK88&lt;&gt;Constants!$B$12,NOT($CJ88)),"",CM88+CO88+CQ88)</f>
        <v/>
      </c>
      <c r="CS88" s="116" t="str">
        <f aca="false">IF(OR($BK88&lt;&gt;Constants!$B$12,ISBLANK($C88)),"",BW88)</f>
        <v/>
      </c>
      <c r="CT88" s="117" t="str">
        <f aca="false">IF(OR($BK88&lt;&gt;Constants!$B$12,ISBLANK($C88)),"",CG88)</f>
        <v/>
      </c>
      <c r="CU88" s="118" t="str">
        <f aca="false">IF(OR($BK88&lt;&gt;Constants!$B$12,ISBLANK($C88)),"",CR88)</f>
        <v/>
      </c>
      <c r="CV88" s="117" t="str">
        <f aca="false">IF(OR($BK88&lt;&gt;Constants!$B$12,ISBLANK($C88)),"",IF(COUNT(CS88:CU88)=0,0,MAX(CS88:CU88)))</f>
        <v/>
      </c>
      <c r="CW88" s="117" t="str">
        <f aca="false">IF($BK88&lt;&gt;Constants!$B$12,"",CV88)</f>
        <v/>
      </c>
      <c r="CX88" s="117" t="str">
        <f aca="false">IF(ISNUMBER(CW88), RANK(CW88,$CW$11:$CW$510), "")</f>
        <v/>
      </c>
      <c r="CY88" s="116" t="str">
        <f aca="false">IF(OR($BK88&lt;&gt;Constants!$B$12,ISBLANK($C88)),"",MAX(BT88,CD88,CO88))</f>
        <v/>
      </c>
      <c r="CZ88" s="117" t="str">
        <f aca="false">IF(ISNUMBER(CY88), RANK(CY88,CY$11:CY$510), "")</f>
        <v/>
      </c>
      <c r="DA88" s="117" t="str">
        <f aca="false">IF(OR($BK88&lt;&gt;Constants!$B$12,ISBLANK($C88)),"",MAX(AM88,AU88,IF($CH88,BC88,0)))</f>
        <v/>
      </c>
      <c r="DB88" s="117" t="str">
        <f aca="false">IF(ISNUMBER(DA88), RANK(DA88,DA$11:DA$510,1), "")</f>
        <v/>
      </c>
      <c r="DC88" s="117" t="str">
        <f aca="false">IF(OR($BK88&lt;&gt;Constants!$B$12,ISBLANK($C88)),"",MAX(BV88,CF88,CQ88))</f>
        <v/>
      </c>
      <c r="DD88" s="117" t="str">
        <f aca="false">IF(ISNUMBER(DC88),RANK(DC88,DC$11:DC$510),"")</f>
        <v/>
      </c>
      <c r="DE88" s="123" t="str">
        <f aca="false">IFERROR(IF(OR($BK88&lt;&gt;Constants!$B$12, ISBLANK($C88)),"",LARGE(CS88:CU88,2)), 0)</f>
        <v/>
      </c>
      <c r="DF88" s="118" t="str">
        <f aca="false">IF(ISNUMBER(DE88), RANK(DE88,DE$11:DE$510), "")</f>
        <v/>
      </c>
      <c r="DG88" s="117" t="str">
        <f aca="false">IF(ISBLANK($C88),"",IF(BK88=Constants!$B$12,RANK($CX88, $CX$11:$CX$510, 1)+
SUMPRODUCT(--($CX$11:$CX$510=$CX88),--($CZ88&gt;$CZ$11:$CZ$510))+
SUMPRODUCT(--($CX$11:$CX$510=$CX88),--($CZ88=$CZ$11:$CZ$510),--($DB88&gt;$DB$11:$DB$510))+
SUMPRODUCT(--($CX$11:$CX$510=$CX88),--($CZ88=$CZ$11:$CZ$510),--($DB88=$DB$11:$DB$510), --($DD88&gt;$DD$11:$DD$510))+
SUMPRODUCT(--($CX$11:$CX$510=$CX88),--($CZ88=$CZ$11:$CZ$510),--($DB88=$DB$11:$DB$510), --($DD88=$DD$11:$DD$510), --($DF88&gt;$DF$11:$DF$510))
,BK88)
)</f>
        <v/>
      </c>
      <c r="DH88" s="117" t="str">
        <f aca="false">IF(ISBLANK(C88),"",IF(BK88&lt;&gt;Constants!$B$12, BK88, CX88-DG88))</f>
        <v/>
      </c>
      <c r="DI88" s="118"/>
      <c r="DJ88" s="124"/>
      <c r="DK88" s="125" t="str">
        <f aca="false">IF(ISBLANK($C88),"",IF($BK88=Constants!$B$13,$BM88,""))</f>
        <v/>
      </c>
      <c r="DL88" s="124" t="str">
        <f aca="false">IF(ISBLANK($C88),"",IF($BK88&lt;&gt;Constants!$B$12,"",IF(COUNT($CS88:$CU88)=0,"",MATCH($CV88,$CS88:$CU88,0))))</f>
        <v/>
      </c>
      <c r="DM88" s="126" t="str">
        <f aca="false">IF(ISNUMBER($DL88),CHOOSE($DL88,$BR88,$CB88,$CM88),"")</f>
        <v/>
      </c>
      <c r="DN88" s="126" t="str">
        <f aca="false">IF(ISNUMBER($DL88),CHOOSE($DL88,$BT88,$CD88,$CO88),"")</f>
        <v/>
      </c>
      <c r="DO88" s="126" t="str">
        <f aca="false">IF(ISNUMBER($DL88),CHOOSE($DL88,$BV88,$CF88,$CQ88),"")</f>
        <v/>
      </c>
      <c r="DP88" s="127" t="str">
        <f aca="false">IF(ISBLANK(C88),"",IF(BK88&lt;&gt;Constants!$B$12, BK88 ,CW88))</f>
        <v/>
      </c>
      <c r="DQ88" s="128" t="str">
        <f aca="false">IF(ISBLANK($C88),"",IF($BK88&lt;&gt;Constants!$B$12,$BK88,$BL88))</f>
        <v/>
      </c>
      <c r="DR88" s="128" t="str">
        <f aca="false">IF(ISBLANK(C88),"",DH88)</f>
        <v/>
      </c>
      <c r="DS88" s="128" t="str">
        <f aca="false">IF(ISBLANK(C88),"",DG88)</f>
        <v/>
      </c>
      <c r="DT88" s="129" t="str">
        <f aca="false">IF(ISBLANK(C88),
  "",
IF(DS88=Constants!$B$9,COUNTA($C$11:$C510)+2,IF(DS88=Constants!$B$10,COUNTA($C$11:$C510)+1,IF(DS88=Constants!$B$11,COUNTA($C$11:$C510),DS88))))</f>
        <v/>
      </c>
      <c r="DU88" s="3"/>
      <c r="DV88" s="130" t="n">
        <f aca="false">IF(OR(ISNUMBER(DS88),DS88="DQ",DS88="P",DS88="NS"),
    1,
    0
)</f>
        <v>0</v>
      </c>
      <c r="DW88" s="130" t="n">
        <v>78</v>
      </c>
      <c r="DX88" s="130" t="str">
        <f aca="false">IF(ISBLANK($C88),"",IF(ISNUMBER(DT88),DT88+ROW($B88)/1000,""))</f>
        <v/>
      </c>
      <c r="DY88" s="130" t="str">
        <f aca="false">IF(ISNUMBER(DX88), RANK(DX88,DX$11:DX$510,1), "")</f>
        <v/>
      </c>
      <c r="DZ88" s="130" t="str">
        <f aca="false">IF(ISBLANK($C88),
    "",
    $B88
)</f>
        <v/>
      </c>
      <c r="EA88" s="130" t="str">
        <f aca="false">IF(ISBLANK($C88),
    "",
    $C88
)</f>
        <v/>
      </c>
      <c r="EB88" s="130" t="str">
        <f aca="false">IF(ISBLANK($C88),
    "",
    $D88
)</f>
        <v/>
      </c>
      <c r="EC88" s="130" t="str">
        <f aca="false">IF(ISBLANK($C88),"",$DQ88)</f>
        <v/>
      </c>
      <c r="ED88" s="131" t="str">
        <f aca="false">DP88</f>
        <v/>
      </c>
      <c r="EE88" s="130" t="str">
        <f aca="false">IF(ISBLANK($C88),
    "",
    DS88
)</f>
        <v/>
      </c>
      <c r="EF88" s="132" t="str">
        <f aca="false">IF(DW88&gt;DV$10,
    "",
    VLOOKUP(DW88,DY$11:EE586,7,FALSE())
)</f>
        <v/>
      </c>
      <c r="EG88" s="133" t="str">
        <f aca="false">IF(DW88&gt;DV$10,
    "",
    VLOOKUP(DW88,DY$11:EE586,2,FALSE())
)</f>
        <v/>
      </c>
      <c r="EH88" s="133" t="str">
        <f aca="false">IF(DW88&gt;DV$10,
    "",
    VLOOKUP(DW88,DY$11:EE586,3,FALSE())
)</f>
        <v/>
      </c>
      <c r="EI88" s="133" t="str">
        <f aca="false">IF(DW88&gt;DV$10,
    "",
    VLOOKUP(DW88,DY$11:EE586,4,FALSE())
)</f>
        <v/>
      </c>
      <c r="EJ88" s="134" t="str">
        <f aca="false">IF(DW88&gt;DV$10,
    "",
    VLOOKUP(DW88,DY$11:EE586,6,FALSE())
)</f>
        <v/>
      </c>
      <c r="EK88" s="59"/>
    </row>
    <row r="89" customFormat="false" ht="15.75" hidden="false" customHeight="false" outlineLevel="0" collapsed="false">
      <c r="A89" s="3"/>
      <c r="B89" s="155"/>
      <c r="C89" s="156"/>
      <c r="D89" s="96"/>
      <c r="E89" s="157"/>
      <c r="F89" s="148"/>
      <c r="G89" s="148"/>
      <c r="H89" s="149"/>
      <c r="I89" s="150"/>
      <c r="J89" s="151"/>
      <c r="K89" s="151"/>
      <c r="L89" s="151"/>
      <c r="M89" s="151"/>
      <c r="N89" s="152"/>
      <c r="O89" s="103"/>
      <c r="P89" s="148"/>
      <c r="Q89" s="149"/>
      <c r="R89" s="150"/>
      <c r="S89" s="151"/>
      <c r="T89" s="151"/>
      <c r="U89" s="151"/>
      <c r="V89" s="151"/>
      <c r="W89" s="152"/>
      <c r="X89" s="103"/>
      <c r="Y89" s="148"/>
      <c r="Z89" s="149"/>
      <c r="AA89" s="150"/>
      <c r="AB89" s="151"/>
      <c r="AC89" s="151"/>
      <c r="AD89" s="151"/>
      <c r="AE89" s="151"/>
      <c r="AF89" s="152"/>
      <c r="AG89" s="104"/>
      <c r="AH89" s="150"/>
      <c r="AI89" s="73"/>
      <c r="AJ89" s="73" t="str">
        <f aca="false">IF(ISBLANK($C89),
  "",
IF(E89=Constants!$B$7,
  TRUE(),
IF(E89=Constants!$B$8,
  FALSE(),
  TRUE()
)))</f>
        <v/>
      </c>
      <c r="AK89" s="74" t="str">
        <f aca="false">IF(ISBLANK($C89),"",IF(F89=Constants!$B$8,FALSE(),TRUE()))</f>
        <v/>
      </c>
      <c r="AL89" s="74" t="str">
        <f aca="false">IF(ISBLANK($C89),"",COUNTA($G89:$O89)&gt;0)</f>
        <v/>
      </c>
      <c r="AM89" s="74" t="str">
        <f aca="false">IF(OR(ISBLANK($C89),$AL89&lt;&gt;TRUE()),"",IF(ISBLANK(G89),Constants!$B$27,MAX(0,G89)))</f>
        <v/>
      </c>
      <c r="AN89" s="74" t="str">
        <f aca="false">IF(OR(ISBLANK($C89),$AL89&lt;&gt;TRUE()),"",IF(ISBLANK(H89),Constants!$B$28,MAX(0,H89)))</f>
        <v/>
      </c>
      <c r="AO89" s="74" t="str">
        <f aca="false">IF(OR(ISBLANK($C89),$AL89&lt;&gt;TRUE()),"",IF(J89=Constants!$B$7,TRUE(),IF(J89=Constants!$B$8,FALSE(),TRUE())))</f>
        <v/>
      </c>
      <c r="AP89" s="74" t="str">
        <f aca="false">IF(OR(ISBLANK($C89),$AL89&lt;&gt;TRUE()),"",IF(I89=Constants!$B$7,TRUE(),IF(I89=Constants!$B$8,FALSE(),TRUE())))</f>
        <v/>
      </c>
      <c r="AQ89" s="74" t="str">
        <f aca="false">IF(OR(ISBLANK($C89),$AL89&lt;&gt;TRUE()),"",IF(K89=Constants!$B$33,TRUE(),IF(K89=Constants!$B$34,FALSE(),IF(AND(ISNUMBER(O89),OR(ISBLANK(N89),N89=0)),TRUE(),IF(AND(ISBLANK(O89),ISNUMBER(N89),N89&lt;&gt;0),FALSE(),"")))))</f>
        <v/>
      </c>
      <c r="AR89" s="74" t="str">
        <f aca="false">IF(OR(ISBLANK($C89),$AL89&lt;&gt;TRUE()),"",IF(ISBLANK(L89),Constants!$B$35,MAX(0,MIN(Constants!$B$31,L89))))</f>
        <v/>
      </c>
      <c r="AS89" s="74" t="str">
        <f aca="false">IF(OR(ISBLANK($C89),$AL89&lt;&gt;TRUE()),"",IF(ISBLANK(M89),Constants!$B$35,MAX(0,MIN(Constants!$B$32,M89))))</f>
        <v/>
      </c>
      <c r="AT89" s="74" t="str">
        <f aca="false">IF(ISBLANK($C89),"",COUNTA($P89:$X89)&gt;0)</f>
        <v/>
      </c>
      <c r="AU89" s="74" t="str">
        <f aca="false">IF(OR(ISBLANK($C89),$AT89&lt;&gt;TRUE()),"",IF(ISBLANK(P89),Constants!$B$27,MAX(0,P89)))</f>
        <v/>
      </c>
      <c r="AV89" s="74" t="str">
        <f aca="false">IF(OR(ISBLANK($C89),$AT89&lt;&gt;TRUE()),"",IF(ISBLANK(Q89),Constants!$B$28,MAX(0,Q89)))</f>
        <v/>
      </c>
      <c r="AW89" s="74" t="str">
        <f aca="false">IF(OR(ISBLANK($C89),$AT89&lt;&gt;TRUE()),"",IF(S89=Constants!$B$7,TRUE(),IF(S89=Constants!$B$8,FALSE(),TRUE())))</f>
        <v/>
      </c>
      <c r="AX89" s="74" t="str">
        <f aca="false">IF(OR(ISBLANK($C89),$AT89&lt;&gt;TRUE()),"",IF(R89=Constants!$B$7,TRUE(),IF(R89=Constants!$B$8,FALSE(),TRUE())))</f>
        <v/>
      </c>
      <c r="AY89" s="74" t="str">
        <f aca="false">IF(OR(ISBLANK($C89),$AT89&lt;&gt;TRUE()),"",IF(T89=Constants!$B$33,TRUE(),IF(T89=Constants!$B$34,FALSE(),IF(AND(ISNUMBER(X89),OR(ISBLANK(W89),W89=0)),TRUE(),IF(AND(ISBLANK(X89),ISNUMBER(W89),W89&lt;&gt;0),FALSE(),"")))))</f>
        <v/>
      </c>
      <c r="AZ89" s="74" t="str">
        <f aca="false">IF(OR(ISBLANK($C89),$AT89&lt;&gt;TRUE()),"",IF(ISBLANK(U89),Constants!$B$35,MAX(0,MIN(Constants!$B$31,U89))))</f>
        <v/>
      </c>
      <c r="BA89" s="74" t="str">
        <f aca="false">IF(OR(ISBLANK($C89),$AT89&lt;&gt;TRUE()),"",IF(ISBLANK(V89),Constants!$B$35,MAX(0,MIN(Constants!$B$32,V89))))</f>
        <v/>
      </c>
      <c r="BB89" s="74" t="str">
        <f aca="false">IF(ISBLANK($C89),"",COUNTA($Y89:$AG89)&gt;0)</f>
        <v/>
      </c>
      <c r="BC89" s="74" t="str">
        <f aca="false">IF(OR(ISBLANK($C89),$BB89&lt;&gt;TRUE()),"",IF(ISBLANK(Y89),Constants!$B$27,MAX(0,Y89)))</f>
        <v/>
      </c>
      <c r="BD89" s="74" t="str">
        <f aca="false">IF(OR(ISBLANK($C89),$BB89&lt;&gt;TRUE()),"",IF(ISBLANK(Z89),Constants!$B$28,MAX(0,Z89)))</f>
        <v/>
      </c>
      <c r="BE89" s="74" t="str">
        <f aca="false">IF(OR(ISBLANK($C89),$BB89&lt;&gt;TRUE()),"",IF(AB89=Constants!$B$7,TRUE(),IF(AB89=Constants!$B$8,FALSE(),TRUE())))</f>
        <v/>
      </c>
      <c r="BF89" s="74" t="str">
        <f aca="false">IF(OR(ISBLANK($C89),$BB89&lt;&gt;TRUE()),"",IF(AA89=Constants!$B$7,TRUE(),IF(AA89=Constants!$B$8,FALSE(),TRUE())))</f>
        <v/>
      </c>
      <c r="BG89" s="74" t="str">
        <f aca="false">IF(OR(ISBLANK($C89),$BB89&lt;&gt;TRUE()),"",IF(AC89=Constants!$B$33,TRUE(),IF(AC89=Constants!$B$34,FALSE(),IF(AND(ISNUMBER(AG89),OR(ISBLANK(AF89),AF89=0)),TRUE(),IF(AND(ISBLANK(AG89),ISNUMBER(AF89),AF89&lt;&gt;0),FALSE(),"")))))</f>
        <v/>
      </c>
      <c r="BH89" s="74" t="str">
        <f aca="false">IF(OR(ISBLANK($C89),$BB89&lt;&gt;TRUE()),"",IF(ISBLANK(AD89),Constants!$B$35,MAX(0,MIN(Constants!$B$31,AD89))))</f>
        <v/>
      </c>
      <c r="BI89" s="74" t="str">
        <f aca="false">IF(OR(ISBLANK($C89),$BB89&lt;&gt;TRUE()),"",IF(ISBLANK(AE89),Constants!$B$35,MAX(0,MIN(Constants!$B$32,AE89))))</f>
        <v/>
      </c>
      <c r="BJ89" s="75" t="str">
        <f aca="false">IF(ISBLANK($C89),
  "",
IF(AH89=Constants!$B$7,
  TRUE(),
IF(AH89=Constants!$B$8,
  FALSE(),
  FALSE()
)))</f>
        <v/>
      </c>
      <c r="BK89" s="74" t="str">
        <f aca="false">IF(ISBLANK($C89),"",IF($BJ89,Constants!$B$9,IF(COUNTA($E89:$AH89)=0,Constants!$B$10,IF(NOT($AK89),Constants!$B$11,IF(AND(NOT(ISNUMBER($BM89)),COUNTA($O89,$X89,$AG89)&gt;0),Constants!$B$13,Constants!$B$12)))))</f>
        <v/>
      </c>
      <c r="BL89" s="74" t="str">
        <f aca="false">IF(ISBLANK($C89),"",IF($BK89&lt;&gt;Constants!$B$12,$BK89,Constants!$B$4))</f>
        <v/>
      </c>
      <c r="BM89" s="73" t="str">
        <f aca="false">IF(OR(ISBLANK($D$8), NOT(ISNUMBER($D$8))), Constants!$B$17,$D$8)</f>
        <v>ERROR: Set Target Time in cell D8</v>
      </c>
      <c r="BN89" s="73" t="str">
        <f aca="false">IF(OR($BK89&lt;&gt;Constants!$B$12,$AL89&lt;&gt;TRUE()),"",IF(NOT($AO89),TRUE(),IF($AQ89="","",$AQ89)))</f>
        <v/>
      </c>
      <c r="BO89" s="74" t="b">
        <f aca="false">IF(BN89="",FALSE(),IF(NOT($AO89),TRUE(),IF($AQ89,ISNUMBER(O89),ISNUMBER(N89))))</f>
        <v>0</v>
      </c>
      <c r="BP89" s="76" t="str">
        <f aca="false">IF(BO89,IF($AJ89,1,Constants!$B$22)*POWER(Constants!$B$23,MAX($AM89,0))*POWER(Constants!$B$24,MAX($AN89,0)),"")</f>
        <v/>
      </c>
      <c r="BQ89" s="74" t="str">
        <f aca="false">IF(OR($BK89&lt;&gt;Constants!$B$12,NOT($BO89)),"",IF(NOT($AO89),0,Constants!$B$19*IF($AQ89,1,MAX(0,MIN(1,(Constants!$B$20-N89)/Constants!$B$20)))))</f>
        <v/>
      </c>
      <c r="BR89" s="74" t="str">
        <f aca="false">IF(BQ89="","",BQ89*IF($AP89,1,Constants!$B$25)*BP89)</f>
        <v/>
      </c>
      <c r="BS89" s="74" t="str">
        <f aca="false">IF(OR($BK89&lt;&gt;Constants!$B$12,NOT($BO89)),"",IF(NOT($AO89),0,IF(NOT($AQ89),0,MAX(0,Constants!$B$21*(1-ABS(O89-$BM89)/$BM89)))))</f>
        <v/>
      </c>
      <c r="BT89" s="74" t="str">
        <f aca="false">IF(BS89="","",BS89*BP89)</f>
        <v/>
      </c>
      <c r="BU89" s="74" t="str">
        <f aca="false">IF(OR($BK89&lt;&gt;Constants!$B$12,NOT($BO89)),"",IF(OR(NOT($AO89),NOT($AP89)),0,MIN(Constants!$B$18,(Constants!$B$29*$AR89+Constants!$B$30*$AS89)*IF($AQ89,1,MAX(0,MIN(1,(Constants!$B$20-N89)/Constants!$B$20))))))</f>
        <v/>
      </c>
      <c r="BV89" s="74" t="str">
        <f aca="false">IF(BU89="","",BU89*BP89)</f>
        <v/>
      </c>
      <c r="BW89" s="75" t="str">
        <f aca="false">IF(OR($BK89&lt;&gt;Constants!$B$12,NOT($BO89)),"",BR89+BT89+BV89)</f>
        <v/>
      </c>
      <c r="BX89" s="73" t="str">
        <f aca="false">IF(OR($BK89&lt;&gt;Constants!$B$12,$AT89&lt;&gt;TRUE()),"",IF(NOT($AW89),TRUE(),IF($AY89="","",$AY89)))</f>
        <v/>
      </c>
      <c r="BY89" s="74" t="b">
        <f aca="false">IF(BX89="",FALSE(),IF(NOT($AW89),TRUE(),IF($AY89,ISNUMBER(X89),ISNUMBER(W89))))</f>
        <v>0</v>
      </c>
      <c r="BZ89" s="76" t="str">
        <f aca="false">IF(BY89,IF($AJ89,1,Constants!$B$22)*POWER(Constants!$B$23,MAX($AU89,0))*POWER(Constants!$B$24,MAX($AV89,0)),"")</f>
        <v/>
      </c>
      <c r="CA89" s="74" t="str">
        <f aca="false">IF(OR($BK89&lt;&gt;Constants!$B$12,NOT($BY89)),"",IF(NOT($AW89),0,Constants!$B$19*IF($AY89,1,MAX(0,MIN(1,(Constants!$B$20-W89)/Constants!$B$20)))))</f>
        <v/>
      </c>
      <c r="CB89" s="74" t="str">
        <f aca="false">IF(CA89="","",CA89*IF($AX89,1,Constants!$B$25)*BZ89)</f>
        <v/>
      </c>
      <c r="CC89" s="74" t="str">
        <f aca="false">IF(OR($BK89&lt;&gt;Constants!$B$12,NOT($BY89)),"",IF(NOT($AW89),0,IF(NOT($AY89),0,MAX(0,Constants!$B$21*(1-ABS(X89-$BM89)/$BM89)))))</f>
        <v/>
      </c>
      <c r="CD89" s="74" t="str">
        <f aca="false">IF(CC89="","",CC89*BZ89)</f>
        <v/>
      </c>
      <c r="CE89" s="74" t="str">
        <f aca="false">IF(OR($BK89&lt;&gt;Constants!$B$12,NOT($BY89)),"",IF(OR(NOT($AW89),NOT($AX89)),0,MIN(Constants!$B$18,(Constants!$B$29*$AZ89+Constants!$B$30*$BA89)*IF($AY89,1,MAX(0,MIN(1,(Constants!$B$20-W89)/Constants!$B$20))))))</f>
        <v/>
      </c>
      <c r="CF89" s="74" t="str">
        <f aca="false">IF(CE89="","",CE89*BZ89)</f>
        <v/>
      </c>
      <c r="CG89" s="75" t="str">
        <f aca="false">IF(OR($BK89&lt;&gt;Constants!$B$12,NOT($BY89)),"",CB89+CD89+CF89)</f>
        <v/>
      </c>
      <c r="CH89" s="73" t="b">
        <f aca="false">IF(OR(BN89="",BX89=""),TRUE(),BN89&lt;&gt;BX89)</f>
        <v>1</v>
      </c>
      <c r="CI89" s="74" t="str">
        <f aca="false">IF(OR($BK89&lt;&gt;Constants!$B$12,$BB89&lt;&gt;TRUE(),NOT($CH89)),"",IF(NOT($BE89),TRUE(),IF($BG89="","",$BG89)))</f>
        <v/>
      </c>
      <c r="CJ89" s="74" t="b">
        <f aca="false">IF(CI89="",FALSE(),IF(NOT($BE89),TRUE(),IF($BG89,ISNUMBER(AG89),ISNUMBER(AF89))))</f>
        <v>0</v>
      </c>
      <c r="CK89" s="76" t="str">
        <f aca="false">IF(CJ89,IF($AJ89,1,Constants!$B$22)*POWER(Constants!$B$23,MAX($BC89,0))*POWER(Constants!$B$24,MAX($BD89,0)),"")</f>
        <v/>
      </c>
      <c r="CL89" s="74" t="str">
        <f aca="false">IF(OR($BK89&lt;&gt;Constants!$B$12,NOT($CJ89)),"",IF(NOT($BE89),0,Constants!$B$19*IF($BG89,1,MAX(0,MIN(1,(Constants!$B$20-AF89)/Constants!$B$20)))))</f>
        <v/>
      </c>
      <c r="CM89" s="74" t="str">
        <f aca="false">IF(CL89="","",CL89*IF($BF89,1,Constants!$B$25)*CK89)</f>
        <v/>
      </c>
      <c r="CN89" s="74" t="str">
        <f aca="false">IF(OR($BK89&lt;&gt;Constants!$B$12,NOT($CJ89)),"",IF(NOT($BE89),0,IF(NOT($BG89),0,MAX(0,Constants!$B$21*(1-ABS(AG89-$BM89)/$BM89)))))</f>
        <v/>
      </c>
      <c r="CO89" s="74" t="str">
        <f aca="false">IF(CN89="","",CN89*CK89)</f>
        <v/>
      </c>
      <c r="CP89" s="74" t="str">
        <f aca="false">IF(OR($BK89&lt;&gt;Constants!$B$12,NOT($CJ89)),"",IF(OR(NOT($BE89),NOT($BF89)),0,MIN(Constants!$B$18,(Constants!$B$29*$BH89+Constants!$B$30*$BI89)*IF($BG89,1,MAX(0,MIN(1,(Constants!$B$20-AF89)/Constants!$B$20))))))</f>
        <v/>
      </c>
      <c r="CQ89" s="74" t="str">
        <f aca="false">IF(CP89="","",CP89*CK89)</f>
        <v/>
      </c>
      <c r="CR89" s="75" t="str">
        <f aca="false">IF(OR($BK89&lt;&gt;Constants!$B$12,NOT($CJ89)),"",CM89+CO89+CQ89)</f>
        <v/>
      </c>
      <c r="CS89" s="73" t="str">
        <f aca="false">IF(OR($BK89&lt;&gt;Constants!$B$12,ISBLANK($C89)),"",BW89)</f>
        <v/>
      </c>
      <c r="CT89" s="74" t="str">
        <f aca="false">IF(OR($BK89&lt;&gt;Constants!$B$12,ISBLANK($C89)),"",CG89)</f>
        <v/>
      </c>
      <c r="CU89" s="75" t="str">
        <f aca="false">IF(OR($BK89&lt;&gt;Constants!$B$12,ISBLANK($C89)),"",CR89)</f>
        <v/>
      </c>
      <c r="CV89" s="74" t="str">
        <f aca="false">IF(OR($BK89&lt;&gt;Constants!$B$12,ISBLANK($C89)),"",IF(COUNT(CS89:CU89)=0,0,MAX(CS89:CU89)))</f>
        <v/>
      </c>
      <c r="CW89" s="74" t="str">
        <f aca="false">IF($BK89&lt;&gt;Constants!$B$12,"",CV89)</f>
        <v/>
      </c>
      <c r="CX89" s="74" t="str">
        <f aca="false">IF(ISNUMBER(CW89), RANK(CW89,$CW$11:$CW$510), "")</f>
        <v/>
      </c>
      <c r="CY89" s="73" t="str">
        <f aca="false">IF(OR($BK89&lt;&gt;Constants!$B$12,ISBLANK($C89)),"",MAX(BT89,CD89,CO89))</f>
        <v/>
      </c>
      <c r="CZ89" s="74" t="str">
        <f aca="false">IF(ISNUMBER(CY89), RANK(CY89,CY$11:CY$510), "")</f>
        <v/>
      </c>
      <c r="DA89" s="74" t="str">
        <f aca="false">IF(OR($BK89&lt;&gt;Constants!$B$12,ISBLANK($C89)),"",MAX(AM89,AU89,IF($CH89,BC89,0)))</f>
        <v/>
      </c>
      <c r="DB89" s="74" t="str">
        <f aca="false">IF(ISNUMBER(DA89), RANK(DA89,DA$11:DA$510,1), "")</f>
        <v/>
      </c>
      <c r="DC89" s="74" t="str">
        <f aca="false">IF(OR($BK89&lt;&gt;Constants!$B$12,ISBLANK($C89)),"",MAX(BV89,CF89,CQ89))</f>
        <v/>
      </c>
      <c r="DD89" s="74" t="str">
        <f aca="false">IF(ISNUMBER(DC89),RANK(DC89,DC$11:DC$510),"")</f>
        <v/>
      </c>
      <c r="DE89" s="77" t="str">
        <f aca="false">IFERROR(IF(OR($BK89&lt;&gt;Constants!$B$12, ISBLANK($C89)),"",LARGE(CS89:CU89,2)), 0)</f>
        <v/>
      </c>
      <c r="DF89" s="75" t="str">
        <f aca="false">IF(ISNUMBER(DE89), RANK(DE89,DE$11:DE$510), "")</f>
        <v/>
      </c>
      <c r="DG89" s="74" t="str">
        <f aca="false">IF(ISBLANK($C89),"",IF(BK89=Constants!$B$12,RANK($CX89, $CX$11:$CX$510, 1)+
SUMPRODUCT(--($CX$11:$CX$510=$CX89),--($CZ89&gt;$CZ$11:$CZ$510))+
SUMPRODUCT(--($CX$11:$CX$510=$CX89),--($CZ89=$CZ$11:$CZ$510),--($DB89&gt;$DB$11:$DB$510))+
SUMPRODUCT(--($CX$11:$CX$510=$CX89),--($CZ89=$CZ$11:$CZ$510),--($DB89=$DB$11:$DB$510), --($DD89&gt;$DD$11:$DD$510))+
SUMPRODUCT(--($CX$11:$CX$510=$CX89),--($CZ89=$CZ$11:$CZ$510),--($DB89=$DB$11:$DB$510), --($DD89=$DD$11:$DD$510), --($DF89&gt;$DF$11:$DF$510))
,BK89)
)</f>
        <v/>
      </c>
      <c r="DH89" s="74" t="str">
        <f aca="false">IF(ISBLANK(C89),"",IF(BK89&lt;&gt;Constants!$B$12, BK89, CX89-DG89))</f>
        <v/>
      </c>
      <c r="DI89" s="75"/>
      <c r="DJ89" s="78"/>
      <c r="DK89" s="79" t="str">
        <f aca="false">IF(ISBLANK($C89),"",IF($BK89=Constants!$B$13,$BM89,""))</f>
        <v/>
      </c>
      <c r="DL89" s="78" t="str">
        <f aca="false">IF(ISBLANK($C89),"",IF($BK89&lt;&gt;Constants!$B$12,"",IF(COUNT($CS89:$CU89)=0,"",MATCH($CV89,$CS89:$CU89,0))))</f>
        <v/>
      </c>
      <c r="DM89" s="80" t="str">
        <f aca="false">IF(ISNUMBER($DL89),CHOOSE($DL89,$BR89,$CB89,$CM89),"")</f>
        <v/>
      </c>
      <c r="DN89" s="80" t="str">
        <f aca="false">IF(ISNUMBER($DL89),CHOOSE($DL89,$BT89,$CD89,$CO89),"")</f>
        <v/>
      </c>
      <c r="DO89" s="80" t="str">
        <f aca="false">IF(ISNUMBER($DL89),CHOOSE($DL89,$BV89,$CF89,$CQ89),"")</f>
        <v/>
      </c>
      <c r="DP89" s="81" t="str">
        <f aca="false">IF(ISBLANK(C89),"",IF(BK89&lt;&gt;Constants!$B$12, BK89 ,CW89))</f>
        <v/>
      </c>
      <c r="DQ89" s="82" t="str">
        <f aca="false">IF(ISBLANK($C89),"",IF($BK89&lt;&gt;Constants!$B$12,$BK89,$BL89))</f>
        <v/>
      </c>
      <c r="DR89" s="82" t="str">
        <f aca="false">IF(ISBLANK(C89),"",DH89)</f>
        <v/>
      </c>
      <c r="DS89" s="82" t="str">
        <f aca="false">IF(ISBLANK(C89),"",DG89)</f>
        <v/>
      </c>
      <c r="DT89" s="83" t="str">
        <f aca="false">IF(ISBLANK(C89),
  "",
IF(DS89=Constants!$B$9,COUNTA($C$11:$C510)+2,IF(DS89=Constants!$B$10,COUNTA($C$11:$C510)+1,IF(DS89=Constants!$B$11,COUNTA($C$11:$C510),DS89))))</f>
        <v/>
      </c>
      <c r="DU89" s="3"/>
      <c r="DV89" s="84" t="n">
        <f aca="false">IF(OR(ISNUMBER(DS89),DS89="DQ",DS89="P",DS89="NS"),
    1,
    0
)</f>
        <v>0</v>
      </c>
      <c r="DW89" s="84" t="n">
        <v>79</v>
      </c>
      <c r="DX89" s="84" t="str">
        <f aca="false">IF(ISBLANK($C89),"",IF(ISNUMBER(DT89),DT89+ROW($B89)/1000,""))</f>
        <v/>
      </c>
      <c r="DY89" s="84" t="str">
        <f aca="false">IF(ISNUMBER(DX89), RANK(DX89,DX$11:DX$510,1), "")</f>
        <v/>
      </c>
      <c r="DZ89" s="84" t="str">
        <f aca="false">IF(ISBLANK($C89),
    "",
    $B89
)</f>
        <v/>
      </c>
      <c r="EA89" s="84" t="str">
        <f aca="false">IF(ISBLANK($C89),
    "",
    $C89
)</f>
        <v/>
      </c>
      <c r="EB89" s="84" t="str">
        <f aca="false">IF(ISBLANK($C89),
    "",
    $D89
)</f>
        <v/>
      </c>
      <c r="EC89" s="84" t="str">
        <f aca="false">IF(ISBLANK($C89),"",$DQ89)</f>
        <v/>
      </c>
      <c r="ED89" s="86" t="str">
        <f aca="false">DP89</f>
        <v/>
      </c>
      <c r="EE89" s="84" t="str">
        <f aca="false">IF(ISBLANK($C89),
    "",
    DS89
)</f>
        <v/>
      </c>
      <c r="EF89" s="87" t="str">
        <f aca="false">IF(DW89&gt;DV$10,
    "",
    VLOOKUP(DW89,DY$11:EE587,7,FALSE())
)</f>
        <v/>
      </c>
      <c r="EG89" s="88" t="str">
        <f aca="false">IF(DW89&gt;DV$10,
    "",
    VLOOKUP(DW89,DY$11:EE587,2,FALSE())
)</f>
        <v/>
      </c>
      <c r="EH89" s="88" t="str">
        <f aca="false">IF(DW89&gt;DV$10,
    "",
    VLOOKUP(DW89,DY$11:EE587,3,FALSE())
)</f>
        <v/>
      </c>
      <c r="EI89" s="88" t="str">
        <f aca="false">IF(DW89&gt;DV$10,
    "",
    VLOOKUP(DW89,DY$11:EE587,4,FALSE())
)</f>
        <v/>
      </c>
      <c r="EJ89" s="89" t="str">
        <f aca="false">IF(DW89&gt;DV$10,
    "",
    VLOOKUP(DW89,DY$11:EE587,6,FALSE())
)</f>
        <v/>
      </c>
      <c r="EK89" s="59"/>
    </row>
    <row r="90" customFormat="false" ht="15.75" hidden="false" customHeight="false" outlineLevel="0" collapsed="false">
      <c r="A90" s="3"/>
      <c r="B90" s="155"/>
      <c r="C90" s="156"/>
      <c r="D90" s="96"/>
      <c r="E90" s="157"/>
      <c r="F90" s="148"/>
      <c r="G90" s="148"/>
      <c r="H90" s="149"/>
      <c r="I90" s="150"/>
      <c r="J90" s="151"/>
      <c r="K90" s="151"/>
      <c r="L90" s="151"/>
      <c r="M90" s="151"/>
      <c r="N90" s="152"/>
      <c r="O90" s="103"/>
      <c r="P90" s="148"/>
      <c r="Q90" s="149"/>
      <c r="R90" s="150"/>
      <c r="S90" s="151"/>
      <c r="T90" s="151"/>
      <c r="U90" s="151"/>
      <c r="V90" s="151"/>
      <c r="W90" s="152"/>
      <c r="X90" s="103"/>
      <c r="Y90" s="148"/>
      <c r="Z90" s="149"/>
      <c r="AA90" s="150"/>
      <c r="AB90" s="151"/>
      <c r="AC90" s="151"/>
      <c r="AD90" s="151"/>
      <c r="AE90" s="151"/>
      <c r="AF90" s="152"/>
      <c r="AG90" s="104"/>
      <c r="AH90" s="150"/>
      <c r="AI90" s="73"/>
      <c r="AJ90" s="73" t="str">
        <f aca="false">IF(ISBLANK($C90),
  "",
IF(E90=Constants!$B$7,
  TRUE(),
IF(E90=Constants!$B$8,
  FALSE(),
  TRUE()
)))</f>
        <v/>
      </c>
      <c r="AK90" s="74" t="str">
        <f aca="false">IF(ISBLANK($C90),"",IF(F90=Constants!$B$8,FALSE(),TRUE()))</f>
        <v/>
      </c>
      <c r="AL90" s="74" t="str">
        <f aca="false">IF(ISBLANK($C90),"",COUNTA($G90:$O90)&gt;0)</f>
        <v/>
      </c>
      <c r="AM90" s="74" t="str">
        <f aca="false">IF(OR(ISBLANK($C90),$AL90&lt;&gt;TRUE()),"",IF(ISBLANK(G90),Constants!$B$27,MAX(0,G90)))</f>
        <v/>
      </c>
      <c r="AN90" s="74" t="str">
        <f aca="false">IF(OR(ISBLANK($C90),$AL90&lt;&gt;TRUE()),"",IF(ISBLANK(H90),Constants!$B$28,MAX(0,H90)))</f>
        <v/>
      </c>
      <c r="AO90" s="74" t="str">
        <f aca="false">IF(OR(ISBLANK($C90),$AL90&lt;&gt;TRUE()),"",IF(J90=Constants!$B$7,TRUE(),IF(J90=Constants!$B$8,FALSE(),TRUE())))</f>
        <v/>
      </c>
      <c r="AP90" s="74" t="str">
        <f aca="false">IF(OR(ISBLANK($C90),$AL90&lt;&gt;TRUE()),"",IF(I90=Constants!$B$7,TRUE(),IF(I90=Constants!$B$8,FALSE(),TRUE())))</f>
        <v/>
      </c>
      <c r="AQ90" s="74" t="str">
        <f aca="false">IF(OR(ISBLANK($C90),$AL90&lt;&gt;TRUE()),"",IF(K90=Constants!$B$33,TRUE(),IF(K90=Constants!$B$34,FALSE(),IF(AND(ISNUMBER(O90),OR(ISBLANK(N90),N90=0)),TRUE(),IF(AND(ISBLANK(O90),ISNUMBER(N90),N90&lt;&gt;0),FALSE(),"")))))</f>
        <v/>
      </c>
      <c r="AR90" s="74" t="str">
        <f aca="false">IF(OR(ISBLANK($C90),$AL90&lt;&gt;TRUE()),"",IF(ISBLANK(L90),Constants!$B$35,MAX(0,MIN(Constants!$B$31,L90))))</f>
        <v/>
      </c>
      <c r="AS90" s="74" t="str">
        <f aca="false">IF(OR(ISBLANK($C90),$AL90&lt;&gt;TRUE()),"",IF(ISBLANK(M90),Constants!$B$35,MAX(0,MIN(Constants!$B$32,M90))))</f>
        <v/>
      </c>
      <c r="AT90" s="74" t="str">
        <f aca="false">IF(ISBLANK($C90),"",COUNTA($P90:$X90)&gt;0)</f>
        <v/>
      </c>
      <c r="AU90" s="74" t="str">
        <f aca="false">IF(OR(ISBLANK($C90),$AT90&lt;&gt;TRUE()),"",IF(ISBLANK(P90),Constants!$B$27,MAX(0,P90)))</f>
        <v/>
      </c>
      <c r="AV90" s="74" t="str">
        <f aca="false">IF(OR(ISBLANK($C90),$AT90&lt;&gt;TRUE()),"",IF(ISBLANK(Q90),Constants!$B$28,MAX(0,Q90)))</f>
        <v/>
      </c>
      <c r="AW90" s="74" t="str">
        <f aca="false">IF(OR(ISBLANK($C90),$AT90&lt;&gt;TRUE()),"",IF(S90=Constants!$B$7,TRUE(),IF(S90=Constants!$B$8,FALSE(),TRUE())))</f>
        <v/>
      </c>
      <c r="AX90" s="74" t="str">
        <f aca="false">IF(OR(ISBLANK($C90),$AT90&lt;&gt;TRUE()),"",IF(R90=Constants!$B$7,TRUE(),IF(R90=Constants!$B$8,FALSE(),TRUE())))</f>
        <v/>
      </c>
      <c r="AY90" s="74" t="str">
        <f aca="false">IF(OR(ISBLANK($C90),$AT90&lt;&gt;TRUE()),"",IF(T90=Constants!$B$33,TRUE(),IF(T90=Constants!$B$34,FALSE(),IF(AND(ISNUMBER(X90),OR(ISBLANK(W90),W90=0)),TRUE(),IF(AND(ISBLANK(X90),ISNUMBER(W90),W90&lt;&gt;0),FALSE(),"")))))</f>
        <v/>
      </c>
      <c r="AZ90" s="74" t="str">
        <f aca="false">IF(OR(ISBLANK($C90),$AT90&lt;&gt;TRUE()),"",IF(ISBLANK(U90),Constants!$B$35,MAX(0,MIN(Constants!$B$31,U90))))</f>
        <v/>
      </c>
      <c r="BA90" s="74" t="str">
        <f aca="false">IF(OR(ISBLANK($C90),$AT90&lt;&gt;TRUE()),"",IF(ISBLANK(V90),Constants!$B$35,MAX(0,MIN(Constants!$B$32,V90))))</f>
        <v/>
      </c>
      <c r="BB90" s="74" t="str">
        <f aca="false">IF(ISBLANK($C90),"",COUNTA($Y90:$AG90)&gt;0)</f>
        <v/>
      </c>
      <c r="BC90" s="74" t="str">
        <f aca="false">IF(OR(ISBLANK($C90),$BB90&lt;&gt;TRUE()),"",IF(ISBLANK(Y90),Constants!$B$27,MAX(0,Y90)))</f>
        <v/>
      </c>
      <c r="BD90" s="74" t="str">
        <f aca="false">IF(OR(ISBLANK($C90),$BB90&lt;&gt;TRUE()),"",IF(ISBLANK(Z90),Constants!$B$28,MAX(0,Z90)))</f>
        <v/>
      </c>
      <c r="BE90" s="74" t="str">
        <f aca="false">IF(OR(ISBLANK($C90),$BB90&lt;&gt;TRUE()),"",IF(AB90=Constants!$B$7,TRUE(),IF(AB90=Constants!$B$8,FALSE(),TRUE())))</f>
        <v/>
      </c>
      <c r="BF90" s="74" t="str">
        <f aca="false">IF(OR(ISBLANK($C90),$BB90&lt;&gt;TRUE()),"",IF(AA90=Constants!$B$7,TRUE(),IF(AA90=Constants!$B$8,FALSE(),TRUE())))</f>
        <v/>
      </c>
      <c r="BG90" s="74" t="str">
        <f aca="false">IF(OR(ISBLANK($C90),$BB90&lt;&gt;TRUE()),"",IF(AC90=Constants!$B$33,TRUE(),IF(AC90=Constants!$B$34,FALSE(),IF(AND(ISNUMBER(AG90),OR(ISBLANK(AF90),AF90=0)),TRUE(),IF(AND(ISBLANK(AG90),ISNUMBER(AF90),AF90&lt;&gt;0),FALSE(),"")))))</f>
        <v/>
      </c>
      <c r="BH90" s="74" t="str">
        <f aca="false">IF(OR(ISBLANK($C90),$BB90&lt;&gt;TRUE()),"",IF(ISBLANK(AD90),Constants!$B$35,MAX(0,MIN(Constants!$B$31,AD90))))</f>
        <v/>
      </c>
      <c r="BI90" s="74" t="str">
        <f aca="false">IF(OR(ISBLANK($C90),$BB90&lt;&gt;TRUE()),"",IF(ISBLANK(AE90),Constants!$B$35,MAX(0,MIN(Constants!$B$32,AE90))))</f>
        <v/>
      </c>
      <c r="BJ90" s="75" t="str">
        <f aca="false">IF(ISBLANK($C90),
  "",
IF(AH90=Constants!$B$7,
  TRUE(),
IF(AH90=Constants!$B$8,
  FALSE(),
  FALSE()
)))</f>
        <v/>
      </c>
      <c r="BK90" s="74" t="str">
        <f aca="false">IF(ISBLANK($C90),"",IF($BJ90,Constants!$B$9,IF(COUNTA($E90:$AH90)=0,Constants!$B$10,IF(NOT($AK90),Constants!$B$11,IF(AND(NOT(ISNUMBER($BM90)),COUNTA($O90,$X90,$AG90)&gt;0),Constants!$B$13,Constants!$B$12)))))</f>
        <v/>
      </c>
      <c r="BL90" s="74" t="str">
        <f aca="false">IF(ISBLANK($C90),"",IF($BK90&lt;&gt;Constants!$B$12,$BK90,Constants!$B$4))</f>
        <v/>
      </c>
      <c r="BM90" s="73" t="str">
        <f aca="false">IF(OR(ISBLANK($D$8), NOT(ISNUMBER($D$8))), Constants!$B$17,$D$8)</f>
        <v>ERROR: Set Target Time in cell D8</v>
      </c>
      <c r="BN90" s="73" t="str">
        <f aca="false">IF(OR($BK90&lt;&gt;Constants!$B$12,$AL90&lt;&gt;TRUE()),"",IF(NOT($AO90),TRUE(),IF($AQ90="","",$AQ90)))</f>
        <v/>
      </c>
      <c r="BO90" s="74" t="b">
        <f aca="false">IF(BN90="",FALSE(),IF(NOT($AO90),TRUE(),IF($AQ90,ISNUMBER(O90),ISNUMBER(N90))))</f>
        <v>0</v>
      </c>
      <c r="BP90" s="76" t="str">
        <f aca="false">IF(BO90,IF($AJ90,1,Constants!$B$22)*POWER(Constants!$B$23,MAX($AM90,0))*POWER(Constants!$B$24,MAX($AN90,0)),"")</f>
        <v/>
      </c>
      <c r="BQ90" s="74" t="str">
        <f aca="false">IF(OR($BK90&lt;&gt;Constants!$B$12,NOT($BO90)),"",IF(NOT($AO90),0,Constants!$B$19*IF($AQ90,1,MAX(0,MIN(1,(Constants!$B$20-N90)/Constants!$B$20)))))</f>
        <v/>
      </c>
      <c r="BR90" s="74" t="str">
        <f aca="false">IF(BQ90="","",BQ90*IF($AP90,1,Constants!$B$25)*BP90)</f>
        <v/>
      </c>
      <c r="BS90" s="74" t="str">
        <f aca="false">IF(OR($BK90&lt;&gt;Constants!$B$12,NOT($BO90)),"",IF(NOT($AO90),0,IF(NOT($AQ90),0,MAX(0,Constants!$B$21*(1-ABS(O90-$BM90)/$BM90)))))</f>
        <v/>
      </c>
      <c r="BT90" s="74" t="str">
        <f aca="false">IF(BS90="","",BS90*BP90)</f>
        <v/>
      </c>
      <c r="BU90" s="74" t="str">
        <f aca="false">IF(OR($BK90&lt;&gt;Constants!$B$12,NOT($BO90)),"",IF(OR(NOT($AO90),NOT($AP90)),0,MIN(Constants!$B$18,(Constants!$B$29*$AR90+Constants!$B$30*$AS90)*IF($AQ90,1,MAX(0,MIN(1,(Constants!$B$20-N90)/Constants!$B$20))))))</f>
        <v/>
      </c>
      <c r="BV90" s="74" t="str">
        <f aca="false">IF(BU90="","",BU90*BP90)</f>
        <v/>
      </c>
      <c r="BW90" s="75" t="str">
        <f aca="false">IF(OR($BK90&lt;&gt;Constants!$B$12,NOT($BO90)),"",BR90+BT90+BV90)</f>
        <v/>
      </c>
      <c r="BX90" s="73" t="str">
        <f aca="false">IF(OR($BK90&lt;&gt;Constants!$B$12,$AT90&lt;&gt;TRUE()),"",IF(NOT($AW90),TRUE(),IF($AY90="","",$AY90)))</f>
        <v/>
      </c>
      <c r="BY90" s="74" t="b">
        <f aca="false">IF(BX90="",FALSE(),IF(NOT($AW90),TRUE(),IF($AY90,ISNUMBER(X90),ISNUMBER(W90))))</f>
        <v>0</v>
      </c>
      <c r="BZ90" s="76" t="str">
        <f aca="false">IF(BY90,IF($AJ90,1,Constants!$B$22)*POWER(Constants!$B$23,MAX($AU90,0))*POWER(Constants!$B$24,MAX($AV90,0)),"")</f>
        <v/>
      </c>
      <c r="CA90" s="74" t="str">
        <f aca="false">IF(OR($BK90&lt;&gt;Constants!$B$12,NOT($BY90)),"",IF(NOT($AW90),0,Constants!$B$19*IF($AY90,1,MAX(0,MIN(1,(Constants!$B$20-W90)/Constants!$B$20)))))</f>
        <v/>
      </c>
      <c r="CB90" s="74" t="str">
        <f aca="false">IF(CA90="","",CA90*IF($AX90,1,Constants!$B$25)*BZ90)</f>
        <v/>
      </c>
      <c r="CC90" s="74" t="str">
        <f aca="false">IF(OR($BK90&lt;&gt;Constants!$B$12,NOT($BY90)),"",IF(NOT($AW90),0,IF(NOT($AY90),0,MAX(0,Constants!$B$21*(1-ABS(X90-$BM90)/$BM90)))))</f>
        <v/>
      </c>
      <c r="CD90" s="74" t="str">
        <f aca="false">IF(CC90="","",CC90*BZ90)</f>
        <v/>
      </c>
      <c r="CE90" s="74" t="str">
        <f aca="false">IF(OR($BK90&lt;&gt;Constants!$B$12,NOT($BY90)),"",IF(OR(NOT($AW90),NOT($AX90)),0,MIN(Constants!$B$18,(Constants!$B$29*$AZ90+Constants!$B$30*$BA90)*IF($AY90,1,MAX(0,MIN(1,(Constants!$B$20-W90)/Constants!$B$20))))))</f>
        <v/>
      </c>
      <c r="CF90" s="74" t="str">
        <f aca="false">IF(CE90="","",CE90*BZ90)</f>
        <v/>
      </c>
      <c r="CG90" s="75" t="str">
        <f aca="false">IF(OR($BK90&lt;&gt;Constants!$B$12,NOT($BY90)),"",CB90+CD90+CF90)</f>
        <v/>
      </c>
      <c r="CH90" s="73" t="b">
        <f aca="false">IF(OR(BN90="",BX90=""),TRUE(),BN90&lt;&gt;BX90)</f>
        <v>1</v>
      </c>
      <c r="CI90" s="74" t="str">
        <f aca="false">IF(OR($BK90&lt;&gt;Constants!$B$12,$BB90&lt;&gt;TRUE(),NOT($CH90)),"",IF(NOT($BE90),TRUE(),IF($BG90="","",$BG90)))</f>
        <v/>
      </c>
      <c r="CJ90" s="74" t="b">
        <f aca="false">IF(CI90="",FALSE(),IF(NOT($BE90),TRUE(),IF($BG90,ISNUMBER(AG90),ISNUMBER(AF90))))</f>
        <v>0</v>
      </c>
      <c r="CK90" s="76" t="str">
        <f aca="false">IF(CJ90,IF($AJ90,1,Constants!$B$22)*POWER(Constants!$B$23,MAX($BC90,0))*POWER(Constants!$B$24,MAX($BD90,0)),"")</f>
        <v/>
      </c>
      <c r="CL90" s="74" t="str">
        <f aca="false">IF(OR($BK90&lt;&gt;Constants!$B$12,NOT($CJ90)),"",IF(NOT($BE90),0,Constants!$B$19*IF($BG90,1,MAX(0,MIN(1,(Constants!$B$20-AF90)/Constants!$B$20)))))</f>
        <v/>
      </c>
      <c r="CM90" s="74" t="str">
        <f aca="false">IF(CL90="","",CL90*IF($BF90,1,Constants!$B$25)*CK90)</f>
        <v/>
      </c>
      <c r="CN90" s="74" t="str">
        <f aca="false">IF(OR($BK90&lt;&gt;Constants!$B$12,NOT($CJ90)),"",IF(NOT($BE90),0,IF(NOT($BG90),0,MAX(0,Constants!$B$21*(1-ABS(AG90-$BM90)/$BM90)))))</f>
        <v/>
      </c>
      <c r="CO90" s="74" t="str">
        <f aca="false">IF(CN90="","",CN90*CK90)</f>
        <v/>
      </c>
      <c r="CP90" s="74" t="str">
        <f aca="false">IF(OR($BK90&lt;&gt;Constants!$B$12,NOT($CJ90)),"",IF(OR(NOT($BE90),NOT($BF90)),0,MIN(Constants!$B$18,(Constants!$B$29*$BH90+Constants!$B$30*$BI90)*IF($BG90,1,MAX(0,MIN(1,(Constants!$B$20-AF90)/Constants!$B$20))))))</f>
        <v/>
      </c>
      <c r="CQ90" s="74" t="str">
        <f aca="false">IF(CP90="","",CP90*CK90)</f>
        <v/>
      </c>
      <c r="CR90" s="75" t="str">
        <f aca="false">IF(OR($BK90&lt;&gt;Constants!$B$12,NOT($CJ90)),"",CM90+CO90+CQ90)</f>
        <v/>
      </c>
      <c r="CS90" s="73" t="str">
        <f aca="false">IF(OR($BK90&lt;&gt;Constants!$B$12,ISBLANK($C90)),"",BW90)</f>
        <v/>
      </c>
      <c r="CT90" s="74" t="str">
        <f aca="false">IF(OR($BK90&lt;&gt;Constants!$B$12,ISBLANK($C90)),"",CG90)</f>
        <v/>
      </c>
      <c r="CU90" s="75" t="str">
        <f aca="false">IF(OR($BK90&lt;&gt;Constants!$B$12,ISBLANK($C90)),"",CR90)</f>
        <v/>
      </c>
      <c r="CV90" s="74" t="str">
        <f aca="false">IF(OR($BK90&lt;&gt;Constants!$B$12,ISBLANK($C90)),"",IF(COUNT(CS90:CU90)=0,0,MAX(CS90:CU90)))</f>
        <v/>
      </c>
      <c r="CW90" s="74" t="str">
        <f aca="false">IF($BK90&lt;&gt;Constants!$B$12,"",CV90)</f>
        <v/>
      </c>
      <c r="CX90" s="74" t="str">
        <f aca="false">IF(ISNUMBER(CW90), RANK(CW90,$CW$11:$CW$510), "")</f>
        <v/>
      </c>
      <c r="CY90" s="73" t="str">
        <f aca="false">IF(OR($BK90&lt;&gt;Constants!$B$12,ISBLANK($C90)),"",MAX(BT90,CD90,CO90))</f>
        <v/>
      </c>
      <c r="CZ90" s="74" t="str">
        <f aca="false">IF(ISNUMBER(CY90), RANK(CY90,CY$11:CY$510), "")</f>
        <v/>
      </c>
      <c r="DA90" s="74" t="str">
        <f aca="false">IF(OR($BK90&lt;&gt;Constants!$B$12,ISBLANK($C90)),"",MAX(AM90,AU90,IF($CH90,BC90,0)))</f>
        <v/>
      </c>
      <c r="DB90" s="74" t="str">
        <f aca="false">IF(ISNUMBER(DA90), RANK(DA90,DA$11:DA$510,1), "")</f>
        <v/>
      </c>
      <c r="DC90" s="74" t="str">
        <f aca="false">IF(OR($BK90&lt;&gt;Constants!$B$12,ISBLANK($C90)),"",MAX(BV90,CF90,CQ90))</f>
        <v/>
      </c>
      <c r="DD90" s="74" t="str">
        <f aca="false">IF(ISNUMBER(DC90),RANK(DC90,DC$11:DC$510),"")</f>
        <v/>
      </c>
      <c r="DE90" s="77" t="str">
        <f aca="false">IFERROR(IF(OR($BK90&lt;&gt;Constants!$B$12, ISBLANK($C90)),"",LARGE(CS90:CU90,2)), 0)</f>
        <v/>
      </c>
      <c r="DF90" s="75" t="str">
        <f aca="false">IF(ISNUMBER(DE90), RANK(DE90,DE$11:DE$510), "")</f>
        <v/>
      </c>
      <c r="DG90" s="74" t="str">
        <f aca="false">IF(ISBLANK($C90),"",IF(BK90=Constants!$B$12,RANK($CX90, $CX$11:$CX$510, 1)+
SUMPRODUCT(--($CX$11:$CX$510=$CX90),--($CZ90&gt;$CZ$11:$CZ$510))+
SUMPRODUCT(--($CX$11:$CX$510=$CX90),--($CZ90=$CZ$11:$CZ$510),--($DB90&gt;$DB$11:$DB$510))+
SUMPRODUCT(--($CX$11:$CX$510=$CX90),--($CZ90=$CZ$11:$CZ$510),--($DB90=$DB$11:$DB$510), --($DD90&gt;$DD$11:$DD$510))+
SUMPRODUCT(--($CX$11:$CX$510=$CX90),--($CZ90=$CZ$11:$CZ$510),--($DB90=$DB$11:$DB$510), --($DD90=$DD$11:$DD$510), --($DF90&gt;$DF$11:$DF$510))
,BK90)
)</f>
        <v/>
      </c>
      <c r="DH90" s="74" t="str">
        <f aca="false">IF(ISBLANK(C90),"",IF(BK90&lt;&gt;Constants!$B$12, BK90, CX90-DG90))</f>
        <v/>
      </c>
      <c r="DI90" s="75"/>
      <c r="DJ90" s="78"/>
      <c r="DK90" s="79" t="str">
        <f aca="false">IF(ISBLANK($C90),"",IF($BK90=Constants!$B$13,$BM90,""))</f>
        <v/>
      </c>
      <c r="DL90" s="78" t="str">
        <f aca="false">IF(ISBLANK($C90),"",IF($BK90&lt;&gt;Constants!$B$12,"",IF(COUNT($CS90:$CU90)=0,"",MATCH($CV90,$CS90:$CU90,0))))</f>
        <v/>
      </c>
      <c r="DM90" s="80" t="str">
        <f aca="false">IF(ISNUMBER($DL90),CHOOSE($DL90,$BR90,$CB90,$CM90),"")</f>
        <v/>
      </c>
      <c r="DN90" s="80" t="str">
        <f aca="false">IF(ISNUMBER($DL90),CHOOSE($DL90,$BT90,$CD90,$CO90),"")</f>
        <v/>
      </c>
      <c r="DO90" s="80" t="str">
        <f aca="false">IF(ISNUMBER($DL90),CHOOSE($DL90,$BV90,$CF90,$CQ90),"")</f>
        <v/>
      </c>
      <c r="DP90" s="81" t="str">
        <f aca="false">IF(ISBLANK(C90),"",IF(BK90&lt;&gt;Constants!$B$12, BK90 ,CW90))</f>
        <v/>
      </c>
      <c r="DQ90" s="82" t="str">
        <f aca="false">IF(ISBLANK($C90),"",IF($BK90&lt;&gt;Constants!$B$12,$BK90,$BL90))</f>
        <v/>
      </c>
      <c r="DR90" s="82" t="str">
        <f aca="false">IF(ISBLANK(C90),"",DH90)</f>
        <v/>
      </c>
      <c r="DS90" s="82" t="str">
        <f aca="false">IF(ISBLANK(C90),"",DG90)</f>
        <v/>
      </c>
      <c r="DT90" s="83" t="str">
        <f aca="false">IF(ISBLANK(C90),
  "",
IF(DS90=Constants!$B$9,COUNTA($C$11:$C510)+2,IF(DS90=Constants!$B$10,COUNTA($C$11:$C510)+1,IF(DS90=Constants!$B$11,COUNTA($C$11:$C510),DS90))))</f>
        <v/>
      </c>
      <c r="DU90" s="3"/>
      <c r="DV90" s="84" t="n">
        <f aca="false">IF(OR(ISNUMBER(DS90),DS90="DQ",DS90="P",DS90="NS"),
    1,
    0
)</f>
        <v>0</v>
      </c>
      <c r="DW90" s="84" t="n">
        <v>80</v>
      </c>
      <c r="DX90" s="84" t="str">
        <f aca="false">IF(ISBLANK($C90),"",IF(ISNUMBER(DT90),DT90+ROW($B90)/1000,""))</f>
        <v/>
      </c>
      <c r="DY90" s="84" t="str">
        <f aca="false">IF(ISNUMBER(DX90), RANK(DX90,DX$11:DX$510,1), "")</f>
        <v/>
      </c>
      <c r="DZ90" s="84" t="str">
        <f aca="false">IF(ISBLANK($C90),
    "",
    $B90
)</f>
        <v/>
      </c>
      <c r="EA90" s="84" t="str">
        <f aca="false">IF(ISBLANK($C90),
    "",
    $C90
)</f>
        <v/>
      </c>
      <c r="EB90" s="84" t="str">
        <f aca="false">IF(ISBLANK($C90),
    "",
    $D90
)</f>
        <v/>
      </c>
      <c r="EC90" s="84" t="str">
        <f aca="false">IF(ISBLANK($C90),"",$DQ90)</f>
        <v/>
      </c>
      <c r="ED90" s="86" t="str">
        <f aca="false">DP90</f>
        <v/>
      </c>
      <c r="EE90" s="84" t="str">
        <f aca="false">IF(ISBLANK($C90),
    "",
    DS90
)</f>
        <v/>
      </c>
      <c r="EF90" s="87" t="str">
        <f aca="false">IF(DW90&gt;DV$10,
    "",
    VLOOKUP(DW90,DY$11:EE588,7,FALSE())
)</f>
        <v/>
      </c>
      <c r="EG90" s="88" t="str">
        <f aca="false">IF(DW90&gt;DV$10,
    "",
    VLOOKUP(DW90,DY$11:EE588,2,FALSE())
)</f>
        <v/>
      </c>
      <c r="EH90" s="88" t="str">
        <f aca="false">IF(DW90&gt;DV$10,
    "",
    VLOOKUP(DW90,DY$11:EE588,3,FALSE())
)</f>
        <v/>
      </c>
      <c r="EI90" s="88" t="str">
        <f aca="false">IF(DW90&gt;DV$10,
    "",
    VLOOKUP(DW90,DY$11:EE588,4,FALSE())
)</f>
        <v/>
      </c>
      <c r="EJ90" s="89" t="str">
        <f aca="false">IF(DW90&gt;DV$10,
    "",
    VLOOKUP(DW90,DY$11:EE588,6,FALSE())
)</f>
        <v/>
      </c>
      <c r="EK90" s="59"/>
    </row>
    <row r="91" customFormat="false" ht="15.75" hidden="false" customHeight="false" outlineLevel="0" collapsed="false">
      <c r="A91" s="3"/>
      <c r="B91" s="155"/>
      <c r="C91" s="156"/>
      <c r="D91" s="96"/>
      <c r="E91" s="157"/>
      <c r="F91" s="148"/>
      <c r="G91" s="148"/>
      <c r="H91" s="149"/>
      <c r="I91" s="150"/>
      <c r="J91" s="151"/>
      <c r="K91" s="151"/>
      <c r="L91" s="151"/>
      <c r="M91" s="151"/>
      <c r="N91" s="152"/>
      <c r="O91" s="103"/>
      <c r="P91" s="148"/>
      <c r="Q91" s="149"/>
      <c r="R91" s="150"/>
      <c r="S91" s="151"/>
      <c r="T91" s="151"/>
      <c r="U91" s="151"/>
      <c r="V91" s="151"/>
      <c r="W91" s="152"/>
      <c r="X91" s="103"/>
      <c r="Y91" s="148"/>
      <c r="Z91" s="149"/>
      <c r="AA91" s="150"/>
      <c r="AB91" s="151"/>
      <c r="AC91" s="151"/>
      <c r="AD91" s="151"/>
      <c r="AE91" s="151"/>
      <c r="AF91" s="152"/>
      <c r="AG91" s="104"/>
      <c r="AH91" s="150"/>
      <c r="AI91" s="73"/>
      <c r="AJ91" s="73" t="str">
        <f aca="false">IF(ISBLANK($C91),
  "",
IF(E91=Constants!$B$7,
  TRUE(),
IF(E91=Constants!$B$8,
  FALSE(),
  TRUE()
)))</f>
        <v/>
      </c>
      <c r="AK91" s="74" t="str">
        <f aca="false">IF(ISBLANK($C91),"",IF(F91=Constants!$B$8,FALSE(),TRUE()))</f>
        <v/>
      </c>
      <c r="AL91" s="74" t="str">
        <f aca="false">IF(ISBLANK($C91),"",COUNTA($G91:$O91)&gt;0)</f>
        <v/>
      </c>
      <c r="AM91" s="74" t="str">
        <f aca="false">IF(OR(ISBLANK($C91),$AL91&lt;&gt;TRUE()),"",IF(ISBLANK(G91),Constants!$B$27,MAX(0,G91)))</f>
        <v/>
      </c>
      <c r="AN91" s="74" t="str">
        <f aca="false">IF(OR(ISBLANK($C91),$AL91&lt;&gt;TRUE()),"",IF(ISBLANK(H91),Constants!$B$28,MAX(0,H91)))</f>
        <v/>
      </c>
      <c r="AO91" s="74" t="str">
        <f aca="false">IF(OR(ISBLANK($C91),$AL91&lt;&gt;TRUE()),"",IF(J91=Constants!$B$7,TRUE(),IF(J91=Constants!$B$8,FALSE(),TRUE())))</f>
        <v/>
      </c>
      <c r="AP91" s="74" t="str">
        <f aca="false">IF(OR(ISBLANK($C91),$AL91&lt;&gt;TRUE()),"",IF(I91=Constants!$B$7,TRUE(),IF(I91=Constants!$B$8,FALSE(),TRUE())))</f>
        <v/>
      </c>
      <c r="AQ91" s="74" t="str">
        <f aca="false">IF(OR(ISBLANK($C91),$AL91&lt;&gt;TRUE()),"",IF(K91=Constants!$B$33,TRUE(),IF(K91=Constants!$B$34,FALSE(),IF(AND(ISNUMBER(O91),OR(ISBLANK(N91),N91=0)),TRUE(),IF(AND(ISBLANK(O91),ISNUMBER(N91),N91&lt;&gt;0),FALSE(),"")))))</f>
        <v/>
      </c>
      <c r="AR91" s="74" t="str">
        <f aca="false">IF(OR(ISBLANK($C91),$AL91&lt;&gt;TRUE()),"",IF(ISBLANK(L91),Constants!$B$35,MAX(0,MIN(Constants!$B$31,L91))))</f>
        <v/>
      </c>
      <c r="AS91" s="74" t="str">
        <f aca="false">IF(OR(ISBLANK($C91),$AL91&lt;&gt;TRUE()),"",IF(ISBLANK(M91),Constants!$B$35,MAX(0,MIN(Constants!$B$32,M91))))</f>
        <v/>
      </c>
      <c r="AT91" s="74" t="str">
        <f aca="false">IF(ISBLANK($C91),"",COUNTA($P91:$X91)&gt;0)</f>
        <v/>
      </c>
      <c r="AU91" s="74" t="str">
        <f aca="false">IF(OR(ISBLANK($C91),$AT91&lt;&gt;TRUE()),"",IF(ISBLANK(P91),Constants!$B$27,MAX(0,P91)))</f>
        <v/>
      </c>
      <c r="AV91" s="74" t="str">
        <f aca="false">IF(OR(ISBLANK($C91),$AT91&lt;&gt;TRUE()),"",IF(ISBLANK(Q91),Constants!$B$28,MAX(0,Q91)))</f>
        <v/>
      </c>
      <c r="AW91" s="74" t="str">
        <f aca="false">IF(OR(ISBLANK($C91),$AT91&lt;&gt;TRUE()),"",IF(S91=Constants!$B$7,TRUE(),IF(S91=Constants!$B$8,FALSE(),TRUE())))</f>
        <v/>
      </c>
      <c r="AX91" s="74" t="str">
        <f aca="false">IF(OR(ISBLANK($C91),$AT91&lt;&gt;TRUE()),"",IF(R91=Constants!$B$7,TRUE(),IF(R91=Constants!$B$8,FALSE(),TRUE())))</f>
        <v/>
      </c>
      <c r="AY91" s="74" t="str">
        <f aca="false">IF(OR(ISBLANK($C91),$AT91&lt;&gt;TRUE()),"",IF(T91=Constants!$B$33,TRUE(),IF(T91=Constants!$B$34,FALSE(),IF(AND(ISNUMBER(X91),OR(ISBLANK(W91),W91=0)),TRUE(),IF(AND(ISBLANK(X91),ISNUMBER(W91),W91&lt;&gt;0),FALSE(),"")))))</f>
        <v/>
      </c>
      <c r="AZ91" s="74" t="str">
        <f aca="false">IF(OR(ISBLANK($C91),$AT91&lt;&gt;TRUE()),"",IF(ISBLANK(U91),Constants!$B$35,MAX(0,MIN(Constants!$B$31,U91))))</f>
        <v/>
      </c>
      <c r="BA91" s="74" t="str">
        <f aca="false">IF(OR(ISBLANK($C91),$AT91&lt;&gt;TRUE()),"",IF(ISBLANK(V91),Constants!$B$35,MAX(0,MIN(Constants!$B$32,V91))))</f>
        <v/>
      </c>
      <c r="BB91" s="74" t="str">
        <f aca="false">IF(ISBLANK($C91),"",COUNTA($Y91:$AG91)&gt;0)</f>
        <v/>
      </c>
      <c r="BC91" s="74" t="str">
        <f aca="false">IF(OR(ISBLANK($C91),$BB91&lt;&gt;TRUE()),"",IF(ISBLANK(Y91),Constants!$B$27,MAX(0,Y91)))</f>
        <v/>
      </c>
      <c r="BD91" s="74" t="str">
        <f aca="false">IF(OR(ISBLANK($C91),$BB91&lt;&gt;TRUE()),"",IF(ISBLANK(Z91),Constants!$B$28,MAX(0,Z91)))</f>
        <v/>
      </c>
      <c r="BE91" s="74" t="str">
        <f aca="false">IF(OR(ISBLANK($C91),$BB91&lt;&gt;TRUE()),"",IF(AB91=Constants!$B$7,TRUE(),IF(AB91=Constants!$B$8,FALSE(),TRUE())))</f>
        <v/>
      </c>
      <c r="BF91" s="74" t="str">
        <f aca="false">IF(OR(ISBLANK($C91),$BB91&lt;&gt;TRUE()),"",IF(AA91=Constants!$B$7,TRUE(),IF(AA91=Constants!$B$8,FALSE(),TRUE())))</f>
        <v/>
      </c>
      <c r="BG91" s="74" t="str">
        <f aca="false">IF(OR(ISBLANK($C91),$BB91&lt;&gt;TRUE()),"",IF(AC91=Constants!$B$33,TRUE(),IF(AC91=Constants!$B$34,FALSE(),IF(AND(ISNUMBER(AG91),OR(ISBLANK(AF91),AF91=0)),TRUE(),IF(AND(ISBLANK(AG91),ISNUMBER(AF91),AF91&lt;&gt;0),FALSE(),"")))))</f>
        <v/>
      </c>
      <c r="BH91" s="74" t="str">
        <f aca="false">IF(OR(ISBLANK($C91),$BB91&lt;&gt;TRUE()),"",IF(ISBLANK(AD91),Constants!$B$35,MAX(0,MIN(Constants!$B$31,AD91))))</f>
        <v/>
      </c>
      <c r="BI91" s="74" t="str">
        <f aca="false">IF(OR(ISBLANK($C91),$BB91&lt;&gt;TRUE()),"",IF(ISBLANK(AE91),Constants!$B$35,MAX(0,MIN(Constants!$B$32,AE91))))</f>
        <v/>
      </c>
      <c r="BJ91" s="75" t="str">
        <f aca="false">IF(ISBLANK($C91),
  "",
IF(AH91=Constants!$B$7,
  TRUE(),
IF(AH91=Constants!$B$8,
  FALSE(),
  FALSE()
)))</f>
        <v/>
      </c>
      <c r="BK91" s="74" t="str">
        <f aca="false">IF(ISBLANK($C91),"",IF($BJ91,Constants!$B$9,IF(COUNTA($E91:$AH91)=0,Constants!$B$10,IF(NOT($AK91),Constants!$B$11,IF(AND(NOT(ISNUMBER($BM91)),COUNTA($O91,$X91,$AG91)&gt;0),Constants!$B$13,Constants!$B$12)))))</f>
        <v/>
      </c>
      <c r="BL91" s="74" t="str">
        <f aca="false">IF(ISBLANK($C91),"",IF($BK91&lt;&gt;Constants!$B$12,$BK91,Constants!$B$4))</f>
        <v/>
      </c>
      <c r="BM91" s="73" t="str">
        <f aca="false">IF(OR(ISBLANK($D$8), NOT(ISNUMBER($D$8))), Constants!$B$17,$D$8)</f>
        <v>ERROR: Set Target Time in cell D8</v>
      </c>
      <c r="BN91" s="73" t="str">
        <f aca="false">IF(OR($BK91&lt;&gt;Constants!$B$12,$AL91&lt;&gt;TRUE()),"",IF(NOT($AO91),TRUE(),IF($AQ91="","",$AQ91)))</f>
        <v/>
      </c>
      <c r="BO91" s="74" t="b">
        <f aca="false">IF(BN91="",FALSE(),IF(NOT($AO91),TRUE(),IF($AQ91,ISNUMBER(O91),ISNUMBER(N91))))</f>
        <v>0</v>
      </c>
      <c r="BP91" s="76" t="str">
        <f aca="false">IF(BO91,IF($AJ91,1,Constants!$B$22)*POWER(Constants!$B$23,MAX($AM91,0))*POWER(Constants!$B$24,MAX($AN91,0)),"")</f>
        <v/>
      </c>
      <c r="BQ91" s="74" t="str">
        <f aca="false">IF(OR($BK91&lt;&gt;Constants!$B$12,NOT($BO91)),"",IF(NOT($AO91),0,Constants!$B$19*IF($AQ91,1,MAX(0,MIN(1,(Constants!$B$20-N91)/Constants!$B$20)))))</f>
        <v/>
      </c>
      <c r="BR91" s="74" t="str">
        <f aca="false">IF(BQ91="","",BQ91*IF($AP91,1,Constants!$B$25)*BP91)</f>
        <v/>
      </c>
      <c r="BS91" s="74" t="str">
        <f aca="false">IF(OR($BK91&lt;&gt;Constants!$B$12,NOT($BO91)),"",IF(NOT($AO91),0,IF(NOT($AQ91),0,MAX(0,Constants!$B$21*(1-ABS(O91-$BM91)/$BM91)))))</f>
        <v/>
      </c>
      <c r="BT91" s="74" t="str">
        <f aca="false">IF(BS91="","",BS91*BP91)</f>
        <v/>
      </c>
      <c r="BU91" s="74" t="str">
        <f aca="false">IF(OR($BK91&lt;&gt;Constants!$B$12,NOT($BO91)),"",IF(OR(NOT($AO91),NOT($AP91)),0,MIN(Constants!$B$18,(Constants!$B$29*$AR91+Constants!$B$30*$AS91)*IF($AQ91,1,MAX(0,MIN(1,(Constants!$B$20-N91)/Constants!$B$20))))))</f>
        <v/>
      </c>
      <c r="BV91" s="74" t="str">
        <f aca="false">IF(BU91="","",BU91*BP91)</f>
        <v/>
      </c>
      <c r="BW91" s="75" t="str">
        <f aca="false">IF(OR($BK91&lt;&gt;Constants!$B$12,NOT($BO91)),"",BR91+BT91+BV91)</f>
        <v/>
      </c>
      <c r="BX91" s="73" t="str">
        <f aca="false">IF(OR($BK91&lt;&gt;Constants!$B$12,$AT91&lt;&gt;TRUE()),"",IF(NOT($AW91),TRUE(),IF($AY91="","",$AY91)))</f>
        <v/>
      </c>
      <c r="BY91" s="74" t="b">
        <f aca="false">IF(BX91="",FALSE(),IF(NOT($AW91),TRUE(),IF($AY91,ISNUMBER(X91),ISNUMBER(W91))))</f>
        <v>0</v>
      </c>
      <c r="BZ91" s="76" t="str">
        <f aca="false">IF(BY91,IF($AJ91,1,Constants!$B$22)*POWER(Constants!$B$23,MAX($AU91,0))*POWER(Constants!$B$24,MAX($AV91,0)),"")</f>
        <v/>
      </c>
      <c r="CA91" s="74" t="str">
        <f aca="false">IF(OR($BK91&lt;&gt;Constants!$B$12,NOT($BY91)),"",IF(NOT($AW91),0,Constants!$B$19*IF($AY91,1,MAX(0,MIN(1,(Constants!$B$20-W91)/Constants!$B$20)))))</f>
        <v/>
      </c>
      <c r="CB91" s="74" t="str">
        <f aca="false">IF(CA91="","",CA91*IF($AX91,1,Constants!$B$25)*BZ91)</f>
        <v/>
      </c>
      <c r="CC91" s="74" t="str">
        <f aca="false">IF(OR($BK91&lt;&gt;Constants!$B$12,NOT($BY91)),"",IF(NOT($AW91),0,IF(NOT($AY91),0,MAX(0,Constants!$B$21*(1-ABS(X91-$BM91)/$BM91)))))</f>
        <v/>
      </c>
      <c r="CD91" s="74" t="str">
        <f aca="false">IF(CC91="","",CC91*BZ91)</f>
        <v/>
      </c>
      <c r="CE91" s="74" t="str">
        <f aca="false">IF(OR($BK91&lt;&gt;Constants!$B$12,NOT($BY91)),"",IF(OR(NOT($AW91),NOT($AX91)),0,MIN(Constants!$B$18,(Constants!$B$29*$AZ91+Constants!$B$30*$BA91)*IF($AY91,1,MAX(0,MIN(1,(Constants!$B$20-W91)/Constants!$B$20))))))</f>
        <v/>
      </c>
      <c r="CF91" s="74" t="str">
        <f aca="false">IF(CE91="","",CE91*BZ91)</f>
        <v/>
      </c>
      <c r="CG91" s="75" t="str">
        <f aca="false">IF(OR($BK91&lt;&gt;Constants!$B$12,NOT($BY91)),"",CB91+CD91+CF91)</f>
        <v/>
      </c>
      <c r="CH91" s="73" t="b">
        <f aca="false">IF(OR(BN91="",BX91=""),TRUE(),BN91&lt;&gt;BX91)</f>
        <v>1</v>
      </c>
      <c r="CI91" s="74" t="str">
        <f aca="false">IF(OR($BK91&lt;&gt;Constants!$B$12,$BB91&lt;&gt;TRUE(),NOT($CH91)),"",IF(NOT($BE91),TRUE(),IF($BG91="","",$BG91)))</f>
        <v/>
      </c>
      <c r="CJ91" s="74" t="b">
        <f aca="false">IF(CI91="",FALSE(),IF(NOT($BE91),TRUE(),IF($BG91,ISNUMBER(AG91),ISNUMBER(AF91))))</f>
        <v>0</v>
      </c>
      <c r="CK91" s="76" t="str">
        <f aca="false">IF(CJ91,IF($AJ91,1,Constants!$B$22)*POWER(Constants!$B$23,MAX($BC91,0))*POWER(Constants!$B$24,MAX($BD91,0)),"")</f>
        <v/>
      </c>
      <c r="CL91" s="74" t="str">
        <f aca="false">IF(OR($BK91&lt;&gt;Constants!$B$12,NOT($CJ91)),"",IF(NOT($BE91),0,Constants!$B$19*IF($BG91,1,MAX(0,MIN(1,(Constants!$B$20-AF91)/Constants!$B$20)))))</f>
        <v/>
      </c>
      <c r="CM91" s="74" t="str">
        <f aca="false">IF(CL91="","",CL91*IF($BF91,1,Constants!$B$25)*CK91)</f>
        <v/>
      </c>
      <c r="CN91" s="74" t="str">
        <f aca="false">IF(OR($BK91&lt;&gt;Constants!$B$12,NOT($CJ91)),"",IF(NOT($BE91),0,IF(NOT($BG91),0,MAX(0,Constants!$B$21*(1-ABS(AG91-$BM91)/$BM91)))))</f>
        <v/>
      </c>
      <c r="CO91" s="74" t="str">
        <f aca="false">IF(CN91="","",CN91*CK91)</f>
        <v/>
      </c>
      <c r="CP91" s="74" t="str">
        <f aca="false">IF(OR($BK91&lt;&gt;Constants!$B$12,NOT($CJ91)),"",IF(OR(NOT($BE91),NOT($BF91)),0,MIN(Constants!$B$18,(Constants!$B$29*$BH91+Constants!$B$30*$BI91)*IF($BG91,1,MAX(0,MIN(1,(Constants!$B$20-AF91)/Constants!$B$20))))))</f>
        <v/>
      </c>
      <c r="CQ91" s="74" t="str">
        <f aca="false">IF(CP91="","",CP91*CK91)</f>
        <v/>
      </c>
      <c r="CR91" s="75" t="str">
        <f aca="false">IF(OR($BK91&lt;&gt;Constants!$B$12,NOT($CJ91)),"",CM91+CO91+CQ91)</f>
        <v/>
      </c>
      <c r="CS91" s="73" t="str">
        <f aca="false">IF(OR($BK91&lt;&gt;Constants!$B$12,ISBLANK($C91)),"",BW91)</f>
        <v/>
      </c>
      <c r="CT91" s="74" t="str">
        <f aca="false">IF(OR($BK91&lt;&gt;Constants!$B$12,ISBLANK($C91)),"",CG91)</f>
        <v/>
      </c>
      <c r="CU91" s="75" t="str">
        <f aca="false">IF(OR($BK91&lt;&gt;Constants!$B$12,ISBLANK($C91)),"",CR91)</f>
        <v/>
      </c>
      <c r="CV91" s="74" t="str">
        <f aca="false">IF(OR($BK91&lt;&gt;Constants!$B$12,ISBLANK($C91)),"",IF(COUNT(CS91:CU91)=0,0,MAX(CS91:CU91)))</f>
        <v/>
      </c>
      <c r="CW91" s="74" t="str">
        <f aca="false">IF($BK91&lt;&gt;Constants!$B$12,"",CV91)</f>
        <v/>
      </c>
      <c r="CX91" s="74" t="str">
        <f aca="false">IF(ISNUMBER(CW91), RANK(CW91,$CW$11:$CW$510), "")</f>
        <v/>
      </c>
      <c r="CY91" s="73" t="str">
        <f aca="false">IF(OR($BK91&lt;&gt;Constants!$B$12,ISBLANK($C91)),"",MAX(BT91,CD91,CO91))</f>
        <v/>
      </c>
      <c r="CZ91" s="74" t="str">
        <f aca="false">IF(ISNUMBER(CY91), RANK(CY91,CY$11:CY$510), "")</f>
        <v/>
      </c>
      <c r="DA91" s="74" t="str">
        <f aca="false">IF(OR($BK91&lt;&gt;Constants!$B$12,ISBLANK($C91)),"",MAX(AM91,AU91,IF($CH91,BC91,0)))</f>
        <v/>
      </c>
      <c r="DB91" s="74" t="str">
        <f aca="false">IF(ISNUMBER(DA91), RANK(DA91,DA$11:DA$510,1), "")</f>
        <v/>
      </c>
      <c r="DC91" s="74" t="str">
        <f aca="false">IF(OR($BK91&lt;&gt;Constants!$B$12,ISBLANK($C91)),"",MAX(BV91,CF91,CQ91))</f>
        <v/>
      </c>
      <c r="DD91" s="74" t="str">
        <f aca="false">IF(ISNUMBER(DC91),RANK(DC91,DC$11:DC$510),"")</f>
        <v/>
      </c>
      <c r="DE91" s="77" t="str">
        <f aca="false">IFERROR(IF(OR($BK91&lt;&gt;Constants!$B$12, ISBLANK($C91)),"",LARGE(CS91:CU91,2)), 0)</f>
        <v/>
      </c>
      <c r="DF91" s="75" t="str">
        <f aca="false">IF(ISNUMBER(DE91), RANK(DE91,DE$11:DE$510), "")</f>
        <v/>
      </c>
      <c r="DG91" s="74" t="str">
        <f aca="false">IF(ISBLANK($C91),"",IF(BK91=Constants!$B$12,RANK($CX91, $CX$11:$CX$510, 1)+
SUMPRODUCT(--($CX$11:$CX$510=$CX91),--($CZ91&gt;$CZ$11:$CZ$510))+
SUMPRODUCT(--($CX$11:$CX$510=$CX91),--($CZ91=$CZ$11:$CZ$510),--($DB91&gt;$DB$11:$DB$510))+
SUMPRODUCT(--($CX$11:$CX$510=$CX91),--($CZ91=$CZ$11:$CZ$510),--($DB91=$DB$11:$DB$510), --($DD91&gt;$DD$11:$DD$510))+
SUMPRODUCT(--($CX$11:$CX$510=$CX91),--($CZ91=$CZ$11:$CZ$510),--($DB91=$DB$11:$DB$510), --($DD91=$DD$11:$DD$510), --($DF91&gt;$DF$11:$DF$510))
,BK91)
)</f>
        <v/>
      </c>
      <c r="DH91" s="74" t="str">
        <f aca="false">IF(ISBLANK(C91),"",IF(BK91&lt;&gt;Constants!$B$12, BK91, CX91-DG91))</f>
        <v/>
      </c>
      <c r="DI91" s="75"/>
      <c r="DJ91" s="78"/>
      <c r="DK91" s="79" t="str">
        <f aca="false">IF(ISBLANK($C91),"",IF($BK91=Constants!$B$13,$BM91,""))</f>
        <v/>
      </c>
      <c r="DL91" s="78" t="str">
        <f aca="false">IF(ISBLANK($C91),"",IF($BK91&lt;&gt;Constants!$B$12,"",IF(COUNT($CS91:$CU91)=0,"",MATCH($CV91,$CS91:$CU91,0))))</f>
        <v/>
      </c>
      <c r="DM91" s="80" t="str">
        <f aca="false">IF(ISNUMBER($DL91),CHOOSE($DL91,$BR91,$CB91,$CM91),"")</f>
        <v/>
      </c>
      <c r="DN91" s="80" t="str">
        <f aca="false">IF(ISNUMBER($DL91),CHOOSE($DL91,$BT91,$CD91,$CO91),"")</f>
        <v/>
      </c>
      <c r="DO91" s="80" t="str">
        <f aca="false">IF(ISNUMBER($DL91),CHOOSE($DL91,$BV91,$CF91,$CQ91),"")</f>
        <v/>
      </c>
      <c r="DP91" s="81" t="str">
        <f aca="false">IF(ISBLANK(C91),"",IF(BK91&lt;&gt;Constants!$B$12, BK91 ,CW91))</f>
        <v/>
      </c>
      <c r="DQ91" s="82" t="str">
        <f aca="false">IF(ISBLANK($C91),"",IF($BK91&lt;&gt;Constants!$B$12,$BK91,$BL91))</f>
        <v/>
      </c>
      <c r="DR91" s="82" t="str">
        <f aca="false">IF(ISBLANK(C91),"",DH91)</f>
        <v/>
      </c>
      <c r="DS91" s="82" t="str">
        <f aca="false">IF(ISBLANK(C91),"",DG91)</f>
        <v/>
      </c>
      <c r="DT91" s="83" t="str">
        <f aca="false">IF(ISBLANK(C91),
  "",
IF(DS91=Constants!$B$9,COUNTA($C$11:$C510)+2,IF(DS91=Constants!$B$10,COUNTA($C$11:$C510)+1,IF(DS91=Constants!$B$11,COUNTA($C$11:$C510),DS91))))</f>
        <v/>
      </c>
      <c r="DU91" s="3"/>
      <c r="DV91" s="84" t="n">
        <f aca="false">IF(OR(ISNUMBER(DS91),DS91="DQ",DS91="P",DS91="NS"),
    1,
    0
)</f>
        <v>0</v>
      </c>
      <c r="DW91" s="84" t="n">
        <v>81</v>
      </c>
      <c r="DX91" s="84" t="str">
        <f aca="false">IF(ISBLANK($C91),"",IF(ISNUMBER(DT91),DT91+ROW($B91)/1000,""))</f>
        <v/>
      </c>
      <c r="DY91" s="84" t="str">
        <f aca="false">IF(ISNUMBER(DX91), RANK(DX91,DX$11:DX$510,1), "")</f>
        <v/>
      </c>
      <c r="DZ91" s="84" t="str">
        <f aca="false">IF(ISBLANK($C91),
    "",
    $B91
)</f>
        <v/>
      </c>
      <c r="EA91" s="84" t="str">
        <f aca="false">IF(ISBLANK($C91),
    "",
    $C91
)</f>
        <v/>
      </c>
      <c r="EB91" s="84" t="str">
        <f aca="false">IF(ISBLANK($C91),
    "",
    $D91
)</f>
        <v/>
      </c>
      <c r="EC91" s="84" t="str">
        <f aca="false">IF(ISBLANK($C91),"",$DQ91)</f>
        <v/>
      </c>
      <c r="ED91" s="86" t="str">
        <f aca="false">DP91</f>
        <v/>
      </c>
      <c r="EE91" s="84" t="str">
        <f aca="false">IF(ISBLANK($C91),
    "",
    DS91
)</f>
        <v/>
      </c>
      <c r="EF91" s="87" t="str">
        <f aca="false">IF(DW91&gt;DV$10,
    "",
    VLOOKUP(DW91,DY$11:EE589,7,FALSE())
)</f>
        <v/>
      </c>
      <c r="EG91" s="88" t="str">
        <f aca="false">IF(DW91&gt;DV$10,
    "",
    VLOOKUP(DW91,DY$11:EE589,2,FALSE())
)</f>
        <v/>
      </c>
      <c r="EH91" s="88" t="str">
        <f aca="false">IF(DW91&gt;DV$10,
    "",
    VLOOKUP(DW91,DY$11:EE589,3,FALSE())
)</f>
        <v/>
      </c>
      <c r="EI91" s="88" t="str">
        <f aca="false">IF(DW91&gt;DV$10,
    "",
    VLOOKUP(DW91,DY$11:EE589,4,FALSE())
)</f>
        <v/>
      </c>
      <c r="EJ91" s="89" t="str">
        <f aca="false">IF(DW91&gt;DV$10,
    "",
    VLOOKUP(DW91,DY$11:EE589,6,FALSE())
)</f>
        <v/>
      </c>
      <c r="EK91" s="59"/>
    </row>
    <row r="92" customFormat="false" ht="15.75" hidden="false" customHeight="false" outlineLevel="0" collapsed="false">
      <c r="A92" s="3"/>
      <c r="B92" s="153"/>
      <c r="C92" s="154"/>
      <c r="D92" s="135"/>
      <c r="E92" s="158"/>
      <c r="F92" s="137"/>
      <c r="G92" s="137"/>
      <c r="H92" s="138"/>
      <c r="I92" s="139"/>
      <c r="J92" s="140"/>
      <c r="K92" s="140"/>
      <c r="L92" s="140"/>
      <c r="M92" s="140"/>
      <c r="N92" s="141"/>
      <c r="O92" s="142"/>
      <c r="P92" s="137"/>
      <c r="Q92" s="138"/>
      <c r="R92" s="139"/>
      <c r="S92" s="140"/>
      <c r="T92" s="140"/>
      <c r="U92" s="140"/>
      <c r="V92" s="140"/>
      <c r="W92" s="141"/>
      <c r="X92" s="142"/>
      <c r="Y92" s="137"/>
      <c r="Z92" s="138"/>
      <c r="AA92" s="139"/>
      <c r="AB92" s="140"/>
      <c r="AC92" s="140"/>
      <c r="AD92" s="140"/>
      <c r="AE92" s="140"/>
      <c r="AF92" s="141"/>
      <c r="AG92" s="143"/>
      <c r="AH92" s="139"/>
      <c r="AI92" s="116"/>
      <c r="AJ92" s="116" t="str">
        <f aca="false">IF(ISBLANK($C92),
  "",
IF(E92=Constants!$B$7,
  TRUE(),
IF(E92=Constants!$B$8,
  FALSE(),
  TRUE()
)))</f>
        <v/>
      </c>
      <c r="AK92" s="117" t="str">
        <f aca="false">IF(ISBLANK($C92),"",IF(F92=Constants!$B$8,FALSE(),TRUE()))</f>
        <v/>
      </c>
      <c r="AL92" s="117" t="str">
        <f aca="false">IF(ISBLANK($C92),"",COUNTA($G92:$O92)&gt;0)</f>
        <v/>
      </c>
      <c r="AM92" s="117" t="str">
        <f aca="false">IF(OR(ISBLANK($C92),$AL92&lt;&gt;TRUE()),"",IF(ISBLANK(G92),Constants!$B$27,MAX(0,G92)))</f>
        <v/>
      </c>
      <c r="AN92" s="117" t="str">
        <f aca="false">IF(OR(ISBLANK($C92),$AL92&lt;&gt;TRUE()),"",IF(ISBLANK(H92),Constants!$B$28,MAX(0,H92)))</f>
        <v/>
      </c>
      <c r="AO92" s="117" t="str">
        <f aca="false">IF(OR(ISBLANK($C92),$AL92&lt;&gt;TRUE()),"",IF(J92=Constants!$B$7,TRUE(),IF(J92=Constants!$B$8,FALSE(),TRUE())))</f>
        <v/>
      </c>
      <c r="AP92" s="117" t="str">
        <f aca="false">IF(OR(ISBLANK($C92),$AL92&lt;&gt;TRUE()),"",IF(I92=Constants!$B$7,TRUE(),IF(I92=Constants!$B$8,FALSE(),TRUE())))</f>
        <v/>
      </c>
      <c r="AQ92" s="117" t="str">
        <f aca="false">IF(OR(ISBLANK($C92),$AL92&lt;&gt;TRUE()),"",IF(K92=Constants!$B$33,TRUE(),IF(K92=Constants!$B$34,FALSE(),IF(AND(ISNUMBER(O92),OR(ISBLANK(N92),N92=0)),TRUE(),IF(AND(ISBLANK(O92),ISNUMBER(N92),N92&lt;&gt;0),FALSE(),"")))))</f>
        <v/>
      </c>
      <c r="AR92" s="117" t="str">
        <f aca="false">IF(OR(ISBLANK($C92),$AL92&lt;&gt;TRUE()),"",IF(ISBLANK(L92),Constants!$B$35,MAX(0,MIN(Constants!$B$31,L92))))</f>
        <v/>
      </c>
      <c r="AS92" s="117" t="str">
        <f aca="false">IF(OR(ISBLANK($C92),$AL92&lt;&gt;TRUE()),"",IF(ISBLANK(M92),Constants!$B$35,MAX(0,MIN(Constants!$B$32,M92))))</f>
        <v/>
      </c>
      <c r="AT92" s="117" t="str">
        <f aca="false">IF(ISBLANK($C92),"",COUNTA($P92:$X92)&gt;0)</f>
        <v/>
      </c>
      <c r="AU92" s="117" t="str">
        <f aca="false">IF(OR(ISBLANK($C92),$AT92&lt;&gt;TRUE()),"",IF(ISBLANK(P92),Constants!$B$27,MAX(0,P92)))</f>
        <v/>
      </c>
      <c r="AV92" s="117" t="str">
        <f aca="false">IF(OR(ISBLANK($C92),$AT92&lt;&gt;TRUE()),"",IF(ISBLANK(Q92),Constants!$B$28,MAX(0,Q92)))</f>
        <v/>
      </c>
      <c r="AW92" s="117" t="str">
        <f aca="false">IF(OR(ISBLANK($C92),$AT92&lt;&gt;TRUE()),"",IF(S92=Constants!$B$7,TRUE(),IF(S92=Constants!$B$8,FALSE(),TRUE())))</f>
        <v/>
      </c>
      <c r="AX92" s="117" t="str">
        <f aca="false">IF(OR(ISBLANK($C92),$AT92&lt;&gt;TRUE()),"",IF(R92=Constants!$B$7,TRUE(),IF(R92=Constants!$B$8,FALSE(),TRUE())))</f>
        <v/>
      </c>
      <c r="AY92" s="117" t="str">
        <f aca="false">IF(OR(ISBLANK($C92),$AT92&lt;&gt;TRUE()),"",IF(T92=Constants!$B$33,TRUE(),IF(T92=Constants!$B$34,FALSE(),IF(AND(ISNUMBER(X92),OR(ISBLANK(W92),W92=0)),TRUE(),IF(AND(ISBLANK(X92),ISNUMBER(W92),W92&lt;&gt;0),FALSE(),"")))))</f>
        <v/>
      </c>
      <c r="AZ92" s="117" t="str">
        <f aca="false">IF(OR(ISBLANK($C92),$AT92&lt;&gt;TRUE()),"",IF(ISBLANK(U92),Constants!$B$35,MAX(0,MIN(Constants!$B$31,U92))))</f>
        <v/>
      </c>
      <c r="BA92" s="117" t="str">
        <f aca="false">IF(OR(ISBLANK($C92),$AT92&lt;&gt;TRUE()),"",IF(ISBLANK(V92),Constants!$B$35,MAX(0,MIN(Constants!$B$32,V92))))</f>
        <v/>
      </c>
      <c r="BB92" s="117" t="str">
        <f aca="false">IF(ISBLANK($C92),"",COUNTA($Y92:$AG92)&gt;0)</f>
        <v/>
      </c>
      <c r="BC92" s="117" t="str">
        <f aca="false">IF(OR(ISBLANK($C92),$BB92&lt;&gt;TRUE()),"",IF(ISBLANK(Y92),Constants!$B$27,MAX(0,Y92)))</f>
        <v/>
      </c>
      <c r="BD92" s="117" t="str">
        <f aca="false">IF(OR(ISBLANK($C92),$BB92&lt;&gt;TRUE()),"",IF(ISBLANK(Z92),Constants!$B$28,MAX(0,Z92)))</f>
        <v/>
      </c>
      <c r="BE92" s="117" t="str">
        <f aca="false">IF(OR(ISBLANK($C92),$BB92&lt;&gt;TRUE()),"",IF(AB92=Constants!$B$7,TRUE(),IF(AB92=Constants!$B$8,FALSE(),TRUE())))</f>
        <v/>
      </c>
      <c r="BF92" s="117" t="str">
        <f aca="false">IF(OR(ISBLANK($C92),$BB92&lt;&gt;TRUE()),"",IF(AA92=Constants!$B$7,TRUE(),IF(AA92=Constants!$B$8,FALSE(),TRUE())))</f>
        <v/>
      </c>
      <c r="BG92" s="117" t="str">
        <f aca="false">IF(OR(ISBLANK($C92),$BB92&lt;&gt;TRUE()),"",IF(AC92=Constants!$B$33,TRUE(),IF(AC92=Constants!$B$34,FALSE(),IF(AND(ISNUMBER(AG92),OR(ISBLANK(AF92),AF92=0)),TRUE(),IF(AND(ISBLANK(AG92),ISNUMBER(AF92),AF92&lt;&gt;0),FALSE(),"")))))</f>
        <v/>
      </c>
      <c r="BH92" s="117" t="str">
        <f aca="false">IF(OR(ISBLANK($C92),$BB92&lt;&gt;TRUE()),"",IF(ISBLANK(AD92),Constants!$B$35,MAX(0,MIN(Constants!$B$31,AD92))))</f>
        <v/>
      </c>
      <c r="BI92" s="117" t="str">
        <f aca="false">IF(OR(ISBLANK($C92),$BB92&lt;&gt;TRUE()),"",IF(ISBLANK(AE92),Constants!$B$35,MAX(0,MIN(Constants!$B$32,AE92))))</f>
        <v/>
      </c>
      <c r="BJ92" s="118" t="str">
        <f aca="false">IF(ISBLANK($C92),
  "",
IF(AH92=Constants!$B$7,
  TRUE(),
IF(AH92=Constants!$B$8,
  FALSE(),
  FALSE()
)))</f>
        <v/>
      </c>
      <c r="BK92" s="117" t="str">
        <f aca="false">IF(ISBLANK($C92),"",IF($BJ92,Constants!$B$9,IF(COUNTA($E92:$AH92)=0,Constants!$B$10,IF(NOT($AK92),Constants!$B$11,IF(AND(NOT(ISNUMBER($BM92)),COUNTA($O92,$X92,$AG92)&gt;0),Constants!$B$13,Constants!$B$12)))))</f>
        <v/>
      </c>
      <c r="BL92" s="117" t="str">
        <f aca="false">IF(ISBLANK($C92),"",IF($BK92&lt;&gt;Constants!$B$12,$BK92,Constants!$B$4))</f>
        <v/>
      </c>
      <c r="BM92" s="116" t="str">
        <f aca="false">IF(OR(ISBLANK($D$8), NOT(ISNUMBER($D$8))), Constants!$B$17,$D$8)</f>
        <v>ERROR: Set Target Time in cell D8</v>
      </c>
      <c r="BN92" s="119" t="str">
        <f aca="false">IF(OR($BK92&lt;&gt;Constants!$B$12,$AL92&lt;&gt;TRUE()),"",IF(NOT($AO92),TRUE(),IF($AQ92="","",$AQ92)))</f>
        <v/>
      </c>
      <c r="BO92" s="120" t="n">
        <f aca="false">IF(BN92="",FALSE(),IF(NOT($AO92),TRUE(),IF($AQ92,ISNUMBER(O92),ISNUMBER(N92))))</f>
        <v>0</v>
      </c>
      <c r="BP92" s="121" t="str">
        <f aca="false">IF(BO92,IF($AJ92,1,Constants!$B$22)*POWER(Constants!$B$23,MAX($AM92,0))*POWER(Constants!$B$24,MAX($AN92,0)),"")</f>
        <v/>
      </c>
      <c r="BQ92" s="117" t="str">
        <f aca="false">IF(OR($BK92&lt;&gt;Constants!$B$12,NOT($BO92)),"",IF(NOT($AO92),0,Constants!$B$19*IF($AQ92,1,MAX(0,MIN(1,(Constants!$B$20-N92)/Constants!$B$20)))))</f>
        <v/>
      </c>
      <c r="BR92" s="117" t="str">
        <f aca="false">IF(BQ92="","",BQ92*IF($AP92,1,Constants!$B$25)*BP92)</f>
        <v/>
      </c>
      <c r="BS92" s="117" t="str">
        <f aca="false">IF(OR($BK92&lt;&gt;Constants!$B$12,NOT($BO92)),"",IF(NOT($AO92),0,IF(NOT($AQ92),0,MAX(0,Constants!$B$21*(1-ABS(O92-$BM92)/$BM92)))))</f>
        <v/>
      </c>
      <c r="BT92" s="117" t="str">
        <f aca="false">IF(BS92="","",BS92*BP92)</f>
        <v/>
      </c>
      <c r="BU92" s="117" t="str">
        <f aca="false">IF(OR($BK92&lt;&gt;Constants!$B$12,NOT($BO92)),"",IF(OR(NOT($AO92),NOT($AP92)),0,MIN(Constants!$B$18,(Constants!$B$29*$AR92+Constants!$B$30*$AS92)*IF($AQ92,1,MAX(0,MIN(1,(Constants!$B$20-N92)/Constants!$B$20))))))</f>
        <v/>
      </c>
      <c r="BV92" s="117" t="str">
        <f aca="false">IF(BU92="","",BU92*BP92)</f>
        <v/>
      </c>
      <c r="BW92" s="122" t="str">
        <f aca="false">IF(OR($BK92&lt;&gt;Constants!$B$12,NOT($BO92)),"",BR92+BT92+BV92)</f>
        <v/>
      </c>
      <c r="BX92" s="119" t="str">
        <f aca="false">IF(OR($BK92&lt;&gt;Constants!$B$12,$AT92&lt;&gt;TRUE()),"",IF(NOT($AW92),TRUE(),IF($AY92="","",$AY92)))</f>
        <v/>
      </c>
      <c r="BY92" s="120" t="n">
        <f aca="false">IF(BX92="",FALSE(),IF(NOT($AW92),TRUE(),IF($AY92,ISNUMBER(X92),ISNUMBER(W92))))</f>
        <v>0</v>
      </c>
      <c r="BZ92" s="121" t="str">
        <f aca="false">IF(BY92,IF($AJ92,1,Constants!$B$22)*POWER(Constants!$B$23,MAX($AU92,0))*POWER(Constants!$B$24,MAX($AV92,0)),"")</f>
        <v/>
      </c>
      <c r="CA92" s="117" t="str">
        <f aca="false">IF(OR($BK92&lt;&gt;Constants!$B$12,NOT($BY92)),"",IF(NOT($AW92),0,Constants!$B$19*IF($AY92,1,MAX(0,MIN(1,(Constants!$B$20-W92)/Constants!$B$20)))))</f>
        <v/>
      </c>
      <c r="CB92" s="117" t="str">
        <f aca="false">IF(CA92="","",CA92*IF($AX92,1,Constants!$B$25)*BZ92)</f>
        <v/>
      </c>
      <c r="CC92" s="117" t="str">
        <f aca="false">IF(OR($BK92&lt;&gt;Constants!$B$12,NOT($BY92)),"",IF(NOT($AW92),0,IF(NOT($AY92),0,MAX(0,Constants!$B$21*(1-ABS(X92-$BM92)/$BM92)))))</f>
        <v/>
      </c>
      <c r="CD92" s="117" t="str">
        <f aca="false">IF(CC92="","",CC92*BZ92)</f>
        <v/>
      </c>
      <c r="CE92" s="117" t="str">
        <f aca="false">IF(OR($BK92&lt;&gt;Constants!$B$12,NOT($BY92)),"",IF(OR(NOT($AW92),NOT($AX92)),0,MIN(Constants!$B$18,(Constants!$B$29*$AZ92+Constants!$B$30*$BA92)*IF($AY92,1,MAX(0,MIN(1,(Constants!$B$20-W92)/Constants!$B$20))))))</f>
        <v/>
      </c>
      <c r="CF92" s="117" t="str">
        <f aca="false">IF(CE92="","",CE92*BZ92)</f>
        <v/>
      </c>
      <c r="CG92" s="122" t="str">
        <f aca="false">IF(OR($BK92&lt;&gt;Constants!$B$12,NOT($BY92)),"",CB92+CD92+CF92)</f>
        <v/>
      </c>
      <c r="CH92" s="119" t="n">
        <f aca="false">IF(OR(BN92="",BX92=""),TRUE(),BN92&lt;&gt;BX92)</f>
        <v>1</v>
      </c>
      <c r="CI92" s="117" t="str">
        <f aca="false">IF(OR($BK92&lt;&gt;Constants!$B$12,$BB92&lt;&gt;TRUE(),NOT($CH92)),"",IF(NOT($BE92),TRUE(),IF($BG92="","",$BG92)))</f>
        <v/>
      </c>
      <c r="CJ92" s="120" t="n">
        <f aca="false">IF(CI92="",FALSE(),IF(NOT($BE92),TRUE(),IF($BG92,ISNUMBER(AG92),ISNUMBER(AF92))))</f>
        <v>0</v>
      </c>
      <c r="CK92" s="121" t="str">
        <f aca="false">IF(CJ92,IF($AJ92,1,Constants!$B$22)*POWER(Constants!$B$23,MAX($BC92,0))*POWER(Constants!$B$24,MAX($BD92,0)),"")</f>
        <v/>
      </c>
      <c r="CL92" s="117" t="str">
        <f aca="false">IF(OR($BK92&lt;&gt;Constants!$B$12,NOT($CJ92)),"",IF(NOT($BE92),0,Constants!$B$19*IF($BG92,1,MAX(0,MIN(1,(Constants!$B$20-AF92)/Constants!$B$20)))))</f>
        <v/>
      </c>
      <c r="CM92" s="117" t="str">
        <f aca="false">IF(CL92="","",CL92*IF($BF92,1,Constants!$B$25)*CK92)</f>
        <v/>
      </c>
      <c r="CN92" s="117" t="str">
        <f aca="false">IF(OR($BK92&lt;&gt;Constants!$B$12,NOT($CJ92)),"",IF(NOT($BE92),0,IF(NOT($BG92),0,MAX(0,Constants!$B$21*(1-ABS(AG92-$BM92)/$BM92)))))</f>
        <v/>
      </c>
      <c r="CO92" s="117" t="str">
        <f aca="false">IF(CN92="","",CN92*CK92)</f>
        <v/>
      </c>
      <c r="CP92" s="117" t="str">
        <f aca="false">IF(OR($BK92&lt;&gt;Constants!$B$12,NOT($CJ92)),"",IF(OR(NOT($BE92),NOT($BF92)),0,MIN(Constants!$B$18,(Constants!$B$29*$BH92+Constants!$B$30*$BI92)*IF($BG92,1,MAX(0,MIN(1,(Constants!$B$20-AF92)/Constants!$B$20))))))</f>
        <v/>
      </c>
      <c r="CQ92" s="117" t="str">
        <f aca="false">IF(CP92="","",CP92*CK92)</f>
        <v/>
      </c>
      <c r="CR92" s="122" t="str">
        <f aca="false">IF(OR($BK92&lt;&gt;Constants!$B$12,NOT($CJ92)),"",CM92+CO92+CQ92)</f>
        <v/>
      </c>
      <c r="CS92" s="116" t="str">
        <f aca="false">IF(OR($BK92&lt;&gt;Constants!$B$12,ISBLANK($C92)),"",BW92)</f>
        <v/>
      </c>
      <c r="CT92" s="117" t="str">
        <f aca="false">IF(OR($BK92&lt;&gt;Constants!$B$12,ISBLANK($C92)),"",CG92)</f>
        <v/>
      </c>
      <c r="CU92" s="118" t="str">
        <f aca="false">IF(OR($BK92&lt;&gt;Constants!$B$12,ISBLANK($C92)),"",CR92)</f>
        <v/>
      </c>
      <c r="CV92" s="117" t="str">
        <f aca="false">IF(OR($BK92&lt;&gt;Constants!$B$12,ISBLANK($C92)),"",IF(COUNT(CS92:CU92)=0,0,MAX(CS92:CU92)))</f>
        <v/>
      </c>
      <c r="CW92" s="117" t="str">
        <f aca="false">IF($BK92&lt;&gt;Constants!$B$12,"",CV92)</f>
        <v/>
      </c>
      <c r="CX92" s="117" t="str">
        <f aca="false">IF(ISNUMBER(CW92), RANK(CW92,$CW$11:$CW$510), "")</f>
        <v/>
      </c>
      <c r="CY92" s="116" t="str">
        <f aca="false">IF(OR($BK92&lt;&gt;Constants!$B$12,ISBLANK($C92)),"",MAX(BT92,CD92,CO92))</f>
        <v/>
      </c>
      <c r="CZ92" s="117" t="str">
        <f aca="false">IF(ISNUMBER(CY92), RANK(CY92,CY$11:CY$510), "")</f>
        <v/>
      </c>
      <c r="DA92" s="117" t="str">
        <f aca="false">IF(OR($BK92&lt;&gt;Constants!$B$12,ISBLANK($C92)),"",MAX(AM92,AU92,IF($CH92,BC92,0)))</f>
        <v/>
      </c>
      <c r="DB92" s="117" t="str">
        <f aca="false">IF(ISNUMBER(DA92), RANK(DA92,DA$11:DA$510,1), "")</f>
        <v/>
      </c>
      <c r="DC92" s="117" t="str">
        <f aca="false">IF(OR($BK92&lt;&gt;Constants!$B$12,ISBLANK($C92)),"",MAX(BV92,CF92,CQ92))</f>
        <v/>
      </c>
      <c r="DD92" s="117" t="str">
        <f aca="false">IF(ISNUMBER(DC92),RANK(DC92,DC$11:DC$510),"")</f>
        <v/>
      </c>
      <c r="DE92" s="123" t="str">
        <f aca="false">IFERROR(IF(OR($BK92&lt;&gt;Constants!$B$12, ISBLANK($C92)),"",LARGE(CS92:CU92,2)), 0)</f>
        <v/>
      </c>
      <c r="DF92" s="118" t="str">
        <f aca="false">IF(ISNUMBER(DE92), RANK(DE92,DE$11:DE$510), "")</f>
        <v/>
      </c>
      <c r="DG92" s="117" t="str">
        <f aca="false">IF(ISBLANK($C92),"",IF(BK92=Constants!$B$12,RANK($CX92, $CX$11:$CX$510, 1)+
SUMPRODUCT(--($CX$11:$CX$510=$CX92),--($CZ92&gt;$CZ$11:$CZ$510))+
SUMPRODUCT(--($CX$11:$CX$510=$CX92),--($CZ92=$CZ$11:$CZ$510),--($DB92&gt;$DB$11:$DB$510))+
SUMPRODUCT(--($CX$11:$CX$510=$CX92),--($CZ92=$CZ$11:$CZ$510),--($DB92=$DB$11:$DB$510), --($DD92&gt;$DD$11:$DD$510))+
SUMPRODUCT(--($CX$11:$CX$510=$CX92),--($CZ92=$CZ$11:$CZ$510),--($DB92=$DB$11:$DB$510), --($DD92=$DD$11:$DD$510), --($DF92&gt;$DF$11:$DF$510))
,BK92)
)</f>
        <v/>
      </c>
      <c r="DH92" s="117" t="str">
        <f aca="false">IF(ISBLANK(C92),"",IF(BK92&lt;&gt;Constants!$B$12, BK92, CX92-DG92))</f>
        <v/>
      </c>
      <c r="DI92" s="118"/>
      <c r="DJ92" s="124"/>
      <c r="DK92" s="125" t="str">
        <f aca="false">IF(ISBLANK($C92),"",IF($BK92=Constants!$B$13,$BM92,""))</f>
        <v/>
      </c>
      <c r="DL92" s="124" t="str">
        <f aca="false">IF(ISBLANK($C92),"",IF($BK92&lt;&gt;Constants!$B$12,"",IF(COUNT($CS92:$CU92)=0,"",MATCH($CV92,$CS92:$CU92,0))))</f>
        <v/>
      </c>
      <c r="DM92" s="126" t="str">
        <f aca="false">IF(ISNUMBER($DL92),CHOOSE($DL92,$BR92,$CB92,$CM92),"")</f>
        <v/>
      </c>
      <c r="DN92" s="126" t="str">
        <f aca="false">IF(ISNUMBER($DL92),CHOOSE($DL92,$BT92,$CD92,$CO92),"")</f>
        <v/>
      </c>
      <c r="DO92" s="126" t="str">
        <f aca="false">IF(ISNUMBER($DL92),CHOOSE($DL92,$BV92,$CF92,$CQ92),"")</f>
        <v/>
      </c>
      <c r="DP92" s="127" t="str">
        <f aca="false">IF(ISBLANK(C92),"",IF(BK92&lt;&gt;Constants!$B$12, BK92 ,CW92))</f>
        <v/>
      </c>
      <c r="DQ92" s="128" t="str">
        <f aca="false">IF(ISBLANK($C92),"",IF($BK92&lt;&gt;Constants!$B$12,$BK92,$BL92))</f>
        <v/>
      </c>
      <c r="DR92" s="128" t="str">
        <f aca="false">IF(ISBLANK(C92),"",DH92)</f>
        <v/>
      </c>
      <c r="DS92" s="128" t="str">
        <f aca="false">IF(ISBLANK(C92),"",DG92)</f>
        <v/>
      </c>
      <c r="DT92" s="129" t="str">
        <f aca="false">IF(ISBLANK(C92),
  "",
IF(DS92=Constants!$B$9,COUNTA($C$11:$C510)+2,IF(DS92=Constants!$B$10,COUNTA($C$11:$C510)+1,IF(DS92=Constants!$B$11,COUNTA($C$11:$C510),DS92))))</f>
        <v/>
      </c>
      <c r="DU92" s="3"/>
      <c r="DV92" s="130" t="n">
        <f aca="false">IF(OR(ISNUMBER(DS92),DS92="DQ",DS92="P",DS92="NS"),
    1,
    0
)</f>
        <v>0</v>
      </c>
      <c r="DW92" s="130" t="n">
        <v>82</v>
      </c>
      <c r="DX92" s="130" t="str">
        <f aca="false">IF(ISBLANK($C92),"",IF(ISNUMBER(DT92),DT92+ROW($B92)/1000,""))</f>
        <v/>
      </c>
      <c r="DY92" s="130" t="str">
        <f aca="false">IF(ISNUMBER(DX92), RANK(DX92,DX$11:DX$510,1), "")</f>
        <v/>
      </c>
      <c r="DZ92" s="130" t="str">
        <f aca="false">IF(ISBLANK($C92),
    "",
    $B92
)</f>
        <v/>
      </c>
      <c r="EA92" s="130" t="str">
        <f aca="false">IF(ISBLANK($C92),
    "",
    $C92
)</f>
        <v/>
      </c>
      <c r="EB92" s="130" t="str">
        <f aca="false">IF(ISBLANK($C92),
    "",
    $D92
)</f>
        <v/>
      </c>
      <c r="EC92" s="130" t="str">
        <f aca="false">IF(ISBLANK($C92),"",$DQ92)</f>
        <v/>
      </c>
      <c r="ED92" s="131" t="str">
        <f aca="false">DP92</f>
        <v/>
      </c>
      <c r="EE92" s="130" t="str">
        <f aca="false">IF(ISBLANK($C92),
    "",
    DS92
)</f>
        <v/>
      </c>
      <c r="EF92" s="132" t="str">
        <f aca="false">IF(DW92&gt;DV$10,
    "",
    VLOOKUP(DW92,DY$11:EE590,7,FALSE())
)</f>
        <v/>
      </c>
      <c r="EG92" s="133" t="str">
        <f aca="false">IF(DW92&gt;DV$10,
    "",
    VLOOKUP(DW92,DY$11:EE590,2,FALSE())
)</f>
        <v/>
      </c>
      <c r="EH92" s="133" t="str">
        <f aca="false">IF(DW92&gt;DV$10,
    "",
    VLOOKUP(DW92,DY$11:EE590,3,FALSE())
)</f>
        <v/>
      </c>
      <c r="EI92" s="133" t="str">
        <f aca="false">IF(DW92&gt;DV$10,
    "",
    VLOOKUP(DW92,DY$11:EE590,4,FALSE())
)</f>
        <v/>
      </c>
      <c r="EJ92" s="134" t="str">
        <f aca="false">IF(DW92&gt;DV$10,
    "",
    VLOOKUP(DW92,DY$11:EE590,6,FALSE())
)</f>
        <v/>
      </c>
      <c r="EK92" s="59"/>
    </row>
    <row r="93" customFormat="false" ht="15.75" hidden="false" customHeight="false" outlineLevel="0" collapsed="false">
      <c r="A93" s="3"/>
      <c r="B93" s="153"/>
      <c r="C93" s="154"/>
      <c r="D93" s="135"/>
      <c r="E93" s="158"/>
      <c r="F93" s="137"/>
      <c r="G93" s="137"/>
      <c r="H93" s="138"/>
      <c r="I93" s="139"/>
      <c r="J93" s="140"/>
      <c r="K93" s="140"/>
      <c r="L93" s="140"/>
      <c r="M93" s="140"/>
      <c r="N93" s="141"/>
      <c r="O93" s="142"/>
      <c r="P93" s="137"/>
      <c r="Q93" s="138"/>
      <c r="R93" s="139"/>
      <c r="S93" s="140"/>
      <c r="T93" s="140"/>
      <c r="U93" s="140"/>
      <c r="V93" s="140"/>
      <c r="W93" s="141"/>
      <c r="X93" s="142"/>
      <c r="Y93" s="137"/>
      <c r="Z93" s="138"/>
      <c r="AA93" s="139"/>
      <c r="AB93" s="140"/>
      <c r="AC93" s="140"/>
      <c r="AD93" s="140"/>
      <c r="AE93" s="140"/>
      <c r="AF93" s="141"/>
      <c r="AG93" s="143"/>
      <c r="AH93" s="139"/>
      <c r="AI93" s="116"/>
      <c r="AJ93" s="116" t="str">
        <f aca="false">IF(ISBLANK($C93),
  "",
IF(E93=Constants!$B$7,
  TRUE(),
IF(E93=Constants!$B$8,
  FALSE(),
  TRUE()
)))</f>
        <v/>
      </c>
      <c r="AK93" s="117" t="str">
        <f aca="false">IF(ISBLANK($C93),"",IF(F93=Constants!$B$8,FALSE(),TRUE()))</f>
        <v/>
      </c>
      <c r="AL93" s="117" t="str">
        <f aca="false">IF(ISBLANK($C93),"",COUNTA($G93:$O93)&gt;0)</f>
        <v/>
      </c>
      <c r="AM93" s="117" t="str">
        <f aca="false">IF(OR(ISBLANK($C93),$AL93&lt;&gt;TRUE()),"",IF(ISBLANK(G93),Constants!$B$27,MAX(0,G93)))</f>
        <v/>
      </c>
      <c r="AN93" s="117" t="str">
        <f aca="false">IF(OR(ISBLANK($C93),$AL93&lt;&gt;TRUE()),"",IF(ISBLANK(H93),Constants!$B$28,MAX(0,H93)))</f>
        <v/>
      </c>
      <c r="AO93" s="117" t="str">
        <f aca="false">IF(OR(ISBLANK($C93),$AL93&lt;&gt;TRUE()),"",IF(J93=Constants!$B$7,TRUE(),IF(J93=Constants!$B$8,FALSE(),TRUE())))</f>
        <v/>
      </c>
      <c r="AP93" s="117" t="str">
        <f aca="false">IF(OR(ISBLANK($C93),$AL93&lt;&gt;TRUE()),"",IF(I93=Constants!$B$7,TRUE(),IF(I93=Constants!$B$8,FALSE(),TRUE())))</f>
        <v/>
      </c>
      <c r="AQ93" s="117" t="str">
        <f aca="false">IF(OR(ISBLANK($C93),$AL93&lt;&gt;TRUE()),"",IF(K93=Constants!$B$33,TRUE(),IF(K93=Constants!$B$34,FALSE(),IF(AND(ISNUMBER(O93),OR(ISBLANK(N93),N93=0)),TRUE(),IF(AND(ISBLANK(O93),ISNUMBER(N93),N93&lt;&gt;0),FALSE(),"")))))</f>
        <v/>
      </c>
      <c r="AR93" s="117" t="str">
        <f aca="false">IF(OR(ISBLANK($C93),$AL93&lt;&gt;TRUE()),"",IF(ISBLANK(L93),Constants!$B$35,MAX(0,MIN(Constants!$B$31,L93))))</f>
        <v/>
      </c>
      <c r="AS93" s="117" t="str">
        <f aca="false">IF(OR(ISBLANK($C93),$AL93&lt;&gt;TRUE()),"",IF(ISBLANK(M93),Constants!$B$35,MAX(0,MIN(Constants!$B$32,M93))))</f>
        <v/>
      </c>
      <c r="AT93" s="117" t="str">
        <f aca="false">IF(ISBLANK($C93),"",COUNTA($P93:$X93)&gt;0)</f>
        <v/>
      </c>
      <c r="AU93" s="117" t="str">
        <f aca="false">IF(OR(ISBLANK($C93),$AT93&lt;&gt;TRUE()),"",IF(ISBLANK(P93),Constants!$B$27,MAX(0,P93)))</f>
        <v/>
      </c>
      <c r="AV93" s="117" t="str">
        <f aca="false">IF(OR(ISBLANK($C93),$AT93&lt;&gt;TRUE()),"",IF(ISBLANK(Q93),Constants!$B$28,MAX(0,Q93)))</f>
        <v/>
      </c>
      <c r="AW93" s="117" t="str">
        <f aca="false">IF(OR(ISBLANK($C93),$AT93&lt;&gt;TRUE()),"",IF(S93=Constants!$B$7,TRUE(),IF(S93=Constants!$B$8,FALSE(),TRUE())))</f>
        <v/>
      </c>
      <c r="AX93" s="117" t="str">
        <f aca="false">IF(OR(ISBLANK($C93),$AT93&lt;&gt;TRUE()),"",IF(R93=Constants!$B$7,TRUE(),IF(R93=Constants!$B$8,FALSE(),TRUE())))</f>
        <v/>
      </c>
      <c r="AY93" s="117" t="str">
        <f aca="false">IF(OR(ISBLANK($C93),$AT93&lt;&gt;TRUE()),"",IF(T93=Constants!$B$33,TRUE(),IF(T93=Constants!$B$34,FALSE(),IF(AND(ISNUMBER(X93),OR(ISBLANK(W93),W93=0)),TRUE(),IF(AND(ISBLANK(X93),ISNUMBER(W93),W93&lt;&gt;0),FALSE(),"")))))</f>
        <v/>
      </c>
      <c r="AZ93" s="117" t="str">
        <f aca="false">IF(OR(ISBLANK($C93),$AT93&lt;&gt;TRUE()),"",IF(ISBLANK(U93),Constants!$B$35,MAX(0,MIN(Constants!$B$31,U93))))</f>
        <v/>
      </c>
      <c r="BA93" s="117" t="str">
        <f aca="false">IF(OR(ISBLANK($C93),$AT93&lt;&gt;TRUE()),"",IF(ISBLANK(V93),Constants!$B$35,MAX(0,MIN(Constants!$B$32,V93))))</f>
        <v/>
      </c>
      <c r="BB93" s="117" t="str">
        <f aca="false">IF(ISBLANK($C93),"",COUNTA($Y93:$AG93)&gt;0)</f>
        <v/>
      </c>
      <c r="BC93" s="117" t="str">
        <f aca="false">IF(OR(ISBLANK($C93),$BB93&lt;&gt;TRUE()),"",IF(ISBLANK(Y93),Constants!$B$27,MAX(0,Y93)))</f>
        <v/>
      </c>
      <c r="BD93" s="117" t="str">
        <f aca="false">IF(OR(ISBLANK($C93),$BB93&lt;&gt;TRUE()),"",IF(ISBLANK(Z93),Constants!$B$28,MAX(0,Z93)))</f>
        <v/>
      </c>
      <c r="BE93" s="117" t="str">
        <f aca="false">IF(OR(ISBLANK($C93),$BB93&lt;&gt;TRUE()),"",IF(AB93=Constants!$B$7,TRUE(),IF(AB93=Constants!$B$8,FALSE(),TRUE())))</f>
        <v/>
      </c>
      <c r="BF93" s="117" t="str">
        <f aca="false">IF(OR(ISBLANK($C93),$BB93&lt;&gt;TRUE()),"",IF(AA93=Constants!$B$7,TRUE(),IF(AA93=Constants!$B$8,FALSE(),TRUE())))</f>
        <v/>
      </c>
      <c r="BG93" s="117" t="str">
        <f aca="false">IF(OR(ISBLANK($C93),$BB93&lt;&gt;TRUE()),"",IF(AC93=Constants!$B$33,TRUE(),IF(AC93=Constants!$B$34,FALSE(),IF(AND(ISNUMBER(AG93),OR(ISBLANK(AF93),AF93=0)),TRUE(),IF(AND(ISBLANK(AG93),ISNUMBER(AF93),AF93&lt;&gt;0),FALSE(),"")))))</f>
        <v/>
      </c>
      <c r="BH93" s="117" t="str">
        <f aca="false">IF(OR(ISBLANK($C93),$BB93&lt;&gt;TRUE()),"",IF(ISBLANK(AD93),Constants!$B$35,MAX(0,MIN(Constants!$B$31,AD93))))</f>
        <v/>
      </c>
      <c r="BI93" s="117" t="str">
        <f aca="false">IF(OR(ISBLANK($C93),$BB93&lt;&gt;TRUE()),"",IF(ISBLANK(AE93),Constants!$B$35,MAX(0,MIN(Constants!$B$32,AE93))))</f>
        <v/>
      </c>
      <c r="BJ93" s="118" t="str">
        <f aca="false">IF(ISBLANK($C93),
  "",
IF(AH93=Constants!$B$7,
  TRUE(),
IF(AH93=Constants!$B$8,
  FALSE(),
  FALSE()
)))</f>
        <v/>
      </c>
      <c r="BK93" s="117" t="str">
        <f aca="false">IF(ISBLANK($C93),"",IF($BJ93,Constants!$B$9,IF(COUNTA($E93:$AH93)=0,Constants!$B$10,IF(NOT($AK93),Constants!$B$11,IF(AND(NOT(ISNUMBER($BM93)),COUNTA($O93,$X93,$AG93)&gt;0),Constants!$B$13,Constants!$B$12)))))</f>
        <v/>
      </c>
      <c r="BL93" s="117" t="str">
        <f aca="false">IF(ISBLANK($C93),"",IF($BK93&lt;&gt;Constants!$B$12,$BK93,Constants!$B$4))</f>
        <v/>
      </c>
      <c r="BM93" s="116" t="str">
        <f aca="false">IF(OR(ISBLANK($D$8), NOT(ISNUMBER($D$8))), Constants!$B$17,$D$8)</f>
        <v>ERROR: Set Target Time in cell D8</v>
      </c>
      <c r="BN93" s="119" t="str">
        <f aca="false">IF(OR($BK93&lt;&gt;Constants!$B$12,$AL93&lt;&gt;TRUE()),"",IF(NOT($AO93),TRUE(),IF($AQ93="","",$AQ93)))</f>
        <v/>
      </c>
      <c r="BO93" s="120" t="n">
        <f aca="false">IF(BN93="",FALSE(),IF(NOT($AO93),TRUE(),IF($AQ93,ISNUMBER(O93),ISNUMBER(N93))))</f>
        <v>0</v>
      </c>
      <c r="BP93" s="121" t="str">
        <f aca="false">IF(BO93,IF($AJ93,1,Constants!$B$22)*POWER(Constants!$B$23,MAX($AM93,0))*POWER(Constants!$B$24,MAX($AN93,0)),"")</f>
        <v/>
      </c>
      <c r="BQ93" s="117" t="str">
        <f aca="false">IF(OR($BK93&lt;&gt;Constants!$B$12,NOT($BO93)),"",IF(NOT($AO93),0,Constants!$B$19*IF($AQ93,1,MAX(0,MIN(1,(Constants!$B$20-N93)/Constants!$B$20)))))</f>
        <v/>
      </c>
      <c r="BR93" s="117" t="str">
        <f aca="false">IF(BQ93="","",BQ93*IF($AP93,1,Constants!$B$25)*BP93)</f>
        <v/>
      </c>
      <c r="BS93" s="117" t="str">
        <f aca="false">IF(OR($BK93&lt;&gt;Constants!$B$12,NOT($BO93)),"",IF(NOT($AO93),0,IF(NOT($AQ93),0,MAX(0,Constants!$B$21*(1-ABS(O93-$BM93)/$BM93)))))</f>
        <v/>
      </c>
      <c r="BT93" s="117" t="str">
        <f aca="false">IF(BS93="","",BS93*BP93)</f>
        <v/>
      </c>
      <c r="BU93" s="117" t="str">
        <f aca="false">IF(OR($BK93&lt;&gt;Constants!$B$12,NOT($BO93)),"",IF(OR(NOT($AO93),NOT($AP93)),0,MIN(Constants!$B$18,(Constants!$B$29*$AR93+Constants!$B$30*$AS93)*IF($AQ93,1,MAX(0,MIN(1,(Constants!$B$20-N93)/Constants!$B$20))))))</f>
        <v/>
      </c>
      <c r="BV93" s="117" t="str">
        <f aca="false">IF(BU93="","",BU93*BP93)</f>
        <v/>
      </c>
      <c r="BW93" s="122" t="str">
        <f aca="false">IF(OR($BK93&lt;&gt;Constants!$B$12,NOT($BO93)),"",BR93+BT93+BV93)</f>
        <v/>
      </c>
      <c r="BX93" s="119" t="str">
        <f aca="false">IF(OR($BK93&lt;&gt;Constants!$B$12,$AT93&lt;&gt;TRUE()),"",IF(NOT($AW93),TRUE(),IF($AY93="","",$AY93)))</f>
        <v/>
      </c>
      <c r="BY93" s="120" t="n">
        <f aca="false">IF(BX93="",FALSE(),IF(NOT($AW93),TRUE(),IF($AY93,ISNUMBER(X93),ISNUMBER(W93))))</f>
        <v>0</v>
      </c>
      <c r="BZ93" s="121" t="str">
        <f aca="false">IF(BY93,IF($AJ93,1,Constants!$B$22)*POWER(Constants!$B$23,MAX($AU93,0))*POWER(Constants!$B$24,MAX($AV93,0)),"")</f>
        <v/>
      </c>
      <c r="CA93" s="117" t="str">
        <f aca="false">IF(OR($BK93&lt;&gt;Constants!$B$12,NOT($BY93)),"",IF(NOT($AW93),0,Constants!$B$19*IF($AY93,1,MAX(0,MIN(1,(Constants!$B$20-W93)/Constants!$B$20)))))</f>
        <v/>
      </c>
      <c r="CB93" s="117" t="str">
        <f aca="false">IF(CA93="","",CA93*IF($AX93,1,Constants!$B$25)*BZ93)</f>
        <v/>
      </c>
      <c r="CC93" s="117" t="str">
        <f aca="false">IF(OR($BK93&lt;&gt;Constants!$B$12,NOT($BY93)),"",IF(NOT($AW93),0,IF(NOT($AY93),0,MAX(0,Constants!$B$21*(1-ABS(X93-$BM93)/$BM93)))))</f>
        <v/>
      </c>
      <c r="CD93" s="117" t="str">
        <f aca="false">IF(CC93="","",CC93*BZ93)</f>
        <v/>
      </c>
      <c r="CE93" s="117" t="str">
        <f aca="false">IF(OR($BK93&lt;&gt;Constants!$B$12,NOT($BY93)),"",IF(OR(NOT($AW93),NOT($AX93)),0,MIN(Constants!$B$18,(Constants!$B$29*$AZ93+Constants!$B$30*$BA93)*IF($AY93,1,MAX(0,MIN(1,(Constants!$B$20-W93)/Constants!$B$20))))))</f>
        <v/>
      </c>
      <c r="CF93" s="117" t="str">
        <f aca="false">IF(CE93="","",CE93*BZ93)</f>
        <v/>
      </c>
      <c r="CG93" s="122" t="str">
        <f aca="false">IF(OR($BK93&lt;&gt;Constants!$B$12,NOT($BY93)),"",CB93+CD93+CF93)</f>
        <v/>
      </c>
      <c r="CH93" s="119" t="n">
        <f aca="false">IF(OR(BN93="",BX93=""),TRUE(),BN93&lt;&gt;BX93)</f>
        <v>1</v>
      </c>
      <c r="CI93" s="117" t="str">
        <f aca="false">IF(OR($BK93&lt;&gt;Constants!$B$12,$BB93&lt;&gt;TRUE(),NOT($CH93)),"",IF(NOT($BE93),TRUE(),IF($BG93="","",$BG93)))</f>
        <v/>
      </c>
      <c r="CJ93" s="120" t="n">
        <f aca="false">IF(CI93="",FALSE(),IF(NOT($BE93),TRUE(),IF($BG93,ISNUMBER(AG93),ISNUMBER(AF93))))</f>
        <v>0</v>
      </c>
      <c r="CK93" s="121" t="str">
        <f aca="false">IF(CJ93,IF($AJ93,1,Constants!$B$22)*POWER(Constants!$B$23,MAX($BC93,0))*POWER(Constants!$B$24,MAX($BD93,0)),"")</f>
        <v/>
      </c>
      <c r="CL93" s="117" t="str">
        <f aca="false">IF(OR($BK93&lt;&gt;Constants!$B$12,NOT($CJ93)),"",IF(NOT($BE93),0,Constants!$B$19*IF($BG93,1,MAX(0,MIN(1,(Constants!$B$20-AF93)/Constants!$B$20)))))</f>
        <v/>
      </c>
      <c r="CM93" s="117" t="str">
        <f aca="false">IF(CL93="","",CL93*IF($BF93,1,Constants!$B$25)*CK93)</f>
        <v/>
      </c>
      <c r="CN93" s="117" t="str">
        <f aca="false">IF(OR($BK93&lt;&gt;Constants!$B$12,NOT($CJ93)),"",IF(NOT($BE93),0,IF(NOT($BG93),0,MAX(0,Constants!$B$21*(1-ABS(AG93-$BM93)/$BM93)))))</f>
        <v/>
      </c>
      <c r="CO93" s="117" t="str">
        <f aca="false">IF(CN93="","",CN93*CK93)</f>
        <v/>
      </c>
      <c r="CP93" s="117" t="str">
        <f aca="false">IF(OR($BK93&lt;&gt;Constants!$B$12,NOT($CJ93)),"",IF(OR(NOT($BE93),NOT($BF93)),0,MIN(Constants!$B$18,(Constants!$B$29*$BH93+Constants!$B$30*$BI93)*IF($BG93,1,MAX(0,MIN(1,(Constants!$B$20-AF93)/Constants!$B$20))))))</f>
        <v/>
      </c>
      <c r="CQ93" s="117" t="str">
        <f aca="false">IF(CP93="","",CP93*CK93)</f>
        <v/>
      </c>
      <c r="CR93" s="122" t="str">
        <f aca="false">IF(OR($BK93&lt;&gt;Constants!$B$12,NOT($CJ93)),"",CM93+CO93+CQ93)</f>
        <v/>
      </c>
      <c r="CS93" s="116" t="str">
        <f aca="false">IF(OR($BK93&lt;&gt;Constants!$B$12,ISBLANK($C93)),"",BW93)</f>
        <v/>
      </c>
      <c r="CT93" s="117" t="str">
        <f aca="false">IF(OR($BK93&lt;&gt;Constants!$B$12,ISBLANK($C93)),"",CG93)</f>
        <v/>
      </c>
      <c r="CU93" s="118" t="str">
        <f aca="false">IF(OR($BK93&lt;&gt;Constants!$B$12,ISBLANK($C93)),"",CR93)</f>
        <v/>
      </c>
      <c r="CV93" s="117" t="str">
        <f aca="false">IF(OR($BK93&lt;&gt;Constants!$B$12,ISBLANK($C93)),"",IF(COUNT(CS93:CU93)=0,0,MAX(CS93:CU93)))</f>
        <v/>
      </c>
      <c r="CW93" s="117" t="str">
        <f aca="false">IF($BK93&lt;&gt;Constants!$B$12,"",CV93)</f>
        <v/>
      </c>
      <c r="CX93" s="117" t="str">
        <f aca="false">IF(ISNUMBER(CW93), RANK(CW93,$CW$11:$CW$510), "")</f>
        <v/>
      </c>
      <c r="CY93" s="116" t="str">
        <f aca="false">IF(OR($BK93&lt;&gt;Constants!$B$12,ISBLANK($C93)),"",MAX(BT93,CD93,CO93))</f>
        <v/>
      </c>
      <c r="CZ93" s="117" t="str">
        <f aca="false">IF(ISNUMBER(CY93), RANK(CY93,CY$11:CY$510), "")</f>
        <v/>
      </c>
      <c r="DA93" s="117" t="str">
        <f aca="false">IF(OR($BK93&lt;&gt;Constants!$B$12,ISBLANK($C93)),"",MAX(AM93,AU93,IF($CH93,BC93,0)))</f>
        <v/>
      </c>
      <c r="DB93" s="117" t="str">
        <f aca="false">IF(ISNUMBER(DA93), RANK(DA93,DA$11:DA$510,1), "")</f>
        <v/>
      </c>
      <c r="DC93" s="117" t="str">
        <f aca="false">IF(OR($BK93&lt;&gt;Constants!$B$12,ISBLANK($C93)),"",MAX(BV93,CF93,CQ93))</f>
        <v/>
      </c>
      <c r="DD93" s="117" t="str">
        <f aca="false">IF(ISNUMBER(DC93),RANK(DC93,DC$11:DC$510),"")</f>
        <v/>
      </c>
      <c r="DE93" s="123" t="str">
        <f aca="false">IFERROR(IF(OR($BK93&lt;&gt;Constants!$B$12, ISBLANK($C93)),"",LARGE(CS93:CU93,2)), 0)</f>
        <v/>
      </c>
      <c r="DF93" s="118" t="str">
        <f aca="false">IF(ISNUMBER(DE93), RANK(DE93,DE$11:DE$510), "")</f>
        <v/>
      </c>
      <c r="DG93" s="117" t="str">
        <f aca="false">IF(ISBLANK($C93),"",IF(BK93=Constants!$B$12,RANK($CX93, $CX$11:$CX$510, 1)+
SUMPRODUCT(--($CX$11:$CX$510=$CX93),--($CZ93&gt;$CZ$11:$CZ$510))+
SUMPRODUCT(--($CX$11:$CX$510=$CX93),--($CZ93=$CZ$11:$CZ$510),--($DB93&gt;$DB$11:$DB$510))+
SUMPRODUCT(--($CX$11:$CX$510=$CX93),--($CZ93=$CZ$11:$CZ$510),--($DB93=$DB$11:$DB$510), --($DD93&gt;$DD$11:$DD$510))+
SUMPRODUCT(--($CX$11:$CX$510=$CX93),--($CZ93=$CZ$11:$CZ$510),--($DB93=$DB$11:$DB$510), --($DD93=$DD$11:$DD$510), --($DF93&gt;$DF$11:$DF$510))
,BK93)
)</f>
        <v/>
      </c>
      <c r="DH93" s="117" t="str">
        <f aca="false">IF(ISBLANK(C93),"",IF(BK93&lt;&gt;Constants!$B$12, BK93, CX93-DG93))</f>
        <v/>
      </c>
      <c r="DI93" s="118"/>
      <c r="DJ93" s="124"/>
      <c r="DK93" s="125" t="str">
        <f aca="false">IF(ISBLANK($C93),"",IF($BK93=Constants!$B$13,$BM93,""))</f>
        <v/>
      </c>
      <c r="DL93" s="124" t="str">
        <f aca="false">IF(ISBLANK($C93),"",IF($BK93&lt;&gt;Constants!$B$12,"",IF(COUNT($CS93:$CU93)=0,"",MATCH($CV93,$CS93:$CU93,0))))</f>
        <v/>
      </c>
      <c r="DM93" s="126" t="str">
        <f aca="false">IF(ISNUMBER($DL93),CHOOSE($DL93,$BR93,$CB93,$CM93),"")</f>
        <v/>
      </c>
      <c r="DN93" s="126" t="str">
        <f aca="false">IF(ISNUMBER($DL93),CHOOSE($DL93,$BT93,$CD93,$CO93),"")</f>
        <v/>
      </c>
      <c r="DO93" s="126" t="str">
        <f aca="false">IF(ISNUMBER($DL93),CHOOSE($DL93,$BV93,$CF93,$CQ93),"")</f>
        <v/>
      </c>
      <c r="DP93" s="127" t="str">
        <f aca="false">IF(ISBLANK(C93),"",IF(BK93&lt;&gt;Constants!$B$12, BK93 ,CW93))</f>
        <v/>
      </c>
      <c r="DQ93" s="128" t="str">
        <f aca="false">IF(ISBLANK($C93),"",IF($BK93&lt;&gt;Constants!$B$12,$BK93,$BL93))</f>
        <v/>
      </c>
      <c r="DR93" s="128" t="str">
        <f aca="false">IF(ISBLANK(C93),"",DH93)</f>
        <v/>
      </c>
      <c r="DS93" s="128" t="str">
        <f aca="false">IF(ISBLANK(C93),"",DG93)</f>
        <v/>
      </c>
      <c r="DT93" s="129" t="str">
        <f aca="false">IF(ISBLANK(C93),
  "",
IF(DS93=Constants!$B$9,COUNTA($C$11:$C510)+2,IF(DS93=Constants!$B$10,COUNTA($C$11:$C510)+1,IF(DS93=Constants!$B$11,COUNTA($C$11:$C510),DS93))))</f>
        <v/>
      </c>
      <c r="DU93" s="3"/>
      <c r="DV93" s="130" t="n">
        <f aca="false">IF(OR(ISNUMBER(DS93),DS93="DQ",DS93="P",DS93="NS"),
    1,
    0
)</f>
        <v>0</v>
      </c>
      <c r="DW93" s="130" t="n">
        <v>83</v>
      </c>
      <c r="DX93" s="130" t="str">
        <f aca="false">IF(ISBLANK($C93),"",IF(ISNUMBER(DT93),DT93+ROW($B93)/1000,""))</f>
        <v/>
      </c>
      <c r="DY93" s="130" t="str">
        <f aca="false">IF(ISNUMBER(DX93), RANK(DX93,DX$11:DX$510,1), "")</f>
        <v/>
      </c>
      <c r="DZ93" s="130" t="str">
        <f aca="false">IF(ISBLANK($C93),
    "",
    $B93
)</f>
        <v/>
      </c>
      <c r="EA93" s="130" t="str">
        <f aca="false">IF(ISBLANK($C93),
    "",
    $C93
)</f>
        <v/>
      </c>
      <c r="EB93" s="130" t="str">
        <f aca="false">IF(ISBLANK($C93),
    "",
    $D93
)</f>
        <v/>
      </c>
      <c r="EC93" s="130" t="str">
        <f aca="false">IF(ISBLANK($C93),"",$DQ93)</f>
        <v/>
      </c>
      <c r="ED93" s="131" t="str">
        <f aca="false">DP93</f>
        <v/>
      </c>
      <c r="EE93" s="130" t="str">
        <f aca="false">IF(ISBLANK($C93),
    "",
    DS93
)</f>
        <v/>
      </c>
      <c r="EF93" s="132" t="str">
        <f aca="false">IF(DW93&gt;DV$10,
    "",
    VLOOKUP(DW93,DY$11:EE591,7,FALSE())
)</f>
        <v/>
      </c>
      <c r="EG93" s="133" t="str">
        <f aca="false">IF(DW93&gt;DV$10,
    "",
    VLOOKUP(DW93,DY$11:EE591,2,FALSE())
)</f>
        <v/>
      </c>
      <c r="EH93" s="133" t="str">
        <f aca="false">IF(DW93&gt;DV$10,
    "",
    VLOOKUP(DW93,DY$11:EE591,3,FALSE())
)</f>
        <v/>
      </c>
      <c r="EI93" s="133" t="str">
        <f aca="false">IF(DW93&gt;DV$10,
    "",
    VLOOKUP(DW93,DY$11:EE591,4,FALSE())
)</f>
        <v/>
      </c>
      <c r="EJ93" s="134" t="str">
        <f aca="false">IF(DW93&gt;DV$10,
    "",
    VLOOKUP(DW93,DY$11:EE591,6,FALSE())
)</f>
        <v/>
      </c>
      <c r="EK93" s="59"/>
    </row>
    <row r="94" customFormat="false" ht="15.75" hidden="false" customHeight="false" outlineLevel="0" collapsed="false">
      <c r="A94" s="3"/>
      <c r="B94" s="153"/>
      <c r="C94" s="154"/>
      <c r="D94" s="135"/>
      <c r="E94" s="158"/>
      <c r="F94" s="137"/>
      <c r="G94" s="137"/>
      <c r="H94" s="138"/>
      <c r="I94" s="139"/>
      <c r="J94" s="140"/>
      <c r="K94" s="140"/>
      <c r="L94" s="140"/>
      <c r="M94" s="140"/>
      <c r="N94" s="141"/>
      <c r="O94" s="142"/>
      <c r="P94" s="137"/>
      <c r="Q94" s="138"/>
      <c r="R94" s="139"/>
      <c r="S94" s="140"/>
      <c r="T94" s="140"/>
      <c r="U94" s="140"/>
      <c r="V94" s="140"/>
      <c r="W94" s="141"/>
      <c r="X94" s="142"/>
      <c r="Y94" s="137"/>
      <c r="Z94" s="138"/>
      <c r="AA94" s="139"/>
      <c r="AB94" s="140"/>
      <c r="AC94" s="140"/>
      <c r="AD94" s="140"/>
      <c r="AE94" s="140"/>
      <c r="AF94" s="141"/>
      <c r="AG94" s="143"/>
      <c r="AH94" s="139"/>
      <c r="AI94" s="116"/>
      <c r="AJ94" s="116" t="str">
        <f aca="false">IF(ISBLANK($C94),
  "",
IF(E94=Constants!$B$7,
  TRUE(),
IF(E94=Constants!$B$8,
  FALSE(),
  TRUE()
)))</f>
        <v/>
      </c>
      <c r="AK94" s="117" t="str">
        <f aca="false">IF(ISBLANK($C94),"",IF(F94=Constants!$B$8,FALSE(),TRUE()))</f>
        <v/>
      </c>
      <c r="AL94" s="117" t="str">
        <f aca="false">IF(ISBLANK($C94),"",COUNTA($G94:$O94)&gt;0)</f>
        <v/>
      </c>
      <c r="AM94" s="117" t="str">
        <f aca="false">IF(OR(ISBLANK($C94),$AL94&lt;&gt;TRUE()),"",IF(ISBLANK(G94),Constants!$B$27,MAX(0,G94)))</f>
        <v/>
      </c>
      <c r="AN94" s="117" t="str">
        <f aca="false">IF(OR(ISBLANK($C94),$AL94&lt;&gt;TRUE()),"",IF(ISBLANK(H94),Constants!$B$28,MAX(0,H94)))</f>
        <v/>
      </c>
      <c r="AO94" s="117" t="str">
        <f aca="false">IF(OR(ISBLANK($C94),$AL94&lt;&gt;TRUE()),"",IF(J94=Constants!$B$7,TRUE(),IF(J94=Constants!$B$8,FALSE(),TRUE())))</f>
        <v/>
      </c>
      <c r="AP94" s="117" t="str">
        <f aca="false">IF(OR(ISBLANK($C94),$AL94&lt;&gt;TRUE()),"",IF(I94=Constants!$B$7,TRUE(),IF(I94=Constants!$B$8,FALSE(),TRUE())))</f>
        <v/>
      </c>
      <c r="AQ94" s="117" t="str">
        <f aca="false">IF(OR(ISBLANK($C94),$AL94&lt;&gt;TRUE()),"",IF(K94=Constants!$B$33,TRUE(),IF(K94=Constants!$B$34,FALSE(),IF(AND(ISNUMBER(O94),OR(ISBLANK(N94),N94=0)),TRUE(),IF(AND(ISBLANK(O94),ISNUMBER(N94),N94&lt;&gt;0),FALSE(),"")))))</f>
        <v/>
      </c>
      <c r="AR94" s="117" t="str">
        <f aca="false">IF(OR(ISBLANK($C94),$AL94&lt;&gt;TRUE()),"",IF(ISBLANK(L94),Constants!$B$35,MAX(0,MIN(Constants!$B$31,L94))))</f>
        <v/>
      </c>
      <c r="AS94" s="117" t="str">
        <f aca="false">IF(OR(ISBLANK($C94),$AL94&lt;&gt;TRUE()),"",IF(ISBLANK(M94),Constants!$B$35,MAX(0,MIN(Constants!$B$32,M94))))</f>
        <v/>
      </c>
      <c r="AT94" s="117" t="str">
        <f aca="false">IF(ISBLANK($C94),"",COUNTA($P94:$X94)&gt;0)</f>
        <v/>
      </c>
      <c r="AU94" s="117" t="str">
        <f aca="false">IF(OR(ISBLANK($C94),$AT94&lt;&gt;TRUE()),"",IF(ISBLANK(P94),Constants!$B$27,MAX(0,P94)))</f>
        <v/>
      </c>
      <c r="AV94" s="117" t="str">
        <f aca="false">IF(OR(ISBLANK($C94),$AT94&lt;&gt;TRUE()),"",IF(ISBLANK(Q94),Constants!$B$28,MAX(0,Q94)))</f>
        <v/>
      </c>
      <c r="AW94" s="117" t="str">
        <f aca="false">IF(OR(ISBLANK($C94),$AT94&lt;&gt;TRUE()),"",IF(S94=Constants!$B$7,TRUE(),IF(S94=Constants!$B$8,FALSE(),TRUE())))</f>
        <v/>
      </c>
      <c r="AX94" s="117" t="str">
        <f aca="false">IF(OR(ISBLANK($C94),$AT94&lt;&gt;TRUE()),"",IF(R94=Constants!$B$7,TRUE(),IF(R94=Constants!$B$8,FALSE(),TRUE())))</f>
        <v/>
      </c>
      <c r="AY94" s="117" t="str">
        <f aca="false">IF(OR(ISBLANK($C94),$AT94&lt;&gt;TRUE()),"",IF(T94=Constants!$B$33,TRUE(),IF(T94=Constants!$B$34,FALSE(),IF(AND(ISNUMBER(X94),OR(ISBLANK(W94),W94=0)),TRUE(),IF(AND(ISBLANK(X94),ISNUMBER(W94),W94&lt;&gt;0),FALSE(),"")))))</f>
        <v/>
      </c>
      <c r="AZ94" s="117" t="str">
        <f aca="false">IF(OR(ISBLANK($C94),$AT94&lt;&gt;TRUE()),"",IF(ISBLANK(U94),Constants!$B$35,MAX(0,MIN(Constants!$B$31,U94))))</f>
        <v/>
      </c>
      <c r="BA94" s="117" t="str">
        <f aca="false">IF(OR(ISBLANK($C94),$AT94&lt;&gt;TRUE()),"",IF(ISBLANK(V94),Constants!$B$35,MAX(0,MIN(Constants!$B$32,V94))))</f>
        <v/>
      </c>
      <c r="BB94" s="117" t="str">
        <f aca="false">IF(ISBLANK($C94),"",COUNTA($Y94:$AG94)&gt;0)</f>
        <v/>
      </c>
      <c r="BC94" s="117" t="str">
        <f aca="false">IF(OR(ISBLANK($C94),$BB94&lt;&gt;TRUE()),"",IF(ISBLANK(Y94),Constants!$B$27,MAX(0,Y94)))</f>
        <v/>
      </c>
      <c r="BD94" s="117" t="str">
        <f aca="false">IF(OR(ISBLANK($C94),$BB94&lt;&gt;TRUE()),"",IF(ISBLANK(Z94),Constants!$B$28,MAX(0,Z94)))</f>
        <v/>
      </c>
      <c r="BE94" s="117" t="str">
        <f aca="false">IF(OR(ISBLANK($C94),$BB94&lt;&gt;TRUE()),"",IF(AB94=Constants!$B$7,TRUE(),IF(AB94=Constants!$B$8,FALSE(),TRUE())))</f>
        <v/>
      </c>
      <c r="BF94" s="117" t="str">
        <f aca="false">IF(OR(ISBLANK($C94),$BB94&lt;&gt;TRUE()),"",IF(AA94=Constants!$B$7,TRUE(),IF(AA94=Constants!$B$8,FALSE(),TRUE())))</f>
        <v/>
      </c>
      <c r="BG94" s="117" t="str">
        <f aca="false">IF(OR(ISBLANK($C94),$BB94&lt;&gt;TRUE()),"",IF(AC94=Constants!$B$33,TRUE(),IF(AC94=Constants!$B$34,FALSE(),IF(AND(ISNUMBER(AG94),OR(ISBLANK(AF94),AF94=0)),TRUE(),IF(AND(ISBLANK(AG94),ISNUMBER(AF94),AF94&lt;&gt;0),FALSE(),"")))))</f>
        <v/>
      </c>
      <c r="BH94" s="117" t="str">
        <f aca="false">IF(OR(ISBLANK($C94),$BB94&lt;&gt;TRUE()),"",IF(ISBLANK(AD94),Constants!$B$35,MAX(0,MIN(Constants!$B$31,AD94))))</f>
        <v/>
      </c>
      <c r="BI94" s="117" t="str">
        <f aca="false">IF(OR(ISBLANK($C94),$BB94&lt;&gt;TRUE()),"",IF(ISBLANK(AE94),Constants!$B$35,MAX(0,MIN(Constants!$B$32,AE94))))</f>
        <v/>
      </c>
      <c r="BJ94" s="118" t="str">
        <f aca="false">IF(ISBLANK($C94),
  "",
IF(AH94=Constants!$B$7,
  TRUE(),
IF(AH94=Constants!$B$8,
  FALSE(),
  FALSE()
)))</f>
        <v/>
      </c>
      <c r="BK94" s="117" t="str">
        <f aca="false">IF(ISBLANK($C94),"",IF($BJ94,Constants!$B$9,IF(COUNTA($E94:$AH94)=0,Constants!$B$10,IF(NOT($AK94),Constants!$B$11,IF(AND(NOT(ISNUMBER($BM94)),COUNTA($O94,$X94,$AG94)&gt;0),Constants!$B$13,Constants!$B$12)))))</f>
        <v/>
      </c>
      <c r="BL94" s="117" t="str">
        <f aca="false">IF(ISBLANK($C94),"",IF($BK94&lt;&gt;Constants!$B$12,$BK94,Constants!$B$4))</f>
        <v/>
      </c>
      <c r="BM94" s="116" t="str">
        <f aca="false">IF(OR(ISBLANK($D$8), NOT(ISNUMBER($D$8))), Constants!$B$17,$D$8)</f>
        <v>ERROR: Set Target Time in cell D8</v>
      </c>
      <c r="BN94" s="119" t="str">
        <f aca="false">IF(OR($BK94&lt;&gt;Constants!$B$12,$AL94&lt;&gt;TRUE()),"",IF(NOT($AO94),TRUE(),IF($AQ94="","",$AQ94)))</f>
        <v/>
      </c>
      <c r="BO94" s="120" t="n">
        <f aca="false">IF(BN94="",FALSE(),IF(NOT($AO94),TRUE(),IF($AQ94,ISNUMBER(O94),ISNUMBER(N94))))</f>
        <v>0</v>
      </c>
      <c r="BP94" s="121" t="str">
        <f aca="false">IF(BO94,IF($AJ94,1,Constants!$B$22)*POWER(Constants!$B$23,MAX($AM94,0))*POWER(Constants!$B$24,MAX($AN94,0)),"")</f>
        <v/>
      </c>
      <c r="BQ94" s="117" t="str">
        <f aca="false">IF(OR($BK94&lt;&gt;Constants!$B$12,NOT($BO94)),"",IF(NOT($AO94),0,Constants!$B$19*IF($AQ94,1,MAX(0,MIN(1,(Constants!$B$20-N94)/Constants!$B$20)))))</f>
        <v/>
      </c>
      <c r="BR94" s="117" t="str">
        <f aca="false">IF(BQ94="","",BQ94*IF($AP94,1,Constants!$B$25)*BP94)</f>
        <v/>
      </c>
      <c r="BS94" s="117" t="str">
        <f aca="false">IF(OR($BK94&lt;&gt;Constants!$B$12,NOT($BO94)),"",IF(NOT($AO94),0,IF(NOT($AQ94),0,MAX(0,Constants!$B$21*(1-ABS(O94-$BM94)/$BM94)))))</f>
        <v/>
      </c>
      <c r="BT94" s="117" t="str">
        <f aca="false">IF(BS94="","",BS94*BP94)</f>
        <v/>
      </c>
      <c r="BU94" s="117" t="str">
        <f aca="false">IF(OR($BK94&lt;&gt;Constants!$B$12,NOT($BO94)),"",IF(OR(NOT($AO94),NOT($AP94)),0,MIN(Constants!$B$18,(Constants!$B$29*$AR94+Constants!$B$30*$AS94)*IF($AQ94,1,MAX(0,MIN(1,(Constants!$B$20-N94)/Constants!$B$20))))))</f>
        <v/>
      </c>
      <c r="BV94" s="117" t="str">
        <f aca="false">IF(BU94="","",BU94*BP94)</f>
        <v/>
      </c>
      <c r="BW94" s="122" t="str">
        <f aca="false">IF(OR($BK94&lt;&gt;Constants!$B$12,NOT($BO94)),"",BR94+BT94+BV94)</f>
        <v/>
      </c>
      <c r="BX94" s="119" t="str">
        <f aca="false">IF(OR($BK94&lt;&gt;Constants!$B$12,$AT94&lt;&gt;TRUE()),"",IF(NOT($AW94),TRUE(),IF($AY94="","",$AY94)))</f>
        <v/>
      </c>
      <c r="BY94" s="120" t="n">
        <f aca="false">IF(BX94="",FALSE(),IF(NOT($AW94),TRUE(),IF($AY94,ISNUMBER(X94),ISNUMBER(W94))))</f>
        <v>0</v>
      </c>
      <c r="BZ94" s="121" t="str">
        <f aca="false">IF(BY94,IF($AJ94,1,Constants!$B$22)*POWER(Constants!$B$23,MAX($AU94,0))*POWER(Constants!$B$24,MAX($AV94,0)),"")</f>
        <v/>
      </c>
      <c r="CA94" s="117" t="str">
        <f aca="false">IF(OR($BK94&lt;&gt;Constants!$B$12,NOT($BY94)),"",IF(NOT($AW94),0,Constants!$B$19*IF($AY94,1,MAX(0,MIN(1,(Constants!$B$20-W94)/Constants!$B$20)))))</f>
        <v/>
      </c>
      <c r="CB94" s="117" t="str">
        <f aca="false">IF(CA94="","",CA94*IF($AX94,1,Constants!$B$25)*BZ94)</f>
        <v/>
      </c>
      <c r="CC94" s="117" t="str">
        <f aca="false">IF(OR($BK94&lt;&gt;Constants!$B$12,NOT($BY94)),"",IF(NOT($AW94),0,IF(NOT($AY94),0,MAX(0,Constants!$B$21*(1-ABS(X94-$BM94)/$BM94)))))</f>
        <v/>
      </c>
      <c r="CD94" s="117" t="str">
        <f aca="false">IF(CC94="","",CC94*BZ94)</f>
        <v/>
      </c>
      <c r="CE94" s="117" t="str">
        <f aca="false">IF(OR($BK94&lt;&gt;Constants!$B$12,NOT($BY94)),"",IF(OR(NOT($AW94),NOT($AX94)),0,MIN(Constants!$B$18,(Constants!$B$29*$AZ94+Constants!$B$30*$BA94)*IF($AY94,1,MAX(0,MIN(1,(Constants!$B$20-W94)/Constants!$B$20))))))</f>
        <v/>
      </c>
      <c r="CF94" s="117" t="str">
        <f aca="false">IF(CE94="","",CE94*BZ94)</f>
        <v/>
      </c>
      <c r="CG94" s="122" t="str">
        <f aca="false">IF(OR($BK94&lt;&gt;Constants!$B$12,NOT($BY94)),"",CB94+CD94+CF94)</f>
        <v/>
      </c>
      <c r="CH94" s="119" t="n">
        <f aca="false">IF(OR(BN94="",BX94=""),TRUE(),BN94&lt;&gt;BX94)</f>
        <v>1</v>
      </c>
      <c r="CI94" s="117" t="str">
        <f aca="false">IF(OR($BK94&lt;&gt;Constants!$B$12,$BB94&lt;&gt;TRUE(),NOT($CH94)),"",IF(NOT($BE94),TRUE(),IF($BG94="","",$BG94)))</f>
        <v/>
      </c>
      <c r="CJ94" s="120" t="n">
        <f aca="false">IF(CI94="",FALSE(),IF(NOT($BE94),TRUE(),IF($BG94,ISNUMBER(AG94),ISNUMBER(AF94))))</f>
        <v>0</v>
      </c>
      <c r="CK94" s="121" t="str">
        <f aca="false">IF(CJ94,IF($AJ94,1,Constants!$B$22)*POWER(Constants!$B$23,MAX($BC94,0))*POWER(Constants!$B$24,MAX($BD94,0)),"")</f>
        <v/>
      </c>
      <c r="CL94" s="117" t="str">
        <f aca="false">IF(OR($BK94&lt;&gt;Constants!$B$12,NOT($CJ94)),"",IF(NOT($BE94),0,Constants!$B$19*IF($BG94,1,MAX(0,MIN(1,(Constants!$B$20-AF94)/Constants!$B$20)))))</f>
        <v/>
      </c>
      <c r="CM94" s="117" t="str">
        <f aca="false">IF(CL94="","",CL94*IF($BF94,1,Constants!$B$25)*CK94)</f>
        <v/>
      </c>
      <c r="CN94" s="117" t="str">
        <f aca="false">IF(OR($BK94&lt;&gt;Constants!$B$12,NOT($CJ94)),"",IF(NOT($BE94),0,IF(NOT($BG94),0,MAX(0,Constants!$B$21*(1-ABS(AG94-$BM94)/$BM94)))))</f>
        <v/>
      </c>
      <c r="CO94" s="117" t="str">
        <f aca="false">IF(CN94="","",CN94*CK94)</f>
        <v/>
      </c>
      <c r="CP94" s="117" t="str">
        <f aca="false">IF(OR($BK94&lt;&gt;Constants!$B$12,NOT($CJ94)),"",IF(OR(NOT($BE94),NOT($BF94)),0,MIN(Constants!$B$18,(Constants!$B$29*$BH94+Constants!$B$30*$BI94)*IF($BG94,1,MAX(0,MIN(1,(Constants!$B$20-AF94)/Constants!$B$20))))))</f>
        <v/>
      </c>
      <c r="CQ94" s="117" t="str">
        <f aca="false">IF(CP94="","",CP94*CK94)</f>
        <v/>
      </c>
      <c r="CR94" s="122" t="str">
        <f aca="false">IF(OR($BK94&lt;&gt;Constants!$B$12,NOT($CJ94)),"",CM94+CO94+CQ94)</f>
        <v/>
      </c>
      <c r="CS94" s="116" t="str">
        <f aca="false">IF(OR($BK94&lt;&gt;Constants!$B$12,ISBLANK($C94)),"",BW94)</f>
        <v/>
      </c>
      <c r="CT94" s="117" t="str">
        <f aca="false">IF(OR($BK94&lt;&gt;Constants!$B$12,ISBLANK($C94)),"",CG94)</f>
        <v/>
      </c>
      <c r="CU94" s="118" t="str">
        <f aca="false">IF(OR($BK94&lt;&gt;Constants!$B$12,ISBLANK($C94)),"",CR94)</f>
        <v/>
      </c>
      <c r="CV94" s="117" t="str">
        <f aca="false">IF(OR($BK94&lt;&gt;Constants!$B$12,ISBLANK($C94)),"",IF(COUNT(CS94:CU94)=0,0,MAX(CS94:CU94)))</f>
        <v/>
      </c>
      <c r="CW94" s="117" t="str">
        <f aca="false">IF($BK94&lt;&gt;Constants!$B$12,"",CV94)</f>
        <v/>
      </c>
      <c r="CX94" s="117" t="str">
        <f aca="false">IF(ISNUMBER(CW94), RANK(CW94,$CW$11:$CW$510), "")</f>
        <v/>
      </c>
      <c r="CY94" s="116" t="str">
        <f aca="false">IF(OR($BK94&lt;&gt;Constants!$B$12,ISBLANK($C94)),"",MAX(BT94,CD94,CO94))</f>
        <v/>
      </c>
      <c r="CZ94" s="117" t="str">
        <f aca="false">IF(ISNUMBER(CY94), RANK(CY94,CY$11:CY$510), "")</f>
        <v/>
      </c>
      <c r="DA94" s="117" t="str">
        <f aca="false">IF(OR($BK94&lt;&gt;Constants!$B$12,ISBLANK($C94)),"",MAX(AM94,AU94,IF($CH94,BC94,0)))</f>
        <v/>
      </c>
      <c r="DB94" s="117" t="str">
        <f aca="false">IF(ISNUMBER(DA94), RANK(DA94,DA$11:DA$510,1), "")</f>
        <v/>
      </c>
      <c r="DC94" s="117" t="str">
        <f aca="false">IF(OR($BK94&lt;&gt;Constants!$B$12,ISBLANK($C94)),"",MAX(BV94,CF94,CQ94))</f>
        <v/>
      </c>
      <c r="DD94" s="117" t="str">
        <f aca="false">IF(ISNUMBER(DC94),RANK(DC94,DC$11:DC$510),"")</f>
        <v/>
      </c>
      <c r="DE94" s="123" t="str">
        <f aca="false">IFERROR(IF(OR($BK94&lt;&gt;Constants!$B$12, ISBLANK($C94)),"",LARGE(CS94:CU94,2)), 0)</f>
        <v/>
      </c>
      <c r="DF94" s="118" t="str">
        <f aca="false">IF(ISNUMBER(DE94), RANK(DE94,DE$11:DE$510), "")</f>
        <v/>
      </c>
      <c r="DG94" s="117" t="str">
        <f aca="false">IF(ISBLANK($C94),"",IF(BK94=Constants!$B$12,RANK($CX94, $CX$11:$CX$510, 1)+
SUMPRODUCT(--($CX$11:$CX$510=$CX94),--($CZ94&gt;$CZ$11:$CZ$510))+
SUMPRODUCT(--($CX$11:$CX$510=$CX94),--($CZ94=$CZ$11:$CZ$510),--($DB94&gt;$DB$11:$DB$510))+
SUMPRODUCT(--($CX$11:$CX$510=$CX94),--($CZ94=$CZ$11:$CZ$510),--($DB94=$DB$11:$DB$510), --($DD94&gt;$DD$11:$DD$510))+
SUMPRODUCT(--($CX$11:$CX$510=$CX94),--($CZ94=$CZ$11:$CZ$510),--($DB94=$DB$11:$DB$510), --($DD94=$DD$11:$DD$510), --($DF94&gt;$DF$11:$DF$510))
,BK94)
)</f>
        <v/>
      </c>
      <c r="DH94" s="117" t="str">
        <f aca="false">IF(ISBLANK(C94),"",IF(BK94&lt;&gt;Constants!$B$12, BK94, CX94-DG94))</f>
        <v/>
      </c>
      <c r="DI94" s="118"/>
      <c r="DJ94" s="124"/>
      <c r="DK94" s="125" t="str">
        <f aca="false">IF(ISBLANK($C94),"",IF($BK94=Constants!$B$13,$BM94,""))</f>
        <v/>
      </c>
      <c r="DL94" s="124" t="str">
        <f aca="false">IF(ISBLANK($C94),"",IF($BK94&lt;&gt;Constants!$B$12,"",IF(COUNT($CS94:$CU94)=0,"",MATCH($CV94,$CS94:$CU94,0))))</f>
        <v/>
      </c>
      <c r="DM94" s="126" t="str">
        <f aca="false">IF(ISNUMBER($DL94),CHOOSE($DL94,$BR94,$CB94,$CM94),"")</f>
        <v/>
      </c>
      <c r="DN94" s="126" t="str">
        <f aca="false">IF(ISNUMBER($DL94),CHOOSE($DL94,$BT94,$CD94,$CO94),"")</f>
        <v/>
      </c>
      <c r="DO94" s="126" t="str">
        <f aca="false">IF(ISNUMBER($DL94),CHOOSE($DL94,$BV94,$CF94,$CQ94),"")</f>
        <v/>
      </c>
      <c r="DP94" s="127" t="str">
        <f aca="false">IF(ISBLANK(C94),"",IF(BK94&lt;&gt;Constants!$B$12, BK94 ,CW94))</f>
        <v/>
      </c>
      <c r="DQ94" s="128" t="str">
        <f aca="false">IF(ISBLANK($C94),"",IF($BK94&lt;&gt;Constants!$B$12,$BK94,$BL94))</f>
        <v/>
      </c>
      <c r="DR94" s="128" t="str">
        <f aca="false">IF(ISBLANK(C94),"",DH94)</f>
        <v/>
      </c>
      <c r="DS94" s="128" t="str">
        <f aca="false">IF(ISBLANK(C94),"",DG94)</f>
        <v/>
      </c>
      <c r="DT94" s="129" t="str">
        <f aca="false">IF(ISBLANK(C94),
  "",
IF(DS94=Constants!$B$9,COUNTA($C$11:$C510)+2,IF(DS94=Constants!$B$10,COUNTA($C$11:$C510)+1,IF(DS94=Constants!$B$11,COUNTA($C$11:$C510),DS94))))</f>
        <v/>
      </c>
      <c r="DU94" s="3"/>
      <c r="DV94" s="130" t="n">
        <f aca="false">IF(OR(ISNUMBER(DS94),DS94="DQ",DS94="P",DS94="NS"),
    1,
    0
)</f>
        <v>0</v>
      </c>
      <c r="DW94" s="130" t="n">
        <v>84</v>
      </c>
      <c r="DX94" s="130" t="str">
        <f aca="false">IF(ISBLANK($C94),"",IF(ISNUMBER(DT94),DT94+ROW($B94)/1000,""))</f>
        <v/>
      </c>
      <c r="DY94" s="130" t="str">
        <f aca="false">IF(ISNUMBER(DX94), RANK(DX94,DX$11:DX$510,1), "")</f>
        <v/>
      </c>
      <c r="DZ94" s="130" t="str">
        <f aca="false">IF(ISBLANK($C94),
    "",
    $B94
)</f>
        <v/>
      </c>
      <c r="EA94" s="130" t="str">
        <f aca="false">IF(ISBLANK($C94),
    "",
    $C94
)</f>
        <v/>
      </c>
      <c r="EB94" s="130" t="str">
        <f aca="false">IF(ISBLANK($C94),
    "",
    $D94
)</f>
        <v/>
      </c>
      <c r="EC94" s="130" t="str">
        <f aca="false">IF(ISBLANK($C94),"",$DQ94)</f>
        <v/>
      </c>
      <c r="ED94" s="131" t="str">
        <f aca="false">DP94</f>
        <v/>
      </c>
      <c r="EE94" s="130" t="str">
        <f aca="false">IF(ISBLANK($C94),
    "",
    DS94
)</f>
        <v/>
      </c>
      <c r="EF94" s="132" t="str">
        <f aca="false">IF(DW94&gt;DV$10,
    "",
    VLOOKUP(DW94,DY$11:EE592,7,FALSE())
)</f>
        <v/>
      </c>
      <c r="EG94" s="133" t="str">
        <f aca="false">IF(DW94&gt;DV$10,
    "",
    VLOOKUP(DW94,DY$11:EE592,2,FALSE())
)</f>
        <v/>
      </c>
      <c r="EH94" s="133" t="str">
        <f aca="false">IF(DW94&gt;DV$10,
    "",
    VLOOKUP(DW94,DY$11:EE592,3,FALSE())
)</f>
        <v/>
      </c>
      <c r="EI94" s="133" t="str">
        <f aca="false">IF(DW94&gt;DV$10,
    "",
    VLOOKUP(DW94,DY$11:EE592,4,FALSE())
)</f>
        <v/>
      </c>
      <c r="EJ94" s="134" t="str">
        <f aca="false">IF(DW94&gt;DV$10,
    "",
    VLOOKUP(DW94,DY$11:EE592,6,FALSE())
)</f>
        <v/>
      </c>
      <c r="EK94" s="59"/>
    </row>
    <row r="95" customFormat="false" ht="15.75" hidden="false" customHeight="false" outlineLevel="0" collapsed="false">
      <c r="A95" s="3"/>
      <c r="B95" s="155"/>
      <c r="C95" s="156"/>
      <c r="D95" s="96"/>
      <c r="E95" s="157"/>
      <c r="F95" s="148"/>
      <c r="G95" s="148"/>
      <c r="H95" s="149"/>
      <c r="I95" s="150"/>
      <c r="J95" s="151"/>
      <c r="K95" s="151"/>
      <c r="L95" s="151"/>
      <c r="M95" s="151"/>
      <c r="N95" s="152"/>
      <c r="O95" s="103"/>
      <c r="P95" s="148"/>
      <c r="Q95" s="149"/>
      <c r="R95" s="150"/>
      <c r="S95" s="151"/>
      <c r="T95" s="151"/>
      <c r="U95" s="151"/>
      <c r="V95" s="151"/>
      <c r="W95" s="152"/>
      <c r="X95" s="103"/>
      <c r="Y95" s="148"/>
      <c r="Z95" s="149"/>
      <c r="AA95" s="150"/>
      <c r="AB95" s="151"/>
      <c r="AC95" s="151"/>
      <c r="AD95" s="151"/>
      <c r="AE95" s="151"/>
      <c r="AF95" s="152"/>
      <c r="AG95" s="104"/>
      <c r="AH95" s="150"/>
      <c r="AI95" s="73"/>
      <c r="AJ95" s="73" t="str">
        <f aca="false">IF(ISBLANK($C95),
  "",
IF(E95=Constants!$B$7,
  TRUE(),
IF(E95=Constants!$B$8,
  FALSE(),
  TRUE()
)))</f>
        <v/>
      </c>
      <c r="AK95" s="74" t="str">
        <f aca="false">IF(ISBLANK($C95),"",IF(F95=Constants!$B$8,FALSE(),TRUE()))</f>
        <v/>
      </c>
      <c r="AL95" s="74" t="str">
        <f aca="false">IF(ISBLANK($C95),"",COUNTA($G95:$O95)&gt;0)</f>
        <v/>
      </c>
      <c r="AM95" s="74" t="str">
        <f aca="false">IF(OR(ISBLANK($C95),$AL95&lt;&gt;TRUE()),"",IF(ISBLANK(G95),Constants!$B$27,MAX(0,G95)))</f>
        <v/>
      </c>
      <c r="AN95" s="74" t="str">
        <f aca="false">IF(OR(ISBLANK($C95),$AL95&lt;&gt;TRUE()),"",IF(ISBLANK(H95),Constants!$B$28,MAX(0,H95)))</f>
        <v/>
      </c>
      <c r="AO95" s="74" t="str">
        <f aca="false">IF(OR(ISBLANK($C95),$AL95&lt;&gt;TRUE()),"",IF(J95=Constants!$B$7,TRUE(),IF(J95=Constants!$B$8,FALSE(),TRUE())))</f>
        <v/>
      </c>
      <c r="AP95" s="74" t="str">
        <f aca="false">IF(OR(ISBLANK($C95),$AL95&lt;&gt;TRUE()),"",IF(I95=Constants!$B$7,TRUE(),IF(I95=Constants!$B$8,FALSE(),TRUE())))</f>
        <v/>
      </c>
      <c r="AQ95" s="74" t="str">
        <f aca="false">IF(OR(ISBLANK($C95),$AL95&lt;&gt;TRUE()),"",IF(K95=Constants!$B$33,TRUE(),IF(K95=Constants!$B$34,FALSE(),IF(AND(ISNUMBER(O95),OR(ISBLANK(N95),N95=0)),TRUE(),IF(AND(ISBLANK(O95),ISNUMBER(N95),N95&lt;&gt;0),FALSE(),"")))))</f>
        <v/>
      </c>
      <c r="AR95" s="74" t="str">
        <f aca="false">IF(OR(ISBLANK($C95),$AL95&lt;&gt;TRUE()),"",IF(ISBLANK(L95),Constants!$B$35,MAX(0,MIN(Constants!$B$31,L95))))</f>
        <v/>
      </c>
      <c r="AS95" s="74" t="str">
        <f aca="false">IF(OR(ISBLANK($C95),$AL95&lt;&gt;TRUE()),"",IF(ISBLANK(M95),Constants!$B$35,MAX(0,MIN(Constants!$B$32,M95))))</f>
        <v/>
      </c>
      <c r="AT95" s="74" t="str">
        <f aca="false">IF(ISBLANK($C95),"",COUNTA($P95:$X95)&gt;0)</f>
        <v/>
      </c>
      <c r="AU95" s="74" t="str">
        <f aca="false">IF(OR(ISBLANK($C95),$AT95&lt;&gt;TRUE()),"",IF(ISBLANK(P95),Constants!$B$27,MAX(0,P95)))</f>
        <v/>
      </c>
      <c r="AV95" s="74" t="str">
        <f aca="false">IF(OR(ISBLANK($C95),$AT95&lt;&gt;TRUE()),"",IF(ISBLANK(Q95),Constants!$B$28,MAX(0,Q95)))</f>
        <v/>
      </c>
      <c r="AW95" s="74" t="str">
        <f aca="false">IF(OR(ISBLANK($C95),$AT95&lt;&gt;TRUE()),"",IF(S95=Constants!$B$7,TRUE(),IF(S95=Constants!$B$8,FALSE(),TRUE())))</f>
        <v/>
      </c>
      <c r="AX95" s="74" t="str">
        <f aca="false">IF(OR(ISBLANK($C95),$AT95&lt;&gt;TRUE()),"",IF(R95=Constants!$B$7,TRUE(),IF(R95=Constants!$B$8,FALSE(),TRUE())))</f>
        <v/>
      </c>
      <c r="AY95" s="74" t="str">
        <f aca="false">IF(OR(ISBLANK($C95),$AT95&lt;&gt;TRUE()),"",IF(T95=Constants!$B$33,TRUE(),IF(T95=Constants!$B$34,FALSE(),IF(AND(ISNUMBER(X95),OR(ISBLANK(W95),W95=0)),TRUE(),IF(AND(ISBLANK(X95),ISNUMBER(W95),W95&lt;&gt;0),FALSE(),"")))))</f>
        <v/>
      </c>
      <c r="AZ95" s="74" t="str">
        <f aca="false">IF(OR(ISBLANK($C95),$AT95&lt;&gt;TRUE()),"",IF(ISBLANK(U95),Constants!$B$35,MAX(0,MIN(Constants!$B$31,U95))))</f>
        <v/>
      </c>
      <c r="BA95" s="74" t="str">
        <f aca="false">IF(OR(ISBLANK($C95),$AT95&lt;&gt;TRUE()),"",IF(ISBLANK(V95),Constants!$B$35,MAX(0,MIN(Constants!$B$32,V95))))</f>
        <v/>
      </c>
      <c r="BB95" s="74" t="str">
        <f aca="false">IF(ISBLANK($C95),"",COUNTA($Y95:$AG95)&gt;0)</f>
        <v/>
      </c>
      <c r="BC95" s="74" t="str">
        <f aca="false">IF(OR(ISBLANK($C95),$BB95&lt;&gt;TRUE()),"",IF(ISBLANK(Y95),Constants!$B$27,MAX(0,Y95)))</f>
        <v/>
      </c>
      <c r="BD95" s="74" t="str">
        <f aca="false">IF(OR(ISBLANK($C95),$BB95&lt;&gt;TRUE()),"",IF(ISBLANK(Z95),Constants!$B$28,MAX(0,Z95)))</f>
        <v/>
      </c>
      <c r="BE95" s="74" t="str">
        <f aca="false">IF(OR(ISBLANK($C95),$BB95&lt;&gt;TRUE()),"",IF(AB95=Constants!$B$7,TRUE(),IF(AB95=Constants!$B$8,FALSE(),TRUE())))</f>
        <v/>
      </c>
      <c r="BF95" s="74" t="str">
        <f aca="false">IF(OR(ISBLANK($C95),$BB95&lt;&gt;TRUE()),"",IF(AA95=Constants!$B$7,TRUE(),IF(AA95=Constants!$B$8,FALSE(),TRUE())))</f>
        <v/>
      </c>
      <c r="BG95" s="74" t="str">
        <f aca="false">IF(OR(ISBLANK($C95),$BB95&lt;&gt;TRUE()),"",IF(AC95=Constants!$B$33,TRUE(),IF(AC95=Constants!$B$34,FALSE(),IF(AND(ISNUMBER(AG95),OR(ISBLANK(AF95),AF95=0)),TRUE(),IF(AND(ISBLANK(AG95),ISNUMBER(AF95),AF95&lt;&gt;0),FALSE(),"")))))</f>
        <v/>
      </c>
      <c r="BH95" s="74" t="str">
        <f aca="false">IF(OR(ISBLANK($C95),$BB95&lt;&gt;TRUE()),"",IF(ISBLANK(AD95),Constants!$B$35,MAX(0,MIN(Constants!$B$31,AD95))))</f>
        <v/>
      </c>
      <c r="BI95" s="74" t="str">
        <f aca="false">IF(OR(ISBLANK($C95),$BB95&lt;&gt;TRUE()),"",IF(ISBLANK(AE95),Constants!$B$35,MAX(0,MIN(Constants!$B$32,AE95))))</f>
        <v/>
      </c>
      <c r="BJ95" s="75" t="str">
        <f aca="false">IF(ISBLANK($C95),
  "",
IF(AH95=Constants!$B$7,
  TRUE(),
IF(AH95=Constants!$B$8,
  FALSE(),
  FALSE()
)))</f>
        <v/>
      </c>
      <c r="BK95" s="74" t="str">
        <f aca="false">IF(ISBLANK($C95),"",IF($BJ95,Constants!$B$9,IF(COUNTA($E95:$AH95)=0,Constants!$B$10,IF(NOT($AK95),Constants!$B$11,IF(AND(NOT(ISNUMBER($BM95)),COUNTA($O95,$X95,$AG95)&gt;0),Constants!$B$13,Constants!$B$12)))))</f>
        <v/>
      </c>
      <c r="BL95" s="74" t="str">
        <f aca="false">IF(ISBLANK($C95),"",IF($BK95&lt;&gt;Constants!$B$12,$BK95,Constants!$B$4))</f>
        <v/>
      </c>
      <c r="BM95" s="73" t="str">
        <f aca="false">IF(OR(ISBLANK($D$8), NOT(ISNUMBER($D$8))), Constants!$B$17,$D$8)</f>
        <v>ERROR: Set Target Time in cell D8</v>
      </c>
      <c r="BN95" s="73" t="str">
        <f aca="false">IF(OR($BK95&lt;&gt;Constants!$B$12,$AL95&lt;&gt;TRUE()),"",IF(NOT($AO95),TRUE(),IF($AQ95="","",$AQ95)))</f>
        <v/>
      </c>
      <c r="BO95" s="74" t="b">
        <f aca="false">IF(BN95="",FALSE(),IF(NOT($AO95),TRUE(),IF($AQ95,ISNUMBER(O95),ISNUMBER(N95))))</f>
        <v>0</v>
      </c>
      <c r="BP95" s="76" t="str">
        <f aca="false">IF(BO95,IF($AJ95,1,Constants!$B$22)*POWER(Constants!$B$23,MAX($AM95,0))*POWER(Constants!$B$24,MAX($AN95,0)),"")</f>
        <v/>
      </c>
      <c r="BQ95" s="74" t="str">
        <f aca="false">IF(OR($BK95&lt;&gt;Constants!$B$12,NOT($BO95)),"",IF(NOT($AO95),0,Constants!$B$19*IF($AQ95,1,MAX(0,MIN(1,(Constants!$B$20-N95)/Constants!$B$20)))))</f>
        <v/>
      </c>
      <c r="BR95" s="74" t="str">
        <f aca="false">IF(BQ95="","",BQ95*IF($AP95,1,Constants!$B$25)*BP95)</f>
        <v/>
      </c>
      <c r="BS95" s="74" t="str">
        <f aca="false">IF(OR($BK95&lt;&gt;Constants!$B$12,NOT($BO95)),"",IF(NOT($AO95),0,IF(NOT($AQ95),0,MAX(0,Constants!$B$21*(1-ABS(O95-$BM95)/$BM95)))))</f>
        <v/>
      </c>
      <c r="BT95" s="74" t="str">
        <f aca="false">IF(BS95="","",BS95*BP95)</f>
        <v/>
      </c>
      <c r="BU95" s="74" t="str">
        <f aca="false">IF(OR($BK95&lt;&gt;Constants!$B$12,NOT($BO95)),"",IF(OR(NOT($AO95),NOT($AP95)),0,MIN(Constants!$B$18,(Constants!$B$29*$AR95+Constants!$B$30*$AS95)*IF($AQ95,1,MAX(0,MIN(1,(Constants!$B$20-N95)/Constants!$B$20))))))</f>
        <v/>
      </c>
      <c r="BV95" s="74" t="str">
        <f aca="false">IF(BU95="","",BU95*BP95)</f>
        <v/>
      </c>
      <c r="BW95" s="75" t="str">
        <f aca="false">IF(OR($BK95&lt;&gt;Constants!$B$12,NOT($BO95)),"",BR95+BT95+BV95)</f>
        <v/>
      </c>
      <c r="BX95" s="73" t="str">
        <f aca="false">IF(OR($BK95&lt;&gt;Constants!$B$12,$AT95&lt;&gt;TRUE()),"",IF(NOT($AW95),TRUE(),IF($AY95="","",$AY95)))</f>
        <v/>
      </c>
      <c r="BY95" s="74" t="b">
        <f aca="false">IF(BX95="",FALSE(),IF(NOT($AW95),TRUE(),IF($AY95,ISNUMBER(X95),ISNUMBER(W95))))</f>
        <v>0</v>
      </c>
      <c r="BZ95" s="76" t="str">
        <f aca="false">IF(BY95,IF($AJ95,1,Constants!$B$22)*POWER(Constants!$B$23,MAX($AU95,0))*POWER(Constants!$B$24,MAX($AV95,0)),"")</f>
        <v/>
      </c>
      <c r="CA95" s="74" t="str">
        <f aca="false">IF(OR($BK95&lt;&gt;Constants!$B$12,NOT($BY95)),"",IF(NOT($AW95),0,Constants!$B$19*IF($AY95,1,MAX(0,MIN(1,(Constants!$B$20-W95)/Constants!$B$20)))))</f>
        <v/>
      </c>
      <c r="CB95" s="74" t="str">
        <f aca="false">IF(CA95="","",CA95*IF($AX95,1,Constants!$B$25)*BZ95)</f>
        <v/>
      </c>
      <c r="CC95" s="74" t="str">
        <f aca="false">IF(OR($BK95&lt;&gt;Constants!$B$12,NOT($BY95)),"",IF(NOT($AW95),0,IF(NOT($AY95),0,MAX(0,Constants!$B$21*(1-ABS(X95-$BM95)/$BM95)))))</f>
        <v/>
      </c>
      <c r="CD95" s="74" t="str">
        <f aca="false">IF(CC95="","",CC95*BZ95)</f>
        <v/>
      </c>
      <c r="CE95" s="74" t="str">
        <f aca="false">IF(OR($BK95&lt;&gt;Constants!$B$12,NOT($BY95)),"",IF(OR(NOT($AW95),NOT($AX95)),0,MIN(Constants!$B$18,(Constants!$B$29*$AZ95+Constants!$B$30*$BA95)*IF($AY95,1,MAX(0,MIN(1,(Constants!$B$20-W95)/Constants!$B$20))))))</f>
        <v/>
      </c>
      <c r="CF95" s="74" t="str">
        <f aca="false">IF(CE95="","",CE95*BZ95)</f>
        <v/>
      </c>
      <c r="CG95" s="75" t="str">
        <f aca="false">IF(OR($BK95&lt;&gt;Constants!$B$12,NOT($BY95)),"",CB95+CD95+CF95)</f>
        <v/>
      </c>
      <c r="CH95" s="73" t="b">
        <f aca="false">IF(OR(BN95="",BX95=""),TRUE(),BN95&lt;&gt;BX95)</f>
        <v>1</v>
      </c>
      <c r="CI95" s="74" t="str">
        <f aca="false">IF(OR($BK95&lt;&gt;Constants!$B$12,$BB95&lt;&gt;TRUE(),NOT($CH95)),"",IF(NOT($BE95),TRUE(),IF($BG95="","",$BG95)))</f>
        <v/>
      </c>
      <c r="CJ95" s="74" t="b">
        <f aca="false">IF(CI95="",FALSE(),IF(NOT($BE95),TRUE(),IF($BG95,ISNUMBER(AG95),ISNUMBER(AF95))))</f>
        <v>0</v>
      </c>
      <c r="CK95" s="76" t="str">
        <f aca="false">IF(CJ95,IF($AJ95,1,Constants!$B$22)*POWER(Constants!$B$23,MAX($BC95,0))*POWER(Constants!$B$24,MAX($BD95,0)),"")</f>
        <v/>
      </c>
      <c r="CL95" s="74" t="str">
        <f aca="false">IF(OR($BK95&lt;&gt;Constants!$B$12,NOT($CJ95)),"",IF(NOT($BE95),0,Constants!$B$19*IF($BG95,1,MAX(0,MIN(1,(Constants!$B$20-AF95)/Constants!$B$20)))))</f>
        <v/>
      </c>
      <c r="CM95" s="74" t="str">
        <f aca="false">IF(CL95="","",CL95*IF($BF95,1,Constants!$B$25)*CK95)</f>
        <v/>
      </c>
      <c r="CN95" s="74" t="str">
        <f aca="false">IF(OR($BK95&lt;&gt;Constants!$B$12,NOT($CJ95)),"",IF(NOT($BE95),0,IF(NOT($BG95),0,MAX(0,Constants!$B$21*(1-ABS(AG95-$BM95)/$BM95)))))</f>
        <v/>
      </c>
      <c r="CO95" s="74" t="str">
        <f aca="false">IF(CN95="","",CN95*CK95)</f>
        <v/>
      </c>
      <c r="CP95" s="74" t="str">
        <f aca="false">IF(OR($BK95&lt;&gt;Constants!$B$12,NOT($CJ95)),"",IF(OR(NOT($BE95),NOT($BF95)),0,MIN(Constants!$B$18,(Constants!$B$29*$BH95+Constants!$B$30*$BI95)*IF($BG95,1,MAX(0,MIN(1,(Constants!$B$20-AF95)/Constants!$B$20))))))</f>
        <v/>
      </c>
      <c r="CQ95" s="74" t="str">
        <f aca="false">IF(CP95="","",CP95*CK95)</f>
        <v/>
      </c>
      <c r="CR95" s="75" t="str">
        <f aca="false">IF(OR($BK95&lt;&gt;Constants!$B$12,NOT($CJ95)),"",CM95+CO95+CQ95)</f>
        <v/>
      </c>
      <c r="CS95" s="73" t="str">
        <f aca="false">IF(OR($BK95&lt;&gt;Constants!$B$12,ISBLANK($C95)),"",BW95)</f>
        <v/>
      </c>
      <c r="CT95" s="74" t="str">
        <f aca="false">IF(OR($BK95&lt;&gt;Constants!$B$12,ISBLANK($C95)),"",CG95)</f>
        <v/>
      </c>
      <c r="CU95" s="75" t="str">
        <f aca="false">IF(OR($BK95&lt;&gt;Constants!$B$12,ISBLANK($C95)),"",CR95)</f>
        <v/>
      </c>
      <c r="CV95" s="74" t="str">
        <f aca="false">IF(OR($BK95&lt;&gt;Constants!$B$12,ISBLANK($C95)),"",IF(COUNT(CS95:CU95)=0,0,MAX(CS95:CU95)))</f>
        <v/>
      </c>
      <c r="CW95" s="74" t="str">
        <f aca="false">IF($BK95&lt;&gt;Constants!$B$12,"",CV95)</f>
        <v/>
      </c>
      <c r="CX95" s="74" t="str">
        <f aca="false">IF(ISNUMBER(CW95), RANK(CW95,$CW$11:$CW$510), "")</f>
        <v/>
      </c>
      <c r="CY95" s="73" t="str">
        <f aca="false">IF(OR($BK95&lt;&gt;Constants!$B$12,ISBLANK($C95)),"",MAX(BT95,CD95,CO95))</f>
        <v/>
      </c>
      <c r="CZ95" s="74" t="str">
        <f aca="false">IF(ISNUMBER(CY95), RANK(CY95,CY$11:CY$510), "")</f>
        <v/>
      </c>
      <c r="DA95" s="74" t="str">
        <f aca="false">IF(OR($BK95&lt;&gt;Constants!$B$12,ISBLANK($C95)),"",MAX(AM95,AU95,IF($CH95,BC95,0)))</f>
        <v/>
      </c>
      <c r="DB95" s="74" t="str">
        <f aca="false">IF(ISNUMBER(DA95), RANK(DA95,DA$11:DA$510,1), "")</f>
        <v/>
      </c>
      <c r="DC95" s="74" t="str">
        <f aca="false">IF(OR($BK95&lt;&gt;Constants!$B$12,ISBLANK($C95)),"",MAX(BV95,CF95,CQ95))</f>
        <v/>
      </c>
      <c r="DD95" s="74" t="str">
        <f aca="false">IF(ISNUMBER(DC95),RANK(DC95,DC$11:DC$510),"")</f>
        <v/>
      </c>
      <c r="DE95" s="77" t="str">
        <f aca="false">IFERROR(IF(OR($BK95&lt;&gt;Constants!$B$12, ISBLANK($C95)),"",LARGE(CS95:CU95,2)), 0)</f>
        <v/>
      </c>
      <c r="DF95" s="75" t="str">
        <f aca="false">IF(ISNUMBER(DE95), RANK(DE95,DE$11:DE$510), "")</f>
        <v/>
      </c>
      <c r="DG95" s="74" t="str">
        <f aca="false">IF(ISBLANK($C95),"",IF(BK95=Constants!$B$12,RANK($CX95, $CX$11:$CX$510, 1)+
SUMPRODUCT(--($CX$11:$CX$510=$CX95),--($CZ95&gt;$CZ$11:$CZ$510))+
SUMPRODUCT(--($CX$11:$CX$510=$CX95),--($CZ95=$CZ$11:$CZ$510),--($DB95&gt;$DB$11:$DB$510))+
SUMPRODUCT(--($CX$11:$CX$510=$CX95),--($CZ95=$CZ$11:$CZ$510),--($DB95=$DB$11:$DB$510), --($DD95&gt;$DD$11:$DD$510))+
SUMPRODUCT(--($CX$11:$CX$510=$CX95),--($CZ95=$CZ$11:$CZ$510),--($DB95=$DB$11:$DB$510), --($DD95=$DD$11:$DD$510), --($DF95&gt;$DF$11:$DF$510))
,BK95)
)</f>
        <v/>
      </c>
      <c r="DH95" s="74" t="str">
        <f aca="false">IF(ISBLANK(C95),"",IF(BK95&lt;&gt;Constants!$B$12, BK95, CX95-DG95))</f>
        <v/>
      </c>
      <c r="DI95" s="75"/>
      <c r="DJ95" s="78"/>
      <c r="DK95" s="79" t="str">
        <f aca="false">IF(ISBLANK($C95),"",IF($BK95=Constants!$B$13,$BM95,""))</f>
        <v/>
      </c>
      <c r="DL95" s="78" t="str">
        <f aca="false">IF(ISBLANK($C95),"",IF($BK95&lt;&gt;Constants!$B$12,"",IF(COUNT($CS95:$CU95)=0,"",MATCH($CV95,$CS95:$CU95,0))))</f>
        <v/>
      </c>
      <c r="DM95" s="80" t="str">
        <f aca="false">IF(ISNUMBER($DL95),CHOOSE($DL95,$BR95,$CB95,$CM95),"")</f>
        <v/>
      </c>
      <c r="DN95" s="80" t="str">
        <f aca="false">IF(ISNUMBER($DL95),CHOOSE($DL95,$BT95,$CD95,$CO95),"")</f>
        <v/>
      </c>
      <c r="DO95" s="80" t="str">
        <f aca="false">IF(ISNUMBER($DL95),CHOOSE($DL95,$BV95,$CF95,$CQ95),"")</f>
        <v/>
      </c>
      <c r="DP95" s="81" t="str">
        <f aca="false">IF(ISBLANK(C95),"",IF(BK95&lt;&gt;Constants!$B$12, BK95 ,CW95))</f>
        <v/>
      </c>
      <c r="DQ95" s="82" t="str">
        <f aca="false">IF(ISBLANK($C95),"",IF($BK95&lt;&gt;Constants!$B$12,$BK95,$BL95))</f>
        <v/>
      </c>
      <c r="DR95" s="82" t="str">
        <f aca="false">IF(ISBLANK(C95),"",DH95)</f>
        <v/>
      </c>
      <c r="DS95" s="82" t="str">
        <f aca="false">IF(ISBLANK(C95),"",DG95)</f>
        <v/>
      </c>
      <c r="DT95" s="83" t="str">
        <f aca="false">IF(ISBLANK(C95),
  "",
IF(DS95=Constants!$B$9,COUNTA($C$11:$C510)+2,IF(DS95=Constants!$B$10,COUNTA($C$11:$C510)+1,IF(DS95=Constants!$B$11,COUNTA($C$11:$C510),DS95))))</f>
        <v/>
      </c>
      <c r="DU95" s="3"/>
      <c r="DV95" s="84" t="n">
        <f aca="false">IF(OR(ISNUMBER(DS95),DS95="DQ",DS95="P",DS95="NS"),
    1,
    0
)</f>
        <v>0</v>
      </c>
      <c r="DW95" s="84" t="n">
        <v>85</v>
      </c>
      <c r="DX95" s="84" t="str">
        <f aca="false">IF(ISBLANK($C95),"",IF(ISNUMBER(DT95),DT95+ROW($B95)/1000,""))</f>
        <v/>
      </c>
      <c r="DY95" s="84" t="str">
        <f aca="false">IF(ISNUMBER(DX95), RANK(DX95,DX$11:DX$510,1), "")</f>
        <v/>
      </c>
      <c r="DZ95" s="84" t="str">
        <f aca="false">IF(ISBLANK($C95),
    "",
    $B95
)</f>
        <v/>
      </c>
      <c r="EA95" s="84" t="str">
        <f aca="false">IF(ISBLANK($C95),
    "",
    $C95
)</f>
        <v/>
      </c>
      <c r="EB95" s="84" t="str">
        <f aca="false">IF(ISBLANK($C95),
    "",
    $D95
)</f>
        <v/>
      </c>
      <c r="EC95" s="84" t="str">
        <f aca="false">IF(ISBLANK($C95),"",$DQ95)</f>
        <v/>
      </c>
      <c r="ED95" s="86" t="str">
        <f aca="false">DP95</f>
        <v/>
      </c>
      <c r="EE95" s="84" t="str">
        <f aca="false">IF(ISBLANK($C95),
    "",
    DS95
)</f>
        <v/>
      </c>
      <c r="EF95" s="87" t="str">
        <f aca="false">IF(DW95&gt;DV$10,
    "",
    VLOOKUP(DW95,DY$11:EE593,7,FALSE())
)</f>
        <v/>
      </c>
      <c r="EG95" s="88" t="str">
        <f aca="false">IF(DW95&gt;DV$10,
    "",
    VLOOKUP(DW95,DY$11:EE593,2,FALSE())
)</f>
        <v/>
      </c>
      <c r="EH95" s="88" t="str">
        <f aca="false">IF(DW95&gt;DV$10,
    "",
    VLOOKUP(DW95,DY$11:EE593,3,FALSE())
)</f>
        <v/>
      </c>
      <c r="EI95" s="88" t="str">
        <f aca="false">IF(DW95&gt;DV$10,
    "",
    VLOOKUP(DW95,DY$11:EE593,4,FALSE())
)</f>
        <v/>
      </c>
      <c r="EJ95" s="89" t="str">
        <f aca="false">IF(DW95&gt;DV$10,
    "",
    VLOOKUP(DW95,DY$11:EE593,6,FALSE())
)</f>
        <v/>
      </c>
      <c r="EK95" s="59"/>
    </row>
    <row r="96" customFormat="false" ht="15.75" hidden="false" customHeight="false" outlineLevel="0" collapsed="false">
      <c r="A96" s="3"/>
      <c r="B96" s="155"/>
      <c r="C96" s="156"/>
      <c r="D96" s="96"/>
      <c r="E96" s="157"/>
      <c r="F96" s="148"/>
      <c r="G96" s="148"/>
      <c r="H96" s="149"/>
      <c r="I96" s="150"/>
      <c r="J96" s="151"/>
      <c r="K96" s="151"/>
      <c r="L96" s="151"/>
      <c r="M96" s="151"/>
      <c r="N96" s="152"/>
      <c r="O96" s="103"/>
      <c r="P96" s="148"/>
      <c r="Q96" s="149"/>
      <c r="R96" s="150"/>
      <c r="S96" s="151"/>
      <c r="T96" s="151"/>
      <c r="U96" s="151"/>
      <c r="V96" s="151"/>
      <c r="W96" s="152"/>
      <c r="X96" s="103"/>
      <c r="Y96" s="148"/>
      <c r="Z96" s="149"/>
      <c r="AA96" s="150"/>
      <c r="AB96" s="151"/>
      <c r="AC96" s="151"/>
      <c r="AD96" s="151"/>
      <c r="AE96" s="151"/>
      <c r="AF96" s="152"/>
      <c r="AG96" s="104"/>
      <c r="AH96" s="150"/>
      <c r="AI96" s="73"/>
      <c r="AJ96" s="73" t="str">
        <f aca="false">IF(ISBLANK($C96),
  "",
IF(E96=Constants!$B$7,
  TRUE(),
IF(E96=Constants!$B$8,
  FALSE(),
  TRUE()
)))</f>
        <v/>
      </c>
      <c r="AK96" s="74" t="str">
        <f aca="false">IF(ISBLANK($C96),"",IF(F96=Constants!$B$8,FALSE(),TRUE()))</f>
        <v/>
      </c>
      <c r="AL96" s="74" t="str">
        <f aca="false">IF(ISBLANK($C96),"",COUNTA($G96:$O96)&gt;0)</f>
        <v/>
      </c>
      <c r="AM96" s="74" t="str">
        <f aca="false">IF(OR(ISBLANK($C96),$AL96&lt;&gt;TRUE()),"",IF(ISBLANK(G96),Constants!$B$27,MAX(0,G96)))</f>
        <v/>
      </c>
      <c r="AN96" s="74" t="str">
        <f aca="false">IF(OR(ISBLANK($C96),$AL96&lt;&gt;TRUE()),"",IF(ISBLANK(H96),Constants!$B$28,MAX(0,H96)))</f>
        <v/>
      </c>
      <c r="AO96" s="74" t="str">
        <f aca="false">IF(OR(ISBLANK($C96),$AL96&lt;&gt;TRUE()),"",IF(J96=Constants!$B$7,TRUE(),IF(J96=Constants!$B$8,FALSE(),TRUE())))</f>
        <v/>
      </c>
      <c r="AP96" s="74" t="str">
        <f aca="false">IF(OR(ISBLANK($C96),$AL96&lt;&gt;TRUE()),"",IF(I96=Constants!$B$7,TRUE(),IF(I96=Constants!$B$8,FALSE(),TRUE())))</f>
        <v/>
      </c>
      <c r="AQ96" s="74" t="str">
        <f aca="false">IF(OR(ISBLANK($C96),$AL96&lt;&gt;TRUE()),"",IF(K96=Constants!$B$33,TRUE(),IF(K96=Constants!$B$34,FALSE(),IF(AND(ISNUMBER(O96),OR(ISBLANK(N96),N96=0)),TRUE(),IF(AND(ISBLANK(O96),ISNUMBER(N96),N96&lt;&gt;0),FALSE(),"")))))</f>
        <v/>
      </c>
      <c r="AR96" s="74" t="str">
        <f aca="false">IF(OR(ISBLANK($C96),$AL96&lt;&gt;TRUE()),"",IF(ISBLANK(L96),Constants!$B$35,MAX(0,MIN(Constants!$B$31,L96))))</f>
        <v/>
      </c>
      <c r="AS96" s="74" t="str">
        <f aca="false">IF(OR(ISBLANK($C96),$AL96&lt;&gt;TRUE()),"",IF(ISBLANK(M96),Constants!$B$35,MAX(0,MIN(Constants!$B$32,M96))))</f>
        <v/>
      </c>
      <c r="AT96" s="74" t="str">
        <f aca="false">IF(ISBLANK($C96),"",COUNTA($P96:$X96)&gt;0)</f>
        <v/>
      </c>
      <c r="AU96" s="74" t="str">
        <f aca="false">IF(OR(ISBLANK($C96),$AT96&lt;&gt;TRUE()),"",IF(ISBLANK(P96),Constants!$B$27,MAX(0,P96)))</f>
        <v/>
      </c>
      <c r="AV96" s="74" t="str">
        <f aca="false">IF(OR(ISBLANK($C96),$AT96&lt;&gt;TRUE()),"",IF(ISBLANK(Q96),Constants!$B$28,MAX(0,Q96)))</f>
        <v/>
      </c>
      <c r="AW96" s="74" t="str">
        <f aca="false">IF(OR(ISBLANK($C96),$AT96&lt;&gt;TRUE()),"",IF(S96=Constants!$B$7,TRUE(),IF(S96=Constants!$B$8,FALSE(),TRUE())))</f>
        <v/>
      </c>
      <c r="AX96" s="74" t="str">
        <f aca="false">IF(OR(ISBLANK($C96),$AT96&lt;&gt;TRUE()),"",IF(R96=Constants!$B$7,TRUE(),IF(R96=Constants!$B$8,FALSE(),TRUE())))</f>
        <v/>
      </c>
      <c r="AY96" s="74" t="str">
        <f aca="false">IF(OR(ISBLANK($C96),$AT96&lt;&gt;TRUE()),"",IF(T96=Constants!$B$33,TRUE(),IF(T96=Constants!$B$34,FALSE(),IF(AND(ISNUMBER(X96),OR(ISBLANK(W96),W96=0)),TRUE(),IF(AND(ISBLANK(X96),ISNUMBER(W96),W96&lt;&gt;0),FALSE(),"")))))</f>
        <v/>
      </c>
      <c r="AZ96" s="74" t="str">
        <f aca="false">IF(OR(ISBLANK($C96),$AT96&lt;&gt;TRUE()),"",IF(ISBLANK(U96),Constants!$B$35,MAX(0,MIN(Constants!$B$31,U96))))</f>
        <v/>
      </c>
      <c r="BA96" s="74" t="str">
        <f aca="false">IF(OR(ISBLANK($C96),$AT96&lt;&gt;TRUE()),"",IF(ISBLANK(V96),Constants!$B$35,MAX(0,MIN(Constants!$B$32,V96))))</f>
        <v/>
      </c>
      <c r="BB96" s="74" t="str">
        <f aca="false">IF(ISBLANK($C96),"",COUNTA($Y96:$AG96)&gt;0)</f>
        <v/>
      </c>
      <c r="BC96" s="74" t="str">
        <f aca="false">IF(OR(ISBLANK($C96),$BB96&lt;&gt;TRUE()),"",IF(ISBLANK(Y96),Constants!$B$27,MAX(0,Y96)))</f>
        <v/>
      </c>
      <c r="BD96" s="74" t="str">
        <f aca="false">IF(OR(ISBLANK($C96),$BB96&lt;&gt;TRUE()),"",IF(ISBLANK(Z96),Constants!$B$28,MAX(0,Z96)))</f>
        <v/>
      </c>
      <c r="BE96" s="74" t="str">
        <f aca="false">IF(OR(ISBLANK($C96),$BB96&lt;&gt;TRUE()),"",IF(AB96=Constants!$B$7,TRUE(),IF(AB96=Constants!$B$8,FALSE(),TRUE())))</f>
        <v/>
      </c>
      <c r="BF96" s="74" t="str">
        <f aca="false">IF(OR(ISBLANK($C96),$BB96&lt;&gt;TRUE()),"",IF(AA96=Constants!$B$7,TRUE(),IF(AA96=Constants!$B$8,FALSE(),TRUE())))</f>
        <v/>
      </c>
      <c r="BG96" s="74" t="str">
        <f aca="false">IF(OR(ISBLANK($C96),$BB96&lt;&gt;TRUE()),"",IF(AC96=Constants!$B$33,TRUE(),IF(AC96=Constants!$B$34,FALSE(),IF(AND(ISNUMBER(AG96),OR(ISBLANK(AF96),AF96=0)),TRUE(),IF(AND(ISBLANK(AG96),ISNUMBER(AF96),AF96&lt;&gt;0),FALSE(),"")))))</f>
        <v/>
      </c>
      <c r="BH96" s="74" t="str">
        <f aca="false">IF(OR(ISBLANK($C96),$BB96&lt;&gt;TRUE()),"",IF(ISBLANK(AD96),Constants!$B$35,MAX(0,MIN(Constants!$B$31,AD96))))</f>
        <v/>
      </c>
      <c r="BI96" s="74" t="str">
        <f aca="false">IF(OR(ISBLANK($C96),$BB96&lt;&gt;TRUE()),"",IF(ISBLANK(AE96),Constants!$B$35,MAX(0,MIN(Constants!$B$32,AE96))))</f>
        <v/>
      </c>
      <c r="BJ96" s="75" t="str">
        <f aca="false">IF(ISBLANK($C96),
  "",
IF(AH96=Constants!$B$7,
  TRUE(),
IF(AH96=Constants!$B$8,
  FALSE(),
  FALSE()
)))</f>
        <v/>
      </c>
      <c r="BK96" s="74" t="str">
        <f aca="false">IF(ISBLANK($C96),"",IF($BJ96,Constants!$B$9,IF(COUNTA($E96:$AH96)=0,Constants!$B$10,IF(NOT($AK96),Constants!$B$11,IF(AND(NOT(ISNUMBER($BM96)),COUNTA($O96,$X96,$AG96)&gt;0),Constants!$B$13,Constants!$B$12)))))</f>
        <v/>
      </c>
      <c r="BL96" s="74" t="str">
        <f aca="false">IF(ISBLANK($C96),"",IF($BK96&lt;&gt;Constants!$B$12,$BK96,Constants!$B$4))</f>
        <v/>
      </c>
      <c r="BM96" s="73" t="str">
        <f aca="false">IF(OR(ISBLANK($D$8), NOT(ISNUMBER($D$8))), Constants!$B$17,$D$8)</f>
        <v>ERROR: Set Target Time in cell D8</v>
      </c>
      <c r="BN96" s="73" t="str">
        <f aca="false">IF(OR($BK96&lt;&gt;Constants!$B$12,$AL96&lt;&gt;TRUE()),"",IF(NOT($AO96),TRUE(),IF($AQ96="","",$AQ96)))</f>
        <v/>
      </c>
      <c r="BO96" s="74" t="b">
        <f aca="false">IF(BN96="",FALSE(),IF(NOT($AO96),TRUE(),IF($AQ96,ISNUMBER(O96),ISNUMBER(N96))))</f>
        <v>0</v>
      </c>
      <c r="BP96" s="76" t="str">
        <f aca="false">IF(BO96,IF($AJ96,1,Constants!$B$22)*POWER(Constants!$B$23,MAX($AM96,0))*POWER(Constants!$B$24,MAX($AN96,0)),"")</f>
        <v/>
      </c>
      <c r="BQ96" s="74" t="str">
        <f aca="false">IF(OR($BK96&lt;&gt;Constants!$B$12,NOT($BO96)),"",IF(NOT($AO96),0,Constants!$B$19*IF($AQ96,1,MAX(0,MIN(1,(Constants!$B$20-N96)/Constants!$B$20)))))</f>
        <v/>
      </c>
      <c r="BR96" s="74" t="str">
        <f aca="false">IF(BQ96="","",BQ96*IF($AP96,1,Constants!$B$25)*BP96)</f>
        <v/>
      </c>
      <c r="BS96" s="74" t="str">
        <f aca="false">IF(OR($BK96&lt;&gt;Constants!$B$12,NOT($BO96)),"",IF(NOT($AO96),0,IF(NOT($AQ96),0,MAX(0,Constants!$B$21*(1-ABS(O96-$BM96)/$BM96)))))</f>
        <v/>
      </c>
      <c r="BT96" s="74" t="str">
        <f aca="false">IF(BS96="","",BS96*BP96)</f>
        <v/>
      </c>
      <c r="BU96" s="74" t="str">
        <f aca="false">IF(OR($BK96&lt;&gt;Constants!$B$12,NOT($BO96)),"",IF(OR(NOT($AO96),NOT($AP96)),0,MIN(Constants!$B$18,(Constants!$B$29*$AR96+Constants!$B$30*$AS96)*IF($AQ96,1,MAX(0,MIN(1,(Constants!$B$20-N96)/Constants!$B$20))))))</f>
        <v/>
      </c>
      <c r="BV96" s="74" t="str">
        <f aca="false">IF(BU96="","",BU96*BP96)</f>
        <v/>
      </c>
      <c r="BW96" s="75" t="str">
        <f aca="false">IF(OR($BK96&lt;&gt;Constants!$B$12,NOT($BO96)),"",BR96+BT96+BV96)</f>
        <v/>
      </c>
      <c r="BX96" s="73" t="str">
        <f aca="false">IF(OR($BK96&lt;&gt;Constants!$B$12,$AT96&lt;&gt;TRUE()),"",IF(NOT($AW96),TRUE(),IF($AY96="","",$AY96)))</f>
        <v/>
      </c>
      <c r="BY96" s="74" t="b">
        <f aca="false">IF(BX96="",FALSE(),IF(NOT($AW96),TRUE(),IF($AY96,ISNUMBER(X96),ISNUMBER(W96))))</f>
        <v>0</v>
      </c>
      <c r="BZ96" s="76" t="str">
        <f aca="false">IF(BY96,IF($AJ96,1,Constants!$B$22)*POWER(Constants!$B$23,MAX($AU96,0))*POWER(Constants!$B$24,MAX($AV96,0)),"")</f>
        <v/>
      </c>
      <c r="CA96" s="74" t="str">
        <f aca="false">IF(OR($BK96&lt;&gt;Constants!$B$12,NOT($BY96)),"",IF(NOT($AW96),0,Constants!$B$19*IF($AY96,1,MAX(0,MIN(1,(Constants!$B$20-W96)/Constants!$B$20)))))</f>
        <v/>
      </c>
      <c r="CB96" s="74" t="str">
        <f aca="false">IF(CA96="","",CA96*IF($AX96,1,Constants!$B$25)*BZ96)</f>
        <v/>
      </c>
      <c r="CC96" s="74" t="str">
        <f aca="false">IF(OR($BK96&lt;&gt;Constants!$B$12,NOT($BY96)),"",IF(NOT($AW96),0,IF(NOT($AY96),0,MAX(0,Constants!$B$21*(1-ABS(X96-$BM96)/$BM96)))))</f>
        <v/>
      </c>
      <c r="CD96" s="74" t="str">
        <f aca="false">IF(CC96="","",CC96*BZ96)</f>
        <v/>
      </c>
      <c r="CE96" s="74" t="str">
        <f aca="false">IF(OR($BK96&lt;&gt;Constants!$B$12,NOT($BY96)),"",IF(OR(NOT($AW96),NOT($AX96)),0,MIN(Constants!$B$18,(Constants!$B$29*$AZ96+Constants!$B$30*$BA96)*IF($AY96,1,MAX(0,MIN(1,(Constants!$B$20-W96)/Constants!$B$20))))))</f>
        <v/>
      </c>
      <c r="CF96" s="74" t="str">
        <f aca="false">IF(CE96="","",CE96*BZ96)</f>
        <v/>
      </c>
      <c r="CG96" s="75" t="str">
        <f aca="false">IF(OR($BK96&lt;&gt;Constants!$B$12,NOT($BY96)),"",CB96+CD96+CF96)</f>
        <v/>
      </c>
      <c r="CH96" s="73" t="b">
        <f aca="false">IF(OR(BN96="",BX96=""),TRUE(),BN96&lt;&gt;BX96)</f>
        <v>1</v>
      </c>
      <c r="CI96" s="74" t="str">
        <f aca="false">IF(OR($BK96&lt;&gt;Constants!$B$12,$BB96&lt;&gt;TRUE(),NOT($CH96)),"",IF(NOT($BE96),TRUE(),IF($BG96="","",$BG96)))</f>
        <v/>
      </c>
      <c r="CJ96" s="74" t="b">
        <f aca="false">IF(CI96="",FALSE(),IF(NOT($BE96),TRUE(),IF($BG96,ISNUMBER(AG96),ISNUMBER(AF96))))</f>
        <v>0</v>
      </c>
      <c r="CK96" s="76" t="str">
        <f aca="false">IF(CJ96,IF($AJ96,1,Constants!$B$22)*POWER(Constants!$B$23,MAX($BC96,0))*POWER(Constants!$B$24,MAX($BD96,0)),"")</f>
        <v/>
      </c>
      <c r="CL96" s="74" t="str">
        <f aca="false">IF(OR($BK96&lt;&gt;Constants!$B$12,NOT($CJ96)),"",IF(NOT($BE96),0,Constants!$B$19*IF($BG96,1,MAX(0,MIN(1,(Constants!$B$20-AF96)/Constants!$B$20)))))</f>
        <v/>
      </c>
      <c r="CM96" s="74" t="str">
        <f aca="false">IF(CL96="","",CL96*IF($BF96,1,Constants!$B$25)*CK96)</f>
        <v/>
      </c>
      <c r="CN96" s="74" t="str">
        <f aca="false">IF(OR($BK96&lt;&gt;Constants!$B$12,NOT($CJ96)),"",IF(NOT($BE96),0,IF(NOT($BG96),0,MAX(0,Constants!$B$21*(1-ABS(AG96-$BM96)/$BM96)))))</f>
        <v/>
      </c>
      <c r="CO96" s="74" t="str">
        <f aca="false">IF(CN96="","",CN96*CK96)</f>
        <v/>
      </c>
      <c r="CP96" s="74" t="str">
        <f aca="false">IF(OR($BK96&lt;&gt;Constants!$B$12,NOT($CJ96)),"",IF(OR(NOT($BE96),NOT($BF96)),0,MIN(Constants!$B$18,(Constants!$B$29*$BH96+Constants!$B$30*$BI96)*IF($BG96,1,MAX(0,MIN(1,(Constants!$B$20-AF96)/Constants!$B$20))))))</f>
        <v/>
      </c>
      <c r="CQ96" s="74" t="str">
        <f aca="false">IF(CP96="","",CP96*CK96)</f>
        <v/>
      </c>
      <c r="CR96" s="75" t="str">
        <f aca="false">IF(OR($BK96&lt;&gt;Constants!$B$12,NOT($CJ96)),"",CM96+CO96+CQ96)</f>
        <v/>
      </c>
      <c r="CS96" s="73" t="str">
        <f aca="false">IF(OR($BK96&lt;&gt;Constants!$B$12,ISBLANK($C96)),"",BW96)</f>
        <v/>
      </c>
      <c r="CT96" s="74" t="str">
        <f aca="false">IF(OR($BK96&lt;&gt;Constants!$B$12,ISBLANK($C96)),"",CG96)</f>
        <v/>
      </c>
      <c r="CU96" s="75" t="str">
        <f aca="false">IF(OR($BK96&lt;&gt;Constants!$B$12,ISBLANK($C96)),"",CR96)</f>
        <v/>
      </c>
      <c r="CV96" s="74" t="str">
        <f aca="false">IF(OR($BK96&lt;&gt;Constants!$B$12,ISBLANK($C96)),"",IF(COUNT(CS96:CU96)=0,0,MAX(CS96:CU96)))</f>
        <v/>
      </c>
      <c r="CW96" s="74" t="str">
        <f aca="false">IF($BK96&lt;&gt;Constants!$B$12,"",CV96)</f>
        <v/>
      </c>
      <c r="CX96" s="74" t="str">
        <f aca="false">IF(ISNUMBER(CW96), RANK(CW96,$CW$11:$CW$510), "")</f>
        <v/>
      </c>
      <c r="CY96" s="73" t="str">
        <f aca="false">IF(OR($BK96&lt;&gt;Constants!$B$12,ISBLANK($C96)),"",MAX(BT96,CD96,CO96))</f>
        <v/>
      </c>
      <c r="CZ96" s="74" t="str">
        <f aca="false">IF(ISNUMBER(CY96), RANK(CY96,CY$11:CY$510), "")</f>
        <v/>
      </c>
      <c r="DA96" s="74" t="str">
        <f aca="false">IF(OR($BK96&lt;&gt;Constants!$B$12,ISBLANK($C96)),"",MAX(AM96,AU96,IF($CH96,BC96,0)))</f>
        <v/>
      </c>
      <c r="DB96" s="74" t="str">
        <f aca="false">IF(ISNUMBER(DA96), RANK(DA96,DA$11:DA$510,1), "")</f>
        <v/>
      </c>
      <c r="DC96" s="74" t="str">
        <f aca="false">IF(OR($BK96&lt;&gt;Constants!$B$12,ISBLANK($C96)),"",MAX(BV96,CF96,CQ96))</f>
        <v/>
      </c>
      <c r="DD96" s="74" t="str">
        <f aca="false">IF(ISNUMBER(DC96),RANK(DC96,DC$11:DC$510),"")</f>
        <v/>
      </c>
      <c r="DE96" s="77" t="str">
        <f aca="false">IFERROR(IF(OR($BK96&lt;&gt;Constants!$B$12, ISBLANK($C96)),"",LARGE(CS96:CU96,2)), 0)</f>
        <v/>
      </c>
      <c r="DF96" s="75" t="str">
        <f aca="false">IF(ISNUMBER(DE96), RANK(DE96,DE$11:DE$510), "")</f>
        <v/>
      </c>
      <c r="DG96" s="74" t="str">
        <f aca="false">IF(ISBLANK($C96),"",IF(BK96=Constants!$B$12,RANK($CX96, $CX$11:$CX$510, 1)+
SUMPRODUCT(--($CX$11:$CX$510=$CX96),--($CZ96&gt;$CZ$11:$CZ$510))+
SUMPRODUCT(--($CX$11:$CX$510=$CX96),--($CZ96=$CZ$11:$CZ$510),--($DB96&gt;$DB$11:$DB$510))+
SUMPRODUCT(--($CX$11:$CX$510=$CX96),--($CZ96=$CZ$11:$CZ$510),--($DB96=$DB$11:$DB$510), --($DD96&gt;$DD$11:$DD$510))+
SUMPRODUCT(--($CX$11:$CX$510=$CX96),--($CZ96=$CZ$11:$CZ$510),--($DB96=$DB$11:$DB$510), --($DD96=$DD$11:$DD$510), --($DF96&gt;$DF$11:$DF$510))
,BK96)
)</f>
        <v/>
      </c>
      <c r="DH96" s="74" t="str">
        <f aca="false">IF(ISBLANK(C96),"",IF(BK96&lt;&gt;Constants!$B$12, BK96, CX96-DG96))</f>
        <v/>
      </c>
      <c r="DI96" s="75"/>
      <c r="DJ96" s="78"/>
      <c r="DK96" s="79" t="str">
        <f aca="false">IF(ISBLANK($C96),"",IF($BK96=Constants!$B$13,$BM96,""))</f>
        <v/>
      </c>
      <c r="DL96" s="78" t="str">
        <f aca="false">IF(ISBLANK($C96),"",IF($BK96&lt;&gt;Constants!$B$12,"",IF(COUNT($CS96:$CU96)=0,"",MATCH($CV96,$CS96:$CU96,0))))</f>
        <v/>
      </c>
      <c r="DM96" s="80" t="str">
        <f aca="false">IF(ISNUMBER($DL96),CHOOSE($DL96,$BR96,$CB96,$CM96),"")</f>
        <v/>
      </c>
      <c r="DN96" s="80" t="str">
        <f aca="false">IF(ISNUMBER($DL96),CHOOSE($DL96,$BT96,$CD96,$CO96),"")</f>
        <v/>
      </c>
      <c r="DO96" s="80" t="str">
        <f aca="false">IF(ISNUMBER($DL96),CHOOSE($DL96,$BV96,$CF96,$CQ96),"")</f>
        <v/>
      </c>
      <c r="DP96" s="81" t="str">
        <f aca="false">IF(ISBLANK(C96),"",IF(BK96&lt;&gt;Constants!$B$12, BK96 ,CW96))</f>
        <v/>
      </c>
      <c r="DQ96" s="82" t="str">
        <f aca="false">IF(ISBLANK($C96),"",IF($BK96&lt;&gt;Constants!$B$12,$BK96,$BL96))</f>
        <v/>
      </c>
      <c r="DR96" s="82" t="str">
        <f aca="false">IF(ISBLANK(C96),"",DH96)</f>
        <v/>
      </c>
      <c r="DS96" s="82" t="str">
        <f aca="false">IF(ISBLANK(C96),"",DG96)</f>
        <v/>
      </c>
      <c r="DT96" s="83" t="str">
        <f aca="false">IF(ISBLANK(C96),
  "",
IF(DS96=Constants!$B$9,COUNTA($C$11:$C510)+2,IF(DS96=Constants!$B$10,COUNTA($C$11:$C510)+1,IF(DS96=Constants!$B$11,COUNTA($C$11:$C510),DS96))))</f>
        <v/>
      </c>
      <c r="DU96" s="3"/>
      <c r="DV96" s="84" t="n">
        <f aca="false">IF(OR(ISNUMBER(DS96),DS96="DQ",DS96="P",DS96="NS"),
    1,
    0
)</f>
        <v>0</v>
      </c>
      <c r="DW96" s="84" t="n">
        <v>86</v>
      </c>
      <c r="DX96" s="84" t="str">
        <f aca="false">IF(ISBLANK($C96),"",IF(ISNUMBER(DT96),DT96+ROW($B96)/1000,""))</f>
        <v/>
      </c>
      <c r="DY96" s="84" t="str">
        <f aca="false">IF(ISNUMBER(DX96), RANK(DX96,DX$11:DX$510,1), "")</f>
        <v/>
      </c>
      <c r="DZ96" s="84" t="str">
        <f aca="false">IF(ISBLANK($C96),
    "",
    $B96
)</f>
        <v/>
      </c>
      <c r="EA96" s="84" t="str">
        <f aca="false">IF(ISBLANK($C96),
    "",
    $C96
)</f>
        <v/>
      </c>
      <c r="EB96" s="84" t="str">
        <f aca="false">IF(ISBLANK($C96),
    "",
    $D96
)</f>
        <v/>
      </c>
      <c r="EC96" s="84" t="str">
        <f aca="false">IF(ISBLANK($C96),"",$DQ96)</f>
        <v/>
      </c>
      <c r="ED96" s="86" t="str">
        <f aca="false">DP96</f>
        <v/>
      </c>
      <c r="EE96" s="84" t="str">
        <f aca="false">IF(ISBLANK($C96),
    "",
    DS96
)</f>
        <v/>
      </c>
      <c r="EF96" s="87" t="str">
        <f aca="false">IF(DW96&gt;DV$10,
    "",
    VLOOKUP(DW96,DY$11:EE594,7,FALSE())
)</f>
        <v/>
      </c>
      <c r="EG96" s="88" t="str">
        <f aca="false">IF(DW96&gt;DV$10,
    "",
    VLOOKUP(DW96,DY$11:EE594,2,FALSE())
)</f>
        <v/>
      </c>
      <c r="EH96" s="88" t="str">
        <f aca="false">IF(DW96&gt;DV$10,
    "",
    VLOOKUP(DW96,DY$11:EE594,3,FALSE())
)</f>
        <v/>
      </c>
      <c r="EI96" s="88" t="str">
        <f aca="false">IF(DW96&gt;DV$10,
    "",
    VLOOKUP(DW96,DY$11:EE594,4,FALSE())
)</f>
        <v/>
      </c>
      <c r="EJ96" s="89" t="str">
        <f aca="false">IF(DW96&gt;DV$10,
    "",
    VLOOKUP(DW96,DY$11:EE594,6,FALSE())
)</f>
        <v/>
      </c>
      <c r="EK96" s="59"/>
    </row>
    <row r="97" customFormat="false" ht="15.75" hidden="false" customHeight="false" outlineLevel="0" collapsed="false">
      <c r="A97" s="3"/>
      <c r="B97" s="155"/>
      <c r="C97" s="156"/>
      <c r="D97" s="96"/>
      <c r="E97" s="157"/>
      <c r="F97" s="148"/>
      <c r="G97" s="148"/>
      <c r="H97" s="149"/>
      <c r="I97" s="150"/>
      <c r="J97" s="151"/>
      <c r="K97" s="151"/>
      <c r="L97" s="151"/>
      <c r="M97" s="151"/>
      <c r="N97" s="152"/>
      <c r="O97" s="103"/>
      <c r="P97" s="148"/>
      <c r="Q97" s="149"/>
      <c r="R97" s="150"/>
      <c r="S97" s="151"/>
      <c r="T97" s="151"/>
      <c r="U97" s="151"/>
      <c r="V97" s="151"/>
      <c r="W97" s="152"/>
      <c r="X97" s="103"/>
      <c r="Y97" s="148"/>
      <c r="Z97" s="149"/>
      <c r="AA97" s="150"/>
      <c r="AB97" s="151"/>
      <c r="AC97" s="151"/>
      <c r="AD97" s="151"/>
      <c r="AE97" s="151"/>
      <c r="AF97" s="152"/>
      <c r="AG97" s="104"/>
      <c r="AH97" s="150"/>
      <c r="AI97" s="73"/>
      <c r="AJ97" s="73" t="str">
        <f aca="false">IF(ISBLANK($C97),
  "",
IF(E97=Constants!$B$7,
  TRUE(),
IF(E97=Constants!$B$8,
  FALSE(),
  TRUE()
)))</f>
        <v/>
      </c>
      <c r="AK97" s="74" t="str">
        <f aca="false">IF(ISBLANK($C97),"",IF(F97=Constants!$B$8,FALSE(),TRUE()))</f>
        <v/>
      </c>
      <c r="AL97" s="74" t="str">
        <f aca="false">IF(ISBLANK($C97),"",COUNTA($G97:$O97)&gt;0)</f>
        <v/>
      </c>
      <c r="AM97" s="74" t="str">
        <f aca="false">IF(OR(ISBLANK($C97),$AL97&lt;&gt;TRUE()),"",IF(ISBLANK(G97),Constants!$B$27,MAX(0,G97)))</f>
        <v/>
      </c>
      <c r="AN97" s="74" t="str">
        <f aca="false">IF(OR(ISBLANK($C97),$AL97&lt;&gt;TRUE()),"",IF(ISBLANK(H97),Constants!$B$28,MAX(0,H97)))</f>
        <v/>
      </c>
      <c r="AO97" s="74" t="str">
        <f aca="false">IF(OR(ISBLANK($C97),$AL97&lt;&gt;TRUE()),"",IF(J97=Constants!$B$7,TRUE(),IF(J97=Constants!$B$8,FALSE(),TRUE())))</f>
        <v/>
      </c>
      <c r="AP97" s="74" t="str">
        <f aca="false">IF(OR(ISBLANK($C97),$AL97&lt;&gt;TRUE()),"",IF(I97=Constants!$B$7,TRUE(),IF(I97=Constants!$B$8,FALSE(),TRUE())))</f>
        <v/>
      </c>
      <c r="AQ97" s="74" t="str">
        <f aca="false">IF(OR(ISBLANK($C97),$AL97&lt;&gt;TRUE()),"",IF(K97=Constants!$B$33,TRUE(),IF(K97=Constants!$B$34,FALSE(),IF(AND(ISNUMBER(O97),OR(ISBLANK(N97),N97=0)),TRUE(),IF(AND(ISBLANK(O97),ISNUMBER(N97),N97&lt;&gt;0),FALSE(),"")))))</f>
        <v/>
      </c>
      <c r="AR97" s="74" t="str">
        <f aca="false">IF(OR(ISBLANK($C97),$AL97&lt;&gt;TRUE()),"",IF(ISBLANK(L97),Constants!$B$35,MAX(0,MIN(Constants!$B$31,L97))))</f>
        <v/>
      </c>
      <c r="AS97" s="74" t="str">
        <f aca="false">IF(OR(ISBLANK($C97),$AL97&lt;&gt;TRUE()),"",IF(ISBLANK(M97),Constants!$B$35,MAX(0,MIN(Constants!$B$32,M97))))</f>
        <v/>
      </c>
      <c r="AT97" s="74" t="str">
        <f aca="false">IF(ISBLANK($C97),"",COUNTA($P97:$X97)&gt;0)</f>
        <v/>
      </c>
      <c r="AU97" s="74" t="str">
        <f aca="false">IF(OR(ISBLANK($C97),$AT97&lt;&gt;TRUE()),"",IF(ISBLANK(P97),Constants!$B$27,MAX(0,P97)))</f>
        <v/>
      </c>
      <c r="AV97" s="74" t="str">
        <f aca="false">IF(OR(ISBLANK($C97),$AT97&lt;&gt;TRUE()),"",IF(ISBLANK(Q97),Constants!$B$28,MAX(0,Q97)))</f>
        <v/>
      </c>
      <c r="AW97" s="74" t="str">
        <f aca="false">IF(OR(ISBLANK($C97),$AT97&lt;&gt;TRUE()),"",IF(S97=Constants!$B$7,TRUE(),IF(S97=Constants!$B$8,FALSE(),TRUE())))</f>
        <v/>
      </c>
      <c r="AX97" s="74" t="str">
        <f aca="false">IF(OR(ISBLANK($C97),$AT97&lt;&gt;TRUE()),"",IF(R97=Constants!$B$7,TRUE(),IF(R97=Constants!$B$8,FALSE(),TRUE())))</f>
        <v/>
      </c>
      <c r="AY97" s="74" t="str">
        <f aca="false">IF(OR(ISBLANK($C97),$AT97&lt;&gt;TRUE()),"",IF(T97=Constants!$B$33,TRUE(),IF(T97=Constants!$B$34,FALSE(),IF(AND(ISNUMBER(X97),OR(ISBLANK(W97),W97=0)),TRUE(),IF(AND(ISBLANK(X97),ISNUMBER(W97),W97&lt;&gt;0),FALSE(),"")))))</f>
        <v/>
      </c>
      <c r="AZ97" s="74" t="str">
        <f aca="false">IF(OR(ISBLANK($C97),$AT97&lt;&gt;TRUE()),"",IF(ISBLANK(U97),Constants!$B$35,MAX(0,MIN(Constants!$B$31,U97))))</f>
        <v/>
      </c>
      <c r="BA97" s="74" t="str">
        <f aca="false">IF(OR(ISBLANK($C97),$AT97&lt;&gt;TRUE()),"",IF(ISBLANK(V97),Constants!$B$35,MAX(0,MIN(Constants!$B$32,V97))))</f>
        <v/>
      </c>
      <c r="BB97" s="74" t="str">
        <f aca="false">IF(ISBLANK($C97),"",COUNTA($Y97:$AG97)&gt;0)</f>
        <v/>
      </c>
      <c r="BC97" s="74" t="str">
        <f aca="false">IF(OR(ISBLANK($C97),$BB97&lt;&gt;TRUE()),"",IF(ISBLANK(Y97),Constants!$B$27,MAX(0,Y97)))</f>
        <v/>
      </c>
      <c r="BD97" s="74" t="str">
        <f aca="false">IF(OR(ISBLANK($C97),$BB97&lt;&gt;TRUE()),"",IF(ISBLANK(Z97),Constants!$B$28,MAX(0,Z97)))</f>
        <v/>
      </c>
      <c r="BE97" s="74" t="str">
        <f aca="false">IF(OR(ISBLANK($C97),$BB97&lt;&gt;TRUE()),"",IF(AB97=Constants!$B$7,TRUE(),IF(AB97=Constants!$B$8,FALSE(),TRUE())))</f>
        <v/>
      </c>
      <c r="BF97" s="74" t="str">
        <f aca="false">IF(OR(ISBLANK($C97),$BB97&lt;&gt;TRUE()),"",IF(AA97=Constants!$B$7,TRUE(),IF(AA97=Constants!$B$8,FALSE(),TRUE())))</f>
        <v/>
      </c>
      <c r="BG97" s="74" t="str">
        <f aca="false">IF(OR(ISBLANK($C97),$BB97&lt;&gt;TRUE()),"",IF(AC97=Constants!$B$33,TRUE(),IF(AC97=Constants!$B$34,FALSE(),IF(AND(ISNUMBER(AG97),OR(ISBLANK(AF97),AF97=0)),TRUE(),IF(AND(ISBLANK(AG97),ISNUMBER(AF97),AF97&lt;&gt;0),FALSE(),"")))))</f>
        <v/>
      </c>
      <c r="BH97" s="74" t="str">
        <f aca="false">IF(OR(ISBLANK($C97),$BB97&lt;&gt;TRUE()),"",IF(ISBLANK(AD97),Constants!$B$35,MAX(0,MIN(Constants!$B$31,AD97))))</f>
        <v/>
      </c>
      <c r="BI97" s="74" t="str">
        <f aca="false">IF(OR(ISBLANK($C97),$BB97&lt;&gt;TRUE()),"",IF(ISBLANK(AE97),Constants!$B$35,MAX(0,MIN(Constants!$B$32,AE97))))</f>
        <v/>
      </c>
      <c r="BJ97" s="75" t="str">
        <f aca="false">IF(ISBLANK($C97),
  "",
IF(AH97=Constants!$B$7,
  TRUE(),
IF(AH97=Constants!$B$8,
  FALSE(),
  FALSE()
)))</f>
        <v/>
      </c>
      <c r="BK97" s="74" t="str">
        <f aca="false">IF(ISBLANK($C97),"",IF($BJ97,Constants!$B$9,IF(COUNTA($E97:$AH97)=0,Constants!$B$10,IF(NOT($AK97),Constants!$B$11,IF(AND(NOT(ISNUMBER($BM97)),COUNTA($O97,$X97,$AG97)&gt;0),Constants!$B$13,Constants!$B$12)))))</f>
        <v/>
      </c>
      <c r="BL97" s="74" t="str">
        <f aca="false">IF(ISBLANK($C97),"",IF($BK97&lt;&gt;Constants!$B$12,$BK97,Constants!$B$4))</f>
        <v/>
      </c>
      <c r="BM97" s="73" t="str">
        <f aca="false">IF(OR(ISBLANK($D$8), NOT(ISNUMBER($D$8))), Constants!$B$17,$D$8)</f>
        <v>ERROR: Set Target Time in cell D8</v>
      </c>
      <c r="BN97" s="73" t="str">
        <f aca="false">IF(OR($BK97&lt;&gt;Constants!$B$12,$AL97&lt;&gt;TRUE()),"",IF(NOT($AO97),TRUE(),IF($AQ97="","",$AQ97)))</f>
        <v/>
      </c>
      <c r="BO97" s="74" t="b">
        <f aca="false">IF(BN97="",FALSE(),IF(NOT($AO97),TRUE(),IF($AQ97,ISNUMBER(O97),ISNUMBER(N97))))</f>
        <v>0</v>
      </c>
      <c r="BP97" s="76" t="str">
        <f aca="false">IF(BO97,IF($AJ97,1,Constants!$B$22)*POWER(Constants!$B$23,MAX($AM97,0))*POWER(Constants!$B$24,MAX($AN97,0)),"")</f>
        <v/>
      </c>
      <c r="BQ97" s="74" t="str">
        <f aca="false">IF(OR($BK97&lt;&gt;Constants!$B$12,NOT($BO97)),"",IF(NOT($AO97),0,Constants!$B$19*IF($AQ97,1,MAX(0,MIN(1,(Constants!$B$20-N97)/Constants!$B$20)))))</f>
        <v/>
      </c>
      <c r="BR97" s="74" t="str">
        <f aca="false">IF(BQ97="","",BQ97*IF($AP97,1,Constants!$B$25)*BP97)</f>
        <v/>
      </c>
      <c r="BS97" s="74" t="str">
        <f aca="false">IF(OR($BK97&lt;&gt;Constants!$B$12,NOT($BO97)),"",IF(NOT($AO97),0,IF(NOT($AQ97),0,MAX(0,Constants!$B$21*(1-ABS(O97-$BM97)/$BM97)))))</f>
        <v/>
      </c>
      <c r="BT97" s="74" t="str">
        <f aca="false">IF(BS97="","",BS97*BP97)</f>
        <v/>
      </c>
      <c r="BU97" s="74" t="str">
        <f aca="false">IF(OR($BK97&lt;&gt;Constants!$B$12,NOT($BO97)),"",IF(OR(NOT($AO97),NOT($AP97)),0,MIN(Constants!$B$18,(Constants!$B$29*$AR97+Constants!$B$30*$AS97)*IF($AQ97,1,MAX(0,MIN(1,(Constants!$B$20-N97)/Constants!$B$20))))))</f>
        <v/>
      </c>
      <c r="BV97" s="74" t="str">
        <f aca="false">IF(BU97="","",BU97*BP97)</f>
        <v/>
      </c>
      <c r="BW97" s="75" t="str">
        <f aca="false">IF(OR($BK97&lt;&gt;Constants!$B$12,NOT($BO97)),"",BR97+BT97+BV97)</f>
        <v/>
      </c>
      <c r="BX97" s="73" t="str">
        <f aca="false">IF(OR($BK97&lt;&gt;Constants!$B$12,$AT97&lt;&gt;TRUE()),"",IF(NOT($AW97),TRUE(),IF($AY97="","",$AY97)))</f>
        <v/>
      </c>
      <c r="BY97" s="74" t="b">
        <f aca="false">IF(BX97="",FALSE(),IF(NOT($AW97),TRUE(),IF($AY97,ISNUMBER(X97),ISNUMBER(W97))))</f>
        <v>0</v>
      </c>
      <c r="BZ97" s="76" t="str">
        <f aca="false">IF(BY97,IF($AJ97,1,Constants!$B$22)*POWER(Constants!$B$23,MAX($AU97,0))*POWER(Constants!$B$24,MAX($AV97,0)),"")</f>
        <v/>
      </c>
      <c r="CA97" s="74" t="str">
        <f aca="false">IF(OR($BK97&lt;&gt;Constants!$B$12,NOT($BY97)),"",IF(NOT($AW97),0,Constants!$B$19*IF($AY97,1,MAX(0,MIN(1,(Constants!$B$20-W97)/Constants!$B$20)))))</f>
        <v/>
      </c>
      <c r="CB97" s="74" t="str">
        <f aca="false">IF(CA97="","",CA97*IF($AX97,1,Constants!$B$25)*BZ97)</f>
        <v/>
      </c>
      <c r="CC97" s="74" t="str">
        <f aca="false">IF(OR($BK97&lt;&gt;Constants!$B$12,NOT($BY97)),"",IF(NOT($AW97),0,IF(NOT($AY97),0,MAX(0,Constants!$B$21*(1-ABS(X97-$BM97)/$BM97)))))</f>
        <v/>
      </c>
      <c r="CD97" s="74" t="str">
        <f aca="false">IF(CC97="","",CC97*BZ97)</f>
        <v/>
      </c>
      <c r="CE97" s="74" t="str">
        <f aca="false">IF(OR($BK97&lt;&gt;Constants!$B$12,NOT($BY97)),"",IF(OR(NOT($AW97),NOT($AX97)),0,MIN(Constants!$B$18,(Constants!$B$29*$AZ97+Constants!$B$30*$BA97)*IF($AY97,1,MAX(0,MIN(1,(Constants!$B$20-W97)/Constants!$B$20))))))</f>
        <v/>
      </c>
      <c r="CF97" s="74" t="str">
        <f aca="false">IF(CE97="","",CE97*BZ97)</f>
        <v/>
      </c>
      <c r="CG97" s="75" t="str">
        <f aca="false">IF(OR($BK97&lt;&gt;Constants!$B$12,NOT($BY97)),"",CB97+CD97+CF97)</f>
        <v/>
      </c>
      <c r="CH97" s="73" t="b">
        <f aca="false">IF(OR(BN97="",BX97=""),TRUE(),BN97&lt;&gt;BX97)</f>
        <v>1</v>
      </c>
      <c r="CI97" s="74" t="str">
        <f aca="false">IF(OR($BK97&lt;&gt;Constants!$B$12,$BB97&lt;&gt;TRUE(),NOT($CH97)),"",IF(NOT($BE97),TRUE(),IF($BG97="","",$BG97)))</f>
        <v/>
      </c>
      <c r="CJ97" s="74" t="b">
        <f aca="false">IF(CI97="",FALSE(),IF(NOT($BE97),TRUE(),IF($BG97,ISNUMBER(AG97),ISNUMBER(AF97))))</f>
        <v>0</v>
      </c>
      <c r="CK97" s="76" t="str">
        <f aca="false">IF(CJ97,IF($AJ97,1,Constants!$B$22)*POWER(Constants!$B$23,MAX($BC97,0))*POWER(Constants!$B$24,MAX($BD97,0)),"")</f>
        <v/>
      </c>
      <c r="CL97" s="74" t="str">
        <f aca="false">IF(OR($BK97&lt;&gt;Constants!$B$12,NOT($CJ97)),"",IF(NOT($BE97),0,Constants!$B$19*IF($BG97,1,MAX(0,MIN(1,(Constants!$B$20-AF97)/Constants!$B$20)))))</f>
        <v/>
      </c>
      <c r="CM97" s="74" t="str">
        <f aca="false">IF(CL97="","",CL97*IF($BF97,1,Constants!$B$25)*CK97)</f>
        <v/>
      </c>
      <c r="CN97" s="74" t="str">
        <f aca="false">IF(OR($BK97&lt;&gt;Constants!$B$12,NOT($CJ97)),"",IF(NOT($BE97),0,IF(NOT($BG97),0,MAX(0,Constants!$B$21*(1-ABS(AG97-$BM97)/$BM97)))))</f>
        <v/>
      </c>
      <c r="CO97" s="74" t="str">
        <f aca="false">IF(CN97="","",CN97*CK97)</f>
        <v/>
      </c>
      <c r="CP97" s="74" t="str">
        <f aca="false">IF(OR($BK97&lt;&gt;Constants!$B$12,NOT($CJ97)),"",IF(OR(NOT($BE97),NOT($BF97)),0,MIN(Constants!$B$18,(Constants!$B$29*$BH97+Constants!$B$30*$BI97)*IF($BG97,1,MAX(0,MIN(1,(Constants!$B$20-AF97)/Constants!$B$20))))))</f>
        <v/>
      </c>
      <c r="CQ97" s="74" t="str">
        <f aca="false">IF(CP97="","",CP97*CK97)</f>
        <v/>
      </c>
      <c r="CR97" s="75" t="str">
        <f aca="false">IF(OR($BK97&lt;&gt;Constants!$B$12,NOT($CJ97)),"",CM97+CO97+CQ97)</f>
        <v/>
      </c>
      <c r="CS97" s="73" t="str">
        <f aca="false">IF(OR($BK97&lt;&gt;Constants!$B$12,ISBLANK($C97)),"",BW97)</f>
        <v/>
      </c>
      <c r="CT97" s="74" t="str">
        <f aca="false">IF(OR($BK97&lt;&gt;Constants!$B$12,ISBLANK($C97)),"",CG97)</f>
        <v/>
      </c>
      <c r="CU97" s="75" t="str">
        <f aca="false">IF(OR($BK97&lt;&gt;Constants!$B$12,ISBLANK($C97)),"",CR97)</f>
        <v/>
      </c>
      <c r="CV97" s="74" t="str">
        <f aca="false">IF(OR($BK97&lt;&gt;Constants!$B$12,ISBLANK($C97)),"",IF(COUNT(CS97:CU97)=0,0,MAX(CS97:CU97)))</f>
        <v/>
      </c>
      <c r="CW97" s="74" t="str">
        <f aca="false">IF($BK97&lt;&gt;Constants!$B$12,"",CV97)</f>
        <v/>
      </c>
      <c r="CX97" s="74" t="str">
        <f aca="false">IF(ISNUMBER(CW97), RANK(CW97,$CW$11:$CW$510), "")</f>
        <v/>
      </c>
      <c r="CY97" s="73" t="str">
        <f aca="false">IF(OR($BK97&lt;&gt;Constants!$B$12,ISBLANK($C97)),"",MAX(BT97,CD97,CO97))</f>
        <v/>
      </c>
      <c r="CZ97" s="74" t="str">
        <f aca="false">IF(ISNUMBER(CY97), RANK(CY97,CY$11:CY$510), "")</f>
        <v/>
      </c>
      <c r="DA97" s="74" t="str">
        <f aca="false">IF(OR($BK97&lt;&gt;Constants!$B$12,ISBLANK($C97)),"",MAX(AM97,AU97,IF($CH97,BC97,0)))</f>
        <v/>
      </c>
      <c r="DB97" s="74" t="str">
        <f aca="false">IF(ISNUMBER(DA97), RANK(DA97,DA$11:DA$510,1), "")</f>
        <v/>
      </c>
      <c r="DC97" s="74" t="str">
        <f aca="false">IF(OR($BK97&lt;&gt;Constants!$B$12,ISBLANK($C97)),"",MAX(BV97,CF97,CQ97))</f>
        <v/>
      </c>
      <c r="DD97" s="74" t="str">
        <f aca="false">IF(ISNUMBER(DC97),RANK(DC97,DC$11:DC$510),"")</f>
        <v/>
      </c>
      <c r="DE97" s="77" t="str">
        <f aca="false">IFERROR(IF(OR($BK97&lt;&gt;Constants!$B$12, ISBLANK($C97)),"",LARGE(CS97:CU97,2)), 0)</f>
        <v/>
      </c>
      <c r="DF97" s="75" t="str">
        <f aca="false">IF(ISNUMBER(DE97), RANK(DE97,DE$11:DE$510), "")</f>
        <v/>
      </c>
      <c r="DG97" s="74" t="str">
        <f aca="false">IF(ISBLANK($C97),"",IF(BK97=Constants!$B$12,RANK($CX97, $CX$11:$CX$510, 1)+
SUMPRODUCT(--($CX$11:$CX$510=$CX97),--($CZ97&gt;$CZ$11:$CZ$510))+
SUMPRODUCT(--($CX$11:$CX$510=$CX97),--($CZ97=$CZ$11:$CZ$510),--($DB97&gt;$DB$11:$DB$510))+
SUMPRODUCT(--($CX$11:$CX$510=$CX97),--($CZ97=$CZ$11:$CZ$510),--($DB97=$DB$11:$DB$510), --($DD97&gt;$DD$11:$DD$510))+
SUMPRODUCT(--($CX$11:$CX$510=$CX97),--($CZ97=$CZ$11:$CZ$510),--($DB97=$DB$11:$DB$510), --($DD97=$DD$11:$DD$510), --($DF97&gt;$DF$11:$DF$510))
,BK97)
)</f>
        <v/>
      </c>
      <c r="DH97" s="74" t="str">
        <f aca="false">IF(ISBLANK(C97),"",IF(BK97&lt;&gt;Constants!$B$12, BK97, CX97-DG97))</f>
        <v/>
      </c>
      <c r="DI97" s="75"/>
      <c r="DJ97" s="78"/>
      <c r="DK97" s="79" t="str">
        <f aca="false">IF(ISBLANK($C97),"",IF($BK97=Constants!$B$13,$BM97,""))</f>
        <v/>
      </c>
      <c r="DL97" s="78" t="str">
        <f aca="false">IF(ISBLANK($C97),"",IF($BK97&lt;&gt;Constants!$B$12,"",IF(COUNT($CS97:$CU97)=0,"",MATCH($CV97,$CS97:$CU97,0))))</f>
        <v/>
      </c>
      <c r="DM97" s="80" t="str">
        <f aca="false">IF(ISNUMBER($DL97),CHOOSE($DL97,$BR97,$CB97,$CM97),"")</f>
        <v/>
      </c>
      <c r="DN97" s="80" t="str">
        <f aca="false">IF(ISNUMBER($DL97),CHOOSE($DL97,$BT97,$CD97,$CO97),"")</f>
        <v/>
      </c>
      <c r="DO97" s="80" t="str">
        <f aca="false">IF(ISNUMBER($DL97),CHOOSE($DL97,$BV97,$CF97,$CQ97),"")</f>
        <v/>
      </c>
      <c r="DP97" s="81" t="str">
        <f aca="false">IF(ISBLANK(C97),"",IF(BK97&lt;&gt;Constants!$B$12, BK97 ,CW97))</f>
        <v/>
      </c>
      <c r="DQ97" s="82" t="str">
        <f aca="false">IF(ISBLANK($C97),"",IF($BK97&lt;&gt;Constants!$B$12,$BK97,$BL97))</f>
        <v/>
      </c>
      <c r="DR97" s="82" t="str">
        <f aca="false">IF(ISBLANK(C97),"",DH97)</f>
        <v/>
      </c>
      <c r="DS97" s="82" t="str">
        <f aca="false">IF(ISBLANK(C97),"",DG97)</f>
        <v/>
      </c>
      <c r="DT97" s="83" t="str">
        <f aca="false">IF(ISBLANK(C97),
  "",
IF(DS97=Constants!$B$9,COUNTA($C$11:$C510)+2,IF(DS97=Constants!$B$10,COUNTA($C$11:$C510)+1,IF(DS97=Constants!$B$11,COUNTA($C$11:$C510),DS97))))</f>
        <v/>
      </c>
      <c r="DU97" s="3"/>
      <c r="DV97" s="84" t="n">
        <f aca="false">IF(OR(ISNUMBER(DS97),DS97="DQ",DS97="P",DS97="NS"),
    1,
    0
)</f>
        <v>0</v>
      </c>
      <c r="DW97" s="84" t="n">
        <v>87</v>
      </c>
      <c r="DX97" s="84" t="str">
        <f aca="false">IF(ISBLANK($C97),"",IF(ISNUMBER(DT97),DT97+ROW($B97)/1000,""))</f>
        <v/>
      </c>
      <c r="DY97" s="84" t="str">
        <f aca="false">IF(ISNUMBER(DX97), RANK(DX97,DX$11:DX$510,1), "")</f>
        <v/>
      </c>
      <c r="DZ97" s="84" t="str">
        <f aca="false">IF(ISBLANK($C97),
    "",
    $B97
)</f>
        <v/>
      </c>
      <c r="EA97" s="84" t="str">
        <f aca="false">IF(ISBLANK($C97),
    "",
    $C97
)</f>
        <v/>
      </c>
      <c r="EB97" s="84" t="str">
        <f aca="false">IF(ISBLANK($C97),
    "",
    $D97
)</f>
        <v/>
      </c>
      <c r="EC97" s="84" t="str">
        <f aca="false">IF(ISBLANK($C97),"",$DQ97)</f>
        <v/>
      </c>
      <c r="ED97" s="86" t="str">
        <f aca="false">DP97</f>
        <v/>
      </c>
      <c r="EE97" s="84" t="str">
        <f aca="false">IF(ISBLANK($C97),
    "",
    DS97
)</f>
        <v/>
      </c>
      <c r="EF97" s="87" t="str">
        <f aca="false">IF(DW97&gt;DV$10,
    "",
    VLOOKUP(DW97,DY$11:EE595,7,FALSE())
)</f>
        <v/>
      </c>
      <c r="EG97" s="88" t="str">
        <f aca="false">IF(DW97&gt;DV$10,
    "",
    VLOOKUP(DW97,DY$11:EE595,2,FALSE())
)</f>
        <v/>
      </c>
      <c r="EH97" s="88" t="str">
        <f aca="false">IF(DW97&gt;DV$10,
    "",
    VLOOKUP(DW97,DY$11:EE595,3,FALSE())
)</f>
        <v/>
      </c>
      <c r="EI97" s="88" t="str">
        <f aca="false">IF(DW97&gt;DV$10,
    "",
    VLOOKUP(DW97,DY$11:EE595,4,FALSE())
)</f>
        <v/>
      </c>
      <c r="EJ97" s="89" t="str">
        <f aca="false">IF(DW97&gt;DV$10,
    "",
    VLOOKUP(DW97,DY$11:EE595,6,FALSE())
)</f>
        <v/>
      </c>
      <c r="EK97" s="59"/>
    </row>
    <row r="98" customFormat="false" ht="15.75" hidden="false" customHeight="false" outlineLevel="0" collapsed="false">
      <c r="A98" s="3"/>
      <c r="B98" s="153"/>
      <c r="C98" s="154"/>
      <c r="D98" s="135"/>
      <c r="E98" s="158"/>
      <c r="F98" s="137"/>
      <c r="G98" s="137"/>
      <c r="H98" s="138"/>
      <c r="I98" s="139"/>
      <c r="J98" s="140"/>
      <c r="K98" s="140"/>
      <c r="L98" s="140"/>
      <c r="M98" s="140"/>
      <c r="N98" s="141"/>
      <c r="O98" s="142"/>
      <c r="P98" s="137"/>
      <c r="Q98" s="138"/>
      <c r="R98" s="139"/>
      <c r="S98" s="140"/>
      <c r="T98" s="140"/>
      <c r="U98" s="140"/>
      <c r="V98" s="140"/>
      <c r="W98" s="141"/>
      <c r="X98" s="142"/>
      <c r="Y98" s="137"/>
      <c r="Z98" s="138"/>
      <c r="AA98" s="139"/>
      <c r="AB98" s="140"/>
      <c r="AC98" s="140"/>
      <c r="AD98" s="140"/>
      <c r="AE98" s="140"/>
      <c r="AF98" s="141"/>
      <c r="AG98" s="143"/>
      <c r="AH98" s="139"/>
      <c r="AI98" s="116"/>
      <c r="AJ98" s="116" t="str">
        <f aca="false">IF(ISBLANK($C98),
  "",
IF(E98=Constants!$B$7,
  TRUE(),
IF(E98=Constants!$B$8,
  FALSE(),
  TRUE()
)))</f>
        <v/>
      </c>
      <c r="AK98" s="117" t="str">
        <f aca="false">IF(ISBLANK($C98),"",IF(F98=Constants!$B$8,FALSE(),TRUE()))</f>
        <v/>
      </c>
      <c r="AL98" s="117" t="str">
        <f aca="false">IF(ISBLANK($C98),"",COUNTA($G98:$O98)&gt;0)</f>
        <v/>
      </c>
      <c r="AM98" s="117" t="str">
        <f aca="false">IF(OR(ISBLANK($C98),$AL98&lt;&gt;TRUE()),"",IF(ISBLANK(G98),Constants!$B$27,MAX(0,G98)))</f>
        <v/>
      </c>
      <c r="AN98" s="117" t="str">
        <f aca="false">IF(OR(ISBLANK($C98),$AL98&lt;&gt;TRUE()),"",IF(ISBLANK(H98),Constants!$B$28,MAX(0,H98)))</f>
        <v/>
      </c>
      <c r="AO98" s="117" t="str">
        <f aca="false">IF(OR(ISBLANK($C98),$AL98&lt;&gt;TRUE()),"",IF(J98=Constants!$B$7,TRUE(),IF(J98=Constants!$B$8,FALSE(),TRUE())))</f>
        <v/>
      </c>
      <c r="AP98" s="117" t="str">
        <f aca="false">IF(OR(ISBLANK($C98),$AL98&lt;&gt;TRUE()),"",IF(I98=Constants!$B$7,TRUE(),IF(I98=Constants!$B$8,FALSE(),TRUE())))</f>
        <v/>
      </c>
      <c r="AQ98" s="117" t="str">
        <f aca="false">IF(OR(ISBLANK($C98),$AL98&lt;&gt;TRUE()),"",IF(K98=Constants!$B$33,TRUE(),IF(K98=Constants!$B$34,FALSE(),IF(AND(ISNUMBER(O98),OR(ISBLANK(N98),N98=0)),TRUE(),IF(AND(ISBLANK(O98),ISNUMBER(N98),N98&lt;&gt;0),FALSE(),"")))))</f>
        <v/>
      </c>
      <c r="AR98" s="117" t="str">
        <f aca="false">IF(OR(ISBLANK($C98),$AL98&lt;&gt;TRUE()),"",IF(ISBLANK(L98),Constants!$B$35,MAX(0,MIN(Constants!$B$31,L98))))</f>
        <v/>
      </c>
      <c r="AS98" s="117" t="str">
        <f aca="false">IF(OR(ISBLANK($C98),$AL98&lt;&gt;TRUE()),"",IF(ISBLANK(M98),Constants!$B$35,MAX(0,MIN(Constants!$B$32,M98))))</f>
        <v/>
      </c>
      <c r="AT98" s="117" t="str">
        <f aca="false">IF(ISBLANK($C98),"",COUNTA($P98:$X98)&gt;0)</f>
        <v/>
      </c>
      <c r="AU98" s="117" t="str">
        <f aca="false">IF(OR(ISBLANK($C98),$AT98&lt;&gt;TRUE()),"",IF(ISBLANK(P98),Constants!$B$27,MAX(0,P98)))</f>
        <v/>
      </c>
      <c r="AV98" s="117" t="str">
        <f aca="false">IF(OR(ISBLANK($C98),$AT98&lt;&gt;TRUE()),"",IF(ISBLANK(Q98),Constants!$B$28,MAX(0,Q98)))</f>
        <v/>
      </c>
      <c r="AW98" s="117" t="str">
        <f aca="false">IF(OR(ISBLANK($C98),$AT98&lt;&gt;TRUE()),"",IF(S98=Constants!$B$7,TRUE(),IF(S98=Constants!$B$8,FALSE(),TRUE())))</f>
        <v/>
      </c>
      <c r="AX98" s="117" t="str">
        <f aca="false">IF(OR(ISBLANK($C98),$AT98&lt;&gt;TRUE()),"",IF(R98=Constants!$B$7,TRUE(),IF(R98=Constants!$B$8,FALSE(),TRUE())))</f>
        <v/>
      </c>
      <c r="AY98" s="117" t="str">
        <f aca="false">IF(OR(ISBLANK($C98),$AT98&lt;&gt;TRUE()),"",IF(T98=Constants!$B$33,TRUE(),IF(T98=Constants!$B$34,FALSE(),IF(AND(ISNUMBER(X98),OR(ISBLANK(W98),W98=0)),TRUE(),IF(AND(ISBLANK(X98),ISNUMBER(W98),W98&lt;&gt;0),FALSE(),"")))))</f>
        <v/>
      </c>
      <c r="AZ98" s="117" t="str">
        <f aca="false">IF(OR(ISBLANK($C98),$AT98&lt;&gt;TRUE()),"",IF(ISBLANK(U98),Constants!$B$35,MAX(0,MIN(Constants!$B$31,U98))))</f>
        <v/>
      </c>
      <c r="BA98" s="117" t="str">
        <f aca="false">IF(OR(ISBLANK($C98),$AT98&lt;&gt;TRUE()),"",IF(ISBLANK(V98),Constants!$B$35,MAX(0,MIN(Constants!$B$32,V98))))</f>
        <v/>
      </c>
      <c r="BB98" s="117" t="str">
        <f aca="false">IF(ISBLANK($C98),"",COUNTA($Y98:$AG98)&gt;0)</f>
        <v/>
      </c>
      <c r="BC98" s="117" t="str">
        <f aca="false">IF(OR(ISBLANK($C98),$BB98&lt;&gt;TRUE()),"",IF(ISBLANK(Y98),Constants!$B$27,MAX(0,Y98)))</f>
        <v/>
      </c>
      <c r="BD98" s="117" t="str">
        <f aca="false">IF(OR(ISBLANK($C98),$BB98&lt;&gt;TRUE()),"",IF(ISBLANK(Z98),Constants!$B$28,MAX(0,Z98)))</f>
        <v/>
      </c>
      <c r="BE98" s="117" t="str">
        <f aca="false">IF(OR(ISBLANK($C98),$BB98&lt;&gt;TRUE()),"",IF(AB98=Constants!$B$7,TRUE(),IF(AB98=Constants!$B$8,FALSE(),TRUE())))</f>
        <v/>
      </c>
      <c r="BF98" s="117" t="str">
        <f aca="false">IF(OR(ISBLANK($C98),$BB98&lt;&gt;TRUE()),"",IF(AA98=Constants!$B$7,TRUE(),IF(AA98=Constants!$B$8,FALSE(),TRUE())))</f>
        <v/>
      </c>
      <c r="BG98" s="117" t="str">
        <f aca="false">IF(OR(ISBLANK($C98),$BB98&lt;&gt;TRUE()),"",IF(AC98=Constants!$B$33,TRUE(),IF(AC98=Constants!$B$34,FALSE(),IF(AND(ISNUMBER(AG98),OR(ISBLANK(AF98),AF98=0)),TRUE(),IF(AND(ISBLANK(AG98),ISNUMBER(AF98),AF98&lt;&gt;0),FALSE(),"")))))</f>
        <v/>
      </c>
      <c r="BH98" s="117" t="str">
        <f aca="false">IF(OR(ISBLANK($C98),$BB98&lt;&gt;TRUE()),"",IF(ISBLANK(AD98),Constants!$B$35,MAX(0,MIN(Constants!$B$31,AD98))))</f>
        <v/>
      </c>
      <c r="BI98" s="117" t="str">
        <f aca="false">IF(OR(ISBLANK($C98),$BB98&lt;&gt;TRUE()),"",IF(ISBLANK(AE98),Constants!$B$35,MAX(0,MIN(Constants!$B$32,AE98))))</f>
        <v/>
      </c>
      <c r="BJ98" s="118" t="str">
        <f aca="false">IF(ISBLANK($C98),
  "",
IF(AH98=Constants!$B$7,
  TRUE(),
IF(AH98=Constants!$B$8,
  FALSE(),
  FALSE()
)))</f>
        <v/>
      </c>
      <c r="BK98" s="117" t="str">
        <f aca="false">IF(ISBLANK($C98),"",IF($BJ98,Constants!$B$9,IF(COUNTA($E98:$AH98)=0,Constants!$B$10,IF(NOT($AK98),Constants!$B$11,IF(AND(NOT(ISNUMBER($BM98)),COUNTA($O98,$X98,$AG98)&gt;0),Constants!$B$13,Constants!$B$12)))))</f>
        <v/>
      </c>
      <c r="BL98" s="117" t="str">
        <f aca="false">IF(ISBLANK($C98),"",IF($BK98&lt;&gt;Constants!$B$12,$BK98,Constants!$B$4))</f>
        <v/>
      </c>
      <c r="BM98" s="116" t="str">
        <f aca="false">IF(OR(ISBLANK($D$8), NOT(ISNUMBER($D$8))), Constants!$B$17,$D$8)</f>
        <v>ERROR: Set Target Time in cell D8</v>
      </c>
      <c r="BN98" s="119" t="str">
        <f aca="false">IF(OR($BK98&lt;&gt;Constants!$B$12,$AL98&lt;&gt;TRUE()),"",IF(NOT($AO98),TRUE(),IF($AQ98="","",$AQ98)))</f>
        <v/>
      </c>
      <c r="BO98" s="120" t="n">
        <f aca="false">IF(BN98="",FALSE(),IF(NOT($AO98),TRUE(),IF($AQ98,ISNUMBER(O98),ISNUMBER(N98))))</f>
        <v>0</v>
      </c>
      <c r="BP98" s="121" t="str">
        <f aca="false">IF(BO98,IF($AJ98,1,Constants!$B$22)*POWER(Constants!$B$23,MAX($AM98,0))*POWER(Constants!$B$24,MAX($AN98,0)),"")</f>
        <v/>
      </c>
      <c r="BQ98" s="117" t="str">
        <f aca="false">IF(OR($BK98&lt;&gt;Constants!$B$12,NOT($BO98)),"",IF(NOT($AO98),0,Constants!$B$19*IF($AQ98,1,MAX(0,MIN(1,(Constants!$B$20-N98)/Constants!$B$20)))))</f>
        <v/>
      </c>
      <c r="BR98" s="117" t="str">
        <f aca="false">IF(BQ98="","",BQ98*IF($AP98,1,Constants!$B$25)*BP98)</f>
        <v/>
      </c>
      <c r="BS98" s="117" t="str">
        <f aca="false">IF(OR($BK98&lt;&gt;Constants!$B$12,NOT($BO98)),"",IF(NOT($AO98),0,IF(NOT($AQ98),0,MAX(0,Constants!$B$21*(1-ABS(O98-$BM98)/$BM98)))))</f>
        <v/>
      </c>
      <c r="BT98" s="117" t="str">
        <f aca="false">IF(BS98="","",BS98*BP98)</f>
        <v/>
      </c>
      <c r="BU98" s="117" t="str">
        <f aca="false">IF(OR($BK98&lt;&gt;Constants!$B$12,NOT($BO98)),"",IF(OR(NOT($AO98),NOT($AP98)),0,MIN(Constants!$B$18,(Constants!$B$29*$AR98+Constants!$B$30*$AS98)*IF($AQ98,1,MAX(0,MIN(1,(Constants!$B$20-N98)/Constants!$B$20))))))</f>
        <v/>
      </c>
      <c r="BV98" s="117" t="str">
        <f aca="false">IF(BU98="","",BU98*BP98)</f>
        <v/>
      </c>
      <c r="BW98" s="122" t="str">
        <f aca="false">IF(OR($BK98&lt;&gt;Constants!$B$12,NOT($BO98)),"",BR98+BT98+BV98)</f>
        <v/>
      </c>
      <c r="BX98" s="119" t="str">
        <f aca="false">IF(OR($BK98&lt;&gt;Constants!$B$12,$AT98&lt;&gt;TRUE()),"",IF(NOT($AW98),TRUE(),IF($AY98="","",$AY98)))</f>
        <v/>
      </c>
      <c r="BY98" s="120" t="n">
        <f aca="false">IF(BX98="",FALSE(),IF(NOT($AW98),TRUE(),IF($AY98,ISNUMBER(X98),ISNUMBER(W98))))</f>
        <v>0</v>
      </c>
      <c r="BZ98" s="121" t="str">
        <f aca="false">IF(BY98,IF($AJ98,1,Constants!$B$22)*POWER(Constants!$B$23,MAX($AU98,0))*POWER(Constants!$B$24,MAX($AV98,0)),"")</f>
        <v/>
      </c>
      <c r="CA98" s="117" t="str">
        <f aca="false">IF(OR($BK98&lt;&gt;Constants!$B$12,NOT($BY98)),"",IF(NOT($AW98),0,Constants!$B$19*IF($AY98,1,MAX(0,MIN(1,(Constants!$B$20-W98)/Constants!$B$20)))))</f>
        <v/>
      </c>
      <c r="CB98" s="117" t="str">
        <f aca="false">IF(CA98="","",CA98*IF($AX98,1,Constants!$B$25)*BZ98)</f>
        <v/>
      </c>
      <c r="CC98" s="117" t="str">
        <f aca="false">IF(OR($BK98&lt;&gt;Constants!$B$12,NOT($BY98)),"",IF(NOT($AW98),0,IF(NOT($AY98),0,MAX(0,Constants!$B$21*(1-ABS(X98-$BM98)/$BM98)))))</f>
        <v/>
      </c>
      <c r="CD98" s="117" t="str">
        <f aca="false">IF(CC98="","",CC98*BZ98)</f>
        <v/>
      </c>
      <c r="CE98" s="117" t="str">
        <f aca="false">IF(OR($BK98&lt;&gt;Constants!$B$12,NOT($BY98)),"",IF(OR(NOT($AW98),NOT($AX98)),0,MIN(Constants!$B$18,(Constants!$B$29*$AZ98+Constants!$B$30*$BA98)*IF($AY98,1,MAX(0,MIN(1,(Constants!$B$20-W98)/Constants!$B$20))))))</f>
        <v/>
      </c>
      <c r="CF98" s="117" t="str">
        <f aca="false">IF(CE98="","",CE98*BZ98)</f>
        <v/>
      </c>
      <c r="CG98" s="122" t="str">
        <f aca="false">IF(OR($BK98&lt;&gt;Constants!$B$12,NOT($BY98)),"",CB98+CD98+CF98)</f>
        <v/>
      </c>
      <c r="CH98" s="119" t="n">
        <f aca="false">IF(OR(BN98="",BX98=""),TRUE(),BN98&lt;&gt;BX98)</f>
        <v>1</v>
      </c>
      <c r="CI98" s="117" t="str">
        <f aca="false">IF(OR($BK98&lt;&gt;Constants!$B$12,$BB98&lt;&gt;TRUE(),NOT($CH98)),"",IF(NOT($BE98),TRUE(),IF($BG98="","",$BG98)))</f>
        <v/>
      </c>
      <c r="CJ98" s="120" t="n">
        <f aca="false">IF(CI98="",FALSE(),IF(NOT($BE98),TRUE(),IF($BG98,ISNUMBER(AG98),ISNUMBER(AF98))))</f>
        <v>0</v>
      </c>
      <c r="CK98" s="121" t="str">
        <f aca="false">IF(CJ98,IF($AJ98,1,Constants!$B$22)*POWER(Constants!$B$23,MAX($BC98,0))*POWER(Constants!$B$24,MAX($BD98,0)),"")</f>
        <v/>
      </c>
      <c r="CL98" s="117" t="str">
        <f aca="false">IF(OR($BK98&lt;&gt;Constants!$B$12,NOT($CJ98)),"",IF(NOT($BE98),0,Constants!$B$19*IF($BG98,1,MAX(0,MIN(1,(Constants!$B$20-AF98)/Constants!$B$20)))))</f>
        <v/>
      </c>
      <c r="CM98" s="117" t="str">
        <f aca="false">IF(CL98="","",CL98*IF($BF98,1,Constants!$B$25)*CK98)</f>
        <v/>
      </c>
      <c r="CN98" s="117" t="str">
        <f aca="false">IF(OR($BK98&lt;&gt;Constants!$B$12,NOT($CJ98)),"",IF(NOT($BE98),0,IF(NOT($BG98),0,MAX(0,Constants!$B$21*(1-ABS(AG98-$BM98)/$BM98)))))</f>
        <v/>
      </c>
      <c r="CO98" s="117" t="str">
        <f aca="false">IF(CN98="","",CN98*CK98)</f>
        <v/>
      </c>
      <c r="CP98" s="117" t="str">
        <f aca="false">IF(OR($BK98&lt;&gt;Constants!$B$12,NOT($CJ98)),"",IF(OR(NOT($BE98),NOT($BF98)),0,MIN(Constants!$B$18,(Constants!$B$29*$BH98+Constants!$B$30*$BI98)*IF($BG98,1,MAX(0,MIN(1,(Constants!$B$20-AF98)/Constants!$B$20))))))</f>
        <v/>
      </c>
      <c r="CQ98" s="117" t="str">
        <f aca="false">IF(CP98="","",CP98*CK98)</f>
        <v/>
      </c>
      <c r="CR98" s="122" t="str">
        <f aca="false">IF(OR($BK98&lt;&gt;Constants!$B$12,NOT($CJ98)),"",CM98+CO98+CQ98)</f>
        <v/>
      </c>
      <c r="CS98" s="116" t="str">
        <f aca="false">IF(OR($BK98&lt;&gt;Constants!$B$12,ISBLANK($C98)),"",BW98)</f>
        <v/>
      </c>
      <c r="CT98" s="117" t="str">
        <f aca="false">IF(OR($BK98&lt;&gt;Constants!$B$12,ISBLANK($C98)),"",CG98)</f>
        <v/>
      </c>
      <c r="CU98" s="118" t="str">
        <f aca="false">IF(OR($BK98&lt;&gt;Constants!$B$12,ISBLANK($C98)),"",CR98)</f>
        <v/>
      </c>
      <c r="CV98" s="117" t="str">
        <f aca="false">IF(OR($BK98&lt;&gt;Constants!$B$12,ISBLANK($C98)),"",IF(COUNT(CS98:CU98)=0,0,MAX(CS98:CU98)))</f>
        <v/>
      </c>
      <c r="CW98" s="117" t="str">
        <f aca="false">IF($BK98&lt;&gt;Constants!$B$12,"",CV98)</f>
        <v/>
      </c>
      <c r="CX98" s="117" t="str">
        <f aca="false">IF(ISNUMBER(CW98), RANK(CW98,$CW$11:$CW$510), "")</f>
        <v/>
      </c>
      <c r="CY98" s="116" t="str">
        <f aca="false">IF(OR($BK98&lt;&gt;Constants!$B$12,ISBLANK($C98)),"",MAX(BT98,CD98,CO98))</f>
        <v/>
      </c>
      <c r="CZ98" s="117" t="str">
        <f aca="false">IF(ISNUMBER(CY98), RANK(CY98,CY$11:CY$510), "")</f>
        <v/>
      </c>
      <c r="DA98" s="117" t="str">
        <f aca="false">IF(OR($BK98&lt;&gt;Constants!$B$12,ISBLANK($C98)),"",MAX(AM98,AU98,IF($CH98,BC98,0)))</f>
        <v/>
      </c>
      <c r="DB98" s="117" t="str">
        <f aca="false">IF(ISNUMBER(DA98), RANK(DA98,DA$11:DA$510,1), "")</f>
        <v/>
      </c>
      <c r="DC98" s="117" t="str">
        <f aca="false">IF(OR($BK98&lt;&gt;Constants!$B$12,ISBLANK($C98)),"",MAX(BV98,CF98,CQ98))</f>
        <v/>
      </c>
      <c r="DD98" s="117" t="str">
        <f aca="false">IF(ISNUMBER(DC98),RANK(DC98,DC$11:DC$510),"")</f>
        <v/>
      </c>
      <c r="DE98" s="123" t="str">
        <f aca="false">IFERROR(IF(OR($BK98&lt;&gt;Constants!$B$12, ISBLANK($C98)),"",LARGE(CS98:CU98,2)), 0)</f>
        <v/>
      </c>
      <c r="DF98" s="118" t="str">
        <f aca="false">IF(ISNUMBER(DE98), RANK(DE98,DE$11:DE$510), "")</f>
        <v/>
      </c>
      <c r="DG98" s="117" t="str">
        <f aca="false">IF(ISBLANK($C98),"",IF(BK98=Constants!$B$12,RANK($CX98, $CX$11:$CX$510, 1)+
SUMPRODUCT(--($CX$11:$CX$510=$CX98),--($CZ98&gt;$CZ$11:$CZ$510))+
SUMPRODUCT(--($CX$11:$CX$510=$CX98),--($CZ98=$CZ$11:$CZ$510),--($DB98&gt;$DB$11:$DB$510))+
SUMPRODUCT(--($CX$11:$CX$510=$CX98),--($CZ98=$CZ$11:$CZ$510),--($DB98=$DB$11:$DB$510), --($DD98&gt;$DD$11:$DD$510))+
SUMPRODUCT(--($CX$11:$CX$510=$CX98),--($CZ98=$CZ$11:$CZ$510),--($DB98=$DB$11:$DB$510), --($DD98=$DD$11:$DD$510), --($DF98&gt;$DF$11:$DF$510))
,BK98)
)</f>
        <v/>
      </c>
      <c r="DH98" s="117" t="str">
        <f aca="false">IF(ISBLANK(C98),"",IF(BK98&lt;&gt;Constants!$B$12, BK98, CX98-DG98))</f>
        <v/>
      </c>
      <c r="DI98" s="118"/>
      <c r="DJ98" s="124"/>
      <c r="DK98" s="125" t="str">
        <f aca="false">IF(ISBLANK($C98),"",IF($BK98=Constants!$B$13,$BM98,""))</f>
        <v/>
      </c>
      <c r="DL98" s="124" t="str">
        <f aca="false">IF(ISBLANK($C98),"",IF($BK98&lt;&gt;Constants!$B$12,"",IF(COUNT($CS98:$CU98)=0,"",MATCH($CV98,$CS98:$CU98,0))))</f>
        <v/>
      </c>
      <c r="DM98" s="126" t="str">
        <f aca="false">IF(ISNUMBER($DL98),CHOOSE($DL98,$BR98,$CB98,$CM98),"")</f>
        <v/>
      </c>
      <c r="DN98" s="126" t="str">
        <f aca="false">IF(ISNUMBER($DL98),CHOOSE($DL98,$BT98,$CD98,$CO98),"")</f>
        <v/>
      </c>
      <c r="DO98" s="126" t="str">
        <f aca="false">IF(ISNUMBER($DL98),CHOOSE($DL98,$BV98,$CF98,$CQ98),"")</f>
        <v/>
      </c>
      <c r="DP98" s="127" t="str">
        <f aca="false">IF(ISBLANK(C98),"",IF(BK98&lt;&gt;Constants!$B$12, BK98 ,CW98))</f>
        <v/>
      </c>
      <c r="DQ98" s="128" t="str">
        <f aca="false">IF(ISBLANK($C98),"",IF($BK98&lt;&gt;Constants!$B$12,$BK98,$BL98))</f>
        <v/>
      </c>
      <c r="DR98" s="128" t="str">
        <f aca="false">IF(ISBLANK(C98),"",DH98)</f>
        <v/>
      </c>
      <c r="DS98" s="128" t="str">
        <f aca="false">IF(ISBLANK(C98),"",DG98)</f>
        <v/>
      </c>
      <c r="DT98" s="129" t="str">
        <f aca="false">IF(ISBLANK(C98),
  "",
IF(DS98=Constants!$B$9,COUNTA($C$11:$C510)+2,IF(DS98=Constants!$B$10,COUNTA($C$11:$C510)+1,IF(DS98=Constants!$B$11,COUNTA($C$11:$C510),DS98))))</f>
        <v/>
      </c>
      <c r="DU98" s="3"/>
      <c r="DV98" s="130" t="n">
        <f aca="false">IF(OR(ISNUMBER(DS98),DS98="DQ",DS98="P",DS98="NS"),
    1,
    0
)</f>
        <v>0</v>
      </c>
      <c r="DW98" s="130" t="n">
        <v>88</v>
      </c>
      <c r="DX98" s="130" t="str">
        <f aca="false">IF(ISBLANK($C98),"",IF(ISNUMBER(DT98),DT98+ROW($B98)/1000,""))</f>
        <v/>
      </c>
      <c r="DY98" s="130" t="str">
        <f aca="false">IF(ISNUMBER(DX98), RANK(DX98,DX$11:DX$510,1), "")</f>
        <v/>
      </c>
      <c r="DZ98" s="130" t="str">
        <f aca="false">IF(ISBLANK($C98),
    "",
    $B98
)</f>
        <v/>
      </c>
      <c r="EA98" s="130" t="str">
        <f aca="false">IF(ISBLANK($C98),
    "",
    $C98
)</f>
        <v/>
      </c>
      <c r="EB98" s="130" t="str">
        <f aca="false">IF(ISBLANK($C98),
    "",
    $D98
)</f>
        <v/>
      </c>
      <c r="EC98" s="130" t="str">
        <f aca="false">IF(ISBLANK($C98),"",$DQ98)</f>
        <v/>
      </c>
      <c r="ED98" s="131" t="str">
        <f aca="false">DP98</f>
        <v/>
      </c>
      <c r="EE98" s="130" t="str">
        <f aca="false">IF(ISBLANK($C98),
    "",
    DS98
)</f>
        <v/>
      </c>
      <c r="EF98" s="132" t="str">
        <f aca="false">IF(DW98&gt;DV$10,
    "",
    VLOOKUP(DW98,DY$11:EE596,7,FALSE())
)</f>
        <v/>
      </c>
      <c r="EG98" s="133" t="str">
        <f aca="false">IF(DW98&gt;DV$10,
    "",
    VLOOKUP(DW98,DY$11:EE596,2,FALSE())
)</f>
        <v/>
      </c>
      <c r="EH98" s="133" t="str">
        <f aca="false">IF(DW98&gt;DV$10,
    "",
    VLOOKUP(DW98,DY$11:EE596,3,FALSE())
)</f>
        <v/>
      </c>
      <c r="EI98" s="133" t="str">
        <f aca="false">IF(DW98&gt;DV$10,
    "",
    VLOOKUP(DW98,DY$11:EE596,4,FALSE())
)</f>
        <v/>
      </c>
      <c r="EJ98" s="134" t="str">
        <f aca="false">IF(DW98&gt;DV$10,
    "",
    VLOOKUP(DW98,DY$11:EE596,6,FALSE())
)</f>
        <v/>
      </c>
      <c r="EK98" s="59"/>
    </row>
    <row r="99" customFormat="false" ht="15.75" hidden="false" customHeight="false" outlineLevel="0" collapsed="false">
      <c r="A99" s="3"/>
      <c r="B99" s="153"/>
      <c r="C99" s="154"/>
      <c r="D99" s="135"/>
      <c r="E99" s="158"/>
      <c r="F99" s="137"/>
      <c r="G99" s="137"/>
      <c r="H99" s="138"/>
      <c r="I99" s="139"/>
      <c r="J99" s="140"/>
      <c r="K99" s="140"/>
      <c r="L99" s="140"/>
      <c r="M99" s="140"/>
      <c r="N99" s="141"/>
      <c r="O99" s="142"/>
      <c r="P99" s="137"/>
      <c r="Q99" s="138"/>
      <c r="R99" s="139"/>
      <c r="S99" s="140"/>
      <c r="T99" s="140"/>
      <c r="U99" s="140"/>
      <c r="V99" s="140"/>
      <c r="W99" s="141"/>
      <c r="X99" s="142"/>
      <c r="Y99" s="137"/>
      <c r="Z99" s="138"/>
      <c r="AA99" s="139"/>
      <c r="AB99" s="140"/>
      <c r="AC99" s="140"/>
      <c r="AD99" s="140"/>
      <c r="AE99" s="140"/>
      <c r="AF99" s="141"/>
      <c r="AG99" s="143"/>
      <c r="AH99" s="139"/>
      <c r="AI99" s="116"/>
      <c r="AJ99" s="116" t="str">
        <f aca="false">IF(ISBLANK($C99),
  "",
IF(E99=Constants!$B$7,
  TRUE(),
IF(E99=Constants!$B$8,
  FALSE(),
  TRUE()
)))</f>
        <v/>
      </c>
      <c r="AK99" s="117" t="str">
        <f aca="false">IF(ISBLANK($C99),"",IF(F99=Constants!$B$8,FALSE(),TRUE()))</f>
        <v/>
      </c>
      <c r="AL99" s="117" t="str">
        <f aca="false">IF(ISBLANK($C99),"",COUNTA($G99:$O99)&gt;0)</f>
        <v/>
      </c>
      <c r="AM99" s="117" t="str">
        <f aca="false">IF(OR(ISBLANK($C99),$AL99&lt;&gt;TRUE()),"",IF(ISBLANK(G99),Constants!$B$27,MAX(0,G99)))</f>
        <v/>
      </c>
      <c r="AN99" s="117" t="str">
        <f aca="false">IF(OR(ISBLANK($C99),$AL99&lt;&gt;TRUE()),"",IF(ISBLANK(H99),Constants!$B$28,MAX(0,H99)))</f>
        <v/>
      </c>
      <c r="AO99" s="117" t="str">
        <f aca="false">IF(OR(ISBLANK($C99),$AL99&lt;&gt;TRUE()),"",IF(J99=Constants!$B$7,TRUE(),IF(J99=Constants!$B$8,FALSE(),TRUE())))</f>
        <v/>
      </c>
      <c r="AP99" s="117" t="str">
        <f aca="false">IF(OR(ISBLANK($C99),$AL99&lt;&gt;TRUE()),"",IF(I99=Constants!$B$7,TRUE(),IF(I99=Constants!$B$8,FALSE(),TRUE())))</f>
        <v/>
      </c>
      <c r="AQ99" s="117" t="str">
        <f aca="false">IF(OR(ISBLANK($C99),$AL99&lt;&gt;TRUE()),"",IF(K99=Constants!$B$33,TRUE(),IF(K99=Constants!$B$34,FALSE(),IF(AND(ISNUMBER(O99),OR(ISBLANK(N99),N99=0)),TRUE(),IF(AND(ISBLANK(O99),ISNUMBER(N99),N99&lt;&gt;0),FALSE(),"")))))</f>
        <v/>
      </c>
      <c r="AR99" s="117" t="str">
        <f aca="false">IF(OR(ISBLANK($C99),$AL99&lt;&gt;TRUE()),"",IF(ISBLANK(L99),Constants!$B$35,MAX(0,MIN(Constants!$B$31,L99))))</f>
        <v/>
      </c>
      <c r="AS99" s="117" t="str">
        <f aca="false">IF(OR(ISBLANK($C99),$AL99&lt;&gt;TRUE()),"",IF(ISBLANK(M99),Constants!$B$35,MAX(0,MIN(Constants!$B$32,M99))))</f>
        <v/>
      </c>
      <c r="AT99" s="117" t="str">
        <f aca="false">IF(ISBLANK($C99),"",COUNTA($P99:$X99)&gt;0)</f>
        <v/>
      </c>
      <c r="AU99" s="117" t="str">
        <f aca="false">IF(OR(ISBLANK($C99),$AT99&lt;&gt;TRUE()),"",IF(ISBLANK(P99),Constants!$B$27,MAX(0,P99)))</f>
        <v/>
      </c>
      <c r="AV99" s="117" t="str">
        <f aca="false">IF(OR(ISBLANK($C99),$AT99&lt;&gt;TRUE()),"",IF(ISBLANK(Q99),Constants!$B$28,MAX(0,Q99)))</f>
        <v/>
      </c>
      <c r="AW99" s="117" t="str">
        <f aca="false">IF(OR(ISBLANK($C99),$AT99&lt;&gt;TRUE()),"",IF(S99=Constants!$B$7,TRUE(),IF(S99=Constants!$B$8,FALSE(),TRUE())))</f>
        <v/>
      </c>
      <c r="AX99" s="117" t="str">
        <f aca="false">IF(OR(ISBLANK($C99),$AT99&lt;&gt;TRUE()),"",IF(R99=Constants!$B$7,TRUE(),IF(R99=Constants!$B$8,FALSE(),TRUE())))</f>
        <v/>
      </c>
      <c r="AY99" s="117" t="str">
        <f aca="false">IF(OR(ISBLANK($C99),$AT99&lt;&gt;TRUE()),"",IF(T99=Constants!$B$33,TRUE(),IF(T99=Constants!$B$34,FALSE(),IF(AND(ISNUMBER(X99),OR(ISBLANK(W99),W99=0)),TRUE(),IF(AND(ISBLANK(X99),ISNUMBER(W99),W99&lt;&gt;0),FALSE(),"")))))</f>
        <v/>
      </c>
      <c r="AZ99" s="117" t="str">
        <f aca="false">IF(OR(ISBLANK($C99),$AT99&lt;&gt;TRUE()),"",IF(ISBLANK(U99),Constants!$B$35,MAX(0,MIN(Constants!$B$31,U99))))</f>
        <v/>
      </c>
      <c r="BA99" s="117" t="str">
        <f aca="false">IF(OR(ISBLANK($C99),$AT99&lt;&gt;TRUE()),"",IF(ISBLANK(V99),Constants!$B$35,MAX(0,MIN(Constants!$B$32,V99))))</f>
        <v/>
      </c>
      <c r="BB99" s="117" t="str">
        <f aca="false">IF(ISBLANK($C99),"",COUNTA($Y99:$AG99)&gt;0)</f>
        <v/>
      </c>
      <c r="BC99" s="117" t="str">
        <f aca="false">IF(OR(ISBLANK($C99),$BB99&lt;&gt;TRUE()),"",IF(ISBLANK(Y99),Constants!$B$27,MAX(0,Y99)))</f>
        <v/>
      </c>
      <c r="BD99" s="117" t="str">
        <f aca="false">IF(OR(ISBLANK($C99),$BB99&lt;&gt;TRUE()),"",IF(ISBLANK(Z99),Constants!$B$28,MAX(0,Z99)))</f>
        <v/>
      </c>
      <c r="BE99" s="117" t="str">
        <f aca="false">IF(OR(ISBLANK($C99),$BB99&lt;&gt;TRUE()),"",IF(AB99=Constants!$B$7,TRUE(),IF(AB99=Constants!$B$8,FALSE(),TRUE())))</f>
        <v/>
      </c>
      <c r="BF99" s="117" t="str">
        <f aca="false">IF(OR(ISBLANK($C99),$BB99&lt;&gt;TRUE()),"",IF(AA99=Constants!$B$7,TRUE(),IF(AA99=Constants!$B$8,FALSE(),TRUE())))</f>
        <v/>
      </c>
      <c r="BG99" s="117" t="str">
        <f aca="false">IF(OR(ISBLANK($C99),$BB99&lt;&gt;TRUE()),"",IF(AC99=Constants!$B$33,TRUE(),IF(AC99=Constants!$B$34,FALSE(),IF(AND(ISNUMBER(AG99),OR(ISBLANK(AF99),AF99=0)),TRUE(),IF(AND(ISBLANK(AG99),ISNUMBER(AF99),AF99&lt;&gt;0),FALSE(),"")))))</f>
        <v/>
      </c>
      <c r="BH99" s="117" t="str">
        <f aca="false">IF(OR(ISBLANK($C99),$BB99&lt;&gt;TRUE()),"",IF(ISBLANK(AD99),Constants!$B$35,MAX(0,MIN(Constants!$B$31,AD99))))</f>
        <v/>
      </c>
      <c r="BI99" s="117" t="str">
        <f aca="false">IF(OR(ISBLANK($C99),$BB99&lt;&gt;TRUE()),"",IF(ISBLANK(AE99),Constants!$B$35,MAX(0,MIN(Constants!$B$32,AE99))))</f>
        <v/>
      </c>
      <c r="BJ99" s="118" t="str">
        <f aca="false">IF(ISBLANK($C99),
  "",
IF(AH99=Constants!$B$7,
  TRUE(),
IF(AH99=Constants!$B$8,
  FALSE(),
  FALSE()
)))</f>
        <v/>
      </c>
      <c r="BK99" s="117" t="str">
        <f aca="false">IF(ISBLANK($C99),"",IF($BJ99,Constants!$B$9,IF(COUNTA($E99:$AH99)=0,Constants!$B$10,IF(NOT($AK99),Constants!$B$11,IF(AND(NOT(ISNUMBER($BM99)),COUNTA($O99,$X99,$AG99)&gt;0),Constants!$B$13,Constants!$B$12)))))</f>
        <v/>
      </c>
      <c r="BL99" s="117" t="str">
        <f aca="false">IF(ISBLANK($C99),"",IF($BK99&lt;&gt;Constants!$B$12,$BK99,Constants!$B$4))</f>
        <v/>
      </c>
      <c r="BM99" s="116" t="str">
        <f aca="false">IF(OR(ISBLANK($D$8), NOT(ISNUMBER($D$8))), Constants!$B$17,$D$8)</f>
        <v>ERROR: Set Target Time in cell D8</v>
      </c>
      <c r="BN99" s="119" t="str">
        <f aca="false">IF(OR($BK99&lt;&gt;Constants!$B$12,$AL99&lt;&gt;TRUE()),"",IF(NOT($AO99),TRUE(),IF($AQ99="","",$AQ99)))</f>
        <v/>
      </c>
      <c r="BO99" s="120" t="n">
        <f aca="false">IF(BN99="",FALSE(),IF(NOT($AO99),TRUE(),IF($AQ99,ISNUMBER(O99),ISNUMBER(N99))))</f>
        <v>0</v>
      </c>
      <c r="BP99" s="121" t="str">
        <f aca="false">IF(BO99,IF($AJ99,1,Constants!$B$22)*POWER(Constants!$B$23,MAX($AM99,0))*POWER(Constants!$B$24,MAX($AN99,0)),"")</f>
        <v/>
      </c>
      <c r="BQ99" s="117" t="str">
        <f aca="false">IF(OR($BK99&lt;&gt;Constants!$B$12,NOT($BO99)),"",IF(NOT($AO99),0,Constants!$B$19*IF($AQ99,1,MAX(0,MIN(1,(Constants!$B$20-N99)/Constants!$B$20)))))</f>
        <v/>
      </c>
      <c r="BR99" s="117" t="str">
        <f aca="false">IF(BQ99="","",BQ99*IF($AP99,1,Constants!$B$25)*BP99)</f>
        <v/>
      </c>
      <c r="BS99" s="117" t="str">
        <f aca="false">IF(OR($BK99&lt;&gt;Constants!$B$12,NOT($BO99)),"",IF(NOT($AO99),0,IF(NOT($AQ99),0,MAX(0,Constants!$B$21*(1-ABS(O99-$BM99)/$BM99)))))</f>
        <v/>
      </c>
      <c r="BT99" s="117" t="str">
        <f aca="false">IF(BS99="","",BS99*BP99)</f>
        <v/>
      </c>
      <c r="BU99" s="117" t="str">
        <f aca="false">IF(OR($BK99&lt;&gt;Constants!$B$12,NOT($BO99)),"",IF(OR(NOT($AO99),NOT($AP99)),0,MIN(Constants!$B$18,(Constants!$B$29*$AR99+Constants!$B$30*$AS99)*IF($AQ99,1,MAX(0,MIN(1,(Constants!$B$20-N99)/Constants!$B$20))))))</f>
        <v/>
      </c>
      <c r="BV99" s="117" t="str">
        <f aca="false">IF(BU99="","",BU99*BP99)</f>
        <v/>
      </c>
      <c r="BW99" s="122" t="str">
        <f aca="false">IF(OR($BK99&lt;&gt;Constants!$B$12,NOT($BO99)),"",BR99+BT99+BV99)</f>
        <v/>
      </c>
      <c r="BX99" s="119" t="str">
        <f aca="false">IF(OR($BK99&lt;&gt;Constants!$B$12,$AT99&lt;&gt;TRUE()),"",IF(NOT($AW99),TRUE(),IF($AY99="","",$AY99)))</f>
        <v/>
      </c>
      <c r="BY99" s="120" t="n">
        <f aca="false">IF(BX99="",FALSE(),IF(NOT($AW99),TRUE(),IF($AY99,ISNUMBER(X99),ISNUMBER(W99))))</f>
        <v>0</v>
      </c>
      <c r="BZ99" s="121" t="str">
        <f aca="false">IF(BY99,IF($AJ99,1,Constants!$B$22)*POWER(Constants!$B$23,MAX($AU99,0))*POWER(Constants!$B$24,MAX($AV99,0)),"")</f>
        <v/>
      </c>
      <c r="CA99" s="117" t="str">
        <f aca="false">IF(OR($BK99&lt;&gt;Constants!$B$12,NOT($BY99)),"",IF(NOT($AW99),0,Constants!$B$19*IF($AY99,1,MAX(0,MIN(1,(Constants!$B$20-W99)/Constants!$B$20)))))</f>
        <v/>
      </c>
      <c r="CB99" s="117" t="str">
        <f aca="false">IF(CA99="","",CA99*IF($AX99,1,Constants!$B$25)*BZ99)</f>
        <v/>
      </c>
      <c r="CC99" s="117" t="str">
        <f aca="false">IF(OR($BK99&lt;&gt;Constants!$B$12,NOT($BY99)),"",IF(NOT($AW99),0,IF(NOT($AY99),0,MAX(0,Constants!$B$21*(1-ABS(X99-$BM99)/$BM99)))))</f>
        <v/>
      </c>
      <c r="CD99" s="117" t="str">
        <f aca="false">IF(CC99="","",CC99*BZ99)</f>
        <v/>
      </c>
      <c r="CE99" s="117" t="str">
        <f aca="false">IF(OR($BK99&lt;&gt;Constants!$B$12,NOT($BY99)),"",IF(OR(NOT($AW99),NOT($AX99)),0,MIN(Constants!$B$18,(Constants!$B$29*$AZ99+Constants!$B$30*$BA99)*IF($AY99,1,MAX(0,MIN(1,(Constants!$B$20-W99)/Constants!$B$20))))))</f>
        <v/>
      </c>
      <c r="CF99" s="117" t="str">
        <f aca="false">IF(CE99="","",CE99*BZ99)</f>
        <v/>
      </c>
      <c r="CG99" s="122" t="str">
        <f aca="false">IF(OR($BK99&lt;&gt;Constants!$B$12,NOT($BY99)),"",CB99+CD99+CF99)</f>
        <v/>
      </c>
      <c r="CH99" s="119" t="n">
        <f aca="false">IF(OR(BN99="",BX99=""),TRUE(),BN99&lt;&gt;BX99)</f>
        <v>1</v>
      </c>
      <c r="CI99" s="117" t="str">
        <f aca="false">IF(OR($BK99&lt;&gt;Constants!$B$12,$BB99&lt;&gt;TRUE(),NOT($CH99)),"",IF(NOT($BE99),TRUE(),IF($BG99="","",$BG99)))</f>
        <v/>
      </c>
      <c r="CJ99" s="120" t="n">
        <f aca="false">IF(CI99="",FALSE(),IF(NOT($BE99),TRUE(),IF($BG99,ISNUMBER(AG99),ISNUMBER(AF99))))</f>
        <v>0</v>
      </c>
      <c r="CK99" s="121" t="str">
        <f aca="false">IF(CJ99,IF($AJ99,1,Constants!$B$22)*POWER(Constants!$B$23,MAX($BC99,0))*POWER(Constants!$B$24,MAX($BD99,0)),"")</f>
        <v/>
      </c>
      <c r="CL99" s="117" t="str">
        <f aca="false">IF(OR($BK99&lt;&gt;Constants!$B$12,NOT($CJ99)),"",IF(NOT($BE99),0,Constants!$B$19*IF($BG99,1,MAX(0,MIN(1,(Constants!$B$20-AF99)/Constants!$B$20)))))</f>
        <v/>
      </c>
      <c r="CM99" s="117" t="str">
        <f aca="false">IF(CL99="","",CL99*IF($BF99,1,Constants!$B$25)*CK99)</f>
        <v/>
      </c>
      <c r="CN99" s="117" t="str">
        <f aca="false">IF(OR($BK99&lt;&gt;Constants!$B$12,NOT($CJ99)),"",IF(NOT($BE99),0,IF(NOT($BG99),0,MAX(0,Constants!$B$21*(1-ABS(AG99-$BM99)/$BM99)))))</f>
        <v/>
      </c>
      <c r="CO99" s="117" t="str">
        <f aca="false">IF(CN99="","",CN99*CK99)</f>
        <v/>
      </c>
      <c r="CP99" s="117" t="str">
        <f aca="false">IF(OR($BK99&lt;&gt;Constants!$B$12,NOT($CJ99)),"",IF(OR(NOT($BE99),NOT($BF99)),0,MIN(Constants!$B$18,(Constants!$B$29*$BH99+Constants!$B$30*$BI99)*IF($BG99,1,MAX(0,MIN(1,(Constants!$B$20-AF99)/Constants!$B$20))))))</f>
        <v/>
      </c>
      <c r="CQ99" s="117" t="str">
        <f aca="false">IF(CP99="","",CP99*CK99)</f>
        <v/>
      </c>
      <c r="CR99" s="122" t="str">
        <f aca="false">IF(OR($BK99&lt;&gt;Constants!$B$12,NOT($CJ99)),"",CM99+CO99+CQ99)</f>
        <v/>
      </c>
      <c r="CS99" s="116" t="str">
        <f aca="false">IF(OR($BK99&lt;&gt;Constants!$B$12,ISBLANK($C99)),"",BW99)</f>
        <v/>
      </c>
      <c r="CT99" s="117" t="str">
        <f aca="false">IF(OR($BK99&lt;&gt;Constants!$B$12,ISBLANK($C99)),"",CG99)</f>
        <v/>
      </c>
      <c r="CU99" s="118" t="str">
        <f aca="false">IF(OR($BK99&lt;&gt;Constants!$B$12,ISBLANK($C99)),"",CR99)</f>
        <v/>
      </c>
      <c r="CV99" s="117" t="str">
        <f aca="false">IF(OR($BK99&lt;&gt;Constants!$B$12,ISBLANK($C99)),"",IF(COUNT(CS99:CU99)=0,0,MAX(CS99:CU99)))</f>
        <v/>
      </c>
      <c r="CW99" s="117" t="str">
        <f aca="false">IF($BK99&lt;&gt;Constants!$B$12,"",CV99)</f>
        <v/>
      </c>
      <c r="CX99" s="117" t="str">
        <f aca="false">IF(ISNUMBER(CW99), RANK(CW99,$CW$11:$CW$510), "")</f>
        <v/>
      </c>
      <c r="CY99" s="116" t="str">
        <f aca="false">IF(OR($BK99&lt;&gt;Constants!$B$12,ISBLANK($C99)),"",MAX(BT99,CD99,CO99))</f>
        <v/>
      </c>
      <c r="CZ99" s="117" t="str">
        <f aca="false">IF(ISNUMBER(CY99), RANK(CY99,CY$11:CY$510), "")</f>
        <v/>
      </c>
      <c r="DA99" s="117" t="str">
        <f aca="false">IF(OR($BK99&lt;&gt;Constants!$B$12,ISBLANK($C99)),"",MAX(AM99,AU99,IF($CH99,BC99,0)))</f>
        <v/>
      </c>
      <c r="DB99" s="117" t="str">
        <f aca="false">IF(ISNUMBER(DA99), RANK(DA99,DA$11:DA$510,1), "")</f>
        <v/>
      </c>
      <c r="DC99" s="117" t="str">
        <f aca="false">IF(OR($BK99&lt;&gt;Constants!$B$12,ISBLANK($C99)),"",MAX(BV99,CF99,CQ99))</f>
        <v/>
      </c>
      <c r="DD99" s="117" t="str">
        <f aca="false">IF(ISNUMBER(DC99),RANK(DC99,DC$11:DC$510),"")</f>
        <v/>
      </c>
      <c r="DE99" s="123" t="str">
        <f aca="false">IFERROR(IF(OR($BK99&lt;&gt;Constants!$B$12, ISBLANK($C99)),"",LARGE(CS99:CU99,2)), 0)</f>
        <v/>
      </c>
      <c r="DF99" s="118" t="str">
        <f aca="false">IF(ISNUMBER(DE99), RANK(DE99,DE$11:DE$510), "")</f>
        <v/>
      </c>
      <c r="DG99" s="117" t="str">
        <f aca="false">IF(ISBLANK($C99),"",IF(BK99=Constants!$B$12,RANK($CX99, $CX$11:$CX$510, 1)+
SUMPRODUCT(--($CX$11:$CX$510=$CX99),--($CZ99&gt;$CZ$11:$CZ$510))+
SUMPRODUCT(--($CX$11:$CX$510=$CX99),--($CZ99=$CZ$11:$CZ$510),--($DB99&gt;$DB$11:$DB$510))+
SUMPRODUCT(--($CX$11:$CX$510=$CX99),--($CZ99=$CZ$11:$CZ$510),--($DB99=$DB$11:$DB$510), --($DD99&gt;$DD$11:$DD$510))+
SUMPRODUCT(--($CX$11:$CX$510=$CX99),--($CZ99=$CZ$11:$CZ$510),--($DB99=$DB$11:$DB$510), --($DD99=$DD$11:$DD$510), --($DF99&gt;$DF$11:$DF$510))
,BK99)
)</f>
        <v/>
      </c>
      <c r="DH99" s="117" t="str">
        <f aca="false">IF(ISBLANK(C99),"",IF(BK99&lt;&gt;Constants!$B$12, BK99, CX99-DG99))</f>
        <v/>
      </c>
      <c r="DI99" s="118"/>
      <c r="DJ99" s="124"/>
      <c r="DK99" s="125" t="str">
        <f aca="false">IF(ISBLANK($C99),"",IF($BK99=Constants!$B$13,$BM99,""))</f>
        <v/>
      </c>
      <c r="DL99" s="124" t="str">
        <f aca="false">IF(ISBLANK($C99),"",IF($BK99&lt;&gt;Constants!$B$12,"",IF(COUNT($CS99:$CU99)=0,"",MATCH($CV99,$CS99:$CU99,0))))</f>
        <v/>
      </c>
      <c r="DM99" s="126" t="str">
        <f aca="false">IF(ISNUMBER($DL99),CHOOSE($DL99,$BR99,$CB99,$CM99),"")</f>
        <v/>
      </c>
      <c r="DN99" s="126" t="str">
        <f aca="false">IF(ISNUMBER($DL99),CHOOSE($DL99,$BT99,$CD99,$CO99),"")</f>
        <v/>
      </c>
      <c r="DO99" s="126" t="str">
        <f aca="false">IF(ISNUMBER($DL99),CHOOSE($DL99,$BV99,$CF99,$CQ99),"")</f>
        <v/>
      </c>
      <c r="DP99" s="127" t="str">
        <f aca="false">IF(ISBLANK(C99),"",IF(BK99&lt;&gt;Constants!$B$12, BK99 ,CW99))</f>
        <v/>
      </c>
      <c r="DQ99" s="128" t="str">
        <f aca="false">IF(ISBLANK($C99),"",IF($BK99&lt;&gt;Constants!$B$12,$BK99,$BL99))</f>
        <v/>
      </c>
      <c r="DR99" s="128" t="str">
        <f aca="false">IF(ISBLANK(C99),"",DH99)</f>
        <v/>
      </c>
      <c r="DS99" s="128" t="str">
        <f aca="false">IF(ISBLANK(C99),"",DG99)</f>
        <v/>
      </c>
      <c r="DT99" s="129" t="str">
        <f aca="false">IF(ISBLANK(C99),
  "",
IF(DS99=Constants!$B$9,COUNTA($C$11:$C510)+2,IF(DS99=Constants!$B$10,COUNTA($C$11:$C510)+1,IF(DS99=Constants!$B$11,COUNTA($C$11:$C510),DS99))))</f>
        <v/>
      </c>
      <c r="DU99" s="3"/>
      <c r="DV99" s="130" t="n">
        <f aca="false">IF(OR(ISNUMBER(DS99),DS99="DQ",DS99="P",DS99="NS"),
    1,
    0
)</f>
        <v>0</v>
      </c>
      <c r="DW99" s="130" t="n">
        <v>89</v>
      </c>
      <c r="DX99" s="130" t="str">
        <f aca="false">IF(ISBLANK($C99),"",IF(ISNUMBER(DT99),DT99+ROW($B99)/1000,""))</f>
        <v/>
      </c>
      <c r="DY99" s="130" t="str">
        <f aca="false">IF(ISNUMBER(DX99), RANK(DX99,DX$11:DX$510,1), "")</f>
        <v/>
      </c>
      <c r="DZ99" s="130" t="str">
        <f aca="false">IF(ISBLANK($C99),
    "",
    $B99
)</f>
        <v/>
      </c>
      <c r="EA99" s="130" t="str">
        <f aca="false">IF(ISBLANK($C99),
    "",
    $C99
)</f>
        <v/>
      </c>
      <c r="EB99" s="130" t="str">
        <f aca="false">IF(ISBLANK($C99),
    "",
    $D99
)</f>
        <v/>
      </c>
      <c r="EC99" s="130" t="str">
        <f aca="false">IF(ISBLANK($C99),"",$DQ99)</f>
        <v/>
      </c>
      <c r="ED99" s="131" t="str">
        <f aca="false">DP99</f>
        <v/>
      </c>
      <c r="EE99" s="130" t="str">
        <f aca="false">IF(ISBLANK($C99),
    "",
    DS99
)</f>
        <v/>
      </c>
      <c r="EF99" s="132" t="str">
        <f aca="false">IF(DW99&gt;DV$10,
    "",
    VLOOKUP(DW99,DY$11:EE597,7,FALSE())
)</f>
        <v/>
      </c>
      <c r="EG99" s="133" t="str">
        <f aca="false">IF(DW99&gt;DV$10,
    "",
    VLOOKUP(DW99,DY$11:EE597,2,FALSE())
)</f>
        <v/>
      </c>
      <c r="EH99" s="133" t="str">
        <f aca="false">IF(DW99&gt;DV$10,
    "",
    VLOOKUP(DW99,DY$11:EE597,3,FALSE())
)</f>
        <v/>
      </c>
      <c r="EI99" s="133" t="str">
        <f aca="false">IF(DW99&gt;DV$10,
    "",
    VLOOKUP(DW99,DY$11:EE597,4,FALSE())
)</f>
        <v/>
      </c>
      <c r="EJ99" s="134" t="str">
        <f aca="false">IF(DW99&gt;DV$10,
    "",
    VLOOKUP(DW99,DY$11:EE597,6,FALSE())
)</f>
        <v/>
      </c>
      <c r="EK99" s="59"/>
    </row>
    <row r="100" customFormat="false" ht="15.75" hidden="false" customHeight="false" outlineLevel="0" collapsed="false">
      <c r="A100" s="3"/>
      <c r="B100" s="153"/>
      <c r="C100" s="154"/>
      <c r="D100" s="135"/>
      <c r="E100" s="158"/>
      <c r="F100" s="137"/>
      <c r="G100" s="137"/>
      <c r="H100" s="138"/>
      <c r="I100" s="139"/>
      <c r="J100" s="140"/>
      <c r="K100" s="140"/>
      <c r="L100" s="140"/>
      <c r="M100" s="140"/>
      <c r="N100" s="141"/>
      <c r="O100" s="142"/>
      <c r="P100" s="137"/>
      <c r="Q100" s="138"/>
      <c r="R100" s="139"/>
      <c r="S100" s="140"/>
      <c r="T100" s="140"/>
      <c r="U100" s="140"/>
      <c r="V100" s="140"/>
      <c r="W100" s="141"/>
      <c r="X100" s="142"/>
      <c r="Y100" s="137"/>
      <c r="Z100" s="138"/>
      <c r="AA100" s="139"/>
      <c r="AB100" s="140"/>
      <c r="AC100" s="140"/>
      <c r="AD100" s="140"/>
      <c r="AE100" s="140"/>
      <c r="AF100" s="141"/>
      <c r="AG100" s="143"/>
      <c r="AH100" s="139"/>
      <c r="AI100" s="116"/>
      <c r="AJ100" s="116" t="str">
        <f aca="false">IF(ISBLANK($C100),
  "",
IF(E100=Constants!$B$7,
  TRUE(),
IF(E100=Constants!$B$8,
  FALSE(),
  TRUE()
)))</f>
        <v/>
      </c>
      <c r="AK100" s="117" t="str">
        <f aca="false">IF(ISBLANK($C100),"",IF(F100=Constants!$B$8,FALSE(),TRUE()))</f>
        <v/>
      </c>
      <c r="AL100" s="117" t="str">
        <f aca="false">IF(ISBLANK($C100),"",COUNTA($G100:$O100)&gt;0)</f>
        <v/>
      </c>
      <c r="AM100" s="117" t="str">
        <f aca="false">IF(OR(ISBLANK($C100),$AL100&lt;&gt;TRUE()),"",IF(ISBLANK(G100),Constants!$B$27,MAX(0,G100)))</f>
        <v/>
      </c>
      <c r="AN100" s="117" t="str">
        <f aca="false">IF(OR(ISBLANK($C100),$AL100&lt;&gt;TRUE()),"",IF(ISBLANK(H100),Constants!$B$28,MAX(0,H100)))</f>
        <v/>
      </c>
      <c r="AO100" s="117" t="str">
        <f aca="false">IF(OR(ISBLANK($C100),$AL100&lt;&gt;TRUE()),"",IF(J100=Constants!$B$7,TRUE(),IF(J100=Constants!$B$8,FALSE(),TRUE())))</f>
        <v/>
      </c>
      <c r="AP100" s="117" t="str">
        <f aca="false">IF(OR(ISBLANK($C100),$AL100&lt;&gt;TRUE()),"",IF(I100=Constants!$B$7,TRUE(),IF(I100=Constants!$B$8,FALSE(),TRUE())))</f>
        <v/>
      </c>
      <c r="AQ100" s="117" t="str">
        <f aca="false">IF(OR(ISBLANK($C100),$AL100&lt;&gt;TRUE()),"",IF(K100=Constants!$B$33,TRUE(),IF(K100=Constants!$B$34,FALSE(),IF(AND(ISNUMBER(O100),OR(ISBLANK(N100),N100=0)),TRUE(),IF(AND(ISBLANK(O100),ISNUMBER(N100),N100&lt;&gt;0),FALSE(),"")))))</f>
        <v/>
      </c>
      <c r="AR100" s="117" t="str">
        <f aca="false">IF(OR(ISBLANK($C100),$AL100&lt;&gt;TRUE()),"",IF(ISBLANK(L100),Constants!$B$35,MAX(0,MIN(Constants!$B$31,L100))))</f>
        <v/>
      </c>
      <c r="AS100" s="117" t="str">
        <f aca="false">IF(OR(ISBLANK($C100),$AL100&lt;&gt;TRUE()),"",IF(ISBLANK(M100),Constants!$B$35,MAX(0,MIN(Constants!$B$32,M100))))</f>
        <v/>
      </c>
      <c r="AT100" s="117" t="str">
        <f aca="false">IF(ISBLANK($C100),"",COUNTA($P100:$X100)&gt;0)</f>
        <v/>
      </c>
      <c r="AU100" s="117" t="str">
        <f aca="false">IF(OR(ISBLANK($C100),$AT100&lt;&gt;TRUE()),"",IF(ISBLANK(P100),Constants!$B$27,MAX(0,P100)))</f>
        <v/>
      </c>
      <c r="AV100" s="117" t="str">
        <f aca="false">IF(OR(ISBLANK($C100),$AT100&lt;&gt;TRUE()),"",IF(ISBLANK(Q100),Constants!$B$28,MAX(0,Q100)))</f>
        <v/>
      </c>
      <c r="AW100" s="117" t="str">
        <f aca="false">IF(OR(ISBLANK($C100),$AT100&lt;&gt;TRUE()),"",IF(S100=Constants!$B$7,TRUE(),IF(S100=Constants!$B$8,FALSE(),TRUE())))</f>
        <v/>
      </c>
      <c r="AX100" s="117" t="str">
        <f aca="false">IF(OR(ISBLANK($C100),$AT100&lt;&gt;TRUE()),"",IF(R100=Constants!$B$7,TRUE(),IF(R100=Constants!$B$8,FALSE(),TRUE())))</f>
        <v/>
      </c>
      <c r="AY100" s="117" t="str">
        <f aca="false">IF(OR(ISBLANK($C100),$AT100&lt;&gt;TRUE()),"",IF(T100=Constants!$B$33,TRUE(),IF(T100=Constants!$B$34,FALSE(),IF(AND(ISNUMBER(X100),OR(ISBLANK(W100),W100=0)),TRUE(),IF(AND(ISBLANK(X100),ISNUMBER(W100),W100&lt;&gt;0),FALSE(),"")))))</f>
        <v/>
      </c>
      <c r="AZ100" s="117" t="str">
        <f aca="false">IF(OR(ISBLANK($C100),$AT100&lt;&gt;TRUE()),"",IF(ISBLANK(U100),Constants!$B$35,MAX(0,MIN(Constants!$B$31,U100))))</f>
        <v/>
      </c>
      <c r="BA100" s="117" t="str">
        <f aca="false">IF(OR(ISBLANK($C100),$AT100&lt;&gt;TRUE()),"",IF(ISBLANK(V100),Constants!$B$35,MAX(0,MIN(Constants!$B$32,V100))))</f>
        <v/>
      </c>
      <c r="BB100" s="117" t="str">
        <f aca="false">IF(ISBLANK($C100),"",COUNTA($Y100:$AG100)&gt;0)</f>
        <v/>
      </c>
      <c r="BC100" s="117" t="str">
        <f aca="false">IF(OR(ISBLANK($C100),$BB100&lt;&gt;TRUE()),"",IF(ISBLANK(Y100),Constants!$B$27,MAX(0,Y100)))</f>
        <v/>
      </c>
      <c r="BD100" s="117" t="str">
        <f aca="false">IF(OR(ISBLANK($C100),$BB100&lt;&gt;TRUE()),"",IF(ISBLANK(Z100),Constants!$B$28,MAX(0,Z100)))</f>
        <v/>
      </c>
      <c r="BE100" s="117" t="str">
        <f aca="false">IF(OR(ISBLANK($C100),$BB100&lt;&gt;TRUE()),"",IF(AB100=Constants!$B$7,TRUE(),IF(AB100=Constants!$B$8,FALSE(),TRUE())))</f>
        <v/>
      </c>
      <c r="BF100" s="117" t="str">
        <f aca="false">IF(OR(ISBLANK($C100),$BB100&lt;&gt;TRUE()),"",IF(AA100=Constants!$B$7,TRUE(),IF(AA100=Constants!$B$8,FALSE(),TRUE())))</f>
        <v/>
      </c>
      <c r="BG100" s="117" t="str">
        <f aca="false">IF(OR(ISBLANK($C100),$BB100&lt;&gt;TRUE()),"",IF(AC100=Constants!$B$33,TRUE(),IF(AC100=Constants!$B$34,FALSE(),IF(AND(ISNUMBER(AG100),OR(ISBLANK(AF100),AF100=0)),TRUE(),IF(AND(ISBLANK(AG100),ISNUMBER(AF100),AF100&lt;&gt;0),FALSE(),"")))))</f>
        <v/>
      </c>
      <c r="BH100" s="117" t="str">
        <f aca="false">IF(OR(ISBLANK($C100),$BB100&lt;&gt;TRUE()),"",IF(ISBLANK(AD100),Constants!$B$35,MAX(0,MIN(Constants!$B$31,AD100))))</f>
        <v/>
      </c>
      <c r="BI100" s="117" t="str">
        <f aca="false">IF(OR(ISBLANK($C100),$BB100&lt;&gt;TRUE()),"",IF(ISBLANK(AE100),Constants!$B$35,MAX(0,MIN(Constants!$B$32,AE100))))</f>
        <v/>
      </c>
      <c r="BJ100" s="118" t="str">
        <f aca="false">IF(ISBLANK($C100),
  "",
IF(AH100=Constants!$B$7,
  TRUE(),
IF(AH100=Constants!$B$8,
  FALSE(),
  FALSE()
)))</f>
        <v/>
      </c>
      <c r="BK100" s="117" t="str">
        <f aca="false">IF(ISBLANK($C100),"",IF($BJ100,Constants!$B$9,IF(COUNTA($E100:$AH100)=0,Constants!$B$10,IF(NOT($AK100),Constants!$B$11,IF(AND(NOT(ISNUMBER($BM100)),COUNTA($O100,$X100,$AG100)&gt;0),Constants!$B$13,Constants!$B$12)))))</f>
        <v/>
      </c>
      <c r="BL100" s="117" t="str">
        <f aca="false">IF(ISBLANK($C100),"",IF($BK100&lt;&gt;Constants!$B$12,$BK100,Constants!$B$4))</f>
        <v/>
      </c>
      <c r="BM100" s="116" t="str">
        <f aca="false">IF(OR(ISBLANK($D$8), NOT(ISNUMBER($D$8))), Constants!$B$17,$D$8)</f>
        <v>ERROR: Set Target Time in cell D8</v>
      </c>
      <c r="BN100" s="119" t="str">
        <f aca="false">IF(OR($BK100&lt;&gt;Constants!$B$12,$AL100&lt;&gt;TRUE()),"",IF(NOT($AO100),TRUE(),IF($AQ100="","",$AQ100)))</f>
        <v/>
      </c>
      <c r="BO100" s="120" t="n">
        <f aca="false">IF(BN100="",FALSE(),IF(NOT($AO100),TRUE(),IF($AQ100,ISNUMBER(O100),ISNUMBER(N100))))</f>
        <v>0</v>
      </c>
      <c r="BP100" s="121" t="str">
        <f aca="false">IF(BO100,IF($AJ100,1,Constants!$B$22)*POWER(Constants!$B$23,MAX($AM100,0))*POWER(Constants!$B$24,MAX($AN100,0)),"")</f>
        <v/>
      </c>
      <c r="BQ100" s="117" t="str">
        <f aca="false">IF(OR($BK100&lt;&gt;Constants!$B$12,NOT($BO100)),"",IF(NOT($AO100),0,Constants!$B$19*IF($AQ100,1,MAX(0,MIN(1,(Constants!$B$20-N100)/Constants!$B$20)))))</f>
        <v/>
      </c>
      <c r="BR100" s="117" t="str">
        <f aca="false">IF(BQ100="","",BQ100*IF($AP100,1,Constants!$B$25)*BP100)</f>
        <v/>
      </c>
      <c r="BS100" s="117" t="str">
        <f aca="false">IF(OR($BK100&lt;&gt;Constants!$B$12,NOT($BO100)),"",IF(NOT($AO100),0,IF(NOT($AQ100),0,MAX(0,Constants!$B$21*(1-ABS(O100-$BM100)/$BM100)))))</f>
        <v/>
      </c>
      <c r="BT100" s="117" t="str">
        <f aca="false">IF(BS100="","",BS100*BP100)</f>
        <v/>
      </c>
      <c r="BU100" s="117" t="str">
        <f aca="false">IF(OR($BK100&lt;&gt;Constants!$B$12,NOT($BO100)),"",IF(OR(NOT($AO100),NOT($AP100)),0,MIN(Constants!$B$18,(Constants!$B$29*$AR100+Constants!$B$30*$AS100)*IF($AQ100,1,MAX(0,MIN(1,(Constants!$B$20-N100)/Constants!$B$20))))))</f>
        <v/>
      </c>
      <c r="BV100" s="117" t="str">
        <f aca="false">IF(BU100="","",BU100*BP100)</f>
        <v/>
      </c>
      <c r="BW100" s="122" t="str">
        <f aca="false">IF(OR($BK100&lt;&gt;Constants!$B$12,NOT($BO100)),"",BR100+BT100+BV100)</f>
        <v/>
      </c>
      <c r="BX100" s="119" t="str">
        <f aca="false">IF(OR($BK100&lt;&gt;Constants!$B$12,$AT100&lt;&gt;TRUE()),"",IF(NOT($AW100),TRUE(),IF($AY100="","",$AY100)))</f>
        <v/>
      </c>
      <c r="BY100" s="120" t="n">
        <f aca="false">IF(BX100="",FALSE(),IF(NOT($AW100),TRUE(),IF($AY100,ISNUMBER(X100),ISNUMBER(W100))))</f>
        <v>0</v>
      </c>
      <c r="BZ100" s="121" t="str">
        <f aca="false">IF(BY100,IF($AJ100,1,Constants!$B$22)*POWER(Constants!$B$23,MAX($AU100,0))*POWER(Constants!$B$24,MAX($AV100,0)),"")</f>
        <v/>
      </c>
      <c r="CA100" s="117" t="str">
        <f aca="false">IF(OR($BK100&lt;&gt;Constants!$B$12,NOT($BY100)),"",IF(NOT($AW100),0,Constants!$B$19*IF($AY100,1,MAX(0,MIN(1,(Constants!$B$20-W100)/Constants!$B$20)))))</f>
        <v/>
      </c>
      <c r="CB100" s="117" t="str">
        <f aca="false">IF(CA100="","",CA100*IF($AX100,1,Constants!$B$25)*BZ100)</f>
        <v/>
      </c>
      <c r="CC100" s="117" t="str">
        <f aca="false">IF(OR($BK100&lt;&gt;Constants!$B$12,NOT($BY100)),"",IF(NOT($AW100),0,IF(NOT($AY100),0,MAX(0,Constants!$B$21*(1-ABS(X100-$BM100)/$BM100)))))</f>
        <v/>
      </c>
      <c r="CD100" s="117" t="str">
        <f aca="false">IF(CC100="","",CC100*BZ100)</f>
        <v/>
      </c>
      <c r="CE100" s="117" t="str">
        <f aca="false">IF(OR($BK100&lt;&gt;Constants!$B$12,NOT($BY100)),"",IF(OR(NOT($AW100),NOT($AX100)),0,MIN(Constants!$B$18,(Constants!$B$29*$AZ100+Constants!$B$30*$BA100)*IF($AY100,1,MAX(0,MIN(1,(Constants!$B$20-W100)/Constants!$B$20))))))</f>
        <v/>
      </c>
      <c r="CF100" s="117" t="str">
        <f aca="false">IF(CE100="","",CE100*BZ100)</f>
        <v/>
      </c>
      <c r="CG100" s="122" t="str">
        <f aca="false">IF(OR($BK100&lt;&gt;Constants!$B$12,NOT($BY100)),"",CB100+CD100+CF100)</f>
        <v/>
      </c>
      <c r="CH100" s="119" t="n">
        <f aca="false">IF(OR(BN100="",BX100=""),TRUE(),BN100&lt;&gt;BX100)</f>
        <v>1</v>
      </c>
      <c r="CI100" s="117" t="str">
        <f aca="false">IF(OR($BK100&lt;&gt;Constants!$B$12,$BB100&lt;&gt;TRUE(),NOT($CH100)),"",IF(NOT($BE100),TRUE(),IF($BG100="","",$BG100)))</f>
        <v/>
      </c>
      <c r="CJ100" s="120" t="n">
        <f aca="false">IF(CI100="",FALSE(),IF(NOT($BE100),TRUE(),IF($BG100,ISNUMBER(AG100),ISNUMBER(AF100))))</f>
        <v>0</v>
      </c>
      <c r="CK100" s="121" t="str">
        <f aca="false">IF(CJ100,IF($AJ100,1,Constants!$B$22)*POWER(Constants!$B$23,MAX($BC100,0))*POWER(Constants!$B$24,MAX($BD100,0)),"")</f>
        <v/>
      </c>
      <c r="CL100" s="117" t="str">
        <f aca="false">IF(OR($BK100&lt;&gt;Constants!$B$12,NOT($CJ100)),"",IF(NOT($BE100),0,Constants!$B$19*IF($BG100,1,MAX(0,MIN(1,(Constants!$B$20-AF100)/Constants!$B$20)))))</f>
        <v/>
      </c>
      <c r="CM100" s="117" t="str">
        <f aca="false">IF(CL100="","",CL100*IF($BF100,1,Constants!$B$25)*CK100)</f>
        <v/>
      </c>
      <c r="CN100" s="117" t="str">
        <f aca="false">IF(OR($BK100&lt;&gt;Constants!$B$12,NOT($CJ100)),"",IF(NOT($BE100),0,IF(NOT($BG100),0,MAX(0,Constants!$B$21*(1-ABS(AG100-$BM100)/$BM100)))))</f>
        <v/>
      </c>
      <c r="CO100" s="117" t="str">
        <f aca="false">IF(CN100="","",CN100*CK100)</f>
        <v/>
      </c>
      <c r="CP100" s="117" t="str">
        <f aca="false">IF(OR($BK100&lt;&gt;Constants!$B$12,NOT($CJ100)),"",IF(OR(NOT($BE100),NOT($BF100)),0,MIN(Constants!$B$18,(Constants!$B$29*$BH100+Constants!$B$30*$BI100)*IF($BG100,1,MAX(0,MIN(1,(Constants!$B$20-AF100)/Constants!$B$20))))))</f>
        <v/>
      </c>
      <c r="CQ100" s="117" t="str">
        <f aca="false">IF(CP100="","",CP100*CK100)</f>
        <v/>
      </c>
      <c r="CR100" s="122" t="str">
        <f aca="false">IF(OR($BK100&lt;&gt;Constants!$B$12,NOT($CJ100)),"",CM100+CO100+CQ100)</f>
        <v/>
      </c>
      <c r="CS100" s="116" t="str">
        <f aca="false">IF(OR($BK100&lt;&gt;Constants!$B$12,ISBLANK($C100)),"",BW100)</f>
        <v/>
      </c>
      <c r="CT100" s="117" t="str">
        <f aca="false">IF(OR($BK100&lt;&gt;Constants!$B$12,ISBLANK($C100)),"",CG100)</f>
        <v/>
      </c>
      <c r="CU100" s="118" t="str">
        <f aca="false">IF(OR($BK100&lt;&gt;Constants!$B$12,ISBLANK($C100)),"",CR100)</f>
        <v/>
      </c>
      <c r="CV100" s="117" t="str">
        <f aca="false">IF(OR($BK100&lt;&gt;Constants!$B$12,ISBLANK($C100)),"",IF(COUNT(CS100:CU100)=0,0,MAX(CS100:CU100)))</f>
        <v/>
      </c>
      <c r="CW100" s="117" t="str">
        <f aca="false">IF($BK100&lt;&gt;Constants!$B$12,"",CV100)</f>
        <v/>
      </c>
      <c r="CX100" s="117" t="str">
        <f aca="false">IF(ISNUMBER(CW100), RANK(CW100,$CW$11:$CW$510), "")</f>
        <v/>
      </c>
      <c r="CY100" s="116" t="str">
        <f aca="false">IF(OR($BK100&lt;&gt;Constants!$B$12,ISBLANK($C100)),"",MAX(BT100,CD100,CO100))</f>
        <v/>
      </c>
      <c r="CZ100" s="117" t="str">
        <f aca="false">IF(ISNUMBER(CY100), RANK(CY100,CY$11:CY$510), "")</f>
        <v/>
      </c>
      <c r="DA100" s="117" t="str">
        <f aca="false">IF(OR($BK100&lt;&gt;Constants!$B$12,ISBLANK($C100)),"",MAX(AM100,AU100,IF($CH100,BC100,0)))</f>
        <v/>
      </c>
      <c r="DB100" s="117" t="str">
        <f aca="false">IF(ISNUMBER(DA100), RANK(DA100,DA$11:DA$510,1), "")</f>
        <v/>
      </c>
      <c r="DC100" s="117" t="str">
        <f aca="false">IF(OR($BK100&lt;&gt;Constants!$B$12,ISBLANK($C100)),"",MAX(BV100,CF100,CQ100))</f>
        <v/>
      </c>
      <c r="DD100" s="117" t="str">
        <f aca="false">IF(ISNUMBER(DC100),RANK(DC100,DC$11:DC$510),"")</f>
        <v/>
      </c>
      <c r="DE100" s="123" t="str">
        <f aca="false">IFERROR(IF(OR($BK100&lt;&gt;Constants!$B$12, ISBLANK($C100)),"",LARGE(CS100:CU100,2)), 0)</f>
        <v/>
      </c>
      <c r="DF100" s="118" t="str">
        <f aca="false">IF(ISNUMBER(DE100), RANK(DE100,DE$11:DE$510), "")</f>
        <v/>
      </c>
      <c r="DG100" s="117" t="str">
        <f aca="false">IF(ISBLANK($C100),"",IF(BK100=Constants!$B$12,RANK($CX100, $CX$11:$CX$510, 1)+
SUMPRODUCT(--($CX$11:$CX$510=$CX100),--($CZ100&gt;$CZ$11:$CZ$510))+
SUMPRODUCT(--($CX$11:$CX$510=$CX100),--($CZ100=$CZ$11:$CZ$510),--($DB100&gt;$DB$11:$DB$510))+
SUMPRODUCT(--($CX$11:$CX$510=$CX100),--($CZ100=$CZ$11:$CZ$510),--($DB100=$DB$11:$DB$510), --($DD100&gt;$DD$11:$DD$510))+
SUMPRODUCT(--($CX$11:$CX$510=$CX100),--($CZ100=$CZ$11:$CZ$510),--($DB100=$DB$11:$DB$510), --($DD100=$DD$11:$DD$510), --($DF100&gt;$DF$11:$DF$510))
,BK100)
)</f>
        <v/>
      </c>
      <c r="DH100" s="117" t="str">
        <f aca="false">IF(ISBLANK(C100),"",IF(BK100&lt;&gt;Constants!$B$12, BK100, CX100-DG100))</f>
        <v/>
      </c>
      <c r="DI100" s="118"/>
      <c r="DJ100" s="124"/>
      <c r="DK100" s="125" t="str">
        <f aca="false">IF(ISBLANK($C100),"",IF($BK100=Constants!$B$13,$BM100,""))</f>
        <v/>
      </c>
      <c r="DL100" s="124" t="str">
        <f aca="false">IF(ISBLANK($C100),"",IF($BK100&lt;&gt;Constants!$B$12,"",IF(COUNT($CS100:$CU100)=0,"",MATCH($CV100,$CS100:$CU100,0))))</f>
        <v/>
      </c>
      <c r="DM100" s="126" t="str">
        <f aca="false">IF(ISNUMBER($DL100),CHOOSE($DL100,$BR100,$CB100,$CM100),"")</f>
        <v/>
      </c>
      <c r="DN100" s="126" t="str">
        <f aca="false">IF(ISNUMBER($DL100),CHOOSE($DL100,$BT100,$CD100,$CO100),"")</f>
        <v/>
      </c>
      <c r="DO100" s="126" t="str">
        <f aca="false">IF(ISNUMBER($DL100),CHOOSE($DL100,$BV100,$CF100,$CQ100),"")</f>
        <v/>
      </c>
      <c r="DP100" s="127" t="str">
        <f aca="false">IF(ISBLANK(C100),"",IF(BK100&lt;&gt;Constants!$B$12, BK100 ,CW100))</f>
        <v/>
      </c>
      <c r="DQ100" s="128" t="str">
        <f aca="false">IF(ISBLANK($C100),"",IF($BK100&lt;&gt;Constants!$B$12,$BK100,$BL100))</f>
        <v/>
      </c>
      <c r="DR100" s="128" t="str">
        <f aca="false">IF(ISBLANK(C100),"",DH100)</f>
        <v/>
      </c>
      <c r="DS100" s="128" t="str">
        <f aca="false">IF(ISBLANK(C100),"",DG100)</f>
        <v/>
      </c>
      <c r="DT100" s="129" t="str">
        <f aca="false">IF(ISBLANK(C100),
  "",
IF(DS100=Constants!$B$9,COUNTA($C$11:$C510)+2,IF(DS100=Constants!$B$10,COUNTA($C$11:$C510)+1,IF(DS100=Constants!$B$11,COUNTA($C$11:$C510),DS100))))</f>
        <v/>
      </c>
      <c r="DU100" s="3"/>
      <c r="DV100" s="130" t="n">
        <f aca="false">IF(OR(ISNUMBER(DS100),DS100="DQ",DS100="P",DS100="NS"),
    1,
    0
)</f>
        <v>0</v>
      </c>
      <c r="DW100" s="130" t="n">
        <v>90</v>
      </c>
      <c r="DX100" s="130" t="str">
        <f aca="false">IF(ISBLANK($C100),"",IF(ISNUMBER(DT100),DT100+ROW($B100)/1000,""))</f>
        <v/>
      </c>
      <c r="DY100" s="130" t="str">
        <f aca="false">IF(ISNUMBER(DX100), RANK(DX100,DX$11:DX$510,1), "")</f>
        <v/>
      </c>
      <c r="DZ100" s="130" t="str">
        <f aca="false">IF(ISBLANK($C100),
    "",
    $B100
)</f>
        <v/>
      </c>
      <c r="EA100" s="130" t="str">
        <f aca="false">IF(ISBLANK($C100),
    "",
    $C100
)</f>
        <v/>
      </c>
      <c r="EB100" s="130" t="str">
        <f aca="false">IF(ISBLANK($C100),
    "",
    $D100
)</f>
        <v/>
      </c>
      <c r="EC100" s="130" t="str">
        <f aca="false">IF(ISBLANK($C100),"",$DQ100)</f>
        <v/>
      </c>
      <c r="ED100" s="131" t="str">
        <f aca="false">DP100</f>
        <v/>
      </c>
      <c r="EE100" s="130" t="str">
        <f aca="false">IF(ISBLANK($C100),
    "",
    DS100
)</f>
        <v/>
      </c>
      <c r="EF100" s="132" t="str">
        <f aca="false">IF(DW100&gt;DV$10,
    "",
    VLOOKUP(DW100,DY$11:EE598,7,FALSE())
)</f>
        <v/>
      </c>
      <c r="EG100" s="133" t="str">
        <f aca="false">IF(DW100&gt;DV$10,
    "",
    VLOOKUP(DW100,DY$11:EE598,2,FALSE())
)</f>
        <v/>
      </c>
      <c r="EH100" s="133" t="str">
        <f aca="false">IF(DW100&gt;DV$10,
    "",
    VLOOKUP(DW100,DY$11:EE598,3,FALSE())
)</f>
        <v/>
      </c>
      <c r="EI100" s="133" t="str">
        <f aca="false">IF(DW100&gt;DV$10,
    "",
    VLOOKUP(DW100,DY$11:EE598,4,FALSE())
)</f>
        <v/>
      </c>
      <c r="EJ100" s="134" t="str">
        <f aca="false">IF(DW100&gt;DV$10,
    "",
    VLOOKUP(DW100,DY$11:EE598,6,FALSE())
)</f>
        <v/>
      </c>
      <c r="EK100" s="59"/>
    </row>
    <row r="101" customFormat="false" ht="15.75" hidden="false" customHeight="false" outlineLevel="0" collapsed="false">
      <c r="A101" s="3"/>
      <c r="B101" s="155"/>
      <c r="C101" s="156"/>
      <c r="D101" s="96"/>
      <c r="E101" s="157"/>
      <c r="F101" s="148"/>
      <c r="G101" s="148"/>
      <c r="H101" s="149"/>
      <c r="I101" s="150"/>
      <c r="J101" s="151"/>
      <c r="K101" s="151"/>
      <c r="L101" s="151"/>
      <c r="M101" s="151"/>
      <c r="N101" s="152"/>
      <c r="O101" s="103"/>
      <c r="P101" s="148"/>
      <c r="Q101" s="149"/>
      <c r="R101" s="150"/>
      <c r="S101" s="151"/>
      <c r="T101" s="151"/>
      <c r="U101" s="151"/>
      <c r="V101" s="151"/>
      <c r="W101" s="152"/>
      <c r="X101" s="103"/>
      <c r="Y101" s="148"/>
      <c r="Z101" s="149"/>
      <c r="AA101" s="150"/>
      <c r="AB101" s="151"/>
      <c r="AC101" s="151"/>
      <c r="AD101" s="151"/>
      <c r="AE101" s="151"/>
      <c r="AF101" s="152"/>
      <c r="AG101" s="104"/>
      <c r="AH101" s="150"/>
      <c r="AI101" s="73"/>
      <c r="AJ101" s="73" t="str">
        <f aca="false">IF(ISBLANK($C101),
  "",
IF(E101=Constants!$B$7,
  TRUE(),
IF(E101=Constants!$B$8,
  FALSE(),
  TRUE()
)))</f>
        <v/>
      </c>
      <c r="AK101" s="74" t="str">
        <f aca="false">IF(ISBLANK($C101),"",IF(F101=Constants!$B$8,FALSE(),TRUE()))</f>
        <v/>
      </c>
      <c r="AL101" s="74" t="str">
        <f aca="false">IF(ISBLANK($C101),"",COUNTA($G101:$O101)&gt;0)</f>
        <v/>
      </c>
      <c r="AM101" s="74" t="str">
        <f aca="false">IF(OR(ISBLANK($C101),$AL101&lt;&gt;TRUE()),"",IF(ISBLANK(G101),Constants!$B$27,MAX(0,G101)))</f>
        <v/>
      </c>
      <c r="AN101" s="74" t="str">
        <f aca="false">IF(OR(ISBLANK($C101),$AL101&lt;&gt;TRUE()),"",IF(ISBLANK(H101),Constants!$B$28,MAX(0,H101)))</f>
        <v/>
      </c>
      <c r="AO101" s="74" t="str">
        <f aca="false">IF(OR(ISBLANK($C101),$AL101&lt;&gt;TRUE()),"",IF(J101=Constants!$B$7,TRUE(),IF(J101=Constants!$B$8,FALSE(),TRUE())))</f>
        <v/>
      </c>
      <c r="AP101" s="74" t="str">
        <f aca="false">IF(OR(ISBLANK($C101),$AL101&lt;&gt;TRUE()),"",IF(I101=Constants!$B$7,TRUE(),IF(I101=Constants!$B$8,FALSE(),TRUE())))</f>
        <v/>
      </c>
      <c r="AQ101" s="74" t="str">
        <f aca="false">IF(OR(ISBLANK($C101),$AL101&lt;&gt;TRUE()),"",IF(K101=Constants!$B$33,TRUE(),IF(K101=Constants!$B$34,FALSE(),IF(AND(ISNUMBER(O101),OR(ISBLANK(N101),N101=0)),TRUE(),IF(AND(ISBLANK(O101),ISNUMBER(N101),N101&lt;&gt;0),FALSE(),"")))))</f>
        <v/>
      </c>
      <c r="AR101" s="74" t="str">
        <f aca="false">IF(OR(ISBLANK($C101),$AL101&lt;&gt;TRUE()),"",IF(ISBLANK(L101),Constants!$B$35,MAX(0,MIN(Constants!$B$31,L101))))</f>
        <v/>
      </c>
      <c r="AS101" s="74" t="str">
        <f aca="false">IF(OR(ISBLANK($C101),$AL101&lt;&gt;TRUE()),"",IF(ISBLANK(M101),Constants!$B$35,MAX(0,MIN(Constants!$B$32,M101))))</f>
        <v/>
      </c>
      <c r="AT101" s="74" t="str">
        <f aca="false">IF(ISBLANK($C101),"",COUNTA($P101:$X101)&gt;0)</f>
        <v/>
      </c>
      <c r="AU101" s="74" t="str">
        <f aca="false">IF(OR(ISBLANK($C101),$AT101&lt;&gt;TRUE()),"",IF(ISBLANK(P101),Constants!$B$27,MAX(0,P101)))</f>
        <v/>
      </c>
      <c r="AV101" s="74" t="str">
        <f aca="false">IF(OR(ISBLANK($C101),$AT101&lt;&gt;TRUE()),"",IF(ISBLANK(Q101),Constants!$B$28,MAX(0,Q101)))</f>
        <v/>
      </c>
      <c r="AW101" s="74" t="str">
        <f aca="false">IF(OR(ISBLANK($C101),$AT101&lt;&gt;TRUE()),"",IF(S101=Constants!$B$7,TRUE(),IF(S101=Constants!$B$8,FALSE(),TRUE())))</f>
        <v/>
      </c>
      <c r="AX101" s="74" t="str">
        <f aca="false">IF(OR(ISBLANK($C101),$AT101&lt;&gt;TRUE()),"",IF(R101=Constants!$B$7,TRUE(),IF(R101=Constants!$B$8,FALSE(),TRUE())))</f>
        <v/>
      </c>
      <c r="AY101" s="74" t="str">
        <f aca="false">IF(OR(ISBLANK($C101),$AT101&lt;&gt;TRUE()),"",IF(T101=Constants!$B$33,TRUE(),IF(T101=Constants!$B$34,FALSE(),IF(AND(ISNUMBER(X101),OR(ISBLANK(W101),W101=0)),TRUE(),IF(AND(ISBLANK(X101),ISNUMBER(W101),W101&lt;&gt;0),FALSE(),"")))))</f>
        <v/>
      </c>
      <c r="AZ101" s="74" t="str">
        <f aca="false">IF(OR(ISBLANK($C101),$AT101&lt;&gt;TRUE()),"",IF(ISBLANK(U101),Constants!$B$35,MAX(0,MIN(Constants!$B$31,U101))))</f>
        <v/>
      </c>
      <c r="BA101" s="74" t="str">
        <f aca="false">IF(OR(ISBLANK($C101),$AT101&lt;&gt;TRUE()),"",IF(ISBLANK(V101),Constants!$B$35,MAX(0,MIN(Constants!$B$32,V101))))</f>
        <v/>
      </c>
      <c r="BB101" s="74" t="str">
        <f aca="false">IF(ISBLANK($C101),"",COUNTA($Y101:$AG101)&gt;0)</f>
        <v/>
      </c>
      <c r="BC101" s="74" t="str">
        <f aca="false">IF(OR(ISBLANK($C101),$BB101&lt;&gt;TRUE()),"",IF(ISBLANK(Y101),Constants!$B$27,MAX(0,Y101)))</f>
        <v/>
      </c>
      <c r="BD101" s="74" t="str">
        <f aca="false">IF(OR(ISBLANK($C101),$BB101&lt;&gt;TRUE()),"",IF(ISBLANK(Z101),Constants!$B$28,MAX(0,Z101)))</f>
        <v/>
      </c>
      <c r="BE101" s="74" t="str">
        <f aca="false">IF(OR(ISBLANK($C101),$BB101&lt;&gt;TRUE()),"",IF(AB101=Constants!$B$7,TRUE(),IF(AB101=Constants!$B$8,FALSE(),TRUE())))</f>
        <v/>
      </c>
      <c r="BF101" s="74" t="str">
        <f aca="false">IF(OR(ISBLANK($C101),$BB101&lt;&gt;TRUE()),"",IF(AA101=Constants!$B$7,TRUE(),IF(AA101=Constants!$B$8,FALSE(),TRUE())))</f>
        <v/>
      </c>
      <c r="BG101" s="74" t="str">
        <f aca="false">IF(OR(ISBLANK($C101),$BB101&lt;&gt;TRUE()),"",IF(AC101=Constants!$B$33,TRUE(),IF(AC101=Constants!$B$34,FALSE(),IF(AND(ISNUMBER(AG101),OR(ISBLANK(AF101),AF101=0)),TRUE(),IF(AND(ISBLANK(AG101),ISNUMBER(AF101),AF101&lt;&gt;0),FALSE(),"")))))</f>
        <v/>
      </c>
      <c r="BH101" s="74" t="str">
        <f aca="false">IF(OR(ISBLANK($C101),$BB101&lt;&gt;TRUE()),"",IF(ISBLANK(AD101),Constants!$B$35,MAX(0,MIN(Constants!$B$31,AD101))))</f>
        <v/>
      </c>
      <c r="BI101" s="74" t="str">
        <f aca="false">IF(OR(ISBLANK($C101),$BB101&lt;&gt;TRUE()),"",IF(ISBLANK(AE101),Constants!$B$35,MAX(0,MIN(Constants!$B$32,AE101))))</f>
        <v/>
      </c>
      <c r="BJ101" s="75" t="str">
        <f aca="false">IF(ISBLANK($C101),
  "",
IF(AH101=Constants!$B$7,
  TRUE(),
IF(AH101=Constants!$B$8,
  FALSE(),
  FALSE()
)))</f>
        <v/>
      </c>
      <c r="BK101" s="74" t="str">
        <f aca="false">IF(ISBLANK($C101),"",IF($BJ101,Constants!$B$9,IF(COUNTA($E101:$AH101)=0,Constants!$B$10,IF(NOT($AK101),Constants!$B$11,IF(AND(NOT(ISNUMBER($BM101)),COUNTA($O101,$X101,$AG101)&gt;0),Constants!$B$13,Constants!$B$12)))))</f>
        <v/>
      </c>
      <c r="BL101" s="74" t="str">
        <f aca="false">IF(ISBLANK($C101),"",IF($BK101&lt;&gt;Constants!$B$12,$BK101,Constants!$B$4))</f>
        <v/>
      </c>
      <c r="BM101" s="73" t="str">
        <f aca="false">IF(OR(ISBLANK($D$8), NOT(ISNUMBER($D$8))), Constants!$B$17,$D$8)</f>
        <v>ERROR: Set Target Time in cell D8</v>
      </c>
      <c r="BN101" s="73" t="str">
        <f aca="false">IF(OR($BK101&lt;&gt;Constants!$B$12,$AL101&lt;&gt;TRUE()),"",IF(NOT($AO101),TRUE(),IF($AQ101="","",$AQ101)))</f>
        <v/>
      </c>
      <c r="BO101" s="74" t="b">
        <f aca="false">IF(BN101="",FALSE(),IF(NOT($AO101),TRUE(),IF($AQ101,ISNUMBER(O101),ISNUMBER(N101))))</f>
        <v>0</v>
      </c>
      <c r="BP101" s="76" t="str">
        <f aca="false">IF(BO101,IF($AJ101,1,Constants!$B$22)*POWER(Constants!$B$23,MAX($AM101,0))*POWER(Constants!$B$24,MAX($AN101,0)),"")</f>
        <v/>
      </c>
      <c r="BQ101" s="74" t="str">
        <f aca="false">IF(OR($BK101&lt;&gt;Constants!$B$12,NOT($BO101)),"",IF(NOT($AO101),0,Constants!$B$19*IF($AQ101,1,MAX(0,MIN(1,(Constants!$B$20-N101)/Constants!$B$20)))))</f>
        <v/>
      </c>
      <c r="BR101" s="74" t="str">
        <f aca="false">IF(BQ101="","",BQ101*IF($AP101,1,Constants!$B$25)*BP101)</f>
        <v/>
      </c>
      <c r="BS101" s="74" t="str">
        <f aca="false">IF(OR($BK101&lt;&gt;Constants!$B$12,NOT($BO101)),"",IF(NOT($AO101),0,IF(NOT($AQ101),0,MAX(0,Constants!$B$21*(1-ABS(O101-$BM101)/$BM101)))))</f>
        <v/>
      </c>
      <c r="BT101" s="74" t="str">
        <f aca="false">IF(BS101="","",BS101*BP101)</f>
        <v/>
      </c>
      <c r="BU101" s="74" t="str">
        <f aca="false">IF(OR($BK101&lt;&gt;Constants!$B$12,NOT($BO101)),"",IF(OR(NOT($AO101),NOT($AP101)),0,MIN(Constants!$B$18,(Constants!$B$29*$AR101+Constants!$B$30*$AS101)*IF($AQ101,1,MAX(0,MIN(1,(Constants!$B$20-N101)/Constants!$B$20))))))</f>
        <v/>
      </c>
      <c r="BV101" s="74" t="str">
        <f aca="false">IF(BU101="","",BU101*BP101)</f>
        <v/>
      </c>
      <c r="BW101" s="75" t="str">
        <f aca="false">IF(OR($BK101&lt;&gt;Constants!$B$12,NOT($BO101)),"",BR101+BT101+BV101)</f>
        <v/>
      </c>
      <c r="BX101" s="73" t="str">
        <f aca="false">IF(OR($BK101&lt;&gt;Constants!$B$12,$AT101&lt;&gt;TRUE()),"",IF(NOT($AW101),TRUE(),IF($AY101="","",$AY101)))</f>
        <v/>
      </c>
      <c r="BY101" s="74" t="b">
        <f aca="false">IF(BX101="",FALSE(),IF(NOT($AW101),TRUE(),IF($AY101,ISNUMBER(X101),ISNUMBER(W101))))</f>
        <v>0</v>
      </c>
      <c r="BZ101" s="76" t="str">
        <f aca="false">IF(BY101,IF($AJ101,1,Constants!$B$22)*POWER(Constants!$B$23,MAX($AU101,0))*POWER(Constants!$B$24,MAX($AV101,0)),"")</f>
        <v/>
      </c>
      <c r="CA101" s="74" t="str">
        <f aca="false">IF(OR($BK101&lt;&gt;Constants!$B$12,NOT($BY101)),"",IF(NOT($AW101),0,Constants!$B$19*IF($AY101,1,MAX(0,MIN(1,(Constants!$B$20-W101)/Constants!$B$20)))))</f>
        <v/>
      </c>
      <c r="CB101" s="74" t="str">
        <f aca="false">IF(CA101="","",CA101*IF($AX101,1,Constants!$B$25)*BZ101)</f>
        <v/>
      </c>
      <c r="CC101" s="74" t="str">
        <f aca="false">IF(OR($BK101&lt;&gt;Constants!$B$12,NOT($BY101)),"",IF(NOT($AW101),0,IF(NOT($AY101),0,MAX(0,Constants!$B$21*(1-ABS(X101-$BM101)/$BM101)))))</f>
        <v/>
      </c>
      <c r="CD101" s="74" t="str">
        <f aca="false">IF(CC101="","",CC101*BZ101)</f>
        <v/>
      </c>
      <c r="CE101" s="74" t="str">
        <f aca="false">IF(OR($BK101&lt;&gt;Constants!$B$12,NOT($BY101)),"",IF(OR(NOT($AW101),NOT($AX101)),0,MIN(Constants!$B$18,(Constants!$B$29*$AZ101+Constants!$B$30*$BA101)*IF($AY101,1,MAX(0,MIN(1,(Constants!$B$20-W101)/Constants!$B$20))))))</f>
        <v/>
      </c>
      <c r="CF101" s="74" t="str">
        <f aca="false">IF(CE101="","",CE101*BZ101)</f>
        <v/>
      </c>
      <c r="CG101" s="75" t="str">
        <f aca="false">IF(OR($BK101&lt;&gt;Constants!$B$12,NOT($BY101)),"",CB101+CD101+CF101)</f>
        <v/>
      </c>
      <c r="CH101" s="73" t="b">
        <f aca="false">IF(OR(BN101="",BX101=""),TRUE(),BN101&lt;&gt;BX101)</f>
        <v>1</v>
      </c>
      <c r="CI101" s="74" t="str">
        <f aca="false">IF(OR($BK101&lt;&gt;Constants!$B$12,$BB101&lt;&gt;TRUE(),NOT($CH101)),"",IF(NOT($BE101),TRUE(),IF($BG101="","",$BG101)))</f>
        <v/>
      </c>
      <c r="CJ101" s="74" t="b">
        <f aca="false">IF(CI101="",FALSE(),IF(NOT($BE101),TRUE(),IF($BG101,ISNUMBER(AG101),ISNUMBER(AF101))))</f>
        <v>0</v>
      </c>
      <c r="CK101" s="76" t="str">
        <f aca="false">IF(CJ101,IF($AJ101,1,Constants!$B$22)*POWER(Constants!$B$23,MAX($BC101,0))*POWER(Constants!$B$24,MAX($BD101,0)),"")</f>
        <v/>
      </c>
      <c r="CL101" s="74" t="str">
        <f aca="false">IF(OR($BK101&lt;&gt;Constants!$B$12,NOT($CJ101)),"",IF(NOT($BE101),0,Constants!$B$19*IF($BG101,1,MAX(0,MIN(1,(Constants!$B$20-AF101)/Constants!$B$20)))))</f>
        <v/>
      </c>
      <c r="CM101" s="74" t="str">
        <f aca="false">IF(CL101="","",CL101*IF($BF101,1,Constants!$B$25)*CK101)</f>
        <v/>
      </c>
      <c r="CN101" s="74" t="str">
        <f aca="false">IF(OR($BK101&lt;&gt;Constants!$B$12,NOT($CJ101)),"",IF(NOT($BE101),0,IF(NOT($BG101),0,MAX(0,Constants!$B$21*(1-ABS(AG101-$BM101)/$BM101)))))</f>
        <v/>
      </c>
      <c r="CO101" s="74" t="str">
        <f aca="false">IF(CN101="","",CN101*CK101)</f>
        <v/>
      </c>
      <c r="CP101" s="74" t="str">
        <f aca="false">IF(OR($BK101&lt;&gt;Constants!$B$12,NOT($CJ101)),"",IF(OR(NOT($BE101),NOT($BF101)),0,MIN(Constants!$B$18,(Constants!$B$29*$BH101+Constants!$B$30*$BI101)*IF($BG101,1,MAX(0,MIN(1,(Constants!$B$20-AF101)/Constants!$B$20))))))</f>
        <v/>
      </c>
      <c r="CQ101" s="74" t="str">
        <f aca="false">IF(CP101="","",CP101*CK101)</f>
        <v/>
      </c>
      <c r="CR101" s="75" t="str">
        <f aca="false">IF(OR($BK101&lt;&gt;Constants!$B$12,NOT($CJ101)),"",CM101+CO101+CQ101)</f>
        <v/>
      </c>
      <c r="CS101" s="73" t="str">
        <f aca="false">IF(OR($BK101&lt;&gt;Constants!$B$12,ISBLANK($C101)),"",BW101)</f>
        <v/>
      </c>
      <c r="CT101" s="74" t="str">
        <f aca="false">IF(OR($BK101&lt;&gt;Constants!$B$12,ISBLANK($C101)),"",CG101)</f>
        <v/>
      </c>
      <c r="CU101" s="75" t="str">
        <f aca="false">IF(OR($BK101&lt;&gt;Constants!$B$12,ISBLANK($C101)),"",CR101)</f>
        <v/>
      </c>
      <c r="CV101" s="74" t="str">
        <f aca="false">IF(OR($BK101&lt;&gt;Constants!$B$12,ISBLANK($C101)),"",IF(COUNT(CS101:CU101)=0,0,MAX(CS101:CU101)))</f>
        <v/>
      </c>
      <c r="CW101" s="74" t="str">
        <f aca="false">IF($BK101&lt;&gt;Constants!$B$12,"",CV101)</f>
        <v/>
      </c>
      <c r="CX101" s="74" t="str">
        <f aca="false">IF(ISNUMBER(CW101), RANK(CW101,$CW$11:$CW$510), "")</f>
        <v/>
      </c>
      <c r="CY101" s="73" t="str">
        <f aca="false">IF(OR($BK101&lt;&gt;Constants!$B$12,ISBLANK($C101)),"",MAX(BT101,CD101,CO101))</f>
        <v/>
      </c>
      <c r="CZ101" s="74" t="str">
        <f aca="false">IF(ISNUMBER(CY101), RANK(CY101,CY$11:CY$510), "")</f>
        <v/>
      </c>
      <c r="DA101" s="74" t="str">
        <f aca="false">IF(OR($BK101&lt;&gt;Constants!$B$12,ISBLANK($C101)),"",MAX(AM101,AU101,IF($CH101,BC101,0)))</f>
        <v/>
      </c>
      <c r="DB101" s="74" t="str">
        <f aca="false">IF(ISNUMBER(DA101), RANK(DA101,DA$11:DA$510,1), "")</f>
        <v/>
      </c>
      <c r="DC101" s="74" t="str">
        <f aca="false">IF(OR($BK101&lt;&gt;Constants!$B$12,ISBLANK($C101)),"",MAX(BV101,CF101,CQ101))</f>
        <v/>
      </c>
      <c r="DD101" s="74" t="str">
        <f aca="false">IF(ISNUMBER(DC101),RANK(DC101,DC$11:DC$510),"")</f>
        <v/>
      </c>
      <c r="DE101" s="77" t="str">
        <f aca="false">IFERROR(IF(OR($BK101&lt;&gt;Constants!$B$12, ISBLANK($C101)),"",LARGE(CS101:CU101,2)), 0)</f>
        <v/>
      </c>
      <c r="DF101" s="75" t="str">
        <f aca="false">IF(ISNUMBER(DE101), RANK(DE101,DE$11:DE$510), "")</f>
        <v/>
      </c>
      <c r="DG101" s="74" t="str">
        <f aca="false">IF(ISBLANK($C101),"",IF(BK101=Constants!$B$12,RANK($CX101, $CX$11:$CX$510, 1)+
SUMPRODUCT(--($CX$11:$CX$510=$CX101),--($CZ101&gt;$CZ$11:$CZ$510))+
SUMPRODUCT(--($CX$11:$CX$510=$CX101),--($CZ101=$CZ$11:$CZ$510),--($DB101&gt;$DB$11:$DB$510))+
SUMPRODUCT(--($CX$11:$CX$510=$CX101),--($CZ101=$CZ$11:$CZ$510),--($DB101=$DB$11:$DB$510), --($DD101&gt;$DD$11:$DD$510))+
SUMPRODUCT(--($CX$11:$CX$510=$CX101),--($CZ101=$CZ$11:$CZ$510),--($DB101=$DB$11:$DB$510), --($DD101=$DD$11:$DD$510), --($DF101&gt;$DF$11:$DF$510))
,BK101)
)</f>
        <v/>
      </c>
      <c r="DH101" s="74" t="str">
        <f aca="false">IF(ISBLANK(C101),"",IF(BK101&lt;&gt;Constants!$B$12, BK101, CX101-DG101))</f>
        <v/>
      </c>
      <c r="DI101" s="75"/>
      <c r="DJ101" s="78"/>
      <c r="DK101" s="79" t="str">
        <f aca="false">IF(ISBLANK($C101),"",IF($BK101=Constants!$B$13,$BM101,""))</f>
        <v/>
      </c>
      <c r="DL101" s="78" t="str">
        <f aca="false">IF(ISBLANK($C101),"",IF($BK101&lt;&gt;Constants!$B$12,"",IF(COUNT($CS101:$CU101)=0,"",MATCH($CV101,$CS101:$CU101,0))))</f>
        <v/>
      </c>
      <c r="DM101" s="80" t="str">
        <f aca="false">IF(ISNUMBER($DL101),CHOOSE($DL101,$BR101,$CB101,$CM101),"")</f>
        <v/>
      </c>
      <c r="DN101" s="80" t="str">
        <f aca="false">IF(ISNUMBER($DL101),CHOOSE($DL101,$BT101,$CD101,$CO101),"")</f>
        <v/>
      </c>
      <c r="DO101" s="80" t="str">
        <f aca="false">IF(ISNUMBER($DL101),CHOOSE($DL101,$BV101,$CF101,$CQ101),"")</f>
        <v/>
      </c>
      <c r="DP101" s="81" t="str">
        <f aca="false">IF(ISBLANK(C101),"",IF(BK101&lt;&gt;Constants!$B$12, BK101 ,CW101))</f>
        <v/>
      </c>
      <c r="DQ101" s="82" t="str">
        <f aca="false">IF(ISBLANK($C101),"",IF($BK101&lt;&gt;Constants!$B$12,$BK101,$BL101))</f>
        <v/>
      </c>
      <c r="DR101" s="82" t="str">
        <f aca="false">IF(ISBLANK(C101),"",DH101)</f>
        <v/>
      </c>
      <c r="DS101" s="82" t="str">
        <f aca="false">IF(ISBLANK(C101),"",DG101)</f>
        <v/>
      </c>
      <c r="DT101" s="83" t="str">
        <f aca="false">IF(ISBLANK(C101),
  "",
IF(DS101=Constants!$B$9,COUNTA($C$11:$C510)+2,IF(DS101=Constants!$B$10,COUNTA($C$11:$C510)+1,IF(DS101=Constants!$B$11,COUNTA($C$11:$C510),DS101))))</f>
        <v/>
      </c>
      <c r="DU101" s="3"/>
      <c r="DV101" s="84" t="n">
        <f aca="false">IF(OR(ISNUMBER(DS101),DS101="DQ",DS101="P",DS101="NS"),
    1,
    0
)</f>
        <v>0</v>
      </c>
      <c r="DW101" s="84" t="n">
        <v>91</v>
      </c>
      <c r="DX101" s="84" t="str">
        <f aca="false">IF(ISBLANK($C101),"",IF(ISNUMBER(DT101),DT101+ROW($B101)/1000,""))</f>
        <v/>
      </c>
      <c r="DY101" s="84" t="str">
        <f aca="false">IF(ISNUMBER(DX101), RANK(DX101,DX$11:DX$510,1), "")</f>
        <v/>
      </c>
      <c r="DZ101" s="84" t="str">
        <f aca="false">IF(ISBLANK($C101),
    "",
    $B101
)</f>
        <v/>
      </c>
      <c r="EA101" s="84" t="str">
        <f aca="false">IF(ISBLANK($C101),
    "",
    $C101
)</f>
        <v/>
      </c>
      <c r="EB101" s="84" t="str">
        <f aca="false">IF(ISBLANK($C101),
    "",
    $D101
)</f>
        <v/>
      </c>
      <c r="EC101" s="84" t="str">
        <f aca="false">IF(ISBLANK($C101),"",$DQ101)</f>
        <v/>
      </c>
      <c r="ED101" s="86" t="str">
        <f aca="false">DP101</f>
        <v/>
      </c>
      <c r="EE101" s="84" t="str">
        <f aca="false">IF(ISBLANK($C101),
    "",
    DS101
)</f>
        <v/>
      </c>
      <c r="EF101" s="87" t="str">
        <f aca="false">IF(DW101&gt;DV$10,
    "",
    VLOOKUP(DW101,DY$11:EE599,7,FALSE())
)</f>
        <v/>
      </c>
      <c r="EG101" s="88" t="str">
        <f aca="false">IF(DW101&gt;DV$10,
    "",
    VLOOKUP(DW101,DY$11:EE599,2,FALSE())
)</f>
        <v/>
      </c>
      <c r="EH101" s="88" t="str">
        <f aca="false">IF(DW101&gt;DV$10,
    "",
    VLOOKUP(DW101,DY$11:EE599,3,FALSE())
)</f>
        <v/>
      </c>
      <c r="EI101" s="88" t="str">
        <f aca="false">IF(DW101&gt;DV$10,
    "",
    VLOOKUP(DW101,DY$11:EE599,4,FALSE())
)</f>
        <v/>
      </c>
      <c r="EJ101" s="89" t="str">
        <f aca="false">IF(DW101&gt;DV$10,
    "",
    VLOOKUP(DW101,DY$11:EE599,6,FALSE())
)</f>
        <v/>
      </c>
      <c r="EK101" s="59"/>
    </row>
    <row r="102" customFormat="false" ht="15.75" hidden="false" customHeight="false" outlineLevel="0" collapsed="false">
      <c r="A102" s="3"/>
      <c r="B102" s="155"/>
      <c r="C102" s="156"/>
      <c r="D102" s="96"/>
      <c r="E102" s="157"/>
      <c r="F102" s="148"/>
      <c r="G102" s="148"/>
      <c r="H102" s="149"/>
      <c r="I102" s="150"/>
      <c r="J102" s="151"/>
      <c r="K102" s="151"/>
      <c r="L102" s="151"/>
      <c r="M102" s="151"/>
      <c r="N102" s="152"/>
      <c r="O102" s="103"/>
      <c r="P102" s="148"/>
      <c r="Q102" s="149"/>
      <c r="R102" s="150"/>
      <c r="S102" s="151"/>
      <c r="T102" s="151"/>
      <c r="U102" s="151"/>
      <c r="V102" s="151"/>
      <c r="W102" s="152"/>
      <c r="X102" s="103"/>
      <c r="Y102" s="148"/>
      <c r="Z102" s="149"/>
      <c r="AA102" s="150"/>
      <c r="AB102" s="151"/>
      <c r="AC102" s="151"/>
      <c r="AD102" s="151"/>
      <c r="AE102" s="151"/>
      <c r="AF102" s="152"/>
      <c r="AG102" s="104"/>
      <c r="AH102" s="150"/>
      <c r="AI102" s="73"/>
      <c r="AJ102" s="73" t="str">
        <f aca="false">IF(ISBLANK($C102),
  "",
IF(E102=Constants!$B$7,
  TRUE(),
IF(E102=Constants!$B$8,
  FALSE(),
  TRUE()
)))</f>
        <v/>
      </c>
      <c r="AK102" s="74" t="str">
        <f aca="false">IF(ISBLANK($C102),"",IF(F102=Constants!$B$8,FALSE(),TRUE()))</f>
        <v/>
      </c>
      <c r="AL102" s="74" t="str">
        <f aca="false">IF(ISBLANK($C102),"",COUNTA($G102:$O102)&gt;0)</f>
        <v/>
      </c>
      <c r="AM102" s="74" t="str">
        <f aca="false">IF(OR(ISBLANK($C102),$AL102&lt;&gt;TRUE()),"",IF(ISBLANK(G102),Constants!$B$27,MAX(0,G102)))</f>
        <v/>
      </c>
      <c r="AN102" s="74" t="str">
        <f aca="false">IF(OR(ISBLANK($C102),$AL102&lt;&gt;TRUE()),"",IF(ISBLANK(H102),Constants!$B$28,MAX(0,H102)))</f>
        <v/>
      </c>
      <c r="AO102" s="74" t="str">
        <f aca="false">IF(OR(ISBLANK($C102),$AL102&lt;&gt;TRUE()),"",IF(J102=Constants!$B$7,TRUE(),IF(J102=Constants!$B$8,FALSE(),TRUE())))</f>
        <v/>
      </c>
      <c r="AP102" s="74" t="str">
        <f aca="false">IF(OR(ISBLANK($C102),$AL102&lt;&gt;TRUE()),"",IF(I102=Constants!$B$7,TRUE(),IF(I102=Constants!$B$8,FALSE(),TRUE())))</f>
        <v/>
      </c>
      <c r="AQ102" s="74" t="str">
        <f aca="false">IF(OR(ISBLANK($C102),$AL102&lt;&gt;TRUE()),"",IF(K102=Constants!$B$33,TRUE(),IF(K102=Constants!$B$34,FALSE(),IF(AND(ISNUMBER(O102),OR(ISBLANK(N102),N102=0)),TRUE(),IF(AND(ISBLANK(O102),ISNUMBER(N102),N102&lt;&gt;0),FALSE(),"")))))</f>
        <v/>
      </c>
      <c r="AR102" s="74" t="str">
        <f aca="false">IF(OR(ISBLANK($C102),$AL102&lt;&gt;TRUE()),"",IF(ISBLANK(L102),Constants!$B$35,MAX(0,MIN(Constants!$B$31,L102))))</f>
        <v/>
      </c>
      <c r="AS102" s="74" t="str">
        <f aca="false">IF(OR(ISBLANK($C102),$AL102&lt;&gt;TRUE()),"",IF(ISBLANK(M102),Constants!$B$35,MAX(0,MIN(Constants!$B$32,M102))))</f>
        <v/>
      </c>
      <c r="AT102" s="74" t="str">
        <f aca="false">IF(ISBLANK($C102),"",COUNTA($P102:$X102)&gt;0)</f>
        <v/>
      </c>
      <c r="AU102" s="74" t="str">
        <f aca="false">IF(OR(ISBLANK($C102),$AT102&lt;&gt;TRUE()),"",IF(ISBLANK(P102),Constants!$B$27,MAX(0,P102)))</f>
        <v/>
      </c>
      <c r="AV102" s="74" t="str">
        <f aca="false">IF(OR(ISBLANK($C102),$AT102&lt;&gt;TRUE()),"",IF(ISBLANK(Q102),Constants!$B$28,MAX(0,Q102)))</f>
        <v/>
      </c>
      <c r="AW102" s="74" t="str">
        <f aca="false">IF(OR(ISBLANK($C102),$AT102&lt;&gt;TRUE()),"",IF(S102=Constants!$B$7,TRUE(),IF(S102=Constants!$B$8,FALSE(),TRUE())))</f>
        <v/>
      </c>
      <c r="AX102" s="74" t="str">
        <f aca="false">IF(OR(ISBLANK($C102),$AT102&lt;&gt;TRUE()),"",IF(R102=Constants!$B$7,TRUE(),IF(R102=Constants!$B$8,FALSE(),TRUE())))</f>
        <v/>
      </c>
      <c r="AY102" s="74" t="str">
        <f aca="false">IF(OR(ISBLANK($C102),$AT102&lt;&gt;TRUE()),"",IF(T102=Constants!$B$33,TRUE(),IF(T102=Constants!$B$34,FALSE(),IF(AND(ISNUMBER(X102),OR(ISBLANK(W102),W102=0)),TRUE(),IF(AND(ISBLANK(X102),ISNUMBER(W102),W102&lt;&gt;0),FALSE(),"")))))</f>
        <v/>
      </c>
      <c r="AZ102" s="74" t="str">
        <f aca="false">IF(OR(ISBLANK($C102),$AT102&lt;&gt;TRUE()),"",IF(ISBLANK(U102),Constants!$B$35,MAX(0,MIN(Constants!$B$31,U102))))</f>
        <v/>
      </c>
      <c r="BA102" s="74" t="str">
        <f aca="false">IF(OR(ISBLANK($C102),$AT102&lt;&gt;TRUE()),"",IF(ISBLANK(V102),Constants!$B$35,MAX(0,MIN(Constants!$B$32,V102))))</f>
        <v/>
      </c>
      <c r="BB102" s="74" t="str">
        <f aca="false">IF(ISBLANK($C102),"",COUNTA($Y102:$AG102)&gt;0)</f>
        <v/>
      </c>
      <c r="BC102" s="74" t="str">
        <f aca="false">IF(OR(ISBLANK($C102),$BB102&lt;&gt;TRUE()),"",IF(ISBLANK(Y102),Constants!$B$27,MAX(0,Y102)))</f>
        <v/>
      </c>
      <c r="BD102" s="74" t="str">
        <f aca="false">IF(OR(ISBLANK($C102),$BB102&lt;&gt;TRUE()),"",IF(ISBLANK(Z102),Constants!$B$28,MAX(0,Z102)))</f>
        <v/>
      </c>
      <c r="BE102" s="74" t="str">
        <f aca="false">IF(OR(ISBLANK($C102),$BB102&lt;&gt;TRUE()),"",IF(AB102=Constants!$B$7,TRUE(),IF(AB102=Constants!$B$8,FALSE(),TRUE())))</f>
        <v/>
      </c>
      <c r="BF102" s="74" t="str">
        <f aca="false">IF(OR(ISBLANK($C102),$BB102&lt;&gt;TRUE()),"",IF(AA102=Constants!$B$7,TRUE(),IF(AA102=Constants!$B$8,FALSE(),TRUE())))</f>
        <v/>
      </c>
      <c r="BG102" s="74" t="str">
        <f aca="false">IF(OR(ISBLANK($C102),$BB102&lt;&gt;TRUE()),"",IF(AC102=Constants!$B$33,TRUE(),IF(AC102=Constants!$B$34,FALSE(),IF(AND(ISNUMBER(AG102),OR(ISBLANK(AF102),AF102=0)),TRUE(),IF(AND(ISBLANK(AG102),ISNUMBER(AF102),AF102&lt;&gt;0),FALSE(),"")))))</f>
        <v/>
      </c>
      <c r="BH102" s="74" t="str">
        <f aca="false">IF(OR(ISBLANK($C102),$BB102&lt;&gt;TRUE()),"",IF(ISBLANK(AD102),Constants!$B$35,MAX(0,MIN(Constants!$B$31,AD102))))</f>
        <v/>
      </c>
      <c r="BI102" s="74" t="str">
        <f aca="false">IF(OR(ISBLANK($C102),$BB102&lt;&gt;TRUE()),"",IF(ISBLANK(AE102),Constants!$B$35,MAX(0,MIN(Constants!$B$32,AE102))))</f>
        <v/>
      </c>
      <c r="BJ102" s="75" t="str">
        <f aca="false">IF(ISBLANK($C102),
  "",
IF(AH102=Constants!$B$7,
  TRUE(),
IF(AH102=Constants!$B$8,
  FALSE(),
  FALSE()
)))</f>
        <v/>
      </c>
      <c r="BK102" s="74" t="str">
        <f aca="false">IF(ISBLANK($C102),"",IF($BJ102,Constants!$B$9,IF(COUNTA($E102:$AH102)=0,Constants!$B$10,IF(NOT($AK102),Constants!$B$11,IF(AND(NOT(ISNUMBER($BM102)),COUNTA($O102,$X102,$AG102)&gt;0),Constants!$B$13,Constants!$B$12)))))</f>
        <v/>
      </c>
      <c r="BL102" s="74" t="str">
        <f aca="false">IF(ISBLANK($C102),"",IF($BK102&lt;&gt;Constants!$B$12,$BK102,Constants!$B$4))</f>
        <v/>
      </c>
      <c r="BM102" s="73" t="str">
        <f aca="false">IF(OR(ISBLANK($D$8), NOT(ISNUMBER($D$8))), Constants!$B$17,$D$8)</f>
        <v>ERROR: Set Target Time in cell D8</v>
      </c>
      <c r="BN102" s="73" t="str">
        <f aca="false">IF(OR($BK102&lt;&gt;Constants!$B$12,$AL102&lt;&gt;TRUE()),"",IF(NOT($AO102),TRUE(),IF($AQ102="","",$AQ102)))</f>
        <v/>
      </c>
      <c r="BO102" s="74" t="b">
        <f aca="false">IF(BN102="",FALSE(),IF(NOT($AO102),TRUE(),IF($AQ102,ISNUMBER(O102),ISNUMBER(N102))))</f>
        <v>0</v>
      </c>
      <c r="BP102" s="76" t="str">
        <f aca="false">IF(BO102,IF($AJ102,1,Constants!$B$22)*POWER(Constants!$B$23,MAX($AM102,0))*POWER(Constants!$B$24,MAX($AN102,0)),"")</f>
        <v/>
      </c>
      <c r="BQ102" s="74" t="str">
        <f aca="false">IF(OR($BK102&lt;&gt;Constants!$B$12,NOT($BO102)),"",IF(NOT($AO102),0,Constants!$B$19*IF($AQ102,1,MAX(0,MIN(1,(Constants!$B$20-N102)/Constants!$B$20)))))</f>
        <v/>
      </c>
      <c r="BR102" s="74" t="str">
        <f aca="false">IF(BQ102="","",BQ102*IF($AP102,1,Constants!$B$25)*BP102)</f>
        <v/>
      </c>
      <c r="BS102" s="74" t="str">
        <f aca="false">IF(OR($BK102&lt;&gt;Constants!$B$12,NOT($BO102)),"",IF(NOT($AO102),0,IF(NOT($AQ102),0,MAX(0,Constants!$B$21*(1-ABS(O102-$BM102)/$BM102)))))</f>
        <v/>
      </c>
      <c r="BT102" s="74" t="str">
        <f aca="false">IF(BS102="","",BS102*BP102)</f>
        <v/>
      </c>
      <c r="BU102" s="74" t="str">
        <f aca="false">IF(OR($BK102&lt;&gt;Constants!$B$12,NOT($BO102)),"",IF(OR(NOT($AO102),NOT($AP102)),0,MIN(Constants!$B$18,(Constants!$B$29*$AR102+Constants!$B$30*$AS102)*IF($AQ102,1,MAX(0,MIN(1,(Constants!$B$20-N102)/Constants!$B$20))))))</f>
        <v/>
      </c>
      <c r="BV102" s="74" t="str">
        <f aca="false">IF(BU102="","",BU102*BP102)</f>
        <v/>
      </c>
      <c r="BW102" s="75" t="str">
        <f aca="false">IF(OR($BK102&lt;&gt;Constants!$B$12,NOT($BO102)),"",BR102+BT102+BV102)</f>
        <v/>
      </c>
      <c r="BX102" s="73" t="str">
        <f aca="false">IF(OR($BK102&lt;&gt;Constants!$B$12,$AT102&lt;&gt;TRUE()),"",IF(NOT($AW102),TRUE(),IF($AY102="","",$AY102)))</f>
        <v/>
      </c>
      <c r="BY102" s="74" t="b">
        <f aca="false">IF(BX102="",FALSE(),IF(NOT($AW102),TRUE(),IF($AY102,ISNUMBER(X102),ISNUMBER(W102))))</f>
        <v>0</v>
      </c>
      <c r="BZ102" s="76" t="str">
        <f aca="false">IF(BY102,IF($AJ102,1,Constants!$B$22)*POWER(Constants!$B$23,MAX($AU102,0))*POWER(Constants!$B$24,MAX($AV102,0)),"")</f>
        <v/>
      </c>
      <c r="CA102" s="74" t="str">
        <f aca="false">IF(OR($BK102&lt;&gt;Constants!$B$12,NOT($BY102)),"",IF(NOT($AW102),0,Constants!$B$19*IF($AY102,1,MAX(0,MIN(1,(Constants!$B$20-W102)/Constants!$B$20)))))</f>
        <v/>
      </c>
      <c r="CB102" s="74" t="str">
        <f aca="false">IF(CA102="","",CA102*IF($AX102,1,Constants!$B$25)*BZ102)</f>
        <v/>
      </c>
      <c r="CC102" s="74" t="str">
        <f aca="false">IF(OR($BK102&lt;&gt;Constants!$B$12,NOT($BY102)),"",IF(NOT($AW102),0,IF(NOT($AY102),0,MAX(0,Constants!$B$21*(1-ABS(X102-$BM102)/$BM102)))))</f>
        <v/>
      </c>
      <c r="CD102" s="74" t="str">
        <f aca="false">IF(CC102="","",CC102*BZ102)</f>
        <v/>
      </c>
      <c r="CE102" s="74" t="str">
        <f aca="false">IF(OR($BK102&lt;&gt;Constants!$B$12,NOT($BY102)),"",IF(OR(NOT($AW102),NOT($AX102)),0,MIN(Constants!$B$18,(Constants!$B$29*$AZ102+Constants!$B$30*$BA102)*IF($AY102,1,MAX(0,MIN(1,(Constants!$B$20-W102)/Constants!$B$20))))))</f>
        <v/>
      </c>
      <c r="CF102" s="74" t="str">
        <f aca="false">IF(CE102="","",CE102*BZ102)</f>
        <v/>
      </c>
      <c r="CG102" s="75" t="str">
        <f aca="false">IF(OR($BK102&lt;&gt;Constants!$B$12,NOT($BY102)),"",CB102+CD102+CF102)</f>
        <v/>
      </c>
      <c r="CH102" s="73" t="b">
        <f aca="false">IF(OR(BN102="",BX102=""),TRUE(),BN102&lt;&gt;BX102)</f>
        <v>1</v>
      </c>
      <c r="CI102" s="74" t="str">
        <f aca="false">IF(OR($BK102&lt;&gt;Constants!$B$12,$BB102&lt;&gt;TRUE(),NOT($CH102)),"",IF(NOT($BE102),TRUE(),IF($BG102="","",$BG102)))</f>
        <v/>
      </c>
      <c r="CJ102" s="74" t="b">
        <f aca="false">IF(CI102="",FALSE(),IF(NOT($BE102),TRUE(),IF($BG102,ISNUMBER(AG102),ISNUMBER(AF102))))</f>
        <v>0</v>
      </c>
      <c r="CK102" s="76" t="str">
        <f aca="false">IF(CJ102,IF($AJ102,1,Constants!$B$22)*POWER(Constants!$B$23,MAX($BC102,0))*POWER(Constants!$B$24,MAX($BD102,0)),"")</f>
        <v/>
      </c>
      <c r="CL102" s="74" t="str">
        <f aca="false">IF(OR($BK102&lt;&gt;Constants!$B$12,NOT($CJ102)),"",IF(NOT($BE102),0,Constants!$B$19*IF($BG102,1,MAX(0,MIN(1,(Constants!$B$20-AF102)/Constants!$B$20)))))</f>
        <v/>
      </c>
      <c r="CM102" s="74" t="str">
        <f aca="false">IF(CL102="","",CL102*IF($BF102,1,Constants!$B$25)*CK102)</f>
        <v/>
      </c>
      <c r="CN102" s="74" t="str">
        <f aca="false">IF(OR($BK102&lt;&gt;Constants!$B$12,NOT($CJ102)),"",IF(NOT($BE102),0,IF(NOT($BG102),0,MAX(0,Constants!$B$21*(1-ABS(AG102-$BM102)/$BM102)))))</f>
        <v/>
      </c>
      <c r="CO102" s="74" t="str">
        <f aca="false">IF(CN102="","",CN102*CK102)</f>
        <v/>
      </c>
      <c r="CP102" s="74" t="str">
        <f aca="false">IF(OR($BK102&lt;&gt;Constants!$B$12,NOT($CJ102)),"",IF(OR(NOT($BE102),NOT($BF102)),0,MIN(Constants!$B$18,(Constants!$B$29*$BH102+Constants!$B$30*$BI102)*IF($BG102,1,MAX(0,MIN(1,(Constants!$B$20-AF102)/Constants!$B$20))))))</f>
        <v/>
      </c>
      <c r="CQ102" s="74" t="str">
        <f aca="false">IF(CP102="","",CP102*CK102)</f>
        <v/>
      </c>
      <c r="CR102" s="75" t="str">
        <f aca="false">IF(OR($BK102&lt;&gt;Constants!$B$12,NOT($CJ102)),"",CM102+CO102+CQ102)</f>
        <v/>
      </c>
      <c r="CS102" s="73" t="str">
        <f aca="false">IF(OR($BK102&lt;&gt;Constants!$B$12,ISBLANK($C102)),"",BW102)</f>
        <v/>
      </c>
      <c r="CT102" s="74" t="str">
        <f aca="false">IF(OR($BK102&lt;&gt;Constants!$B$12,ISBLANK($C102)),"",CG102)</f>
        <v/>
      </c>
      <c r="CU102" s="75" t="str">
        <f aca="false">IF(OR($BK102&lt;&gt;Constants!$B$12,ISBLANK($C102)),"",CR102)</f>
        <v/>
      </c>
      <c r="CV102" s="74" t="str">
        <f aca="false">IF(OR($BK102&lt;&gt;Constants!$B$12,ISBLANK($C102)),"",IF(COUNT(CS102:CU102)=0,0,MAX(CS102:CU102)))</f>
        <v/>
      </c>
      <c r="CW102" s="74" t="str">
        <f aca="false">IF($BK102&lt;&gt;Constants!$B$12,"",CV102)</f>
        <v/>
      </c>
      <c r="CX102" s="74" t="str">
        <f aca="false">IF(ISNUMBER(CW102), RANK(CW102,$CW$11:$CW$510), "")</f>
        <v/>
      </c>
      <c r="CY102" s="73" t="str">
        <f aca="false">IF(OR($BK102&lt;&gt;Constants!$B$12,ISBLANK($C102)),"",MAX(BT102,CD102,CO102))</f>
        <v/>
      </c>
      <c r="CZ102" s="74" t="str">
        <f aca="false">IF(ISNUMBER(CY102), RANK(CY102,CY$11:CY$510), "")</f>
        <v/>
      </c>
      <c r="DA102" s="74" t="str">
        <f aca="false">IF(OR($BK102&lt;&gt;Constants!$B$12,ISBLANK($C102)),"",MAX(AM102,AU102,IF($CH102,BC102,0)))</f>
        <v/>
      </c>
      <c r="DB102" s="74" t="str">
        <f aca="false">IF(ISNUMBER(DA102), RANK(DA102,DA$11:DA$510,1), "")</f>
        <v/>
      </c>
      <c r="DC102" s="74" t="str">
        <f aca="false">IF(OR($BK102&lt;&gt;Constants!$B$12,ISBLANK($C102)),"",MAX(BV102,CF102,CQ102))</f>
        <v/>
      </c>
      <c r="DD102" s="74" t="str">
        <f aca="false">IF(ISNUMBER(DC102),RANK(DC102,DC$11:DC$510),"")</f>
        <v/>
      </c>
      <c r="DE102" s="77" t="str">
        <f aca="false">IFERROR(IF(OR($BK102&lt;&gt;Constants!$B$12, ISBLANK($C102)),"",LARGE(CS102:CU102,2)), 0)</f>
        <v/>
      </c>
      <c r="DF102" s="75" t="str">
        <f aca="false">IF(ISNUMBER(DE102), RANK(DE102,DE$11:DE$510), "")</f>
        <v/>
      </c>
      <c r="DG102" s="74" t="str">
        <f aca="false">IF(ISBLANK($C102),"",IF(BK102=Constants!$B$12,RANK($CX102, $CX$11:$CX$510, 1)+
SUMPRODUCT(--($CX$11:$CX$510=$CX102),--($CZ102&gt;$CZ$11:$CZ$510))+
SUMPRODUCT(--($CX$11:$CX$510=$CX102),--($CZ102=$CZ$11:$CZ$510),--($DB102&gt;$DB$11:$DB$510))+
SUMPRODUCT(--($CX$11:$CX$510=$CX102),--($CZ102=$CZ$11:$CZ$510),--($DB102=$DB$11:$DB$510), --($DD102&gt;$DD$11:$DD$510))+
SUMPRODUCT(--($CX$11:$CX$510=$CX102),--($CZ102=$CZ$11:$CZ$510),--($DB102=$DB$11:$DB$510), --($DD102=$DD$11:$DD$510), --($DF102&gt;$DF$11:$DF$510))
,BK102)
)</f>
        <v/>
      </c>
      <c r="DH102" s="74" t="str">
        <f aca="false">IF(ISBLANK(C102),"",IF(BK102&lt;&gt;Constants!$B$12, BK102, CX102-DG102))</f>
        <v/>
      </c>
      <c r="DI102" s="75"/>
      <c r="DJ102" s="78"/>
      <c r="DK102" s="79" t="str">
        <f aca="false">IF(ISBLANK($C102),"",IF($BK102=Constants!$B$13,$BM102,""))</f>
        <v/>
      </c>
      <c r="DL102" s="78" t="str">
        <f aca="false">IF(ISBLANK($C102),"",IF($BK102&lt;&gt;Constants!$B$12,"",IF(COUNT($CS102:$CU102)=0,"",MATCH($CV102,$CS102:$CU102,0))))</f>
        <v/>
      </c>
      <c r="DM102" s="80" t="str">
        <f aca="false">IF(ISNUMBER($DL102),CHOOSE($DL102,$BR102,$CB102,$CM102),"")</f>
        <v/>
      </c>
      <c r="DN102" s="80" t="str">
        <f aca="false">IF(ISNUMBER($DL102),CHOOSE($DL102,$BT102,$CD102,$CO102),"")</f>
        <v/>
      </c>
      <c r="DO102" s="80" t="str">
        <f aca="false">IF(ISNUMBER($DL102),CHOOSE($DL102,$BV102,$CF102,$CQ102),"")</f>
        <v/>
      </c>
      <c r="DP102" s="81" t="str">
        <f aca="false">IF(ISBLANK(C102),"",IF(BK102&lt;&gt;Constants!$B$12, BK102 ,CW102))</f>
        <v/>
      </c>
      <c r="DQ102" s="82" t="str">
        <f aca="false">IF(ISBLANK($C102),"",IF($BK102&lt;&gt;Constants!$B$12,$BK102,$BL102))</f>
        <v/>
      </c>
      <c r="DR102" s="82" t="str">
        <f aca="false">IF(ISBLANK(C102),"",DH102)</f>
        <v/>
      </c>
      <c r="DS102" s="82" t="str">
        <f aca="false">IF(ISBLANK(C102),"",DG102)</f>
        <v/>
      </c>
      <c r="DT102" s="83" t="str">
        <f aca="false">IF(ISBLANK(C102),
  "",
IF(DS102=Constants!$B$9,COUNTA($C$11:$C510)+2,IF(DS102=Constants!$B$10,COUNTA($C$11:$C510)+1,IF(DS102=Constants!$B$11,COUNTA($C$11:$C510),DS102))))</f>
        <v/>
      </c>
      <c r="DU102" s="3"/>
      <c r="DV102" s="84" t="n">
        <f aca="false">IF(OR(ISNUMBER(DS102),DS102="DQ",DS102="P",DS102="NS"),
    1,
    0
)</f>
        <v>0</v>
      </c>
      <c r="DW102" s="84" t="n">
        <v>92</v>
      </c>
      <c r="DX102" s="84" t="str">
        <f aca="false">IF(ISBLANK($C102),"",IF(ISNUMBER(DT102),DT102+ROW($B102)/1000,""))</f>
        <v/>
      </c>
      <c r="DY102" s="84" t="str">
        <f aca="false">IF(ISNUMBER(DX102), RANK(DX102,DX$11:DX$510,1), "")</f>
        <v/>
      </c>
      <c r="DZ102" s="84" t="str">
        <f aca="false">IF(ISBLANK($C102),
    "",
    $B102
)</f>
        <v/>
      </c>
      <c r="EA102" s="84" t="str">
        <f aca="false">IF(ISBLANK($C102),
    "",
    $C102
)</f>
        <v/>
      </c>
      <c r="EB102" s="84" t="str">
        <f aca="false">IF(ISBLANK($C102),
    "",
    $D102
)</f>
        <v/>
      </c>
      <c r="EC102" s="84" t="str">
        <f aca="false">IF(ISBLANK($C102),"",$DQ102)</f>
        <v/>
      </c>
      <c r="ED102" s="86" t="str">
        <f aca="false">DP102</f>
        <v/>
      </c>
      <c r="EE102" s="84" t="str">
        <f aca="false">IF(ISBLANK($C102),
    "",
    DS102
)</f>
        <v/>
      </c>
      <c r="EF102" s="87" t="str">
        <f aca="false">IF(DW102&gt;DV$10,
    "",
    VLOOKUP(DW102,DY$11:EE600,7,FALSE())
)</f>
        <v/>
      </c>
      <c r="EG102" s="88" t="str">
        <f aca="false">IF(DW102&gt;DV$10,
    "",
    VLOOKUP(DW102,DY$11:EE600,2,FALSE())
)</f>
        <v/>
      </c>
      <c r="EH102" s="88" t="str">
        <f aca="false">IF(DW102&gt;DV$10,
    "",
    VLOOKUP(DW102,DY$11:EE600,3,FALSE())
)</f>
        <v/>
      </c>
      <c r="EI102" s="88" t="str">
        <f aca="false">IF(DW102&gt;DV$10,
    "",
    VLOOKUP(DW102,DY$11:EE600,4,FALSE())
)</f>
        <v/>
      </c>
      <c r="EJ102" s="89" t="str">
        <f aca="false">IF(DW102&gt;DV$10,
    "",
    VLOOKUP(DW102,DY$11:EE600,6,FALSE())
)</f>
        <v/>
      </c>
      <c r="EK102" s="59"/>
    </row>
    <row r="103" customFormat="false" ht="15.75" hidden="false" customHeight="false" outlineLevel="0" collapsed="false">
      <c r="A103" s="3"/>
      <c r="B103" s="155"/>
      <c r="C103" s="156"/>
      <c r="D103" s="96"/>
      <c r="E103" s="157"/>
      <c r="F103" s="148"/>
      <c r="G103" s="148"/>
      <c r="H103" s="149"/>
      <c r="I103" s="150"/>
      <c r="J103" s="151"/>
      <c r="K103" s="151"/>
      <c r="L103" s="151"/>
      <c r="M103" s="151"/>
      <c r="N103" s="152"/>
      <c r="O103" s="103"/>
      <c r="P103" s="148"/>
      <c r="Q103" s="149"/>
      <c r="R103" s="150"/>
      <c r="S103" s="151"/>
      <c r="T103" s="151"/>
      <c r="U103" s="151"/>
      <c r="V103" s="151"/>
      <c r="W103" s="152"/>
      <c r="X103" s="103"/>
      <c r="Y103" s="148"/>
      <c r="Z103" s="149"/>
      <c r="AA103" s="150"/>
      <c r="AB103" s="151"/>
      <c r="AC103" s="151"/>
      <c r="AD103" s="151"/>
      <c r="AE103" s="151"/>
      <c r="AF103" s="152"/>
      <c r="AG103" s="104"/>
      <c r="AH103" s="150"/>
      <c r="AI103" s="73"/>
      <c r="AJ103" s="73" t="str">
        <f aca="false">IF(ISBLANK($C103),
  "",
IF(E103=Constants!$B$7,
  TRUE(),
IF(E103=Constants!$B$8,
  FALSE(),
  TRUE()
)))</f>
        <v/>
      </c>
      <c r="AK103" s="74" t="str">
        <f aca="false">IF(ISBLANK($C103),"",IF(F103=Constants!$B$8,FALSE(),TRUE()))</f>
        <v/>
      </c>
      <c r="AL103" s="74" t="str">
        <f aca="false">IF(ISBLANK($C103),"",COUNTA($G103:$O103)&gt;0)</f>
        <v/>
      </c>
      <c r="AM103" s="74" t="str">
        <f aca="false">IF(OR(ISBLANK($C103),$AL103&lt;&gt;TRUE()),"",IF(ISBLANK(G103),Constants!$B$27,MAX(0,G103)))</f>
        <v/>
      </c>
      <c r="AN103" s="74" t="str">
        <f aca="false">IF(OR(ISBLANK($C103),$AL103&lt;&gt;TRUE()),"",IF(ISBLANK(H103),Constants!$B$28,MAX(0,H103)))</f>
        <v/>
      </c>
      <c r="AO103" s="74" t="str">
        <f aca="false">IF(OR(ISBLANK($C103),$AL103&lt;&gt;TRUE()),"",IF(J103=Constants!$B$7,TRUE(),IF(J103=Constants!$B$8,FALSE(),TRUE())))</f>
        <v/>
      </c>
      <c r="AP103" s="74" t="str">
        <f aca="false">IF(OR(ISBLANK($C103),$AL103&lt;&gt;TRUE()),"",IF(I103=Constants!$B$7,TRUE(),IF(I103=Constants!$B$8,FALSE(),TRUE())))</f>
        <v/>
      </c>
      <c r="AQ103" s="74" t="str">
        <f aca="false">IF(OR(ISBLANK($C103),$AL103&lt;&gt;TRUE()),"",IF(K103=Constants!$B$33,TRUE(),IF(K103=Constants!$B$34,FALSE(),IF(AND(ISNUMBER(O103),OR(ISBLANK(N103),N103=0)),TRUE(),IF(AND(ISBLANK(O103),ISNUMBER(N103),N103&lt;&gt;0),FALSE(),"")))))</f>
        <v/>
      </c>
      <c r="AR103" s="74" t="str">
        <f aca="false">IF(OR(ISBLANK($C103),$AL103&lt;&gt;TRUE()),"",IF(ISBLANK(L103),Constants!$B$35,MAX(0,MIN(Constants!$B$31,L103))))</f>
        <v/>
      </c>
      <c r="AS103" s="74" t="str">
        <f aca="false">IF(OR(ISBLANK($C103),$AL103&lt;&gt;TRUE()),"",IF(ISBLANK(M103),Constants!$B$35,MAX(0,MIN(Constants!$B$32,M103))))</f>
        <v/>
      </c>
      <c r="AT103" s="74" t="str">
        <f aca="false">IF(ISBLANK($C103),"",COUNTA($P103:$X103)&gt;0)</f>
        <v/>
      </c>
      <c r="AU103" s="74" t="str">
        <f aca="false">IF(OR(ISBLANK($C103),$AT103&lt;&gt;TRUE()),"",IF(ISBLANK(P103),Constants!$B$27,MAX(0,P103)))</f>
        <v/>
      </c>
      <c r="AV103" s="74" t="str">
        <f aca="false">IF(OR(ISBLANK($C103),$AT103&lt;&gt;TRUE()),"",IF(ISBLANK(Q103),Constants!$B$28,MAX(0,Q103)))</f>
        <v/>
      </c>
      <c r="AW103" s="74" t="str">
        <f aca="false">IF(OR(ISBLANK($C103),$AT103&lt;&gt;TRUE()),"",IF(S103=Constants!$B$7,TRUE(),IF(S103=Constants!$B$8,FALSE(),TRUE())))</f>
        <v/>
      </c>
      <c r="AX103" s="74" t="str">
        <f aca="false">IF(OR(ISBLANK($C103),$AT103&lt;&gt;TRUE()),"",IF(R103=Constants!$B$7,TRUE(),IF(R103=Constants!$B$8,FALSE(),TRUE())))</f>
        <v/>
      </c>
      <c r="AY103" s="74" t="str">
        <f aca="false">IF(OR(ISBLANK($C103),$AT103&lt;&gt;TRUE()),"",IF(T103=Constants!$B$33,TRUE(),IF(T103=Constants!$B$34,FALSE(),IF(AND(ISNUMBER(X103),OR(ISBLANK(W103),W103=0)),TRUE(),IF(AND(ISBLANK(X103),ISNUMBER(W103),W103&lt;&gt;0),FALSE(),"")))))</f>
        <v/>
      </c>
      <c r="AZ103" s="74" t="str">
        <f aca="false">IF(OR(ISBLANK($C103),$AT103&lt;&gt;TRUE()),"",IF(ISBLANK(U103),Constants!$B$35,MAX(0,MIN(Constants!$B$31,U103))))</f>
        <v/>
      </c>
      <c r="BA103" s="74" t="str">
        <f aca="false">IF(OR(ISBLANK($C103),$AT103&lt;&gt;TRUE()),"",IF(ISBLANK(V103),Constants!$B$35,MAX(0,MIN(Constants!$B$32,V103))))</f>
        <v/>
      </c>
      <c r="BB103" s="74" t="str">
        <f aca="false">IF(ISBLANK($C103),"",COUNTA($Y103:$AG103)&gt;0)</f>
        <v/>
      </c>
      <c r="BC103" s="74" t="str">
        <f aca="false">IF(OR(ISBLANK($C103),$BB103&lt;&gt;TRUE()),"",IF(ISBLANK(Y103),Constants!$B$27,MAX(0,Y103)))</f>
        <v/>
      </c>
      <c r="BD103" s="74" t="str">
        <f aca="false">IF(OR(ISBLANK($C103),$BB103&lt;&gt;TRUE()),"",IF(ISBLANK(Z103),Constants!$B$28,MAX(0,Z103)))</f>
        <v/>
      </c>
      <c r="BE103" s="74" t="str">
        <f aca="false">IF(OR(ISBLANK($C103),$BB103&lt;&gt;TRUE()),"",IF(AB103=Constants!$B$7,TRUE(),IF(AB103=Constants!$B$8,FALSE(),TRUE())))</f>
        <v/>
      </c>
      <c r="BF103" s="74" t="str">
        <f aca="false">IF(OR(ISBLANK($C103),$BB103&lt;&gt;TRUE()),"",IF(AA103=Constants!$B$7,TRUE(),IF(AA103=Constants!$B$8,FALSE(),TRUE())))</f>
        <v/>
      </c>
      <c r="BG103" s="74" t="str">
        <f aca="false">IF(OR(ISBLANK($C103),$BB103&lt;&gt;TRUE()),"",IF(AC103=Constants!$B$33,TRUE(),IF(AC103=Constants!$B$34,FALSE(),IF(AND(ISNUMBER(AG103),OR(ISBLANK(AF103),AF103=0)),TRUE(),IF(AND(ISBLANK(AG103),ISNUMBER(AF103),AF103&lt;&gt;0),FALSE(),"")))))</f>
        <v/>
      </c>
      <c r="BH103" s="74" t="str">
        <f aca="false">IF(OR(ISBLANK($C103),$BB103&lt;&gt;TRUE()),"",IF(ISBLANK(AD103),Constants!$B$35,MAX(0,MIN(Constants!$B$31,AD103))))</f>
        <v/>
      </c>
      <c r="BI103" s="74" t="str">
        <f aca="false">IF(OR(ISBLANK($C103),$BB103&lt;&gt;TRUE()),"",IF(ISBLANK(AE103),Constants!$B$35,MAX(0,MIN(Constants!$B$32,AE103))))</f>
        <v/>
      </c>
      <c r="BJ103" s="75" t="str">
        <f aca="false">IF(ISBLANK($C103),
  "",
IF(AH103=Constants!$B$7,
  TRUE(),
IF(AH103=Constants!$B$8,
  FALSE(),
  FALSE()
)))</f>
        <v/>
      </c>
      <c r="BK103" s="74" t="str">
        <f aca="false">IF(ISBLANK($C103),"",IF($BJ103,Constants!$B$9,IF(COUNTA($E103:$AH103)=0,Constants!$B$10,IF(NOT($AK103),Constants!$B$11,IF(AND(NOT(ISNUMBER($BM103)),COUNTA($O103,$X103,$AG103)&gt;0),Constants!$B$13,Constants!$B$12)))))</f>
        <v/>
      </c>
      <c r="BL103" s="74" t="str">
        <f aca="false">IF(ISBLANK($C103),"",IF($BK103&lt;&gt;Constants!$B$12,$BK103,Constants!$B$4))</f>
        <v/>
      </c>
      <c r="BM103" s="73" t="str">
        <f aca="false">IF(OR(ISBLANK($D$8), NOT(ISNUMBER($D$8))), Constants!$B$17,$D$8)</f>
        <v>ERROR: Set Target Time in cell D8</v>
      </c>
      <c r="BN103" s="73" t="str">
        <f aca="false">IF(OR($BK103&lt;&gt;Constants!$B$12,$AL103&lt;&gt;TRUE()),"",IF(NOT($AO103),TRUE(),IF($AQ103="","",$AQ103)))</f>
        <v/>
      </c>
      <c r="BO103" s="74" t="b">
        <f aca="false">IF(BN103="",FALSE(),IF(NOT($AO103),TRUE(),IF($AQ103,ISNUMBER(O103),ISNUMBER(N103))))</f>
        <v>0</v>
      </c>
      <c r="BP103" s="76" t="str">
        <f aca="false">IF(BO103,IF($AJ103,1,Constants!$B$22)*POWER(Constants!$B$23,MAX($AM103,0))*POWER(Constants!$B$24,MAX($AN103,0)),"")</f>
        <v/>
      </c>
      <c r="BQ103" s="74" t="str">
        <f aca="false">IF(OR($BK103&lt;&gt;Constants!$B$12,NOT($BO103)),"",IF(NOT($AO103),0,Constants!$B$19*IF($AQ103,1,MAX(0,MIN(1,(Constants!$B$20-N103)/Constants!$B$20)))))</f>
        <v/>
      </c>
      <c r="BR103" s="74" t="str">
        <f aca="false">IF(BQ103="","",BQ103*IF($AP103,1,Constants!$B$25)*BP103)</f>
        <v/>
      </c>
      <c r="BS103" s="74" t="str">
        <f aca="false">IF(OR($BK103&lt;&gt;Constants!$B$12,NOT($BO103)),"",IF(NOT($AO103),0,IF(NOT($AQ103),0,MAX(0,Constants!$B$21*(1-ABS(O103-$BM103)/$BM103)))))</f>
        <v/>
      </c>
      <c r="BT103" s="74" t="str">
        <f aca="false">IF(BS103="","",BS103*BP103)</f>
        <v/>
      </c>
      <c r="BU103" s="74" t="str">
        <f aca="false">IF(OR($BK103&lt;&gt;Constants!$B$12,NOT($BO103)),"",IF(OR(NOT($AO103),NOT($AP103)),0,MIN(Constants!$B$18,(Constants!$B$29*$AR103+Constants!$B$30*$AS103)*IF($AQ103,1,MAX(0,MIN(1,(Constants!$B$20-N103)/Constants!$B$20))))))</f>
        <v/>
      </c>
      <c r="BV103" s="74" t="str">
        <f aca="false">IF(BU103="","",BU103*BP103)</f>
        <v/>
      </c>
      <c r="BW103" s="75" t="str">
        <f aca="false">IF(OR($BK103&lt;&gt;Constants!$B$12,NOT($BO103)),"",BR103+BT103+BV103)</f>
        <v/>
      </c>
      <c r="BX103" s="73" t="str">
        <f aca="false">IF(OR($BK103&lt;&gt;Constants!$B$12,$AT103&lt;&gt;TRUE()),"",IF(NOT($AW103),TRUE(),IF($AY103="","",$AY103)))</f>
        <v/>
      </c>
      <c r="BY103" s="74" t="b">
        <f aca="false">IF(BX103="",FALSE(),IF(NOT($AW103),TRUE(),IF($AY103,ISNUMBER(X103),ISNUMBER(W103))))</f>
        <v>0</v>
      </c>
      <c r="BZ103" s="76" t="str">
        <f aca="false">IF(BY103,IF($AJ103,1,Constants!$B$22)*POWER(Constants!$B$23,MAX($AU103,0))*POWER(Constants!$B$24,MAX($AV103,0)),"")</f>
        <v/>
      </c>
      <c r="CA103" s="74" t="str">
        <f aca="false">IF(OR($BK103&lt;&gt;Constants!$B$12,NOT($BY103)),"",IF(NOT($AW103),0,Constants!$B$19*IF($AY103,1,MAX(0,MIN(1,(Constants!$B$20-W103)/Constants!$B$20)))))</f>
        <v/>
      </c>
      <c r="CB103" s="74" t="str">
        <f aca="false">IF(CA103="","",CA103*IF($AX103,1,Constants!$B$25)*BZ103)</f>
        <v/>
      </c>
      <c r="CC103" s="74" t="str">
        <f aca="false">IF(OR($BK103&lt;&gt;Constants!$B$12,NOT($BY103)),"",IF(NOT($AW103),0,IF(NOT($AY103),0,MAX(0,Constants!$B$21*(1-ABS(X103-$BM103)/$BM103)))))</f>
        <v/>
      </c>
      <c r="CD103" s="74" t="str">
        <f aca="false">IF(CC103="","",CC103*BZ103)</f>
        <v/>
      </c>
      <c r="CE103" s="74" t="str">
        <f aca="false">IF(OR($BK103&lt;&gt;Constants!$B$12,NOT($BY103)),"",IF(OR(NOT($AW103),NOT($AX103)),0,MIN(Constants!$B$18,(Constants!$B$29*$AZ103+Constants!$B$30*$BA103)*IF($AY103,1,MAX(0,MIN(1,(Constants!$B$20-W103)/Constants!$B$20))))))</f>
        <v/>
      </c>
      <c r="CF103" s="74" t="str">
        <f aca="false">IF(CE103="","",CE103*BZ103)</f>
        <v/>
      </c>
      <c r="CG103" s="75" t="str">
        <f aca="false">IF(OR($BK103&lt;&gt;Constants!$B$12,NOT($BY103)),"",CB103+CD103+CF103)</f>
        <v/>
      </c>
      <c r="CH103" s="73" t="b">
        <f aca="false">IF(OR(BN103="",BX103=""),TRUE(),BN103&lt;&gt;BX103)</f>
        <v>1</v>
      </c>
      <c r="CI103" s="74" t="str">
        <f aca="false">IF(OR($BK103&lt;&gt;Constants!$B$12,$BB103&lt;&gt;TRUE(),NOT($CH103)),"",IF(NOT($BE103),TRUE(),IF($BG103="","",$BG103)))</f>
        <v/>
      </c>
      <c r="CJ103" s="74" t="b">
        <f aca="false">IF(CI103="",FALSE(),IF(NOT($BE103),TRUE(),IF($BG103,ISNUMBER(AG103),ISNUMBER(AF103))))</f>
        <v>0</v>
      </c>
      <c r="CK103" s="76" t="str">
        <f aca="false">IF(CJ103,IF($AJ103,1,Constants!$B$22)*POWER(Constants!$B$23,MAX($BC103,0))*POWER(Constants!$B$24,MAX($BD103,0)),"")</f>
        <v/>
      </c>
      <c r="CL103" s="74" t="str">
        <f aca="false">IF(OR($BK103&lt;&gt;Constants!$B$12,NOT($CJ103)),"",IF(NOT($BE103),0,Constants!$B$19*IF($BG103,1,MAX(0,MIN(1,(Constants!$B$20-AF103)/Constants!$B$20)))))</f>
        <v/>
      </c>
      <c r="CM103" s="74" t="str">
        <f aca="false">IF(CL103="","",CL103*IF($BF103,1,Constants!$B$25)*CK103)</f>
        <v/>
      </c>
      <c r="CN103" s="74" t="str">
        <f aca="false">IF(OR($BK103&lt;&gt;Constants!$B$12,NOT($CJ103)),"",IF(NOT($BE103),0,IF(NOT($BG103),0,MAX(0,Constants!$B$21*(1-ABS(AG103-$BM103)/$BM103)))))</f>
        <v/>
      </c>
      <c r="CO103" s="74" t="str">
        <f aca="false">IF(CN103="","",CN103*CK103)</f>
        <v/>
      </c>
      <c r="CP103" s="74" t="str">
        <f aca="false">IF(OR($BK103&lt;&gt;Constants!$B$12,NOT($CJ103)),"",IF(OR(NOT($BE103),NOT($BF103)),0,MIN(Constants!$B$18,(Constants!$B$29*$BH103+Constants!$B$30*$BI103)*IF($BG103,1,MAX(0,MIN(1,(Constants!$B$20-AF103)/Constants!$B$20))))))</f>
        <v/>
      </c>
      <c r="CQ103" s="74" t="str">
        <f aca="false">IF(CP103="","",CP103*CK103)</f>
        <v/>
      </c>
      <c r="CR103" s="75" t="str">
        <f aca="false">IF(OR($BK103&lt;&gt;Constants!$B$12,NOT($CJ103)),"",CM103+CO103+CQ103)</f>
        <v/>
      </c>
      <c r="CS103" s="73" t="str">
        <f aca="false">IF(OR($BK103&lt;&gt;Constants!$B$12,ISBLANK($C103)),"",BW103)</f>
        <v/>
      </c>
      <c r="CT103" s="74" t="str">
        <f aca="false">IF(OR($BK103&lt;&gt;Constants!$B$12,ISBLANK($C103)),"",CG103)</f>
        <v/>
      </c>
      <c r="CU103" s="75" t="str">
        <f aca="false">IF(OR($BK103&lt;&gt;Constants!$B$12,ISBLANK($C103)),"",CR103)</f>
        <v/>
      </c>
      <c r="CV103" s="74" t="str">
        <f aca="false">IF(OR($BK103&lt;&gt;Constants!$B$12,ISBLANK($C103)),"",IF(COUNT(CS103:CU103)=0,0,MAX(CS103:CU103)))</f>
        <v/>
      </c>
      <c r="CW103" s="74" t="str">
        <f aca="false">IF($BK103&lt;&gt;Constants!$B$12,"",CV103)</f>
        <v/>
      </c>
      <c r="CX103" s="74" t="str">
        <f aca="false">IF(ISNUMBER(CW103), RANK(CW103,$CW$11:$CW$510), "")</f>
        <v/>
      </c>
      <c r="CY103" s="73" t="str">
        <f aca="false">IF(OR($BK103&lt;&gt;Constants!$B$12,ISBLANK($C103)),"",MAX(BT103,CD103,CO103))</f>
        <v/>
      </c>
      <c r="CZ103" s="74" t="str">
        <f aca="false">IF(ISNUMBER(CY103), RANK(CY103,CY$11:CY$510), "")</f>
        <v/>
      </c>
      <c r="DA103" s="74" t="str">
        <f aca="false">IF(OR($BK103&lt;&gt;Constants!$B$12,ISBLANK($C103)),"",MAX(AM103,AU103,IF($CH103,BC103,0)))</f>
        <v/>
      </c>
      <c r="DB103" s="74" t="str">
        <f aca="false">IF(ISNUMBER(DA103), RANK(DA103,DA$11:DA$510,1), "")</f>
        <v/>
      </c>
      <c r="DC103" s="74" t="str">
        <f aca="false">IF(OR($BK103&lt;&gt;Constants!$B$12,ISBLANK($C103)),"",MAX(BV103,CF103,CQ103))</f>
        <v/>
      </c>
      <c r="DD103" s="74" t="str">
        <f aca="false">IF(ISNUMBER(DC103),RANK(DC103,DC$11:DC$510),"")</f>
        <v/>
      </c>
      <c r="DE103" s="77" t="str">
        <f aca="false">IFERROR(IF(OR($BK103&lt;&gt;Constants!$B$12, ISBLANK($C103)),"",LARGE(CS103:CU103,2)), 0)</f>
        <v/>
      </c>
      <c r="DF103" s="75" t="str">
        <f aca="false">IF(ISNUMBER(DE103), RANK(DE103,DE$11:DE$510), "")</f>
        <v/>
      </c>
      <c r="DG103" s="74" t="str">
        <f aca="false">IF(ISBLANK($C103),"",IF(BK103=Constants!$B$12,RANK($CX103, $CX$11:$CX$510, 1)+
SUMPRODUCT(--($CX$11:$CX$510=$CX103),--($CZ103&gt;$CZ$11:$CZ$510))+
SUMPRODUCT(--($CX$11:$CX$510=$CX103),--($CZ103=$CZ$11:$CZ$510),--($DB103&gt;$DB$11:$DB$510))+
SUMPRODUCT(--($CX$11:$CX$510=$CX103),--($CZ103=$CZ$11:$CZ$510),--($DB103=$DB$11:$DB$510), --($DD103&gt;$DD$11:$DD$510))+
SUMPRODUCT(--($CX$11:$CX$510=$CX103),--($CZ103=$CZ$11:$CZ$510),--($DB103=$DB$11:$DB$510), --($DD103=$DD$11:$DD$510), --($DF103&gt;$DF$11:$DF$510))
,BK103)
)</f>
        <v/>
      </c>
      <c r="DH103" s="74" t="str">
        <f aca="false">IF(ISBLANK(C103),"",IF(BK103&lt;&gt;Constants!$B$12, BK103, CX103-DG103))</f>
        <v/>
      </c>
      <c r="DI103" s="75"/>
      <c r="DJ103" s="78"/>
      <c r="DK103" s="79" t="str">
        <f aca="false">IF(ISBLANK($C103),"",IF($BK103=Constants!$B$13,$BM103,""))</f>
        <v/>
      </c>
      <c r="DL103" s="78" t="str">
        <f aca="false">IF(ISBLANK($C103),"",IF($BK103&lt;&gt;Constants!$B$12,"",IF(COUNT($CS103:$CU103)=0,"",MATCH($CV103,$CS103:$CU103,0))))</f>
        <v/>
      </c>
      <c r="DM103" s="80" t="str">
        <f aca="false">IF(ISNUMBER($DL103),CHOOSE($DL103,$BR103,$CB103,$CM103),"")</f>
        <v/>
      </c>
      <c r="DN103" s="80" t="str">
        <f aca="false">IF(ISNUMBER($DL103),CHOOSE($DL103,$BT103,$CD103,$CO103),"")</f>
        <v/>
      </c>
      <c r="DO103" s="80" t="str">
        <f aca="false">IF(ISNUMBER($DL103),CHOOSE($DL103,$BV103,$CF103,$CQ103),"")</f>
        <v/>
      </c>
      <c r="DP103" s="81" t="str">
        <f aca="false">IF(ISBLANK(C103),"",IF(BK103&lt;&gt;Constants!$B$12, BK103 ,CW103))</f>
        <v/>
      </c>
      <c r="DQ103" s="82" t="str">
        <f aca="false">IF(ISBLANK($C103),"",IF($BK103&lt;&gt;Constants!$B$12,$BK103,$BL103))</f>
        <v/>
      </c>
      <c r="DR103" s="82" t="str">
        <f aca="false">IF(ISBLANK(C103),"",DH103)</f>
        <v/>
      </c>
      <c r="DS103" s="82" t="str">
        <f aca="false">IF(ISBLANK(C103),"",DG103)</f>
        <v/>
      </c>
      <c r="DT103" s="83" t="str">
        <f aca="false">IF(ISBLANK(C103),
  "",
IF(DS103=Constants!$B$9,COUNTA($C$11:$C510)+2,IF(DS103=Constants!$B$10,COUNTA($C$11:$C510)+1,IF(DS103=Constants!$B$11,COUNTA($C$11:$C510),DS103))))</f>
        <v/>
      </c>
      <c r="DU103" s="3"/>
      <c r="DV103" s="84" t="n">
        <f aca="false">IF(OR(ISNUMBER(DS103),DS103="DQ",DS103="P",DS103="NS"),
    1,
    0
)</f>
        <v>0</v>
      </c>
      <c r="DW103" s="84" t="n">
        <v>93</v>
      </c>
      <c r="DX103" s="84" t="str">
        <f aca="false">IF(ISBLANK($C103),"",IF(ISNUMBER(DT103),DT103+ROW($B103)/1000,""))</f>
        <v/>
      </c>
      <c r="DY103" s="84" t="str">
        <f aca="false">IF(ISNUMBER(DX103), RANK(DX103,DX$11:DX$510,1), "")</f>
        <v/>
      </c>
      <c r="DZ103" s="84" t="str">
        <f aca="false">IF(ISBLANK($C103),
    "",
    $B103
)</f>
        <v/>
      </c>
      <c r="EA103" s="84" t="str">
        <f aca="false">IF(ISBLANK($C103),
    "",
    $C103
)</f>
        <v/>
      </c>
      <c r="EB103" s="84" t="str">
        <f aca="false">IF(ISBLANK($C103),
    "",
    $D103
)</f>
        <v/>
      </c>
      <c r="EC103" s="84" t="str">
        <f aca="false">IF(ISBLANK($C103),"",$DQ103)</f>
        <v/>
      </c>
      <c r="ED103" s="86" t="str">
        <f aca="false">DP103</f>
        <v/>
      </c>
      <c r="EE103" s="84" t="str">
        <f aca="false">IF(ISBLANK($C103),
    "",
    DS103
)</f>
        <v/>
      </c>
      <c r="EF103" s="87" t="str">
        <f aca="false">IF(DW103&gt;DV$10,
    "",
    VLOOKUP(DW103,DY$11:EE601,7,FALSE())
)</f>
        <v/>
      </c>
      <c r="EG103" s="88" t="str">
        <f aca="false">IF(DW103&gt;DV$10,
    "",
    VLOOKUP(DW103,DY$11:EE601,2,FALSE())
)</f>
        <v/>
      </c>
      <c r="EH103" s="88" t="str">
        <f aca="false">IF(DW103&gt;DV$10,
    "",
    VLOOKUP(DW103,DY$11:EE601,3,FALSE())
)</f>
        <v/>
      </c>
      <c r="EI103" s="88" t="str">
        <f aca="false">IF(DW103&gt;DV$10,
    "",
    VLOOKUP(DW103,DY$11:EE601,4,FALSE())
)</f>
        <v/>
      </c>
      <c r="EJ103" s="89" t="str">
        <f aca="false">IF(DW103&gt;DV$10,
    "",
    VLOOKUP(DW103,DY$11:EE601,6,FALSE())
)</f>
        <v/>
      </c>
      <c r="EK103" s="59"/>
    </row>
    <row r="104" customFormat="false" ht="15.75" hidden="false" customHeight="false" outlineLevel="0" collapsed="false">
      <c r="A104" s="3"/>
      <c r="B104" s="153"/>
      <c r="C104" s="154"/>
      <c r="D104" s="135"/>
      <c r="E104" s="158"/>
      <c r="F104" s="137"/>
      <c r="G104" s="137"/>
      <c r="H104" s="138"/>
      <c r="I104" s="139"/>
      <c r="J104" s="140"/>
      <c r="K104" s="140"/>
      <c r="L104" s="140"/>
      <c r="M104" s="140"/>
      <c r="N104" s="141"/>
      <c r="O104" s="142"/>
      <c r="P104" s="137"/>
      <c r="Q104" s="138"/>
      <c r="R104" s="139"/>
      <c r="S104" s="140"/>
      <c r="T104" s="140"/>
      <c r="U104" s="140"/>
      <c r="V104" s="140"/>
      <c r="W104" s="141"/>
      <c r="X104" s="142"/>
      <c r="Y104" s="137"/>
      <c r="Z104" s="138"/>
      <c r="AA104" s="139"/>
      <c r="AB104" s="140"/>
      <c r="AC104" s="140"/>
      <c r="AD104" s="140"/>
      <c r="AE104" s="140"/>
      <c r="AF104" s="141"/>
      <c r="AG104" s="143"/>
      <c r="AH104" s="139"/>
      <c r="AI104" s="116"/>
      <c r="AJ104" s="116" t="str">
        <f aca="false">IF(ISBLANK($C104),
  "",
IF(E104=Constants!$B$7,
  TRUE(),
IF(E104=Constants!$B$8,
  FALSE(),
  TRUE()
)))</f>
        <v/>
      </c>
      <c r="AK104" s="117" t="str">
        <f aca="false">IF(ISBLANK($C104),"",IF(F104=Constants!$B$8,FALSE(),TRUE()))</f>
        <v/>
      </c>
      <c r="AL104" s="117" t="str">
        <f aca="false">IF(ISBLANK($C104),"",COUNTA($G104:$O104)&gt;0)</f>
        <v/>
      </c>
      <c r="AM104" s="117" t="str">
        <f aca="false">IF(OR(ISBLANK($C104),$AL104&lt;&gt;TRUE()),"",IF(ISBLANK(G104),Constants!$B$27,MAX(0,G104)))</f>
        <v/>
      </c>
      <c r="AN104" s="117" t="str">
        <f aca="false">IF(OR(ISBLANK($C104),$AL104&lt;&gt;TRUE()),"",IF(ISBLANK(H104),Constants!$B$28,MAX(0,H104)))</f>
        <v/>
      </c>
      <c r="AO104" s="117" t="str">
        <f aca="false">IF(OR(ISBLANK($C104),$AL104&lt;&gt;TRUE()),"",IF(J104=Constants!$B$7,TRUE(),IF(J104=Constants!$B$8,FALSE(),TRUE())))</f>
        <v/>
      </c>
      <c r="AP104" s="117" t="str">
        <f aca="false">IF(OR(ISBLANK($C104),$AL104&lt;&gt;TRUE()),"",IF(I104=Constants!$B$7,TRUE(),IF(I104=Constants!$B$8,FALSE(),TRUE())))</f>
        <v/>
      </c>
      <c r="AQ104" s="117" t="str">
        <f aca="false">IF(OR(ISBLANK($C104),$AL104&lt;&gt;TRUE()),"",IF(K104=Constants!$B$33,TRUE(),IF(K104=Constants!$B$34,FALSE(),IF(AND(ISNUMBER(O104),OR(ISBLANK(N104),N104=0)),TRUE(),IF(AND(ISBLANK(O104),ISNUMBER(N104),N104&lt;&gt;0),FALSE(),"")))))</f>
        <v/>
      </c>
      <c r="AR104" s="117" t="str">
        <f aca="false">IF(OR(ISBLANK($C104),$AL104&lt;&gt;TRUE()),"",IF(ISBLANK(L104),Constants!$B$35,MAX(0,MIN(Constants!$B$31,L104))))</f>
        <v/>
      </c>
      <c r="AS104" s="117" t="str">
        <f aca="false">IF(OR(ISBLANK($C104),$AL104&lt;&gt;TRUE()),"",IF(ISBLANK(M104),Constants!$B$35,MAX(0,MIN(Constants!$B$32,M104))))</f>
        <v/>
      </c>
      <c r="AT104" s="117" t="str">
        <f aca="false">IF(ISBLANK($C104),"",COUNTA($P104:$X104)&gt;0)</f>
        <v/>
      </c>
      <c r="AU104" s="117" t="str">
        <f aca="false">IF(OR(ISBLANK($C104),$AT104&lt;&gt;TRUE()),"",IF(ISBLANK(P104),Constants!$B$27,MAX(0,P104)))</f>
        <v/>
      </c>
      <c r="AV104" s="117" t="str">
        <f aca="false">IF(OR(ISBLANK($C104),$AT104&lt;&gt;TRUE()),"",IF(ISBLANK(Q104),Constants!$B$28,MAX(0,Q104)))</f>
        <v/>
      </c>
      <c r="AW104" s="117" t="str">
        <f aca="false">IF(OR(ISBLANK($C104),$AT104&lt;&gt;TRUE()),"",IF(S104=Constants!$B$7,TRUE(),IF(S104=Constants!$B$8,FALSE(),TRUE())))</f>
        <v/>
      </c>
      <c r="AX104" s="117" t="str">
        <f aca="false">IF(OR(ISBLANK($C104),$AT104&lt;&gt;TRUE()),"",IF(R104=Constants!$B$7,TRUE(),IF(R104=Constants!$B$8,FALSE(),TRUE())))</f>
        <v/>
      </c>
      <c r="AY104" s="117" t="str">
        <f aca="false">IF(OR(ISBLANK($C104),$AT104&lt;&gt;TRUE()),"",IF(T104=Constants!$B$33,TRUE(),IF(T104=Constants!$B$34,FALSE(),IF(AND(ISNUMBER(X104),OR(ISBLANK(W104),W104=0)),TRUE(),IF(AND(ISBLANK(X104),ISNUMBER(W104),W104&lt;&gt;0),FALSE(),"")))))</f>
        <v/>
      </c>
      <c r="AZ104" s="117" t="str">
        <f aca="false">IF(OR(ISBLANK($C104),$AT104&lt;&gt;TRUE()),"",IF(ISBLANK(U104),Constants!$B$35,MAX(0,MIN(Constants!$B$31,U104))))</f>
        <v/>
      </c>
      <c r="BA104" s="117" t="str">
        <f aca="false">IF(OR(ISBLANK($C104),$AT104&lt;&gt;TRUE()),"",IF(ISBLANK(V104),Constants!$B$35,MAX(0,MIN(Constants!$B$32,V104))))</f>
        <v/>
      </c>
      <c r="BB104" s="117" t="str">
        <f aca="false">IF(ISBLANK($C104),"",COUNTA($Y104:$AG104)&gt;0)</f>
        <v/>
      </c>
      <c r="BC104" s="117" t="str">
        <f aca="false">IF(OR(ISBLANK($C104),$BB104&lt;&gt;TRUE()),"",IF(ISBLANK(Y104),Constants!$B$27,MAX(0,Y104)))</f>
        <v/>
      </c>
      <c r="BD104" s="117" t="str">
        <f aca="false">IF(OR(ISBLANK($C104),$BB104&lt;&gt;TRUE()),"",IF(ISBLANK(Z104),Constants!$B$28,MAX(0,Z104)))</f>
        <v/>
      </c>
      <c r="BE104" s="117" t="str">
        <f aca="false">IF(OR(ISBLANK($C104),$BB104&lt;&gt;TRUE()),"",IF(AB104=Constants!$B$7,TRUE(),IF(AB104=Constants!$B$8,FALSE(),TRUE())))</f>
        <v/>
      </c>
      <c r="BF104" s="117" t="str">
        <f aca="false">IF(OR(ISBLANK($C104),$BB104&lt;&gt;TRUE()),"",IF(AA104=Constants!$B$7,TRUE(),IF(AA104=Constants!$B$8,FALSE(),TRUE())))</f>
        <v/>
      </c>
      <c r="BG104" s="117" t="str">
        <f aca="false">IF(OR(ISBLANK($C104),$BB104&lt;&gt;TRUE()),"",IF(AC104=Constants!$B$33,TRUE(),IF(AC104=Constants!$B$34,FALSE(),IF(AND(ISNUMBER(AG104),OR(ISBLANK(AF104),AF104=0)),TRUE(),IF(AND(ISBLANK(AG104),ISNUMBER(AF104),AF104&lt;&gt;0),FALSE(),"")))))</f>
        <v/>
      </c>
      <c r="BH104" s="117" t="str">
        <f aca="false">IF(OR(ISBLANK($C104),$BB104&lt;&gt;TRUE()),"",IF(ISBLANK(AD104),Constants!$B$35,MAX(0,MIN(Constants!$B$31,AD104))))</f>
        <v/>
      </c>
      <c r="BI104" s="117" t="str">
        <f aca="false">IF(OR(ISBLANK($C104),$BB104&lt;&gt;TRUE()),"",IF(ISBLANK(AE104),Constants!$B$35,MAX(0,MIN(Constants!$B$32,AE104))))</f>
        <v/>
      </c>
      <c r="BJ104" s="118" t="str">
        <f aca="false">IF(ISBLANK($C104),
  "",
IF(AH104=Constants!$B$7,
  TRUE(),
IF(AH104=Constants!$B$8,
  FALSE(),
  FALSE()
)))</f>
        <v/>
      </c>
      <c r="BK104" s="117" t="str">
        <f aca="false">IF(ISBLANK($C104),"",IF($BJ104,Constants!$B$9,IF(COUNTA($E104:$AH104)=0,Constants!$B$10,IF(NOT($AK104),Constants!$B$11,IF(AND(NOT(ISNUMBER($BM104)),COUNTA($O104,$X104,$AG104)&gt;0),Constants!$B$13,Constants!$B$12)))))</f>
        <v/>
      </c>
      <c r="BL104" s="117" t="str">
        <f aca="false">IF(ISBLANK($C104),"",IF($BK104&lt;&gt;Constants!$B$12,$BK104,Constants!$B$4))</f>
        <v/>
      </c>
      <c r="BM104" s="116" t="str">
        <f aca="false">IF(OR(ISBLANK($D$8), NOT(ISNUMBER($D$8))), Constants!$B$17,$D$8)</f>
        <v>ERROR: Set Target Time in cell D8</v>
      </c>
      <c r="BN104" s="119" t="str">
        <f aca="false">IF(OR($BK104&lt;&gt;Constants!$B$12,$AL104&lt;&gt;TRUE()),"",IF(NOT($AO104),TRUE(),IF($AQ104="","",$AQ104)))</f>
        <v/>
      </c>
      <c r="BO104" s="120" t="n">
        <f aca="false">IF(BN104="",FALSE(),IF(NOT($AO104),TRUE(),IF($AQ104,ISNUMBER(O104),ISNUMBER(N104))))</f>
        <v>0</v>
      </c>
      <c r="BP104" s="121" t="str">
        <f aca="false">IF(BO104,IF($AJ104,1,Constants!$B$22)*POWER(Constants!$B$23,MAX($AM104,0))*POWER(Constants!$B$24,MAX($AN104,0)),"")</f>
        <v/>
      </c>
      <c r="BQ104" s="117" t="str">
        <f aca="false">IF(OR($BK104&lt;&gt;Constants!$B$12,NOT($BO104)),"",IF(NOT($AO104),0,Constants!$B$19*IF($AQ104,1,MAX(0,MIN(1,(Constants!$B$20-N104)/Constants!$B$20)))))</f>
        <v/>
      </c>
      <c r="BR104" s="117" t="str">
        <f aca="false">IF(BQ104="","",BQ104*IF($AP104,1,Constants!$B$25)*BP104)</f>
        <v/>
      </c>
      <c r="BS104" s="117" t="str">
        <f aca="false">IF(OR($BK104&lt;&gt;Constants!$B$12,NOT($BO104)),"",IF(NOT($AO104),0,IF(NOT($AQ104),0,MAX(0,Constants!$B$21*(1-ABS(O104-$BM104)/$BM104)))))</f>
        <v/>
      </c>
      <c r="BT104" s="117" t="str">
        <f aca="false">IF(BS104="","",BS104*BP104)</f>
        <v/>
      </c>
      <c r="BU104" s="117" t="str">
        <f aca="false">IF(OR($BK104&lt;&gt;Constants!$B$12,NOT($BO104)),"",IF(OR(NOT($AO104),NOT($AP104)),0,MIN(Constants!$B$18,(Constants!$B$29*$AR104+Constants!$B$30*$AS104)*IF($AQ104,1,MAX(0,MIN(1,(Constants!$B$20-N104)/Constants!$B$20))))))</f>
        <v/>
      </c>
      <c r="BV104" s="117" t="str">
        <f aca="false">IF(BU104="","",BU104*BP104)</f>
        <v/>
      </c>
      <c r="BW104" s="122" t="str">
        <f aca="false">IF(OR($BK104&lt;&gt;Constants!$B$12,NOT($BO104)),"",BR104+BT104+BV104)</f>
        <v/>
      </c>
      <c r="BX104" s="119" t="str">
        <f aca="false">IF(OR($BK104&lt;&gt;Constants!$B$12,$AT104&lt;&gt;TRUE()),"",IF(NOT($AW104),TRUE(),IF($AY104="","",$AY104)))</f>
        <v/>
      </c>
      <c r="BY104" s="120" t="n">
        <f aca="false">IF(BX104="",FALSE(),IF(NOT($AW104),TRUE(),IF($AY104,ISNUMBER(X104),ISNUMBER(W104))))</f>
        <v>0</v>
      </c>
      <c r="BZ104" s="121" t="str">
        <f aca="false">IF(BY104,IF($AJ104,1,Constants!$B$22)*POWER(Constants!$B$23,MAX($AU104,0))*POWER(Constants!$B$24,MAX($AV104,0)),"")</f>
        <v/>
      </c>
      <c r="CA104" s="117" t="str">
        <f aca="false">IF(OR($BK104&lt;&gt;Constants!$B$12,NOT($BY104)),"",IF(NOT($AW104),0,Constants!$B$19*IF($AY104,1,MAX(0,MIN(1,(Constants!$B$20-W104)/Constants!$B$20)))))</f>
        <v/>
      </c>
      <c r="CB104" s="117" t="str">
        <f aca="false">IF(CA104="","",CA104*IF($AX104,1,Constants!$B$25)*BZ104)</f>
        <v/>
      </c>
      <c r="CC104" s="117" t="str">
        <f aca="false">IF(OR($BK104&lt;&gt;Constants!$B$12,NOT($BY104)),"",IF(NOT($AW104),0,IF(NOT($AY104),0,MAX(0,Constants!$B$21*(1-ABS(X104-$BM104)/$BM104)))))</f>
        <v/>
      </c>
      <c r="CD104" s="117" t="str">
        <f aca="false">IF(CC104="","",CC104*BZ104)</f>
        <v/>
      </c>
      <c r="CE104" s="117" t="str">
        <f aca="false">IF(OR($BK104&lt;&gt;Constants!$B$12,NOT($BY104)),"",IF(OR(NOT($AW104),NOT($AX104)),0,MIN(Constants!$B$18,(Constants!$B$29*$AZ104+Constants!$B$30*$BA104)*IF($AY104,1,MAX(0,MIN(1,(Constants!$B$20-W104)/Constants!$B$20))))))</f>
        <v/>
      </c>
      <c r="CF104" s="117" t="str">
        <f aca="false">IF(CE104="","",CE104*BZ104)</f>
        <v/>
      </c>
      <c r="CG104" s="122" t="str">
        <f aca="false">IF(OR($BK104&lt;&gt;Constants!$B$12,NOT($BY104)),"",CB104+CD104+CF104)</f>
        <v/>
      </c>
      <c r="CH104" s="119" t="n">
        <f aca="false">IF(OR(BN104="",BX104=""),TRUE(),BN104&lt;&gt;BX104)</f>
        <v>1</v>
      </c>
      <c r="CI104" s="117" t="str">
        <f aca="false">IF(OR($BK104&lt;&gt;Constants!$B$12,$BB104&lt;&gt;TRUE(),NOT($CH104)),"",IF(NOT($BE104),TRUE(),IF($BG104="","",$BG104)))</f>
        <v/>
      </c>
      <c r="CJ104" s="120" t="n">
        <f aca="false">IF(CI104="",FALSE(),IF(NOT($BE104),TRUE(),IF($BG104,ISNUMBER(AG104),ISNUMBER(AF104))))</f>
        <v>0</v>
      </c>
      <c r="CK104" s="121" t="str">
        <f aca="false">IF(CJ104,IF($AJ104,1,Constants!$B$22)*POWER(Constants!$B$23,MAX($BC104,0))*POWER(Constants!$B$24,MAX($BD104,0)),"")</f>
        <v/>
      </c>
      <c r="CL104" s="117" t="str">
        <f aca="false">IF(OR($BK104&lt;&gt;Constants!$B$12,NOT($CJ104)),"",IF(NOT($BE104),0,Constants!$B$19*IF($BG104,1,MAX(0,MIN(1,(Constants!$B$20-AF104)/Constants!$B$20)))))</f>
        <v/>
      </c>
      <c r="CM104" s="117" t="str">
        <f aca="false">IF(CL104="","",CL104*IF($BF104,1,Constants!$B$25)*CK104)</f>
        <v/>
      </c>
      <c r="CN104" s="117" t="str">
        <f aca="false">IF(OR($BK104&lt;&gt;Constants!$B$12,NOT($CJ104)),"",IF(NOT($BE104),0,IF(NOT($BG104),0,MAX(0,Constants!$B$21*(1-ABS(AG104-$BM104)/$BM104)))))</f>
        <v/>
      </c>
      <c r="CO104" s="117" t="str">
        <f aca="false">IF(CN104="","",CN104*CK104)</f>
        <v/>
      </c>
      <c r="CP104" s="117" t="str">
        <f aca="false">IF(OR($BK104&lt;&gt;Constants!$B$12,NOT($CJ104)),"",IF(OR(NOT($BE104),NOT($BF104)),0,MIN(Constants!$B$18,(Constants!$B$29*$BH104+Constants!$B$30*$BI104)*IF($BG104,1,MAX(0,MIN(1,(Constants!$B$20-AF104)/Constants!$B$20))))))</f>
        <v/>
      </c>
      <c r="CQ104" s="117" t="str">
        <f aca="false">IF(CP104="","",CP104*CK104)</f>
        <v/>
      </c>
      <c r="CR104" s="122" t="str">
        <f aca="false">IF(OR($BK104&lt;&gt;Constants!$B$12,NOT($CJ104)),"",CM104+CO104+CQ104)</f>
        <v/>
      </c>
      <c r="CS104" s="116" t="str">
        <f aca="false">IF(OR($BK104&lt;&gt;Constants!$B$12,ISBLANK($C104)),"",BW104)</f>
        <v/>
      </c>
      <c r="CT104" s="117" t="str">
        <f aca="false">IF(OR($BK104&lt;&gt;Constants!$B$12,ISBLANK($C104)),"",CG104)</f>
        <v/>
      </c>
      <c r="CU104" s="118" t="str">
        <f aca="false">IF(OR($BK104&lt;&gt;Constants!$B$12,ISBLANK($C104)),"",CR104)</f>
        <v/>
      </c>
      <c r="CV104" s="117" t="str">
        <f aca="false">IF(OR($BK104&lt;&gt;Constants!$B$12,ISBLANK($C104)),"",IF(COUNT(CS104:CU104)=0,0,MAX(CS104:CU104)))</f>
        <v/>
      </c>
      <c r="CW104" s="117" t="str">
        <f aca="false">IF($BK104&lt;&gt;Constants!$B$12,"",CV104)</f>
        <v/>
      </c>
      <c r="CX104" s="117" t="str">
        <f aca="false">IF(ISNUMBER(CW104), RANK(CW104,$CW$11:$CW$510), "")</f>
        <v/>
      </c>
      <c r="CY104" s="116" t="str">
        <f aca="false">IF(OR($BK104&lt;&gt;Constants!$B$12,ISBLANK($C104)),"",MAX(BT104,CD104,CO104))</f>
        <v/>
      </c>
      <c r="CZ104" s="117" t="str">
        <f aca="false">IF(ISNUMBER(CY104), RANK(CY104,CY$11:CY$510), "")</f>
        <v/>
      </c>
      <c r="DA104" s="117" t="str">
        <f aca="false">IF(OR($BK104&lt;&gt;Constants!$B$12,ISBLANK($C104)),"",MAX(AM104,AU104,IF($CH104,BC104,0)))</f>
        <v/>
      </c>
      <c r="DB104" s="117" t="str">
        <f aca="false">IF(ISNUMBER(DA104), RANK(DA104,DA$11:DA$510,1), "")</f>
        <v/>
      </c>
      <c r="DC104" s="117" t="str">
        <f aca="false">IF(OR($BK104&lt;&gt;Constants!$B$12,ISBLANK($C104)),"",MAX(BV104,CF104,CQ104))</f>
        <v/>
      </c>
      <c r="DD104" s="117" t="str">
        <f aca="false">IF(ISNUMBER(DC104),RANK(DC104,DC$11:DC$510),"")</f>
        <v/>
      </c>
      <c r="DE104" s="123" t="str">
        <f aca="false">IFERROR(IF(OR($BK104&lt;&gt;Constants!$B$12, ISBLANK($C104)),"",LARGE(CS104:CU104,2)), 0)</f>
        <v/>
      </c>
      <c r="DF104" s="118" t="str">
        <f aca="false">IF(ISNUMBER(DE104), RANK(DE104,DE$11:DE$510), "")</f>
        <v/>
      </c>
      <c r="DG104" s="117" t="str">
        <f aca="false">IF(ISBLANK($C104),"",IF(BK104=Constants!$B$12,RANK($CX104, $CX$11:$CX$510, 1)+
SUMPRODUCT(--($CX$11:$CX$510=$CX104),--($CZ104&gt;$CZ$11:$CZ$510))+
SUMPRODUCT(--($CX$11:$CX$510=$CX104),--($CZ104=$CZ$11:$CZ$510),--($DB104&gt;$DB$11:$DB$510))+
SUMPRODUCT(--($CX$11:$CX$510=$CX104),--($CZ104=$CZ$11:$CZ$510),--($DB104=$DB$11:$DB$510), --($DD104&gt;$DD$11:$DD$510))+
SUMPRODUCT(--($CX$11:$CX$510=$CX104),--($CZ104=$CZ$11:$CZ$510),--($DB104=$DB$11:$DB$510), --($DD104=$DD$11:$DD$510), --($DF104&gt;$DF$11:$DF$510))
,BK104)
)</f>
        <v/>
      </c>
      <c r="DH104" s="117" t="str">
        <f aca="false">IF(ISBLANK(C104),"",IF(BK104&lt;&gt;Constants!$B$12, BK104, CX104-DG104))</f>
        <v/>
      </c>
      <c r="DI104" s="118"/>
      <c r="DJ104" s="124"/>
      <c r="DK104" s="125" t="str">
        <f aca="false">IF(ISBLANK($C104),"",IF($BK104=Constants!$B$13,$BM104,""))</f>
        <v/>
      </c>
      <c r="DL104" s="124" t="str">
        <f aca="false">IF(ISBLANK($C104),"",IF($BK104&lt;&gt;Constants!$B$12,"",IF(COUNT($CS104:$CU104)=0,"",MATCH($CV104,$CS104:$CU104,0))))</f>
        <v/>
      </c>
      <c r="DM104" s="126" t="str">
        <f aca="false">IF(ISNUMBER($DL104),CHOOSE($DL104,$BR104,$CB104,$CM104),"")</f>
        <v/>
      </c>
      <c r="DN104" s="126" t="str">
        <f aca="false">IF(ISNUMBER($DL104),CHOOSE($DL104,$BT104,$CD104,$CO104),"")</f>
        <v/>
      </c>
      <c r="DO104" s="126" t="str">
        <f aca="false">IF(ISNUMBER($DL104),CHOOSE($DL104,$BV104,$CF104,$CQ104),"")</f>
        <v/>
      </c>
      <c r="DP104" s="127" t="str">
        <f aca="false">IF(ISBLANK(C104),"",IF(BK104&lt;&gt;Constants!$B$12, BK104 ,CW104))</f>
        <v/>
      </c>
      <c r="DQ104" s="128" t="str">
        <f aca="false">IF(ISBLANK($C104),"",IF($BK104&lt;&gt;Constants!$B$12,$BK104,$BL104))</f>
        <v/>
      </c>
      <c r="DR104" s="128" t="str">
        <f aca="false">IF(ISBLANK(C104),"",DH104)</f>
        <v/>
      </c>
      <c r="DS104" s="128" t="str">
        <f aca="false">IF(ISBLANK(C104),"",DG104)</f>
        <v/>
      </c>
      <c r="DT104" s="129" t="str">
        <f aca="false">IF(ISBLANK(C104),
  "",
IF(DS104=Constants!$B$9,COUNTA($C$11:$C510)+2,IF(DS104=Constants!$B$10,COUNTA($C$11:$C510)+1,IF(DS104=Constants!$B$11,COUNTA($C$11:$C510),DS104))))</f>
        <v/>
      </c>
      <c r="DU104" s="3"/>
      <c r="DV104" s="130" t="n">
        <f aca="false">IF(OR(ISNUMBER(DS104),DS104="DQ",DS104="P",DS104="NS"),
    1,
    0
)</f>
        <v>0</v>
      </c>
      <c r="DW104" s="130" t="n">
        <v>94</v>
      </c>
      <c r="DX104" s="130" t="str">
        <f aca="false">IF(ISBLANK($C104),"",IF(ISNUMBER(DT104),DT104+ROW($B104)/1000,""))</f>
        <v/>
      </c>
      <c r="DY104" s="130" t="str">
        <f aca="false">IF(ISNUMBER(DX104), RANK(DX104,DX$11:DX$510,1), "")</f>
        <v/>
      </c>
      <c r="DZ104" s="130" t="str">
        <f aca="false">IF(ISBLANK($C104),
    "",
    $B104
)</f>
        <v/>
      </c>
      <c r="EA104" s="130" t="str">
        <f aca="false">IF(ISBLANK($C104),
    "",
    $C104
)</f>
        <v/>
      </c>
      <c r="EB104" s="130" t="str">
        <f aca="false">IF(ISBLANK($C104),
    "",
    $D104
)</f>
        <v/>
      </c>
      <c r="EC104" s="130" t="str">
        <f aca="false">IF(ISBLANK($C104),"",$DQ104)</f>
        <v/>
      </c>
      <c r="ED104" s="131" t="str">
        <f aca="false">DP104</f>
        <v/>
      </c>
      <c r="EE104" s="130" t="str">
        <f aca="false">IF(ISBLANK($C104),
    "",
    DS104
)</f>
        <v/>
      </c>
      <c r="EF104" s="132" t="str">
        <f aca="false">IF(DW104&gt;DV$10,
    "",
    VLOOKUP(DW104,DY$11:EE602,7,FALSE())
)</f>
        <v/>
      </c>
      <c r="EG104" s="133" t="str">
        <f aca="false">IF(DW104&gt;DV$10,
    "",
    VLOOKUP(DW104,DY$11:EE602,2,FALSE())
)</f>
        <v/>
      </c>
      <c r="EH104" s="133" t="str">
        <f aca="false">IF(DW104&gt;DV$10,
    "",
    VLOOKUP(DW104,DY$11:EE602,3,FALSE())
)</f>
        <v/>
      </c>
      <c r="EI104" s="133" t="str">
        <f aca="false">IF(DW104&gt;DV$10,
    "",
    VLOOKUP(DW104,DY$11:EE602,4,FALSE())
)</f>
        <v/>
      </c>
      <c r="EJ104" s="134" t="str">
        <f aca="false">IF(DW104&gt;DV$10,
    "",
    VLOOKUP(DW104,DY$11:EE602,6,FALSE())
)</f>
        <v/>
      </c>
      <c r="EK104" s="59"/>
    </row>
    <row r="105" customFormat="false" ht="15.75" hidden="false" customHeight="false" outlineLevel="0" collapsed="false">
      <c r="A105" s="3"/>
      <c r="B105" s="153"/>
      <c r="C105" s="154"/>
      <c r="D105" s="135"/>
      <c r="E105" s="158"/>
      <c r="F105" s="137"/>
      <c r="G105" s="137"/>
      <c r="H105" s="138"/>
      <c r="I105" s="139"/>
      <c r="J105" s="140"/>
      <c r="K105" s="140"/>
      <c r="L105" s="140"/>
      <c r="M105" s="140"/>
      <c r="N105" s="141"/>
      <c r="O105" s="142"/>
      <c r="P105" s="137"/>
      <c r="Q105" s="138"/>
      <c r="R105" s="139"/>
      <c r="S105" s="140"/>
      <c r="T105" s="140"/>
      <c r="U105" s="140"/>
      <c r="V105" s="140"/>
      <c r="W105" s="141"/>
      <c r="X105" s="142"/>
      <c r="Y105" s="137"/>
      <c r="Z105" s="138"/>
      <c r="AA105" s="139"/>
      <c r="AB105" s="140"/>
      <c r="AC105" s="140"/>
      <c r="AD105" s="140"/>
      <c r="AE105" s="140"/>
      <c r="AF105" s="141"/>
      <c r="AG105" s="143"/>
      <c r="AH105" s="139"/>
      <c r="AI105" s="116"/>
      <c r="AJ105" s="116" t="str">
        <f aca="false">IF(ISBLANK($C105),
  "",
IF(E105=Constants!$B$7,
  TRUE(),
IF(E105=Constants!$B$8,
  FALSE(),
  TRUE()
)))</f>
        <v/>
      </c>
      <c r="AK105" s="117" t="str">
        <f aca="false">IF(ISBLANK($C105),"",IF(F105=Constants!$B$8,FALSE(),TRUE()))</f>
        <v/>
      </c>
      <c r="AL105" s="117" t="str">
        <f aca="false">IF(ISBLANK($C105),"",COUNTA($G105:$O105)&gt;0)</f>
        <v/>
      </c>
      <c r="AM105" s="117" t="str">
        <f aca="false">IF(OR(ISBLANK($C105),$AL105&lt;&gt;TRUE()),"",IF(ISBLANK(G105),Constants!$B$27,MAX(0,G105)))</f>
        <v/>
      </c>
      <c r="AN105" s="117" t="str">
        <f aca="false">IF(OR(ISBLANK($C105),$AL105&lt;&gt;TRUE()),"",IF(ISBLANK(H105),Constants!$B$28,MAX(0,H105)))</f>
        <v/>
      </c>
      <c r="AO105" s="117" t="str">
        <f aca="false">IF(OR(ISBLANK($C105),$AL105&lt;&gt;TRUE()),"",IF(J105=Constants!$B$7,TRUE(),IF(J105=Constants!$B$8,FALSE(),TRUE())))</f>
        <v/>
      </c>
      <c r="AP105" s="117" t="str">
        <f aca="false">IF(OR(ISBLANK($C105),$AL105&lt;&gt;TRUE()),"",IF(I105=Constants!$B$7,TRUE(),IF(I105=Constants!$B$8,FALSE(),TRUE())))</f>
        <v/>
      </c>
      <c r="AQ105" s="117" t="str">
        <f aca="false">IF(OR(ISBLANK($C105),$AL105&lt;&gt;TRUE()),"",IF(K105=Constants!$B$33,TRUE(),IF(K105=Constants!$B$34,FALSE(),IF(AND(ISNUMBER(O105),OR(ISBLANK(N105),N105=0)),TRUE(),IF(AND(ISBLANK(O105),ISNUMBER(N105),N105&lt;&gt;0),FALSE(),"")))))</f>
        <v/>
      </c>
      <c r="AR105" s="117" t="str">
        <f aca="false">IF(OR(ISBLANK($C105),$AL105&lt;&gt;TRUE()),"",IF(ISBLANK(L105),Constants!$B$35,MAX(0,MIN(Constants!$B$31,L105))))</f>
        <v/>
      </c>
      <c r="AS105" s="117" t="str">
        <f aca="false">IF(OR(ISBLANK($C105),$AL105&lt;&gt;TRUE()),"",IF(ISBLANK(M105),Constants!$B$35,MAX(0,MIN(Constants!$B$32,M105))))</f>
        <v/>
      </c>
      <c r="AT105" s="117" t="str">
        <f aca="false">IF(ISBLANK($C105),"",COUNTA($P105:$X105)&gt;0)</f>
        <v/>
      </c>
      <c r="AU105" s="117" t="str">
        <f aca="false">IF(OR(ISBLANK($C105),$AT105&lt;&gt;TRUE()),"",IF(ISBLANK(P105),Constants!$B$27,MAX(0,P105)))</f>
        <v/>
      </c>
      <c r="AV105" s="117" t="str">
        <f aca="false">IF(OR(ISBLANK($C105),$AT105&lt;&gt;TRUE()),"",IF(ISBLANK(Q105),Constants!$B$28,MAX(0,Q105)))</f>
        <v/>
      </c>
      <c r="AW105" s="117" t="str">
        <f aca="false">IF(OR(ISBLANK($C105),$AT105&lt;&gt;TRUE()),"",IF(S105=Constants!$B$7,TRUE(),IF(S105=Constants!$B$8,FALSE(),TRUE())))</f>
        <v/>
      </c>
      <c r="AX105" s="117" t="str">
        <f aca="false">IF(OR(ISBLANK($C105),$AT105&lt;&gt;TRUE()),"",IF(R105=Constants!$B$7,TRUE(),IF(R105=Constants!$B$8,FALSE(),TRUE())))</f>
        <v/>
      </c>
      <c r="AY105" s="117" t="str">
        <f aca="false">IF(OR(ISBLANK($C105),$AT105&lt;&gt;TRUE()),"",IF(T105=Constants!$B$33,TRUE(),IF(T105=Constants!$B$34,FALSE(),IF(AND(ISNUMBER(X105),OR(ISBLANK(W105),W105=0)),TRUE(),IF(AND(ISBLANK(X105),ISNUMBER(W105),W105&lt;&gt;0),FALSE(),"")))))</f>
        <v/>
      </c>
      <c r="AZ105" s="117" t="str">
        <f aca="false">IF(OR(ISBLANK($C105),$AT105&lt;&gt;TRUE()),"",IF(ISBLANK(U105),Constants!$B$35,MAX(0,MIN(Constants!$B$31,U105))))</f>
        <v/>
      </c>
      <c r="BA105" s="117" t="str">
        <f aca="false">IF(OR(ISBLANK($C105),$AT105&lt;&gt;TRUE()),"",IF(ISBLANK(V105),Constants!$B$35,MAX(0,MIN(Constants!$B$32,V105))))</f>
        <v/>
      </c>
      <c r="BB105" s="117" t="str">
        <f aca="false">IF(ISBLANK($C105),"",COUNTA($Y105:$AG105)&gt;0)</f>
        <v/>
      </c>
      <c r="BC105" s="117" t="str">
        <f aca="false">IF(OR(ISBLANK($C105),$BB105&lt;&gt;TRUE()),"",IF(ISBLANK(Y105),Constants!$B$27,MAX(0,Y105)))</f>
        <v/>
      </c>
      <c r="BD105" s="117" t="str">
        <f aca="false">IF(OR(ISBLANK($C105),$BB105&lt;&gt;TRUE()),"",IF(ISBLANK(Z105),Constants!$B$28,MAX(0,Z105)))</f>
        <v/>
      </c>
      <c r="BE105" s="117" t="str">
        <f aca="false">IF(OR(ISBLANK($C105),$BB105&lt;&gt;TRUE()),"",IF(AB105=Constants!$B$7,TRUE(),IF(AB105=Constants!$B$8,FALSE(),TRUE())))</f>
        <v/>
      </c>
      <c r="BF105" s="117" t="str">
        <f aca="false">IF(OR(ISBLANK($C105),$BB105&lt;&gt;TRUE()),"",IF(AA105=Constants!$B$7,TRUE(),IF(AA105=Constants!$B$8,FALSE(),TRUE())))</f>
        <v/>
      </c>
      <c r="BG105" s="117" t="str">
        <f aca="false">IF(OR(ISBLANK($C105),$BB105&lt;&gt;TRUE()),"",IF(AC105=Constants!$B$33,TRUE(),IF(AC105=Constants!$B$34,FALSE(),IF(AND(ISNUMBER(AG105),OR(ISBLANK(AF105),AF105=0)),TRUE(),IF(AND(ISBLANK(AG105),ISNUMBER(AF105),AF105&lt;&gt;0),FALSE(),"")))))</f>
        <v/>
      </c>
      <c r="BH105" s="117" t="str">
        <f aca="false">IF(OR(ISBLANK($C105),$BB105&lt;&gt;TRUE()),"",IF(ISBLANK(AD105),Constants!$B$35,MAX(0,MIN(Constants!$B$31,AD105))))</f>
        <v/>
      </c>
      <c r="BI105" s="117" t="str">
        <f aca="false">IF(OR(ISBLANK($C105),$BB105&lt;&gt;TRUE()),"",IF(ISBLANK(AE105),Constants!$B$35,MAX(0,MIN(Constants!$B$32,AE105))))</f>
        <v/>
      </c>
      <c r="BJ105" s="118" t="str">
        <f aca="false">IF(ISBLANK($C105),
  "",
IF(AH105=Constants!$B$7,
  TRUE(),
IF(AH105=Constants!$B$8,
  FALSE(),
  FALSE()
)))</f>
        <v/>
      </c>
      <c r="BK105" s="117" t="str">
        <f aca="false">IF(ISBLANK($C105),"",IF($BJ105,Constants!$B$9,IF(COUNTA($E105:$AH105)=0,Constants!$B$10,IF(NOT($AK105),Constants!$B$11,IF(AND(NOT(ISNUMBER($BM105)),COUNTA($O105,$X105,$AG105)&gt;0),Constants!$B$13,Constants!$B$12)))))</f>
        <v/>
      </c>
      <c r="BL105" s="117" t="str">
        <f aca="false">IF(ISBLANK($C105),"",IF($BK105&lt;&gt;Constants!$B$12,$BK105,Constants!$B$4))</f>
        <v/>
      </c>
      <c r="BM105" s="116" t="str">
        <f aca="false">IF(OR(ISBLANK($D$8), NOT(ISNUMBER($D$8))), Constants!$B$17,$D$8)</f>
        <v>ERROR: Set Target Time in cell D8</v>
      </c>
      <c r="BN105" s="119" t="str">
        <f aca="false">IF(OR($BK105&lt;&gt;Constants!$B$12,$AL105&lt;&gt;TRUE()),"",IF(NOT($AO105),TRUE(),IF($AQ105="","",$AQ105)))</f>
        <v/>
      </c>
      <c r="BO105" s="120" t="n">
        <f aca="false">IF(BN105="",FALSE(),IF(NOT($AO105),TRUE(),IF($AQ105,ISNUMBER(O105),ISNUMBER(N105))))</f>
        <v>0</v>
      </c>
      <c r="BP105" s="121" t="str">
        <f aca="false">IF(BO105,IF($AJ105,1,Constants!$B$22)*POWER(Constants!$B$23,MAX($AM105,0))*POWER(Constants!$B$24,MAX($AN105,0)),"")</f>
        <v/>
      </c>
      <c r="BQ105" s="117" t="str">
        <f aca="false">IF(OR($BK105&lt;&gt;Constants!$B$12,NOT($BO105)),"",IF(NOT($AO105),0,Constants!$B$19*IF($AQ105,1,MAX(0,MIN(1,(Constants!$B$20-N105)/Constants!$B$20)))))</f>
        <v/>
      </c>
      <c r="BR105" s="117" t="str">
        <f aca="false">IF(BQ105="","",BQ105*IF($AP105,1,Constants!$B$25)*BP105)</f>
        <v/>
      </c>
      <c r="BS105" s="117" t="str">
        <f aca="false">IF(OR($BK105&lt;&gt;Constants!$B$12,NOT($BO105)),"",IF(NOT($AO105),0,IF(NOT($AQ105),0,MAX(0,Constants!$B$21*(1-ABS(O105-$BM105)/$BM105)))))</f>
        <v/>
      </c>
      <c r="BT105" s="117" t="str">
        <f aca="false">IF(BS105="","",BS105*BP105)</f>
        <v/>
      </c>
      <c r="BU105" s="117" t="str">
        <f aca="false">IF(OR($BK105&lt;&gt;Constants!$B$12,NOT($BO105)),"",IF(OR(NOT($AO105),NOT($AP105)),0,MIN(Constants!$B$18,(Constants!$B$29*$AR105+Constants!$B$30*$AS105)*IF($AQ105,1,MAX(0,MIN(1,(Constants!$B$20-N105)/Constants!$B$20))))))</f>
        <v/>
      </c>
      <c r="BV105" s="117" t="str">
        <f aca="false">IF(BU105="","",BU105*BP105)</f>
        <v/>
      </c>
      <c r="BW105" s="122" t="str">
        <f aca="false">IF(OR($BK105&lt;&gt;Constants!$B$12,NOT($BO105)),"",BR105+BT105+BV105)</f>
        <v/>
      </c>
      <c r="BX105" s="119" t="str">
        <f aca="false">IF(OR($BK105&lt;&gt;Constants!$B$12,$AT105&lt;&gt;TRUE()),"",IF(NOT($AW105),TRUE(),IF($AY105="","",$AY105)))</f>
        <v/>
      </c>
      <c r="BY105" s="120" t="n">
        <f aca="false">IF(BX105="",FALSE(),IF(NOT($AW105),TRUE(),IF($AY105,ISNUMBER(X105),ISNUMBER(W105))))</f>
        <v>0</v>
      </c>
      <c r="BZ105" s="121" t="str">
        <f aca="false">IF(BY105,IF($AJ105,1,Constants!$B$22)*POWER(Constants!$B$23,MAX($AU105,0))*POWER(Constants!$B$24,MAX($AV105,0)),"")</f>
        <v/>
      </c>
      <c r="CA105" s="117" t="str">
        <f aca="false">IF(OR($BK105&lt;&gt;Constants!$B$12,NOT($BY105)),"",IF(NOT($AW105),0,Constants!$B$19*IF($AY105,1,MAX(0,MIN(1,(Constants!$B$20-W105)/Constants!$B$20)))))</f>
        <v/>
      </c>
      <c r="CB105" s="117" t="str">
        <f aca="false">IF(CA105="","",CA105*IF($AX105,1,Constants!$B$25)*BZ105)</f>
        <v/>
      </c>
      <c r="CC105" s="117" t="str">
        <f aca="false">IF(OR($BK105&lt;&gt;Constants!$B$12,NOT($BY105)),"",IF(NOT($AW105),0,IF(NOT($AY105),0,MAX(0,Constants!$B$21*(1-ABS(X105-$BM105)/$BM105)))))</f>
        <v/>
      </c>
      <c r="CD105" s="117" t="str">
        <f aca="false">IF(CC105="","",CC105*BZ105)</f>
        <v/>
      </c>
      <c r="CE105" s="117" t="str">
        <f aca="false">IF(OR($BK105&lt;&gt;Constants!$B$12,NOT($BY105)),"",IF(OR(NOT($AW105),NOT($AX105)),0,MIN(Constants!$B$18,(Constants!$B$29*$AZ105+Constants!$B$30*$BA105)*IF($AY105,1,MAX(0,MIN(1,(Constants!$B$20-W105)/Constants!$B$20))))))</f>
        <v/>
      </c>
      <c r="CF105" s="117" t="str">
        <f aca="false">IF(CE105="","",CE105*BZ105)</f>
        <v/>
      </c>
      <c r="CG105" s="122" t="str">
        <f aca="false">IF(OR($BK105&lt;&gt;Constants!$B$12,NOT($BY105)),"",CB105+CD105+CF105)</f>
        <v/>
      </c>
      <c r="CH105" s="119" t="n">
        <f aca="false">IF(OR(BN105="",BX105=""),TRUE(),BN105&lt;&gt;BX105)</f>
        <v>1</v>
      </c>
      <c r="CI105" s="117" t="str">
        <f aca="false">IF(OR($BK105&lt;&gt;Constants!$B$12,$BB105&lt;&gt;TRUE(),NOT($CH105)),"",IF(NOT($BE105),TRUE(),IF($BG105="","",$BG105)))</f>
        <v/>
      </c>
      <c r="CJ105" s="120" t="n">
        <f aca="false">IF(CI105="",FALSE(),IF(NOT($BE105),TRUE(),IF($BG105,ISNUMBER(AG105),ISNUMBER(AF105))))</f>
        <v>0</v>
      </c>
      <c r="CK105" s="121" t="str">
        <f aca="false">IF(CJ105,IF($AJ105,1,Constants!$B$22)*POWER(Constants!$B$23,MAX($BC105,0))*POWER(Constants!$B$24,MAX($BD105,0)),"")</f>
        <v/>
      </c>
      <c r="CL105" s="117" t="str">
        <f aca="false">IF(OR($BK105&lt;&gt;Constants!$B$12,NOT($CJ105)),"",IF(NOT($BE105),0,Constants!$B$19*IF($BG105,1,MAX(0,MIN(1,(Constants!$B$20-AF105)/Constants!$B$20)))))</f>
        <v/>
      </c>
      <c r="CM105" s="117" t="str">
        <f aca="false">IF(CL105="","",CL105*IF($BF105,1,Constants!$B$25)*CK105)</f>
        <v/>
      </c>
      <c r="CN105" s="117" t="str">
        <f aca="false">IF(OR($BK105&lt;&gt;Constants!$B$12,NOT($CJ105)),"",IF(NOT($BE105),0,IF(NOT($BG105),0,MAX(0,Constants!$B$21*(1-ABS(AG105-$BM105)/$BM105)))))</f>
        <v/>
      </c>
      <c r="CO105" s="117" t="str">
        <f aca="false">IF(CN105="","",CN105*CK105)</f>
        <v/>
      </c>
      <c r="CP105" s="117" t="str">
        <f aca="false">IF(OR($BK105&lt;&gt;Constants!$B$12,NOT($CJ105)),"",IF(OR(NOT($BE105),NOT($BF105)),0,MIN(Constants!$B$18,(Constants!$B$29*$BH105+Constants!$B$30*$BI105)*IF($BG105,1,MAX(0,MIN(1,(Constants!$B$20-AF105)/Constants!$B$20))))))</f>
        <v/>
      </c>
      <c r="CQ105" s="117" t="str">
        <f aca="false">IF(CP105="","",CP105*CK105)</f>
        <v/>
      </c>
      <c r="CR105" s="122" t="str">
        <f aca="false">IF(OR($BK105&lt;&gt;Constants!$B$12,NOT($CJ105)),"",CM105+CO105+CQ105)</f>
        <v/>
      </c>
      <c r="CS105" s="116" t="str">
        <f aca="false">IF(OR($BK105&lt;&gt;Constants!$B$12,ISBLANK($C105)),"",BW105)</f>
        <v/>
      </c>
      <c r="CT105" s="117" t="str">
        <f aca="false">IF(OR($BK105&lt;&gt;Constants!$B$12,ISBLANK($C105)),"",CG105)</f>
        <v/>
      </c>
      <c r="CU105" s="118" t="str">
        <f aca="false">IF(OR($BK105&lt;&gt;Constants!$B$12,ISBLANK($C105)),"",CR105)</f>
        <v/>
      </c>
      <c r="CV105" s="117" t="str">
        <f aca="false">IF(OR($BK105&lt;&gt;Constants!$B$12,ISBLANK($C105)),"",IF(COUNT(CS105:CU105)=0,0,MAX(CS105:CU105)))</f>
        <v/>
      </c>
      <c r="CW105" s="117" t="str">
        <f aca="false">IF($BK105&lt;&gt;Constants!$B$12,"",CV105)</f>
        <v/>
      </c>
      <c r="CX105" s="117" t="str">
        <f aca="false">IF(ISNUMBER(CW105), RANK(CW105,$CW$11:$CW$510), "")</f>
        <v/>
      </c>
      <c r="CY105" s="116" t="str">
        <f aca="false">IF(OR($BK105&lt;&gt;Constants!$B$12,ISBLANK($C105)),"",MAX(BT105,CD105,CO105))</f>
        <v/>
      </c>
      <c r="CZ105" s="117" t="str">
        <f aca="false">IF(ISNUMBER(CY105), RANK(CY105,CY$11:CY$510), "")</f>
        <v/>
      </c>
      <c r="DA105" s="117" t="str">
        <f aca="false">IF(OR($BK105&lt;&gt;Constants!$B$12,ISBLANK($C105)),"",MAX(AM105,AU105,IF($CH105,BC105,0)))</f>
        <v/>
      </c>
      <c r="DB105" s="117" t="str">
        <f aca="false">IF(ISNUMBER(DA105), RANK(DA105,DA$11:DA$510,1), "")</f>
        <v/>
      </c>
      <c r="DC105" s="117" t="str">
        <f aca="false">IF(OR($BK105&lt;&gt;Constants!$B$12,ISBLANK($C105)),"",MAX(BV105,CF105,CQ105))</f>
        <v/>
      </c>
      <c r="DD105" s="117" t="str">
        <f aca="false">IF(ISNUMBER(DC105),RANK(DC105,DC$11:DC$510),"")</f>
        <v/>
      </c>
      <c r="DE105" s="123" t="str">
        <f aca="false">IFERROR(IF(OR($BK105&lt;&gt;Constants!$B$12, ISBLANK($C105)),"",LARGE(CS105:CU105,2)), 0)</f>
        <v/>
      </c>
      <c r="DF105" s="118" t="str">
        <f aca="false">IF(ISNUMBER(DE105), RANK(DE105,DE$11:DE$510), "")</f>
        <v/>
      </c>
      <c r="DG105" s="117" t="str">
        <f aca="false">IF(ISBLANK($C105),"",IF(BK105=Constants!$B$12,RANK($CX105, $CX$11:$CX$510, 1)+
SUMPRODUCT(--($CX$11:$CX$510=$CX105),--($CZ105&gt;$CZ$11:$CZ$510))+
SUMPRODUCT(--($CX$11:$CX$510=$CX105),--($CZ105=$CZ$11:$CZ$510),--($DB105&gt;$DB$11:$DB$510))+
SUMPRODUCT(--($CX$11:$CX$510=$CX105),--($CZ105=$CZ$11:$CZ$510),--($DB105=$DB$11:$DB$510), --($DD105&gt;$DD$11:$DD$510))+
SUMPRODUCT(--($CX$11:$CX$510=$CX105),--($CZ105=$CZ$11:$CZ$510),--($DB105=$DB$11:$DB$510), --($DD105=$DD$11:$DD$510), --($DF105&gt;$DF$11:$DF$510))
,BK105)
)</f>
        <v/>
      </c>
      <c r="DH105" s="117" t="str">
        <f aca="false">IF(ISBLANK(C105),"",IF(BK105&lt;&gt;Constants!$B$12, BK105, CX105-DG105))</f>
        <v/>
      </c>
      <c r="DI105" s="118"/>
      <c r="DJ105" s="124"/>
      <c r="DK105" s="125" t="str">
        <f aca="false">IF(ISBLANK($C105),"",IF($BK105=Constants!$B$13,$BM105,""))</f>
        <v/>
      </c>
      <c r="DL105" s="124" t="str">
        <f aca="false">IF(ISBLANK($C105),"",IF($BK105&lt;&gt;Constants!$B$12,"",IF(COUNT($CS105:$CU105)=0,"",MATCH($CV105,$CS105:$CU105,0))))</f>
        <v/>
      </c>
      <c r="DM105" s="126" t="str">
        <f aca="false">IF(ISNUMBER($DL105),CHOOSE($DL105,$BR105,$CB105,$CM105),"")</f>
        <v/>
      </c>
      <c r="DN105" s="126" t="str">
        <f aca="false">IF(ISNUMBER($DL105),CHOOSE($DL105,$BT105,$CD105,$CO105),"")</f>
        <v/>
      </c>
      <c r="DO105" s="126" t="str">
        <f aca="false">IF(ISNUMBER($DL105),CHOOSE($DL105,$BV105,$CF105,$CQ105),"")</f>
        <v/>
      </c>
      <c r="DP105" s="127" t="str">
        <f aca="false">IF(ISBLANK(C105),"",IF(BK105&lt;&gt;Constants!$B$12, BK105 ,CW105))</f>
        <v/>
      </c>
      <c r="DQ105" s="128" t="str">
        <f aca="false">IF(ISBLANK($C105),"",IF($BK105&lt;&gt;Constants!$B$12,$BK105,$BL105))</f>
        <v/>
      </c>
      <c r="DR105" s="128" t="str">
        <f aca="false">IF(ISBLANK(C105),"",DH105)</f>
        <v/>
      </c>
      <c r="DS105" s="128" t="str">
        <f aca="false">IF(ISBLANK(C105),"",DG105)</f>
        <v/>
      </c>
      <c r="DT105" s="129" t="str">
        <f aca="false">IF(ISBLANK(C105),
  "",
IF(DS105=Constants!$B$9,COUNTA($C$11:$C510)+2,IF(DS105=Constants!$B$10,COUNTA($C$11:$C510)+1,IF(DS105=Constants!$B$11,COUNTA($C$11:$C510),DS105))))</f>
        <v/>
      </c>
      <c r="DU105" s="3"/>
      <c r="DV105" s="130" t="n">
        <f aca="false">IF(OR(ISNUMBER(DS105),DS105="DQ",DS105="P",DS105="NS"),
    1,
    0
)</f>
        <v>0</v>
      </c>
      <c r="DW105" s="130" t="n">
        <v>95</v>
      </c>
      <c r="DX105" s="130" t="str">
        <f aca="false">IF(ISBLANK($C105),"",IF(ISNUMBER(DT105),DT105+ROW($B105)/1000,""))</f>
        <v/>
      </c>
      <c r="DY105" s="130" t="str">
        <f aca="false">IF(ISNUMBER(DX105), RANK(DX105,DX$11:DX$510,1), "")</f>
        <v/>
      </c>
      <c r="DZ105" s="130" t="str">
        <f aca="false">IF(ISBLANK($C105),
    "",
    $B105
)</f>
        <v/>
      </c>
      <c r="EA105" s="130" t="str">
        <f aca="false">IF(ISBLANK($C105),
    "",
    $C105
)</f>
        <v/>
      </c>
      <c r="EB105" s="130" t="str">
        <f aca="false">IF(ISBLANK($C105),
    "",
    $D105
)</f>
        <v/>
      </c>
      <c r="EC105" s="130" t="str">
        <f aca="false">IF(ISBLANK($C105),"",$DQ105)</f>
        <v/>
      </c>
      <c r="ED105" s="131" t="str">
        <f aca="false">DP105</f>
        <v/>
      </c>
      <c r="EE105" s="130" t="str">
        <f aca="false">IF(ISBLANK($C105),
    "",
    DS105
)</f>
        <v/>
      </c>
      <c r="EF105" s="132" t="str">
        <f aca="false">IF(DW105&gt;DV$10,
    "",
    VLOOKUP(DW105,DY$11:EE603,7,FALSE())
)</f>
        <v/>
      </c>
      <c r="EG105" s="133" t="str">
        <f aca="false">IF(DW105&gt;DV$10,
    "",
    VLOOKUP(DW105,DY$11:EE603,2,FALSE())
)</f>
        <v/>
      </c>
      <c r="EH105" s="133" t="str">
        <f aca="false">IF(DW105&gt;DV$10,
    "",
    VLOOKUP(DW105,DY$11:EE603,3,FALSE())
)</f>
        <v/>
      </c>
      <c r="EI105" s="133" t="str">
        <f aca="false">IF(DW105&gt;DV$10,
    "",
    VLOOKUP(DW105,DY$11:EE603,4,FALSE())
)</f>
        <v/>
      </c>
      <c r="EJ105" s="134" t="str">
        <f aca="false">IF(DW105&gt;DV$10,
    "",
    VLOOKUP(DW105,DY$11:EE603,6,FALSE())
)</f>
        <v/>
      </c>
      <c r="EK105" s="59"/>
    </row>
    <row r="106" customFormat="false" ht="15.75" hidden="false" customHeight="false" outlineLevel="0" collapsed="false">
      <c r="A106" s="3"/>
      <c r="B106" s="153"/>
      <c r="C106" s="154"/>
      <c r="D106" s="135"/>
      <c r="E106" s="158"/>
      <c r="F106" s="137"/>
      <c r="G106" s="137"/>
      <c r="H106" s="138"/>
      <c r="I106" s="139"/>
      <c r="J106" s="140"/>
      <c r="K106" s="140"/>
      <c r="L106" s="140"/>
      <c r="M106" s="140"/>
      <c r="N106" s="141"/>
      <c r="O106" s="142"/>
      <c r="P106" s="137"/>
      <c r="Q106" s="138"/>
      <c r="R106" s="139"/>
      <c r="S106" s="140"/>
      <c r="T106" s="140"/>
      <c r="U106" s="140"/>
      <c r="V106" s="140"/>
      <c r="W106" s="141"/>
      <c r="X106" s="142"/>
      <c r="Y106" s="137"/>
      <c r="Z106" s="138"/>
      <c r="AA106" s="139"/>
      <c r="AB106" s="140"/>
      <c r="AC106" s="140"/>
      <c r="AD106" s="140"/>
      <c r="AE106" s="140"/>
      <c r="AF106" s="141"/>
      <c r="AG106" s="143"/>
      <c r="AH106" s="139"/>
      <c r="AI106" s="116"/>
      <c r="AJ106" s="116" t="str">
        <f aca="false">IF(ISBLANK($C106),
  "",
IF(E106=Constants!$B$7,
  TRUE(),
IF(E106=Constants!$B$8,
  FALSE(),
  TRUE()
)))</f>
        <v/>
      </c>
      <c r="AK106" s="117" t="str">
        <f aca="false">IF(ISBLANK($C106),"",IF(F106=Constants!$B$8,FALSE(),TRUE()))</f>
        <v/>
      </c>
      <c r="AL106" s="117" t="str">
        <f aca="false">IF(ISBLANK($C106),"",COUNTA($G106:$O106)&gt;0)</f>
        <v/>
      </c>
      <c r="AM106" s="117" t="str">
        <f aca="false">IF(OR(ISBLANK($C106),$AL106&lt;&gt;TRUE()),"",IF(ISBLANK(G106),Constants!$B$27,MAX(0,G106)))</f>
        <v/>
      </c>
      <c r="AN106" s="117" t="str">
        <f aca="false">IF(OR(ISBLANK($C106),$AL106&lt;&gt;TRUE()),"",IF(ISBLANK(H106),Constants!$B$28,MAX(0,H106)))</f>
        <v/>
      </c>
      <c r="AO106" s="117" t="str">
        <f aca="false">IF(OR(ISBLANK($C106),$AL106&lt;&gt;TRUE()),"",IF(J106=Constants!$B$7,TRUE(),IF(J106=Constants!$B$8,FALSE(),TRUE())))</f>
        <v/>
      </c>
      <c r="AP106" s="117" t="str">
        <f aca="false">IF(OR(ISBLANK($C106),$AL106&lt;&gt;TRUE()),"",IF(I106=Constants!$B$7,TRUE(),IF(I106=Constants!$B$8,FALSE(),TRUE())))</f>
        <v/>
      </c>
      <c r="AQ106" s="117" t="str">
        <f aca="false">IF(OR(ISBLANK($C106),$AL106&lt;&gt;TRUE()),"",IF(K106=Constants!$B$33,TRUE(),IF(K106=Constants!$B$34,FALSE(),IF(AND(ISNUMBER(O106),OR(ISBLANK(N106),N106=0)),TRUE(),IF(AND(ISBLANK(O106),ISNUMBER(N106),N106&lt;&gt;0),FALSE(),"")))))</f>
        <v/>
      </c>
      <c r="AR106" s="117" t="str">
        <f aca="false">IF(OR(ISBLANK($C106),$AL106&lt;&gt;TRUE()),"",IF(ISBLANK(L106),Constants!$B$35,MAX(0,MIN(Constants!$B$31,L106))))</f>
        <v/>
      </c>
      <c r="AS106" s="117" t="str">
        <f aca="false">IF(OR(ISBLANK($C106),$AL106&lt;&gt;TRUE()),"",IF(ISBLANK(M106),Constants!$B$35,MAX(0,MIN(Constants!$B$32,M106))))</f>
        <v/>
      </c>
      <c r="AT106" s="117" t="str">
        <f aca="false">IF(ISBLANK($C106),"",COUNTA($P106:$X106)&gt;0)</f>
        <v/>
      </c>
      <c r="AU106" s="117" t="str">
        <f aca="false">IF(OR(ISBLANK($C106),$AT106&lt;&gt;TRUE()),"",IF(ISBLANK(P106),Constants!$B$27,MAX(0,P106)))</f>
        <v/>
      </c>
      <c r="AV106" s="117" t="str">
        <f aca="false">IF(OR(ISBLANK($C106),$AT106&lt;&gt;TRUE()),"",IF(ISBLANK(Q106),Constants!$B$28,MAX(0,Q106)))</f>
        <v/>
      </c>
      <c r="AW106" s="117" t="str">
        <f aca="false">IF(OR(ISBLANK($C106),$AT106&lt;&gt;TRUE()),"",IF(S106=Constants!$B$7,TRUE(),IF(S106=Constants!$B$8,FALSE(),TRUE())))</f>
        <v/>
      </c>
      <c r="AX106" s="117" t="str">
        <f aca="false">IF(OR(ISBLANK($C106),$AT106&lt;&gt;TRUE()),"",IF(R106=Constants!$B$7,TRUE(),IF(R106=Constants!$B$8,FALSE(),TRUE())))</f>
        <v/>
      </c>
      <c r="AY106" s="117" t="str">
        <f aca="false">IF(OR(ISBLANK($C106),$AT106&lt;&gt;TRUE()),"",IF(T106=Constants!$B$33,TRUE(),IF(T106=Constants!$B$34,FALSE(),IF(AND(ISNUMBER(X106),OR(ISBLANK(W106),W106=0)),TRUE(),IF(AND(ISBLANK(X106),ISNUMBER(W106),W106&lt;&gt;0),FALSE(),"")))))</f>
        <v/>
      </c>
      <c r="AZ106" s="117" t="str">
        <f aca="false">IF(OR(ISBLANK($C106),$AT106&lt;&gt;TRUE()),"",IF(ISBLANK(U106),Constants!$B$35,MAX(0,MIN(Constants!$B$31,U106))))</f>
        <v/>
      </c>
      <c r="BA106" s="117" t="str">
        <f aca="false">IF(OR(ISBLANK($C106),$AT106&lt;&gt;TRUE()),"",IF(ISBLANK(V106),Constants!$B$35,MAX(0,MIN(Constants!$B$32,V106))))</f>
        <v/>
      </c>
      <c r="BB106" s="117" t="str">
        <f aca="false">IF(ISBLANK($C106),"",COUNTA($Y106:$AG106)&gt;0)</f>
        <v/>
      </c>
      <c r="BC106" s="117" t="str">
        <f aca="false">IF(OR(ISBLANK($C106),$BB106&lt;&gt;TRUE()),"",IF(ISBLANK(Y106),Constants!$B$27,MAX(0,Y106)))</f>
        <v/>
      </c>
      <c r="BD106" s="117" t="str">
        <f aca="false">IF(OR(ISBLANK($C106),$BB106&lt;&gt;TRUE()),"",IF(ISBLANK(Z106),Constants!$B$28,MAX(0,Z106)))</f>
        <v/>
      </c>
      <c r="BE106" s="117" t="str">
        <f aca="false">IF(OR(ISBLANK($C106),$BB106&lt;&gt;TRUE()),"",IF(AB106=Constants!$B$7,TRUE(),IF(AB106=Constants!$B$8,FALSE(),TRUE())))</f>
        <v/>
      </c>
      <c r="BF106" s="117" t="str">
        <f aca="false">IF(OR(ISBLANK($C106),$BB106&lt;&gt;TRUE()),"",IF(AA106=Constants!$B$7,TRUE(),IF(AA106=Constants!$B$8,FALSE(),TRUE())))</f>
        <v/>
      </c>
      <c r="BG106" s="117" t="str">
        <f aca="false">IF(OR(ISBLANK($C106),$BB106&lt;&gt;TRUE()),"",IF(AC106=Constants!$B$33,TRUE(),IF(AC106=Constants!$B$34,FALSE(),IF(AND(ISNUMBER(AG106),OR(ISBLANK(AF106),AF106=0)),TRUE(),IF(AND(ISBLANK(AG106),ISNUMBER(AF106),AF106&lt;&gt;0),FALSE(),"")))))</f>
        <v/>
      </c>
      <c r="BH106" s="117" t="str">
        <f aca="false">IF(OR(ISBLANK($C106),$BB106&lt;&gt;TRUE()),"",IF(ISBLANK(AD106),Constants!$B$35,MAX(0,MIN(Constants!$B$31,AD106))))</f>
        <v/>
      </c>
      <c r="BI106" s="117" t="str">
        <f aca="false">IF(OR(ISBLANK($C106),$BB106&lt;&gt;TRUE()),"",IF(ISBLANK(AE106),Constants!$B$35,MAX(0,MIN(Constants!$B$32,AE106))))</f>
        <v/>
      </c>
      <c r="BJ106" s="118" t="str">
        <f aca="false">IF(ISBLANK($C106),
  "",
IF(AH106=Constants!$B$7,
  TRUE(),
IF(AH106=Constants!$B$8,
  FALSE(),
  FALSE()
)))</f>
        <v/>
      </c>
      <c r="BK106" s="117" t="str">
        <f aca="false">IF(ISBLANK($C106),"",IF($BJ106,Constants!$B$9,IF(COUNTA($E106:$AH106)=0,Constants!$B$10,IF(NOT($AK106),Constants!$B$11,IF(AND(NOT(ISNUMBER($BM106)),COUNTA($O106,$X106,$AG106)&gt;0),Constants!$B$13,Constants!$B$12)))))</f>
        <v/>
      </c>
      <c r="BL106" s="117" t="str">
        <f aca="false">IF(ISBLANK($C106),"",IF($BK106&lt;&gt;Constants!$B$12,$BK106,Constants!$B$4))</f>
        <v/>
      </c>
      <c r="BM106" s="116" t="str">
        <f aca="false">IF(OR(ISBLANK($D$8), NOT(ISNUMBER($D$8))), Constants!$B$17,$D$8)</f>
        <v>ERROR: Set Target Time in cell D8</v>
      </c>
      <c r="BN106" s="119" t="str">
        <f aca="false">IF(OR($BK106&lt;&gt;Constants!$B$12,$AL106&lt;&gt;TRUE()),"",IF(NOT($AO106),TRUE(),IF($AQ106="","",$AQ106)))</f>
        <v/>
      </c>
      <c r="BO106" s="120" t="n">
        <f aca="false">IF(BN106="",FALSE(),IF(NOT($AO106),TRUE(),IF($AQ106,ISNUMBER(O106),ISNUMBER(N106))))</f>
        <v>0</v>
      </c>
      <c r="BP106" s="121" t="str">
        <f aca="false">IF(BO106,IF($AJ106,1,Constants!$B$22)*POWER(Constants!$B$23,MAX($AM106,0))*POWER(Constants!$B$24,MAX($AN106,0)),"")</f>
        <v/>
      </c>
      <c r="BQ106" s="117" t="str">
        <f aca="false">IF(OR($BK106&lt;&gt;Constants!$B$12,NOT($BO106)),"",IF(NOT($AO106),0,Constants!$B$19*IF($AQ106,1,MAX(0,MIN(1,(Constants!$B$20-N106)/Constants!$B$20)))))</f>
        <v/>
      </c>
      <c r="BR106" s="117" t="str">
        <f aca="false">IF(BQ106="","",BQ106*IF($AP106,1,Constants!$B$25)*BP106)</f>
        <v/>
      </c>
      <c r="BS106" s="117" t="str">
        <f aca="false">IF(OR($BK106&lt;&gt;Constants!$B$12,NOT($BO106)),"",IF(NOT($AO106),0,IF(NOT($AQ106),0,MAX(0,Constants!$B$21*(1-ABS(O106-$BM106)/$BM106)))))</f>
        <v/>
      </c>
      <c r="BT106" s="117" t="str">
        <f aca="false">IF(BS106="","",BS106*BP106)</f>
        <v/>
      </c>
      <c r="BU106" s="117" t="str">
        <f aca="false">IF(OR($BK106&lt;&gt;Constants!$B$12,NOT($BO106)),"",IF(OR(NOT($AO106),NOT($AP106)),0,MIN(Constants!$B$18,(Constants!$B$29*$AR106+Constants!$B$30*$AS106)*IF($AQ106,1,MAX(0,MIN(1,(Constants!$B$20-N106)/Constants!$B$20))))))</f>
        <v/>
      </c>
      <c r="BV106" s="117" t="str">
        <f aca="false">IF(BU106="","",BU106*BP106)</f>
        <v/>
      </c>
      <c r="BW106" s="122" t="str">
        <f aca="false">IF(OR($BK106&lt;&gt;Constants!$B$12,NOT($BO106)),"",BR106+BT106+BV106)</f>
        <v/>
      </c>
      <c r="BX106" s="119" t="str">
        <f aca="false">IF(OR($BK106&lt;&gt;Constants!$B$12,$AT106&lt;&gt;TRUE()),"",IF(NOT($AW106),TRUE(),IF($AY106="","",$AY106)))</f>
        <v/>
      </c>
      <c r="BY106" s="120" t="n">
        <f aca="false">IF(BX106="",FALSE(),IF(NOT($AW106),TRUE(),IF($AY106,ISNUMBER(X106),ISNUMBER(W106))))</f>
        <v>0</v>
      </c>
      <c r="BZ106" s="121" t="str">
        <f aca="false">IF(BY106,IF($AJ106,1,Constants!$B$22)*POWER(Constants!$B$23,MAX($AU106,0))*POWER(Constants!$B$24,MAX($AV106,0)),"")</f>
        <v/>
      </c>
      <c r="CA106" s="117" t="str">
        <f aca="false">IF(OR($BK106&lt;&gt;Constants!$B$12,NOT($BY106)),"",IF(NOT($AW106),0,Constants!$B$19*IF($AY106,1,MAX(0,MIN(1,(Constants!$B$20-W106)/Constants!$B$20)))))</f>
        <v/>
      </c>
      <c r="CB106" s="117" t="str">
        <f aca="false">IF(CA106="","",CA106*IF($AX106,1,Constants!$B$25)*BZ106)</f>
        <v/>
      </c>
      <c r="CC106" s="117" t="str">
        <f aca="false">IF(OR($BK106&lt;&gt;Constants!$B$12,NOT($BY106)),"",IF(NOT($AW106),0,IF(NOT($AY106),0,MAX(0,Constants!$B$21*(1-ABS(X106-$BM106)/$BM106)))))</f>
        <v/>
      </c>
      <c r="CD106" s="117" t="str">
        <f aca="false">IF(CC106="","",CC106*BZ106)</f>
        <v/>
      </c>
      <c r="CE106" s="117" t="str">
        <f aca="false">IF(OR($BK106&lt;&gt;Constants!$B$12,NOT($BY106)),"",IF(OR(NOT($AW106),NOT($AX106)),0,MIN(Constants!$B$18,(Constants!$B$29*$AZ106+Constants!$B$30*$BA106)*IF($AY106,1,MAX(0,MIN(1,(Constants!$B$20-W106)/Constants!$B$20))))))</f>
        <v/>
      </c>
      <c r="CF106" s="117" t="str">
        <f aca="false">IF(CE106="","",CE106*BZ106)</f>
        <v/>
      </c>
      <c r="CG106" s="122" t="str">
        <f aca="false">IF(OR($BK106&lt;&gt;Constants!$B$12,NOT($BY106)),"",CB106+CD106+CF106)</f>
        <v/>
      </c>
      <c r="CH106" s="119" t="n">
        <f aca="false">IF(OR(BN106="",BX106=""),TRUE(),BN106&lt;&gt;BX106)</f>
        <v>1</v>
      </c>
      <c r="CI106" s="117" t="str">
        <f aca="false">IF(OR($BK106&lt;&gt;Constants!$B$12,$BB106&lt;&gt;TRUE(),NOT($CH106)),"",IF(NOT($BE106),TRUE(),IF($BG106="","",$BG106)))</f>
        <v/>
      </c>
      <c r="CJ106" s="120" t="n">
        <f aca="false">IF(CI106="",FALSE(),IF(NOT($BE106),TRUE(),IF($BG106,ISNUMBER(AG106),ISNUMBER(AF106))))</f>
        <v>0</v>
      </c>
      <c r="CK106" s="121" t="str">
        <f aca="false">IF(CJ106,IF($AJ106,1,Constants!$B$22)*POWER(Constants!$B$23,MAX($BC106,0))*POWER(Constants!$B$24,MAX($BD106,0)),"")</f>
        <v/>
      </c>
      <c r="CL106" s="117" t="str">
        <f aca="false">IF(OR($BK106&lt;&gt;Constants!$B$12,NOT($CJ106)),"",IF(NOT($BE106),0,Constants!$B$19*IF($BG106,1,MAX(0,MIN(1,(Constants!$B$20-AF106)/Constants!$B$20)))))</f>
        <v/>
      </c>
      <c r="CM106" s="117" t="str">
        <f aca="false">IF(CL106="","",CL106*IF($BF106,1,Constants!$B$25)*CK106)</f>
        <v/>
      </c>
      <c r="CN106" s="117" t="str">
        <f aca="false">IF(OR($BK106&lt;&gt;Constants!$B$12,NOT($CJ106)),"",IF(NOT($BE106),0,IF(NOT($BG106),0,MAX(0,Constants!$B$21*(1-ABS(AG106-$BM106)/$BM106)))))</f>
        <v/>
      </c>
      <c r="CO106" s="117" t="str">
        <f aca="false">IF(CN106="","",CN106*CK106)</f>
        <v/>
      </c>
      <c r="CP106" s="117" t="str">
        <f aca="false">IF(OR($BK106&lt;&gt;Constants!$B$12,NOT($CJ106)),"",IF(OR(NOT($BE106),NOT($BF106)),0,MIN(Constants!$B$18,(Constants!$B$29*$BH106+Constants!$B$30*$BI106)*IF($BG106,1,MAX(0,MIN(1,(Constants!$B$20-AF106)/Constants!$B$20))))))</f>
        <v/>
      </c>
      <c r="CQ106" s="117" t="str">
        <f aca="false">IF(CP106="","",CP106*CK106)</f>
        <v/>
      </c>
      <c r="CR106" s="122" t="str">
        <f aca="false">IF(OR($BK106&lt;&gt;Constants!$B$12,NOT($CJ106)),"",CM106+CO106+CQ106)</f>
        <v/>
      </c>
      <c r="CS106" s="116" t="str">
        <f aca="false">IF(OR($BK106&lt;&gt;Constants!$B$12,ISBLANK($C106)),"",BW106)</f>
        <v/>
      </c>
      <c r="CT106" s="117" t="str">
        <f aca="false">IF(OR($BK106&lt;&gt;Constants!$B$12,ISBLANK($C106)),"",CG106)</f>
        <v/>
      </c>
      <c r="CU106" s="118" t="str">
        <f aca="false">IF(OR($BK106&lt;&gt;Constants!$B$12,ISBLANK($C106)),"",CR106)</f>
        <v/>
      </c>
      <c r="CV106" s="117" t="str">
        <f aca="false">IF(OR($BK106&lt;&gt;Constants!$B$12,ISBLANK($C106)),"",IF(COUNT(CS106:CU106)=0,0,MAX(CS106:CU106)))</f>
        <v/>
      </c>
      <c r="CW106" s="117" t="str">
        <f aca="false">IF($BK106&lt;&gt;Constants!$B$12,"",CV106)</f>
        <v/>
      </c>
      <c r="CX106" s="117" t="str">
        <f aca="false">IF(ISNUMBER(CW106), RANK(CW106,$CW$11:$CW$510), "")</f>
        <v/>
      </c>
      <c r="CY106" s="116" t="str">
        <f aca="false">IF(OR($BK106&lt;&gt;Constants!$B$12,ISBLANK($C106)),"",MAX(BT106,CD106,CO106))</f>
        <v/>
      </c>
      <c r="CZ106" s="117" t="str">
        <f aca="false">IF(ISNUMBER(CY106), RANK(CY106,CY$11:CY$510), "")</f>
        <v/>
      </c>
      <c r="DA106" s="117" t="str">
        <f aca="false">IF(OR($BK106&lt;&gt;Constants!$B$12,ISBLANK($C106)),"",MAX(AM106,AU106,IF($CH106,BC106,0)))</f>
        <v/>
      </c>
      <c r="DB106" s="117" t="str">
        <f aca="false">IF(ISNUMBER(DA106), RANK(DA106,DA$11:DA$510,1), "")</f>
        <v/>
      </c>
      <c r="DC106" s="117" t="str">
        <f aca="false">IF(OR($BK106&lt;&gt;Constants!$B$12,ISBLANK($C106)),"",MAX(BV106,CF106,CQ106))</f>
        <v/>
      </c>
      <c r="DD106" s="117" t="str">
        <f aca="false">IF(ISNUMBER(DC106),RANK(DC106,DC$11:DC$510),"")</f>
        <v/>
      </c>
      <c r="DE106" s="123" t="str">
        <f aca="false">IFERROR(IF(OR($BK106&lt;&gt;Constants!$B$12, ISBLANK($C106)),"",LARGE(CS106:CU106,2)), 0)</f>
        <v/>
      </c>
      <c r="DF106" s="118" t="str">
        <f aca="false">IF(ISNUMBER(DE106), RANK(DE106,DE$11:DE$510), "")</f>
        <v/>
      </c>
      <c r="DG106" s="117" t="str">
        <f aca="false">IF(ISBLANK($C106),"",IF(BK106=Constants!$B$12,RANK($CX106, $CX$11:$CX$510, 1)+
SUMPRODUCT(--($CX$11:$CX$510=$CX106),--($CZ106&gt;$CZ$11:$CZ$510))+
SUMPRODUCT(--($CX$11:$CX$510=$CX106),--($CZ106=$CZ$11:$CZ$510),--($DB106&gt;$DB$11:$DB$510))+
SUMPRODUCT(--($CX$11:$CX$510=$CX106),--($CZ106=$CZ$11:$CZ$510),--($DB106=$DB$11:$DB$510), --($DD106&gt;$DD$11:$DD$510))+
SUMPRODUCT(--($CX$11:$CX$510=$CX106),--($CZ106=$CZ$11:$CZ$510),--($DB106=$DB$11:$DB$510), --($DD106=$DD$11:$DD$510), --($DF106&gt;$DF$11:$DF$510))
,BK106)
)</f>
        <v/>
      </c>
      <c r="DH106" s="117" t="str">
        <f aca="false">IF(ISBLANK(C106),"",IF(BK106&lt;&gt;Constants!$B$12, BK106, CX106-DG106))</f>
        <v/>
      </c>
      <c r="DI106" s="118"/>
      <c r="DJ106" s="124"/>
      <c r="DK106" s="125" t="str">
        <f aca="false">IF(ISBLANK($C106),"",IF($BK106=Constants!$B$13,$BM106,""))</f>
        <v/>
      </c>
      <c r="DL106" s="124" t="str">
        <f aca="false">IF(ISBLANK($C106),"",IF($BK106&lt;&gt;Constants!$B$12,"",IF(COUNT($CS106:$CU106)=0,"",MATCH($CV106,$CS106:$CU106,0))))</f>
        <v/>
      </c>
      <c r="DM106" s="126" t="str">
        <f aca="false">IF(ISNUMBER($DL106),CHOOSE($DL106,$BR106,$CB106,$CM106),"")</f>
        <v/>
      </c>
      <c r="DN106" s="126" t="str">
        <f aca="false">IF(ISNUMBER($DL106),CHOOSE($DL106,$BT106,$CD106,$CO106),"")</f>
        <v/>
      </c>
      <c r="DO106" s="126" t="str">
        <f aca="false">IF(ISNUMBER($DL106),CHOOSE($DL106,$BV106,$CF106,$CQ106),"")</f>
        <v/>
      </c>
      <c r="DP106" s="127" t="str">
        <f aca="false">IF(ISBLANK(C106),"",IF(BK106&lt;&gt;Constants!$B$12, BK106 ,CW106))</f>
        <v/>
      </c>
      <c r="DQ106" s="128" t="str">
        <f aca="false">IF(ISBLANK($C106),"",IF($BK106&lt;&gt;Constants!$B$12,$BK106,$BL106))</f>
        <v/>
      </c>
      <c r="DR106" s="128" t="str">
        <f aca="false">IF(ISBLANK(C106),"",DH106)</f>
        <v/>
      </c>
      <c r="DS106" s="128" t="str">
        <f aca="false">IF(ISBLANK(C106),"",DG106)</f>
        <v/>
      </c>
      <c r="DT106" s="129" t="str">
        <f aca="false">IF(ISBLANK(C106),
  "",
IF(DS106=Constants!$B$9,COUNTA($C$11:$C510)+2,IF(DS106=Constants!$B$10,COUNTA($C$11:$C510)+1,IF(DS106=Constants!$B$11,COUNTA($C$11:$C510),DS106))))</f>
        <v/>
      </c>
      <c r="DU106" s="3"/>
      <c r="DV106" s="130" t="n">
        <f aca="false">IF(OR(ISNUMBER(DS106),DS106="DQ",DS106="P",DS106="NS"),
    1,
    0
)</f>
        <v>0</v>
      </c>
      <c r="DW106" s="130" t="n">
        <v>96</v>
      </c>
      <c r="DX106" s="130" t="str">
        <f aca="false">IF(ISBLANK($C106),"",IF(ISNUMBER(DT106),DT106+ROW($B106)/1000,""))</f>
        <v/>
      </c>
      <c r="DY106" s="130" t="str">
        <f aca="false">IF(ISNUMBER(DX106), RANK(DX106,DX$11:DX$510,1), "")</f>
        <v/>
      </c>
      <c r="DZ106" s="130" t="str">
        <f aca="false">IF(ISBLANK($C106),
    "",
    $B106
)</f>
        <v/>
      </c>
      <c r="EA106" s="130" t="str">
        <f aca="false">IF(ISBLANK($C106),
    "",
    $C106
)</f>
        <v/>
      </c>
      <c r="EB106" s="130" t="str">
        <f aca="false">IF(ISBLANK($C106),
    "",
    $D106
)</f>
        <v/>
      </c>
      <c r="EC106" s="130" t="str">
        <f aca="false">IF(ISBLANK($C106),"",$DQ106)</f>
        <v/>
      </c>
      <c r="ED106" s="131" t="str">
        <f aca="false">DP106</f>
        <v/>
      </c>
      <c r="EE106" s="130" t="str">
        <f aca="false">IF(ISBLANK($C106),
    "",
    DS106
)</f>
        <v/>
      </c>
      <c r="EF106" s="132" t="str">
        <f aca="false">IF(DW106&gt;DV$10,
    "",
    VLOOKUP(DW106,DY$11:EE604,7,FALSE())
)</f>
        <v/>
      </c>
      <c r="EG106" s="133" t="str">
        <f aca="false">IF(DW106&gt;DV$10,
    "",
    VLOOKUP(DW106,DY$11:EE604,2,FALSE())
)</f>
        <v/>
      </c>
      <c r="EH106" s="133" t="str">
        <f aca="false">IF(DW106&gt;DV$10,
    "",
    VLOOKUP(DW106,DY$11:EE604,3,FALSE())
)</f>
        <v/>
      </c>
      <c r="EI106" s="133" t="str">
        <f aca="false">IF(DW106&gt;DV$10,
    "",
    VLOOKUP(DW106,DY$11:EE604,4,FALSE())
)</f>
        <v/>
      </c>
      <c r="EJ106" s="134" t="str">
        <f aca="false">IF(DW106&gt;DV$10,
    "",
    VLOOKUP(DW106,DY$11:EE604,6,FALSE())
)</f>
        <v/>
      </c>
      <c r="EK106" s="59"/>
    </row>
    <row r="107" customFormat="false" ht="15.75" hidden="false" customHeight="false" outlineLevel="0" collapsed="false">
      <c r="A107" s="3"/>
      <c r="B107" s="155"/>
      <c r="C107" s="156"/>
      <c r="D107" s="96"/>
      <c r="E107" s="157"/>
      <c r="F107" s="148"/>
      <c r="G107" s="148"/>
      <c r="H107" s="149"/>
      <c r="I107" s="150"/>
      <c r="J107" s="151"/>
      <c r="K107" s="151"/>
      <c r="L107" s="151"/>
      <c r="M107" s="151"/>
      <c r="N107" s="152"/>
      <c r="O107" s="103"/>
      <c r="P107" s="148"/>
      <c r="Q107" s="149"/>
      <c r="R107" s="150"/>
      <c r="S107" s="151"/>
      <c r="T107" s="151"/>
      <c r="U107" s="151"/>
      <c r="V107" s="151"/>
      <c r="W107" s="152"/>
      <c r="X107" s="103"/>
      <c r="Y107" s="148"/>
      <c r="Z107" s="149"/>
      <c r="AA107" s="150"/>
      <c r="AB107" s="151"/>
      <c r="AC107" s="151"/>
      <c r="AD107" s="151"/>
      <c r="AE107" s="151"/>
      <c r="AF107" s="152"/>
      <c r="AG107" s="104"/>
      <c r="AH107" s="150"/>
      <c r="AI107" s="73"/>
      <c r="AJ107" s="73" t="str">
        <f aca="false">IF(ISBLANK($C107),
  "",
IF(E107=Constants!$B$7,
  TRUE(),
IF(E107=Constants!$B$8,
  FALSE(),
  TRUE()
)))</f>
        <v/>
      </c>
      <c r="AK107" s="74" t="str">
        <f aca="false">IF(ISBLANK($C107),"",IF(F107=Constants!$B$8,FALSE(),TRUE()))</f>
        <v/>
      </c>
      <c r="AL107" s="74" t="str">
        <f aca="false">IF(ISBLANK($C107),"",COUNTA($G107:$O107)&gt;0)</f>
        <v/>
      </c>
      <c r="AM107" s="74" t="str">
        <f aca="false">IF(OR(ISBLANK($C107),$AL107&lt;&gt;TRUE()),"",IF(ISBLANK(G107),Constants!$B$27,MAX(0,G107)))</f>
        <v/>
      </c>
      <c r="AN107" s="74" t="str">
        <f aca="false">IF(OR(ISBLANK($C107),$AL107&lt;&gt;TRUE()),"",IF(ISBLANK(H107),Constants!$B$28,MAX(0,H107)))</f>
        <v/>
      </c>
      <c r="AO107" s="74" t="str">
        <f aca="false">IF(OR(ISBLANK($C107),$AL107&lt;&gt;TRUE()),"",IF(J107=Constants!$B$7,TRUE(),IF(J107=Constants!$B$8,FALSE(),TRUE())))</f>
        <v/>
      </c>
      <c r="AP107" s="74" t="str">
        <f aca="false">IF(OR(ISBLANK($C107),$AL107&lt;&gt;TRUE()),"",IF(I107=Constants!$B$7,TRUE(),IF(I107=Constants!$B$8,FALSE(),TRUE())))</f>
        <v/>
      </c>
      <c r="AQ107" s="74" t="str">
        <f aca="false">IF(OR(ISBLANK($C107),$AL107&lt;&gt;TRUE()),"",IF(K107=Constants!$B$33,TRUE(),IF(K107=Constants!$B$34,FALSE(),IF(AND(ISNUMBER(O107),OR(ISBLANK(N107),N107=0)),TRUE(),IF(AND(ISBLANK(O107),ISNUMBER(N107),N107&lt;&gt;0),FALSE(),"")))))</f>
        <v/>
      </c>
      <c r="AR107" s="74" t="str">
        <f aca="false">IF(OR(ISBLANK($C107),$AL107&lt;&gt;TRUE()),"",IF(ISBLANK(L107),Constants!$B$35,MAX(0,MIN(Constants!$B$31,L107))))</f>
        <v/>
      </c>
      <c r="AS107" s="74" t="str">
        <f aca="false">IF(OR(ISBLANK($C107),$AL107&lt;&gt;TRUE()),"",IF(ISBLANK(M107),Constants!$B$35,MAX(0,MIN(Constants!$B$32,M107))))</f>
        <v/>
      </c>
      <c r="AT107" s="74" t="str">
        <f aca="false">IF(ISBLANK($C107),"",COUNTA($P107:$X107)&gt;0)</f>
        <v/>
      </c>
      <c r="AU107" s="74" t="str">
        <f aca="false">IF(OR(ISBLANK($C107),$AT107&lt;&gt;TRUE()),"",IF(ISBLANK(P107),Constants!$B$27,MAX(0,P107)))</f>
        <v/>
      </c>
      <c r="AV107" s="74" t="str">
        <f aca="false">IF(OR(ISBLANK($C107),$AT107&lt;&gt;TRUE()),"",IF(ISBLANK(Q107),Constants!$B$28,MAX(0,Q107)))</f>
        <v/>
      </c>
      <c r="AW107" s="74" t="str">
        <f aca="false">IF(OR(ISBLANK($C107),$AT107&lt;&gt;TRUE()),"",IF(S107=Constants!$B$7,TRUE(),IF(S107=Constants!$B$8,FALSE(),TRUE())))</f>
        <v/>
      </c>
      <c r="AX107" s="74" t="str">
        <f aca="false">IF(OR(ISBLANK($C107),$AT107&lt;&gt;TRUE()),"",IF(R107=Constants!$B$7,TRUE(),IF(R107=Constants!$B$8,FALSE(),TRUE())))</f>
        <v/>
      </c>
      <c r="AY107" s="74" t="str">
        <f aca="false">IF(OR(ISBLANK($C107),$AT107&lt;&gt;TRUE()),"",IF(T107=Constants!$B$33,TRUE(),IF(T107=Constants!$B$34,FALSE(),IF(AND(ISNUMBER(X107),OR(ISBLANK(W107),W107=0)),TRUE(),IF(AND(ISBLANK(X107),ISNUMBER(W107),W107&lt;&gt;0),FALSE(),"")))))</f>
        <v/>
      </c>
      <c r="AZ107" s="74" t="str">
        <f aca="false">IF(OR(ISBLANK($C107),$AT107&lt;&gt;TRUE()),"",IF(ISBLANK(U107),Constants!$B$35,MAX(0,MIN(Constants!$B$31,U107))))</f>
        <v/>
      </c>
      <c r="BA107" s="74" t="str">
        <f aca="false">IF(OR(ISBLANK($C107),$AT107&lt;&gt;TRUE()),"",IF(ISBLANK(V107),Constants!$B$35,MAX(0,MIN(Constants!$B$32,V107))))</f>
        <v/>
      </c>
      <c r="BB107" s="74" t="str">
        <f aca="false">IF(ISBLANK($C107),"",COUNTA($Y107:$AG107)&gt;0)</f>
        <v/>
      </c>
      <c r="BC107" s="74" t="str">
        <f aca="false">IF(OR(ISBLANK($C107),$BB107&lt;&gt;TRUE()),"",IF(ISBLANK(Y107),Constants!$B$27,MAX(0,Y107)))</f>
        <v/>
      </c>
      <c r="BD107" s="74" t="str">
        <f aca="false">IF(OR(ISBLANK($C107),$BB107&lt;&gt;TRUE()),"",IF(ISBLANK(Z107),Constants!$B$28,MAX(0,Z107)))</f>
        <v/>
      </c>
      <c r="BE107" s="74" t="str">
        <f aca="false">IF(OR(ISBLANK($C107),$BB107&lt;&gt;TRUE()),"",IF(AB107=Constants!$B$7,TRUE(),IF(AB107=Constants!$B$8,FALSE(),TRUE())))</f>
        <v/>
      </c>
      <c r="BF107" s="74" t="str">
        <f aca="false">IF(OR(ISBLANK($C107),$BB107&lt;&gt;TRUE()),"",IF(AA107=Constants!$B$7,TRUE(),IF(AA107=Constants!$B$8,FALSE(),TRUE())))</f>
        <v/>
      </c>
      <c r="BG107" s="74" t="str">
        <f aca="false">IF(OR(ISBLANK($C107),$BB107&lt;&gt;TRUE()),"",IF(AC107=Constants!$B$33,TRUE(),IF(AC107=Constants!$B$34,FALSE(),IF(AND(ISNUMBER(AG107),OR(ISBLANK(AF107),AF107=0)),TRUE(),IF(AND(ISBLANK(AG107),ISNUMBER(AF107),AF107&lt;&gt;0),FALSE(),"")))))</f>
        <v/>
      </c>
      <c r="BH107" s="74" t="str">
        <f aca="false">IF(OR(ISBLANK($C107),$BB107&lt;&gt;TRUE()),"",IF(ISBLANK(AD107),Constants!$B$35,MAX(0,MIN(Constants!$B$31,AD107))))</f>
        <v/>
      </c>
      <c r="BI107" s="74" t="str">
        <f aca="false">IF(OR(ISBLANK($C107),$BB107&lt;&gt;TRUE()),"",IF(ISBLANK(AE107),Constants!$B$35,MAX(0,MIN(Constants!$B$32,AE107))))</f>
        <v/>
      </c>
      <c r="BJ107" s="75" t="str">
        <f aca="false">IF(ISBLANK($C107),
  "",
IF(AH107=Constants!$B$7,
  TRUE(),
IF(AH107=Constants!$B$8,
  FALSE(),
  FALSE()
)))</f>
        <v/>
      </c>
      <c r="BK107" s="74" t="str">
        <f aca="false">IF(ISBLANK($C107),"",IF($BJ107,Constants!$B$9,IF(COUNTA($E107:$AH107)=0,Constants!$B$10,IF(NOT($AK107),Constants!$B$11,IF(AND(NOT(ISNUMBER($BM107)),COUNTA($O107,$X107,$AG107)&gt;0),Constants!$B$13,Constants!$B$12)))))</f>
        <v/>
      </c>
      <c r="BL107" s="74" t="str">
        <f aca="false">IF(ISBLANK($C107),"",IF($BK107&lt;&gt;Constants!$B$12,$BK107,Constants!$B$4))</f>
        <v/>
      </c>
      <c r="BM107" s="73" t="str">
        <f aca="false">IF(OR(ISBLANK($D$8), NOT(ISNUMBER($D$8))), Constants!$B$17,$D$8)</f>
        <v>ERROR: Set Target Time in cell D8</v>
      </c>
      <c r="BN107" s="73" t="str">
        <f aca="false">IF(OR($BK107&lt;&gt;Constants!$B$12,$AL107&lt;&gt;TRUE()),"",IF(NOT($AO107),TRUE(),IF($AQ107="","",$AQ107)))</f>
        <v/>
      </c>
      <c r="BO107" s="74" t="b">
        <f aca="false">IF(BN107="",FALSE(),IF(NOT($AO107),TRUE(),IF($AQ107,ISNUMBER(O107),ISNUMBER(N107))))</f>
        <v>0</v>
      </c>
      <c r="BP107" s="76" t="str">
        <f aca="false">IF(BO107,IF($AJ107,1,Constants!$B$22)*POWER(Constants!$B$23,MAX($AM107,0))*POWER(Constants!$B$24,MAX($AN107,0)),"")</f>
        <v/>
      </c>
      <c r="BQ107" s="74" t="str">
        <f aca="false">IF(OR($BK107&lt;&gt;Constants!$B$12,NOT($BO107)),"",IF(NOT($AO107),0,Constants!$B$19*IF($AQ107,1,MAX(0,MIN(1,(Constants!$B$20-N107)/Constants!$B$20)))))</f>
        <v/>
      </c>
      <c r="BR107" s="74" t="str">
        <f aca="false">IF(BQ107="","",BQ107*IF($AP107,1,Constants!$B$25)*BP107)</f>
        <v/>
      </c>
      <c r="BS107" s="74" t="str">
        <f aca="false">IF(OR($BK107&lt;&gt;Constants!$B$12,NOT($BO107)),"",IF(NOT($AO107),0,IF(NOT($AQ107),0,MAX(0,Constants!$B$21*(1-ABS(O107-$BM107)/$BM107)))))</f>
        <v/>
      </c>
      <c r="BT107" s="74" t="str">
        <f aca="false">IF(BS107="","",BS107*BP107)</f>
        <v/>
      </c>
      <c r="BU107" s="74" t="str">
        <f aca="false">IF(OR($BK107&lt;&gt;Constants!$B$12,NOT($BO107)),"",IF(OR(NOT($AO107),NOT($AP107)),0,MIN(Constants!$B$18,(Constants!$B$29*$AR107+Constants!$B$30*$AS107)*IF($AQ107,1,MAX(0,MIN(1,(Constants!$B$20-N107)/Constants!$B$20))))))</f>
        <v/>
      </c>
      <c r="BV107" s="74" t="str">
        <f aca="false">IF(BU107="","",BU107*BP107)</f>
        <v/>
      </c>
      <c r="BW107" s="75" t="str">
        <f aca="false">IF(OR($BK107&lt;&gt;Constants!$B$12,NOT($BO107)),"",BR107+BT107+BV107)</f>
        <v/>
      </c>
      <c r="BX107" s="73" t="str">
        <f aca="false">IF(OR($BK107&lt;&gt;Constants!$B$12,$AT107&lt;&gt;TRUE()),"",IF(NOT($AW107),TRUE(),IF($AY107="","",$AY107)))</f>
        <v/>
      </c>
      <c r="BY107" s="74" t="b">
        <f aca="false">IF(BX107="",FALSE(),IF(NOT($AW107),TRUE(),IF($AY107,ISNUMBER(X107),ISNUMBER(W107))))</f>
        <v>0</v>
      </c>
      <c r="BZ107" s="76" t="str">
        <f aca="false">IF(BY107,IF($AJ107,1,Constants!$B$22)*POWER(Constants!$B$23,MAX($AU107,0))*POWER(Constants!$B$24,MAX($AV107,0)),"")</f>
        <v/>
      </c>
      <c r="CA107" s="74" t="str">
        <f aca="false">IF(OR($BK107&lt;&gt;Constants!$B$12,NOT($BY107)),"",IF(NOT($AW107),0,Constants!$B$19*IF($AY107,1,MAX(0,MIN(1,(Constants!$B$20-W107)/Constants!$B$20)))))</f>
        <v/>
      </c>
      <c r="CB107" s="74" t="str">
        <f aca="false">IF(CA107="","",CA107*IF($AX107,1,Constants!$B$25)*BZ107)</f>
        <v/>
      </c>
      <c r="CC107" s="74" t="str">
        <f aca="false">IF(OR($BK107&lt;&gt;Constants!$B$12,NOT($BY107)),"",IF(NOT($AW107),0,IF(NOT($AY107),0,MAX(0,Constants!$B$21*(1-ABS(X107-$BM107)/$BM107)))))</f>
        <v/>
      </c>
      <c r="CD107" s="74" t="str">
        <f aca="false">IF(CC107="","",CC107*BZ107)</f>
        <v/>
      </c>
      <c r="CE107" s="74" t="str">
        <f aca="false">IF(OR($BK107&lt;&gt;Constants!$B$12,NOT($BY107)),"",IF(OR(NOT($AW107),NOT($AX107)),0,MIN(Constants!$B$18,(Constants!$B$29*$AZ107+Constants!$B$30*$BA107)*IF($AY107,1,MAX(0,MIN(1,(Constants!$B$20-W107)/Constants!$B$20))))))</f>
        <v/>
      </c>
      <c r="CF107" s="74" t="str">
        <f aca="false">IF(CE107="","",CE107*BZ107)</f>
        <v/>
      </c>
      <c r="CG107" s="75" t="str">
        <f aca="false">IF(OR($BK107&lt;&gt;Constants!$B$12,NOT($BY107)),"",CB107+CD107+CF107)</f>
        <v/>
      </c>
      <c r="CH107" s="73" t="b">
        <f aca="false">IF(OR(BN107="",BX107=""),TRUE(),BN107&lt;&gt;BX107)</f>
        <v>1</v>
      </c>
      <c r="CI107" s="74" t="str">
        <f aca="false">IF(OR($BK107&lt;&gt;Constants!$B$12,$BB107&lt;&gt;TRUE(),NOT($CH107)),"",IF(NOT($BE107),TRUE(),IF($BG107="","",$BG107)))</f>
        <v/>
      </c>
      <c r="CJ107" s="74" t="b">
        <f aca="false">IF(CI107="",FALSE(),IF(NOT($BE107),TRUE(),IF($BG107,ISNUMBER(AG107),ISNUMBER(AF107))))</f>
        <v>0</v>
      </c>
      <c r="CK107" s="76" t="str">
        <f aca="false">IF(CJ107,IF($AJ107,1,Constants!$B$22)*POWER(Constants!$B$23,MAX($BC107,0))*POWER(Constants!$B$24,MAX($BD107,0)),"")</f>
        <v/>
      </c>
      <c r="CL107" s="74" t="str">
        <f aca="false">IF(OR($BK107&lt;&gt;Constants!$B$12,NOT($CJ107)),"",IF(NOT($BE107),0,Constants!$B$19*IF($BG107,1,MAX(0,MIN(1,(Constants!$B$20-AF107)/Constants!$B$20)))))</f>
        <v/>
      </c>
      <c r="CM107" s="74" t="str">
        <f aca="false">IF(CL107="","",CL107*IF($BF107,1,Constants!$B$25)*CK107)</f>
        <v/>
      </c>
      <c r="CN107" s="74" t="str">
        <f aca="false">IF(OR($BK107&lt;&gt;Constants!$B$12,NOT($CJ107)),"",IF(NOT($BE107),0,IF(NOT($BG107),0,MAX(0,Constants!$B$21*(1-ABS(AG107-$BM107)/$BM107)))))</f>
        <v/>
      </c>
      <c r="CO107" s="74" t="str">
        <f aca="false">IF(CN107="","",CN107*CK107)</f>
        <v/>
      </c>
      <c r="CP107" s="74" t="str">
        <f aca="false">IF(OR($BK107&lt;&gt;Constants!$B$12,NOT($CJ107)),"",IF(OR(NOT($BE107),NOT($BF107)),0,MIN(Constants!$B$18,(Constants!$B$29*$BH107+Constants!$B$30*$BI107)*IF($BG107,1,MAX(0,MIN(1,(Constants!$B$20-AF107)/Constants!$B$20))))))</f>
        <v/>
      </c>
      <c r="CQ107" s="74" t="str">
        <f aca="false">IF(CP107="","",CP107*CK107)</f>
        <v/>
      </c>
      <c r="CR107" s="75" t="str">
        <f aca="false">IF(OR($BK107&lt;&gt;Constants!$B$12,NOT($CJ107)),"",CM107+CO107+CQ107)</f>
        <v/>
      </c>
      <c r="CS107" s="73" t="str">
        <f aca="false">IF(OR($BK107&lt;&gt;Constants!$B$12,ISBLANK($C107)),"",BW107)</f>
        <v/>
      </c>
      <c r="CT107" s="74" t="str">
        <f aca="false">IF(OR($BK107&lt;&gt;Constants!$B$12,ISBLANK($C107)),"",CG107)</f>
        <v/>
      </c>
      <c r="CU107" s="75" t="str">
        <f aca="false">IF(OR($BK107&lt;&gt;Constants!$B$12,ISBLANK($C107)),"",CR107)</f>
        <v/>
      </c>
      <c r="CV107" s="74" t="str">
        <f aca="false">IF(OR($BK107&lt;&gt;Constants!$B$12,ISBLANK($C107)),"",IF(COUNT(CS107:CU107)=0,0,MAX(CS107:CU107)))</f>
        <v/>
      </c>
      <c r="CW107" s="74" t="str">
        <f aca="false">IF($BK107&lt;&gt;Constants!$B$12,"",CV107)</f>
        <v/>
      </c>
      <c r="CX107" s="74" t="str">
        <f aca="false">IF(ISNUMBER(CW107), RANK(CW107,$CW$11:$CW$510), "")</f>
        <v/>
      </c>
      <c r="CY107" s="73" t="str">
        <f aca="false">IF(OR($BK107&lt;&gt;Constants!$B$12,ISBLANK($C107)),"",MAX(BT107,CD107,CO107))</f>
        <v/>
      </c>
      <c r="CZ107" s="74" t="str">
        <f aca="false">IF(ISNUMBER(CY107), RANK(CY107,CY$11:CY$510), "")</f>
        <v/>
      </c>
      <c r="DA107" s="74" t="str">
        <f aca="false">IF(OR($BK107&lt;&gt;Constants!$B$12,ISBLANK($C107)),"",MAX(AM107,AU107,IF($CH107,BC107,0)))</f>
        <v/>
      </c>
      <c r="DB107" s="74" t="str">
        <f aca="false">IF(ISNUMBER(DA107), RANK(DA107,DA$11:DA$510,1), "")</f>
        <v/>
      </c>
      <c r="DC107" s="74" t="str">
        <f aca="false">IF(OR($BK107&lt;&gt;Constants!$B$12,ISBLANK($C107)),"",MAX(BV107,CF107,CQ107))</f>
        <v/>
      </c>
      <c r="DD107" s="74" t="str">
        <f aca="false">IF(ISNUMBER(DC107),RANK(DC107,DC$11:DC$510),"")</f>
        <v/>
      </c>
      <c r="DE107" s="77" t="str">
        <f aca="false">IFERROR(IF(OR($BK107&lt;&gt;Constants!$B$12, ISBLANK($C107)),"",LARGE(CS107:CU107,2)), 0)</f>
        <v/>
      </c>
      <c r="DF107" s="75" t="str">
        <f aca="false">IF(ISNUMBER(DE107), RANK(DE107,DE$11:DE$510), "")</f>
        <v/>
      </c>
      <c r="DG107" s="74" t="str">
        <f aca="false">IF(ISBLANK($C107),"",IF(BK107=Constants!$B$12,RANK($CX107, $CX$11:$CX$510, 1)+
SUMPRODUCT(--($CX$11:$CX$510=$CX107),--($CZ107&gt;$CZ$11:$CZ$510))+
SUMPRODUCT(--($CX$11:$CX$510=$CX107),--($CZ107=$CZ$11:$CZ$510),--($DB107&gt;$DB$11:$DB$510))+
SUMPRODUCT(--($CX$11:$CX$510=$CX107),--($CZ107=$CZ$11:$CZ$510),--($DB107=$DB$11:$DB$510), --($DD107&gt;$DD$11:$DD$510))+
SUMPRODUCT(--($CX$11:$CX$510=$CX107),--($CZ107=$CZ$11:$CZ$510),--($DB107=$DB$11:$DB$510), --($DD107=$DD$11:$DD$510), --($DF107&gt;$DF$11:$DF$510))
,BK107)
)</f>
        <v/>
      </c>
      <c r="DH107" s="74" t="str">
        <f aca="false">IF(ISBLANK(C107),"",IF(BK107&lt;&gt;Constants!$B$12, BK107, CX107-DG107))</f>
        <v/>
      </c>
      <c r="DI107" s="75"/>
      <c r="DJ107" s="78"/>
      <c r="DK107" s="79" t="str">
        <f aca="false">IF(ISBLANK($C107),"",IF($BK107=Constants!$B$13,$BM107,""))</f>
        <v/>
      </c>
      <c r="DL107" s="78" t="str">
        <f aca="false">IF(ISBLANK($C107),"",IF($BK107&lt;&gt;Constants!$B$12,"",IF(COUNT($CS107:$CU107)=0,"",MATCH($CV107,$CS107:$CU107,0))))</f>
        <v/>
      </c>
      <c r="DM107" s="80" t="str">
        <f aca="false">IF(ISNUMBER($DL107),CHOOSE($DL107,$BR107,$CB107,$CM107),"")</f>
        <v/>
      </c>
      <c r="DN107" s="80" t="str">
        <f aca="false">IF(ISNUMBER($DL107),CHOOSE($DL107,$BT107,$CD107,$CO107),"")</f>
        <v/>
      </c>
      <c r="DO107" s="80" t="str">
        <f aca="false">IF(ISNUMBER($DL107),CHOOSE($DL107,$BV107,$CF107,$CQ107),"")</f>
        <v/>
      </c>
      <c r="DP107" s="81" t="str">
        <f aca="false">IF(ISBLANK(C107),"",IF(BK107&lt;&gt;Constants!$B$12, BK107 ,CW107))</f>
        <v/>
      </c>
      <c r="DQ107" s="82" t="str">
        <f aca="false">IF(ISBLANK($C107),"",IF($BK107&lt;&gt;Constants!$B$12,$BK107,$BL107))</f>
        <v/>
      </c>
      <c r="DR107" s="82" t="str">
        <f aca="false">IF(ISBLANK(C107),"",DH107)</f>
        <v/>
      </c>
      <c r="DS107" s="82" t="str">
        <f aca="false">IF(ISBLANK(C107),"",DG107)</f>
        <v/>
      </c>
      <c r="DT107" s="83" t="str">
        <f aca="false">IF(ISBLANK(C107),
  "",
IF(DS107=Constants!$B$9,COUNTA($C$11:$C510)+2,IF(DS107=Constants!$B$10,COUNTA($C$11:$C510)+1,IF(DS107=Constants!$B$11,COUNTA($C$11:$C510),DS107))))</f>
        <v/>
      </c>
      <c r="DU107" s="3"/>
      <c r="DV107" s="84" t="n">
        <f aca="false">IF(OR(ISNUMBER(DS107),DS107="DQ",DS107="P",DS107="NS"),
    1,
    0
)</f>
        <v>0</v>
      </c>
      <c r="DW107" s="84" t="n">
        <v>97</v>
      </c>
      <c r="DX107" s="84" t="str">
        <f aca="false">IF(ISBLANK($C107),"",IF(ISNUMBER(DT107),DT107+ROW($B107)/1000,""))</f>
        <v/>
      </c>
      <c r="DY107" s="84" t="str">
        <f aca="false">IF(ISNUMBER(DX107), RANK(DX107,DX$11:DX$510,1), "")</f>
        <v/>
      </c>
      <c r="DZ107" s="84" t="str">
        <f aca="false">IF(ISBLANK($C107),
    "",
    $B107
)</f>
        <v/>
      </c>
      <c r="EA107" s="84" t="str">
        <f aca="false">IF(ISBLANK($C107),
    "",
    $C107
)</f>
        <v/>
      </c>
      <c r="EB107" s="84" t="str">
        <f aca="false">IF(ISBLANK($C107),
    "",
    $D107
)</f>
        <v/>
      </c>
      <c r="EC107" s="84" t="str">
        <f aca="false">IF(ISBLANK($C107),"",$DQ107)</f>
        <v/>
      </c>
      <c r="ED107" s="86" t="str">
        <f aca="false">DP107</f>
        <v/>
      </c>
      <c r="EE107" s="84" t="str">
        <f aca="false">IF(ISBLANK($C107),
    "",
    DS107
)</f>
        <v/>
      </c>
      <c r="EF107" s="87" t="str">
        <f aca="false">IF(DW107&gt;DV$10,
    "",
    VLOOKUP(DW107,DY$11:EE605,7,FALSE())
)</f>
        <v/>
      </c>
      <c r="EG107" s="88" t="str">
        <f aca="false">IF(DW107&gt;DV$10,
    "",
    VLOOKUP(DW107,DY$11:EE605,2,FALSE())
)</f>
        <v/>
      </c>
      <c r="EH107" s="88" t="str">
        <f aca="false">IF(DW107&gt;DV$10,
    "",
    VLOOKUP(DW107,DY$11:EE605,3,FALSE())
)</f>
        <v/>
      </c>
      <c r="EI107" s="88" t="str">
        <f aca="false">IF(DW107&gt;DV$10,
    "",
    VLOOKUP(DW107,DY$11:EE605,4,FALSE())
)</f>
        <v/>
      </c>
      <c r="EJ107" s="89" t="str">
        <f aca="false">IF(DW107&gt;DV$10,
    "",
    VLOOKUP(DW107,DY$11:EE605,6,FALSE())
)</f>
        <v/>
      </c>
      <c r="EK107" s="59"/>
    </row>
    <row r="108" customFormat="false" ht="15.75" hidden="false" customHeight="false" outlineLevel="0" collapsed="false">
      <c r="A108" s="3"/>
      <c r="B108" s="155"/>
      <c r="C108" s="156"/>
      <c r="D108" s="96"/>
      <c r="E108" s="157"/>
      <c r="F108" s="148"/>
      <c r="G108" s="148"/>
      <c r="H108" s="149"/>
      <c r="I108" s="150"/>
      <c r="J108" s="151"/>
      <c r="K108" s="151"/>
      <c r="L108" s="151"/>
      <c r="M108" s="151"/>
      <c r="N108" s="152"/>
      <c r="O108" s="103"/>
      <c r="P108" s="148"/>
      <c r="Q108" s="149"/>
      <c r="R108" s="150"/>
      <c r="S108" s="151"/>
      <c r="T108" s="151"/>
      <c r="U108" s="151"/>
      <c r="V108" s="151"/>
      <c r="W108" s="152"/>
      <c r="X108" s="103"/>
      <c r="Y108" s="148"/>
      <c r="Z108" s="149"/>
      <c r="AA108" s="150"/>
      <c r="AB108" s="151"/>
      <c r="AC108" s="151"/>
      <c r="AD108" s="151"/>
      <c r="AE108" s="151"/>
      <c r="AF108" s="152"/>
      <c r="AG108" s="104"/>
      <c r="AH108" s="150"/>
      <c r="AI108" s="73"/>
      <c r="AJ108" s="73" t="str">
        <f aca="false">IF(ISBLANK($C108),
  "",
IF(E108=Constants!$B$7,
  TRUE(),
IF(E108=Constants!$B$8,
  FALSE(),
  TRUE()
)))</f>
        <v/>
      </c>
      <c r="AK108" s="74" t="str">
        <f aca="false">IF(ISBLANK($C108),"",IF(F108=Constants!$B$8,FALSE(),TRUE()))</f>
        <v/>
      </c>
      <c r="AL108" s="74" t="str">
        <f aca="false">IF(ISBLANK($C108),"",COUNTA($G108:$O108)&gt;0)</f>
        <v/>
      </c>
      <c r="AM108" s="74" t="str">
        <f aca="false">IF(OR(ISBLANK($C108),$AL108&lt;&gt;TRUE()),"",IF(ISBLANK(G108),Constants!$B$27,MAX(0,G108)))</f>
        <v/>
      </c>
      <c r="AN108" s="74" t="str">
        <f aca="false">IF(OR(ISBLANK($C108),$AL108&lt;&gt;TRUE()),"",IF(ISBLANK(H108),Constants!$B$28,MAX(0,H108)))</f>
        <v/>
      </c>
      <c r="AO108" s="74" t="str">
        <f aca="false">IF(OR(ISBLANK($C108),$AL108&lt;&gt;TRUE()),"",IF(J108=Constants!$B$7,TRUE(),IF(J108=Constants!$B$8,FALSE(),TRUE())))</f>
        <v/>
      </c>
      <c r="AP108" s="74" t="str">
        <f aca="false">IF(OR(ISBLANK($C108),$AL108&lt;&gt;TRUE()),"",IF(I108=Constants!$B$7,TRUE(),IF(I108=Constants!$B$8,FALSE(),TRUE())))</f>
        <v/>
      </c>
      <c r="AQ108" s="74" t="str">
        <f aca="false">IF(OR(ISBLANK($C108),$AL108&lt;&gt;TRUE()),"",IF(K108=Constants!$B$33,TRUE(),IF(K108=Constants!$B$34,FALSE(),IF(AND(ISNUMBER(O108),OR(ISBLANK(N108),N108=0)),TRUE(),IF(AND(ISBLANK(O108),ISNUMBER(N108),N108&lt;&gt;0),FALSE(),"")))))</f>
        <v/>
      </c>
      <c r="AR108" s="74" t="str">
        <f aca="false">IF(OR(ISBLANK($C108),$AL108&lt;&gt;TRUE()),"",IF(ISBLANK(L108),Constants!$B$35,MAX(0,MIN(Constants!$B$31,L108))))</f>
        <v/>
      </c>
      <c r="AS108" s="74" t="str">
        <f aca="false">IF(OR(ISBLANK($C108),$AL108&lt;&gt;TRUE()),"",IF(ISBLANK(M108),Constants!$B$35,MAX(0,MIN(Constants!$B$32,M108))))</f>
        <v/>
      </c>
      <c r="AT108" s="74" t="str">
        <f aca="false">IF(ISBLANK($C108),"",COUNTA($P108:$X108)&gt;0)</f>
        <v/>
      </c>
      <c r="AU108" s="74" t="str">
        <f aca="false">IF(OR(ISBLANK($C108),$AT108&lt;&gt;TRUE()),"",IF(ISBLANK(P108),Constants!$B$27,MAX(0,P108)))</f>
        <v/>
      </c>
      <c r="AV108" s="74" t="str">
        <f aca="false">IF(OR(ISBLANK($C108),$AT108&lt;&gt;TRUE()),"",IF(ISBLANK(Q108),Constants!$B$28,MAX(0,Q108)))</f>
        <v/>
      </c>
      <c r="AW108" s="74" t="str">
        <f aca="false">IF(OR(ISBLANK($C108),$AT108&lt;&gt;TRUE()),"",IF(S108=Constants!$B$7,TRUE(),IF(S108=Constants!$B$8,FALSE(),TRUE())))</f>
        <v/>
      </c>
      <c r="AX108" s="74" t="str">
        <f aca="false">IF(OR(ISBLANK($C108),$AT108&lt;&gt;TRUE()),"",IF(R108=Constants!$B$7,TRUE(),IF(R108=Constants!$B$8,FALSE(),TRUE())))</f>
        <v/>
      </c>
      <c r="AY108" s="74" t="str">
        <f aca="false">IF(OR(ISBLANK($C108),$AT108&lt;&gt;TRUE()),"",IF(T108=Constants!$B$33,TRUE(),IF(T108=Constants!$B$34,FALSE(),IF(AND(ISNUMBER(X108),OR(ISBLANK(W108),W108=0)),TRUE(),IF(AND(ISBLANK(X108),ISNUMBER(W108),W108&lt;&gt;0),FALSE(),"")))))</f>
        <v/>
      </c>
      <c r="AZ108" s="74" t="str">
        <f aca="false">IF(OR(ISBLANK($C108),$AT108&lt;&gt;TRUE()),"",IF(ISBLANK(U108),Constants!$B$35,MAX(0,MIN(Constants!$B$31,U108))))</f>
        <v/>
      </c>
      <c r="BA108" s="74" t="str">
        <f aca="false">IF(OR(ISBLANK($C108),$AT108&lt;&gt;TRUE()),"",IF(ISBLANK(V108),Constants!$B$35,MAX(0,MIN(Constants!$B$32,V108))))</f>
        <v/>
      </c>
      <c r="BB108" s="74" t="str">
        <f aca="false">IF(ISBLANK($C108),"",COUNTA($Y108:$AG108)&gt;0)</f>
        <v/>
      </c>
      <c r="BC108" s="74" t="str">
        <f aca="false">IF(OR(ISBLANK($C108),$BB108&lt;&gt;TRUE()),"",IF(ISBLANK(Y108),Constants!$B$27,MAX(0,Y108)))</f>
        <v/>
      </c>
      <c r="BD108" s="74" t="str">
        <f aca="false">IF(OR(ISBLANK($C108),$BB108&lt;&gt;TRUE()),"",IF(ISBLANK(Z108),Constants!$B$28,MAX(0,Z108)))</f>
        <v/>
      </c>
      <c r="BE108" s="74" t="str">
        <f aca="false">IF(OR(ISBLANK($C108),$BB108&lt;&gt;TRUE()),"",IF(AB108=Constants!$B$7,TRUE(),IF(AB108=Constants!$B$8,FALSE(),TRUE())))</f>
        <v/>
      </c>
      <c r="BF108" s="74" t="str">
        <f aca="false">IF(OR(ISBLANK($C108),$BB108&lt;&gt;TRUE()),"",IF(AA108=Constants!$B$7,TRUE(),IF(AA108=Constants!$B$8,FALSE(),TRUE())))</f>
        <v/>
      </c>
      <c r="BG108" s="74" t="str">
        <f aca="false">IF(OR(ISBLANK($C108),$BB108&lt;&gt;TRUE()),"",IF(AC108=Constants!$B$33,TRUE(),IF(AC108=Constants!$B$34,FALSE(),IF(AND(ISNUMBER(AG108),OR(ISBLANK(AF108),AF108=0)),TRUE(),IF(AND(ISBLANK(AG108),ISNUMBER(AF108),AF108&lt;&gt;0),FALSE(),"")))))</f>
        <v/>
      </c>
      <c r="BH108" s="74" t="str">
        <f aca="false">IF(OR(ISBLANK($C108),$BB108&lt;&gt;TRUE()),"",IF(ISBLANK(AD108),Constants!$B$35,MAX(0,MIN(Constants!$B$31,AD108))))</f>
        <v/>
      </c>
      <c r="BI108" s="74" t="str">
        <f aca="false">IF(OR(ISBLANK($C108),$BB108&lt;&gt;TRUE()),"",IF(ISBLANK(AE108),Constants!$B$35,MAX(0,MIN(Constants!$B$32,AE108))))</f>
        <v/>
      </c>
      <c r="BJ108" s="75" t="str">
        <f aca="false">IF(ISBLANK($C108),
  "",
IF(AH108=Constants!$B$7,
  TRUE(),
IF(AH108=Constants!$B$8,
  FALSE(),
  FALSE()
)))</f>
        <v/>
      </c>
      <c r="BK108" s="74" t="str">
        <f aca="false">IF(ISBLANK($C108),"",IF($BJ108,Constants!$B$9,IF(COUNTA($E108:$AH108)=0,Constants!$B$10,IF(NOT($AK108),Constants!$B$11,IF(AND(NOT(ISNUMBER($BM108)),COUNTA($O108,$X108,$AG108)&gt;0),Constants!$B$13,Constants!$B$12)))))</f>
        <v/>
      </c>
      <c r="BL108" s="74" t="str">
        <f aca="false">IF(ISBLANK($C108),"",IF($BK108&lt;&gt;Constants!$B$12,$BK108,Constants!$B$4))</f>
        <v/>
      </c>
      <c r="BM108" s="73" t="str">
        <f aca="false">IF(OR(ISBLANK($D$8), NOT(ISNUMBER($D$8))), Constants!$B$17,$D$8)</f>
        <v>ERROR: Set Target Time in cell D8</v>
      </c>
      <c r="BN108" s="73" t="str">
        <f aca="false">IF(OR($BK108&lt;&gt;Constants!$B$12,$AL108&lt;&gt;TRUE()),"",IF(NOT($AO108),TRUE(),IF($AQ108="","",$AQ108)))</f>
        <v/>
      </c>
      <c r="BO108" s="74" t="b">
        <f aca="false">IF(BN108="",FALSE(),IF(NOT($AO108),TRUE(),IF($AQ108,ISNUMBER(O108),ISNUMBER(N108))))</f>
        <v>0</v>
      </c>
      <c r="BP108" s="76" t="str">
        <f aca="false">IF(BO108,IF($AJ108,1,Constants!$B$22)*POWER(Constants!$B$23,MAX($AM108,0))*POWER(Constants!$B$24,MAX($AN108,0)),"")</f>
        <v/>
      </c>
      <c r="BQ108" s="74" t="str">
        <f aca="false">IF(OR($BK108&lt;&gt;Constants!$B$12,NOT($BO108)),"",IF(NOT($AO108),0,Constants!$B$19*IF($AQ108,1,MAX(0,MIN(1,(Constants!$B$20-N108)/Constants!$B$20)))))</f>
        <v/>
      </c>
      <c r="BR108" s="74" t="str">
        <f aca="false">IF(BQ108="","",BQ108*IF($AP108,1,Constants!$B$25)*BP108)</f>
        <v/>
      </c>
      <c r="BS108" s="74" t="str">
        <f aca="false">IF(OR($BK108&lt;&gt;Constants!$B$12,NOT($BO108)),"",IF(NOT($AO108),0,IF(NOT($AQ108),0,MAX(0,Constants!$B$21*(1-ABS(O108-$BM108)/$BM108)))))</f>
        <v/>
      </c>
      <c r="BT108" s="74" t="str">
        <f aca="false">IF(BS108="","",BS108*BP108)</f>
        <v/>
      </c>
      <c r="BU108" s="74" t="str">
        <f aca="false">IF(OR($BK108&lt;&gt;Constants!$B$12,NOT($BO108)),"",IF(OR(NOT($AO108),NOT($AP108)),0,MIN(Constants!$B$18,(Constants!$B$29*$AR108+Constants!$B$30*$AS108)*IF($AQ108,1,MAX(0,MIN(1,(Constants!$B$20-N108)/Constants!$B$20))))))</f>
        <v/>
      </c>
      <c r="BV108" s="74" t="str">
        <f aca="false">IF(BU108="","",BU108*BP108)</f>
        <v/>
      </c>
      <c r="BW108" s="75" t="str">
        <f aca="false">IF(OR($BK108&lt;&gt;Constants!$B$12,NOT($BO108)),"",BR108+BT108+BV108)</f>
        <v/>
      </c>
      <c r="BX108" s="73" t="str">
        <f aca="false">IF(OR($BK108&lt;&gt;Constants!$B$12,$AT108&lt;&gt;TRUE()),"",IF(NOT($AW108),TRUE(),IF($AY108="","",$AY108)))</f>
        <v/>
      </c>
      <c r="BY108" s="74" t="b">
        <f aca="false">IF(BX108="",FALSE(),IF(NOT($AW108),TRUE(),IF($AY108,ISNUMBER(X108),ISNUMBER(W108))))</f>
        <v>0</v>
      </c>
      <c r="BZ108" s="76" t="str">
        <f aca="false">IF(BY108,IF($AJ108,1,Constants!$B$22)*POWER(Constants!$B$23,MAX($AU108,0))*POWER(Constants!$B$24,MAX($AV108,0)),"")</f>
        <v/>
      </c>
      <c r="CA108" s="74" t="str">
        <f aca="false">IF(OR($BK108&lt;&gt;Constants!$B$12,NOT($BY108)),"",IF(NOT($AW108),0,Constants!$B$19*IF($AY108,1,MAX(0,MIN(1,(Constants!$B$20-W108)/Constants!$B$20)))))</f>
        <v/>
      </c>
      <c r="CB108" s="74" t="str">
        <f aca="false">IF(CA108="","",CA108*IF($AX108,1,Constants!$B$25)*BZ108)</f>
        <v/>
      </c>
      <c r="CC108" s="74" t="str">
        <f aca="false">IF(OR($BK108&lt;&gt;Constants!$B$12,NOT($BY108)),"",IF(NOT($AW108),0,IF(NOT($AY108),0,MAX(0,Constants!$B$21*(1-ABS(X108-$BM108)/$BM108)))))</f>
        <v/>
      </c>
      <c r="CD108" s="74" t="str">
        <f aca="false">IF(CC108="","",CC108*BZ108)</f>
        <v/>
      </c>
      <c r="CE108" s="74" t="str">
        <f aca="false">IF(OR($BK108&lt;&gt;Constants!$B$12,NOT($BY108)),"",IF(OR(NOT($AW108),NOT($AX108)),0,MIN(Constants!$B$18,(Constants!$B$29*$AZ108+Constants!$B$30*$BA108)*IF($AY108,1,MAX(0,MIN(1,(Constants!$B$20-W108)/Constants!$B$20))))))</f>
        <v/>
      </c>
      <c r="CF108" s="74" t="str">
        <f aca="false">IF(CE108="","",CE108*BZ108)</f>
        <v/>
      </c>
      <c r="CG108" s="75" t="str">
        <f aca="false">IF(OR($BK108&lt;&gt;Constants!$B$12,NOT($BY108)),"",CB108+CD108+CF108)</f>
        <v/>
      </c>
      <c r="CH108" s="73" t="b">
        <f aca="false">IF(OR(BN108="",BX108=""),TRUE(),BN108&lt;&gt;BX108)</f>
        <v>1</v>
      </c>
      <c r="CI108" s="74" t="str">
        <f aca="false">IF(OR($BK108&lt;&gt;Constants!$B$12,$BB108&lt;&gt;TRUE(),NOT($CH108)),"",IF(NOT($BE108),TRUE(),IF($BG108="","",$BG108)))</f>
        <v/>
      </c>
      <c r="CJ108" s="74" t="b">
        <f aca="false">IF(CI108="",FALSE(),IF(NOT($BE108),TRUE(),IF($BG108,ISNUMBER(AG108),ISNUMBER(AF108))))</f>
        <v>0</v>
      </c>
      <c r="CK108" s="76" t="str">
        <f aca="false">IF(CJ108,IF($AJ108,1,Constants!$B$22)*POWER(Constants!$B$23,MAX($BC108,0))*POWER(Constants!$B$24,MAX($BD108,0)),"")</f>
        <v/>
      </c>
      <c r="CL108" s="74" t="str">
        <f aca="false">IF(OR($BK108&lt;&gt;Constants!$B$12,NOT($CJ108)),"",IF(NOT($BE108),0,Constants!$B$19*IF($BG108,1,MAX(0,MIN(1,(Constants!$B$20-AF108)/Constants!$B$20)))))</f>
        <v/>
      </c>
      <c r="CM108" s="74" t="str">
        <f aca="false">IF(CL108="","",CL108*IF($BF108,1,Constants!$B$25)*CK108)</f>
        <v/>
      </c>
      <c r="CN108" s="74" t="str">
        <f aca="false">IF(OR($BK108&lt;&gt;Constants!$B$12,NOT($CJ108)),"",IF(NOT($BE108),0,IF(NOT($BG108),0,MAX(0,Constants!$B$21*(1-ABS(AG108-$BM108)/$BM108)))))</f>
        <v/>
      </c>
      <c r="CO108" s="74" t="str">
        <f aca="false">IF(CN108="","",CN108*CK108)</f>
        <v/>
      </c>
      <c r="CP108" s="74" t="str">
        <f aca="false">IF(OR($BK108&lt;&gt;Constants!$B$12,NOT($CJ108)),"",IF(OR(NOT($BE108),NOT($BF108)),0,MIN(Constants!$B$18,(Constants!$B$29*$BH108+Constants!$B$30*$BI108)*IF($BG108,1,MAX(0,MIN(1,(Constants!$B$20-AF108)/Constants!$B$20))))))</f>
        <v/>
      </c>
      <c r="CQ108" s="74" t="str">
        <f aca="false">IF(CP108="","",CP108*CK108)</f>
        <v/>
      </c>
      <c r="CR108" s="75" t="str">
        <f aca="false">IF(OR($BK108&lt;&gt;Constants!$B$12,NOT($CJ108)),"",CM108+CO108+CQ108)</f>
        <v/>
      </c>
      <c r="CS108" s="73" t="str">
        <f aca="false">IF(OR($BK108&lt;&gt;Constants!$B$12,ISBLANK($C108)),"",BW108)</f>
        <v/>
      </c>
      <c r="CT108" s="74" t="str">
        <f aca="false">IF(OR($BK108&lt;&gt;Constants!$B$12,ISBLANK($C108)),"",CG108)</f>
        <v/>
      </c>
      <c r="CU108" s="75" t="str">
        <f aca="false">IF(OR($BK108&lt;&gt;Constants!$B$12,ISBLANK($C108)),"",CR108)</f>
        <v/>
      </c>
      <c r="CV108" s="74" t="str">
        <f aca="false">IF(OR($BK108&lt;&gt;Constants!$B$12,ISBLANK($C108)),"",IF(COUNT(CS108:CU108)=0,0,MAX(CS108:CU108)))</f>
        <v/>
      </c>
      <c r="CW108" s="74" t="str">
        <f aca="false">IF($BK108&lt;&gt;Constants!$B$12,"",CV108)</f>
        <v/>
      </c>
      <c r="CX108" s="74" t="str">
        <f aca="false">IF(ISNUMBER(CW108), RANK(CW108,$CW$11:$CW$510), "")</f>
        <v/>
      </c>
      <c r="CY108" s="73" t="str">
        <f aca="false">IF(OR($BK108&lt;&gt;Constants!$B$12,ISBLANK($C108)),"",MAX(BT108,CD108,CO108))</f>
        <v/>
      </c>
      <c r="CZ108" s="74" t="str">
        <f aca="false">IF(ISNUMBER(CY108), RANK(CY108,CY$11:CY$510), "")</f>
        <v/>
      </c>
      <c r="DA108" s="74" t="str">
        <f aca="false">IF(OR($BK108&lt;&gt;Constants!$B$12,ISBLANK($C108)),"",MAX(AM108,AU108,IF($CH108,BC108,0)))</f>
        <v/>
      </c>
      <c r="DB108" s="74" t="str">
        <f aca="false">IF(ISNUMBER(DA108), RANK(DA108,DA$11:DA$510,1), "")</f>
        <v/>
      </c>
      <c r="DC108" s="74" t="str">
        <f aca="false">IF(OR($BK108&lt;&gt;Constants!$B$12,ISBLANK($C108)),"",MAX(BV108,CF108,CQ108))</f>
        <v/>
      </c>
      <c r="DD108" s="74" t="str">
        <f aca="false">IF(ISNUMBER(DC108),RANK(DC108,DC$11:DC$510),"")</f>
        <v/>
      </c>
      <c r="DE108" s="77" t="str">
        <f aca="false">IFERROR(IF(OR($BK108&lt;&gt;Constants!$B$12, ISBLANK($C108)),"",LARGE(CS108:CU108,2)), 0)</f>
        <v/>
      </c>
      <c r="DF108" s="75" t="str">
        <f aca="false">IF(ISNUMBER(DE108), RANK(DE108,DE$11:DE$510), "")</f>
        <v/>
      </c>
      <c r="DG108" s="74" t="str">
        <f aca="false">IF(ISBLANK($C108),"",IF(BK108=Constants!$B$12,RANK($CX108, $CX$11:$CX$510, 1)+
SUMPRODUCT(--($CX$11:$CX$510=$CX108),--($CZ108&gt;$CZ$11:$CZ$510))+
SUMPRODUCT(--($CX$11:$CX$510=$CX108),--($CZ108=$CZ$11:$CZ$510),--($DB108&gt;$DB$11:$DB$510))+
SUMPRODUCT(--($CX$11:$CX$510=$CX108),--($CZ108=$CZ$11:$CZ$510),--($DB108=$DB$11:$DB$510), --($DD108&gt;$DD$11:$DD$510))+
SUMPRODUCT(--($CX$11:$CX$510=$CX108),--($CZ108=$CZ$11:$CZ$510),--($DB108=$DB$11:$DB$510), --($DD108=$DD$11:$DD$510), --($DF108&gt;$DF$11:$DF$510))
,BK108)
)</f>
        <v/>
      </c>
      <c r="DH108" s="74" t="str">
        <f aca="false">IF(ISBLANK(C108),"",IF(BK108&lt;&gt;Constants!$B$12, BK108, CX108-DG108))</f>
        <v/>
      </c>
      <c r="DI108" s="75"/>
      <c r="DJ108" s="78"/>
      <c r="DK108" s="79" t="str">
        <f aca="false">IF(ISBLANK($C108),"",IF($BK108=Constants!$B$13,$BM108,""))</f>
        <v/>
      </c>
      <c r="DL108" s="78" t="str">
        <f aca="false">IF(ISBLANK($C108),"",IF($BK108&lt;&gt;Constants!$B$12,"",IF(COUNT($CS108:$CU108)=0,"",MATCH($CV108,$CS108:$CU108,0))))</f>
        <v/>
      </c>
      <c r="DM108" s="80" t="str">
        <f aca="false">IF(ISNUMBER($DL108),CHOOSE($DL108,$BR108,$CB108,$CM108),"")</f>
        <v/>
      </c>
      <c r="DN108" s="80" t="str">
        <f aca="false">IF(ISNUMBER($DL108),CHOOSE($DL108,$BT108,$CD108,$CO108),"")</f>
        <v/>
      </c>
      <c r="DO108" s="80" t="str">
        <f aca="false">IF(ISNUMBER($DL108),CHOOSE($DL108,$BV108,$CF108,$CQ108),"")</f>
        <v/>
      </c>
      <c r="DP108" s="81" t="str">
        <f aca="false">IF(ISBLANK(C108),"",IF(BK108&lt;&gt;Constants!$B$12, BK108 ,CW108))</f>
        <v/>
      </c>
      <c r="DQ108" s="82" t="str">
        <f aca="false">IF(ISBLANK($C108),"",IF($BK108&lt;&gt;Constants!$B$12,$BK108,$BL108))</f>
        <v/>
      </c>
      <c r="DR108" s="82" t="str">
        <f aca="false">IF(ISBLANK(C108),"",DH108)</f>
        <v/>
      </c>
      <c r="DS108" s="82" t="str">
        <f aca="false">IF(ISBLANK(C108),"",DG108)</f>
        <v/>
      </c>
      <c r="DT108" s="83" t="str">
        <f aca="false">IF(ISBLANK(C108),
  "",
IF(DS108=Constants!$B$9,COUNTA($C$11:$C510)+2,IF(DS108=Constants!$B$10,COUNTA($C$11:$C510)+1,IF(DS108=Constants!$B$11,COUNTA($C$11:$C510),DS108))))</f>
        <v/>
      </c>
      <c r="DU108" s="3"/>
      <c r="DV108" s="84" t="n">
        <f aca="false">IF(OR(ISNUMBER(DS108),DS108="DQ",DS108="P",DS108="NS"),
    1,
    0
)</f>
        <v>0</v>
      </c>
      <c r="DW108" s="84" t="n">
        <v>98</v>
      </c>
      <c r="DX108" s="84" t="str">
        <f aca="false">IF(ISBLANK($C108),"",IF(ISNUMBER(DT108),DT108+ROW($B108)/1000,""))</f>
        <v/>
      </c>
      <c r="DY108" s="84" t="str">
        <f aca="false">IF(ISNUMBER(DX108), RANK(DX108,DX$11:DX$510,1), "")</f>
        <v/>
      </c>
      <c r="DZ108" s="84" t="str">
        <f aca="false">IF(ISBLANK($C108),
    "",
    $B108
)</f>
        <v/>
      </c>
      <c r="EA108" s="84" t="str">
        <f aca="false">IF(ISBLANK($C108),
    "",
    $C108
)</f>
        <v/>
      </c>
      <c r="EB108" s="84" t="str">
        <f aca="false">IF(ISBLANK($C108),
    "",
    $D108
)</f>
        <v/>
      </c>
      <c r="EC108" s="84" t="str">
        <f aca="false">IF(ISBLANK($C108),"",$DQ108)</f>
        <v/>
      </c>
      <c r="ED108" s="86" t="str">
        <f aca="false">DP108</f>
        <v/>
      </c>
      <c r="EE108" s="84" t="str">
        <f aca="false">IF(ISBLANK($C108),
    "",
    DS108
)</f>
        <v/>
      </c>
      <c r="EF108" s="87" t="str">
        <f aca="false">IF(DW108&gt;DV$10,
    "",
    VLOOKUP(DW108,DY$11:EE606,7,FALSE())
)</f>
        <v/>
      </c>
      <c r="EG108" s="88" t="str">
        <f aca="false">IF(DW108&gt;DV$10,
    "",
    VLOOKUP(DW108,DY$11:EE606,2,FALSE())
)</f>
        <v/>
      </c>
      <c r="EH108" s="88" t="str">
        <f aca="false">IF(DW108&gt;DV$10,
    "",
    VLOOKUP(DW108,DY$11:EE606,3,FALSE())
)</f>
        <v/>
      </c>
      <c r="EI108" s="88" t="str">
        <f aca="false">IF(DW108&gt;DV$10,
    "",
    VLOOKUP(DW108,DY$11:EE606,4,FALSE())
)</f>
        <v/>
      </c>
      <c r="EJ108" s="89" t="str">
        <f aca="false">IF(DW108&gt;DV$10,
    "",
    VLOOKUP(DW108,DY$11:EE606,6,FALSE())
)</f>
        <v/>
      </c>
      <c r="EK108" s="59"/>
    </row>
    <row r="109" customFormat="false" ht="15.75" hidden="false" customHeight="false" outlineLevel="0" collapsed="false">
      <c r="A109" s="3"/>
      <c r="B109" s="155"/>
      <c r="C109" s="156"/>
      <c r="D109" s="96"/>
      <c r="E109" s="157"/>
      <c r="F109" s="148"/>
      <c r="G109" s="148"/>
      <c r="H109" s="149"/>
      <c r="I109" s="150"/>
      <c r="J109" s="151"/>
      <c r="K109" s="151"/>
      <c r="L109" s="151"/>
      <c r="M109" s="151"/>
      <c r="N109" s="152"/>
      <c r="O109" s="103"/>
      <c r="P109" s="148"/>
      <c r="Q109" s="149"/>
      <c r="R109" s="150"/>
      <c r="S109" s="151"/>
      <c r="T109" s="151"/>
      <c r="U109" s="151"/>
      <c r="V109" s="151"/>
      <c r="W109" s="152"/>
      <c r="X109" s="103"/>
      <c r="Y109" s="148"/>
      <c r="Z109" s="149"/>
      <c r="AA109" s="150"/>
      <c r="AB109" s="151"/>
      <c r="AC109" s="151"/>
      <c r="AD109" s="151"/>
      <c r="AE109" s="151"/>
      <c r="AF109" s="152"/>
      <c r="AG109" s="104"/>
      <c r="AH109" s="150"/>
      <c r="AI109" s="73"/>
      <c r="AJ109" s="73" t="str">
        <f aca="false">IF(ISBLANK($C109),
  "",
IF(E109=Constants!$B$7,
  TRUE(),
IF(E109=Constants!$B$8,
  FALSE(),
  TRUE()
)))</f>
        <v/>
      </c>
      <c r="AK109" s="74" t="str">
        <f aca="false">IF(ISBLANK($C109),"",IF(F109=Constants!$B$8,FALSE(),TRUE()))</f>
        <v/>
      </c>
      <c r="AL109" s="74" t="str">
        <f aca="false">IF(ISBLANK($C109),"",COUNTA($G109:$O109)&gt;0)</f>
        <v/>
      </c>
      <c r="AM109" s="74" t="str">
        <f aca="false">IF(OR(ISBLANK($C109),$AL109&lt;&gt;TRUE()),"",IF(ISBLANK(G109),Constants!$B$27,MAX(0,G109)))</f>
        <v/>
      </c>
      <c r="AN109" s="74" t="str">
        <f aca="false">IF(OR(ISBLANK($C109),$AL109&lt;&gt;TRUE()),"",IF(ISBLANK(H109),Constants!$B$28,MAX(0,H109)))</f>
        <v/>
      </c>
      <c r="AO109" s="74" t="str">
        <f aca="false">IF(OR(ISBLANK($C109),$AL109&lt;&gt;TRUE()),"",IF(J109=Constants!$B$7,TRUE(),IF(J109=Constants!$B$8,FALSE(),TRUE())))</f>
        <v/>
      </c>
      <c r="AP109" s="74" t="str">
        <f aca="false">IF(OR(ISBLANK($C109),$AL109&lt;&gt;TRUE()),"",IF(I109=Constants!$B$7,TRUE(),IF(I109=Constants!$B$8,FALSE(),TRUE())))</f>
        <v/>
      </c>
      <c r="AQ109" s="74" t="str">
        <f aca="false">IF(OR(ISBLANK($C109),$AL109&lt;&gt;TRUE()),"",IF(K109=Constants!$B$33,TRUE(),IF(K109=Constants!$B$34,FALSE(),IF(AND(ISNUMBER(O109),OR(ISBLANK(N109),N109=0)),TRUE(),IF(AND(ISBLANK(O109),ISNUMBER(N109),N109&lt;&gt;0),FALSE(),"")))))</f>
        <v/>
      </c>
      <c r="AR109" s="74" t="str">
        <f aca="false">IF(OR(ISBLANK($C109),$AL109&lt;&gt;TRUE()),"",IF(ISBLANK(L109),Constants!$B$35,MAX(0,MIN(Constants!$B$31,L109))))</f>
        <v/>
      </c>
      <c r="AS109" s="74" t="str">
        <f aca="false">IF(OR(ISBLANK($C109),$AL109&lt;&gt;TRUE()),"",IF(ISBLANK(M109),Constants!$B$35,MAX(0,MIN(Constants!$B$32,M109))))</f>
        <v/>
      </c>
      <c r="AT109" s="74" t="str">
        <f aca="false">IF(ISBLANK($C109),"",COUNTA($P109:$X109)&gt;0)</f>
        <v/>
      </c>
      <c r="AU109" s="74" t="str">
        <f aca="false">IF(OR(ISBLANK($C109),$AT109&lt;&gt;TRUE()),"",IF(ISBLANK(P109),Constants!$B$27,MAX(0,P109)))</f>
        <v/>
      </c>
      <c r="AV109" s="74" t="str">
        <f aca="false">IF(OR(ISBLANK($C109),$AT109&lt;&gt;TRUE()),"",IF(ISBLANK(Q109),Constants!$B$28,MAX(0,Q109)))</f>
        <v/>
      </c>
      <c r="AW109" s="74" t="str">
        <f aca="false">IF(OR(ISBLANK($C109),$AT109&lt;&gt;TRUE()),"",IF(S109=Constants!$B$7,TRUE(),IF(S109=Constants!$B$8,FALSE(),TRUE())))</f>
        <v/>
      </c>
      <c r="AX109" s="74" t="str">
        <f aca="false">IF(OR(ISBLANK($C109),$AT109&lt;&gt;TRUE()),"",IF(R109=Constants!$B$7,TRUE(),IF(R109=Constants!$B$8,FALSE(),TRUE())))</f>
        <v/>
      </c>
      <c r="AY109" s="74" t="str">
        <f aca="false">IF(OR(ISBLANK($C109),$AT109&lt;&gt;TRUE()),"",IF(T109=Constants!$B$33,TRUE(),IF(T109=Constants!$B$34,FALSE(),IF(AND(ISNUMBER(X109),OR(ISBLANK(W109),W109=0)),TRUE(),IF(AND(ISBLANK(X109),ISNUMBER(W109),W109&lt;&gt;0),FALSE(),"")))))</f>
        <v/>
      </c>
      <c r="AZ109" s="74" t="str">
        <f aca="false">IF(OR(ISBLANK($C109),$AT109&lt;&gt;TRUE()),"",IF(ISBLANK(U109),Constants!$B$35,MAX(0,MIN(Constants!$B$31,U109))))</f>
        <v/>
      </c>
      <c r="BA109" s="74" t="str">
        <f aca="false">IF(OR(ISBLANK($C109),$AT109&lt;&gt;TRUE()),"",IF(ISBLANK(V109),Constants!$B$35,MAX(0,MIN(Constants!$B$32,V109))))</f>
        <v/>
      </c>
      <c r="BB109" s="74" t="str">
        <f aca="false">IF(ISBLANK($C109),"",COUNTA($Y109:$AG109)&gt;0)</f>
        <v/>
      </c>
      <c r="BC109" s="74" t="str">
        <f aca="false">IF(OR(ISBLANK($C109),$BB109&lt;&gt;TRUE()),"",IF(ISBLANK(Y109),Constants!$B$27,MAX(0,Y109)))</f>
        <v/>
      </c>
      <c r="BD109" s="74" t="str">
        <f aca="false">IF(OR(ISBLANK($C109),$BB109&lt;&gt;TRUE()),"",IF(ISBLANK(Z109),Constants!$B$28,MAX(0,Z109)))</f>
        <v/>
      </c>
      <c r="BE109" s="74" t="str">
        <f aca="false">IF(OR(ISBLANK($C109),$BB109&lt;&gt;TRUE()),"",IF(AB109=Constants!$B$7,TRUE(),IF(AB109=Constants!$B$8,FALSE(),TRUE())))</f>
        <v/>
      </c>
      <c r="BF109" s="74" t="str">
        <f aca="false">IF(OR(ISBLANK($C109),$BB109&lt;&gt;TRUE()),"",IF(AA109=Constants!$B$7,TRUE(),IF(AA109=Constants!$B$8,FALSE(),TRUE())))</f>
        <v/>
      </c>
      <c r="BG109" s="74" t="str">
        <f aca="false">IF(OR(ISBLANK($C109),$BB109&lt;&gt;TRUE()),"",IF(AC109=Constants!$B$33,TRUE(),IF(AC109=Constants!$B$34,FALSE(),IF(AND(ISNUMBER(AG109),OR(ISBLANK(AF109),AF109=0)),TRUE(),IF(AND(ISBLANK(AG109),ISNUMBER(AF109),AF109&lt;&gt;0),FALSE(),"")))))</f>
        <v/>
      </c>
      <c r="BH109" s="74" t="str">
        <f aca="false">IF(OR(ISBLANK($C109),$BB109&lt;&gt;TRUE()),"",IF(ISBLANK(AD109),Constants!$B$35,MAX(0,MIN(Constants!$B$31,AD109))))</f>
        <v/>
      </c>
      <c r="BI109" s="74" t="str">
        <f aca="false">IF(OR(ISBLANK($C109),$BB109&lt;&gt;TRUE()),"",IF(ISBLANK(AE109),Constants!$B$35,MAX(0,MIN(Constants!$B$32,AE109))))</f>
        <v/>
      </c>
      <c r="BJ109" s="75" t="str">
        <f aca="false">IF(ISBLANK($C109),
  "",
IF(AH109=Constants!$B$7,
  TRUE(),
IF(AH109=Constants!$B$8,
  FALSE(),
  FALSE()
)))</f>
        <v/>
      </c>
      <c r="BK109" s="74" t="str">
        <f aca="false">IF(ISBLANK($C109),"",IF($BJ109,Constants!$B$9,IF(COUNTA($E109:$AH109)=0,Constants!$B$10,IF(NOT($AK109),Constants!$B$11,IF(AND(NOT(ISNUMBER($BM109)),COUNTA($O109,$X109,$AG109)&gt;0),Constants!$B$13,Constants!$B$12)))))</f>
        <v/>
      </c>
      <c r="BL109" s="74" t="str">
        <f aca="false">IF(ISBLANK($C109),"",IF($BK109&lt;&gt;Constants!$B$12,$BK109,Constants!$B$4))</f>
        <v/>
      </c>
      <c r="BM109" s="73" t="str">
        <f aca="false">IF(OR(ISBLANK($D$8), NOT(ISNUMBER($D$8))), Constants!$B$17,$D$8)</f>
        <v>ERROR: Set Target Time in cell D8</v>
      </c>
      <c r="BN109" s="73" t="str">
        <f aca="false">IF(OR($BK109&lt;&gt;Constants!$B$12,$AL109&lt;&gt;TRUE()),"",IF(NOT($AO109),TRUE(),IF($AQ109="","",$AQ109)))</f>
        <v/>
      </c>
      <c r="BO109" s="74" t="b">
        <f aca="false">IF(BN109="",FALSE(),IF(NOT($AO109),TRUE(),IF($AQ109,ISNUMBER(O109),ISNUMBER(N109))))</f>
        <v>0</v>
      </c>
      <c r="BP109" s="76" t="str">
        <f aca="false">IF(BO109,IF($AJ109,1,Constants!$B$22)*POWER(Constants!$B$23,MAX($AM109,0))*POWER(Constants!$B$24,MAX($AN109,0)),"")</f>
        <v/>
      </c>
      <c r="BQ109" s="74" t="str">
        <f aca="false">IF(OR($BK109&lt;&gt;Constants!$B$12,NOT($BO109)),"",IF(NOT($AO109),0,Constants!$B$19*IF($AQ109,1,MAX(0,MIN(1,(Constants!$B$20-N109)/Constants!$B$20)))))</f>
        <v/>
      </c>
      <c r="BR109" s="74" t="str">
        <f aca="false">IF(BQ109="","",BQ109*IF($AP109,1,Constants!$B$25)*BP109)</f>
        <v/>
      </c>
      <c r="BS109" s="74" t="str">
        <f aca="false">IF(OR($BK109&lt;&gt;Constants!$B$12,NOT($BO109)),"",IF(NOT($AO109),0,IF(NOT($AQ109),0,MAX(0,Constants!$B$21*(1-ABS(O109-$BM109)/$BM109)))))</f>
        <v/>
      </c>
      <c r="BT109" s="74" t="str">
        <f aca="false">IF(BS109="","",BS109*BP109)</f>
        <v/>
      </c>
      <c r="BU109" s="74" t="str">
        <f aca="false">IF(OR($BK109&lt;&gt;Constants!$B$12,NOT($BO109)),"",IF(OR(NOT($AO109),NOT($AP109)),0,MIN(Constants!$B$18,(Constants!$B$29*$AR109+Constants!$B$30*$AS109)*IF($AQ109,1,MAX(0,MIN(1,(Constants!$B$20-N109)/Constants!$B$20))))))</f>
        <v/>
      </c>
      <c r="BV109" s="74" t="str">
        <f aca="false">IF(BU109="","",BU109*BP109)</f>
        <v/>
      </c>
      <c r="BW109" s="75" t="str">
        <f aca="false">IF(OR($BK109&lt;&gt;Constants!$B$12,NOT($BO109)),"",BR109+BT109+BV109)</f>
        <v/>
      </c>
      <c r="BX109" s="73" t="str">
        <f aca="false">IF(OR($BK109&lt;&gt;Constants!$B$12,$AT109&lt;&gt;TRUE()),"",IF(NOT($AW109),TRUE(),IF($AY109="","",$AY109)))</f>
        <v/>
      </c>
      <c r="BY109" s="74" t="b">
        <f aca="false">IF(BX109="",FALSE(),IF(NOT($AW109),TRUE(),IF($AY109,ISNUMBER(X109),ISNUMBER(W109))))</f>
        <v>0</v>
      </c>
      <c r="BZ109" s="76" t="str">
        <f aca="false">IF(BY109,IF($AJ109,1,Constants!$B$22)*POWER(Constants!$B$23,MAX($AU109,0))*POWER(Constants!$B$24,MAX($AV109,0)),"")</f>
        <v/>
      </c>
      <c r="CA109" s="74" t="str">
        <f aca="false">IF(OR($BK109&lt;&gt;Constants!$B$12,NOT($BY109)),"",IF(NOT($AW109),0,Constants!$B$19*IF($AY109,1,MAX(0,MIN(1,(Constants!$B$20-W109)/Constants!$B$20)))))</f>
        <v/>
      </c>
      <c r="CB109" s="74" t="str">
        <f aca="false">IF(CA109="","",CA109*IF($AX109,1,Constants!$B$25)*BZ109)</f>
        <v/>
      </c>
      <c r="CC109" s="74" t="str">
        <f aca="false">IF(OR($BK109&lt;&gt;Constants!$B$12,NOT($BY109)),"",IF(NOT($AW109),0,IF(NOT($AY109),0,MAX(0,Constants!$B$21*(1-ABS(X109-$BM109)/$BM109)))))</f>
        <v/>
      </c>
      <c r="CD109" s="74" t="str">
        <f aca="false">IF(CC109="","",CC109*BZ109)</f>
        <v/>
      </c>
      <c r="CE109" s="74" t="str">
        <f aca="false">IF(OR($BK109&lt;&gt;Constants!$B$12,NOT($BY109)),"",IF(OR(NOT($AW109),NOT($AX109)),0,MIN(Constants!$B$18,(Constants!$B$29*$AZ109+Constants!$B$30*$BA109)*IF($AY109,1,MAX(0,MIN(1,(Constants!$B$20-W109)/Constants!$B$20))))))</f>
        <v/>
      </c>
      <c r="CF109" s="74" t="str">
        <f aca="false">IF(CE109="","",CE109*BZ109)</f>
        <v/>
      </c>
      <c r="CG109" s="75" t="str">
        <f aca="false">IF(OR($BK109&lt;&gt;Constants!$B$12,NOT($BY109)),"",CB109+CD109+CF109)</f>
        <v/>
      </c>
      <c r="CH109" s="73" t="b">
        <f aca="false">IF(OR(BN109="",BX109=""),TRUE(),BN109&lt;&gt;BX109)</f>
        <v>1</v>
      </c>
      <c r="CI109" s="74" t="str">
        <f aca="false">IF(OR($BK109&lt;&gt;Constants!$B$12,$BB109&lt;&gt;TRUE(),NOT($CH109)),"",IF(NOT($BE109),TRUE(),IF($BG109="","",$BG109)))</f>
        <v/>
      </c>
      <c r="CJ109" s="74" t="b">
        <f aca="false">IF(CI109="",FALSE(),IF(NOT($BE109),TRUE(),IF($BG109,ISNUMBER(AG109),ISNUMBER(AF109))))</f>
        <v>0</v>
      </c>
      <c r="CK109" s="76" t="str">
        <f aca="false">IF(CJ109,IF($AJ109,1,Constants!$B$22)*POWER(Constants!$B$23,MAX($BC109,0))*POWER(Constants!$B$24,MAX($BD109,0)),"")</f>
        <v/>
      </c>
      <c r="CL109" s="74" t="str">
        <f aca="false">IF(OR($BK109&lt;&gt;Constants!$B$12,NOT($CJ109)),"",IF(NOT($BE109),0,Constants!$B$19*IF($BG109,1,MAX(0,MIN(1,(Constants!$B$20-AF109)/Constants!$B$20)))))</f>
        <v/>
      </c>
      <c r="CM109" s="74" t="str">
        <f aca="false">IF(CL109="","",CL109*IF($BF109,1,Constants!$B$25)*CK109)</f>
        <v/>
      </c>
      <c r="CN109" s="74" t="str">
        <f aca="false">IF(OR($BK109&lt;&gt;Constants!$B$12,NOT($CJ109)),"",IF(NOT($BE109),0,IF(NOT($BG109),0,MAX(0,Constants!$B$21*(1-ABS(AG109-$BM109)/$BM109)))))</f>
        <v/>
      </c>
      <c r="CO109" s="74" t="str">
        <f aca="false">IF(CN109="","",CN109*CK109)</f>
        <v/>
      </c>
      <c r="CP109" s="74" t="str">
        <f aca="false">IF(OR($BK109&lt;&gt;Constants!$B$12,NOT($CJ109)),"",IF(OR(NOT($BE109),NOT($BF109)),0,MIN(Constants!$B$18,(Constants!$B$29*$BH109+Constants!$B$30*$BI109)*IF($BG109,1,MAX(0,MIN(1,(Constants!$B$20-AF109)/Constants!$B$20))))))</f>
        <v/>
      </c>
      <c r="CQ109" s="74" t="str">
        <f aca="false">IF(CP109="","",CP109*CK109)</f>
        <v/>
      </c>
      <c r="CR109" s="75" t="str">
        <f aca="false">IF(OR($BK109&lt;&gt;Constants!$B$12,NOT($CJ109)),"",CM109+CO109+CQ109)</f>
        <v/>
      </c>
      <c r="CS109" s="73" t="str">
        <f aca="false">IF(OR($BK109&lt;&gt;Constants!$B$12,ISBLANK($C109)),"",BW109)</f>
        <v/>
      </c>
      <c r="CT109" s="74" t="str">
        <f aca="false">IF(OR($BK109&lt;&gt;Constants!$B$12,ISBLANK($C109)),"",CG109)</f>
        <v/>
      </c>
      <c r="CU109" s="75" t="str">
        <f aca="false">IF(OR($BK109&lt;&gt;Constants!$B$12,ISBLANK($C109)),"",CR109)</f>
        <v/>
      </c>
      <c r="CV109" s="74" t="str">
        <f aca="false">IF(OR($BK109&lt;&gt;Constants!$B$12,ISBLANK($C109)),"",IF(COUNT(CS109:CU109)=0,0,MAX(CS109:CU109)))</f>
        <v/>
      </c>
      <c r="CW109" s="74" t="str">
        <f aca="false">IF($BK109&lt;&gt;Constants!$B$12,"",CV109)</f>
        <v/>
      </c>
      <c r="CX109" s="74" t="str">
        <f aca="false">IF(ISNUMBER(CW109), RANK(CW109,$CW$11:$CW$510), "")</f>
        <v/>
      </c>
      <c r="CY109" s="73" t="str">
        <f aca="false">IF(OR($BK109&lt;&gt;Constants!$B$12,ISBLANK($C109)),"",MAX(BT109,CD109,CO109))</f>
        <v/>
      </c>
      <c r="CZ109" s="74" t="str">
        <f aca="false">IF(ISNUMBER(CY109), RANK(CY109,CY$11:CY$510), "")</f>
        <v/>
      </c>
      <c r="DA109" s="74" t="str">
        <f aca="false">IF(OR($BK109&lt;&gt;Constants!$B$12,ISBLANK($C109)),"",MAX(AM109,AU109,IF($CH109,BC109,0)))</f>
        <v/>
      </c>
      <c r="DB109" s="74" t="str">
        <f aca="false">IF(ISNUMBER(DA109), RANK(DA109,DA$11:DA$510,1), "")</f>
        <v/>
      </c>
      <c r="DC109" s="74" t="str">
        <f aca="false">IF(OR($BK109&lt;&gt;Constants!$B$12,ISBLANK($C109)),"",MAX(BV109,CF109,CQ109))</f>
        <v/>
      </c>
      <c r="DD109" s="74" t="str">
        <f aca="false">IF(ISNUMBER(DC109),RANK(DC109,DC$11:DC$510),"")</f>
        <v/>
      </c>
      <c r="DE109" s="77" t="str">
        <f aca="false">IFERROR(IF(OR($BK109&lt;&gt;Constants!$B$12, ISBLANK($C109)),"",LARGE(CS109:CU109,2)), 0)</f>
        <v/>
      </c>
      <c r="DF109" s="75" t="str">
        <f aca="false">IF(ISNUMBER(DE109), RANK(DE109,DE$11:DE$510), "")</f>
        <v/>
      </c>
      <c r="DG109" s="74" t="str">
        <f aca="false">IF(ISBLANK($C109),"",IF(BK109=Constants!$B$12,RANK($CX109, $CX$11:$CX$510, 1)+
SUMPRODUCT(--($CX$11:$CX$510=$CX109),--($CZ109&gt;$CZ$11:$CZ$510))+
SUMPRODUCT(--($CX$11:$CX$510=$CX109),--($CZ109=$CZ$11:$CZ$510),--($DB109&gt;$DB$11:$DB$510))+
SUMPRODUCT(--($CX$11:$CX$510=$CX109),--($CZ109=$CZ$11:$CZ$510),--($DB109=$DB$11:$DB$510), --($DD109&gt;$DD$11:$DD$510))+
SUMPRODUCT(--($CX$11:$CX$510=$CX109),--($CZ109=$CZ$11:$CZ$510),--($DB109=$DB$11:$DB$510), --($DD109=$DD$11:$DD$510), --($DF109&gt;$DF$11:$DF$510))
,BK109)
)</f>
        <v/>
      </c>
      <c r="DH109" s="74" t="str">
        <f aca="false">IF(ISBLANK(C109),"",IF(BK109&lt;&gt;Constants!$B$12, BK109, CX109-DG109))</f>
        <v/>
      </c>
      <c r="DI109" s="75"/>
      <c r="DJ109" s="78"/>
      <c r="DK109" s="79" t="str">
        <f aca="false">IF(ISBLANK($C109),"",IF($BK109=Constants!$B$13,$BM109,""))</f>
        <v/>
      </c>
      <c r="DL109" s="78" t="str">
        <f aca="false">IF(ISBLANK($C109),"",IF($BK109&lt;&gt;Constants!$B$12,"",IF(COUNT($CS109:$CU109)=0,"",MATCH($CV109,$CS109:$CU109,0))))</f>
        <v/>
      </c>
      <c r="DM109" s="80" t="str">
        <f aca="false">IF(ISNUMBER($DL109),CHOOSE($DL109,$BR109,$CB109,$CM109),"")</f>
        <v/>
      </c>
      <c r="DN109" s="80" t="str">
        <f aca="false">IF(ISNUMBER($DL109),CHOOSE($DL109,$BT109,$CD109,$CO109),"")</f>
        <v/>
      </c>
      <c r="DO109" s="80" t="str">
        <f aca="false">IF(ISNUMBER($DL109),CHOOSE($DL109,$BV109,$CF109,$CQ109),"")</f>
        <v/>
      </c>
      <c r="DP109" s="81" t="str">
        <f aca="false">IF(ISBLANK(C109),"",IF(BK109&lt;&gt;Constants!$B$12, BK109 ,CW109))</f>
        <v/>
      </c>
      <c r="DQ109" s="82" t="str">
        <f aca="false">IF(ISBLANK($C109),"",IF($BK109&lt;&gt;Constants!$B$12,$BK109,$BL109))</f>
        <v/>
      </c>
      <c r="DR109" s="82" t="str">
        <f aca="false">IF(ISBLANK(C109),"",DH109)</f>
        <v/>
      </c>
      <c r="DS109" s="82" t="str">
        <f aca="false">IF(ISBLANK(C109),"",DG109)</f>
        <v/>
      </c>
      <c r="DT109" s="83" t="str">
        <f aca="false">IF(ISBLANK(C109),
  "",
IF(DS109=Constants!$B$9,COUNTA($C$11:$C510)+2,IF(DS109=Constants!$B$10,COUNTA($C$11:$C510)+1,IF(DS109=Constants!$B$11,COUNTA($C$11:$C510),DS109))))</f>
        <v/>
      </c>
      <c r="DU109" s="3"/>
      <c r="DV109" s="84" t="n">
        <f aca="false">IF(OR(ISNUMBER(DS109),DS109="DQ",DS109="P",DS109="NS"),
    1,
    0
)</f>
        <v>0</v>
      </c>
      <c r="DW109" s="84" t="n">
        <v>99</v>
      </c>
      <c r="DX109" s="84" t="str">
        <f aca="false">IF(ISBLANK($C109),"",IF(ISNUMBER(DT109),DT109+ROW($B109)/1000,""))</f>
        <v/>
      </c>
      <c r="DY109" s="84" t="str">
        <f aca="false">IF(ISNUMBER(DX109), RANK(DX109,DX$11:DX$510,1), "")</f>
        <v/>
      </c>
      <c r="DZ109" s="84" t="str">
        <f aca="false">IF(ISBLANK($C109),
    "",
    $B109
)</f>
        <v/>
      </c>
      <c r="EA109" s="84" t="str">
        <f aca="false">IF(ISBLANK($C109),
    "",
    $C109
)</f>
        <v/>
      </c>
      <c r="EB109" s="84" t="str">
        <f aca="false">IF(ISBLANK($C109),
    "",
    $D109
)</f>
        <v/>
      </c>
      <c r="EC109" s="84" t="str">
        <f aca="false">IF(ISBLANK($C109),"",$DQ109)</f>
        <v/>
      </c>
      <c r="ED109" s="86" t="str">
        <f aca="false">DP109</f>
        <v/>
      </c>
      <c r="EE109" s="84" t="str">
        <f aca="false">IF(ISBLANK($C109),
    "",
    DS109
)</f>
        <v/>
      </c>
      <c r="EF109" s="87" t="str">
        <f aca="false">IF(DW109&gt;DV$10,
    "",
    VLOOKUP(DW109,DY$11:EE607,7,FALSE())
)</f>
        <v/>
      </c>
      <c r="EG109" s="88" t="str">
        <f aca="false">IF(DW109&gt;DV$10,
    "",
    VLOOKUP(DW109,DY$11:EE607,2,FALSE())
)</f>
        <v/>
      </c>
      <c r="EH109" s="88" t="str">
        <f aca="false">IF(DW109&gt;DV$10,
    "",
    VLOOKUP(DW109,DY$11:EE607,3,FALSE())
)</f>
        <v/>
      </c>
      <c r="EI109" s="88" t="str">
        <f aca="false">IF(DW109&gt;DV$10,
    "",
    VLOOKUP(DW109,DY$11:EE607,4,FALSE())
)</f>
        <v/>
      </c>
      <c r="EJ109" s="89" t="str">
        <f aca="false">IF(DW109&gt;DV$10,
    "",
    VLOOKUP(DW109,DY$11:EE607,6,FALSE())
)</f>
        <v/>
      </c>
      <c r="EK109" s="59"/>
    </row>
    <row r="110" customFormat="false" ht="15.75" hidden="false" customHeight="false" outlineLevel="0" collapsed="false">
      <c r="A110" s="3"/>
      <c r="B110" s="153"/>
      <c r="C110" s="154"/>
      <c r="D110" s="135"/>
      <c r="E110" s="158"/>
      <c r="F110" s="137"/>
      <c r="G110" s="137"/>
      <c r="H110" s="138"/>
      <c r="I110" s="139"/>
      <c r="J110" s="140"/>
      <c r="K110" s="140"/>
      <c r="L110" s="140"/>
      <c r="M110" s="140"/>
      <c r="N110" s="141"/>
      <c r="O110" s="142"/>
      <c r="P110" s="137"/>
      <c r="Q110" s="138"/>
      <c r="R110" s="139"/>
      <c r="S110" s="140"/>
      <c r="T110" s="140"/>
      <c r="U110" s="140"/>
      <c r="V110" s="140"/>
      <c r="W110" s="141"/>
      <c r="X110" s="142"/>
      <c r="Y110" s="137"/>
      <c r="Z110" s="138"/>
      <c r="AA110" s="139"/>
      <c r="AB110" s="140"/>
      <c r="AC110" s="140"/>
      <c r="AD110" s="140"/>
      <c r="AE110" s="140"/>
      <c r="AF110" s="141"/>
      <c r="AG110" s="143"/>
      <c r="AH110" s="139"/>
      <c r="AI110" s="116"/>
      <c r="AJ110" s="116" t="str">
        <f aca="false">IF(ISBLANK($C110),
  "",
IF(E110=Constants!$B$7,
  TRUE(),
IF(E110=Constants!$B$8,
  FALSE(),
  TRUE()
)))</f>
        <v/>
      </c>
      <c r="AK110" s="117" t="str">
        <f aca="false">IF(ISBLANK($C110),"",IF(F110=Constants!$B$8,FALSE(),TRUE()))</f>
        <v/>
      </c>
      <c r="AL110" s="117" t="str">
        <f aca="false">IF(ISBLANK($C110),"",COUNTA($G110:$O110)&gt;0)</f>
        <v/>
      </c>
      <c r="AM110" s="117" t="str">
        <f aca="false">IF(OR(ISBLANK($C110),$AL110&lt;&gt;TRUE()),"",IF(ISBLANK(G110),Constants!$B$27,MAX(0,G110)))</f>
        <v/>
      </c>
      <c r="AN110" s="117" t="str">
        <f aca="false">IF(OR(ISBLANK($C110),$AL110&lt;&gt;TRUE()),"",IF(ISBLANK(H110),Constants!$B$28,MAX(0,H110)))</f>
        <v/>
      </c>
      <c r="AO110" s="117" t="str">
        <f aca="false">IF(OR(ISBLANK($C110),$AL110&lt;&gt;TRUE()),"",IF(J110=Constants!$B$7,TRUE(),IF(J110=Constants!$B$8,FALSE(),TRUE())))</f>
        <v/>
      </c>
      <c r="AP110" s="117" t="str">
        <f aca="false">IF(OR(ISBLANK($C110),$AL110&lt;&gt;TRUE()),"",IF(I110=Constants!$B$7,TRUE(),IF(I110=Constants!$B$8,FALSE(),TRUE())))</f>
        <v/>
      </c>
      <c r="AQ110" s="117" t="str">
        <f aca="false">IF(OR(ISBLANK($C110),$AL110&lt;&gt;TRUE()),"",IF(K110=Constants!$B$33,TRUE(),IF(K110=Constants!$B$34,FALSE(),IF(AND(ISNUMBER(O110),OR(ISBLANK(N110),N110=0)),TRUE(),IF(AND(ISBLANK(O110),ISNUMBER(N110),N110&lt;&gt;0),FALSE(),"")))))</f>
        <v/>
      </c>
      <c r="AR110" s="117" t="str">
        <f aca="false">IF(OR(ISBLANK($C110),$AL110&lt;&gt;TRUE()),"",IF(ISBLANK(L110),Constants!$B$35,MAX(0,MIN(Constants!$B$31,L110))))</f>
        <v/>
      </c>
      <c r="AS110" s="117" t="str">
        <f aca="false">IF(OR(ISBLANK($C110),$AL110&lt;&gt;TRUE()),"",IF(ISBLANK(M110),Constants!$B$35,MAX(0,MIN(Constants!$B$32,M110))))</f>
        <v/>
      </c>
      <c r="AT110" s="117" t="str">
        <f aca="false">IF(ISBLANK($C110),"",COUNTA($P110:$X110)&gt;0)</f>
        <v/>
      </c>
      <c r="AU110" s="117" t="str">
        <f aca="false">IF(OR(ISBLANK($C110),$AT110&lt;&gt;TRUE()),"",IF(ISBLANK(P110),Constants!$B$27,MAX(0,P110)))</f>
        <v/>
      </c>
      <c r="AV110" s="117" t="str">
        <f aca="false">IF(OR(ISBLANK($C110),$AT110&lt;&gt;TRUE()),"",IF(ISBLANK(Q110),Constants!$B$28,MAX(0,Q110)))</f>
        <v/>
      </c>
      <c r="AW110" s="117" t="str">
        <f aca="false">IF(OR(ISBLANK($C110),$AT110&lt;&gt;TRUE()),"",IF(S110=Constants!$B$7,TRUE(),IF(S110=Constants!$B$8,FALSE(),TRUE())))</f>
        <v/>
      </c>
      <c r="AX110" s="117" t="str">
        <f aca="false">IF(OR(ISBLANK($C110),$AT110&lt;&gt;TRUE()),"",IF(R110=Constants!$B$7,TRUE(),IF(R110=Constants!$B$8,FALSE(),TRUE())))</f>
        <v/>
      </c>
      <c r="AY110" s="117" t="str">
        <f aca="false">IF(OR(ISBLANK($C110),$AT110&lt;&gt;TRUE()),"",IF(T110=Constants!$B$33,TRUE(),IF(T110=Constants!$B$34,FALSE(),IF(AND(ISNUMBER(X110),OR(ISBLANK(W110),W110=0)),TRUE(),IF(AND(ISBLANK(X110),ISNUMBER(W110),W110&lt;&gt;0),FALSE(),"")))))</f>
        <v/>
      </c>
      <c r="AZ110" s="117" t="str">
        <f aca="false">IF(OR(ISBLANK($C110),$AT110&lt;&gt;TRUE()),"",IF(ISBLANK(U110),Constants!$B$35,MAX(0,MIN(Constants!$B$31,U110))))</f>
        <v/>
      </c>
      <c r="BA110" s="117" t="str">
        <f aca="false">IF(OR(ISBLANK($C110),$AT110&lt;&gt;TRUE()),"",IF(ISBLANK(V110),Constants!$B$35,MAX(0,MIN(Constants!$B$32,V110))))</f>
        <v/>
      </c>
      <c r="BB110" s="117" t="str">
        <f aca="false">IF(ISBLANK($C110),"",COUNTA($Y110:$AG110)&gt;0)</f>
        <v/>
      </c>
      <c r="BC110" s="117" t="str">
        <f aca="false">IF(OR(ISBLANK($C110),$BB110&lt;&gt;TRUE()),"",IF(ISBLANK(Y110),Constants!$B$27,MAX(0,Y110)))</f>
        <v/>
      </c>
      <c r="BD110" s="117" t="str">
        <f aca="false">IF(OR(ISBLANK($C110),$BB110&lt;&gt;TRUE()),"",IF(ISBLANK(Z110),Constants!$B$28,MAX(0,Z110)))</f>
        <v/>
      </c>
      <c r="BE110" s="117" t="str">
        <f aca="false">IF(OR(ISBLANK($C110),$BB110&lt;&gt;TRUE()),"",IF(AB110=Constants!$B$7,TRUE(),IF(AB110=Constants!$B$8,FALSE(),TRUE())))</f>
        <v/>
      </c>
      <c r="BF110" s="117" t="str">
        <f aca="false">IF(OR(ISBLANK($C110),$BB110&lt;&gt;TRUE()),"",IF(AA110=Constants!$B$7,TRUE(),IF(AA110=Constants!$B$8,FALSE(),TRUE())))</f>
        <v/>
      </c>
      <c r="BG110" s="117" t="str">
        <f aca="false">IF(OR(ISBLANK($C110),$BB110&lt;&gt;TRUE()),"",IF(AC110=Constants!$B$33,TRUE(),IF(AC110=Constants!$B$34,FALSE(),IF(AND(ISNUMBER(AG110),OR(ISBLANK(AF110),AF110=0)),TRUE(),IF(AND(ISBLANK(AG110),ISNUMBER(AF110),AF110&lt;&gt;0),FALSE(),"")))))</f>
        <v/>
      </c>
      <c r="BH110" s="117" t="str">
        <f aca="false">IF(OR(ISBLANK($C110),$BB110&lt;&gt;TRUE()),"",IF(ISBLANK(AD110),Constants!$B$35,MAX(0,MIN(Constants!$B$31,AD110))))</f>
        <v/>
      </c>
      <c r="BI110" s="117" t="str">
        <f aca="false">IF(OR(ISBLANK($C110),$BB110&lt;&gt;TRUE()),"",IF(ISBLANK(AE110),Constants!$B$35,MAX(0,MIN(Constants!$B$32,AE110))))</f>
        <v/>
      </c>
      <c r="BJ110" s="118" t="str">
        <f aca="false">IF(ISBLANK($C110),
  "",
IF(AH110=Constants!$B$7,
  TRUE(),
IF(AH110=Constants!$B$8,
  FALSE(),
  FALSE()
)))</f>
        <v/>
      </c>
      <c r="BK110" s="117" t="str">
        <f aca="false">IF(ISBLANK($C110),"",IF($BJ110,Constants!$B$9,IF(COUNTA($E110:$AH110)=0,Constants!$B$10,IF(NOT($AK110),Constants!$B$11,IF(AND(NOT(ISNUMBER($BM110)),COUNTA($O110,$X110,$AG110)&gt;0),Constants!$B$13,Constants!$B$12)))))</f>
        <v/>
      </c>
      <c r="BL110" s="117" t="str">
        <f aca="false">IF(ISBLANK($C110),"",IF($BK110&lt;&gt;Constants!$B$12,$BK110,Constants!$B$4))</f>
        <v/>
      </c>
      <c r="BM110" s="116" t="str">
        <f aca="false">IF(OR(ISBLANK($D$8), NOT(ISNUMBER($D$8))), Constants!$B$17,$D$8)</f>
        <v>ERROR: Set Target Time in cell D8</v>
      </c>
      <c r="BN110" s="119" t="str">
        <f aca="false">IF(OR($BK110&lt;&gt;Constants!$B$12,$AL110&lt;&gt;TRUE()),"",IF(NOT($AO110),TRUE(),IF($AQ110="","",$AQ110)))</f>
        <v/>
      </c>
      <c r="BO110" s="120" t="n">
        <f aca="false">IF(BN110="",FALSE(),IF(NOT($AO110),TRUE(),IF($AQ110,ISNUMBER(O110),ISNUMBER(N110))))</f>
        <v>0</v>
      </c>
      <c r="BP110" s="121" t="str">
        <f aca="false">IF(BO110,IF($AJ110,1,Constants!$B$22)*POWER(Constants!$B$23,MAX($AM110,0))*POWER(Constants!$B$24,MAX($AN110,0)),"")</f>
        <v/>
      </c>
      <c r="BQ110" s="117" t="str">
        <f aca="false">IF(OR($BK110&lt;&gt;Constants!$B$12,NOT($BO110)),"",IF(NOT($AO110),0,Constants!$B$19*IF($AQ110,1,MAX(0,MIN(1,(Constants!$B$20-N110)/Constants!$B$20)))))</f>
        <v/>
      </c>
      <c r="BR110" s="117" t="str">
        <f aca="false">IF(BQ110="","",BQ110*IF($AP110,1,Constants!$B$25)*BP110)</f>
        <v/>
      </c>
      <c r="BS110" s="117" t="str">
        <f aca="false">IF(OR($BK110&lt;&gt;Constants!$B$12,NOT($BO110)),"",IF(NOT($AO110),0,IF(NOT($AQ110),0,MAX(0,Constants!$B$21*(1-ABS(O110-$BM110)/$BM110)))))</f>
        <v/>
      </c>
      <c r="BT110" s="117" t="str">
        <f aca="false">IF(BS110="","",BS110*BP110)</f>
        <v/>
      </c>
      <c r="BU110" s="117" t="str">
        <f aca="false">IF(OR($BK110&lt;&gt;Constants!$B$12,NOT($BO110)),"",IF(OR(NOT($AO110),NOT($AP110)),0,MIN(Constants!$B$18,(Constants!$B$29*$AR110+Constants!$B$30*$AS110)*IF($AQ110,1,MAX(0,MIN(1,(Constants!$B$20-N110)/Constants!$B$20))))))</f>
        <v/>
      </c>
      <c r="BV110" s="117" t="str">
        <f aca="false">IF(BU110="","",BU110*BP110)</f>
        <v/>
      </c>
      <c r="BW110" s="122" t="str">
        <f aca="false">IF(OR($BK110&lt;&gt;Constants!$B$12,NOT($BO110)),"",BR110+BT110+BV110)</f>
        <v/>
      </c>
      <c r="BX110" s="119" t="str">
        <f aca="false">IF(OR($BK110&lt;&gt;Constants!$B$12,$AT110&lt;&gt;TRUE()),"",IF(NOT($AW110),TRUE(),IF($AY110="","",$AY110)))</f>
        <v/>
      </c>
      <c r="BY110" s="120" t="n">
        <f aca="false">IF(BX110="",FALSE(),IF(NOT($AW110),TRUE(),IF($AY110,ISNUMBER(X110),ISNUMBER(W110))))</f>
        <v>0</v>
      </c>
      <c r="BZ110" s="121" t="str">
        <f aca="false">IF(BY110,IF($AJ110,1,Constants!$B$22)*POWER(Constants!$B$23,MAX($AU110,0))*POWER(Constants!$B$24,MAX($AV110,0)),"")</f>
        <v/>
      </c>
      <c r="CA110" s="117" t="str">
        <f aca="false">IF(OR($BK110&lt;&gt;Constants!$B$12,NOT($BY110)),"",IF(NOT($AW110),0,Constants!$B$19*IF($AY110,1,MAX(0,MIN(1,(Constants!$B$20-W110)/Constants!$B$20)))))</f>
        <v/>
      </c>
      <c r="CB110" s="117" t="str">
        <f aca="false">IF(CA110="","",CA110*IF($AX110,1,Constants!$B$25)*BZ110)</f>
        <v/>
      </c>
      <c r="CC110" s="117" t="str">
        <f aca="false">IF(OR($BK110&lt;&gt;Constants!$B$12,NOT($BY110)),"",IF(NOT($AW110),0,IF(NOT($AY110),0,MAX(0,Constants!$B$21*(1-ABS(X110-$BM110)/$BM110)))))</f>
        <v/>
      </c>
      <c r="CD110" s="117" t="str">
        <f aca="false">IF(CC110="","",CC110*BZ110)</f>
        <v/>
      </c>
      <c r="CE110" s="117" t="str">
        <f aca="false">IF(OR($BK110&lt;&gt;Constants!$B$12,NOT($BY110)),"",IF(OR(NOT($AW110),NOT($AX110)),0,MIN(Constants!$B$18,(Constants!$B$29*$AZ110+Constants!$B$30*$BA110)*IF($AY110,1,MAX(0,MIN(1,(Constants!$B$20-W110)/Constants!$B$20))))))</f>
        <v/>
      </c>
      <c r="CF110" s="117" t="str">
        <f aca="false">IF(CE110="","",CE110*BZ110)</f>
        <v/>
      </c>
      <c r="CG110" s="122" t="str">
        <f aca="false">IF(OR($BK110&lt;&gt;Constants!$B$12,NOT($BY110)),"",CB110+CD110+CF110)</f>
        <v/>
      </c>
      <c r="CH110" s="119" t="n">
        <f aca="false">IF(OR(BN110="",BX110=""),TRUE(),BN110&lt;&gt;BX110)</f>
        <v>1</v>
      </c>
      <c r="CI110" s="117" t="str">
        <f aca="false">IF(OR($BK110&lt;&gt;Constants!$B$12,$BB110&lt;&gt;TRUE(),NOT($CH110)),"",IF(NOT($BE110),TRUE(),IF($BG110="","",$BG110)))</f>
        <v/>
      </c>
      <c r="CJ110" s="120" t="n">
        <f aca="false">IF(CI110="",FALSE(),IF(NOT($BE110),TRUE(),IF($BG110,ISNUMBER(AG110),ISNUMBER(AF110))))</f>
        <v>0</v>
      </c>
      <c r="CK110" s="121" t="str">
        <f aca="false">IF(CJ110,IF($AJ110,1,Constants!$B$22)*POWER(Constants!$B$23,MAX($BC110,0))*POWER(Constants!$B$24,MAX($BD110,0)),"")</f>
        <v/>
      </c>
      <c r="CL110" s="117" t="str">
        <f aca="false">IF(OR($BK110&lt;&gt;Constants!$B$12,NOT($CJ110)),"",IF(NOT($BE110),0,Constants!$B$19*IF($BG110,1,MAX(0,MIN(1,(Constants!$B$20-AF110)/Constants!$B$20)))))</f>
        <v/>
      </c>
      <c r="CM110" s="117" t="str">
        <f aca="false">IF(CL110="","",CL110*IF($BF110,1,Constants!$B$25)*CK110)</f>
        <v/>
      </c>
      <c r="CN110" s="117" t="str">
        <f aca="false">IF(OR($BK110&lt;&gt;Constants!$B$12,NOT($CJ110)),"",IF(NOT($BE110),0,IF(NOT($BG110),0,MAX(0,Constants!$B$21*(1-ABS(AG110-$BM110)/$BM110)))))</f>
        <v/>
      </c>
      <c r="CO110" s="117" t="str">
        <f aca="false">IF(CN110="","",CN110*CK110)</f>
        <v/>
      </c>
      <c r="CP110" s="117" t="str">
        <f aca="false">IF(OR($BK110&lt;&gt;Constants!$B$12,NOT($CJ110)),"",IF(OR(NOT($BE110),NOT($BF110)),0,MIN(Constants!$B$18,(Constants!$B$29*$BH110+Constants!$B$30*$BI110)*IF($BG110,1,MAX(0,MIN(1,(Constants!$B$20-AF110)/Constants!$B$20))))))</f>
        <v/>
      </c>
      <c r="CQ110" s="117" t="str">
        <f aca="false">IF(CP110="","",CP110*CK110)</f>
        <v/>
      </c>
      <c r="CR110" s="122" t="str">
        <f aca="false">IF(OR($BK110&lt;&gt;Constants!$B$12,NOT($CJ110)),"",CM110+CO110+CQ110)</f>
        <v/>
      </c>
      <c r="CS110" s="116" t="str">
        <f aca="false">IF(OR($BK110&lt;&gt;Constants!$B$12,ISBLANK($C110)),"",BW110)</f>
        <v/>
      </c>
      <c r="CT110" s="117" t="str">
        <f aca="false">IF(OR($BK110&lt;&gt;Constants!$B$12,ISBLANK($C110)),"",CG110)</f>
        <v/>
      </c>
      <c r="CU110" s="118" t="str">
        <f aca="false">IF(OR($BK110&lt;&gt;Constants!$B$12,ISBLANK($C110)),"",CR110)</f>
        <v/>
      </c>
      <c r="CV110" s="117" t="str">
        <f aca="false">IF(OR($BK110&lt;&gt;Constants!$B$12,ISBLANK($C110)),"",IF(COUNT(CS110:CU110)=0,0,MAX(CS110:CU110)))</f>
        <v/>
      </c>
      <c r="CW110" s="117" t="str">
        <f aca="false">IF($BK110&lt;&gt;Constants!$B$12,"",CV110)</f>
        <v/>
      </c>
      <c r="CX110" s="117" t="str">
        <f aca="false">IF(ISNUMBER(CW110), RANK(CW110,$CW$11:$CW$510), "")</f>
        <v/>
      </c>
      <c r="CY110" s="116" t="str">
        <f aca="false">IF(OR($BK110&lt;&gt;Constants!$B$12,ISBLANK($C110)),"",MAX(BT110,CD110,CO110))</f>
        <v/>
      </c>
      <c r="CZ110" s="117" t="str">
        <f aca="false">IF(ISNUMBER(CY110), RANK(CY110,CY$11:CY$510), "")</f>
        <v/>
      </c>
      <c r="DA110" s="117" t="str">
        <f aca="false">IF(OR($BK110&lt;&gt;Constants!$B$12,ISBLANK($C110)),"",MAX(AM110,AU110,IF($CH110,BC110,0)))</f>
        <v/>
      </c>
      <c r="DB110" s="117" t="str">
        <f aca="false">IF(ISNUMBER(DA110), RANK(DA110,DA$11:DA$510,1), "")</f>
        <v/>
      </c>
      <c r="DC110" s="117" t="str">
        <f aca="false">IF(OR($BK110&lt;&gt;Constants!$B$12,ISBLANK($C110)),"",MAX(BV110,CF110,CQ110))</f>
        <v/>
      </c>
      <c r="DD110" s="117" t="str">
        <f aca="false">IF(ISNUMBER(DC110),RANK(DC110,DC$11:DC$510),"")</f>
        <v/>
      </c>
      <c r="DE110" s="123" t="str">
        <f aca="false">IFERROR(IF(OR($BK110&lt;&gt;Constants!$B$12, ISBLANK($C110)),"",LARGE(CS110:CU110,2)), 0)</f>
        <v/>
      </c>
      <c r="DF110" s="118" t="str">
        <f aca="false">IF(ISNUMBER(DE110), RANK(DE110,DE$11:DE$510), "")</f>
        <v/>
      </c>
      <c r="DG110" s="117" t="str">
        <f aca="false">IF(ISBLANK($C110),"",IF(BK110=Constants!$B$12,RANK($CX110, $CX$11:$CX$510, 1)+
SUMPRODUCT(--($CX$11:$CX$510=$CX110),--($CZ110&gt;$CZ$11:$CZ$510))+
SUMPRODUCT(--($CX$11:$CX$510=$CX110),--($CZ110=$CZ$11:$CZ$510),--($DB110&gt;$DB$11:$DB$510))+
SUMPRODUCT(--($CX$11:$CX$510=$CX110),--($CZ110=$CZ$11:$CZ$510),--($DB110=$DB$11:$DB$510), --($DD110&gt;$DD$11:$DD$510))+
SUMPRODUCT(--($CX$11:$CX$510=$CX110),--($CZ110=$CZ$11:$CZ$510),--($DB110=$DB$11:$DB$510), --($DD110=$DD$11:$DD$510), --($DF110&gt;$DF$11:$DF$510))
,BK110)
)</f>
        <v/>
      </c>
      <c r="DH110" s="117" t="str">
        <f aca="false">IF(ISBLANK(C110),"",IF(BK110&lt;&gt;Constants!$B$12, BK110, CX110-DG110))</f>
        <v/>
      </c>
      <c r="DI110" s="118"/>
      <c r="DJ110" s="124"/>
      <c r="DK110" s="125" t="str">
        <f aca="false">IF(ISBLANK($C110),"",IF($BK110=Constants!$B$13,$BM110,""))</f>
        <v/>
      </c>
      <c r="DL110" s="124" t="str">
        <f aca="false">IF(ISBLANK($C110),"",IF($BK110&lt;&gt;Constants!$B$12,"",IF(COUNT($CS110:$CU110)=0,"",MATCH($CV110,$CS110:$CU110,0))))</f>
        <v/>
      </c>
      <c r="DM110" s="126" t="str">
        <f aca="false">IF(ISNUMBER($DL110),CHOOSE($DL110,$BR110,$CB110,$CM110),"")</f>
        <v/>
      </c>
      <c r="DN110" s="126" t="str">
        <f aca="false">IF(ISNUMBER($DL110),CHOOSE($DL110,$BT110,$CD110,$CO110),"")</f>
        <v/>
      </c>
      <c r="DO110" s="126" t="str">
        <f aca="false">IF(ISNUMBER($DL110),CHOOSE($DL110,$BV110,$CF110,$CQ110),"")</f>
        <v/>
      </c>
      <c r="DP110" s="127" t="str">
        <f aca="false">IF(ISBLANK(C110),"",IF(BK110&lt;&gt;Constants!$B$12, BK110 ,CW110))</f>
        <v/>
      </c>
      <c r="DQ110" s="128" t="str">
        <f aca="false">IF(ISBLANK($C110),"",IF($BK110&lt;&gt;Constants!$B$12,$BK110,$BL110))</f>
        <v/>
      </c>
      <c r="DR110" s="128" t="str">
        <f aca="false">IF(ISBLANK(C110),"",DH110)</f>
        <v/>
      </c>
      <c r="DS110" s="128" t="str">
        <f aca="false">IF(ISBLANK(C110),"",DG110)</f>
        <v/>
      </c>
      <c r="DT110" s="129" t="str">
        <f aca="false">IF(ISBLANK(C110),
  "",
IF(DS110=Constants!$B$9,COUNTA($C$11:$C510)+2,IF(DS110=Constants!$B$10,COUNTA($C$11:$C510)+1,IF(DS110=Constants!$B$11,COUNTA($C$11:$C510),DS110))))</f>
        <v/>
      </c>
      <c r="DU110" s="3"/>
      <c r="DV110" s="130" t="n">
        <f aca="false">IF(OR(ISNUMBER(DS110),DS110="DQ",DS110="P",DS110="NS"),
    1,
    0
)</f>
        <v>0</v>
      </c>
      <c r="DW110" s="130" t="n">
        <v>100</v>
      </c>
      <c r="DX110" s="130" t="str">
        <f aca="false">IF(ISBLANK($C110),"",IF(ISNUMBER(DT110),DT110+ROW($B110)/1000,""))</f>
        <v/>
      </c>
      <c r="DY110" s="130" t="str">
        <f aca="false">IF(ISNUMBER(DX110), RANK(DX110,DX$11:DX$510,1), "")</f>
        <v/>
      </c>
      <c r="DZ110" s="130" t="str">
        <f aca="false">IF(ISBLANK($C110),
    "",
    $B110
)</f>
        <v/>
      </c>
      <c r="EA110" s="130" t="str">
        <f aca="false">IF(ISBLANK($C110),
    "",
    $C110
)</f>
        <v/>
      </c>
      <c r="EB110" s="130" t="str">
        <f aca="false">IF(ISBLANK($C110),
    "",
    $D110
)</f>
        <v/>
      </c>
      <c r="EC110" s="130" t="str">
        <f aca="false">IF(ISBLANK($C110),"",$DQ110)</f>
        <v/>
      </c>
      <c r="ED110" s="131" t="str">
        <f aca="false">DP110</f>
        <v/>
      </c>
      <c r="EE110" s="130" t="str">
        <f aca="false">IF(ISBLANK($C110),
    "",
    DS110
)</f>
        <v/>
      </c>
      <c r="EF110" s="132" t="str">
        <f aca="false">IF(DW110&gt;DV$10,
    "",
    VLOOKUP(DW110,DY$11:EE608,7,FALSE())
)</f>
        <v/>
      </c>
      <c r="EG110" s="133" t="str">
        <f aca="false">IF(DW110&gt;DV$10,
    "",
    VLOOKUP(DW110,DY$11:EE608,2,FALSE())
)</f>
        <v/>
      </c>
      <c r="EH110" s="133" t="str">
        <f aca="false">IF(DW110&gt;DV$10,
    "",
    VLOOKUP(DW110,DY$11:EE608,3,FALSE())
)</f>
        <v/>
      </c>
      <c r="EI110" s="133" t="str">
        <f aca="false">IF(DW110&gt;DV$10,
    "",
    VLOOKUP(DW110,DY$11:EE608,4,FALSE())
)</f>
        <v/>
      </c>
      <c r="EJ110" s="134" t="str">
        <f aca="false">IF(DW110&gt;DV$10,
    "",
    VLOOKUP(DW110,DY$11:EE608,6,FALSE())
)</f>
        <v/>
      </c>
      <c r="EK110" s="59"/>
    </row>
    <row r="111" customFormat="false" ht="15.75" hidden="false" customHeight="false" outlineLevel="0" collapsed="false">
      <c r="A111" s="3"/>
      <c r="B111" s="153"/>
      <c r="C111" s="154"/>
      <c r="D111" s="135"/>
      <c r="E111" s="158"/>
      <c r="F111" s="137"/>
      <c r="G111" s="137"/>
      <c r="H111" s="138"/>
      <c r="I111" s="139"/>
      <c r="J111" s="140"/>
      <c r="K111" s="140"/>
      <c r="L111" s="140"/>
      <c r="M111" s="140"/>
      <c r="N111" s="141"/>
      <c r="O111" s="142"/>
      <c r="P111" s="137"/>
      <c r="Q111" s="138"/>
      <c r="R111" s="139"/>
      <c r="S111" s="140"/>
      <c r="T111" s="140"/>
      <c r="U111" s="140"/>
      <c r="V111" s="140"/>
      <c r="W111" s="141"/>
      <c r="X111" s="142"/>
      <c r="Y111" s="137"/>
      <c r="Z111" s="138"/>
      <c r="AA111" s="139"/>
      <c r="AB111" s="140"/>
      <c r="AC111" s="140"/>
      <c r="AD111" s="140"/>
      <c r="AE111" s="140"/>
      <c r="AF111" s="141"/>
      <c r="AG111" s="143"/>
      <c r="AH111" s="139"/>
      <c r="AI111" s="116"/>
      <c r="AJ111" s="116" t="str">
        <f aca="false">IF(ISBLANK($C111),
  "",
IF(E111=Constants!$B$7,
  TRUE(),
IF(E111=Constants!$B$8,
  FALSE(),
  TRUE()
)))</f>
        <v/>
      </c>
      <c r="AK111" s="117" t="str">
        <f aca="false">IF(ISBLANK($C111),"",IF(F111=Constants!$B$8,FALSE(),TRUE()))</f>
        <v/>
      </c>
      <c r="AL111" s="117" t="str">
        <f aca="false">IF(ISBLANK($C111),"",COUNTA($G111:$O111)&gt;0)</f>
        <v/>
      </c>
      <c r="AM111" s="117" t="str">
        <f aca="false">IF(OR(ISBLANK($C111),$AL111&lt;&gt;TRUE()),"",IF(ISBLANK(G111),Constants!$B$27,MAX(0,G111)))</f>
        <v/>
      </c>
      <c r="AN111" s="117" t="str">
        <f aca="false">IF(OR(ISBLANK($C111),$AL111&lt;&gt;TRUE()),"",IF(ISBLANK(H111),Constants!$B$28,MAX(0,H111)))</f>
        <v/>
      </c>
      <c r="AO111" s="117" t="str">
        <f aca="false">IF(OR(ISBLANK($C111),$AL111&lt;&gt;TRUE()),"",IF(J111=Constants!$B$7,TRUE(),IF(J111=Constants!$B$8,FALSE(),TRUE())))</f>
        <v/>
      </c>
      <c r="AP111" s="117" t="str">
        <f aca="false">IF(OR(ISBLANK($C111),$AL111&lt;&gt;TRUE()),"",IF(I111=Constants!$B$7,TRUE(),IF(I111=Constants!$B$8,FALSE(),TRUE())))</f>
        <v/>
      </c>
      <c r="AQ111" s="117" t="str">
        <f aca="false">IF(OR(ISBLANK($C111),$AL111&lt;&gt;TRUE()),"",IF(K111=Constants!$B$33,TRUE(),IF(K111=Constants!$B$34,FALSE(),IF(AND(ISNUMBER(O111),OR(ISBLANK(N111),N111=0)),TRUE(),IF(AND(ISBLANK(O111),ISNUMBER(N111),N111&lt;&gt;0),FALSE(),"")))))</f>
        <v/>
      </c>
      <c r="AR111" s="117" t="str">
        <f aca="false">IF(OR(ISBLANK($C111),$AL111&lt;&gt;TRUE()),"",IF(ISBLANK(L111),Constants!$B$35,MAX(0,MIN(Constants!$B$31,L111))))</f>
        <v/>
      </c>
      <c r="AS111" s="117" t="str">
        <f aca="false">IF(OR(ISBLANK($C111),$AL111&lt;&gt;TRUE()),"",IF(ISBLANK(M111),Constants!$B$35,MAX(0,MIN(Constants!$B$32,M111))))</f>
        <v/>
      </c>
      <c r="AT111" s="117" t="str">
        <f aca="false">IF(ISBLANK($C111),"",COUNTA($P111:$X111)&gt;0)</f>
        <v/>
      </c>
      <c r="AU111" s="117" t="str">
        <f aca="false">IF(OR(ISBLANK($C111),$AT111&lt;&gt;TRUE()),"",IF(ISBLANK(P111),Constants!$B$27,MAX(0,P111)))</f>
        <v/>
      </c>
      <c r="AV111" s="117" t="str">
        <f aca="false">IF(OR(ISBLANK($C111),$AT111&lt;&gt;TRUE()),"",IF(ISBLANK(Q111),Constants!$B$28,MAX(0,Q111)))</f>
        <v/>
      </c>
      <c r="AW111" s="117" t="str">
        <f aca="false">IF(OR(ISBLANK($C111),$AT111&lt;&gt;TRUE()),"",IF(S111=Constants!$B$7,TRUE(),IF(S111=Constants!$B$8,FALSE(),TRUE())))</f>
        <v/>
      </c>
      <c r="AX111" s="117" t="str">
        <f aca="false">IF(OR(ISBLANK($C111),$AT111&lt;&gt;TRUE()),"",IF(R111=Constants!$B$7,TRUE(),IF(R111=Constants!$B$8,FALSE(),TRUE())))</f>
        <v/>
      </c>
      <c r="AY111" s="117" t="str">
        <f aca="false">IF(OR(ISBLANK($C111),$AT111&lt;&gt;TRUE()),"",IF(T111=Constants!$B$33,TRUE(),IF(T111=Constants!$B$34,FALSE(),IF(AND(ISNUMBER(X111),OR(ISBLANK(W111),W111=0)),TRUE(),IF(AND(ISBLANK(X111),ISNUMBER(W111),W111&lt;&gt;0),FALSE(),"")))))</f>
        <v/>
      </c>
      <c r="AZ111" s="117" t="str">
        <f aca="false">IF(OR(ISBLANK($C111),$AT111&lt;&gt;TRUE()),"",IF(ISBLANK(U111),Constants!$B$35,MAX(0,MIN(Constants!$B$31,U111))))</f>
        <v/>
      </c>
      <c r="BA111" s="117" t="str">
        <f aca="false">IF(OR(ISBLANK($C111),$AT111&lt;&gt;TRUE()),"",IF(ISBLANK(V111),Constants!$B$35,MAX(0,MIN(Constants!$B$32,V111))))</f>
        <v/>
      </c>
      <c r="BB111" s="117" t="str">
        <f aca="false">IF(ISBLANK($C111),"",COUNTA($Y111:$AG111)&gt;0)</f>
        <v/>
      </c>
      <c r="BC111" s="117" t="str">
        <f aca="false">IF(OR(ISBLANK($C111),$BB111&lt;&gt;TRUE()),"",IF(ISBLANK(Y111),Constants!$B$27,MAX(0,Y111)))</f>
        <v/>
      </c>
      <c r="BD111" s="117" t="str">
        <f aca="false">IF(OR(ISBLANK($C111),$BB111&lt;&gt;TRUE()),"",IF(ISBLANK(Z111),Constants!$B$28,MAX(0,Z111)))</f>
        <v/>
      </c>
      <c r="BE111" s="117" t="str">
        <f aca="false">IF(OR(ISBLANK($C111),$BB111&lt;&gt;TRUE()),"",IF(AB111=Constants!$B$7,TRUE(),IF(AB111=Constants!$B$8,FALSE(),TRUE())))</f>
        <v/>
      </c>
      <c r="BF111" s="117" t="str">
        <f aca="false">IF(OR(ISBLANK($C111),$BB111&lt;&gt;TRUE()),"",IF(AA111=Constants!$B$7,TRUE(),IF(AA111=Constants!$B$8,FALSE(),TRUE())))</f>
        <v/>
      </c>
      <c r="BG111" s="117" t="str">
        <f aca="false">IF(OR(ISBLANK($C111),$BB111&lt;&gt;TRUE()),"",IF(AC111=Constants!$B$33,TRUE(),IF(AC111=Constants!$B$34,FALSE(),IF(AND(ISNUMBER(AG111),OR(ISBLANK(AF111),AF111=0)),TRUE(),IF(AND(ISBLANK(AG111),ISNUMBER(AF111),AF111&lt;&gt;0),FALSE(),"")))))</f>
        <v/>
      </c>
      <c r="BH111" s="117" t="str">
        <f aca="false">IF(OR(ISBLANK($C111),$BB111&lt;&gt;TRUE()),"",IF(ISBLANK(AD111),Constants!$B$35,MAX(0,MIN(Constants!$B$31,AD111))))</f>
        <v/>
      </c>
      <c r="BI111" s="117" t="str">
        <f aca="false">IF(OR(ISBLANK($C111),$BB111&lt;&gt;TRUE()),"",IF(ISBLANK(AE111),Constants!$B$35,MAX(0,MIN(Constants!$B$32,AE111))))</f>
        <v/>
      </c>
      <c r="BJ111" s="118" t="str">
        <f aca="false">IF(ISBLANK($C111),
  "",
IF(AH111=Constants!$B$7,
  TRUE(),
IF(AH111=Constants!$B$8,
  FALSE(),
  FALSE()
)))</f>
        <v/>
      </c>
      <c r="BK111" s="117" t="str">
        <f aca="false">IF(ISBLANK($C111),"",IF($BJ111,Constants!$B$9,IF(COUNTA($E111:$AH111)=0,Constants!$B$10,IF(NOT($AK111),Constants!$B$11,IF(AND(NOT(ISNUMBER($BM111)),COUNTA($O111,$X111,$AG111)&gt;0),Constants!$B$13,Constants!$B$12)))))</f>
        <v/>
      </c>
      <c r="BL111" s="117" t="str">
        <f aca="false">IF(ISBLANK($C111),"",IF($BK111&lt;&gt;Constants!$B$12,$BK111,Constants!$B$4))</f>
        <v/>
      </c>
      <c r="BM111" s="116" t="str">
        <f aca="false">IF(OR(ISBLANK($D$8), NOT(ISNUMBER($D$8))), Constants!$B$17,$D$8)</f>
        <v>ERROR: Set Target Time in cell D8</v>
      </c>
      <c r="BN111" s="119" t="str">
        <f aca="false">IF(OR($BK111&lt;&gt;Constants!$B$12,$AL111&lt;&gt;TRUE()),"",IF(NOT($AO111),TRUE(),IF($AQ111="","",$AQ111)))</f>
        <v/>
      </c>
      <c r="BO111" s="120" t="n">
        <f aca="false">IF(BN111="",FALSE(),IF(NOT($AO111),TRUE(),IF($AQ111,ISNUMBER(O111),ISNUMBER(N111))))</f>
        <v>0</v>
      </c>
      <c r="BP111" s="121" t="str">
        <f aca="false">IF(BO111,IF($AJ111,1,Constants!$B$22)*POWER(Constants!$B$23,MAX($AM111,0))*POWER(Constants!$B$24,MAX($AN111,0)),"")</f>
        <v/>
      </c>
      <c r="BQ111" s="117" t="str">
        <f aca="false">IF(OR($BK111&lt;&gt;Constants!$B$12,NOT($BO111)),"",IF(NOT($AO111),0,Constants!$B$19*IF($AQ111,1,MAX(0,MIN(1,(Constants!$B$20-N111)/Constants!$B$20)))))</f>
        <v/>
      </c>
      <c r="BR111" s="117" t="str">
        <f aca="false">IF(BQ111="","",BQ111*IF($AP111,1,Constants!$B$25)*BP111)</f>
        <v/>
      </c>
      <c r="BS111" s="117" t="str">
        <f aca="false">IF(OR($BK111&lt;&gt;Constants!$B$12,NOT($BO111)),"",IF(NOT($AO111),0,IF(NOT($AQ111),0,MAX(0,Constants!$B$21*(1-ABS(O111-$BM111)/$BM111)))))</f>
        <v/>
      </c>
      <c r="BT111" s="117" t="str">
        <f aca="false">IF(BS111="","",BS111*BP111)</f>
        <v/>
      </c>
      <c r="BU111" s="117" t="str">
        <f aca="false">IF(OR($BK111&lt;&gt;Constants!$B$12,NOT($BO111)),"",IF(OR(NOT($AO111),NOT($AP111)),0,MIN(Constants!$B$18,(Constants!$B$29*$AR111+Constants!$B$30*$AS111)*IF($AQ111,1,MAX(0,MIN(1,(Constants!$B$20-N111)/Constants!$B$20))))))</f>
        <v/>
      </c>
      <c r="BV111" s="117" t="str">
        <f aca="false">IF(BU111="","",BU111*BP111)</f>
        <v/>
      </c>
      <c r="BW111" s="122" t="str">
        <f aca="false">IF(OR($BK111&lt;&gt;Constants!$B$12,NOT($BO111)),"",BR111+BT111+BV111)</f>
        <v/>
      </c>
      <c r="BX111" s="119" t="str">
        <f aca="false">IF(OR($BK111&lt;&gt;Constants!$B$12,$AT111&lt;&gt;TRUE()),"",IF(NOT($AW111),TRUE(),IF($AY111="","",$AY111)))</f>
        <v/>
      </c>
      <c r="BY111" s="120" t="n">
        <f aca="false">IF(BX111="",FALSE(),IF(NOT($AW111),TRUE(),IF($AY111,ISNUMBER(X111),ISNUMBER(W111))))</f>
        <v>0</v>
      </c>
      <c r="BZ111" s="121" t="str">
        <f aca="false">IF(BY111,IF($AJ111,1,Constants!$B$22)*POWER(Constants!$B$23,MAX($AU111,0))*POWER(Constants!$B$24,MAX($AV111,0)),"")</f>
        <v/>
      </c>
      <c r="CA111" s="117" t="str">
        <f aca="false">IF(OR($BK111&lt;&gt;Constants!$B$12,NOT($BY111)),"",IF(NOT($AW111),0,Constants!$B$19*IF($AY111,1,MAX(0,MIN(1,(Constants!$B$20-W111)/Constants!$B$20)))))</f>
        <v/>
      </c>
      <c r="CB111" s="117" t="str">
        <f aca="false">IF(CA111="","",CA111*IF($AX111,1,Constants!$B$25)*BZ111)</f>
        <v/>
      </c>
      <c r="CC111" s="117" t="str">
        <f aca="false">IF(OR($BK111&lt;&gt;Constants!$B$12,NOT($BY111)),"",IF(NOT($AW111),0,IF(NOT($AY111),0,MAX(0,Constants!$B$21*(1-ABS(X111-$BM111)/$BM111)))))</f>
        <v/>
      </c>
      <c r="CD111" s="117" t="str">
        <f aca="false">IF(CC111="","",CC111*BZ111)</f>
        <v/>
      </c>
      <c r="CE111" s="117" t="str">
        <f aca="false">IF(OR($BK111&lt;&gt;Constants!$B$12,NOT($BY111)),"",IF(OR(NOT($AW111),NOT($AX111)),0,MIN(Constants!$B$18,(Constants!$B$29*$AZ111+Constants!$B$30*$BA111)*IF($AY111,1,MAX(0,MIN(1,(Constants!$B$20-W111)/Constants!$B$20))))))</f>
        <v/>
      </c>
      <c r="CF111" s="117" t="str">
        <f aca="false">IF(CE111="","",CE111*BZ111)</f>
        <v/>
      </c>
      <c r="CG111" s="122" t="str">
        <f aca="false">IF(OR($BK111&lt;&gt;Constants!$B$12,NOT($BY111)),"",CB111+CD111+CF111)</f>
        <v/>
      </c>
      <c r="CH111" s="119" t="n">
        <f aca="false">IF(OR(BN111="",BX111=""),TRUE(),BN111&lt;&gt;BX111)</f>
        <v>1</v>
      </c>
      <c r="CI111" s="117" t="str">
        <f aca="false">IF(OR($BK111&lt;&gt;Constants!$B$12,$BB111&lt;&gt;TRUE(),NOT($CH111)),"",IF(NOT($BE111),TRUE(),IF($BG111="","",$BG111)))</f>
        <v/>
      </c>
      <c r="CJ111" s="120" t="n">
        <f aca="false">IF(CI111="",FALSE(),IF(NOT($BE111),TRUE(),IF($BG111,ISNUMBER(AG111),ISNUMBER(AF111))))</f>
        <v>0</v>
      </c>
      <c r="CK111" s="121" t="str">
        <f aca="false">IF(CJ111,IF($AJ111,1,Constants!$B$22)*POWER(Constants!$B$23,MAX($BC111,0))*POWER(Constants!$B$24,MAX($BD111,0)),"")</f>
        <v/>
      </c>
      <c r="CL111" s="117" t="str">
        <f aca="false">IF(OR($BK111&lt;&gt;Constants!$B$12,NOT($CJ111)),"",IF(NOT($BE111),0,Constants!$B$19*IF($BG111,1,MAX(0,MIN(1,(Constants!$B$20-AF111)/Constants!$B$20)))))</f>
        <v/>
      </c>
      <c r="CM111" s="117" t="str">
        <f aca="false">IF(CL111="","",CL111*IF($BF111,1,Constants!$B$25)*CK111)</f>
        <v/>
      </c>
      <c r="CN111" s="117" t="str">
        <f aca="false">IF(OR($BK111&lt;&gt;Constants!$B$12,NOT($CJ111)),"",IF(NOT($BE111),0,IF(NOT($BG111),0,MAX(0,Constants!$B$21*(1-ABS(AG111-$BM111)/$BM111)))))</f>
        <v/>
      </c>
      <c r="CO111" s="117" t="str">
        <f aca="false">IF(CN111="","",CN111*CK111)</f>
        <v/>
      </c>
      <c r="CP111" s="117" t="str">
        <f aca="false">IF(OR($BK111&lt;&gt;Constants!$B$12,NOT($CJ111)),"",IF(OR(NOT($BE111),NOT($BF111)),0,MIN(Constants!$B$18,(Constants!$B$29*$BH111+Constants!$B$30*$BI111)*IF($BG111,1,MAX(0,MIN(1,(Constants!$B$20-AF111)/Constants!$B$20))))))</f>
        <v/>
      </c>
      <c r="CQ111" s="117" t="str">
        <f aca="false">IF(CP111="","",CP111*CK111)</f>
        <v/>
      </c>
      <c r="CR111" s="122" t="str">
        <f aca="false">IF(OR($BK111&lt;&gt;Constants!$B$12,NOT($CJ111)),"",CM111+CO111+CQ111)</f>
        <v/>
      </c>
      <c r="CS111" s="116" t="str">
        <f aca="false">IF(OR($BK111&lt;&gt;Constants!$B$12,ISBLANK($C111)),"",BW111)</f>
        <v/>
      </c>
      <c r="CT111" s="117" t="str">
        <f aca="false">IF(OR($BK111&lt;&gt;Constants!$B$12,ISBLANK($C111)),"",CG111)</f>
        <v/>
      </c>
      <c r="CU111" s="118" t="str">
        <f aca="false">IF(OR($BK111&lt;&gt;Constants!$B$12,ISBLANK($C111)),"",CR111)</f>
        <v/>
      </c>
      <c r="CV111" s="117" t="str">
        <f aca="false">IF(OR($BK111&lt;&gt;Constants!$B$12,ISBLANK($C111)),"",IF(COUNT(CS111:CU111)=0,0,MAX(CS111:CU111)))</f>
        <v/>
      </c>
      <c r="CW111" s="117" t="str">
        <f aca="false">IF($BK111&lt;&gt;Constants!$B$12,"",CV111)</f>
        <v/>
      </c>
      <c r="CX111" s="117" t="str">
        <f aca="false">IF(ISNUMBER(CW111), RANK(CW111,$CW$11:$CW$510), "")</f>
        <v/>
      </c>
      <c r="CY111" s="116" t="str">
        <f aca="false">IF(OR($BK111&lt;&gt;Constants!$B$12,ISBLANK($C111)),"",MAX(BT111,CD111,CO111))</f>
        <v/>
      </c>
      <c r="CZ111" s="117" t="str">
        <f aca="false">IF(ISNUMBER(CY111), RANK(CY111,CY$11:CY$510), "")</f>
        <v/>
      </c>
      <c r="DA111" s="117" t="str">
        <f aca="false">IF(OR($BK111&lt;&gt;Constants!$B$12,ISBLANK($C111)),"",MAX(AM111,AU111,IF($CH111,BC111,0)))</f>
        <v/>
      </c>
      <c r="DB111" s="117" t="str">
        <f aca="false">IF(ISNUMBER(DA111), RANK(DA111,DA$11:DA$510,1), "")</f>
        <v/>
      </c>
      <c r="DC111" s="117" t="str">
        <f aca="false">IF(OR($BK111&lt;&gt;Constants!$B$12,ISBLANK($C111)),"",MAX(BV111,CF111,CQ111))</f>
        <v/>
      </c>
      <c r="DD111" s="117" t="str">
        <f aca="false">IF(ISNUMBER(DC111),RANK(DC111,DC$11:DC$510),"")</f>
        <v/>
      </c>
      <c r="DE111" s="123" t="str">
        <f aca="false">IFERROR(IF(OR($BK111&lt;&gt;Constants!$B$12, ISBLANK($C111)),"",LARGE(CS111:CU111,2)), 0)</f>
        <v/>
      </c>
      <c r="DF111" s="118" t="str">
        <f aca="false">IF(ISNUMBER(DE111), RANK(DE111,DE$11:DE$510), "")</f>
        <v/>
      </c>
      <c r="DG111" s="117" t="str">
        <f aca="false">IF(ISBLANK($C111),"",IF(BK111=Constants!$B$12,RANK($CX111, $CX$11:$CX$510, 1)+
SUMPRODUCT(--($CX$11:$CX$510=$CX111),--($CZ111&gt;$CZ$11:$CZ$510))+
SUMPRODUCT(--($CX$11:$CX$510=$CX111),--($CZ111=$CZ$11:$CZ$510),--($DB111&gt;$DB$11:$DB$510))+
SUMPRODUCT(--($CX$11:$CX$510=$CX111),--($CZ111=$CZ$11:$CZ$510),--($DB111=$DB$11:$DB$510), --($DD111&gt;$DD$11:$DD$510))+
SUMPRODUCT(--($CX$11:$CX$510=$CX111),--($CZ111=$CZ$11:$CZ$510),--($DB111=$DB$11:$DB$510), --($DD111=$DD$11:$DD$510), --($DF111&gt;$DF$11:$DF$510))
,BK111)
)</f>
        <v/>
      </c>
      <c r="DH111" s="117" t="str">
        <f aca="false">IF(ISBLANK(C111),"",IF(BK111&lt;&gt;Constants!$B$12, BK111, CX111-DG111))</f>
        <v/>
      </c>
      <c r="DI111" s="118"/>
      <c r="DJ111" s="124"/>
      <c r="DK111" s="125" t="str">
        <f aca="false">IF(ISBLANK($C111),"",IF($BK111=Constants!$B$13,$BM111,""))</f>
        <v/>
      </c>
      <c r="DL111" s="124" t="str">
        <f aca="false">IF(ISBLANK($C111),"",IF($BK111&lt;&gt;Constants!$B$12,"",IF(COUNT($CS111:$CU111)=0,"",MATCH($CV111,$CS111:$CU111,0))))</f>
        <v/>
      </c>
      <c r="DM111" s="126" t="str">
        <f aca="false">IF(ISNUMBER($DL111),CHOOSE($DL111,$BR111,$CB111,$CM111),"")</f>
        <v/>
      </c>
      <c r="DN111" s="126" t="str">
        <f aca="false">IF(ISNUMBER($DL111),CHOOSE($DL111,$BT111,$CD111,$CO111),"")</f>
        <v/>
      </c>
      <c r="DO111" s="126" t="str">
        <f aca="false">IF(ISNUMBER($DL111),CHOOSE($DL111,$BV111,$CF111,$CQ111),"")</f>
        <v/>
      </c>
      <c r="DP111" s="127" t="str">
        <f aca="false">IF(ISBLANK(C111),"",IF(BK111&lt;&gt;Constants!$B$12, BK111 ,CW111))</f>
        <v/>
      </c>
      <c r="DQ111" s="128" t="str">
        <f aca="false">IF(ISBLANK($C111),"",IF($BK111&lt;&gt;Constants!$B$12,$BK111,$BL111))</f>
        <v/>
      </c>
      <c r="DR111" s="128" t="str">
        <f aca="false">IF(ISBLANK(C111),"",DH111)</f>
        <v/>
      </c>
      <c r="DS111" s="128" t="str">
        <f aca="false">IF(ISBLANK(C111),"",DG111)</f>
        <v/>
      </c>
      <c r="DT111" s="129" t="str">
        <f aca="false">IF(ISBLANK(C111),
  "",
IF(DS111=Constants!$B$9,COUNTA($C$11:$C510)+2,IF(DS111=Constants!$B$10,COUNTA($C$11:$C510)+1,IF(DS111=Constants!$B$11,COUNTA($C$11:$C510),DS111))))</f>
        <v/>
      </c>
      <c r="DU111" s="3"/>
      <c r="DV111" s="130" t="n">
        <f aca="false">IF(OR(ISNUMBER(DS111),DS111="DQ",DS111="P",DS111="NS"),
    1,
    0
)</f>
        <v>0</v>
      </c>
      <c r="DW111" s="130" t="n">
        <v>101</v>
      </c>
      <c r="DX111" s="130" t="str">
        <f aca="false">IF(ISBLANK($C111),"",IF(ISNUMBER(DT111),DT111+ROW($B111)/1000,""))</f>
        <v/>
      </c>
      <c r="DY111" s="130" t="str">
        <f aca="false">IF(ISNUMBER(DX111), RANK(DX111,DX$11:DX$510,1), "")</f>
        <v/>
      </c>
      <c r="DZ111" s="130" t="str">
        <f aca="false">IF(ISBLANK($C111),
    "",
    $B111
)</f>
        <v/>
      </c>
      <c r="EA111" s="130" t="str">
        <f aca="false">IF(ISBLANK($C111),
    "",
    $C111
)</f>
        <v/>
      </c>
      <c r="EB111" s="130" t="str">
        <f aca="false">IF(ISBLANK($C111),
    "",
    $D111
)</f>
        <v/>
      </c>
      <c r="EC111" s="130" t="str">
        <f aca="false">IF(ISBLANK($C111),"",$DQ111)</f>
        <v/>
      </c>
      <c r="ED111" s="131" t="str">
        <f aca="false">DP111</f>
        <v/>
      </c>
      <c r="EE111" s="130" t="str">
        <f aca="false">IF(ISBLANK($C111),
    "",
    DS111
)</f>
        <v/>
      </c>
      <c r="EF111" s="132" t="str">
        <f aca="false">IF(DW111&gt;DV$10,
    "",
    VLOOKUP(DW111,DY$11:EE609,7,FALSE())
)</f>
        <v/>
      </c>
      <c r="EG111" s="133" t="str">
        <f aca="false">IF(DW111&gt;DV$10,
    "",
    VLOOKUP(DW111,DY$11:EE609,2,FALSE())
)</f>
        <v/>
      </c>
      <c r="EH111" s="133" t="str">
        <f aca="false">IF(DW111&gt;DV$10,
    "",
    VLOOKUP(DW111,DY$11:EE609,3,FALSE())
)</f>
        <v/>
      </c>
      <c r="EI111" s="133" t="str">
        <f aca="false">IF(DW111&gt;DV$10,
    "",
    VLOOKUP(DW111,DY$11:EE609,4,FALSE())
)</f>
        <v/>
      </c>
      <c r="EJ111" s="134" t="str">
        <f aca="false">IF(DW111&gt;DV$10,
    "",
    VLOOKUP(DW111,DY$11:EE609,6,FALSE())
)</f>
        <v/>
      </c>
      <c r="EK111" s="59"/>
    </row>
    <row r="112" customFormat="false" ht="15.75" hidden="false" customHeight="false" outlineLevel="0" collapsed="false">
      <c r="A112" s="3"/>
      <c r="B112" s="153"/>
      <c r="C112" s="154"/>
      <c r="D112" s="135"/>
      <c r="E112" s="158"/>
      <c r="F112" s="137"/>
      <c r="G112" s="137"/>
      <c r="H112" s="138"/>
      <c r="I112" s="139"/>
      <c r="J112" s="140"/>
      <c r="K112" s="140"/>
      <c r="L112" s="140"/>
      <c r="M112" s="140"/>
      <c r="N112" s="141"/>
      <c r="O112" s="142"/>
      <c r="P112" s="137"/>
      <c r="Q112" s="138"/>
      <c r="R112" s="139"/>
      <c r="S112" s="140"/>
      <c r="T112" s="140"/>
      <c r="U112" s="140"/>
      <c r="V112" s="140"/>
      <c r="W112" s="141"/>
      <c r="X112" s="142"/>
      <c r="Y112" s="137"/>
      <c r="Z112" s="138"/>
      <c r="AA112" s="139"/>
      <c r="AB112" s="140"/>
      <c r="AC112" s="140"/>
      <c r="AD112" s="140"/>
      <c r="AE112" s="140"/>
      <c r="AF112" s="141"/>
      <c r="AG112" s="143"/>
      <c r="AH112" s="139"/>
      <c r="AI112" s="116"/>
      <c r="AJ112" s="116" t="str">
        <f aca="false">IF(ISBLANK($C112),
  "",
IF(E112=Constants!$B$7,
  TRUE(),
IF(E112=Constants!$B$8,
  FALSE(),
  TRUE()
)))</f>
        <v/>
      </c>
      <c r="AK112" s="117" t="str">
        <f aca="false">IF(ISBLANK($C112),"",IF(F112=Constants!$B$8,FALSE(),TRUE()))</f>
        <v/>
      </c>
      <c r="AL112" s="117" t="str">
        <f aca="false">IF(ISBLANK($C112),"",COUNTA($G112:$O112)&gt;0)</f>
        <v/>
      </c>
      <c r="AM112" s="117" t="str">
        <f aca="false">IF(OR(ISBLANK($C112),$AL112&lt;&gt;TRUE()),"",IF(ISBLANK(G112),Constants!$B$27,MAX(0,G112)))</f>
        <v/>
      </c>
      <c r="AN112" s="117" t="str">
        <f aca="false">IF(OR(ISBLANK($C112),$AL112&lt;&gt;TRUE()),"",IF(ISBLANK(H112),Constants!$B$28,MAX(0,H112)))</f>
        <v/>
      </c>
      <c r="AO112" s="117" t="str">
        <f aca="false">IF(OR(ISBLANK($C112),$AL112&lt;&gt;TRUE()),"",IF(J112=Constants!$B$7,TRUE(),IF(J112=Constants!$B$8,FALSE(),TRUE())))</f>
        <v/>
      </c>
      <c r="AP112" s="117" t="str">
        <f aca="false">IF(OR(ISBLANK($C112),$AL112&lt;&gt;TRUE()),"",IF(I112=Constants!$B$7,TRUE(),IF(I112=Constants!$B$8,FALSE(),TRUE())))</f>
        <v/>
      </c>
      <c r="AQ112" s="117" t="str">
        <f aca="false">IF(OR(ISBLANK($C112),$AL112&lt;&gt;TRUE()),"",IF(K112=Constants!$B$33,TRUE(),IF(K112=Constants!$B$34,FALSE(),IF(AND(ISNUMBER(O112),OR(ISBLANK(N112),N112=0)),TRUE(),IF(AND(ISBLANK(O112),ISNUMBER(N112),N112&lt;&gt;0),FALSE(),"")))))</f>
        <v/>
      </c>
      <c r="AR112" s="117" t="str">
        <f aca="false">IF(OR(ISBLANK($C112),$AL112&lt;&gt;TRUE()),"",IF(ISBLANK(L112),Constants!$B$35,MAX(0,MIN(Constants!$B$31,L112))))</f>
        <v/>
      </c>
      <c r="AS112" s="117" t="str">
        <f aca="false">IF(OR(ISBLANK($C112),$AL112&lt;&gt;TRUE()),"",IF(ISBLANK(M112),Constants!$B$35,MAX(0,MIN(Constants!$B$32,M112))))</f>
        <v/>
      </c>
      <c r="AT112" s="117" t="str">
        <f aca="false">IF(ISBLANK($C112),"",COUNTA($P112:$X112)&gt;0)</f>
        <v/>
      </c>
      <c r="AU112" s="117" t="str">
        <f aca="false">IF(OR(ISBLANK($C112),$AT112&lt;&gt;TRUE()),"",IF(ISBLANK(P112),Constants!$B$27,MAX(0,P112)))</f>
        <v/>
      </c>
      <c r="AV112" s="117" t="str">
        <f aca="false">IF(OR(ISBLANK($C112),$AT112&lt;&gt;TRUE()),"",IF(ISBLANK(Q112),Constants!$B$28,MAX(0,Q112)))</f>
        <v/>
      </c>
      <c r="AW112" s="117" t="str">
        <f aca="false">IF(OR(ISBLANK($C112),$AT112&lt;&gt;TRUE()),"",IF(S112=Constants!$B$7,TRUE(),IF(S112=Constants!$B$8,FALSE(),TRUE())))</f>
        <v/>
      </c>
      <c r="AX112" s="117" t="str">
        <f aca="false">IF(OR(ISBLANK($C112),$AT112&lt;&gt;TRUE()),"",IF(R112=Constants!$B$7,TRUE(),IF(R112=Constants!$B$8,FALSE(),TRUE())))</f>
        <v/>
      </c>
      <c r="AY112" s="117" t="str">
        <f aca="false">IF(OR(ISBLANK($C112),$AT112&lt;&gt;TRUE()),"",IF(T112=Constants!$B$33,TRUE(),IF(T112=Constants!$B$34,FALSE(),IF(AND(ISNUMBER(X112),OR(ISBLANK(W112),W112=0)),TRUE(),IF(AND(ISBLANK(X112),ISNUMBER(W112),W112&lt;&gt;0),FALSE(),"")))))</f>
        <v/>
      </c>
      <c r="AZ112" s="117" t="str">
        <f aca="false">IF(OR(ISBLANK($C112),$AT112&lt;&gt;TRUE()),"",IF(ISBLANK(U112),Constants!$B$35,MAX(0,MIN(Constants!$B$31,U112))))</f>
        <v/>
      </c>
      <c r="BA112" s="117" t="str">
        <f aca="false">IF(OR(ISBLANK($C112),$AT112&lt;&gt;TRUE()),"",IF(ISBLANK(V112),Constants!$B$35,MAX(0,MIN(Constants!$B$32,V112))))</f>
        <v/>
      </c>
      <c r="BB112" s="117" t="str">
        <f aca="false">IF(ISBLANK($C112),"",COUNTA($Y112:$AG112)&gt;0)</f>
        <v/>
      </c>
      <c r="BC112" s="117" t="str">
        <f aca="false">IF(OR(ISBLANK($C112),$BB112&lt;&gt;TRUE()),"",IF(ISBLANK(Y112),Constants!$B$27,MAX(0,Y112)))</f>
        <v/>
      </c>
      <c r="BD112" s="117" t="str">
        <f aca="false">IF(OR(ISBLANK($C112),$BB112&lt;&gt;TRUE()),"",IF(ISBLANK(Z112),Constants!$B$28,MAX(0,Z112)))</f>
        <v/>
      </c>
      <c r="BE112" s="117" t="str">
        <f aca="false">IF(OR(ISBLANK($C112),$BB112&lt;&gt;TRUE()),"",IF(AB112=Constants!$B$7,TRUE(),IF(AB112=Constants!$B$8,FALSE(),TRUE())))</f>
        <v/>
      </c>
      <c r="BF112" s="117" t="str">
        <f aca="false">IF(OR(ISBLANK($C112),$BB112&lt;&gt;TRUE()),"",IF(AA112=Constants!$B$7,TRUE(),IF(AA112=Constants!$B$8,FALSE(),TRUE())))</f>
        <v/>
      </c>
      <c r="BG112" s="117" t="str">
        <f aca="false">IF(OR(ISBLANK($C112),$BB112&lt;&gt;TRUE()),"",IF(AC112=Constants!$B$33,TRUE(),IF(AC112=Constants!$B$34,FALSE(),IF(AND(ISNUMBER(AG112),OR(ISBLANK(AF112),AF112=0)),TRUE(),IF(AND(ISBLANK(AG112),ISNUMBER(AF112),AF112&lt;&gt;0),FALSE(),"")))))</f>
        <v/>
      </c>
      <c r="BH112" s="117" t="str">
        <f aca="false">IF(OR(ISBLANK($C112),$BB112&lt;&gt;TRUE()),"",IF(ISBLANK(AD112),Constants!$B$35,MAX(0,MIN(Constants!$B$31,AD112))))</f>
        <v/>
      </c>
      <c r="BI112" s="117" t="str">
        <f aca="false">IF(OR(ISBLANK($C112),$BB112&lt;&gt;TRUE()),"",IF(ISBLANK(AE112),Constants!$B$35,MAX(0,MIN(Constants!$B$32,AE112))))</f>
        <v/>
      </c>
      <c r="BJ112" s="118" t="str">
        <f aca="false">IF(ISBLANK($C112),
  "",
IF(AH112=Constants!$B$7,
  TRUE(),
IF(AH112=Constants!$B$8,
  FALSE(),
  FALSE()
)))</f>
        <v/>
      </c>
      <c r="BK112" s="117" t="str">
        <f aca="false">IF(ISBLANK($C112),"",IF($BJ112,Constants!$B$9,IF(COUNTA($E112:$AH112)=0,Constants!$B$10,IF(NOT($AK112),Constants!$B$11,IF(AND(NOT(ISNUMBER($BM112)),COUNTA($O112,$X112,$AG112)&gt;0),Constants!$B$13,Constants!$B$12)))))</f>
        <v/>
      </c>
      <c r="BL112" s="117" t="str">
        <f aca="false">IF(ISBLANK($C112),"",IF($BK112&lt;&gt;Constants!$B$12,$BK112,Constants!$B$4))</f>
        <v/>
      </c>
      <c r="BM112" s="116" t="str">
        <f aca="false">IF(OR(ISBLANK($D$8), NOT(ISNUMBER($D$8))), Constants!$B$17,$D$8)</f>
        <v>ERROR: Set Target Time in cell D8</v>
      </c>
      <c r="BN112" s="119" t="str">
        <f aca="false">IF(OR($BK112&lt;&gt;Constants!$B$12,$AL112&lt;&gt;TRUE()),"",IF(NOT($AO112),TRUE(),IF($AQ112="","",$AQ112)))</f>
        <v/>
      </c>
      <c r="BO112" s="120" t="n">
        <f aca="false">IF(BN112="",FALSE(),IF(NOT($AO112),TRUE(),IF($AQ112,ISNUMBER(O112),ISNUMBER(N112))))</f>
        <v>0</v>
      </c>
      <c r="BP112" s="121" t="str">
        <f aca="false">IF(BO112,IF($AJ112,1,Constants!$B$22)*POWER(Constants!$B$23,MAX($AM112,0))*POWER(Constants!$B$24,MAX($AN112,0)),"")</f>
        <v/>
      </c>
      <c r="BQ112" s="117" t="str">
        <f aca="false">IF(OR($BK112&lt;&gt;Constants!$B$12,NOT($BO112)),"",IF(NOT($AO112),0,Constants!$B$19*IF($AQ112,1,MAX(0,MIN(1,(Constants!$B$20-N112)/Constants!$B$20)))))</f>
        <v/>
      </c>
      <c r="BR112" s="117" t="str">
        <f aca="false">IF(BQ112="","",BQ112*IF($AP112,1,Constants!$B$25)*BP112)</f>
        <v/>
      </c>
      <c r="BS112" s="117" t="str">
        <f aca="false">IF(OR($BK112&lt;&gt;Constants!$B$12,NOT($BO112)),"",IF(NOT($AO112),0,IF(NOT($AQ112),0,MAX(0,Constants!$B$21*(1-ABS(O112-$BM112)/$BM112)))))</f>
        <v/>
      </c>
      <c r="BT112" s="117" t="str">
        <f aca="false">IF(BS112="","",BS112*BP112)</f>
        <v/>
      </c>
      <c r="BU112" s="117" t="str">
        <f aca="false">IF(OR($BK112&lt;&gt;Constants!$B$12,NOT($BO112)),"",IF(OR(NOT($AO112),NOT($AP112)),0,MIN(Constants!$B$18,(Constants!$B$29*$AR112+Constants!$B$30*$AS112)*IF($AQ112,1,MAX(0,MIN(1,(Constants!$B$20-N112)/Constants!$B$20))))))</f>
        <v/>
      </c>
      <c r="BV112" s="117" t="str">
        <f aca="false">IF(BU112="","",BU112*BP112)</f>
        <v/>
      </c>
      <c r="BW112" s="122" t="str">
        <f aca="false">IF(OR($BK112&lt;&gt;Constants!$B$12,NOT($BO112)),"",BR112+BT112+BV112)</f>
        <v/>
      </c>
      <c r="BX112" s="119" t="str">
        <f aca="false">IF(OR($BK112&lt;&gt;Constants!$B$12,$AT112&lt;&gt;TRUE()),"",IF(NOT($AW112),TRUE(),IF($AY112="","",$AY112)))</f>
        <v/>
      </c>
      <c r="BY112" s="120" t="n">
        <f aca="false">IF(BX112="",FALSE(),IF(NOT($AW112),TRUE(),IF($AY112,ISNUMBER(X112),ISNUMBER(W112))))</f>
        <v>0</v>
      </c>
      <c r="BZ112" s="121" t="str">
        <f aca="false">IF(BY112,IF($AJ112,1,Constants!$B$22)*POWER(Constants!$B$23,MAX($AU112,0))*POWER(Constants!$B$24,MAX($AV112,0)),"")</f>
        <v/>
      </c>
      <c r="CA112" s="117" t="str">
        <f aca="false">IF(OR($BK112&lt;&gt;Constants!$B$12,NOT($BY112)),"",IF(NOT($AW112),0,Constants!$B$19*IF($AY112,1,MAX(0,MIN(1,(Constants!$B$20-W112)/Constants!$B$20)))))</f>
        <v/>
      </c>
      <c r="CB112" s="117" t="str">
        <f aca="false">IF(CA112="","",CA112*IF($AX112,1,Constants!$B$25)*BZ112)</f>
        <v/>
      </c>
      <c r="CC112" s="117" t="str">
        <f aca="false">IF(OR($BK112&lt;&gt;Constants!$B$12,NOT($BY112)),"",IF(NOT($AW112),0,IF(NOT($AY112),0,MAX(0,Constants!$B$21*(1-ABS(X112-$BM112)/$BM112)))))</f>
        <v/>
      </c>
      <c r="CD112" s="117" t="str">
        <f aca="false">IF(CC112="","",CC112*BZ112)</f>
        <v/>
      </c>
      <c r="CE112" s="117" t="str">
        <f aca="false">IF(OR($BK112&lt;&gt;Constants!$B$12,NOT($BY112)),"",IF(OR(NOT($AW112),NOT($AX112)),0,MIN(Constants!$B$18,(Constants!$B$29*$AZ112+Constants!$B$30*$BA112)*IF($AY112,1,MAX(0,MIN(1,(Constants!$B$20-W112)/Constants!$B$20))))))</f>
        <v/>
      </c>
      <c r="CF112" s="117" t="str">
        <f aca="false">IF(CE112="","",CE112*BZ112)</f>
        <v/>
      </c>
      <c r="CG112" s="122" t="str">
        <f aca="false">IF(OR($BK112&lt;&gt;Constants!$B$12,NOT($BY112)),"",CB112+CD112+CF112)</f>
        <v/>
      </c>
      <c r="CH112" s="119" t="n">
        <f aca="false">IF(OR(BN112="",BX112=""),TRUE(),BN112&lt;&gt;BX112)</f>
        <v>1</v>
      </c>
      <c r="CI112" s="117" t="str">
        <f aca="false">IF(OR($BK112&lt;&gt;Constants!$B$12,$BB112&lt;&gt;TRUE(),NOT($CH112)),"",IF(NOT($BE112),TRUE(),IF($BG112="","",$BG112)))</f>
        <v/>
      </c>
      <c r="CJ112" s="120" t="n">
        <f aca="false">IF(CI112="",FALSE(),IF(NOT($BE112),TRUE(),IF($BG112,ISNUMBER(AG112),ISNUMBER(AF112))))</f>
        <v>0</v>
      </c>
      <c r="CK112" s="121" t="str">
        <f aca="false">IF(CJ112,IF($AJ112,1,Constants!$B$22)*POWER(Constants!$B$23,MAX($BC112,0))*POWER(Constants!$B$24,MAX($BD112,0)),"")</f>
        <v/>
      </c>
      <c r="CL112" s="117" t="str">
        <f aca="false">IF(OR($BK112&lt;&gt;Constants!$B$12,NOT($CJ112)),"",IF(NOT($BE112),0,Constants!$B$19*IF($BG112,1,MAX(0,MIN(1,(Constants!$B$20-AF112)/Constants!$B$20)))))</f>
        <v/>
      </c>
      <c r="CM112" s="117" t="str">
        <f aca="false">IF(CL112="","",CL112*IF($BF112,1,Constants!$B$25)*CK112)</f>
        <v/>
      </c>
      <c r="CN112" s="117" t="str">
        <f aca="false">IF(OR($BK112&lt;&gt;Constants!$B$12,NOT($CJ112)),"",IF(NOT($BE112),0,IF(NOT($BG112),0,MAX(0,Constants!$B$21*(1-ABS(AG112-$BM112)/$BM112)))))</f>
        <v/>
      </c>
      <c r="CO112" s="117" t="str">
        <f aca="false">IF(CN112="","",CN112*CK112)</f>
        <v/>
      </c>
      <c r="CP112" s="117" t="str">
        <f aca="false">IF(OR($BK112&lt;&gt;Constants!$B$12,NOT($CJ112)),"",IF(OR(NOT($BE112),NOT($BF112)),0,MIN(Constants!$B$18,(Constants!$B$29*$BH112+Constants!$B$30*$BI112)*IF($BG112,1,MAX(0,MIN(1,(Constants!$B$20-AF112)/Constants!$B$20))))))</f>
        <v/>
      </c>
      <c r="CQ112" s="117" t="str">
        <f aca="false">IF(CP112="","",CP112*CK112)</f>
        <v/>
      </c>
      <c r="CR112" s="122" t="str">
        <f aca="false">IF(OR($BK112&lt;&gt;Constants!$B$12,NOT($CJ112)),"",CM112+CO112+CQ112)</f>
        <v/>
      </c>
      <c r="CS112" s="116" t="str">
        <f aca="false">IF(OR($BK112&lt;&gt;Constants!$B$12,ISBLANK($C112)),"",BW112)</f>
        <v/>
      </c>
      <c r="CT112" s="117" t="str">
        <f aca="false">IF(OR($BK112&lt;&gt;Constants!$B$12,ISBLANK($C112)),"",CG112)</f>
        <v/>
      </c>
      <c r="CU112" s="118" t="str">
        <f aca="false">IF(OR($BK112&lt;&gt;Constants!$B$12,ISBLANK($C112)),"",CR112)</f>
        <v/>
      </c>
      <c r="CV112" s="117" t="str">
        <f aca="false">IF(OR($BK112&lt;&gt;Constants!$B$12,ISBLANK($C112)),"",IF(COUNT(CS112:CU112)=0,0,MAX(CS112:CU112)))</f>
        <v/>
      </c>
      <c r="CW112" s="117" t="str">
        <f aca="false">IF($BK112&lt;&gt;Constants!$B$12,"",CV112)</f>
        <v/>
      </c>
      <c r="CX112" s="117" t="str">
        <f aca="false">IF(ISNUMBER(CW112), RANK(CW112,$CW$11:$CW$510), "")</f>
        <v/>
      </c>
      <c r="CY112" s="116" t="str">
        <f aca="false">IF(OR($BK112&lt;&gt;Constants!$B$12,ISBLANK($C112)),"",MAX(BT112,CD112,CO112))</f>
        <v/>
      </c>
      <c r="CZ112" s="117" t="str">
        <f aca="false">IF(ISNUMBER(CY112), RANK(CY112,CY$11:CY$510), "")</f>
        <v/>
      </c>
      <c r="DA112" s="117" t="str">
        <f aca="false">IF(OR($BK112&lt;&gt;Constants!$B$12,ISBLANK($C112)),"",MAX(AM112,AU112,IF($CH112,BC112,0)))</f>
        <v/>
      </c>
      <c r="DB112" s="117" t="str">
        <f aca="false">IF(ISNUMBER(DA112), RANK(DA112,DA$11:DA$510,1), "")</f>
        <v/>
      </c>
      <c r="DC112" s="117" t="str">
        <f aca="false">IF(OR($BK112&lt;&gt;Constants!$B$12,ISBLANK($C112)),"",MAX(BV112,CF112,CQ112))</f>
        <v/>
      </c>
      <c r="DD112" s="117" t="str">
        <f aca="false">IF(ISNUMBER(DC112),RANK(DC112,DC$11:DC$510),"")</f>
        <v/>
      </c>
      <c r="DE112" s="123" t="str">
        <f aca="false">IFERROR(IF(OR($BK112&lt;&gt;Constants!$B$12, ISBLANK($C112)),"",LARGE(CS112:CU112,2)), 0)</f>
        <v/>
      </c>
      <c r="DF112" s="118" t="str">
        <f aca="false">IF(ISNUMBER(DE112), RANK(DE112,DE$11:DE$510), "")</f>
        <v/>
      </c>
      <c r="DG112" s="117" t="str">
        <f aca="false">IF(ISBLANK($C112),"",IF(BK112=Constants!$B$12,RANK($CX112, $CX$11:$CX$510, 1)+
SUMPRODUCT(--($CX$11:$CX$510=$CX112),--($CZ112&gt;$CZ$11:$CZ$510))+
SUMPRODUCT(--($CX$11:$CX$510=$CX112),--($CZ112=$CZ$11:$CZ$510),--($DB112&gt;$DB$11:$DB$510))+
SUMPRODUCT(--($CX$11:$CX$510=$CX112),--($CZ112=$CZ$11:$CZ$510),--($DB112=$DB$11:$DB$510), --($DD112&gt;$DD$11:$DD$510))+
SUMPRODUCT(--($CX$11:$CX$510=$CX112),--($CZ112=$CZ$11:$CZ$510),--($DB112=$DB$11:$DB$510), --($DD112=$DD$11:$DD$510), --($DF112&gt;$DF$11:$DF$510))
,BK112)
)</f>
        <v/>
      </c>
      <c r="DH112" s="117" t="str">
        <f aca="false">IF(ISBLANK(C112),"",IF(BK112&lt;&gt;Constants!$B$12, BK112, CX112-DG112))</f>
        <v/>
      </c>
      <c r="DI112" s="118"/>
      <c r="DJ112" s="124"/>
      <c r="DK112" s="125" t="str">
        <f aca="false">IF(ISBLANK($C112),"",IF($BK112=Constants!$B$13,$BM112,""))</f>
        <v/>
      </c>
      <c r="DL112" s="124" t="str">
        <f aca="false">IF(ISBLANK($C112),"",IF($BK112&lt;&gt;Constants!$B$12,"",IF(COUNT($CS112:$CU112)=0,"",MATCH($CV112,$CS112:$CU112,0))))</f>
        <v/>
      </c>
      <c r="DM112" s="126" t="str">
        <f aca="false">IF(ISNUMBER($DL112),CHOOSE($DL112,$BR112,$CB112,$CM112),"")</f>
        <v/>
      </c>
      <c r="DN112" s="126" t="str">
        <f aca="false">IF(ISNUMBER($DL112),CHOOSE($DL112,$BT112,$CD112,$CO112),"")</f>
        <v/>
      </c>
      <c r="DO112" s="126" t="str">
        <f aca="false">IF(ISNUMBER($DL112),CHOOSE($DL112,$BV112,$CF112,$CQ112),"")</f>
        <v/>
      </c>
      <c r="DP112" s="127" t="str">
        <f aca="false">IF(ISBLANK(C112),"",IF(BK112&lt;&gt;Constants!$B$12, BK112 ,CW112))</f>
        <v/>
      </c>
      <c r="DQ112" s="128" t="str">
        <f aca="false">IF(ISBLANK($C112),"",IF($BK112&lt;&gt;Constants!$B$12,$BK112,$BL112))</f>
        <v/>
      </c>
      <c r="DR112" s="128" t="str">
        <f aca="false">IF(ISBLANK(C112),"",DH112)</f>
        <v/>
      </c>
      <c r="DS112" s="128" t="str">
        <f aca="false">IF(ISBLANK(C112),"",DG112)</f>
        <v/>
      </c>
      <c r="DT112" s="129" t="str">
        <f aca="false">IF(ISBLANK(C112),
  "",
IF(DS112=Constants!$B$9,COUNTA($C$11:$C510)+2,IF(DS112=Constants!$B$10,COUNTA($C$11:$C510)+1,IF(DS112=Constants!$B$11,COUNTA($C$11:$C510),DS112))))</f>
        <v/>
      </c>
      <c r="DU112" s="3"/>
      <c r="DV112" s="130" t="n">
        <f aca="false">IF(OR(ISNUMBER(DS112),DS112="DQ",DS112="P",DS112="NS"),
    1,
    0
)</f>
        <v>0</v>
      </c>
      <c r="DW112" s="130" t="n">
        <v>102</v>
      </c>
      <c r="DX112" s="130" t="str">
        <f aca="false">IF(ISBLANK($C112),"",IF(ISNUMBER(DT112),DT112+ROW($B112)/1000,""))</f>
        <v/>
      </c>
      <c r="DY112" s="130" t="str">
        <f aca="false">IF(ISNUMBER(DX112), RANK(DX112,DX$11:DX$510,1), "")</f>
        <v/>
      </c>
      <c r="DZ112" s="130" t="str">
        <f aca="false">IF(ISBLANK($C112),
    "",
    $B112
)</f>
        <v/>
      </c>
      <c r="EA112" s="130" t="str">
        <f aca="false">IF(ISBLANK($C112),
    "",
    $C112
)</f>
        <v/>
      </c>
      <c r="EB112" s="130" t="str">
        <f aca="false">IF(ISBLANK($C112),
    "",
    $D112
)</f>
        <v/>
      </c>
      <c r="EC112" s="130" t="str">
        <f aca="false">IF(ISBLANK($C112),"",$DQ112)</f>
        <v/>
      </c>
      <c r="ED112" s="131" t="str">
        <f aca="false">DP112</f>
        <v/>
      </c>
      <c r="EE112" s="130" t="str">
        <f aca="false">IF(ISBLANK($C112),
    "",
    DS112
)</f>
        <v/>
      </c>
      <c r="EF112" s="132" t="str">
        <f aca="false">IF(DW112&gt;DV$10,
    "",
    VLOOKUP(DW112,DY$11:EE610,7,FALSE())
)</f>
        <v/>
      </c>
      <c r="EG112" s="133" t="str">
        <f aca="false">IF(DW112&gt;DV$10,
    "",
    VLOOKUP(DW112,DY$11:EE610,2,FALSE())
)</f>
        <v/>
      </c>
      <c r="EH112" s="133" t="str">
        <f aca="false">IF(DW112&gt;DV$10,
    "",
    VLOOKUP(DW112,DY$11:EE610,3,FALSE())
)</f>
        <v/>
      </c>
      <c r="EI112" s="133" t="str">
        <f aca="false">IF(DW112&gt;DV$10,
    "",
    VLOOKUP(DW112,DY$11:EE610,4,FALSE())
)</f>
        <v/>
      </c>
      <c r="EJ112" s="134" t="str">
        <f aca="false">IF(DW112&gt;DV$10,
    "",
    VLOOKUP(DW112,DY$11:EE610,6,FALSE())
)</f>
        <v/>
      </c>
      <c r="EK112" s="59"/>
    </row>
    <row r="113" customFormat="false" ht="15.75" hidden="false" customHeight="false" outlineLevel="0" collapsed="false">
      <c r="A113" s="3"/>
      <c r="B113" s="155"/>
      <c r="C113" s="156"/>
      <c r="D113" s="96"/>
      <c r="E113" s="157"/>
      <c r="F113" s="148"/>
      <c r="G113" s="148"/>
      <c r="H113" s="149"/>
      <c r="I113" s="150"/>
      <c r="J113" s="151"/>
      <c r="K113" s="151"/>
      <c r="L113" s="151"/>
      <c r="M113" s="151"/>
      <c r="N113" s="152"/>
      <c r="O113" s="103"/>
      <c r="P113" s="148"/>
      <c r="Q113" s="149"/>
      <c r="R113" s="150"/>
      <c r="S113" s="151"/>
      <c r="T113" s="151"/>
      <c r="U113" s="151"/>
      <c r="V113" s="151"/>
      <c r="W113" s="152"/>
      <c r="X113" s="103"/>
      <c r="Y113" s="148"/>
      <c r="Z113" s="149"/>
      <c r="AA113" s="150"/>
      <c r="AB113" s="151"/>
      <c r="AC113" s="151"/>
      <c r="AD113" s="151"/>
      <c r="AE113" s="151"/>
      <c r="AF113" s="152"/>
      <c r="AG113" s="104"/>
      <c r="AH113" s="150"/>
      <c r="AI113" s="73"/>
      <c r="AJ113" s="73" t="str">
        <f aca="false">IF(ISBLANK($C113),
  "",
IF(E113=Constants!$B$7,
  TRUE(),
IF(E113=Constants!$B$8,
  FALSE(),
  TRUE()
)))</f>
        <v/>
      </c>
      <c r="AK113" s="74" t="str">
        <f aca="false">IF(ISBLANK($C113),"",IF(F113=Constants!$B$8,FALSE(),TRUE()))</f>
        <v/>
      </c>
      <c r="AL113" s="74" t="str">
        <f aca="false">IF(ISBLANK($C113),"",COUNTA($G113:$O113)&gt;0)</f>
        <v/>
      </c>
      <c r="AM113" s="74" t="str">
        <f aca="false">IF(OR(ISBLANK($C113),$AL113&lt;&gt;TRUE()),"",IF(ISBLANK(G113),Constants!$B$27,MAX(0,G113)))</f>
        <v/>
      </c>
      <c r="AN113" s="74" t="str">
        <f aca="false">IF(OR(ISBLANK($C113),$AL113&lt;&gt;TRUE()),"",IF(ISBLANK(H113),Constants!$B$28,MAX(0,H113)))</f>
        <v/>
      </c>
      <c r="AO113" s="74" t="str">
        <f aca="false">IF(OR(ISBLANK($C113),$AL113&lt;&gt;TRUE()),"",IF(J113=Constants!$B$7,TRUE(),IF(J113=Constants!$B$8,FALSE(),TRUE())))</f>
        <v/>
      </c>
      <c r="AP113" s="74" t="str">
        <f aca="false">IF(OR(ISBLANK($C113),$AL113&lt;&gt;TRUE()),"",IF(I113=Constants!$B$7,TRUE(),IF(I113=Constants!$B$8,FALSE(),TRUE())))</f>
        <v/>
      </c>
      <c r="AQ113" s="74" t="str">
        <f aca="false">IF(OR(ISBLANK($C113),$AL113&lt;&gt;TRUE()),"",IF(K113=Constants!$B$33,TRUE(),IF(K113=Constants!$B$34,FALSE(),IF(AND(ISNUMBER(O113),OR(ISBLANK(N113),N113=0)),TRUE(),IF(AND(ISBLANK(O113),ISNUMBER(N113),N113&lt;&gt;0),FALSE(),"")))))</f>
        <v/>
      </c>
      <c r="AR113" s="74" t="str">
        <f aca="false">IF(OR(ISBLANK($C113),$AL113&lt;&gt;TRUE()),"",IF(ISBLANK(L113),Constants!$B$35,MAX(0,MIN(Constants!$B$31,L113))))</f>
        <v/>
      </c>
      <c r="AS113" s="74" t="str">
        <f aca="false">IF(OR(ISBLANK($C113),$AL113&lt;&gt;TRUE()),"",IF(ISBLANK(M113),Constants!$B$35,MAX(0,MIN(Constants!$B$32,M113))))</f>
        <v/>
      </c>
      <c r="AT113" s="74" t="str">
        <f aca="false">IF(ISBLANK($C113),"",COUNTA($P113:$X113)&gt;0)</f>
        <v/>
      </c>
      <c r="AU113" s="74" t="str">
        <f aca="false">IF(OR(ISBLANK($C113),$AT113&lt;&gt;TRUE()),"",IF(ISBLANK(P113),Constants!$B$27,MAX(0,P113)))</f>
        <v/>
      </c>
      <c r="AV113" s="74" t="str">
        <f aca="false">IF(OR(ISBLANK($C113),$AT113&lt;&gt;TRUE()),"",IF(ISBLANK(Q113),Constants!$B$28,MAX(0,Q113)))</f>
        <v/>
      </c>
      <c r="AW113" s="74" t="str">
        <f aca="false">IF(OR(ISBLANK($C113),$AT113&lt;&gt;TRUE()),"",IF(S113=Constants!$B$7,TRUE(),IF(S113=Constants!$B$8,FALSE(),TRUE())))</f>
        <v/>
      </c>
      <c r="AX113" s="74" t="str">
        <f aca="false">IF(OR(ISBLANK($C113),$AT113&lt;&gt;TRUE()),"",IF(R113=Constants!$B$7,TRUE(),IF(R113=Constants!$B$8,FALSE(),TRUE())))</f>
        <v/>
      </c>
      <c r="AY113" s="74" t="str">
        <f aca="false">IF(OR(ISBLANK($C113),$AT113&lt;&gt;TRUE()),"",IF(T113=Constants!$B$33,TRUE(),IF(T113=Constants!$B$34,FALSE(),IF(AND(ISNUMBER(X113),OR(ISBLANK(W113),W113=0)),TRUE(),IF(AND(ISBLANK(X113),ISNUMBER(W113),W113&lt;&gt;0),FALSE(),"")))))</f>
        <v/>
      </c>
      <c r="AZ113" s="74" t="str">
        <f aca="false">IF(OR(ISBLANK($C113),$AT113&lt;&gt;TRUE()),"",IF(ISBLANK(U113),Constants!$B$35,MAX(0,MIN(Constants!$B$31,U113))))</f>
        <v/>
      </c>
      <c r="BA113" s="74" t="str">
        <f aca="false">IF(OR(ISBLANK($C113),$AT113&lt;&gt;TRUE()),"",IF(ISBLANK(V113),Constants!$B$35,MAX(0,MIN(Constants!$B$32,V113))))</f>
        <v/>
      </c>
      <c r="BB113" s="74" t="str">
        <f aca="false">IF(ISBLANK($C113),"",COUNTA($Y113:$AG113)&gt;0)</f>
        <v/>
      </c>
      <c r="BC113" s="74" t="str">
        <f aca="false">IF(OR(ISBLANK($C113),$BB113&lt;&gt;TRUE()),"",IF(ISBLANK(Y113),Constants!$B$27,MAX(0,Y113)))</f>
        <v/>
      </c>
      <c r="BD113" s="74" t="str">
        <f aca="false">IF(OR(ISBLANK($C113),$BB113&lt;&gt;TRUE()),"",IF(ISBLANK(Z113),Constants!$B$28,MAX(0,Z113)))</f>
        <v/>
      </c>
      <c r="BE113" s="74" t="str">
        <f aca="false">IF(OR(ISBLANK($C113),$BB113&lt;&gt;TRUE()),"",IF(AB113=Constants!$B$7,TRUE(),IF(AB113=Constants!$B$8,FALSE(),TRUE())))</f>
        <v/>
      </c>
      <c r="BF113" s="74" t="str">
        <f aca="false">IF(OR(ISBLANK($C113),$BB113&lt;&gt;TRUE()),"",IF(AA113=Constants!$B$7,TRUE(),IF(AA113=Constants!$B$8,FALSE(),TRUE())))</f>
        <v/>
      </c>
      <c r="BG113" s="74" t="str">
        <f aca="false">IF(OR(ISBLANK($C113),$BB113&lt;&gt;TRUE()),"",IF(AC113=Constants!$B$33,TRUE(),IF(AC113=Constants!$B$34,FALSE(),IF(AND(ISNUMBER(AG113),OR(ISBLANK(AF113),AF113=0)),TRUE(),IF(AND(ISBLANK(AG113),ISNUMBER(AF113),AF113&lt;&gt;0),FALSE(),"")))))</f>
        <v/>
      </c>
      <c r="BH113" s="74" t="str">
        <f aca="false">IF(OR(ISBLANK($C113),$BB113&lt;&gt;TRUE()),"",IF(ISBLANK(AD113),Constants!$B$35,MAX(0,MIN(Constants!$B$31,AD113))))</f>
        <v/>
      </c>
      <c r="BI113" s="74" t="str">
        <f aca="false">IF(OR(ISBLANK($C113),$BB113&lt;&gt;TRUE()),"",IF(ISBLANK(AE113),Constants!$B$35,MAX(0,MIN(Constants!$B$32,AE113))))</f>
        <v/>
      </c>
      <c r="BJ113" s="75" t="str">
        <f aca="false">IF(ISBLANK($C113),
  "",
IF(AH113=Constants!$B$7,
  TRUE(),
IF(AH113=Constants!$B$8,
  FALSE(),
  FALSE()
)))</f>
        <v/>
      </c>
      <c r="BK113" s="74" t="str">
        <f aca="false">IF(ISBLANK($C113),"",IF($BJ113,Constants!$B$9,IF(COUNTA($E113:$AH113)=0,Constants!$B$10,IF(NOT($AK113),Constants!$B$11,IF(AND(NOT(ISNUMBER($BM113)),COUNTA($O113,$X113,$AG113)&gt;0),Constants!$B$13,Constants!$B$12)))))</f>
        <v/>
      </c>
      <c r="BL113" s="74" t="str">
        <f aca="false">IF(ISBLANK($C113),"",IF($BK113&lt;&gt;Constants!$B$12,$BK113,Constants!$B$4))</f>
        <v/>
      </c>
      <c r="BM113" s="73" t="str">
        <f aca="false">IF(OR(ISBLANK($D$8), NOT(ISNUMBER($D$8))), Constants!$B$17,$D$8)</f>
        <v>ERROR: Set Target Time in cell D8</v>
      </c>
      <c r="BN113" s="73" t="str">
        <f aca="false">IF(OR($BK113&lt;&gt;Constants!$B$12,$AL113&lt;&gt;TRUE()),"",IF(NOT($AO113),TRUE(),IF($AQ113="","",$AQ113)))</f>
        <v/>
      </c>
      <c r="BO113" s="74" t="b">
        <f aca="false">IF(BN113="",FALSE(),IF(NOT($AO113),TRUE(),IF($AQ113,ISNUMBER(O113),ISNUMBER(N113))))</f>
        <v>0</v>
      </c>
      <c r="BP113" s="76" t="str">
        <f aca="false">IF(BO113,IF($AJ113,1,Constants!$B$22)*POWER(Constants!$B$23,MAX($AM113,0))*POWER(Constants!$B$24,MAX($AN113,0)),"")</f>
        <v/>
      </c>
      <c r="BQ113" s="74" t="str">
        <f aca="false">IF(OR($BK113&lt;&gt;Constants!$B$12,NOT($BO113)),"",IF(NOT($AO113),0,Constants!$B$19*IF($AQ113,1,MAX(0,MIN(1,(Constants!$B$20-N113)/Constants!$B$20)))))</f>
        <v/>
      </c>
      <c r="BR113" s="74" t="str">
        <f aca="false">IF(BQ113="","",BQ113*IF($AP113,1,Constants!$B$25)*BP113)</f>
        <v/>
      </c>
      <c r="BS113" s="74" t="str">
        <f aca="false">IF(OR($BK113&lt;&gt;Constants!$B$12,NOT($BO113)),"",IF(NOT($AO113),0,IF(NOT($AQ113),0,MAX(0,Constants!$B$21*(1-ABS(O113-$BM113)/$BM113)))))</f>
        <v/>
      </c>
      <c r="BT113" s="74" t="str">
        <f aca="false">IF(BS113="","",BS113*BP113)</f>
        <v/>
      </c>
      <c r="BU113" s="74" t="str">
        <f aca="false">IF(OR($BK113&lt;&gt;Constants!$B$12,NOT($BO113)),"",IF(OR(NOT($AO113),NOT($AP113)),0,MIN(Constants!$B$18,(Constants!$B$29*$AR113+Constants!$B$30*$AS113)*IF($AQ113,1,MAX(0,MIN(1,(Constants!$B$20-N113)/Constants!$B$20))))))</f>
        <v/>
      </c>
      <c r="BV113" s="74" t="str">
        <f aca="false">IF(BU113="","",BU113*BP113)</f>
        <v/>
      </c>
      <c r="BW113" s="75" t="str">
        <f aca="false">IF(OR($BK113&lt;&gt;Constants!$B$12,NOT($BO113)),"",BR113+BT113+BV113)</f>
        <v/>
      </c>
      <c r="BX113" s="73" t="str">
        <f aca="false">IF(OR($BK113&lt;&gt;Constants!$B$12,$AT113&lt;&gt;TRUE()),"",IF(NOT($AW113),TRUE(),IF($AY113="","",$AY113)))</f>
        <v/>
      </c>
      <c r="BY113" s="74" t="b">
        <f aca="false">IF(BX113="",FALSE(),IF(NOT($AW113),TRUE(),IF($AY113,ISNUMBER(X113),ISNUMBER(W113))))</f>
        <v>0</v>
      </c>
      <c r="BZ113" s="76" t="str">
        <f aca="false">IF(BY113,IF($AJ113,1,Constants!$B$22)*POWER(Constants!$B$23,MAX($AU113,0))*POWER(Constants!$B$24,MAX($AV113,0)),"")</f>
        <v/>
      </c>
      <c r="CA113" s="74" t="str">
        <f aca="false">IF(OR($BK113&lt;&gt;Constants!$B$12,NOT($BY113)),"",IF(NOT($AW113),0,Constants!$B$19*IF($AY113,1,MAX(0,MIN(1,(Constants!$B$20-W113)/Constants!$B$20)))))</f>
        <v/>
      </c>
      <c r="CB113" s="74" t="str">
        <f aca="false">IF(CA113="","",CA113*IF($AX113,1,Constants!$B$25)*BZ113)</f>
        <v/>
      </c>
      <c r="CC113" s="74" t="str">
        <f aca="false">IF(OR($BK113&lt;&gt;Constants!$B$12,NOT($BY113)),"",IF(NOT($AW113),0,IF(NOT($AY113),0,MAX(0,Constants!$B$21*(1-ABS(X113-$BM113)/$BM113)))))</f>
        <v/>
      </c>
      <c r="CD113" s="74" t="str">
        <f aca="false">IF(CC113="","",CC113*BZ113)</f>
        <v/>
      </c>
      <c r="CE113" s="74" t="str">
        <f aca="false">IF(OR($BK113&lt;&gt;Constants!$B$12,NOT($BY113)),"",IF(OR(NOT($AW113),NOT($AX113)),0,MIN(Constants!$B$18,(Constants!$B$29*$AZ113+Constants!$B$30*$BA113)*IF($AY113,1,MAX(0,MIN(1,(Constants!$B$20-W113)/Constants!$B$20))))))</f>
        <v/>
      </c>
      <c r="CF113" s="74" t="str">
        <f aca="false">IF(CE113="","",CE113*BZ113)</f>
        <v/>
      </c>
      <c r="CG113" s="75" t="str">
        <f aca="false">IF(OR($BK113&lt;&gt;Constants!$B$12,NOT($BY113)),"",CB113+CD113+CF113)</f>
        <v/>
      </c>
      <c r="CH113" s="73" t="b">
        <f aca="false">IF(OR(BN113="",BX113=""),TRUE(),BN113&lt;&gt;BX113)</f>
        <v>1</v>
      </c>
      <c r="CI113" s="74" t="str">
        <f aca="false">IF(OR($BK113&lt;&gt;Constants!$B$12,$BB113&lt;&gt;TRUE(),NOT($CH113)),"",IF(NOT($BE113),TRUE(),IF($BG113="","",$BG113)))</f>
        <v/>
      </c>
      <c r="CJ113" s="74" t="b">
        <f aca="false">IF(CI113="",FALSE(),IF(NOT($BE113),TRUE(),IF($BG113,ISNUMBER(AG113),ISNUMBER(AF113))))</f>
        <v>0</v>
      </c>
      <c r="CK113" s="76" t="str">
        <f aca="false">IF(CJ113,IF($AJ113,1,Constants!$B$22)*POWER(Constants!$B$23,MAX($BC113,0))*POWER(Constants!$B$24,MAX($BD113,0)),"")</f>
        <v/>
      </c>
      <c r="CL113" s="74" t="str">
        <f aca="false">IF(OR($BK113&lt;&gt;Constants!$B$12,NOT($CJ113)),"",IF(NOT($BE113),0,Constants!$B$19*IF($BG113,1,MAX(0,MIN(1,(Constants!$B$20-AF113)/Constants!$B$20)))))</f>
        <v/>
      </c>
      <c r="CM113" s="74" t="str">
        <f aca="false">IF(CL113="","",CL113*IF($BF113,1,Constants!$B$25)*CK113)</f>
        <v/>
      </c>
      <c r="CN113" s="74" t="str">
        <f aca="false">IF(OR($BK113&lt;&gt;Constants!$B$12,NOT($CJ113)),"",IF(NOT($BE113),0,IF(NOT($BG113),0,MAX(0,Constants!$B$21*(1-ABS(AG113-$BM113)/$BM113)))))</f>
        <v/>
      </c>
      <c r="CO113" s="74" t="str">
        <f aca="false">IF(CN113="","",CN113*CK113)</f>
        <v/>
      </c>
      <c r="CP113" s="74" t="str">
        <f aca="false">IF(OR($BK113&lt;&gt;Constants!$B$12,NOT($CJ113)),"",IF(OR(NOT($BE113),NOT($BF113)),0,MIN(Constants!$B$18,(Constants!$B$29*$BH113+Constants!$B$30*$BI113)*IF($BG113,1,MAX(0,MIN(1,(Constants!$B$20-AF113)/Constants!$B$20))))))</f>
        <v/>
      </c>
      <c r="CQ113" s="74" t="str">
        <f aca="false">IF(CP113="","",CP113*CK113)</f>
        <v/>
      </c>
      <c r="CR113" s="75" t="str">
        <f aca="false">IF(OR($BK113&lt;&gt;Constants!$B$12,NOT($CJ113)),"",CM113+CO113+CQ113)</f>
        <v/>
      </c>
      <c r="CS113" s="73" t="str">
        <f aca="false">IF(OR($BK113&lt;&gt;Constants!$B$12,ISBLANK($C113)),"",BW113)</f>
        <v/>
      </c>
      <c r="CT113" s="74" t="str">
        <f aca="false">IF(OR($BK113&lt;&gt;Constants!$B$12,ISBLANK($C113)),"",CG113)</f>
        <v/>
      </c>
      <c r="CU113" s="75" t="str">
        <f aca="false">IF(OR($BK113&lt;&gt;Constants!$B$12,ISBLANK($C113)),"",CR113)</f>
        <v/>
      </c>
      <c r="CV113" s="74" t="str">
        <f aca="false">IF(OR($BK113&lt;&gt;Constants!$B$12,ISBLANK($C113)),"",IF(COUNT(CS113:CU113)=0,0,MAX(CS113:CU113)))</f>
        <v/>
      </c>
      <c r="CW113" s="74" t="str">
        <f aca="false">IF($BK113&lt;&gt;Constants!$B$12,"",CV113)</f>
        <v/>
      </c>
      <c r="CX113" s="74" t="str">
        <f aca="false">IF(ISNUMBER(CW113), RANK(CW113,$CW$11:$CW$510), "")</f>
        <v/>
      </c>
      <c r="CY113" s="73" t="str">
        <f aca="false">IF(OR($BK113&lt;&gt;Constants!$B$12,ISBLANK($C113)),"",MAX(BT113,CD113,CO113))</f>
        <v/>
      </c>
      <c r="CZ113" s="74" t="str">
        <f aca="false">IF(ISNUMBER(CY113), RANK(CY113,CY$11:CY$510), "")</f>
        <v/>
      </c>
      <c r="DA113" s="74" t="str">
        <f aca="false">IF(OR($BK113&lt;&gt;Constants!$B$12,ISBLANK($C113)),"",MAX(AM113,AU113,IF($CH113,BC113,0)))</f>
        <v/>
      </c>
      <c r="DB113" s="74" t="str">
        <f aca="false">IF(ISNUMBER(DA113), RANK(DA113,DA$11:DA$510,1), "")</f>
        <v/>
      </c>
      <c r="DC113" s="74" t="str">
        <f aca="false">IF(OR($BK113&lt;&gt;Constants!$B$12,ISBLANK($C113)),"",MAX(BV113,CF113,CQ113))</f>
        <v/>
      </c>
      <c r="DD113" s="74" t="str">
        <f aca="false">IF(ISNUMBER(DC113),RANK(DC113,DC$11:DC$510),"")</f>
        <v/>
      </c>
      <c r="DE113" s="77" t="str">
        <f aca="false">IFERROR(IF(OR($BK113&lt;&gt;Constants!$B$12, ISBLANK($C113)),"",LARGE(CS113:CU113,2)), 0)</f>
        <v/>
      </c>
      <c r="DF113" s="75" t="str">
        <f aca="false">IF(ISNUMBER(DE113), RANK(DE113,DE$11:DE$510), "")</f>
        <v/>
      </c>
      <c r="DG113" s="74" t="str">
        <f aca="false">IF(ISBLANK($C113),"",IF(BK113=Constants!$B$12,RANK($CX113, $CX$11:$CX$510, 1)+
SUMPRODUCT(--($CX$11:$CX$510=$CX113),--($CZ113&gt;$CZ$11:$CZ$510))+
SUMPRODUCT(--($CX$11:$CX$510=$CX113),--($CZ113=$CZ$11:$CZ$510),--($DB113&gt;$DB$11:$DB$510))+
SUMPRODUCT(--($CX$11:$CX$510=$CX113),--($CZ113=$CZ$11:$CZ$510),--($DB113=$DB$11:$DB$510), --($DD113&gt;$DD$11:$DD$510))+
SUMPRODUCT(--($CX$11:$CX$510=$CX113),--($CZ113=$CZ$11:$CZ$510),--($DB113=$DB$11:$DB$510), --($DD113=$DD$11:$DD$510), --($DF113&gt;$DF$11:$DF$510))
,BK113)
)</f>
        <v/>
      </c>
      <c r="DH113" s="74" t="str">
        <f aca="false">IF(ISBLANK(C113),"",IF(BK113&lt;&gt;Constants!$B$12, BK113, CX113-DG113))</f>
        <v/>
      </c>
      <c r="DI113" s="75"/>
      <c r="DJ113" s="78"/>
      <c r="DK113" s="79" t="str">
        <f aca="false">IF(ISBLANK($C113),"",IF($BK113=Constants!$B$13,$BM113,""))</f>
        <v/>
      </c>
      <c r="DL113" s="78" t="str">
        <f aca="false">IF(ISBLANK($C113),"",IF($BK113&lt;&gt;Constants!$B$12,"",IF(COUNT($CS113:$CU113)=0,"",MATCH($CV113,$CS113:$CU113,0))))</f>
        <v/>
      </c>
      <c r="DM113" s="80" t="str">
        <f aca="false">IF(ISNUMBER($DL113),CHOOSE($DL113,$BR113,$CB113,$CM113),"")</f>
        <v/>
      </c>
      <c r="DN113" s="80" t="str">
        <f aca="false">IF(ISNUMBER($DL113),CHOOSE($DL113,$BT113,$CD113,$CO113),"")</f>
        <v/>
      </c>
      <c r="DO113" s="80" t="str">
        <f aca="false">IF(ISNUMBER($DL113),CHOOSE($DL113,$BV113,$CF113,$CQ113),"")</f>
        <v/>
      </c>
      <c r="DP113" s="81" t="str">
        <f aca="false">IF(ISBLANK(C113),"",IF(BK113&lt;&gt;Constants!$B$12, BK113 ,CW113))</f>
        <v/>
      </c>
      <c r="DQ113" s="82" t="str">
        <f aca="false">IF(ISBLANK($C113),"",IF($BK113&lt;&gt;Constants!$B$12,$BK113,$BL113))</f>
        <v/>
      </c>
      <c r="DR113" s="82" t="str">
        <f aca="false">IF(ISBLANK(C113),"",DH113)</f>
        <v/>
      </c>
      <c r="DS113" s="82" t="str">
        <f aca="false">IF(ISBLANK(C113),"",DG113)</f>
        <v/>
      </c>
      <c r="DT113" s="83" t="str">
        <f aca="false">IF(ISBLANK(C113),
  "",
IF(DS113=Constants!$B$9,COUNTA($C$11:$C510)+2,IF(DS113=Constants!$B$10,COUNTA($C$11:$C510)+1,IF(DS113=Constants!$B$11,COUNTA($C$11:$C510),DS113))))</f>
        <v/>
      </c>
      <c r="DU113" s="3"/>
      <c r="DV113" s="84" t="n">
        <f aca="false">IF(OR(ISNUMBER(DS113),DS113="DQ",DS113="P",DS113="NS"),
    1,
    0
)</f>
        <v>0</v>
      </c>
      <c r="DW113" s="84" t="n">
        <v>103</v>
      </c>
      <c r="DX113" s="84" t="str">
        <f aca="false">IF(ISBLANK($C113),"",IF(ISNUMBER(DT113),DT113+ROW($B113)/1000,""))</f>
        <v/>
      </c>
      <c r="DY113" s="84" t="str">
        <f aca="false">IF(ISNUMBER(DX113), RANK(DX113,DX$11:DX$510,1), "")</f>
        <v/>
      </c>
      <c r="DZ113" s="84" t="str">
        <f aca="false">IF(ISBLANK($C113),
    "",
    $B113
)</f>
        <v/>
      </c>
      <c r="EA113" s="84" t="str">
        <f aca="false">IF(ISBLANK($C113),
    "",
    $C113
)</f>
        <v/>
      </c>
      <c r="EB113" s="84" t="str">
        <f aca="false">IF(ISBLANK($C113),
    "",
    $D113
)</f>
        <v/>
      </c>
      <c r="EC113" s="84" t="str">
        <f aca="false">IF(ISBLANK($C113),"",$DQ113)</f>
        <v/>
      </c>
      <c r="ED113" s="86" t="str">
        <f aca="false">DP113</f>
        <v/>
      </c>
      <c r="EE113" s="84" t="str">
        <f aca="false">IF(ISBLANK($C113),
    "",
    DS113
)</f>
        <v/>
      </c>
      <c r="EF113" s="87" t="str">
        <f aca="false">IF(DW113&gt;DV$10,
    "",
    VLOOKUP(DW113,DY$11:EE611,7,FALSE())
)</f>
        <v/>
      </c>
      <c r="EG113" s="88" t="str">
        <f aca="false">IF(DW113&gt;DV$10,
    "",
    VLOOKUP(DW113,DY$11:EE611,2,FALSE())
)</f>
        <v/>
      </c>
      <c r="EH113" s="88" t="str">
        <f aca="false">IF(DW113&gt;DV$10,
    "",
    VLOOKUP(DW113,DY$11:EE611,3,FALSE())
)</f>
        <v/>
      </c>
      <c r="EI113" s="88" t="str">
        <f aca="false">IF(DW113&gt;DV$10,
    "",
    VLOOKUP(DW113,DY$11:EE611,4,FALSE())
)</f>
        <v/>
      </c>
      <c r="EJ113" s="89" t="str">
        <f aca="false">IF(DW113&gt;DV$10,
    "",
    VLOOKUP(DW113,DY$11:EE611,6,FALSE())
)</f>
        <v/>
      </c>
      <c r="EK113" s="59"/>
    </row>
    <row r="114" customFormat="false" ht="15.75" hidden="false" customHeight="false" outlineLevel="0" collapsed="false">
      <c r="A114" s="3"/>
      <c r="B114" s="155"/>
      <c r="C114" s="156"/>
      <c r="D114" s="96"/>
      <c r="E114" s="157"/>
      <c r="F114" s="148"/>
      <c r="G114" s="148"/>
      <c r="H114" s="149"/>
      <c r="I114" s="150"/>
      <c r="J114" s="151"/>
      <c r="K114" s="151"/>
      <c r="L114" s="151"/>
      <c r="M114" s="151"/>
      <c r="N114" s="152"/>
      <c r="O114" s="103"/>
      <c r="P114" s="148"/>
      <c r="Q114" s="149"/>
      <c r="R114" s="150"/>
      <c r="S114" s="151"/>
      <c r="T114" s="151"/>
      <c r="U114" s="151"/>
      <c r="V114" s="151"/>
      <c r="W114" s="152"/>
      <c r="X114" s="103"/>
      <c r="Y114" s="148"/>
      <c r="Z114" s="149"/>
      <c r="AA114" s="150"/>
      <c r="AB114" s="151"/>
      <c r="AC114" s="151"/>
      <c r="AD114" s="151"/>
      <c r="AE114" s="151"/>
      <c r="AF114" s="152"/>
      <c r="AG114" s="104"/>
      <c r="AH114" s="150"/>
      <c r="AI114" s="73"/>
      <c r="AJ114" s="73" t="str">
        <f aca="false">IF(ISBLANK($C114),
  "",
IF(E114=Constants!$B$7,
  TRUE(),
IF(E114=Constants!$B$8,
  FALSE(),
  TRUE()
)))</f>
        <v/>
      </c>
      <c r="AK114" s="74" t="str">
        <f aca="false">IF(ISBLANK($C114),"",IF(F114=Constants!$B$8,FALSE(),TRUE()))</f>
        <v/>
      </c>
      <c r="AL114" s="74" t="str">
        <f aca="false">IF(ISBLANK($C114),"",COUNTA($G114:$O114)&gt;0)</f>
        <v/>
      </c>
      <c r="AM114" s="74" t="str">
        <f aca="false">IF(OR(ISBLANK($C114),$AL114&lt;&gt;TRUE()),"",IF(ISBLANK(G114),Constants!$B$27,MAX(0,G114)))</f>
        <v/>
      </c>
      <c r="AN114" s="74" t="str">
        <f aca="false">IF(OR(ISBLANK($C114),$AL114&lt;&gt;TRUE()),"",IF(ISBLANK(H114),Constants!$B$28,MAX(0,H114)))</f>
        <v/>
      </c>
      <c r="AO114" s="74" t="str">
        <f aca="false">IF(OR(ISBLANK($C114),$AL114&lt;&gt;TRUE()),"",IF(J114=Constants!$B$7,TRUE(),IF(J114=Constants!$B$8,FALSE(),TRUE())))</f>
        <v/>
      </c>
      <c r="AP114" s="74" t="str">
        <f aca="false">IF(OR(ISBLANK($C114),$AL114&lt;&gt;TRUE()),"",IF(I114=Constants!$B$7,TRUE(),IF(I114=Constants!$B$8,FALSE(),TRUE())))</f>
        <v/>
      </c>
      <c r="AQ114" s="74" t="str">
        <f aca="false">IF(OR(ISBLANK($C114),$AL114&lt;&gt;TRUE()),"",IF(K114=Constants!$B$33,TRUE(),IF(K114=Constants!$B$34,FALSE(),IF(AND(ISNUMBER(O114),OR(ISBLANK(N114),N114=0)),TRUE(),IF(AND(ISBLANK(O114),ISNUMBER(N114),N114&lt;&gt;0),FALSE(),"")))))</f>
        <v/>
      </c>
      <c r="AR114" s="74" t="str">
        <f aca="false">IF(OR(ISBLANK($C114),$AL114&lt;&gt;TRUE()),"",IF(ISBLANK(L114),Constants!$B$35,MAX(0,MIN(Constants!$B$31,L114))))</f>
        <v/>
      </c>
      <c r="AS114" s="74" t="str">
        <f aca="false">IF(OR(ISBLANK($C114),$AL114&lt;&gt;TRUE()),"",IF(ISBLANK(M114),Constants!$B$35,MAX(0,MIN(Constants!$B$32,M114))))</f>
        <v/>
      </c>
      <c r="AT114" s="74" t="str">
        <f aca="false">IF(ISBLANK($C114),"",COUNTA($P114:$X114)&gt;0)</f>
        <v/>
      </c>
      <c r="AU114" s="74" t="str">
        <f aca="false">IF(OR(ISBLANK($C114),$AT114&lt;&gt;TRUE()),"",IF(ISBLANK(P114),Constants!$B$27,MAX(0,P114)))</f>
        <v/>
      </c>
      <c r="AV114" s="74" t="str">
        <f aca="false">IF(OR(ISBLANK($C114),$AT114&lt;&gt;TRUE()),"",IF(ISBLANK(Q114),Constants!$B$28,MAX(0,Q114)))</f>
        <v/>
      </c>
      <c r="AW114" s="74" t="str">
        <f aca="false">IF(OR(ISBLANK($C114),$AT114&lt;&gt;TRUE()),"",IF(S114=Constants!$B$7,TRUE(),IF(S114=Constants!$B$8,FALSE(),TRUE())))</f>
        <v/>
      </c>
      <c r="AX114" s="74" t="str">
        <f aca="false">IF(OR(ISBLANK($C114),$AT114&lt;&gt;TRUE()),"",IF(R114=Constants!$B$7,TRUE(),IF(R114=Constants!$B$8,FALSE(),TRUE())))</f>
        <v/>
      </c>
      <c r="AY114" s="74" t="str">
        <f aca="false">IF(OR(ISBLANK($C114),$AT114&lt;&gt;TRUE()),"",IF(T114=Constants!$B$33,TRUE(),IF(T114=Constants!$B$34,FALSE(),IF(AND(ISNUMBER(X114),OR(ISBLANK(W114),W114=0)),TRUE(),IF(AND(ISBLANK(X114),ISNUMBER(W114),W114&lt;&gt;0),FALSE(),"")))))</f>
        <v/>
      </c>
      <c r="AZ114" s="74" t="str">
        <f aca="false">IF(OR(ISBLANK($C114),$AT114&lt;&gt;TRUE()),"",IF(ISBLANK(U114),Constants!$B$35,MAX(0,MIN(Constants!$B$31,U114))))</f>
        <v/>
      </c>
      <c r="BA114" s="74" t="str">
        <f aca="false">IF(OR(ISBLANK($C114),$AT114&lt;&gt;TRUE()),"",IF(ISBLANK(V114),Constants!$B$35,MAX(0,MIN(Constants!$B$32,V114))))</f>
        <v/>
      </c>
      <c r="BB114" s="74" t="str">
        <f aca="false">IF(ISBLANK($C114),"",COUNTA($Y114:$AG114)&gt;0)</f>
        <v/>
      </c>
      <c r="BC114" s="74" t="str">
        <f aca="false">IF(OR(ISBLANK($C114),$BB114&lt;&gt;TRUE()),"",IF(ISBLANK(Y114),Constants!$B$27,MAX(0,Y114)))</f>
        <v/>
      </c>
      <c r="BD114" s="74" t="str">
        <f aca="false">IF(OR(ISBLANK($C114),$BB114&lt;&gt;TRUE()),"",IF(ISBLANK(Z114),Constants!$B$28,MAX(0,Z114)))</f>
        <v/>
      </c>
      <c r="BE114" s="74" t="str">
        <f aca="false">IF(OR(ISBLANK($C114),$BB114&lt;&gt;TRUE()),"",IF(AB114=Constants!$B$7,TRUE(),IF(AB114=Constants!$B$8,FALSE(),TRUE())))</f>
        <v/>
      </c>
      <c r="BF114" s="74" t="str">
        <f aca="false">IF(OR(ISBLANK($C114),$BB114&lt;&gt;TRUE()),"",IF(AA114=Constants!$B$7,TRUE(),IF(AA114=Constants!$B$8,FALSE(),TRUE())))</f>
        <v/>
      </c>
      <c r="BG114" s="74" t="str">
        <f aca="false">IF(OR(ISBLANK($C114),$BB114&lt;&gt;TRUE()),"",IF(AC114=Constants!$B$33,TRUE(),IF(AC114=Constants!$B$34,FALSE(),IF(AND(ISNUMBER(AG114),OR(ISBLANK(AF114),AF114=0)),TRUE(),IF(AND(ISBLANK(AG114),ISNUMBER(AF114),AF114&lt;&gt;0),FALSE(),"")))))</f>
        <v/>
      </c>
      <c r="BH114" s="74" t="str">
        <f aca="false">IF(OR(ISBLANK($C114),$BB114&lt;&gt;TRUE()),"",IF(ISBLANK(AD114),Constants!$B$35,MAX(0,MIN(Constants!$B$31,AD114))))</f>
        <v/>
      </c>
      <c r="BI114" s="74" t="str">
        <f aca="false">IF(OR(ISBLANK($C114),$BB114&lt;&gt;TRUE()),"",IF(ISBLANK(AE114),Constants!$B$35,MAX(0,MIN(Constants!$B$32,AE114))))</f>
        <v/>
      </c>
      <c r="BJ114" s="75" t="str">
        <f aca="false">IF(ISBLANK($C114),
  "",
IF(AH114=Constants!$B$7,
  TRUE(),
IF(AH114=Constants!$B$8,
  FALSE(),
  FALSE()
)))</f>
        <v/>
      </c>
      <c r="BK114" s="74" t="str">
        <f aca="false">IF(ISBLANK($C114),"",IF($BJ114,Constants!$B$9,IF(COUNTA($E114:$AH114)=0,Constants!$B$10,IF(NOT($AK114),Constants!$B$11,IF(AND(NOT(ISNUMBER($BM114)),COUNTA($O114,$X114,$AG114)&gt;0),Constants!$B$13,Constants!$B$12)))))</f>
        <v/>
      </c>
      <c r="BL114" s="74" t="str">
        <f aca="false">IF(ISBLANK($C114),"",IF($BK114&lt;&gt;Constants!$B$12,$BK114,Constants!$B$4))</f>
        <v/>
      </c>
      <c r="BM114" s="73" t="str">
        <f aca="false">IF(OR(ISBLANK($D$8), NOT(ISNUMBER($D$8))), Constants!$B$17,$D$8)</f>
        <v>ERROR: Set Target Time in cell D8</v>
      </c>
      <c r="BN114" s="73" t="str">
        <f aca="false">IF(OR($BK114&lt;&gt;Constants!$B$12,$AL114&lt;&gt;TRUE()),"",IF(NOT($AO114),TRUE(),IF($AQ114="","",$AQ114)))</f>
        <v/>
      </c>
      <c r="BO114" s="74" t="b">
        <f aca="false">IF(BN114="",FALSE(),IF(NOT($AO114),TRUE(),IF($AQ114,ISNUMBER(O114),ISNUMBER(N114))))</f>
        <v>0</v>
      </c>
      <c r="BP114" s="76" t="str">
        <f aca="false">IF(BO114,IF($AJ114,1,Constants!$B$22)*POWER(Constants!$B$23,MAX($AM114,0))*POWER(Constants!$B$24,MAX($AN114,0)),"")</f>
        <v/>
      </c>
      <c r="BQ114" s="74" t="str">
        <f aca="false">IF(OR($BK114&lt;&gt;Constants!$B$12,NOT($BO114)),"",IF(NOT($AO114),0,Constants!$B$19*IF($AQ114,1,MAX(0,MIN(1,(Constants!$B$20-N114)/Constants!$B$20)))))</f>
        <v/>
      </c>
      <c r="BR114" s="74" t="str">
        <f aca="false">IF(BQ114="","",BQ114*IF($AP114,1,Constants!$B$25)*BP114)</f>
        <v/>
      </c>
      <c r="BS114" s="74" t="str">
        <f aca="false">IF(OR($BK114&lt;&gt;Constants!$B$12,NOT($BO114)),"",IF(NOT($AO114),0,IF(NOT($AQ114),0,MAX(0,Constants!$B$21*(1-ABS(O114-$BM114)/$BM114)))))</f>
        <v/>
      </c>
      <c r="BT114" s="74" t="str">
        <f aca="false">IF(BS114="","",BS114*BP114)</f>
        <v/>
      </c>
      <c r="BU114" s="74" t="str">
        <f aca="false">IF(OR($BK114&lt;&gt;Constants!$B$12,NOT($BO114)),"",IF(OR(NOT($AO114),NOT($AP114)),0,MIN(Constants!$B$18,(Constants!$B$29*$AR114+Constants!$B$30*$AS114)*IF($AQ114,1,MAX(0,MIN(1,(Constants!$B$20-N114)/Constants!$B$20))))))</f>
        <v/>
      </c>
      <c r="BV114" s="74" t="str">
        <f aca="false">IF(BU114="","",BU114*BP114)</f>
        <v/>
      </c>
      <c r="BW114" s="75" t="str">
        <f aca="false">IF(OR($BK114&lt;&gt;Constants!$B$12,NOT($BO114)),"",BR114+BT114+BV114)</f>
        <v/>
      </c>
      <c r="BX114" s="73" t="str">
        <f aca="false">IF(OR($BK114&lt;&gt;Constants!$B$12,$AT114&lt;&gt;TRUE()),"",IF(NOT($AW114),TRUE(),IF($AY114="","",$AY114)))</f>
        <v/>
      </c>
      <c r="BY114" s="74" t="b">
        <f aca="false">IF(BX114="",FALSE(),IF(NOT($AW114),TRUE(),IF($AY114,ISNUMBER(X114),ISNUMBER(W114))))</f>
        <v>0</v>
      </c>
      <c r="BZ114" s="76" t="str">
        <f aca="false">IF(BY114,IF($AJ114,1,Constants!$B$22)*POWER(Constants!$B$23,MAX($AU114,0))*POWER(Constants!$B$24,MAX($AV114,0)),"")</f>
        <v/>
      </c>
      <c r="CA114" s="74" t="str">
        <f aca="false">IF(OR($BK114&lt;&gt;Constants!$B$12,NOT($BY114)),"",IF(NOT($AW114),0,Constants!$B$19*IF($AY114,1,MAX(0,MIN(1,(Constants!$B$20-W114)/Constants!$B$20)))))</f>
        <v/>
      </c>
      <c r="CB114" s="74" t="str">
        <f aca="false">IF(CA114="","",CA114*IF($AX114,1,Constants!$B$25)*BZ114)</f>
        <v/>
      </c>
      <c r="CC114" s="74" t="str">
        <f aca="false">IF(OR($BK114&lt;&gt;Constants!$B$12,NOT($BY114)),"",IF(NOT($AW114),0,IF(NOT($AY114),0,MAX(0,Constants!$B$21*(1-ABS(X114-$BM114)/$BM114)))))</f>
        <v/>
      </c>
      <c r="CD114" s="74" t="str">
        <f aca="false">IF(CC114="","",CC114*BZ114)</f>
        <v/>
      </c>
      <c r="CE114" s="74" t="str">
        <f aca="false">IF(OR($BK114&lt;&gt;Constants!$B$12,NOT($BY114)),"",IF(OR(NOT($AW114),NOT($AX114)),0,MIN(Constants!$B$18,(Constants!$B$29*$AZ114+Constants!$B$30*$BA114)*IF($AY114,1,MAX(0,MIN(1,(Constants!$B$20-W114)/Constants!$B$20))))))</f>
        <v/>
      </c>
      <c r="CF114" s="74" t="str">
        <f aca="false">IF(CE114="","",CE114*BZ114)</f>
        <v/>
      </c>
      <c r="CG114" s="75" t="str">
        <f aca="false">IF(OR($BK114&lt;&gt;Constants!$B$12,NOT($BY114)),"",CB114+CD114+CF114)</f>
        <v/>
      </c>
      <c r="CH114" s="73" t="b">
        <f aca="false">IF(OR(BN114="",BX114=""),TRUE(),BN114&lt;&gt;BX114)</f>
        <v>1</v>
      </c>
      <c r="CI114" s="74" t="str">
        <f aca="false">IF(OR($BK114&lt;&gt;Constants!$B$12,$BB114&lt;&gt;TRUE(),NOT($CH114)),"",IF(NOT($BE114),TRUE(),IF($BG114="","",$BG114)))</f>
        <v/>
      </c>
      <c r="CJ114" s="74" t="b">
        <f aca="false">IF(CI114="",FALSE(),IF(NOT($BE114),TRUE(),IF($BG114,ISNUMBER(AG114),ISNUMBER(AF114))))</f>
        <v>0</v>
      </c>
      <c r="CK114" s="76" t="str">
        <f aca="false">IF(CJ114,IF($AJ114,1,Constants!$B$22)*POWER(Constants!$B$23,MAX($BC114,0))*POWER(Constants!$B$24,MAX($BD114,0)),"")</f>
        <v/>
      </c>
      <c r="CL114" s="74" t="str">
        <f aca="false">IF(OR($BK114&lt;&gt;Constants!$B$12,NOT($CJ114)),"",IF(NOT($BE114),0,Constants!$B$19*IF($BG114,1,MAX(0,MIN(1,(Constants!$B$20-AF114)/Constants!$B$20)))))</f>
        <v/>
      </c>
      <c r="CM114" s="74" t="str">
        <f aca="false">IF(CL114="","",CL114*IF($BF114,1,Constants!$B$25)*CK114)</f>
        <v/>
      </c>
      <c r="CN114" s="74" t="str">
        <f aca="false">IF(OR($BK114&lt;&gt;Constants!$B$12,NOT($CJ114)),"",IF(NOT($BE114),0,IF(NOT($BG114),0,MAX(0,Constants!$B$21*(1-ABS(AG114-$BM114)/$BM114)))))</f>
        <v/>
      </c>
      <c r="CO114" s="74" t="str">
        <f aca="false">IF(CN114="","",CN114*CK114)</f>
        <v/>
      </c>
      <c r="CP114" s="74" t="str">
        <f aca="false">IF(OR($BK114&lt;&gt;Constants!$B$12,NOT($CJ114)),"",IF(OR(NOT($BE114),NOT($BF114)),0,MIN(Constants!$B$18,(Constants!$B$29*$BH114+Constants!$B$30*$BI114)*IF($BG114,1,MAX(0,MIN(1,(Constants!$B$20-AF114)/Constants!$B$20))))))</f>
        <v/>
      </c>
      <c r="CQ114" s="74" t="str">
        <f aca="false">IF(CP114="","",CP114*CK114)</f>
        <v/>
      </c>
      <c r="CR114" s="75" t="str">
        <f aca="false">IF(OR($BK114&lt;&gt;Constants!$B$12,NOT($CJ114)),"",CM114+CO114+CQ114)</f>
        <v/>
      </c>
      <c r="CS114" s="73" t="str">
        <f aca="false">IF(OR($BK114&lt;&gt;Constants!$B$12,ISBLANK($C114)),"",BW114)</f>
        <v/>
      </c>
      <c r="CT114" s="74" t="str">
        <f aca="false">IF(OR($BK114&lt;&gt;Constants!$B$12,ISBLANK($C114)),"",CG114)</f>
        <v/>
      </c>
      <c r="CU114" s="75" t="str">
        <f aca="false">IF(OR($BK114&lt;&gt;Constants!$B$12,ISBLANK($C114)),"",CR114)</f>
        <v/>
      </c>
      <c r="CV114" s="74" t="str">
        <f aca="false">IF(OR($BK114&lt;&gt;Constants!$B$12,ISBLANK($C114)),"",IF(COUNT(CS114:CU114)=0,0,MAX(CS114:CU114)))</f>
        <v/>
      </c>
      <c r="CW114" s="74" t="str">
        <f aca="false">IF($BK114&lt;&gt;Constants!$B$12,"",CV114)</f>
        <v/>
      </c>
      <c r="CX114" s="74" t="str">
        <f aca="false">IF(ISNUMBER(CW114), RANK(CW114,$CW$11:$CW$510), "")</f>
        <v/>
      </c>
      <c r="CY114" s="73" t="str">
        <f aca="false">IF(OR($BK114&lt;&gt;Constants!$B$12,ISBLANK($C114)),"",MAX(BT114,CD114,CO114))</f>
        <v/>
      </c>
      <c r="CZ114" s="74" t="str">
        <f aca="false">IF(ISNUMBER(CY114), RANK(CY114,CY$11:CY$510), "")</f>
        <v/>
      </c>
      <c r="DA114" s="74" t="str">
        <f aca="false">IF(OR($BK114&lt;&gt;Constants!$B$12,ISBLANK($C114)),"",MAX(AM114,AU114,IF($CH114,BC114,0)))</f>
        <v/>
      </c>
      <c r="DB114" s="74" t="str">
        <f aca="false">IF(ISNUMBER(DA114), RANK(DA114,DA$11:DA$510,1), "")</f>
        <v/>
      </c>
      <c r="DC114" s="74" t="str">
        <f aca="false">IF(OR($BK114&lt;&gt;Constants!$B$12,ISBLANK($C114)),"",MAX(BV114,CF114,CQ114))</f>
        <v/>
      </c>
      <c r="DD114" s="74" t="str">
        <f aca="false">IF(ISNUMBER(DC114),RANK(DC114,DC$11:DC$510),"")</f>
        <v/>
      </c>
      <c r="DE114" s="77" t="str">
        <f aca="false">IFERROR(IF(OR($BK114&lt;&gt;Constants!$B$12, ISBLANK($C114)),"",LARGE(CS114:CU114,2)), 0)</f>
        <v/>
      </c>
      <c r="DF114" s="75" t="str">
        <f aca="false">IF(ISNUMBER(DE114), RANK(DE114,DE$11:DE$510), "")</f>
        <v/>
      </c>
      <c r="DG114" s="74" t="str">
        <f aca="false">IF(ISBLANK($C114),"",IF(BK114=Constants!$B$12,RANK($CX114, $CX$11:$CX$510, 1)+
SUMPRODUCT(--($CX$11:$CX$510=$CX114),--($CZ114&gt;$CZ$11:$CZ$510))+
SUMPRODUCT(--($CX$11:$CX$510=$CX114),--($CZ114=$CZ$11:$CZ$510),--($DB114&gt;$DB$11:$DB$510))+
SUMPRODUCT(--($CX$11:$CX$510=$CX114),--($CZ114=$CZ$11:$CZ$510),--($DB114=$DB$11:$DB$510), --($DD114&gt;$DD$11:$DD$510))+
SUMPRODUCT(--($CX$11:$CX$510=$CX114),--($CZ114=$CZ$11:$CZ$510),--($DB114=$DB$11:$DB$510), --($DD114=$DD$11:$DD$510), --($DF114&gt;$DF$11:$DF$510))
,BK114)
)</f>
        <v/>
      </c>
      <c r="DH114" s="74" t="str">
        <f aca="false">IF(ISBLANK(C114),"",IF(BK114&lt;&gt;Constants!$B$12, BK114, CX114-DG114))</f>
        <v/>
      </c>
      <c r="DI114" s="75"/>
      <c r="DJ114" s="78"/>
      <c r="DK114" s="79" t="str">
        <f aca="false">IF(ISBLANK($C114),"",IF($BK114=Constants!$B$13,$BM114,""))</f>
        <v/>
      </c>
      <c r="DL114" s="78" t="str">
        <f aca="false">IF(ISBLANK($C114),"",IF($BK114&lt;&gt;Constants!$B$12,"",IF(COUNT($CS114:$CU114)=0,"",MATCH($CV114,$CS114:$CU114,0))))</f>
        <v/>
      </c>
      <c r="DM114" s="80" t="str">
        <f aca="false">IF(ISNUMBER($DL114),CHOOSE($DL114,$BR114,$CB114,$CM114),"")</f>
        <v/>
      </c>
      <c r="DN114" s="80" t="str">
        <f aca="false">IF(ISNUMBER($DL114),CHOOSE($DL114,$BT114,$CD114,$CO114),"")</f>
        <v/>
      </c>
      <c r="DO114" s="80" t="str">
        <f aca="false">IF(ISNUMBER($DL114),CHOOSE($DL114,$BV114,$CF114,$CQ114),"")</f>
        <v/>
      </c>
      <c r="DP114" s="81" t="str">
        <f aca="false">IF(ISBLANK(C114),"",IF(BK114&lt;&gt;Constants!$B$12, BK114 ,CW114))</f>
        <v/>
      </c>
      <c r="DQ114" s="82" t="str">
        <f aca="false">IF(ISBLANK($C114),"",IF($BK114&lt;&gt;Constants!$B$12,$BK114,$BL114))</f>
        <v/>
      </c>
      <c r="DR114" s="82" t="str">
        <f aca="false">IF(ISBLANK(C114),"",DH114)</f>
        <v/>
      </c>
      <c r="DS114" s="82" t="str">
        <f aca="false">IF(ISBLANK(C114),"",DG114)</f>
        <v/>
      </c>
      <c r="DT114" s="83" t="str">
        <f aca="false">IF(ISBLANK(C114),
  "",
IF(DS114=Constants!$B$9,COUNTA($C$11:$C510)+2,IF(DS114=Constants!$B$10,COUNTA($C$11:$C510)+1,IF(DS114=Constants!$B$11,COUNTA($C$11:$C510),DS114))))</f>
        <v/>
      </c>
      <c r="DU114" s="3"/>
      <c r="DV114" s="84" t="n">
        <f aca="false">IF(OR(ISNUMBER(DS114),DS114="DQ",DS114="P",DS114="NS"),
    1,
    0
)</f>
        <v>0</v>
      </c>
      <c r="DW114" s="84" t="n">
        <v>104</v>
      </c>
      <c r="DX114" s="84" t="str">
        <f aca="false">IF(ISBLANK($C114),"",IF(ISNUMBER(DT114),DT114+ROW($B114)/1000,""))</f>
        <v/>
      </c>
      <c r="DY114" s="84" t="str">
        <f aca="false">IF(ISNUMBER(DX114), RANK(DX114,DX$11:DX$510,1), "")</f>
        <v/>
      </c>
      <c r="DZ114" s="84" t="str">
        <f aca="false">IF(ISBLANK($C114),
    "",
    $B114
)</f>
        <v/>
      </c>
      <c r="EA114" s="84" t="str">
        <f aca="false">IF(ISBLANK($C114),
    "",
    $C114
)</f>
        <v/>
      </c>
      <c r="EB114" s="84" t="str">
        <f aca="false">IF(ISBLANK($C114),
    "",
    $D114
)</f>
        <v/>
      </c>
      <c r="EC114" s="84" t="str">
        <f aca="false">IF(ISBLANK($C114),"",$DQ114)</f>
        <v/>
      </c>
      <c r="ED114" s="86" t="str">
        <f aca="false">DP114</f>
        <v/>
      </c>
      <c r="EE114" s="84" t="str">
        <f aca="false">IF(ISBLANK($C114),
    "",
    DS114
)</f>
        <v/>
      </c>
      <c r="EF114" s="87" t="str">
        <f aca="false">IF(DW114&gt;DV$10,
    "",
    VLOOKUP(DW114,DY$11:EE612,7,FALSE())
)</f>
        <v/>
      </c>
      <c r="EG114" s="88" t="str">
        <f aca="false">IF(DW114&gt;DV$10,
    "",
    VLOOKUP(DW114,DY$11:EE612,2,FALSE())
)</f>
        <v/>
      </c>
      <c r="EH114" s="88" t="str">
        <f aca="false">IF(DW114&gt;DV$10,
    "",
    VLOOKUP(DW114,DY$11:EE612,3,FALSE())
)</f>
        <v/>
      </c>
      <c r="EI114" s="88" t="str">
        <f aca="false">IF(DW114&gt;DV$10,
    "",
    VLOOKUP(DW114,DY$11:EE612,4,FALSE())
)</f>
        <v/>
      </c>
      <c r="EJ114" s="89" t="str">
        <f aca="false">IF(DW114&gt;DV$10,
    "",
    VLOOKUP(DW114,DY$11:EE612,6,FALSE())
)</f>
        <v/>
      </c>
      <c r="EK114" s="59"/>
    </row>
    <row r="115" customFormat="false" ht="15.75" hidden="false" customHeight="false" outlineLevel="0" collapsed="false">
      <c r="A115" s="3"/>
      <c r="B115" s="155"/>
      <c r="C115" s="156"/>
      <c r="D115" s="96"/>
      <c r="E115" s="157"/>
      <c r="F115" s="148"/>
      <c r="G115" s="148"/>
      <c r="H115" s="149"/>
      <c r="I115" s="150"/>
      <c r="J115" s="151"/>
      <c r="K115" s="151"/>
      <c r="L115" s="151"/>
      <c r="M115" s="151"/>
      <c r="N115" s="152"/>
      <c r="O115" s="103"/>
      <c r="P115" s="148"/>
      <c r="Q115" s="149"/>
      <c r="R115" s="150"/>
      <c r="S115" s="151"/>
      <c r="T115" s="151"/>
      <c r="U115" s="151"/>
      <c r="V115" s="151"/>
      <c r="W115" s="152"/>
      <c r="X115" s="103"/>
      <c r="Y115" s="148"/>
      <c r="Z115" s="149"/>
      <c r="AA115" s="150"/>
      <c r="AB115" s="151"/>
      <c r="AC115" s="151"/>
      <c r="AD115" s="151"/>
      <c r="AE115" s="151"/>
      <c r="AF115" s="152"/>
      <c r="AG115" s="104"/>
      <c r="AH115" s="150"/>
      <c r="AI115" s="73"/>
      <c r="AJ115" s="73" t="str">
        <f aca="false">IF(ISBLANK($C115),
  "",
IF(E115=Constants!$B$7,
  TRUE(),
IF(E115=Constants!$B$8,
  FALSE(),
  TRUE()
)))</f>
        <v/>
      </c>
      <c r="AK115" s="74" t="str">
        <f aca="false">IF(ISBLANK($C115),"",IF(F115=Constants!$B$8,FALSE(),TRUE()))</f>
        <v/>
      </c>
      <c r="AL115" s="74" t="str">
        <f aca="false">IF(ISBLANK($C115),"",COUNTA($G115:$O115)&gt;0)</f>
        <v/>
      </c>
      <c r="AM115" s="74" t="str">
        <f aca="false">IF(OR(ISBLANK($C115),$AL115&lt;&gt;TRUE()),"",IF(ISBLANK(G115),Constants!$B$27,MAX(0,G115)))</f>
        <v/>
      </c>
      <c r="AN115" s="74" t="str">
        <f aca="false">IF(OR(ISBLANK($C115),$AL115&lt;&gt;TRUE()),"",IF(ISBLANK(H115),Constants!$B$28,MAX(0,H115)))</f>
        <v/>
      </c>
      <c r="AO115" s="74" t="str">
        <f aca="false">IF(OR(ISBLANK($C115),$AL115&lt;&gt;TRUE()),"",IF(J115=Constants!$B$7,TRUE(),IF(J115=Constants!$B$8,FALSE(),TRUE())))</f>
        <v/>
      </c>
      <c r="AP115" s="74" t="str">
        <f aca="false">IF(OR(ISBLANK($C115),$AL115&lt;&gt;TRUE()),"",IF(I115=Constants!$B$7,TRUE(),IF(I115=Constants!$B$8,FALSE(),TRUE())))</f>
        <v/>
      </c>
      <c r="AQ115" s="74" t="str">
        <f aca="false">IF(OR(ISBLANK($C115),$AL115&lt;&gt;TRUE()),"",IF(K115=Constants!$B$33,TRUE(),IF(K115=Constants!$B$34,FALSE(),IF(AND(ISNUMBER(O115),OR(ISBLANK(N115),N115=0)),TRUE(),IF(AND(ISBLANK(O115),ISNUMBER(N115),N115&lt;&gt;0),FALSE(),"")))))</f>
        <v/>
      </c>
      <c r="AR115" s="74" t="str">
        <f aca="false">IF(OR(ISBLANK($C115),$AL115&lt;&gt;TRUE()),"",IF(ISBLANK(L115),Constants!$B$35,MAX(0,MIN(Constants!$B$31,L115))))</f>
        <v/>
      </c>
      <c r="AS115" s="74" t="str">
        <f aca="false">IF(OR(ISBLANK($C115),$AL115&lt;&gt;TRUE()),"",IF(ISBLANK(M115),Constants!$B$35,MAX(0,MIN(Constants!$B$32,M115))))</f>
        <v/>
      </c>
      <c r="AT115" s="74" t="str">
        <f aca="false">IF(ISBLANK($C115),"",COUNTA($P115:$X115)&gt;0)</f>
        <v/>
      </c>
      <c r="AU115" s="74" t="str">
        <f aca="false">IF(OR(ISBLANK($C115),$AT115&lt;&gt;TRUE()),"",IF(ISBLANK(P115),Constants!$B$27,MAX(0,P115)))</f>
        <v/>
      </c>
      <c r="AV115" s="74" t="str">
        <f aca="false">IF(OR(ISBLANK($C115),$AT115&lt;&gt;TRUE()),"",IF(ISBLANK(Q115),Constants!$B$28,MAX(0,Q115)))</f>
        <v/>
      </c>
      <c r="AW115" s="74" t="str">
        <f aca="false">IF(OR(ISBLANK($C115),$AT115&lt;&gt;TRUE()),"",IF(S115=Constants!$B$7,TRUE(),IF(S115=Constants!$B$8,FALSE(),TRUE())))</f>
        <v/>
      </c>
      <c r="AX115" s="74" t="str">
        <f aca="false">IF(OR(ISBLANK($C115),$AT115&lt;&gt;TRUE()),"",IF(R115=Constants!$B$7,TRUE(),IF(R115=Constants!$B$8,FALSE(),TRUE())))</f>
        <v/>
      </c>
      <c r="AY115" s="74" t="str">
        <f aca="false">IF(OR(ISBLANK($C115),$AT115&lt;&gt;TRUE()),"",IF(T115=Constants!$B$33,TRUE(),IF(T115=Constants!$B$34,FALSE(),IF(AND(ISNUMBER(X115),OR(ISBLANK(W115),W115=0)),TRUE(),IF(AND(ISBLANK(X115),ISNUMBER(W115),W115&lt;&gt;0),FALSE(),"")))))</f>
        <v/>
      </c>
      <c r="AZ115" s="74" t="str">
        <f aca="false">IF(OR(ISBLANK($C115),$AT115&lt;&gt;TRUE()),"",IF(ISBLANK(U115),Constants!$B$35,MAX(0,MIN(Constants!$B$31,U115))))</f>
        <v/>
      </c>
      <c r="BA115" s="74" t="str">
        <f aca="false">IF(OR(ISBLANK($C115),$AT115&lt;&gt;TRUE()),"",IF(ISBLANK(V115),Constants!$B$35,MAX(0,MIN(Constants!$B$32,V115))))</f>
        <v/>
      </c>
      <c r="BB115" s="74" t="str">
        <f aca="false">IF(ISBLANK($C115),"",COUNTA($Y115:$AG115)&gt;0)</f>
        <v/>
      </c>
      <c r="BC115" s="74" t="str">
        <f aca="false">IF(OR(ISBLANK($C115),$BB115&lt;&gt;TRUE()),"",IF(ISBLANK(Y115),Constants!$B$27,MAX(0,Y115)))</f>
        <v/>
      </c>
      <c r="BD115" s="74" t="str">
        <f aca="false">IF(OR(ISBLANK($C115),$BB115&lt;&gt;TRUE()),"",IF(ISBLANK(Z115),Constants!$B$28,MAX(0,Z115)))</f>
        <v/>
      </c>
      <c r="BE115" s="74" t="str">
        <f aca="false">IF(OR(ISBLANK($C115),$BB115&lt;&gt;TRUE()),"",IF(AB115=Constants!$B$7,TRUE(),IF(AB115=Constants!$B$8,FALSE(),TRUE())))</f>
        <v/>
      </c>
      <c r="BF115" s="74" t="str">
        <f aca="false">IF(OR(ISBLANK($C115),$BB115&lt;&gt;TRUE()),"",IF(AA115=Constants!$B$7,TRUE(),IF(AA115=Constants!$B$8,FALSE(),TRUE())))</f>
        <v/>
      </c>
      <c r="BG115" s="74" t="str">
        <f aca="false">IF(OR(ISBLANK($C115),$BB115&lt;&gt;TRUE()),"",IF(AC115=Constants!$B$33,TRUE(),IF(AC115=Constants!$B$34,FALSE(),IF(AND(ISNUMBER(AG115),OR(ISBLANK(AF115),AF115=0)),TRUE(),IF(AND(ISBLANK(AG115),ISNUMBER(AF115),AF115&lt;&gt;0),FALSE(),"")))))</f>
        <v/>
      </c>
      <c r="BH115" s="74" t="str">
        <f aca="false">IF(OR(ISBLANK($C115),$BB115&lt;&gt;TRUE()),"",IF(ISBLANK(AD115),Constants!$B$35,MAX(0,MIN(Constants!$B$31,AD115))))</f>
        <v/>
      </c>
      <c r="BI115" s="74" t="str">
        <f aca="false">IF(OR(ISBLANK($C115),$BB115&lt;&gt;TRUE()),"",IF(ISBLANK(AE115),Constants!$B$35,MAX(0,MIN(Constants!$B$32,AE115))))</f>
        <v/>
      </c>
      <c r="BJ115" s="75" t="str">
        <f aca="false">IF(ISBLANK($C115),
  "",
IF(AH115=Constants!$B$7,
  TRUE(),
IF(AH115=Constants!$B$8,
  FALSE(),
  FALSE()
)))</f>
        <v/>
      </c>
      <c r="BK115" s="74" t="str">
        <f aca="false">IF(ISBLANK($C115),"",IF($BJ115,Constants!$B$9,IF(COUNTA($E115:$AH115)=0,Constants!$B$10,IF(NOT($AK115),Constants!$B$11,IF(AND(NOT(ISNUMBER($BM115)),COUNTA($O115,$X115,$AG115)&gt;0),Constants!$B$13,Constants!$B$12)))))</f>
        <v/>
      </c>
      <c r="BL115" s="74" t="str">
        <f aca="false">IF(ISBLANK($C115),"",IF($BK115&lt;&gt;Constants!$B$12,$BK115,Constants!$B$4))</f>
        <v/>
      </c>
      <c r="BM115" s="73" t="str">
        <f aca="false">IF(OR(ISBLANK($D$8), NOT(ISNUMBER($D$8))), Constants!$B$17,$D$8)</f>
        <v>ERROR: Set Target Time in cell D8</v>
      </c>
      <c r="BN115" s="73" t="str">
        <f aca="false">IF(OR($BK115&lt;&gt;Constants!$B$12,$AL115&lt;&gt;TRUE()),"",IF(NOT($AO115),TRUE(),IF($AQ115="","",$AQ115)))</f>
        <v/>
      </c>
      <c r="BO115" s="74" t="b">
        <f aca="false">IF(BN115="",FALSE(),IF(NOT($AO115),TRUE(),IF($AQ115,ISNUMBER(O115),ISNUMBER(N115))))</f>
        <v>0</v>
      </c>
      <c r="BP115" s="76" t="str">
        <f aca="false">IF(BO115,IF($AJ115,1,Constants!$B$22)*POWER(Constants!$B$23,MAX($AM115,0))*POWER(Constants!$B$24,MAX($AN115,0)),"")</f>
        <v/>
      </c>
      <c r="BQ115" s="74" t="str">
        <f aca="false">IF(OR($BK115&lt;&gt;Constants!$B$12,NOT($BO115)),"",IF(NOT($AO115),0,Constants!$B$19*IF($AQ115,1,MAX(0,MIN(1,(Constants!$B$20-N115)/Constants!$B$20)))))</f>
        <v/>
      </c>
      <c r="BR115" s="74" t="str">
        <f aca="false">IF(BQ115="","",BQ115*IF($AP115,1,Constants!$B$25)*BP115)</f>
        <v/>
      </c>
      <c r="BS115" s="74" t="str">
        <f aca="false">IF(OR($BK115&lt;&gt;Constants!$B$12,NOT($BO115)),"",IF(NOT($AO115),0,IF(NOT($AQ115),0,MAX(0,Constants!$B$21*(1-ABS(O115-$BM115)/$BM115)))))</f>
        <v/>
      </c>
      <c r="BT115" s="74" t="str">
        <f aca="false">IF(BS115="","",BS115*BP115)</f>
        <v/>
      </c>
      <c r="BU115" s="74" t="str">
        <f aca="false">IF(OR($BK115&lt;&gt;Constants!$B$12,NOT($BO115)),"",IF(OR(NOT($AO115),NOT($AP115)),0,MIN(Constants!$B$18,(Constants!$B$29*$AR115+Constants!$B$30*$AS115)*IF($AQ115,1,MAX(0,MIN(1,(Constants!$B$20-N115)/Constants!$B$20))))))</f>
        <v/>
      </c>
      <c r="BV115" s="74" t="str">
        <f aca="false">IF(BU115="","",BU115*BP115)</f>
        <v/>
      </c>
      <c r="BW115" s="75" t="str">
        <f aca="false">IF(OR($BK115&lt;&gt;Constants!$B$12,NOT($BO115)),"",BR115+BT115+BV115)</f>
        <v/>
      </c>
      <c r="BX115" s="73" t="str">
        <f aca="false">IF(OR($BK115&lt;&gt;Constants!$B$12,$AT115&lt;&gt;TRUE()),"",IF(NOT($AW115),TRUE(),IF($AY115="","",$AY115)))</f>
        <v/>
      </c>
      <c r="BY115" s="74" t="b">
        <f aca="false">IF(BX115="",FALSE(),IF(NOT($AW115),TRUE(),IF($AY115,ISNUMBER(X115),ISNUMBER(W115))))</f>
        <v>0</v>
      </c>
      <c r="BZ115" s="76" t="str">
        <f aca="false">IF(BY115,IF($AJ115,1,Constants!$B$22)*POWER(Constants!$B$23,MAX($AU115,0))*POWER(Constants!$B$24,MAX($AV115,0)),"")</f>
        <v/>
      </c>
      <c r="CA115" s="74" t="str">
        <f aca="false">IF(OR($BK115&lt;&gt;Constants!$B$12,NOT($BY115)),"",IF(NOT($AW115),0,Constants!$B$19*IF($AY115,1,MAX(0,MIN(1,(Constants!$B$20-W115)/Constants!$B$20)))))</f>
        <v/>
      </c>
      <c r="CB115" s="74" t="str">
        <f aca="false">IF(CA115="","",CA115*IF($AX115,1,Constants!$B$25)*BZ115)</f>
        <v/>
      </c>
      <c r="CC115" s="74" t="str">
        <f aca="false">IF(OR($BK115&lt;&gt;Constants!$B$12,NOT($BY115)),"",IF(NOT($AW115),0,IF(NOT($AY115),0,MAX(0,Constants!$B$21*(1-ABS(X115-$BM115)/$BM115)))))</f>
        <v/>
      </c>
      <c r="CD115" s="74" t="str">
        <f aca="false">IF(CC115="","",CC115*BZ115)</f>
        <v/>
      </c>
      <c r="CE115" s="74" t="str">
        <f aca="false">IF(OR($BK115&lt;&gt;Constants!$B$12,NOT($BY115)),"",IF(OR(NOT($AW115),NOT($AX115)),0,MIN(Constants!$B$18,(Constants!$B$29*$AZ115+Constants!$B$30*$BA115)*IF($AY115,1,MAX(0,MIN(1,(Constants!$B$20-W115)/Constants!$B$20))))))</f>
        <v/>
      </c>
      <c r="CF115" s="74" t="str">
        <f aca="false">IF(CE115="","",CE115*BZ115)</f>
        <v/>
      </c>
      <c r="CG115" s="75" t="str">
        <f aca="false">IF(OR($BK115&lt;&gt;Constants!$B$12,NOT($BY115)),"",CB115+CD115+CF115)</f>
        <v/>
      </c>
      <c r="CH115" s="73" t="b">
        <f aca="false">IF(OR(BN115="",BX115=""),TRUE(),BN115&lt;&gt;BX115)</f>
        <v>1</v>
      </c>
      <c r="CI115" s="74" t="str">
        <f aca="false">IF(OR($BK115&lt;&gt;Constants!$B$12,$BB115&lt;&gt;TRUE(),NOT($CH115)),"",IF(NOT($BE115),TRUE(),IF($BG115="","",$BG115)))</f>
        <v/>
      </c>
      <c r="CJ115" s="74" t="b">
        <f aca="false">IF(CI115="",FALSE(),IF(NOT($BE115),TRUE(),IF($BG115,ISNUMBER(AG115),ISNUMBER(AF115))))</f>
        <v>0</v>
      </c>
      <c r="CK115" s="76" t="str">
        <f aca="false">IF(CJ115,IF($AJ115,1,Constants!$B$22)*POWER(Constants!$B$23,MAX($BC115,0))*POWER(Constants!$B$24,MAX($BD115,0)),"")</f>
        <v/>
      </c>
      <c r="CL115" s="74" t="str">
        <f aca="false">IF(OR($BK115&lt;&gt;Constants!$B$12,NOT($CJ115)),"",IF(NOT($BE115),0,Constants!$B$19*IF($BG115,1,MAX(0,MIN(1,(Constants!$B$20-AF115)/Constants!$B$20)))))</f>
        <v/>
      </c>
      <c r="CM115" s="74" t="str">
        <f aca="false">IF(CL115="","",CL115*IF($BF115,1,Constants!$B$25)*CK115)</f>
        <v/>
      </c>
      <c r="CN115" s="74" t="str">
        <f aca="false">IF(OR($BK115&lt;&gt;Constants!$B$12,NOT($CJ115)),"",IF(NOT($BE115),0,IF(NOT($BG115),0,MAX(0,Constants!$B$21*(1-ABS(AG115-$BM115)/$BM115)))))</f>
        <v/>
      </c>
      <c r="CO115" s="74" t="str">
        <f aca="false">IF(CN115="","",CN115*CK115)</f>
        <v/>
      </c>
      <c r="CP115" s="74" t="str">
        <f aca="false">IF(OR($BK115&lt;&gt;Constants!$B$12,NOT($CJ115)),"",IF(OR(NOT($BE115),NOT($BF115)),0,MIN(Constants!$B$18,(Constants!$B$29*$BH115+Constants!$B$30*$BI115)*IF($BG115,1,MAX(0,MIN(1,(Constants!$B$20-AF115)/Constants!$B$20))))))</f>
        <v/>
      </c>
      <c r="CQ115" s="74" t="str">
        <f aca="false">IF(CP115="","",CP115*CK115)</f>
        <v/>
      </c>
      <c r="CR115" s="75" t="str">
        <f aca="false">IF(OR($BK115&lt;&gt;Constants!$B$12,NOT($CJ115)),"",CM115+CO115+CQ115)</f>
        <v/>
      </c>
      <c r="CS115" s="73" t="str">
        <f aca="false">IF(OR($BK115&lt;&gt;Constants!$B$12,ISBLANK($C115)),"",BW115)</f>
        <v/>
      </c>
      <c r="CT115" s="74" t="str">
        <f aca="false">IF(OR($BK115&lt;&gt;Constants!$B$12,ISBLANK($C115)),"",CG115)</f>
        <v/>
      </c>
      <c r="CU115" s="75" t="str">
        <f aca="false">IF(OR($BK115&lt;&gt;Constants!$B$12,ISBLANK($C115)),"",CR115)</f>
        <v/>
      </c>
      <c r="CV115" s="74" t="str">
        <f aca="false">IF(OR($BK115&lt;&gt;Constants!$B$12,ISBLANK($C115)),"",IF(COUNT(CS115:CU115)=0,0,MAX(CS115:CU115)))</f>
        <v/>
      </c>
      <c r="CW115" s="74" t="str">
        <f aca="false">IF($BK115&lt;&gt;Constants!$B$12,"",CV115)</f>
        <v/>
      </c>
      <c r="CX115" s="74" t="str">
        <f aca="false">IF(ISNUMBER(CW115), RANK(CW115,$CW$11:$CW$510), "")</f>
        <v/>
      </c>
      <c r="CY115" s="73" t="str">
        <f aca="false">IF(OR($BK115&lt;&gt;Constants!$B$12,ISBLANK($C115)),"",MAX(BT115,CD115,CO115))</f>
        <v/>
      </c>
      <c r="CZ115" s="74" t="str">
        <f aca="false">IF(ISNUMBER(CY115), RANK(CY115,CY$11:CY$510), "")</f>
        <v/>
      </c>
      <c r="DA115" s="74" t="str">
        <f aca="false">IF(OR($BK115&lt;&gt;Constants!$B$12,ISBLANK($C115)),"",MAX(AM115,AU115,IF($CH115,BC115,0)))</f>
        <v/>
      </c>
      <c r="DB115" s="74" t="str">
        <f aca="false">IF(ISNUMBER(DA115), RANK(DA115,DA$11:DA$510,1), "")</f>
        <v/>
      </c>
      <c r="DC115" s="74" t="str">
        <f aca="false">IF(OR($BK115&lt;&gt;Constants!$B$12,ISBLANK($C115)),"",MAX(BV115,CF115,CQ115))</f>
        <v/>
      </c>
      <c r="DD115" s="74" t="str">
        <f aca="false">IF(ISNUMBER(DC115),RANK(DC115,DC$11:DC$510),"")</f>
        <v/>
      </c>
      <c r="DE115" s="77" t="str">
        <f aca="false">IFERROR(IF(OR($BK115&lt;&gt;Constants!$B$12, ISBLANK($C115)),"",LARGE(CS115:CU115,2)), 0)</f>
        <v/>
      </c>
      <c r="DF115" s="75" t="str">
        <f aca="false">IF(ISNUMBER(DE115), RANK(DE115,DE$11:DE$510), "")</f>
        <v/>
      </c>
      <c r="DG115" s="74" t="str">
        <f aca="false">IF(ISBLANK($C115),"",IF(BK115=Constants!$B$12,RANK($CX115, $CX$11:$CX$510, 1)+
SUMPRODUCT(--($CX$11:$CX$510=$CX115),--($CZ115&gt;$CZ$11:$CZ$510))+
SUMPRODUCT(--($CX$11:$CX$510=$CX115),--($CZ115=$CZ$11:$CZ$510),--($DB115&gt;$DB$11:$DB$510))+
SUMPRODUCT(--($CX$11:$CX$510=$CX115),--($CZ115=$CZ$11:$CZ$510),--($DB115=$DB$11:$DB$510), --($DD115&gt;$DD$11:$DD$510))+
SUMPRODUCT(--($CX$11:$CX$510=$CX115),--($CZ115=$CZ$11:$CZ$510),--($DB115=$DB$11:$DB$510), --($DD115=$DD$11:$DD$510), --($DF115&gt;$DF$11:$DF$510))
,BK115)
)</f>
        <v/>
      </c>
      <c r="DH115" s="74" t="str">
        <f aca="false">IF(ISBLANK(C115),"",IF(BK115&lt;&gt;Constants!$B$12, BK115, CX115-DG115))</f>
        <v/>
      </c>
      <c r="DI115" s="75"/>
      <c r="DJ115" s="78"/>
      <c r="DK115" s="79" t="str">
        <f aca="false">IF(ISBLANK($C115),"",IF($BK115=Constants!$B$13,$BM115,""))</f>
        <v/>
      </c>
      <c r="DL115" s="78" t="str">
        <f aca="false">IF(ISBLANK($C115),"",IF($BK115&lt;&gt;Constants!$B$12,"",IF(COUNT($CS115:$CU115)=0,"",MATCH($CV115,$CS115:$CU115,0))))</f>
        <v/>
      </c>
      <c r="DM115" s="80" t="str">
        <f aca="false">IF(ISNUMBER($DL115),CHOOSE($DL115,$BR115,$CB115,$CM115),"")</f>
        <v/>
      </c>
      <c r="DN115" s="80" t="str">
        <f aca="false">IF(ISNUMBER($DL115),CHOOSE($DL115,$BT115,$CD115,$CO115),"")</f>
        <v/>
      </c>
      <c r="DO115" s="80" t="str">
        <f aca="false">IF(ISNUMBER($DL115),CHOOSE($DL115,$BV115,$CF115,$CQ115),"")</f>
        <v/>
      </c>
      <c r="DP115" s="81" t="str">
        <f aca="false">IF(ISBLANK(C115),"",IF(BK115&lt;&gt;Constants!$B$12, BK115 ,CW115))</f>
        <v/>
      </c>
      <c r="DQ115" s="82" t="str">
        <f aca="false">IF(ISBLANK($C115),"",IF($BK115&lt;&gt;Constants!$B$12,$BK115,$BL115))</f>
        <v/>
      </c>
      <c r="DR115" s="82" t="str">
        <f aca="false">IF(ISBLANK(C115),"",DH115)</f>
        <v/>
      </c>
      <c r="DS115" s="82" t="str">
        <f aca="false">IF(ISBLANK(C115),"",DG115)</f>
        <v/>
      </c>
      <c r="DT115" s="83" t="str">
        <f aca="false">IF(ISBLANK(C115),
  "",
IF(DS115=Constants!$B$9,COUNTA($C$11:$C510)+2,IF(DS115=Constants!$B$10,COUNTA($C$11:$C510)+1,IF(DS115=Constants!$B$11,COUNTA($C$11:$C510),DS115))))</f>
        <v/>
      </c>
      <c r="DU115" s="3"/>
      <c r="DV115" s="84" t="n">
        <f aca="false">IF(OR(ISNUMBER(DS115),DS115="DQ",DS115="P",DS115="NS"),
    1,
    0
)</f>
        <v>0</v>
      </c>
      <c r="DW115" s="84" t="n">
        <v>105</v>
      </c>
      <c r="DX115" s="84" t="str">
        <f aca="false">IF(ISBLANK($C115),"",IF(ISNUMBER(DT115),DT115+ROW($B115)/1000,""))</f>
        <v/>
      </c>
      <c r="DY115" s="84" t="str">
        <f aca="false">IF(ISNUMBER(DX115), RANK(DX115,DX$11:DX$510,1), "")</f>
        <v/>
      </c>
      <c r="DZ115" s="84" t="str">
        <f aca="false">IF(ISBLANK($C115),
    "",
    $B115
)</f>
        <v/>
      </c>
      <c r="EA115" s="84" t="str">
        <f aca="false">IF(ISBLANK($C115),
    "",
    $C115
)</f>
        <v/>
      </c>
      <c r="EB115" s="84" t="str">
        <f aca="false">IF(ISBLANK($C115),
    "",
    $D115
)</f>
        <v/>
      </c>
      <c r="EC115" s="84" t="str">
        <f aca="false">IF(ISBLANK($C115),"",$DQ115)</f>
        <v/>
      </c>
      <c r="ED115" s="86" t="str">
        <f aca="false">DP115</f>
        <v/>
      </c>
      <c r="EE115" s="84" t="str">
        <f aca="false">IF(ISBLANK($C115),
    "",
    DS115
)</f>
        <v/>
      </c>
      <c r="EF115" s="87" t="str">
        <f aca="false">IF(DW115&gt;DV$10,
    "",
    VLOOKUP(DW115,DY$11:EE613,7,FALSE())
)</f>
        <v/>
      </c>
      <c r="EG115" s="88" t="str">
        <f aca="false">IF(DW115&gt;DV$10,
    "",
    VLOOKUP(DW115,DY$11:EE613,2,FALSE())
)</f>
        <v/>
      </c>
      <c r="EH115" s="88" t="str">
        <f aca="false">IF(DW115&gt;DV$10,
    "",
    VLOOKUP(DW115,DY$11:EE613,3,FALSE())
)</f>
        <v/>
      </c>
      <c r="EI115" s="88" t="str">
        <f aca="false">IF(DW115&gt;DV$10,
    "",
    VLOOKUP(DW115,DY$11:EE613,4,FALSE())
)</f>
        <v/>
      </c>
      <c r="EJ115" s="89" t="str">
        <f aca="false">IF(DW115&gt;DV$10,
    "",
    VLOOKUP(DW115,DY$11:EE613,6,FALSE())
)</f>
        <v/>
      </c>
      <c r="EK115" s="59"/>
    </row>
    <row r="116" customFormat="false" ht="15.75" hidden="false" customHeight="false" outlineLevel="0" collapsed="false">
      <c r="A116" s="3"/>
      <c r="B116" s="153"/>
      <c r="C116" s="154"/>
      <c r="D116" s="135"/>
      <c r="E116" s="158"/>
      <c r="F116" s="137"/>
      <c r="G116" s="137"/>
      <c r="H116" s="138"/>
      <c r="I116" s="139"/>
      <c r="J116" s="140"/>
      <c r="K116" s="140"/>
      <c r="L116" s="140"/>
      <c r="M116" s="140"/>
      <c r="N116" s="141"/>
      <c r="O116" s="142"/>
      <c r="P116" s="137"/>
      <c r="Q116" s="138"/>
      <c r="R116" s="139"/>
      <c r="S116" s="140"/>
      <c r="T116" s="140"/>
      <c r="U116" s="140"/>
      <c r="V116" s="140"/>
      <c r="W116" s="141"/>
      <c r="X116" s="142"/>
      <c r="Y116" s="137"/>
      <c r="Z116" s="138"/>
      <c r="AA116" s="139"/>
      <c r="AB116" s="140"/>
      <c r="AC116" s="140"/>
      <c r="AD116" s="140"/>
      <c r="AE116" s="140"/>
      <c r="AF116" s="141"/>
      <c r="AG116" s="143"/>
      <c r="AH116" s="139"/>
      <c r="AI116" s="116"/>
      <c r="AJ116" s="116" t="str">
        <f aca="false">IF(ISBLANK($C116),
  "",
IF(E116=Constants!$B$7,
  TRUE(),
IF(E116=Constants!$B$8,
  FALSE(),
  TRUE()
)))</f>
        <v/>
      </c>
      <c r="AK116" s="117" t="str">
        <f aca="false">IF(ISBLANK($C116),"",IF(F116=Constants!$B$8,FALSE(),TRUE()))</f>
        <v/>
      </c>
      <c r="AL116" s="117" t="str">
        <f aca="false">IF(ISBLANK($C116),"",COUNTA($G116:$O116)&gt;0)</f>
        <v/>
      </c>
      <c r="AM116" s="117" t="str">
        <f aca="false">IF(OR(ISBLANK($C116),$AL116&lt;&gt;TRUE()),"",IF(ISBLANK(G116),Constants!$B$27,MAX(0,G116)))</f>
        <v/>
      </c>
      <c r="AN116" s="117" t="str">
        <f aca="false">IF(OR(ISBLANK($C116),$AL116&lt;&gt;TRUE()),"",IF(ISBLANK(H116),Constants!$B$28,MAX(0,H116)))</f>
        <v/>
      </c>
      <c r="AO116" s="117" t="str">
        <f aca="false">IF(OR(ISBLANK($C116),$AL116&lt;&gt;TRUE()),"",IF(J116=Constants!$B$7,TRUE(),IF(J116=Constants!$B$8,FALSE(),TRUE())))</f>
        <v/>
      </c>
      <c r="AP116" s="117" t="str">
        <f aca="false">IF(OR(ISBLANK($C116),$AL116&lt;&gt;TRUE()),"",IF(I116=Constants!$B$7,TRUE(),IF(I116=Constants!$B$8,FALSE(),TRUE())))</f>
        <v/>
      </c>
      <c r="AQ116" s="117" t="str">
        <f aca="false">IF(OR(ISBLANK($C116),$AL116&lt;&gt;TRUE()),"",IF(K116=Constants!$B$33,TRUE(),IF(K116=Constants!$B$34,FALSE(),IF(AND(ISNUMBER(O116),OR(ISBLANK(N116),N116=0)),TRUE(),IF(AND(ISBLANK(O116),ISNUMBER(N116),N116&lt;&gt;0),FALSE(),"")))))</f>
        <v/>
      </c>
      <c r="AR116" s="117" t="str">
        <f aca="false">IF(OR(ISBLANK($C116),$AL116&lt;&gt;TRUE()),"",IF(ISBLANK(L116),Constants!$B$35,MAX(0,MIN(Constants!$B$31,L116))))</f>
        <v/>
      </c>
      <c r="AS116" s="117" t="str">
        <f aca="false">IF(OR(ISBLANK($C116),$AL116&lt;&gt;TRUE()),"",IF(ISBLANK(M116),Constants!$B$35,MAX(0,MIN(Constants!$B$32,M116))))</f>
        <v/>
      </c>
      <c r="AT116" s="117" t="str">
        <f aca="false">IF(ISBLANK($C116),"",COUNTA($P116:$X116)&gt;0)</f>
        <v/>
      </c>
      <c r="AU116" s="117" t="str">
        <f aca="false">IF(OR(ISBLANK($C116),$AT116&lt;&gt;TRUE()),"",IF(ISBLANK(P116),Constants!$B$27,MAX(0,P116)))</f>
        <v/>
      </c>
      <c r="AV116" s="117" t="str">
        <f aca="false">IF(OR(ISBLANK($C116),$AT116&lt;&gt;TRUE()),"",IF(ISBLANK(Q116),Constants!$B$28,MAX(0,Q116)))</f>
        <v/>
      </c>
      <c r="AW116" s="117" t="str">
        <f aca="false">IF(OR(ISBLANK($C116),$AT116&lt;&gt;TRUE()),"",IF(S116=Constants!$B$7,TRUE(),IF(S116=Constants!$B$8,FALSE(),TRUE())))</f>
        <v/>
      </c>
      <c r="AX116" s="117" t="str">
        <f aca="false">IF(OR(ISBLANK($C116),$AT116&lt;&gt;TRUE()),"",IF(R116=Constants!$B$7,TRUE(),IF(R116=Constants!$B$8,FALSE(),TRUE())))</f>
        <v/>
      </c>
      <c r="AY116" s="117" t="str">
        <f aca="false">IF(OR(ISBLANK($C116),$AT116&lt;&gt;TRUE()),"",IF(T116=Constants!$B$33,TRUE(),IF(T116=Constants!$B$34,FALSE(),IF(AND(ISNUMBER(X116),OR(ISBLANK(W116),W116=0)),TRUE(),IF(AND(ISBLANK(X116),ISNUMBER(W116),W116&lt;&gt;0),FALSE(),"")))))</f>
        <v/>
      </c>
      <c r="AZ116" s="117" t="str">
        <f aca="false">IF(OR(ISBLANK($C116),$AT116&lt;&gt;TRUE()),"",IF(ISBLANK(U116),Constants!$B$35,MAX(0,MIN(Constants!$B$31,U116))))</f>
        <v/>
      </c>
      <c r="BA116" s="117" t="str">
        <f aca="false">IF(OR(ISBLANK($C116),$AT116&lt;&gt;TRUE()),"",IF(ISBLANK(V116),Constants!$B$35,MAX(0,MIN(Constants!$B$32,V116))))</f>
        <v/>
      </c>
      <c r="BB116" s="117" t="str">
        <f aca="false">IF(ISBLANK($C116),"",COUNTA($Y116:$AG116)&gt;0)</f>
        <v/>
      </c>
      <c r="BC116" s="117" t="str">
        <f aca="false">IF(OR(ISBLANK($C116),$BB116&lt;&gt;TRUE()),"",IF(ISBLANK(Y116),Constants!$B$27,MAX(0,Y116)))</f>
        <v/>
      </c>
      <c r="BD116" s="117" t="str">
        <f aca="false">IF(OR(ISBLANK($C116),$BB116&lt;&gt;TRUE()),"",IF(ISBLANK(Z116),Constants!$B$28,MAX(0,Z116)))</f>
        <v/>
      </c>
      <c r="BE116" s="117" t="str">
        <f aca="false">IF(OR(ISBLANK($C116),$BB116&lt;&gt;TRUE()),"",IF(AB116=Constants!$B$7,TRUE(),IF(AB116=Constants!$B$8,FALSE(),TRUE())))</f>
        <v/>
      </c>
      <c r="BF116" s="117" t="str">
        <f aca="false">IF(OR(ISBLANK($C116),$BB116&lt;&gt;TRUE()),"",IF(AA116=Constants!$B$7,TRUE(),IF(AA116=Constants!$B$8,FALSE(),TRUE())))</f>
        <v/>
      </c>
      <c r="BG116" s="117" t="str">
        <f aca="false">IF(OR(ISBLANK($C116),$BB116&lt;&gt;TRUE()),"",IF(AC116=Constants!$B$33,TRUE(),IF(AC116=Constants!$B$34,FALSE(),IF(AND(ISNUMBER(AG116),OR(ISBLANK(AF116),AF116=0)),TRUE(),IF(AND(ISBLANK(AG116),ISNUMBER(AF116),AF116&lt;&gt;0),FALSE(),"")))))</f>
        <v/>
      </c>
      <c r="BH116" s="117" t="str">
        <f aca="false">IF(OR(ISBLANK($C116),$BB116&lt;&gt;TRUE()),"",IF(ISBLANK(AD116),Constants!$B$35,MAX(0,MIN(Constants!$B$31,AD116))))</f>
        <v/>
      </c>
      <c r="BI116" s="117" t="str">
        <f aca="false">IF(OR(ISBLANK($C116),$BB116&lt;&gt;TRUE()),"",IF(ISBLANK(AE116),Constants!$B$35,MAX(0,MIN(Constants!$B$32,AE116))))</f>
        <v/>
      </c>
      <c r="BJ116" s="118" t="str">
        <f aca="false">IF(ISBLANK($C116),
  "",
IF(AH116=Constants!$B$7,
  TRUE(),
IF(AH116=Constants!$B$8,
  FALSE(),
  FALSE()
)))</f>
        <v/>
      </c>
      <c r="BK116" s="117" t="str">
        <f aca="false">IF(ISBLANK($C116),"",IF($BJ116,Constants!$B$9,IF(COUNTA($E116:$AH116)=0,Constants!$B$10,IF(NOT($AK116),Constants!$B$11,IF(AND(NOT(ISNUMBER($BM116)),COUNTA($O116,$X116,$AG116)&gt;0),Constants!$B$13,Constants!$B$12)))))</f>
        <v/>
      </c>
      <c r="BL116" s="117" t="str">
        <f aca="false">IF(ISBLANK($C116),"",IF($BK116&lt;&gt;Constants!$B$12,$BK116,Constants!$B$4))</f>
        <v/>
      </c>
      <c r="BM116" s="116" t="str">
        <f aca="false">IF(OR(ISBLANK($D$8), NOT(ISNUMBER($D$8))), Constants!$B$17,$D$8)</f>
        <v>ERROR: Set Target Time in cell D8</v>
      </c>
      <c r="BN116" s="119" t="str">
        <f aca="false">IF(OR($BK116&lt;&gt;Constants!$B$12,$AL116&lt;&gt;TRUE()),"",IF(NOT($AO116),TRUE(),IF($AQ116="","",$AQ116)))</f>
        <v/>
      </c>
      <c r="BO116" s="120" t="n">
        <f aca="false">IF(BN116="",FALSE(),IF(NOT($AO116),TRUE(),IF($AQ116,ISNUMBER(O116),ISNUMBER(N116))))</f>
        <v>0</v>
      </c>
      <c r="BP116" s="121" t="str">
        <f aca="false">IF(BO116,IF($AJ116,1,Constants!$B$22)*POWER(Constants!$B$23,MAX($AM116,0))*POWER(Constants!$B$24,MAX($AN116,0)),"")</f>
        <v/>
      </c>
      <c r="BQ116" s="117" t="str">
        <f aca="false">IF(OR($BK116&lt;&gt;Constants!$B$12,NOT($BO116)),"",IF(NOT($AO116),0,Constants!$B$19*IF($AQ116,1,MAX(0,MIN(1,(Constants!$B$20-N116)/Constants!$B$20)))))</f>
        <v/>
      </c>
      <c r="BR116" s="117" t="str">
        <f aca="false">IF(BQ116="","",BQ116*IF($AP116,1,Constants!$B$25)*BP116)</f>
        <v/>
      </c>
      <c r="BS116" s="117" t="str">
        <f aca="false">IF(OR($BK116&lt;&gt;Constants!$B$12,NOT($BO116)),"",IF(NOT($AO116),0,IF(NOT($AQ116),0,MAX(0,Constants!$B$21*(1-ABS(O116-$BM116)/$BM116)))))</f>
        <v/>
      </c>
      <c r="BT116" s="117" t="str">
        <f aca="false">IF(BS116="","",BS116*BP116)</f>
        <v/>
      </c>
      <c r="BU116" s="117" t="str">
        <f aca="false">IF(OR($BK116&lt;&gt;Constants!$B$12,NOT($BO116)),"",IF(OR(NOT($AO116),NOT($AP116)),0,MIN(Constants!$B$18,(Constants!$B$29*$AR116+Constants!$B$30*$AS116)*IF($AQ116,1,MAX(0,MIN(1,(Constants!$B$20-N116)/Constants!$B$20))))))</f>
        <v/>
      </c>
      <c r="BV116" s="117" t="str">
        <f aca="false">IF(BU116="","",BU116*BP116)</f>
        <v/>
      </c>
      <c r="BW116" s="122" t="str">
        <f aca="false">IF(OR($BK116&lt;&gt;Constants!$B$12,NOT($BO116)),"",BR116+BT116+BV116)</f>
        <v/>
      </c>
      <c r="BX116" s="119" t="str">
        <f aca="false">IF(OR($BK116&lt;&gt;Constants!$B$12,$AT116&lt;&gt;TRUE()),"",IF(NOT($AW116),TRUE(),IF($AY116="","",$AY116)))</f>
        <v/>
      </c>
      <c r="BY116" s="120" t="n">
        <f aca="false">IF(BX116="",FALSE(),IF(NOT($AW116),TRUE(),IF($AY116,ISNUMBER(X116),ISNUMBER(W116))))</f>
        <v>0</v>
      </c>
      <c r="BZ116" s="121" t="str">
        <f aca="false">IF(BY116,IF($AJ116,1,Constants!$B$22)*POWER(Constants!$B$23,MAX($AU116,0))*POWER(Constants!$B$24,MAX($AV116,0)),"")</f>
        <v/>
      </c>
      <c r="CA116" s="117" t="str">
        <f aca="false">IF(OR($BK116&lt;&gt;Constants!$B$12,NOT($BY116)),"",IF(NOT($AW116),0,Constants!$B$19*IF($AY116,1,MAX(0,MIN(1,(Constants!$B$20-W116)/Constants!$B$20)))))</f>
        <v/>
      </c>
      <c r="CB116" s="117" t="str">
        <f aca="false">IF(CA116="","",CA116*IF($AX116,1,Constants!$B$25)*BZ116)</f>
        <v/>
      </c>
      <c r="CC116" s="117" t="str">
        <f aca="false">IF(OR($BK116&lt;&gt;Constants!$B$12,NOT($BY116)),"",IF(NOT($AW116),0,IF(NOT($AY116),0,MAX(0,Constants!$B$21*(1-ABS(X116-$BM116)/$BM116)))))</f>
        <v/>
      </c>
      <c r="CD116" s="117" t="str">
        <f aca="false">IF(CC116="","",CC116*BZ116)</f>
        <v/>
      </c>
      <c r="CE116" s="117" t="str">
        <f aca="false">IF(OR($BK116&lt;&gt;Constants!$B$12,NOT($BY116)),"",IF(OR(NOT($AW116),NOT($AX116)),0,MIN(Constants!$B$18,(Constants!$B$29*$AZ116+Constants!$B$30*$BA116)*IF($AY116,1,MAX(0,MIN(1,(Constants!$B$20-W116)/Constants!$B$20))))))</f>
        <v/>
      </c>
      <c r="CF116" s="117" t="str">
        <f aca="false">IF(CE116="","",CE116*BZ116)</f>
        <v/>
      </c>
      <c r="CG116" s="122" t="str">
        <f aca="false">IF(OR($BK116&lt;&gt;Constants!$B$12,NOT($BY116)),"",CB116+CD116+CF116)</f>
        <v/>
      </c>
      <c r="CH116" s="119" t="n">
        <f aca="false">IF(OR(BN116="",BX116=""),TRUE(),BN116&lt;&gt;BX116)</f>
        <v>1</v>
      </c>
      <c r="CI116" s="117" t="str">
        <f aca="false">IF(OR($BK116&lt;&gt;Constants!$B$12,$BB116&lt;&gt;TRUE(),NOT($CH116)),"",IF(NOT($BE116),TRUE(),IF($BG116="","",$BG116)))</f>
        <v/>
      </c>
      <c r="CJ116" s="120" t="n">
        <f aca="false">IF(CI116="",FALSE(),IF(NOT($BE116),TRUE(),IF($BG116,ISNUMBER(AG116),ISNUMBER(AF116))))</f>
        <v>0</v>
      </c>
      <c r="CK116" s="121" t="str">
        <f aca="false">IF(CJ116,IF($AJ116,1,Constants!$B$22)*POWER(Constants!$B$23,MAX($BC116,0))*POWER(Constants!$B$24,MAX($BD116,0)),"")</f>
        <v/>
      </c>
      <c r="CL116" s="117" t="str">
        <f aca="false">IF(OR($BK116&lt;&gt;Constants!$B$12,NOT($CJ116)),"",IF(NOT($BE116),0,Constants!$B$19*IF($BG116,1,MAX(0,MIN(1,(Constants!$B$20-AF116)/Constants!$B$20)))))</f>
        <v/>
      </c>
      <c r="CM116" s="117" t="str">
        <f aca="false">IF(CL116="","",CL116*IF($BF116,1,Constants!$B$25)*CK116)</f>
        <v/>
      </c>
      <c r="CN116" s="117" t="str">
        <f aca="false">IF(OR($BK116&lt;&gt;Constants!$B$12,NOT($CJ116)),"",IF(NOT($BE116),0,IF(NOT($BG116),0,MAX(0,Constants!$B$21*(1-ABS(AG116-$BM116)/$BM116)))))</f>
        <v/>
      </c>
      <c r="CO116" s="117" t="str">
        <f aca="false">IF(CN116="","",CN116*CK116)</f>
        <v/>
      </c>
      <c r="CP116" s="117" t="str">
        <f aca="false">IF(OR($BK116&lt;&gt;Constants!$B$12,NOT($CJ116)),"",IF(OR(NOT($BE116),NOT($BF116)),0,MIN(Constants!$B$18,(Constants!$B$29*$BH116+Constants!$B$30*$BI116)*IF($BG116,1,MAX(0,MIN(1,(Constants!$B$20-AF116)/Constants!$B$20))))))</f>
        <v/>
      </c>
      <c r="CQ116" s="117" t="str">
        <f aca="false">IF(CP116="","",CP116*CK116)</f>
        <v/>
      </c>
      <c r="CR116" s="122" t="str">
        <f aca="false">IF(OR($BK116&lt;&gt;Constants!$B$12,NOT($CJ116)),"",CM116+CO116+CQ116)</f>
        <v/>
      </c>
      <c r="CS116" s="116" t="str">
        <f aca="false">IF(OR($BK116&lt;&gt;Constants!$B$12,ISBLANK($C116)),"",BW116)</f>
        <v/>
      </c>
      <c r="CT116" s="117" t="str">
        <f aca="false">IF(OR($BK116&lt;&gt;Constants!$B$12,ISBLANK($C116)),"",CG116)</f>
        <v/>
      </c>
      <c r="CU116" s="118" t="str">
        <f aca="false">IF(OR($BK116&lt;&gt;Constants!$B$12,ISBLANK($C116)),"",CR116)</f>
        <v/>
      </c>
      <c r="CV116" s="117" t="str">
        <f aca="false">IF(OR($BK116&lt;&gt;Constants!$B$12,ISBLANK($C116)),"",IF(COUNT(CS116:CU116)=0,0,MAX(CS116:CU116)))</f>
        <v/>
      </c>
      <c r="CW116" s="117" t="str">
        <f aca="false">IF($BK116&lt;&gt;Constants!$B$12,"",CV116)</f>
        <v/>
      </c>
      <c r="CX116" s="117" t="str">
        <f aca="false">IF(ISNUMBER(CW116), RANK(CW116,$CW$11:$CW$510), "")</f>
        <v/>
      </c>
      <c r="CY116" s="116" t="str">
        <f aca="false">IF(OR($BK116&lt;&gt;Constants!$B$12,ISBLANK($C116)),"",MAX(BT116,CD116,CO116))</f>
        <v/>
      </c>
      <c r="CZ116" s="117" t="str">
        <f aca="false">IF(ISNUMBER(CY116), RANK(CY116,CY$11:CY$510), "")</f>
        <v/>
      </c>
      <c r="DA116" s="117" t="str">
        <f aca="false">IF(OR($BK116&lt;&gt;Constants!$B$12,ISBLANK($C116)),"",MAX(AM116,AU116,IF($CH116,BC116,0)))</f>
        <v/>
      </c>
      <c r="DB116" s="117" t="str">
        <f aca="false">IF(ISNUMBER(DA116), RANK(DA116,DA$11:DA$510,1), "")</f>
        <v/>
      </c>
      <c r="DC116" s="117" t="str">
        <f aca="false">IF(OR($BK116&lt;&gt;Constants!$B$12,ISBLANK($C116)),"",MAX(BV116,CF116,CQ116))</f>
        <v/>
      </c>
      <c r="DD116" s="117" t="str">
        <f aca="false">IF(ISNUMBER(DC116),RANK(DC116,DC$11:DC$510),"")</f>
        <v/>
      </c>
      <c r="DE116" s="123" t="str">
        <f aca="false">IFERROR(IF(OR($BK116&lt;&gt;Constants!$B$12, ISBLANK($C116)),"",LARGE(CS116:CU116,2)), 0)</f>
        <v/>
      </c>
      <c r="DF116" s="118" t="str">
        <f aca="false">IF(ISNUMBER(DE116), RANK(DE116,DE$11:DE$510), "")</f>
        <v/>
      </c>
      <c r="DG116" s="117" t="str">
        <f aca="false">IF(ISBLANK($C116),"",IF(BK116=Constants!$B$12,RANK($CX116, $CX$11:$CX$510, 1)+
SUMPRODUCT(--($CX$11:$CX$510=$CX116),--($CZ116&gt;$CZ$11:$CZ$510))+
SUMPRODUCT(--($CX$11:$CX$510=$CX116),--($CZ116=$CZ$11:$CZ$510),--($DB116&gt;$DB$11:$DB$510))+
SUMPRODUCT(--($CX$11:$CX$510=$CX116),--($CZ116=$CZ$11:$CZ$510),--($DB116=$DB$11:$DB$510), --($DD116&gt;$DD$11:$DD$510))+
SUMPRODUCT(--($CX$11:$CX$510=$CX116),--($CZ116=$CZ$11:$CZ$510),--($DB116=$DB$11:$DB$510), --($DD116=$DD$11:$DD$510), --($DF116&gt;$DF$11:$DF$510))
,BK116)
)</f>
        <v/>
      </c>
      <c r="DH116" s="117" t="str">
        <f aca="false">IF(ISBLANK(C116),"",IF(BK116&lt;&gt;Constants!$B$12, BK116, CX116-DG116))</f>
        <v/>
      </c>
      <c r="DI116" s="118"/>
      <c r="DJ116" s="124"/>
      <c r="DK116" s="125" t="str">
        <f aca="false">IF(ISBLANK($C116),"",IF($BK116=Constants!$B$13,$BM116,""))</f>
        <v/>
      </c>
      <c r="DL116" s="124" t="str">
        <f aca="false">IF(ISBLANK($C116),"",IF($BK116&lt;&gt;Constants!$B$12,"",IF(COUNT($CS116:$CU116)=0,"",MATCH($CV116,$CS116:$CU116,0))))</f>
        <v/>
      </c>
      <c r="DM116" s="126" t="str">
        <f aca="false">IF(ISNUMBER($DL116),CHOOSE($DL116,$BR116,$CB116,$CM116),"")</f>
        <v/>
      </c>
      <c r="DN116" s="126" t="str">
        <f aca="false">IF(ISNUMBER($DL116),CHOOSE($DL116,$BT116,$CD116,$CO116),"")</f>
        <v/>
      </c>
      <c r="DO116" s="126" t="str">
        <f aca="false">IF(ISNUMBER($DL116),CHOOSE($DL116,$BV116,$CF116,$CQ116),"")</f>
        <v/>
      </c>
      <c r="DP116" s="127" t="str">
        <f aca="false">IF(ISBLANK(C116),"",IF(BK116&lt;&gt;Constants!$B$12, BK116 ,CW116))</f>
        <v/>
      </c>
      <c r="DQ116" s="128" t="str">
        <f aca="false">IF(ISBLANK($C116),"",IF($BK116&lt;&gt;Constants!$B$12,$BK116,$BL116))</f>
        <v/>
      </c>
      <c r="DR116" s="128" t="str">
        <f aca="false">IF(ISBLANK(C116),"",DH116)</f>
        <v/>
      </c>
      <c r="DS116" s="128" t="str">
        <f aca="false">IF(ISBLANK(C116),"",DG116)</f>
        <v/>
      </c>
      <c r="DT116" s="129" t="str">
        <f aca="false">IF(ISBLANK(C116),
  "",
IF(DS116=Constants!$B$9,COUNTA($C$11:$C510)+2,IF(DS116=Constants!$B$10,COUNTA($C$11:$C510)+1,IF(DS116=Constants!$B$11,COUNTA($C$11:$C510),DS116))))</f>
        <v/>
      </c>
      <c r="DU116" s="3"/>
      <c r="DV116" s="130" t="n">
        <f aca="false">IF(OR(ISNUMBER(DS116),DS116="DQ",DS116="P",DS116="NS"),
    1,
    0
)</f>
        <v>0</v>
      </c>
      <c r="DW116" s="130" t="n">
        <v>106</v>
      </c>
      <c r="DX116" s="130" t="str">
        <f aca="false">IF(ISBLANK($C116),"",IF(ISNUMBER(DT116),DT116+ROW($B116)/1000,""))</f>
        <v/>
      </c>
      <c r="DY116" s="130" t="str">
        <f aca="false">IF(ISNUMBER(DX116), RANK(DX116,DX$11:DX$510,1), "")</f>
        <v/>
      </c>
      <c r="DZ116" s="130" t="str">
        <f aca="false">IF(ISBLANK($C116),
    "",
    $B116
)</f>
        <v/>
      </c>
      <c r="EA116" s="130" t="str">
        <f aca="false">IF(ISBLANK($C116),
    "",
    $C116
)</f>
        <v/>
      </c>
      <c r="EB116" s="130" t="str">
        <f aca="false">IF(ISBLANK($C116),
    "",
    $D116
)</f>
        <v/>
      </c>
      <c r="EC116" s="130" t="str">
        <f aca="false">IF(ISBLANK($C116),"",$DQ116)</f>
        <v/>
      </c>
      <c r="ED116" s="131" t="str">
        <f aca="false">DP116</f>
        <v/>
      </c>
      <c r="EE116" s="130" t="str">
        <f aca="false">IF(ISBLANK($C116),
    "",
    DS116
)</f>
        <v/>
      </c>
      <c r="EF116" s="132" t="str">
        <f aca="false">IF(DW116&gt;DV$10,
    "",
    VLOOKUP(DW116,DY$11:EE614,7,FALSE())
)</f>
        <v/>
      </c>
      <c r="EG116" s="133" t="str">
        <f aca="false">IF(DW116&gt;DV$10,
    "",
    VLOOKUP(DW116,DY$11:EE614,2,FALSE())
)</f>
        <v/>
      </c>
      <c r="EH116" s="133" t="str">
        <f aca="false">IF(DW116&gt;DV$10,
    "",
    VLOOKUP(DW116,DY$11:EE614,3,FALSE())
)</f>
        <v/>
      </c>
      <c r="EI116" s="133" t="str">
        <f aca="false">IF(DW116&gt;DV$10,
    "",
    VLOOKUP(DW116,DY$11:EE614,4,FALSE())
)</f>
        <v/>
      </c>
      <c r="EJ116" s="134" t="str">
        <f aca="false">IF(DW116&gt;DV$10,
    "",
    VLOOKUP(DW116,DY$11:EE614,6,FALSE())
)</f>
        <v/>
      </c>
      <c r="EK116" s="59"/>
    </row>
    <row r="117" customFormat="false" ht="15.75" hidden="false" customHeight="false" outlineLevel="0" collapsed="false">
      <c r="A117" s="3"/>
      <c r="B117" s="153"/>
      <c r="C117" s="154"/>
      <c r="D117" s="135"/>
      <c r="E117" s="158"/>
      <c r="F117" s="137"/>
      <c r="G117" s="137"/>
      <c r="H117" s="138"/>
      <c r="I117" s="139"/>
      <c r="J117" s="140"/>
      <c r="K117" s="140"/>
      <c r="L117" s="140"/>
      <c r="M117" s="140"/>
      <c r="N117" s="141"/>
      <c r="O117" s="142"/>
      <c r="P117" s="137"/>
      <c r="Q117" s="138"/>
      <c r="R117" s="139"/>
      <c r="S117" s="140"/>
      <c r="T117" s="140"/>
      <c r="U117" s="140"/>
      <c r="V117" s="140"/>
      <c r="W117" s="141"/>
      <c r="X117" s="142"/>
      <c r="Y117" s="137"/>
      <c r="Z117" s="138"/>
      <c r="AA117" s="139"/>
      <c r="AB117" s="140"/>
      <c r="AC117" s="140"/>
      <c r="AD117" s="140"/>
      <c r="AE117" s="140"/>
      <c r="AF117" s="141"/>
      <c r="AG117" s="143"/>
      <c r="AH117" s="139"/>
      <c r="AI117" s="116"/>
      <c r="AJ117" s="116" t="str">
        <f aca="false">IF(ISBLANK($C117),
  "",
IF(E117=Constants!$B$7,
  TRUE(),
IF(E117=Constants!$B$8,
  FALSE(),
  TRUE()
)))</f>
        <v/>
      </c>
      <c r="AK117" s="117" t="str">
        <f aca="false">IF(ISBLANK($C117),"",IF(F117=Constants!$B$8,FALSE(),TRUE()))</f>
        <v/>
      </c>
      <c r="AL117" s="117" t="str">
        <f aca="false">IF(ISBLANK($C117),"",COUNTA($G117:$O117)&gt;0)</f>
        <v/>
      </c>
      <c r="AM117" s="117" t="str">
        <f aca="false">IF(OR(ISBLANK($C117),$AL117&lt;&gt;TRUE()),"",IF(ISBLANK(G117),Constants!$B$27,MAX(0,G117)))</f>
        <v/>
      </c>
      <c r="AN117" s="117" t="str">
        <f aca="false">IF(OR(ISBLANK($C117),$AL117&lt;&gt;TRUE()),"",IF(ISBLANK(H117),Constants!$B$28,MAX(0,H117)))</f>
        <v/>
      </c>
      <c r="AO117" s="117" t="str">
        <f aca="false">IF(OR(ISBLANK($C117),$AL117&lt;&gt;TRUE()),"",IF(J117=Constants!$B$7,TRUE(),IF(J117=Constants!$B$8,FALSE(),TRUE())))</f>
        <v/>
      </c>
      <c r="AP117" s="117" t="str">
        <f aca="false">IF(OR(ISBLANK($C117),$AL117&lt;&gt;TRUE()),"",IF(I117=Constants!$B$7,TRUE(),IF(I117=Constants!$B$8,FALSE(),TRUE())))</f>
        <v/>
      </c>
      <c r="AQ117" s="117" t="str">
        <f aca="false">IF(OR(ISBLANK($C117),$AL117&lt;&gt;TRUE()),"",IF(K117=Constants!$B$33,TRUE(),IF(K117=Constants!$B$34,FALSE(),IF(AND(ISNUMBER(O117),OR(ISBLANK(N117),N117=0)),TRUE(),IF(AND(ISBLANK(O117),ISNUMBER(N117),N117&lt;&gt;0),FALSE(),"")))))</f>
        <v/>
      </c>
      <c r="AR117" s="117" t="str">
        <f aca="false">IF(OR(ISBLANK($C117),$AL117&lt;&gt;TRUE()),"",IF(ISBLANK(L117),Constants!$B$35,MAX(0,MIN(Constants!$B$31,L117))))</f>
        <v/>
      </c>
      <c r="AS117" s="117" t="str">
        <f aca="false">IF(OR(ISBLANK($C117),$AL117&lt;&gt;TRUE()),"",IF(ISBLANK(M117),Constants!$B$35,MAX(0,MIN(Constants!$B$32,M117))))</f>
        <v/>
      </c>
      <c r="AT117" s="117" t="str">
        <f aca="false">IF(ISBLANK($C117),"",COUNTA($P117:$X117)&gt;0)</f>
        <v/>
      </c>
      <c r="AU117" s="117" t="str">
        <f aca="false">IF(OR(ISBLANK($C117),$AT117&lt;&gt;TRUE()),"",IF(ISBLANK(P117),Constants!$B$27,MAX(0,P117)))</f>
        <v/>
      </c>
      <c r="AV117" s="117" t="str">
        <f aca="false">IF(OR(ISBLANK($C117),$AT117&lt;&gt;TRUE()),"",IF(ISBLANK(Q117),Constants!$B$28,MAX(0,Q117)))</f>
        <v/>
      </c>
      <c r="AW117" s="117" t="str">
        <f aca="false">IF(OR(ISBLANK($C117),$AT117&lt;&gt;TRUE()),"",IF(S117=Constants!$B$7,TRUE(),IF(S117=Constants!$B$8,FALSE(),TRUE())))</f>
        <v/>
      </c>
      <c r="AX117" s="117" t="str">
        <f aca="false">IF(OR(ISBLANK($C117),$AT117&lt;&gt;TRUE()),"",IF(R117=Constants!$B$7,TRUE(),IF(R117=Constants!$B$8,FALSE(),TRUE())))</f>
        <v/>
      </c>
      <c r="AY117" s="117" t="str">
        <f aca="false">IF(OR(ISBLANK($C117),$AT117&lt;&gt;TRUE()),"",IF(T117=Constants!$B$33,TRUE(),IF(T117=Constants!$B$34,FALSE(),IF(AND(ISNUMBER(X117),OR(ISBLANK(W117),W117=0)),TRUE(),IF(AND(ISBLANK(X117),ISNUMBER(W117),W117&lt;&gt;0),FALSE(),"")))))</f>
        <v/>
      </c>
      <c r="AZ117" s="117" t="str">
        <f aca="false">IF(OR(ISBLANK($C117),$AT117&lt;&gt;TRUE()),"",IF(ISBLANK(U117),Constants!$B$35,MAX(0,MIN(Constants!$B$31,U117))))</f>
        <v/>
      </c>
      <c r="BA117" s="117" t="str">
        <f aca="false">IF(OR(ISBLANK($C117),$AT117&lt;&gt;TRUE()),"",IF(ISBLANK(V117),Constants!$B$35,MAX(0,MIN(Constants!$B$32,V117))))</f>
        <v/>
      </c>
      <c r="BB117" s="117" t="str">
        <f aca="false">IF(ISBLANK($C117),"",COUNTA($Y117:$AG117)&gt;0)</f>
        <v/>
      </c>
      <c r="BC117" s="117" t="str">
        <f aca="false">IF(OR(ISBLANK($C117),$BB117&lt;&gt;TRUE()),"",IF(ISBLANK(Y117),Constants!$B$27,MAX(0,Y117)))</f>
        <v/>
      </c>
      <c r="BD117" s="117" t="str">
        <f aca="false">IF(OR(ISBLANK($C117),$BB117&lt;&gt;TRUE()),"",IF(ISBLANK(Z117),Constants!$B$28,MAX(0,Z117)))</f>
        <v/>
      </c>
      <c r="BE117" s="117" t="str">
        <f aca="false">IF(OR(ISBLANK($C117),$BB117&lt;&gt;TRUE()),"",IF(AB117=Constants!$B$7,TRUE(),IF(AB117=Constants!$B$8,FALSE(),TRUE())))</f>
        <v/>
      </c>
      <c r="BF117" s="117" t="str">
        <f aca="false">IF(OR(ISBLANK($C117),$BB117&lt;&gt;TRUE()),"",IF(AA117=Constants!$B$7,TRUE(),IF(AA117=Constants!$B$8,FALSE(),TRUE())))</f>
        <v/>
      </c>
      <c r="BG117" s="117" t="str">
        <f aca="false">IF(OR(ISBLANK($C117),$BB117&lt;&gt;TRUE()),"",IF(AC117=Constants!$B$33,TRUE(),IF(AC117=Constants!$B$34,FALSE(),IF(AND(ISNUMBER(AG117),OR(ISBLANK(AF117),AF117=0)),TRUE(),IF(AND(ISBLANK(AG117),ISNUMBER(AF117),AF117&lt;&gt;0),FALSE(),"")))))</f>
        <v/>
      </c>
      <c r="BH117" s="117" t="str">
        <f aca="false">IF(OR(ISBLANK($C117),$BB117&lt;&gt;TRUE()),"",IF(ISBLANK(AD117),Constants!$B$35,MAX(0,MIN(Constants!$B$31,AD117))))</f>
        <v/>
      </c>
      <c r="BI117" s="117" t="str">
        <f aca="false">IF(OR(ISBLANK($C117),$BB117&lt;&gt;TRUE()),"",IF(ISBLANK(AE117),Constants!$B$35,MAX(0,MIN(Constants!$B$32,AE117))))</f>
        <v/>
      </c>
      <c r="BJ117" s="118" t="str">
        <f aca="false">IF(ISBLANK($C117),
  "",
IF(AH117=Constants!$B$7,
  TRUE(),
IF(AH117=Constants!$B$8,
  FALSE(),
  FALSE()
)))</f>
        <v/>
      </c>
      <c r="BK117" s="117" t="str">
        <f aca="false">IF(ISBLANK($C117),"",IF($BJ117,Constants!$B$9,IF(COUNTA($E117:$AH117)=0,Constants!$B$10,IF(NOT($AK117),Constants!$B$11,IF(AND(NOT(ISNUMBER($BM117)),COUNTA($O117,$X117,$AG117)&gt;0),Constants!$B$13,Constants!$B$12)))))</f>
        <v/>
      </c>
      <c r="BL117" s="117" t="str">
        <f aca="false">IF(ISBLANK($C117),"",IF($BK117&lt;&gt;Constants!$B$12,$BK117,Constants!$B$4))</f>
        <v/>
      </c>
      <c r="BM117" s="116" t="str">
        <f aca="false">IF(OR(ISBLANK($D$8), NOT(ISNUMBER($D$8))), Constants!$B$17,$D$8)</f>
        <v>ERROR: Set Target Time in cell D8</v>
      </c>
      <c r="BN117" s="119" t="str">
        <f aca="false">IF(OR($BK117&lt;&gt;Constants!$B$12,$AL117&lt;&gt;TRUE()),"",IF(NOT($AO117),TRUE(),IF($AQ117="","",$AQ117)))</f>
        <v/>
      </c>
      <c r="BO117" s="120" t="n">
        <f aca="false">IF(BN117="",FALSE(),IF(NOT($AO117),TRUE(),IF($AQ117,ISNUMBER(O117),ISNUMBER(N117))))</f>
        <v>0</v>
      </c>
      <c r="BP117" s="121" t="str">
        <f aca="false">IF(BO117,IF($AJ117,1,Constants!$B$22)*POWER(Constants!$B$23,MAX($AM117,0))*POWER(Constants!$B$24,MAX($AN117,0)),"")</f>
        <v/>
      </c>
      <c r="BQ117" s="117" t="str">
        <f aca="false">IF(OR($BK117&lt;&gt;Constants!$B$12,NOT($BO117)),"",IF(NOT($AO117),0,Constants!$B$19*IF($AQ117,1,MAX(0,MIN(1,(Constants!$B$20-N117)/Constants!$B$20)))))</f>
        <v/>
      </c>
      <c r="BR117" s="117" t="str">
        <f aca="false">IF(BQ117="","",BQ117*IF($AP117,1,Constants!$B$25)*BP117)</f>
        <v/>
      </c>
      <c r="BS117" s="117" t="str">
        <f aca="false">IF(OR($BK117&lt;&gt;Constants!$B$12,NOT($BO117)),"",IF(NOT($AO117),0,IF(NOT($AQ117),0,MAX(0,Constants!$B$21*(1-ABS(O117-$BM117)/$BM117)))))</f>
        <v/>
      </c>
      <c r="BT117" s="117" t="str">
        <f aca="false">IF(BS117="","",BS117*BP117)</f>
        <v/>
      </c>
      <c r="BU117" s="117" t="str">
        <f aca="false">IF(OR($BK117&lt;&gt;Constants!$B$12,NOT($BO117)),"",IF(OR(NOT($AO117),NOT($AP117)),0,MIN(Constants!$B$18,(Constants!$B$29*$AR117+Constants!$B$30*$AS117)*IF($AQ117,1,MAX(0,MIN(1,(Constants!$B$20-N117)/Constants!$B$20))))))</f>
        <v/>
      </c>
      <c r="BV117" s="117" t="str">
        <f aca="false">IF(BU117="","",BU117*BP117)</f>
        <v/>
      </c>
      <c r="BW117" s="122" t="str">
        <f aca="false">IF(OR($BK117&lt;&gt;Constants!$B$12,NOT($BO117)),"",BR117+BT117+BV117)</f>
        <v/>
      </c>
      <c r="BX117" s="119" t="str">
        <f aca="false">IF(OR($BK117&lt;&gt;Constants!$B$12,$AT117&lt;&gt;TRUE()),"",IF(NOT($AW117),TRUE(),IF($AY117="","",$AY117)))</f>
        <v/>
      </c>
      <c r="BY117" s="120" t="n">
        <f aca="false">IF(BX117="",FALSE(),IF(NOT($AW117),TRUE(),IF($AY117,ISNUMBER(X117),ISNUMBER(W117))))</f>
        <v>0</v>
      </c>
      <c r="BZ117" s="121" t="str">
        <f aca="false">IF(BY117,IF($AJ117,1,Constants!$B$22)*POWER(Constants!$B$23,MAX($AU117,0))*POWER(Constants!$B$24,MAX($AV117,0)),"")</f>
        <v/>
      </c>
      <c r="CA117" s="117" t="str">
        <f aca="false">IF(OR($BK117&lt;&gt;Constants!$B$12,NOT($BY117)),"",IF(NOT($AW117),0,Constants!$B$19*IF($AY117,1,MAX(0,MIN(1,(Constants!$B$20-W117)/Constants!$B$20)))))</f>
        <v/>
      </c>
      <c r="CB117" s="117" t="str">
        <f aca="false">IF(CA117="","",CA117*IF($AX117,1,Constants!$B$25)*BZ117)</f>
        <v/>
      </c>
      <c r="CC117" s="117" t="str">
        <f aca="false">IF(OR($BK117&lt;&gt;Constants!$B$12,NOT($BY117)),"",IF(NOT($AW117),0,IF(NOT($AY117),0,MAX(0,Constants!$B$21*(1-ABS(X117-$BM117)/$BM117)))))</f>
        <v/>
      </c>
      <c r="CD117" s="117" t="str">
        <f aca="false">IF(CC117="","",CC117*BZ117)</f>
        <v/>
      </c>
      <c r="CE117" s="117" t="str">
        <f aca="false">IF(OR($BK117&lt;&gt;Constants!$B$12,NOT($BY117)),"",IF(OR(NOT($AW117),NOT($AX117)),0,MIN(Constants!$B$18,(Constants!$B$29*$AZ117+Constants!$B$30*$BA117)*IF($AY117,1,MAX(0,MIN(1,(Constants!$B$20-W117)/Constants!$B$20))))))</f>
        <v/>
      </c>
      <c r="CF117" s="117" t="str">
        <f aca="false">IF(CE117="","",CE117*BZ117)</f>
        <v/>
      </c>
      <c r="CG117" s="122" t="str">
        <f aca="false">IF(OR($BK117&lt;&gt;Constants!$B$12,NOT($BY117)),"",CB117+CD117+CF117)</f>
        <v/>
      </c>
      <c r="CH117" s="119" t="n">
        <f aca="false">IF(OR(BN117="",BX117=""),TRUE(),BN117&lt;&gt;BX117)</f>
        <v>1</v>
      </c>
      <c r="CI117" s="117" t="str">
        <f aca="false">IF(OR($BK117&lt;&gt;Constants!$B$12,$BB117&lt;&gt;TRUE(),NOT($CH117)),"",IF(NOT($BE117),TRUE(),IF($BG117="","",$BG117)))</f>
        <v/>
      </c>
      <c r="CJ117" s="120" t="n">
        <f aca="false">IF(CI117="",FALSE(),IF(NOT($BE117),TRUE(),IF($BG117,ISNUMBER(AG117),ISNUMBER(AF117))))</f>
        <v>0</v>
      </c>
      <c r="CK117" s="121" t="str">
        <f aca="false">IF(CJ117,IF($AJ117,1,Constants!$B$22)*POWER(Constants!$B$23,MAX($BC117,0))*POWER(Constants!$B$24,MAX($BD117,0)),"")</f>
        <v/>
      </c>
      <c r="CL117" s="117" t="str">
        <f aca="false">IF(OR($BK117&lt;&gt;Constants!$B$12,NOT($CJ117)),"",IF(NOT($BE117),0,Constants!$B$19*IF($BG117,1,MAX(0,MIN(1,(Constants!$B$20-AF117)/Constants!$B$20)))))</f>
        <v/>
      </c>
      <c r="CM117" s="117" t="str">
        <f aca="false">IF(CL117="","",CL117*IF($BF117,1,Constants!$B$25)*CK117)</f>
        <v/>
      </c>
      <c r="CN117" s="117" t="str">
        <f aca="false">IF(OR($BK117&lt;&gt;Constants!$B$12,NOT($CJ117)),"",IF(NOT($BE117),0,IF(NOT($BG117),0,MAX(0,Constants!$B$21*(1-ABS(AG117-$BM117)/$BM117)))))</f>
        <v/>
      </c>
      <c r="CO117" s="117" t="str">
        <f aca="false">IF(CN117="","",CN117*CK117)</f>
        <v/>
      </c>
      <c r="CP117" s="117" t="str">
        <f aca="false">IF(OR($BK117&lt;&gt;Constants!$B$12,NOT($CJ117)),"",IF(OR(NOT($BE117),NOT($BF117)),0,MIN(Constants!$B$18,(Constants!$B$29*$BH117+Constants!$B$30*$BI117)*IF($BG117,1,MAX(0,MIN(1,(Constants!$B$20-AF117)/Constants!$B$20))))))</f>
        <v/>
      </c>
      <c r="CQ117" s="117" t="str">
        <f aca="false">IF(CP117="","",CP117*CK117)</f>
        <v/>
      </c>
      <c r="CR117" s="122" t="str">
        <f aca="false">IF(OR($BK117&lt;&gt;Constants!$B$12,NOT($CJ117)),"",CM117+CO117+CQ117)</f>
        <v/>
      </c>
      <c r="CS117" s="116" t="str">
        <f aca="false">IF(OR($BK117&lt;&gt;Constants!$B$12,ISBLANK($C117)),"",BW117)</f>
        <v/>
      </c>
      <c r="CT117" s="117" t="str">
        <f aca="false">IF(OR($BK117&lt;&gt;Constants!$B$12,ISBLANK($C117)),"",CG117)</f>
        <v/>
      </c>
      <c r="CU117" s="118" t="str">
        <f aca="false">IF(OR($BK117&lt;&gt;Constants!$B$12,ISBLANK($C117)),"",CR117)</f>
        <v/>
      </c>
      <c r="CV117" s="117" t="str">
        <f aca="false">IF(OR($BK117&lt;&gt;Constants!$B$12,ISBLANK($C117)),"",IF(COUNT(CS117:CU117)=0,0,MAX(CS117:CU117)))</f>
        <v/>
      </c>
      <c r="CW117" s="117" t="str">
        <f aca="false">IF($BK117&lt;&gt;Constants!$B$12,"",CV117)</f>
        <v/>
      </c>
      <c r="CX117" s="117" t="str">
        <f aca="false">IF(ISNUMBER(CW117), RANK(CW117,$CW$11:$CW$510), "")</f>
        <v/>
      </c>
      <c r="CY117" s="116" t="str">
        <f aca="false">IF(OR($BK117&lt;&gt;Constants!$B$12,ISBLANK($C117)),"",MAX(BT117,CD117,CO117))</f>
        <v/>
      </c>
      <c r="CZ117" s="117" t="str">
        <f aca="false">IF(ISNUMBER(CY117), RANK(CY117,CY$11:CY$510), "")</f>
        <v/>
      </c>
      <c r="DA117" s="117" t="str">
        <f aca="false">IF(OR($BK117&lt;&gt;Constants!$B$12,ISBLANK($C117)),"",MAX(AM117,AU117,IF($CH117,BC117,0)))</f>
        <v/>
      </c>
      <c r="DB117" s="117" t="str">
        <f aca="false">IF(ISNUMBER(DA117), RANK(DA117,DA$11:DA$510,1), "")</f>
        <v/>
      </c>
      <c r="DC117" s="117" t="str">
        <f aca="false">IF(OR($BK117&lt;&gt;Constants!$B$12,ISBLANK($C117)),"",MAX(BV117,CF117,CQ117))</f>
        <v/>
      </c>
      <c r="DD117" s="117" t="str">
        <f aca="false">IF(ISNUMBER(DC117),RANK(DC117,DC$11:DC$510),"")</f>
        <v/>
      </c>
      <c r="DE117" s="123" t="str">
        <f aca="false">IFERROR(IF(OR($BK117&lt;&gt;Constants!$B$12, ISBLANK($C117)),"",LARGE(CS117:CU117,2)), 0)</f>
        <v/>
      </c>
      <c r="DF117" s="118" t="str">
        <f aca="false">IF(ISNUMBER(DE117), RANK(DE117,DE$11:DE$510), "")</f>
        <v/>
      </c>
      <c r="DG117" s="117" t="str">
        <f aca="false">IF(ISBLANK($C117),"",IF(BK117=Constants!$B$12,RANK($CX117, $CX$11:$CX$510, 1)+
SUMPRODUCT(--($CX$11:$CX$510=$CX117),--($CZ117&gt;$CZ$11:$CZ$510))+
SUMPRODUCT(--($CX$11:$CX$510=$CX117),--($CZ117=$CZ$11:$CZ$510),--($DB117&gt;$DB$11:$DB$510))+
SUMPRODUCT(--($CX$11:$CX$510=$CX117),--($CZ117=$CZ$11:$CZ$510),--($DB117=$DB$11:$DB$510), --($DD117&gt;$DD$11:$DD$510))+
SUMPRODUCT(--($CX$11:$CX$510=$CX117),--($CZ117=$CZ$11:$CZ$510),--($DB117=$DB$11:$DB$510), --($DD117=$DD$11:$DD$510), --($DF117&gt;$DF$11:$DF$510))
,BK117)
)</f>
        <v/>
      </c>
      <c r="DH117" s="117" t="str">
        <f aca="false">IF(ISBLANK(C117),"",IF(BK117&lt;&gt;Constants!$B$12, BK117, CX117-DG117))</f>
        <v/>
      </c>
      <c r="DI117" s="118"/>
      <c r="DJ117" s="124"/>
      <c r="DK117" s="125" t="str">
        <f aca="false">IF(ISBLANK($C117),"",IF($BK117=Constants!$B$13,$BM117,""))</f>
        <v/>
      </c>
      <c r="DL117" s="124" t="str">
        <f aca="false">IF(ISBLANK($C117),"",IF($BK117&lt;&gt;Constants!$B$12,"",IF(COUNT($CS117:$CU117)=0,"",MATCH($CV117,$CS117:$CU117,0))))</f>
        <v/>
      </c>
      <c r="DM117" s="126" t="str">
        <f aca="false">IF(ISNUMBER($DL117),CHOOSE($DL117,$BR117,$CB117,$CM117),"")</f>
        <v/>
      </c>
      <c r="DN117" s="126" t="str">
        <f aca="false">IF(ISNUMBER($DL117),CHOOSE($DL117,$BT117,$CD117,$CO117),"")</f>
        <v/>
      </c>
      <c r="DO117" s="126" t="str">
        <f aca="false">IF(ISNUMBER($DL117),CHOOSE($DL117,$BV117,$CF117,$CQ117),"")</f>
        <v/>
      </c>
      <c r="DP117" s="127" t="str">
        <f aca="false">IF(ISBLANK(C117),"",IF(BK117&lt;&gt;Constants!$B$12, BK117 ,CW117))</f>
        <v/>
      </c>
      <c r="DQ117" s="128" t="str">
        <f aca="false">IF(ISBLANK($C117),"",IF($BK117&lt;&gt;Constants!$B$12,$BK117,$BL117))</f>
        <v/>
      </c>
      <c r="DR117" s="128" t="str">
        <f aca="false">IF(ISBLANK(C117),"",DH117)</f>
        <v/>
      </c>
      <c r="DS117" s="128" t="str">
        <f aca="false">IF(ISBLANK(C117),"",DG117)</f>
        <v/>
      </c>
      <c r="DT117" s="129" t="str">
        <f aca="false">IF(ISBLANK(C117),
  "",
IF(DS117=Constants!$B$9,COUNTA($C$11:$C510)+2,IF(DS117=Constants!$B$10,COUNTA($C$11:$C510)+1,IF(DS117=Constants!$B$11,COUNTA($C$11:$C510),DS117))))</f>
        <v/>
      </c>
      <c r="DU117" s="3"/>
      <c r="DV117" s="130" t="n">
        <f aca="false">IF(OR(ISNUMBER(DS117),DS117="DQ",DS117="P",DS117="NS"),
    1,
    0
)</f>
        <v>0</v>
      </c>
      <c r="DW117" s="130" t="n">
        <v>107</v>
      </c>
      <c r="DX117" s="130" t="str">
        <f aca="false">IF(ISBLANK($C117),"",IF(ISNUMBER(DT117),DT117+ROW($B117)/1000,""))</f>
        <v/>
      </c>
      <c r="DY117" s="130" t="str">
        <f aca="false">IF(ISNUMBER(DX117), RANK(DX117,DX$11:DX$510,1), "")</f>
        <v/>
      </c>
      <c r="DZ117" s="130" t="str">
        <f aca="false">IF(ISBLANK($C117),
    "",
    $B117
)</f>
        <v/>
      </c>
      <c r="EA117" s="130" t="str">
        <f aca="false">IF(ISBLANK($C117),
    "",
    $C117
)</f>
        <v/>
      </c>
      <c r="EB117" s="130" t="str">
        <f aca="false">IF(ISBLANK($C117),
    "",
    $D117
)</f>
        <v/>
      </c>
      <c r="EC117" s="130" t="str">
        <f aca="false">IF(ISBLANK($C117),"",$DQ117)</f>
        <v/>
      </c>
      <c r="ED117" s="131" t="str">
        <f aca="false">DP117</f>
        <v/>
      </c>
      <c r="EE117" s="130" t="str">
        <f aca="false">IF(ISBLANK($C117),
    "",
    DS117
)</f>
        <v/>
      </c>
      <c r="EF117" s="132" t="str">
        <f aca="false">IF(DW117&gt;DV$10,
    "",
    VLOOKUP(DW117,DY$11:EE615,7,FALSE())
)</f>
        <v/>
      </c>
      <c r="EG117" s="133" t="str">
        <f aca="false">IF(DW117&gt;DV$10,
    "",
    VLOOKUP(DW117,DY$11:EE615,2,FALSE())
)</f>
        <v/>
      </c>
      <c r="EH117" s="133" t="str">
        <f aca="false">IF(DW117&gt;DV$10,
    "",
    VLOOKUP(DW117,DY$11:EE615,3,FALSE())
)</f>
        <v/>
      </c>
      <c r="EI117" s="133" t="str">
        <f aca="false">IF(DW117&gt;DV$10,
    "",
    VLOOKUP(DW117,DY$11:EE615,4,FALSE())
)</f>
        <v/>
      </c>
      <c r="EJ117" s="134" t="str">
        <f aca="false">IF(DW117&gt;DV$10,
    "",
    VLOOKUP(DW117,DY$11:EE615,6,FALSE())
)</f>
        <v/>
      </c>
      <c r="EK117" s="59"/>
    </row>
    <row r="118" customFormat="false" ht="15.75" hidden="false" customHeight="false" outlineLevel="0" collapsed="false">
      <c r="A118" s="3"/>
      <c r="B118" s="153"/>
      <c r="C118" s="154"/>
      <c r="D118" s="135"/>
      <c r="E118" s="158"/>
      <c r="F118" s="137"/>
      <c r="G118" s="137"/>
      <c r="H118" s="138"/>
      <c r="I118" s="139"/>
      <c r="J118" s="140"/>
      <c r="K118" s="140"/>
      <c r="L118" s="140"/>
      <c r="M118" s="140"/>
      <c r="N118" s="141"/>
      <c r="O118" s="142"/>
      <c r="P118" s="137"/>
      <c r="Q118" s="138"/>
      <c r="R118" s="139"/>
      <c r="S118" s="140"/>
      <c r="T118" s="140"/>
      <c r="U118" s="140"/>
      <c r="V118" s="140"/>
      <c r="W118" s="141"/>
      <c r="X118" s="142"/>
      <c r="Y118" s="137"/>
      <c r="Z118" s="138"/>
      <c r="AA118" s="139"/>
      <c r="AB118" s="140"/>
      <c r="AC118" s="140"/>
      <c r="AD118" s="140"/>
      <c r="AE118" s="140"/>
      <c r="AF118" s="141"/>
      <c r="AG118" s="143"/>
      <c r="AH118" s="139"/>
      <c r="AI118" s="116"/>
      <c r="AJ118" s="116" t="str">
        <f aca="false">IF(ISBLANK($C118),
  "",
IF(E118=Constants!$B$7,
  TRUE(),
IF(E118=Constants!$B$8,
  FALSE(),
  TRUE()
)))</f>
        <v/>
      </c>
      <c r="AK118" s="117" t="str">
        <f aca="false">IF(ISBLANK($C118),"",IF(F118=Constants!$B$8,FALSE(),TRUE()))</f>
        <v/>
      </c>
      <c r="AL118" s="117" t="str">
        <f aca="false">IF(ISBLANK($C118),"",COUNTA($G118:$O118)&gt;0)</f>
        <v/>
      </c>
      <c r="AM118" s="117" t="str">
        <f aca="false">IF(OR(ISBLANK($C118),$AL118&lt;&gt;TRUE()),"",IF(ISBLANK(G118),Constants!$B$27,MAX(0,G118)))</f>
        <v/>
      </c>
      <c r="AN118" s="117" t="str">
        <f aca="false">IF(OR(ISBLANK($C118),$AL118&lt;&gt;TRUE()),"",IF(ISBLANK(H118),Constants!$B$28,MAX(0,H118)))</f>
        <v/>
      </c>
      <c r="AO118" s="117" t="str">
        <f aca="false">IF(OR(ISBLANK($C118),$AL118&lt;&gt;TRUE()),"",IF(J118=Constants!$B$7,TRUE(),IF(J118=Constants!$B$8,FALSE(),TRUE())))</f>
        <v/>
      </c>
      <c r="AP118" s="117" t="str">
        <f aca="false">IF(OR(ISBLANK($C118),$AL118&lt;&gt;TRUE()),"",IF(I118=Constants!$B$7,TRUE(),IF(I118=Constants!$B$8,FALSE(),TRUE())))</f>
        <v/>
      </c>
      <c r="AQ118" s="117" t="str">
        <f aca="false">IF(OR(ISBLANK($C118),$AL118&lt;&gt;TRUE()),"",IF(K118=Constants!$B$33,TRUE(),IF(K118=Constants!$B$34,FALSE(),IF(AND(ISNUMBER(O118),OR(ISBLANK(N118),N118=0)),TRUE(),IF(AND(ISBLANK(O118),ISNUMBER(N118),N118&lt;&gt;0),FALSE(),"")))))</f>
        <v/>
      </c>
      <c r="AR118" s="117" t="str">
        <f aca="false">IF(OR(ISBLANK($C118),$AL118&lt;&gt;TRUE()),"",IF(ISBLANK(L118),Constants!$B$35,MAX(0,MIN(Constants!$B$31,L118))))</f>
        <v/>
      </c>
      <c r="AS118" s="117" t="str">
        <f aca="false">IF(OR(ISBLANK($C118),$AL118&lt;&gt;TRUE()),"",IF(ISBLANK(M118),Constants!$B$35,MAX(0,MIN(Constants!$B$32,M118))))</f>
        <v/>
      </c>
      <c r="AT118" s="117" t="str">
        <f aca="false">IF(ISBLANK($C118),"",COUNTA($P118:$X118)&gt;0)</f>
        <v/>
      </c>
      <c r="AU118" s="117" t="str">
        <f aca="false">IF(OR(ISBLANK($C118),$AT118&lt;&gt;TRUE()),"",IF(ISBLANK(P118),Constants!$B$27,MAX(0,P118)))</f>
        <v/>
      </c>
      <c r="AV118" s="117" t="str">
        <f aca="false">IF(OR(ISBLANK($C118),$AT118&lt;&gt;TRUE()),"",IF(ISBLANK(Q118),Constants!$B$28,MAX(0,Q118)))</f>
        <v/>
      </c>
      <c r="AW118" s="117" t="str">
        <f aca="false">IF(OR(ISBLANK($C118),$AT118&lt;&gt;TRUE()),"",IF(S118=Constants!$B$7,TRUE(),IF(S118=Constants!$B$8,FALSE(),TRUE())))</f>
        <v/>
      </c>
      <c r="AX118" s="117" t="str">
        <f aca="false">IF(OR(ISBLANK($C118),$AT118&lt;&gt;TRUE()),"",IF(R118=Constants!$B$7,TRUE(),IF(R118=Constants!$B$8,FALSE(),TRUE())))</f>
        <v/>
      </c>
      <c r="AY118" s="117" t="str">
        <f aca="false">IF(OR(ISBLANK($C118),$AT118&lt;&gt;TRUE()),"",IF(T118=Constants!$B$33,TRUE(),IF(T118=Constants!$B$34,FALSE(),IF(AND(ISNUMBER(X118),OR(ISBLANK(W118),W118=0)),TRUE(),IF(AND(ISBLANK(X118),ISNUMBER(W118),W118&lt;&gt;0),FALSE(),"")))))</f>
        <v/>
      </c>
      <c r="AZ118" s="117" t="str">
        <f aca="false">IF(OR(ISBLANK($C118),$AT118&lt;&gt;TRUE()),"",IF(ISBLANK(U118),Constants!$B$35,MAX(0,MIN(Constants!$B$31,U118))))</f>
        <v/>
      </c>
      <c r="BA118" s="117" t="str">
        <f aca="false">IF(OR(ISBLANK($C118),$AT118&lt;&gt;TRUE()),"",IF(ISBLANK(V118),Constants!$B$35,MAX(0,MIN(Constants!$B$32,V118))))</f>
        <v/>
      </c>
      <c r="BB118" s="117" t="str">
        <f aca="false">IF(ISBLANK($C118),"",COUNTA($Y118:$AG118)&gt;0)</f>
        <v/>
      </c>
      <c r="BC118" s="117" t="str">
        <f aca="false">IF(OR(ISBLANK($C118),$BB118&lt;&gt;TRUE()),"",IF(ISBLANK(Y118),Constants!$B$27,MAX(0,Y118)))</f>
        <v/>
      </c>
      <c r="BD118" s="117" t="str">
        <f aca="false">IF(OR(ISBLANK($C118),$BB118&lt;&gt;TRUE()),"",IF(ISBLANK(Z118),Constants!$B$28,MAX(0,Z118)))</f>
        <v/>
      </c>
      <c r="BE118" s="117" t="str">
        <f aca="false">IF(OR(ISBLANK($C118),$BB118&lt;&gt;TRUE()),"",IF(AB118=Constants!$B$7,TRUE(),IF(AB118=Constants!$B$8,FALSE(),TRUE())))</f>
        <v/>
      </c>
      <c r="BF118" s="117" t="str">
        <f aca="false">IF(OR(ISBLANK($C118),$BB118&lt;&gt;TRUE()),"",IF(AA118=Constants!$B$7,TRUE(),IF(AA118=Constants!$B$8,FALSE(),TRUE())))</f>
        <v/>
      </c>
      <c r="BG118" s="117" t="str">
        <f aca="false">IF(OR(ISBLANK($C118),$BB118&lt;&gt;TRUE()),"",IF(AC118=Constants!$B$33,TRUE(),IF(AC118=Constants!$B$34,FALSE(),IF(AND(ISNUMBER(AG118),OR(ISBLANK(AF118),AF118=0)),TRUE(),IF(AND(ISBLANK(AG118),ISNUMBER(AF118),AF118&lt;&gt;0),FALSE(),"")))))</f>
        <v/>
      </c>
      <c r="BH118" s="117" t="str">
        <f aca="false">IF(OR(ISBLANK($C118),$BB118&lt;&gt;TRUE()),"",IF(ISBLANK(AD118),Constants!$B$35,MAX(0,MIN(Constants!$B$31,AD118))))</f>
        <v/>
      </c>
      <c r="BI118" s="117" t="str">
        <f aca="false">IF(OR(ISBLANK($C118),$BB118&lt;&gt;TRUE()),"",IF(ISBLANK(AE118),Constants!$B$35,MAX(0,MIN(Constants!$B$32,AE118))))</f>
        <v/>
      </c>
      <c r="BJ118" s="118" t="str">
        <f aca="false">IF(ISBLANK($C118),
  "",
IF(AH118=Constants!$B$7,
  TRUE(),
IF(AH118=Constants!$B$8,
  FALSE(),
  FALSE()
)))</f>
        <v/>
      </c>
      <c r="BK118" s="117" t="str">
        <f aca="false">IF(ISBLANK($C118),"",IF($BJ118,Constants!$B$9,IF(COUNTA($E118:$AH118)=0,Constants!$B$10,IF(NOT($AK118),Constants!$B$11,IF(AND(NOT(ISNUMBER($BM118)),COUNTA($O118,$X118,$AG118)&gt;0),Constants!$B$13,Constants!$B$12)))))</f>
        <v/>
      </c>
      <c r="BL118" s="117" t="str">
        <f aca="false">IF(ISBLANK($C118),"",IF($BK118&lt;&gt;Constants!$B$12,$BK118,Constants!$B$4))</f>
        <v/>
      </c>
      <c r="BM118" s="116" t="str">
        <f aca="false">IF(OR(ISBLANK($D$8), NOT(ISNUMBER($D$8))), Constants!$B$17,$D$8)</f>
        <v>ERROR: Set Target Time in cell D8</v>
      </c>
      <c r="BN118" s="119" t="str">
        <f aca="false">IF(OR($BK118&lt;&gt;Constants!$B$12,$AL118&lt;&gt;TRUE()),"",IF(NOT($AO118),TRUE(),IF($AQ118="","",$AQ118)))</f>
        <v/>
      </c>
      <c r="BO118" s="120" t="n">
        <f aca="false">IF(BN118="",FALSE(),IF(NOT($AO118),TRUE(),IF($AQ118,ISNUMBER(O118),ISNUMBER(N118))))</f>
        <v>0</v>
      </c>
      <c r="BP118" s="121" t="str">
        <f aca="false">IF(BO118,IF($AJ118,1,Constants!$B$22)*POWER(Constants!$B$23,MAX($AM118,0))*POWER(Constants!$B$24,MAX($AN118,0)),"")</f>
        <v/>
      </c>
      <c r="BQ118" s="117" t="str">
        <f aca="false">IF(OR($BK118&lt;&gt;Constants!$B$12,NOT($BO118)),"",IF(NOT($AO118),0,Constants!$B$19*IF($AQ118,1,MAX(0,MIN(1,(Constants!$B$20-N118)/Constants!$B$20)))))</f>
        <v/>
      </c>
      <c r="BR118" s="117" t="str">
        <f aca="false">IF(BQ118="","",BQ118*IF($AP118,1,Constants!$B$25)*BP118)</f>
        <v/>
      </c>
      <c r="BS118" s="117" t="str">
        <f aca="false">IF(OR($BK118&lt;&gt;Constants!$B$12,NOT($BO118)),"",IF(NOT($AO118),0,IF(NOT($AQ118),0,MAX(0,Constants!$B$21*(1-ABS(O118-$BM118)/$BM118)))))</f>
        <v/>
      </c>
      <c r="BT118" s="117" t="str">
        <f aca="false">IF(BS118="","",BS118*BP118)</f>
        <v/>
      </c>
      <c r="BU118" s="117" t="str">
        <f aca="false">IF(OR($BK118&lt;&gt;Constants!$B$12,NOT($BO118)),"",IF(OR(NOT($AO118),NOT($AP118)),0,MIN(Constants!$B$18,(Constants!$B$29*$AR118+Constants!$B$30*$AS118)*IF($AQ118,1,MAX(0,MIN(1,(Constants!$B$20-N118)/Constants!$B$20))))))</f>
        <v/>
      </c>
      <c r="BV118" s="117" t="str">
        <f aca="false">IF(BU118="","",BU118*BP118)</f>
        <v/>
      </c>
      <c r="BW118" s="122" t="str">
        <f aca="false">IF(OR($BK118&lt;&gt;Constants!$B$12,NOT($BO118)),"",BR118+BT118+BV118)</f>
        <v/>
      </c>
      <c r="BX118" s="119" t="str">
        <f aca="false">IF(OR($BK118&lt;&gt;Constants!$B$12,$AT118&lt;&gt;TRUE()),"",IF(NOT($AW118),TRUE(),IF($AY118="","",$AY118)))</f>
        <v/>
      </c>
      <c r="BY118" s="120" t="n">
        <f aca="false">IF(BX118="",FALSE(),IF(NOT($AW118),TRUE(),IF($AY118,ISNUMBER(X118),ISNUMBER(W118))))</f>
        <v>0</v>
      </c>
      <c r="BZ118" s="121" t="str">
        <f aca="false">IF(BY118,IF($AJ118,1,Constants!$B$22)*POWER(Constants!$B$23,MAX($AU118,0))*POWER(Constants!$B$24,MAX($AV118,0)),"")</f>
        <v/>
      </c>
      <c r="CA118" s="117" t="str">
        <f aca="false">IF(OR($BK118&lt;&gt;Constants!$B$12,NOT($BY118)),"",IF(NOT($AW118),0,Constants!$B$19*IF($AY118,1,MAX(0,MIN(1,(Constants!$B$20-W118)/Constants!$B$20)))))</f>
        <v/>
      </c>
      <c r="CB118" s="117" t="str">
        <f aca="false">IF(CA118="","",CA118*IF($AX118,1,Constants!$B$25)*BZ118)</f>
        <v/>
      </c>
      <c r="CC118" s="117" t="str">
        <f aca="false">IF(OR($BK118&lt;&gt;Constants!$B$12,NOT($BY118)),"",IF(NOT($AW118),0,IF(NOT($AY118),0,MAX(0,Constants!$B$21*(1-ABS(X118-$BM118)/$BM118)))))</f>
        <v/>
      </c>
      <c r="CD118" s="117" t="str">
        <f aca="false">IF(CC118="","",CC118*BZ118)</f>
        <v/>
      </c>
      <c r="CE118" s="117" t="str">
        <f aca="false">IF(OR($BK118&lt;&gt;Constants!$B$12,NOT($BY118)),"",IF(OR(NOT($AW118),NOT($AX118)),0,MIN(Constants!$B$18,(Constants!$B$29*$AZ118+Constants!$B$30*$BA118)*IF($AY118,1,MAX(0,MIN(1,(Constants!$B$20-W118)/Constants!$B$20))))))</f>
        <v/>
      </c>
      <c r="CF118" s="117" t="str">
        <f aca="false">IF(CE118="","",CE118*BZ118)</f>
        <v/>
      </c>
      <c r="CG118" s="122" t="str">
        <f aca="false">IF(OR($BK118&lt;&gt;Constants!$B$12,NOT($BY118)),"",CB118+CD118+CF118)</f>
        <v/>
      </c>
      <c r="CH118" s="119" t="n">
        <f aca="false">IF(OR(BN118="",BX118=""),TRUE(),BN118&lt;&gt;BX118)</f>
        <v>1</v>
      </c>
      <c r="CI118" s="117" t="str">
        <f aca="false">IF(OR($BK118&lt;&gt;Constants!$B$12,$BB118&lt;&gt;TRUE(),NOT($CH118)),"",IF(NOT($BE118),TRUE(),IF($BG118="","",$BG118)))</f>
        <v/>
      </c>
      <c r="CJ118" s="120" t="n">
        <f aca="false">IF(CI118="",FALSE(),IF(NOT($BE118),TRUE(),IF($BG118,ISNUMBER(AG118),ISNUMBER(AF118))))</f>
        <v>0</v>
      </c>
      <c r="CK118" s="121" t="str">
        <f aca="false">IF(CJ118,IF($AJ118,1,Constants!$B$22)*POWER(Constants!$B$23,MAX($BC118,0))*POWER(Constants!$B$24,MAX($BD118,0)),"")</f>
        <v/>
      </c>
      <c r="CL118" s="117" t="str">
        <f aca="false">IF(OR($BK118&lt;&gt;Constants!$B$12,NOT($CJ118)),"",IF(NOT($BE118),0,Constants!$B$19*IF($BG118,1,MAX(0,MIN(1,(Constants!$B$20-AF118)/Constants!$B$20)))))</f>
        <v/>
      </c>
      <c r="CM118" s="117" t="str">
        <f aca="false">IF(CL118="","",CL118*IF($BF118,1,Constants!$B$25)*CK118)</f>
        <v/>
      </c>
      <c r="CN118" s="117" t="str">
        <f aca="false">IF(OR($BK118&lt;&gt;Constants!$B$12,NOT($CJ118)),"",IF(NOT($BE118),0,IF(NOT($BG118),0,MAX(0,Constants!$B$21*(1-ABS(AG118-$BM118)/$BM118)))))</f>
        <v/>
      </c>
      <c r="CO118" s="117" t="str">
        <f aca="false">IF(CN118="","",CN118*CK118)</f>
        <v/>
      </c>
      <c r="CP118" s="117" t="str">
        <f aca="false">IF(OR($BK118&lt;&gt;Constants!$B$12,NOT($CJ118)),"",IF(OR(NOT($BE118),NOT($BF118)),0,MIN(Constants!$B$18,(Constants!$B$29*$BH118+Constants!$B$30*$BI118)*IF($BG118,1,MAX(0,MIN(1,(Constants!$B$20-AF118)/Constants!$B$20))))))</f>
        <v/>
      </c>
      <c r="CQ118" s="117" t="str">
        <f aca="false">IF(CP118="","",CP118*CK118)</f>
        <v/>
      </c>
      <c r="CR118" s="122" t="str">
        <f aca="false">IF(OR($BK118&lt;&gt;Constants!$B$12,NOT($CJ118)),"",CM118+CO118+CQ118)</f>
        <v/>
      </c>
      <c r="CS118" s="116" t="str">
        <f aca="false">IF(OR($BK118&lt;&gt;Constants!$B$12,ISBLANK($C118)),"",BW118)</f>
        <v/>
      </c>
      <c r="CT118" s="117" t="str">
        <f aca="false">IF(OR($BK118&lt;&gt;Constants!$B$12,ISBLANK($C118)),"",CG118)</f>
        <v/>
      </c>
      <c r="CU118" s="118" t="str">
        <f aca="false">IF(OR($BK118&lt;&gt;Constants!$B$12,ISBLANK($C118)),"",CR118)</f>
        <v/>
      </c>
      <c r="CV118" s="117" t="str">
        <f aca="false">IF(OR($BK118&lt;&gt;Constants!$B$12,ISBLANK($C118)),"",IF(COUNT(CS118:CU118)=0,0,MAX(CS118:CU118)))</f>
        <v/>
      </c>
      <c r="CW118" s="117" t="str">
        <f aca="false">IF($BK118&lt;&gt;Constants!$B$12,"",CV118)</f>
        <v/>
      </c>
      <c r="CX118" s="117" t="str">
        <f aca="false">IF(ISNUMBER(CW118), RANK(CW118,$CW$11:$CW$510), "")</f>
        <v/>
      </c>
      <c r="CY118" s="116" t="str">
        <f aca="false">IF(OR($BK118&lt;&gt;Constants!$B$12,ISBLANK($C118)),"",MAX(BT118,CD118,CO118))</f>
        <v/>
      </c>
      <c r="CZ118" s="117" t="str">
        <f aca="false">IF(ISNUMBER(CY118), RANK(CY118,CY$11:CY$510), "")</f>
        <v/>
      </c>
      <c r="DA118" s="117" t="str">
        <f aca="false">IF(OR($BK118&lt;&gt;Constants!$B$12,ISBLANK($C118)),"",MAX(AM118,AU118,IF($CH118,BC118,0)))</f>
        <v/>
      </c>
      <c r="DB118" s="117" t="str">
        <f aca="false">IF(ISNUMBER(DA118), RANK(DA118,DA$11:DA$510,1), "")</f>
        <v/>
      </c>
      <c r="DC118" s="117" t="str">
        <f aca="false">IF(OR($BK118&lt;&gt;Constants!$B$12,ISBLANK($C118)),"",MAX(BV118,CF118,CQ118))</f>
        <v/>
      </c>
      <c r="DD118" s="117" t="str">
        <f aca="false">IF(ISNUMBER(DC118),RANK(DC118,DC$11:DC$510),"")</f>
        <v/>
      </c>
      <c r="DE118" s="123" t="str">
        <f aca="false">IFERROR(IF(OR($BK118&lt;&gt;Constants!$B$12, ISBLANK($C118)),"",LARGE(CS118:CU118,2)), 0)</f>
        <v/>
      </c>
      <c r="DF118" s="118" t="str">
        <f aca="false">IF(ISNUMBER(DE118), RANK(DE118,DE$11:DE$510), "")</f>
        <v/>
      </c>
      <c r="DG118" s="117" t="str">
        <f aca="false">IF(ISBLANK($C118),"",IF(BK118=Constants!$B$12,RANK($CX118, $CX$11:$CX$510, 1)+
SUMPRODUCT(--($CX$11:$CX$510=$CX118),--($CZ118&gt;$CZ$11:$CZ$510))+
SUMPRODUCT(--($CX$11:$CX$510=$CX118),--($CZ118=$CZ$11:$CZ$510),--($DB118&gt;$DB$11:$DB$510))+
SUMPRODUCT(--($CX$11:$CX$510=$CX118),--($CZ118=$CZ$11:$CZ$510),--($DB118=$DB$11:$DB$510), --($DD118&gt;$DD$11:$DD$510))+
SUMPRODUCT(--($CX$11:$CX$510=$CX118),--($CZ118=$CZ$11:$CZ$510),--($DB118=$DB$11:$DB$510), --($DD118=$DD$11:$DD$510), --($DF118&gt;$DF$11:$DF$510))
,BK118)
)</f>
        <v/>
      </c>
      <c r="DH118" s="117" t="str">
        <f aca="false">IF(ISBLANK(C118),"",IF(BK118&lt;&gt;Constants!$B$12, BK118, CX118-DG118))</f>
        <v/>
      </c>
      <c r="DI118" s="118"/>
      <c r="DJ118" s="124"/>
      <c r="DK118" s="125" t="str">
        <f aca="false">IF(ISBLANK($C118),"",IF($BK118=Constants!$B$13,$BM118,""))</f>
        <v/>
      </c>
      <c r="DL118" s="124" t="str">
        <f aca="false">IF(ISBLANK($C118),"",IF($BK118&lt;&gt;Constants!$B$12,"",IF(COUNT($CS118:$CU118)=0,"",MATCH($CV118,$CS118:$CU118,0))))</f>
        <v/>
      </c>
      <c r="DM118" s="126" t="str">
        <f aca="false">IF(ISNUMBER($DL118),CHOOSE($DL118,$BR118,$CB118,$CM118),"")</f>
        <v/>
      </c>
      <c r="DN118" s="126" t="str">
        <f aca="false">IF(ISNUMBER($DL118),CHOOSE($DL118,$BT118,$CD118,$CO118),"")</f>
        <v/>
      </c>
      <c r="DO118" s="126" t="str">
        <f aca="false">IF(ISNUMBER($DL118),CHOOSE($DL118,$BV118,$CF118,$CQ118),"")</f>
        <v/>
      </c>
      <c r="DP118" s="127" t="str">
        <f aca="false">IF(ISBLANK(C118),"",IF(BK118&lt;&gt;Constants!$B$12, BK118 ,CW118))</f>
        <v/>
      </c>
      <c r="DQ118" s="128" t="str">
        <f aca="false">IF(ISBLANK($C118),"",IF($BK118&lt;&gt;Constants!$B$12,$BK118,$BL118))</f>
        <v/>
      </c>
      <c r="DR118" s="128" t="str">
        <f aca="false">IF(ISBLANK(C118),"",DH118)</f>
        <v/>
      </c>
      <c r="DS118" s="128" t="str">
        <f aca="false">IF(ISBLANK(C118),"",DG118)</f>
        <v/>
      </c>
      <c r="DT118" s="129" t="str">
        <f aca="false">IF(ISBLANK(C118),
  "",
IF(DS118=Constants!$B$9,COUNTA($C$11:$C510)+2,IF(DS118=Constants!$B$10,COUNTA($C$11:$C510)+1,IF(DS118=Constants!$B$11,COUNTA($C$11:$C510),DS118))))</f>
        <v/>
      </c>
      <c r="DU118" s="3"/>
      <c r="DV118" s="130" t="n">
        <f aca="false">IF(OR(ISNUMBER(DS118),DS118="DQ",DS118="P",DS118="NS"),
    1,
    0
)</f>
        <v>0</v>
      </c>
      <c r="DW118" s="130" t="n">
        <v>108</v>
      </c>
      <c r="DX118" s="130" t="str">
        <f aca="false">IF(ISBLANK($C118),"",IF(ISNUMBER(DT118),DT118+ROW($B118)/1000,""))</f>
        <v/>
      </c>
      <c r="DY118" s="130" t="str">
        <f aca="false">IF(ISNUMBER(DX118), RANK(DX118,DX$11:DX$510,1), "")</f>
        <v/>
      </c>
      <c r="DZ118" s="130" t="str">
        <f aca="false">IF(ISBLANK($C118),
    "",
    $B118
)</f>
        <v/>
      </c>
      <c r="EA118" s="130" t="str">
        <f aca="false">IF(ISBLANK($C118),
    "",
    $C118
)</f>
        <v/>
      </c>
      <c r="EB118" s="130" t="str">
        <f aca="false">IF(ISBLANK($C118),
    "",
    $D118
)</f>
        <v/>
      </c>
      <c r="EC118" s="130" t="str">
        <f aca="false">IF(ISBLANK($C118),"",$DQ118)</f>
        <v/>
      </c>
      <c r="ED118" s="131" t="str">
        <f aca="false">DP118</f>
        <v/>
      </c>
      <c r="EE118" s="130" t="str">
        <f aca="false">IF(ISBLANK($C118),
    "",
    DS118
)</f>
        <v/>
      </c>
      <c r="EF118" s="132" t="str">
        <f aca="false">IF(DW118&gt;DV$10,
    "",
    VLOOKUP(DW118,DY$11:EE616,7,FALSE())
)</f>
        <v/>
      </c>
      <c r="EG118" s="133" t="str">
        <f aca="false">IF(DW118&gt;DV$10,
    "",
    VLOOKUP(DW118,DY$11:EE616,2,FALSE())
)</f>
        <v/>
      </c>
      <c r="EH118" s="133" t="str">
        <f aca="false">IF(DW118&gt;DV$10,
    "",
    VLOOKUP(DW118,DY$11:EE616,3,FALSE())
)</f>
        <v/>
      </c>
      <c r="EI118" s="133" t="str">
        <f aca="false">IF(DW118&gt;DV$10,
    "",
    VLOOKUP(DW118,DY$11:EE616,4,FALSE())
)</f>
        <v/>
      </c>
      <c r="EJ118" s="134" t="str">
        <f aca="false">IF(DW118&gt;DV$10,
    "",
    VLOOKUP(DW118,DY$11:EE616,6,FALSE())
)</f>
        <v/>
      </c>
      <c r="EK118" s="59"/>
    </row>
    <row r="119" customFormat="false" ht="15.75" hidden="false" customHeight="false" outlineLevel="0" collapsed="false">
      <c r="A119" s="3"/>
      <c r="B119" s="155"/>
      <c r="C119" s="156"/>
      <c r="D119" s="96"/>
      <c r="E119" s="157"/>
      <c r="F119" s="148"/>
      <c r="G119" s="148"/>
      <c r="H119" s="149"/>
      <c r="I119" s="150"/>
      <c r="J119" s="151"/>
      <c r="K119" s="151"/>
      <c r="L119" s="151"/>
      <c r="M119" s="151"/>
      <c r="N119" s="152"/>
      <c r="O119" s="103"/>
      <c r="P119" s="148"/>
      <c r="Q119" s="149"/>
      <c r="R119" s="150"/>
      <c r="S119" s="151"/>
      <c r="T119" s="151"/>
      <c r="U119" s="151"/>
      <c r="V119" s="151"/>
      <c r="W119" s="152"/>
      <c r="X119" s="103"/>
      <c r="Y119" s="148"/>
      <c r="Z119" s="149"/>
      <c r="AA119" s="150"/>
      <c r="AB119" s="151"/>
      <c r="AC119" s="151"/>
      <c r="AD119" s="151"/>
      <c r="AE119" s="151"/>
      <c r="AF119" s="152"/>
      <c r="AG119" s="104"/>
      <c r="AH119" s="150"/>
      <c r="AI119" s="73"/>
      <c r="AJ119" s="73" t="str">
        <f aca="false">IF(ISBLANK($C119),
  "",
IF(E119=Constants!$B$7,
  TRUE(),
IF(E119=Constants!$B$8,
  FALSE(),
  TRUE()
)))</f>
        <v/>
      </c>
      <c r="AK119" s="74" t="str">
        <f aca="false">IF(ISBLANK($C119),"",IF(F119=Constants!$B$8,FALSE(),TRUE()))</f>
        <v/>
      </c>
      <c r="AL119" s="74" t="str">
        <f aca="false">IF(ISBLANK($C119),"",COUNTA($G119:$O119)&gt;0)</f>
        <v/>
      </c>
      <c r="AM119" s="74" t="str">
        <f aca="false">IF(OR(ISBLANK($C119),$AL119&lt;&gt;TRUE()),"",IF(ISBLANK(G119),Constants!$B$27,MAX(0,G119)))</f>
        <v/>
      </c>
      <c r="AN119" s="74" t="str">
        <f aca="false">IF(OR(ISBLANK($C119),$AL119&lt;&gt;TRUE()),"",IF(ISBLANK(H119),Constants!$B$28,MAX(0,H119)))</f>
        <v/>
      </c>
      <c r="AO119" s="74" t="str">
        <f aca="false">IF(OR(ISBLANK($C119),$AL119&lt;&gt;TRUE()),"",IF(J119=Constants!$B$7,TRUE(),IF(J119=Constants!$B$8,FALSE(),TRUE())))</f>
        <v/>
      </c>
      <c r="AP119" s="74" t="str">
        <f aca="false">IF(OR(ISBLANK($C119),$AL119&lt;&gt;TRUE()),"",IF(I119=Constants!$B$7,TRUE(),IF(I119=Constants!$B$8,FALSE(),TRUE())))</f>
        <v/>
      </c>
      <c r="AQ119" s="74" t="str">
        <f aca="false">IF(OR(ISBLANK($C119),$AL119&lt;&gt;TRUE()),"",IF(K119=Constants!$B$33,TRUE(),IF(K119=Constants!$B$34,FALSE(),IF(AND(ISNUMBER(O119),OR(ISBLANK(N119),N119=0)),TRUE(),IF(AND(ISBLANK(O119),ISNUMBER(N119),N119&lt;&gt;0),FALSE(),"")))))</f>
        <v/>
      </c>
      <c r="AR119" s="74" t="str">
        <f aca="false">IF(OR(ISBLANK($C119),$AL119&lt;&gt;TRUE()),"",IF(ISBLANK(L119),Constants!$B$35,MAX(0,MIN(Constants!$B$31,L119))))</f>
        <v/>
      </c>
      <c r="AS119" s="74" t="str">
        <f aca="false">IF(OR(ISBLANK($C119),$AL119&lt;&gt;TRUE()),"",IF(ISBLANK(M119),Constants!$B$35,MAX(0,MIN(Constants!$B$32,M119))))</f>
        <v/>
      </c>
      <c r="AT119" s="74" t="str">
        <f aca="false">IF(ISBLANK($C119),"",COUNTA($P119:$X119)&gt;0)</f>
        <v/>
      </c>
      <c r="AU119" s="74" t="str">
        <f aca="false">IF(OR(ISBLANK($C119),$AT119&lt;&gt;TRUE()),"",IF(ISBLANK(P119),Constants!$B$27,MAX(0,P119)))</f>
        <v/>
      </c>
      <c r="AV119" s="74" t="str">
        <f aca="false">IF(OR(ISBLANK($C119),$AT119&lt;&gt;TRUE()),"",IF(ISBLANK(Q119),Constants!$B$28,MAX(0,Q119)))</f>
        <v/>
      </c>
      <c r="AW119" s="74" t="str">
        <f aca="false">IF(OR(ISBLANK($C119),$AT119&lt;&gt;TRUE()),"",IF(S119=Constants!$B$7,TRUE(),IF(S119=Constants!$B$8,FALSE(),TRUE())))</f>
        <v/>
      </c>
      <c r="AX119" s="74" t="str">
        <f aca="false">IF(OR(ISBLANK($C119),$AT119&lt;&gt;TRUE()),"",IF(R119=Constants!$B$7,TRUE(),IF(R119=Constants!$B$8,FALSE(),TRUE())))</f>
        <v/>
      </c>
      <c r="AY119" s="74" t="str">
        <f aca="false">IF(OR(ISBLANK($C119),$AT119&lt;&gt;TRUE()),"",IF(T119=Constants!$B$33,TRUE(),IF(T119=Constants!$B$34,FALSE(),IF(AND(ISNUMBER(X119),OR(ISBLANK(W119),W119=0)),TRUE(),IF(AND(ISBLANK(X119),ISNUMBER(W119),W119&lt;&gt;0),FALSE(),"")))))</f>
        <v/>
      </c>
      <c r="AZ119" s="74" t="str">
        <f aca="false">IF(OR(ISBLANK($C119),$AT119&lt;&gt;TRUE()),"",IF(ISBLANK(U119),Constants!$B$35,MAX(0,MIN(Constants!$B$31,U119))))</f>
        <v/>
      </c>
      <c r="BA119" s="74" t="str">
        <f aca="false">IF(OR(ISBLANK($C119),$AT119&lt;&gt;TRUE()),"",IF(ISBLANK(V119),Constants!$B$35,MAX(0,MIN(Constants!$B$32,V119))))</f>
        <v/>
      </c>
      <c r="BB119" s="74" t="str">
        <f aca="false">IF(ISBLANK($C119),"",COUNTA($Y119:$AG119)&gt;0)</f>
        <v/>
      </c>
      <c r="BC119" s="74" t="str">
        <f aca="false">IF(OR(ISBLANK($C119),$BB119&lt;&gt;TRUE()),"",IF(ISBLANK(Y119),Constants!$B$27,MAX(0,Y119)))</f>
        <v/>
      </c>
      <c r="BD119" s="74" t="str">
        <f aca="false">IF(OR(ISBLANK($C119),$BB119&lt;&gt;TRUE()),"",IF(ISBLANK(Z119),Constants!$B$28,MAX(0,Z119)))</f>
        <v/>
      </c>
      <c r="BE119" s="74" t="str">
        <f aca="false">IF(OR(ISBLANK($C119),$BB119&lt;&gt;TRUE()),"",IF(AB119=Constants!$B$7,TRUE(),IF(AB119=Constants!$B$8,FALSE(),TRUE())))</f>
        <v/>
      </c>
      <c r="BF119" s="74" t="str">
        <f aca="false">IF(OR(ISBLANK($C119),$BB119&lt;&gt;TRUE()),"",IF(AA119=Constants!$B$7,TRUE(),IF(AA119=Constants!$B$8,FALSE(),TRUE())))</f>
        <v/>
      </c>
      <c r="BG119" s="74" t="str">
        <f aca="false">IF(OR(ISBLANK($C119),$BB119&lt;&gt;TRUE()),"",IF(AC119=Constants!$B$33,TRUE(),IF(AC119=Constants!$B$34,FALSE(),IF(AND(ISNUMBER(AG119),OR(ISBLANK(AF119),AF119=0)),TRUE(),IF(AND(ISBLANK(AG119),ISNUMBER(AF119),AF119&lt;&gt;0),FALSE(),"")))))</f>
        <v/>
      </c>
      <c r="BH119" s="74" t="str">
        <f aca="false">IF(OR(ISBLANK($C119),$BB119&lt;&gt;TRUE()),"",IF(ISBLANK(AD119),Constants!$B$35,MAX(0,MIN(Constants!$B$31,AD119))))</f>
        <v/>
      </c>
      <c r="BI119" s="74" t="str">
        <f aca="false">IF(OR(ISBLANK($C119),$BB119&lt;&gt;TRUE()),"",IF(ISBLANK(AE119),Constants!$B$35,MAX(0,MIN(Constants!$B$32,AE119))))</f>
        <v/>
      </c>
      <c r="BJ119" s="75" t="str">
        <f aca="false">IF(ISBLANK($C119),
  "",
IF(AH119=Constants!$B$7,
  TRUE(),
IF(AH119=Constants!$B$8,
  FALSE(),
  FALSE()
)))</f>
        <v/>
      </c>
      <c r="BK119" s="74" t="str">
        <f aca="false">IF(ISBLANK($C119),"",IF($BJ119,Constants!$B$9,IF(COUNTA($E119:$AH119)=0,Constants!$B$10,IF(NOT($AK119),Constants!$B$11,IF(AND(NOT(ISNUMBER($BM119)),COUNTA($O119,$X119,$AG119)&gt;0),Constants!$B$13,Constants!$B$12)))))</f>
        <v/>
      </c>
      <c r="BL119" s="74" t="str">
        <f aca="false">IF(ISBLANK($C119),"",IF($BK119&lt;&gt;Constants!$B$12,$BK119,Constants!$B$4))</f>
        <v/>
      </c>
      <c r="BM119" s="73" t="str">
        <f aca="false">IF(OR(ISBLANK($D$8), NOT(ISNUMBER($D$8))), Constants!$B$17,$D$8)</f>
        <v>ERROR: Set Target Time in cell D8</v>
      </c>
      <c r="BN119" s="73" t="str">
        <f aca="false">IF(OR($BK119&lt;&gt;Constants!$B$12,$AL119&lt;&gt;TRUE()),"",IF(NOT($AO119),TRUE(),IF($AQ119="","",$AQ119)))</f>
        <v/>
      </c>
      <c r="BO119" s="74" t="b">
        <f aca="false">IF(BN119="",FALSE(),IF(NOT($AO119),TRUE(),IF($AQ119,ISNUMBER(O119),ISNUMBER(N119))))</f>
        <v>0</v>
      </c>
      <c r="BP119" s="76" t="str">
        <f aca="false">IF(BO119,IF($AJ119,1,Constants!$B$22)*POWER(Constants!$B$23,MAX($AM119,0))*POWER(Constants!$B$24,MAX($AN119,0)),"")</f>
        <v/>
      </c>
      <c r="BQ119" s="74" t="str">
        <f aca="false">IF(OR($BK119&lt;&gt;Constants!$B$12,NOT($BO119)),"",IF(NOT($AO119),0,Constants!$B$19*IF($AQ119,1,MAX(0,MIN(1,(Constants!$B$20-N119)/Constants!$B$20)))))</f>
        <v/>
      </c>
      <c r="BR119" s="74" t="str">
        <f aca="false">IF(BQ119="","",BQ119*IF($AP119,1,Constants!$B$25)*BP119)</f>
        <v/>
      </c>
      <c r="BS119" s="74" t="str">
        <f aca="false">IF(OR($BK119&lt;&gt;Constants!$B$12,NOT($BO119)),"",IF(NOT($AO119),0,IF(NOT($AQ119),0,MAX(0,Constants!$B$21*(1-ABS(O119-$BM119)/$BM119)))))</f>
        <v/>
      </c>
      <c r="BT119" s="74" t="str">
        <f aca="false">IF(BS119="","",BS119*BP119)</f>
        <v/>
      </c>
      <c r="BU119" s="74" t="str">
        <f aca="false">IF(OR($BK119&lt;&gt;Constants!$B$12,NOT($BO119)),"",IF(OR(NOT($AO119),NOT($AP119)),0,MIN(Constants!$B$18,(Constants!$B$29*$AR119+Constants!$B$30*$AS119)*IF($AQ119,1,MAX(0,MIN(1,(Constants!$B$20-N119)/Constants!$B$20))))))</f>
        <v/>
      </c>
      <c r="BV119" s="74" t="str">
        <f aca="false">IF(BU119="","",BU119*BP119)</f>
        <v/>
      </c>
      <c r="BW119" s="75" t="str">
        <f aca="false">IF(OR($BK119&lt;&gt;Constants!$B$12,NOT($BO119)),"",BR119+BT119+BV119)</f>
        <v/>
      </c>
      <c r="BX119" s="73" t="str">
        <f aca="false">IF(OR($BK119&lt;&gt;Constants!$B$12,$AT119&lt;&gt;TRUE()),"",IF(NOT($AW119),TRUE(),IF($AY119="","",$AY119)))</f>
        <v/>
      </c>
      <c r="BY119" s="74" t="b">
        <f aca="false">IF(BX119="",FALSE(),IF(NOT($AW119),TRUE(),IF($AY119,ISNUMBER(X119),ISNUMBER(W119))))</f>
        <v>0</v>
      </c>
      <c r="BZ119" s="76" t="str">
        <f aca="false">IF(BY119,IF($AJ119,1,Constants!$B$22)*POWER(Constants!$B$23,MAX($AU119,0))*POWER(Constants!$B$24,MAX($AV119,0)),"")</f>
        <v/>
      </c>
      <c r="CA119" s="74" t="str">
        <f aca="false">IF(OR($BK119&lt;&gt;Constants!$B$12,NOT($BY119)),"",IF(NOT($AW119),0,Constants!$B$19*IF($AY119,1,MAX(0,MIN(1,(Constants!$B$20-W119)/Constants!$B$20)))))</f>
        <v/>
      </c>
      <c r="CB119" s="74" t="str">
        <f aca="false">IF(CA119="","",CA119*IF($AX119,1,Constants!$B$25)*BZ119)</f>
        <v/>
      </c>
      <c r="CC119" s="74" t="str">
        <f aca="false">IF(OR($BK119&lt;&gt;Constants!$B$12,NOT($BY119)),"",IF(NOT($AW119),0,IF(NOT($AY119),0,MAX(0,Constants!$B$21*(1-ABS(X119-$BM119)/$BM119)))))</f>
        <v/>
      </c>
      <c r="CD119" s="74" t="str">
        <f aca="false">IF(CC119="","",CC119*BZ119)</f>
        <v/>
      </c>
      <c r="CE119" s="74" t="str">
        <f aca="false">IF(OR($BK119&lt;&gt;Constants!$B$12,NOT($BY119)),"",IF(OR(NOT($AW119),NOT($AX119)),0,MIN(Constants!$B$18,(Constants!$B$29*$AZ119+Constants!$B$30*$BA119)*IF($AY119,1,MAX(0,MIN(1,(Constants!$B$20-W119)/Constants!$B$20))))))</f>
        <v/>
      </c>
      <c r="CF119" s="74" t="str">
        <f aca="false">IF(CE119="","",CE119*BZ119)</f>
        <v/>
      </c>
      <c r="CG119" s="75" t="str">
        <f aca="false">IF(OR($BK119&lt;&gt;Constants!$B$12,NOT($BY119)),"",CB119+CD119+CF119)</f>
        <v/>
      </c>
      <c r="CH119" s="73" t="b">
        <f aca="false">IF(OR(BN119="",BX119=""),TRUE(),BN119&lt;&gt;BX119)</f>
        <v>1</v>
      </c>
      <c r="CI119" s="74" t="str">
        <f aca="false">IF(OR($BK119&lt;&gt;Constants!$B$12,$BB119&lt;&gt;TRUE(),NOT($CH119)),"",IF(NOT($BE119),TRUE(),IF($BG119="","",$BG119)))</f>
        <v/>
      </c>
      <c r="CJ119" s="74" t="b">
        <f aca="false">IF(CI119="",FALSE(),IF(NOT($BE119),TRUE(),IF($BG119,ISNUMBER(AG119),ISNUMBER(AF119))))</f>
        <v>0</v>
      </c>
      <c r="CK119" s="76" t="str">
        <f aca="false">IF(CJ119,IF($AJ119,1,Constants!$B$22)*POWER(Constants!$B$23,MAX($BC119,0))*POWER(Constants!$B$24,MAX($BD119,0)),"")</f>
        <v/>
      </c>
      <c r="CL119" s="74" t="str">
        <f aca="false">IF(OR($BK119&lt;&gt;Constants!$B$12,NOT($CJ119)),"",IF(NOT($BE119),0,Constants!$B$19*IF($BG119,1,MAX(0,MIN(1,(Constants!$B$20-AF119)/Constants!$B$20)))))</f>
        <v/>
      </c>
      <c r="CM119" s="74" t="str">
        <f aca="false">IF(CL119="","",CL119*IF($BF119,1,Constants!$B$25)*CK119)</f>
        <v/>
      </c>
      <c r="CN119" s="74" t="str">
        <f aca="false">IF(OR($BK119&lt;&gt;Constants!$B$12,NOT($CJ119)),"",IF(NOT($BE119),0,IF(NOT($BG119),0,MAX(0,Constants!$B$21*(1-ABS(AG119-$BM119)/$BM119)))))</f>
        <v/>
      </c>
      <c r="CO119" s="74" t="str">
        <f aca="false">IF(CN119="","",CN119*CK119)</f>
        <v/>
      </c>
      <c r="CP119" s="74" t="str">
        <f aca="false">IF(OR($BK119&lt;&gt;Constants!$B$12,NOT($CJ119)),"",IF(OR(NOT($BE119),NOT($BF119)),0,MIN(Constants!$B$18,(Constants!$B$29*$BH119+Constants!$B$30*$BI119)*IF($BG119,1,MAX(0,MIN(1,(Constants!$B$20-AF119)/Constants!$B$20))))))</f>
        <v/>
      </c>
      <c r="CQ119" s="74" t="str">
        <f aca="false">IF(CP119="","",CP119*CK119)</f>
        <v/>
      </c>
      <c r="CR119" s="75" t="str">
        <f aca="false">IF(OR($BK119&lt;&gt;Constants!$B$12,NOT($CJ119)),"",CM119+CO119+CQ119)</f>
        <v/>
      </c>
      <c r="CS119" s="73" t="str">
        <f aca="false">IF(OR($BK119&lt;&gt;Constants!$B$12,ISBLANK($C119)),"",BW119)</f>
        <v/>
      </c>
      <c r="CT119" s="74" t="str">
        <f aca="false">IF(OR($BK119&lt;&gt;Constants!$B$12,ISBLANK($C119)),"",CG119)</f>
        <v/>
      </c>
      <c r="CU119" s="75" t="str">
        <f aca="false">IF(OR($BK119&lt;&gt;Constants!$B$12,ISBLANK($C119)),"",CR119)</f>
        <v/>
      </c>
      <c r="CV119" s="74" t="str">
        <f aca="false">IF(OR($BK119&lt;&gt;Constants!$B$12,ISBLANK($C119)),"",IF(COUNT(CS119:CU119)=0,0,MAX(CS119:CU119)))</f>
        <v/>
      </c>
      <c r="CW119" s="74" t="str">
        <f aca="false">IF($BK119&lt;&gt;Constants!$B$12,"",CV119)</f>
        <v/>
      </c>
      <c r="CX119" s="74" t="str">
        <f aca="false">IF(ISNUMBER(CW119), RANK(CW119,$CW$11:$CW$510), "")</f>
        <v/>
      </c>
      <c r="CY119" s="73" t="str">
        <f aca="false">IF(OR($BK119&lt;&gt;Constants!$B$12,ISBLANK($C119)),"",MAX(BT119,CD119,CO119))</f>
        <v/>
      </c>
      <c r="CZ119" s="74" t="str">
        <f aca="false">IF(ISNUMBER(CY119), RANK(CY119,CY$11:CY$510), "")</f>
        <v/>
      </c>
      <c r="DA119" s="74" t="str">
        <f aca="false">IF(OR($BK119&lt;&gt;Constants!$B$12,ISBLANK($C119)),"",MAX(AM119,AU119,IF($CH119,BC119,0)))</f>
        <v/>
      </c>
      <c r="DB119" s="74" t="str">
        <f aca="false">IF(ISNUMBER(DA119), RANK(DA119,DA$11:DA$510,1), "")</f>
        <v/>
      </c>
      <c r="DC119" s="74" t="str">
        <f aca="false">IF(OR($BK119&lt;&gt;Constants!$B$12,ISBLANK($C119)),"",MAX(BV119,CF119,CQ119))</f>
        <v/>
      </c>
      <c r="DD119" s="74" t="str">
        <f aca="false">IF(ISNUMBER(DC119),RANK(DC119,DC$11:DC$510),"")</f>
        <v/>
      </c>
      <c r="DE119" s="77" t="str">
        <f aca="false">IFERROR(IF(OR($BK119&lt;&gt;Constants!$B$12, ISBLANK($C119)),"",LARGE(CS119:CU119,2)), 0)</f>
        <v/>
      </c>
      <c r="DF119" s="75" t="str">
        <f aca="false">IF(ISNUMBER(DE119), RANK(DE119,DE$11:DE$510), "")</f>
        <v/>
      </c>
      <c r="DG119" s="74" t="str">
        <f aca="false">IF(ISBLANK($C119),"",IF(BK119=Constants!$B$12,RANK($CX119, $CX$11:$CX$510, 1)+
SUMPRODUCT(--($CX$11:$CX$510=$CX119),--($CZ119&gt;$CZ$11:$CZ$510))+
SUMPRODUCT(--($CX$11:$CX$510=$CX119),--($CZ119=$CZ$11:$CZ$510),--($DB119&gt;$DB$11:$DB$510))+
SUMPRODUCT(--($CX$11:$CX$510=$CX119),--($CZ119=$CZ$11:$CZ$510),--($DB119=$DB$11:$DB$510), --($DD119&gt;$DD$11:$DD$510))+
SUMPRODUCT(--($CX$11:$CX$510=$CX119),--($CZ119=$CZ$11:$CZ$510),--($DB119=$DB$11:$DB$510), --($DD119=$DD$11:$DD$510), --($DF119&gt;$DF$11:$DF$510))
,BK119)
)</f>
        <v/>
      </c>
      <c r="DH119" s="74" t="str">
        <f aca="false">IF(ISBLANK(C119),"",IF(BK119&lt;&gt;Constants!$B$12, BK119, CX119-DG119))</f>
        <v/>
      </c>
      <c r="DI119" s="75"/>
      <c r="DJ119" s="78"/>
      <c r="DK119" s="79" t="str">
        <f aca="false">IF(ISBLANK($C119),"",IF($BK119=Constants!$B$13,$BM119,""))</f>
        <v/>
      </c>
      <c r="DL119" s="78" t="str">
        <f aca="false">IF(ISBLANK($C119),"",IF($BK119&lt;&gt;Constants!$B$12,"",IF(COUNT($CS119:$CU119)=0,"",MATCH($CV119,$CS119:$CU119,0))))</f>
        <v/>
      </c>
      <c r="DM119" s="80" t="str">
        <f aca="false">IF(ISNUMBER($DL119),CHOOSE($DL119,$BR119,$CB119,$CM119),"")</f>
        <v/>
      </c>
      <c r="DN119" s="80" t="str">
        <f aca="false">IF(ISNUMBER($DL119),CHOOSE($DL119,$BT119,$CD119,$CO119),"")</f>
        <v/>
      </c>
      <c r="DO119" s="80" t="str">
        <f aca="false">IF(ISNUMBER($DL119),CHOOSE($DL119,$BV119,$CF119,$CQ119),"")</f>
        <v/>
      </c>
      <c r="DP119" s="81" t="str">
        <f aca="false">IF(ISBLANK(C119),"",IF(BK119&lt;&gt;Constants!$B$12, BK119 ,CW119))</f>
        <v/>
      </c>
      <c r="DQ119" s="82" t="str">
        <f aca="false">IF(ISBLANK($C119),"",IF($BK119&lt;&gt;Constants!$B$12,$BK119,$BL119))</f>
        <v/>
      </c>
      <c r="DR119" s="82" t="str">
        <f aca="false">IF(ISBLANK(C119),"",DH119)</f>
        <v/>
      </c>
      <c r="DS119" s="82" t="str">
        <f aca="false">IF(ISBLANK(C119),"",DG119)</f>
        <v/>
      </c>
      <c r="DT119" s="83" t="str">
        <f aca="false">IF(ISBLANK(C119),
  "",
IF(DS119=Constants!$B$9,COUNTA($C$11:$C510)+2,IF(DS119=Constants!$B$10,COUNTA($C$11:$C510)+1,IF(DS119=Constants!$B$11,COUNTA($C$11:$C510),DS119))))</f>
        <v/>
      </c>
      <c r="DU119" s="3"/>
      <c r="DV119" s="84" t="n">
        <f aca="false">IF(OR(ISNUMBER(DS119),DS119="DQ",DS119="P",DS119="NS"),
    1,
    0
)</f>
        <v>0</v>
      </c>
      <c r="DW119" s="84" t="n">
        <v>109</v>
      </c>
      <c r="DX119" s="84" t="str">
        <f aca="false">IF(ISBLANK($C119),"",IF(ISNUMBER(DT119),DT119+ROW($B119)/1000,""))</f>
        <v/>
      </c>
      <c r="DY119" s="84" t="str">
        <f aca="false">IF(ISNUMBER(DX119), RANK(DX119,DX$11:DX$510,1), "")</f>
        <v/>
      </c>
      <c r="DZ119" s="84" t="str">
        <f aca="false">IF(ISBLANK($C119),
    "",
    $B119
)</f>
        <v/>
      </c>
      <c r="EA119" s="84" t="str">
        <f aca="false">IF(ISBLANK($C119),
    "",
    $C119
)</f>
        <v/>
      </c>
      <c r="EB119" s="84" t="str">
        <f aca="false">IF(ISBLANK($C119),
    "",
    $D119
)</f>
        <v/>
      </c>
      <c r="EC119" s="84" t="str">
        <f aca="false">IF(ISBLANK($C119),"",$DQ119)</f>
        <v/>
      </c>
      <c r="ED119" s="86" t="str">
        <f aca="false">DP119</f>
        <v/>
      </c>
      <c r="EE119" s="84" t="str">
        <f aca="false">IF(ISBLANK($C119),
    "",
    DS119
)</f>
        <v/>
      </c>
      <c r="EF119" s="87" t="str">
        <f aca="false">IF(DW119&gt;DV$10,
    "",
    VLOOKUP(DW119,DY$11:EE617,7,FALSE())
)</f>
        <v/>
      </c>
      <c r="EG119" s="88" t="str">
        <f aca="false">IF(DW119&gt;DV$10,
    "",
    VLOOKUP(DW119,DY$11:EE617,2,FALSE())
)</f>
        <v/>
      </c>
      <c r="EH119" s="88" t="str">
        <f aca="false">IF(DW119&gt;DV$10,
    "",
    VLOOKUP(DW119,DY$11:EE617,3,FALSE())
)</f>
        <v/>
      </c>
      <c r="EI119" s="88" t="str">
        <f aca="false">IF(DW119&gt;DV$10,
    "",
    VLOOKUP(DW119,DY$11:EE617,4,FALSE())
)</f>
        <v/>
      </c>
      <c r="EJ119" s="89" t="str">
        <f aca="false">IF(DW119&gt;DV$10,
    "",
    VLOOKUP(DW119,DY$11:EE617,6,FALSE())
)</f>
        <v/>
      </c>
      <c r="EK119" s="59"/>
    </row>
    <row r="120" customFormat="false" ht="15.75" hidden="false" customHeight="false" outlineLevel="0" collapsed="false">
      <c r="A120" s="3"/>
      <c r="B120" s="155"/>
      <c r="C120" s="156"/>
      <c r="D120" s="96"/>
      <c r="E120" s="157"/>
      <c r="F120" s="148"/>
      <c r="G120" s="148"/>
      <c r="H120" s="149"/>
      <c r="I120" s="150"/>
      <c r="J120" s="151"/>
      <c r="K120" s="151"/>
      <c r="L120" s="151"/>
      <c r="M120" s="151"/>
      <c r="N120" s="152"/>
      <c r="O120" s="103"/>
      <c r="P120" s="148"/>
      <c r="Q120" s="149"/>
      <c r="R120" s="150"/>
      <c r="S120" s="151"/>
      <c r="T120" s="151"/>
      <c r="U120" s="151"/>
      <c r="V120" s="151"/>
      <c r="W120" s="152"/>
      <c r="X120" s="103"/>
      <c r="Y120" s="148"/>
      <c r="Z120" s="149"/>
      <c r="AA120" s="150"/>
      <c r="AB120" s="151"/>
      <c r="AC120" s="151"/>
      <c r="AD120" s="151"/>
      <c r="AE120" s="151"/>
      <c r="AF120" s="152"/>
      <c r="AG120" s="104"/>
      <c r="AH120" s="150"/>
      <c r="AI120" s="73"/>
      <c r="AJ120" s="73" t="str">
        <f aca="false">IF(ISBLANK($C120),
  "",
IF(E120=Constants!$B$7,
  TRUE(),
IF(E120=Constants!$B$8,
  FALSE(),
  TRUE()
)))</f>
        <v/>
      </c>
      <c r="AK120" s="74" t="str">
        <f aca="false">IF(ISBLANK($C120),"",IF(F120=Constants!$B$8,FALSE(),TRUE()))</f>
        <v/>
      </c>
      <c r="AL120" s="74" t="str">
        <f aca="false">IF(ISBLANK($C120),"",COUNTA($G120:$O120)&gt;0)</f>
        <v/>
      </c>
      <c r="AM120" s="74" t="str">
        <f aca="false">IF(OR(ISBLANK($C120),$AL120&lt;&gt;TRUE()),"",IF(ISBLANK(G120),Constants!$B$27,MAX(0,G120)))</f>
        <v/>
      </c>
      <c r="AN120" s="74" t="str">
        <f aca="false">IF(OR(ISBLANK($C120),$AL120&lt;&gt;TRUE()),"",IF(ISBLANK(H120),Constants!$B$28,MAX(0,H120)))</f>
        <v/>
      </c>
      <c r="AO120" s="74" t="str">
        <f aca="false">IF(OR(ISBLANK($C120),$AL120&lt;&gt;TRUE()),"",IF(J120=Constants!$B$7,TRUE(),IF(J120=Constants!$B$8,FALSE(),TRUE())))</f>
        <v/>
      </c>
      <c r="AP120" s="74" t="str">
        <f aca="false">IF(OR(ISBLANK($C120),$AL120&lt;&gt;TRUE()),"",IF(I120=Constants!$B$7,TRUE(),IF(I120=Constants!$B$8,FALSE(),TRUE())))</f>
        <v/>
      </c>
      <c r="AQ120" s="74" t="str">
        <f aca="false">IF(OR(ISBLANK($C120),$AL120&lt;&gt;TRUE()),"",IF(K120=Constants!$B$33,TRUE(),IF(K120=Constants!$B$34,FALSE(),IF(AND(ISNUMBER(O120),OR(ISBLANK(N120),N120=0)),TRUE(),IF(AND(ISBLANK(O120),ISNUMBER(N120),N120&lt;&gt;0),FALSE(),"")))))</f>
        <v/>
      </c>
      <c r="AR120" s="74" t="str">
        <f aca="false">IF(OR(ISBLANK($C120),$AL120&lt;&gt;TRUE()),"",IF(ISBLANK(L120),Constants!$B$35,MAX(0,MIN(Constants!$B$31,L120))))</f>
        <v/>
      </c>
      <c r="AS120" s="74" t="str">
        <f aca="false">IF(OR(ISBLANK($C120),$AL120&lt;&gt;TRUE()),"",IF(ISBLANK(M120),Constants!$B$35,MAX(0,MIN(Constants!$B$32,M120))))</f>
        <v/>
      </c>
      <c r="AT120" s="74" t="str">
        <f aca="false">IF(ISBLANK($C120),"",COUNTA($P120:$X120)&gt;0)</f>
        <v/>
      </c>
      <c r="AU120" s="74" t="str">
        <f aca="false">IF(OR(ISBLANK($C120),$AT120&lt;&gt;TRUE()),"",IF(ISBLANK(P120),Constants!$B$27,MAX(0,P120)))</f>
        <v/>
      </c>
      <c r="AV120" s="74" t="str">
        <f aca="false">IF(OR(ISBLANK($C120),$AT120&lt;&gt;TRUE()),"",IF(ISBLANK(Q120),Constants!$B$28,MAX(0,Q120)))</f>
        <v/>
      </c>
      <c r="AW120" s="74" t="str">
        <f aca="false">IF(OR(ISBLANK($C120),$AT120&lt;&gt;TRUE()),"",IF(S120=Constants!$B$7,TRUE(),IF(S120=Constants!$B$8,FALSE(),TRUE())))</f>
        <v/>
      </c>
      <c r="AX120" s="74" t="str">
        <f aca="false">IF(OR(ISBLANK($C120),$AT120&lt;&gt;TRUE()),"",IF(R120=Constants!$B$7,TRUE(),IF(R120=Constants!$B$8,FALSE(),TRUE())))</f>
        <v/>
      </c>
      <c r="AY120" s="74" t="str">
        <f aca="false">IF(OR(ISBLANK($C120),$AT120&lt;&gt;TRUE()),"",IF(T120=Constants!$B$33,TRUE(),IF(T120=Constants!$B$34,FALSE(),IF(AND(ISNUMBER(X120),OR(ISBLANK(W120),W120=0)),TRUE(),IF(AND(ISBLANK(X120),ISNUMBER(W120),W120&lt;&gt;0),FALSE(),"")))))</f>
        <v/>
      </c>
      <c r="AZ120" s="74" t="str">
        <f aca="false">IF(OR(ISBLANK($C120),$AT120&lt;&gt;TRUE()),"",IF(ISBLANK(U120),Constants!$B$35,MAX(0,MIN(Constants!$B$31,U120))))</f>
        <v/>
      </c>
      <c r="BA120" s="74" t="str">
        <f aca="false">IF(OR(ISBLANK($C120),$AT120&lt;&gt;TRUE()),"",IF(ISBLANK(V120),Constants!$B$35,MAX(0,MIN(Constants!$B$32,V120))))</f>
        <v/>
      </c>
      <c r="BB120" s="74" t="str">
        <f aca="false">IF(ISBLANK($C120),"",COUNTA($Y120:$AG120)&gt;0)</f>
        <v/>
      </c>
      <c r="BC120" s="74" t="str">
        <f aca="false">IF(OR(ISBLANK($C120),$BB120&lt;&gt;TRUE()),"",IF(ISBLANK(Y120),Constants!$B$27,MAX(0,Y120)))</f>
        <v/>
      </c>
      <c r="BD120" s="74" t="str">
        <f aca="false">IF(OR(ISBLANK($C120),$BB120&lt;&gt;TRUE()),"",IF(ISBLANK(Z120),Constants!$B$28,MAX(0,Z120)))</f>
        <v/>
      </c>
      <c r="BE120" s="74" t="str">
        <f aca="false">IF(OR(ISBLANK($C120),$BB120&lt;&gt;TRUE()),"",IF(AB120=Constants!$B$7,TRUE(),IF(AB120=Constants!$B$8,FALSE(),TRUE())))</f>
        <v/>
      </c>
      <c r="BF120" s="74" t="str">
        <f aca="false">IF(OR(ISBLANK($C120),$BB120&lt;&gt;TRUE()),"",IF(AA120=Constants!$B$7,TRUE(),IF(AA120=Constants!$B$8,FALSE(),TRUE())))</f>
        <v/>
      </c>
      <c r="BG120" s="74" t="str">
        <f aca="false">IF(OR(ISBLANK($C120),$BB120&lt;&gt;TRUE()),"",IF(AC120=Constants!$B$33,TRUE(),IF(AC120=Constants!$B$34,FALSE(),IF(AND(ISNUMBER(AG120),OR(ISBLANK(AF120),AF120=0)),TRUE(),IF(AND(ISBLANK(AG120),ISNUMBER(AF120),AF120&lt;&gt;0),FALSE(),"")))))</f>
        <v/>
      </c>
      <c r="BH120" s="74" t="str">
        <f aca="false">IF(OR(ISBLANK($C120),$BB120&lt;&gt;TRUE()),"",IF(ISBLANK(AD120),Constants!$B$35,MAX(0,MIN(Constants!$B$31,AD120))))</f>
        <v/>
      </c>
      <c r="BI120" s="74" t="str">
        <f aca="false">IF(OR(ISBLANK($C120),$BB120&lt;&gt;TRUE()),"",IF(ISBLANK(AE120),Constants!$B$35,MAX(0,MIN(Constants!$B$32,AE120))))</f>
        <v/>
      </c>
      <c r="BJ120" s="75" t="str">
        <f aca="false">IF(ISBLANK($C120),
  "",
IF(AH120=Constants!$B$7,
  TRUE(),
IF(AH120=Constants!$B$8,
  FALSE(),
  FALSE()
)))</f>
        <v/>
      </c>
      <c r="BK120" s="74" t="str">
        <f aca="false">IF(ISBLANK($C120),"",IF($BJ120,Constants!$B$9,IF(COUNTA($E120:$AH120)=0,Constants!$B$10,IF(NOT($AK120),Constants!$B$11,IF(AND(NOT(ISNUMBER($BM120)),COUNTA($O120,$X120,$AG120)&gt;0),Constants!$B$13,Constants!$B$12)))))</f>
        <v/>
      </c>
      <c r="BL120" s="74" t="str">
        <f aca="false">IF(ISBLANK($C120),"",IF($BK120&lt;&gt;Constants!$B$12,$BK120,Constants!$B$4))</f>
        <v/>
      </c>
      <c r="BM120" s="73" t="str">
        <f aca="false">IF(OR(ISBLANK($D$8), NOT(ISNUMBER($D$8))), Constants!$B$17,$D$8)</f>
        <v>ERROR: Set Target Time in cell D8</v>
      </c>
      <c r="BN120" s="73" t="str">
        <f aca="false">IF(OR($BK120&lt;&gt;Constants!$B$12,$AL120&lt;&gt;TRUE()),"",IF(NOT($AO120),TRUE(),IF($AQ120="","",$AQ120)))</f>
        <v/>
      </c>
      <c r="BO120" s="74" t="b">
        <f aca="false">IF(BN120="",FALSE(),IF(NOT($AO120),TRUE(),IF($AQ120,ISNUMBER(O120),ISNUMBER(N120))))</f>
        <v>0</v>
      </c>
      <c r="BP120" s="76" t="str">
        <f aca="false">IF(BO120,IF($AJ120,1,Constants!$B$22)*POWER(Constants!$B$23,MAX($AM120,0))*POWER(Constants!$B$24,MAX($AN120,0)),"")</f>
        <v/>
      </c>
      <c r="BQ120" s="74" t="str">
        <f aca="false">IF(OR($BK120&lt;&gt;Constants!$B$12,NOT($BO120)),"",IF(NOT($AO120),0,Constants!$B$19*IF($AQ120,1,MAX(0,MIN(1,(Constants!$B$20-N120)/Constants!$B$20)))))</f>
        <v/>
      </c>
      <c r="BR120" s="74" t="str">
        <f aca="false">IF(BQ120="","",BQ120*IF($AP120,1,Constants!$B$25)*BP120)</f>
        <v/>
      </c>
      <c r="BS120" s="74" t="str">
        <f aca="false">IF(OR($BK120&lt;&gt;Constants!$B$12,NOT($BO120)),"",IF(NOT($AO120),0,IF(NOT($AQ120),0,MAX(0,Constants!$B$21*(1-ABS(O120-$BM120)/$BM120)))))</f>
        <v/>
      </c>
      <c r="BT120" s="74" t="str">
        <f aca="false">IF(BS120="","",BS120*BP120)</f>
        <v/>
      </c>
      <c r="BU120" s="74" t="str">
        <f aca="false">IF(OR($BK120&lt;&gt;Constants!$B$12,NOT($BO120)),"",IF(OR(NOT($AO120),NOT($AP120)),0,MIN(Constants!$B$18,(Constants!$B$29*$AR120+Constants!$B$30*$AS120)*IF($AQ120,1,MAX(0,MIN(1,(Constants!$B$20-N120)/Constants!$B$20))))))</f>
        <v/>
      </c>
      <c r="BV120" s="74" t="str">
        <f aca="false">IF(BU120="","",BU120*BP120)</f>
        <v/>
      </c>
      <c r="BW120" s="75" t="str">
        <f aca="false">IF(OR($BK120&lt;&gt;Constants!$B$12,NOT($BO120)),"",BR120+BT120+BV120)</f>
        <v/>
      </c>
      <c r="BX120" s="73" t="str">
        <f aca="false">IF(OR($BK120&lt;&gt;Constants!$B$12,$AT120&lt;&gt;TRUE()),"",IF(NOT($AW120),TRUE(),IF($AY120="","",$AY120)))</f>
        <v/>
      </c>
      <c r="BY120" s="74" t="b">
        <f aca="false">IF(BX120="",FALSE(),IF(NOT($AW120),TRUE(),IF($AY120,ISNUMBER(X120),ISNUMBER(W120))))</f>
        <v>0</v>
      </c>
      <c r="BZ120" s="76" t="str">
        <f aca="false">IF(BY120,IF($AJ120,1,Constants!$B$22)*POWER(Constants!$B$23,MAX($AU120,0))*POWER(Constants!$B$24,MAX($AV120,0)),"")</f>
        <v/>
      </c>
      <c r="CA120" s="74" t="str">
        <f aca="false">IF(OR($BK120&lt;&gt;Constants!$B$12,NOT($BY120)),"",IF(NOT($AW120),0,Constants!$B$19*IF($AY120,1,MAX(0,MIN(1,(Constants!$B$20-W120)/Constants!$B$20)))))</f>
        <v/>
      </c>
      <c r="CB120" s="74" t="str">
        <f aca="false">IF(CA120="","",CA120*IF($AX120,1,Constants!$B$25)*BZ120)</f>
        <v/>
      </c>
      <c r="CC120" s="74" t="str">
        <f aca="false">IF(OR($BK120&lt;&gt;Constants!$B$12,NOT($BY120)),"",IF(NOT($AW120),0,IF(NOT($AY120),0,MAX(0,Constants!$B$21*(1-ABS(X120-$BM120)/$BM120)))))</f>
        <v/>
      </c>
      <c r="CD120" s="74" t="str">
        <f aca="false">IF(CC120="","",CC120*BZ120)</f>
        <v/>
      </c>
      <c r="CE120" s="74" t="str">
        <f aca="false">IF(OR($BK120&lt;&gt;Constants!$B$12,NOT($BY120)),"",IF(OR(NOT($AW120),NOT($AX120)),0,MIN(Constants!$B$18,(Constants!$B$29*$AZ120+Constants!$B$30*$BA120)*IF($AY120,1,MAX(0,MIN(1,(Constants!$B$20-W120)/Constants!$B$20))))))</f>
        <v/>
      </c>
      <c r="CF120" s="74" t="str">
        <f aca="false">IF(CE120="","",CE120*BZ120)</f>
        <v/>
      </c>
      <c r="CG120" s="75" t="str">
        <f aca="false">IF(OR($BK120&lt;&gt;Constants!$B$12,NOT($BY120)),"",CB120+CD120+CF120)</f>
        <v/>
      </c>
      <c r="CH120" s="73" t="b">
        <f aca="false">IF(OR(BN120="",BX120=""),TRUE(),BN120&lt;&gt;BX120)</f>
        <v>1</v>
      </c>
      <c r="CI120" s="74" t="str">
        <f aca="false">IF(OR($BK120&lt;&gt;Constants!$B$12,$BB120&lt;&gt;TRUE(),NOT($CH120)),"",IF(NOT($BE120),TRUE(),IF($BG120="","",$BG120)))</f>
        <v/>
      </c>
      <c r="CJ120" s="74" t="b">
        <f aca="false">IF(CI120="",FALSE(),IF(NOT($BE120),TRUE(),IF($BG120,ISNUMBER(AG120),ISNUMBER(AF120))))</f>
        <v>0</v>
      </c>
      <c r="CK120" s="76" t="str">
        <f aca="false">IF(CJ120,IF($AJ120,1,Constants!$B$22)*POWER(Constants!$B$23,MAX($BC120,0))*POWER(Constants!$B$24,MAX($BD120,0)),"")</f>
        <v/>
      </c>
      <c r="CL120" s="74" t="str">
        <f aca="false">IF(OR($BK120&lt;&gt;Constants!$B$12,NOT($CJ120)),"",IF(NOT($BE120),0,Constants!$B$19*IF($BG120,1,MAX(0,MIN(1,(Constants!$B$20-AF120)/Constants!$B$20)))))</f>
        <v/>
      </c>
      <c r="CM120" s="74" t="str">
        <f aca="false">IF(CL120="","",CL120*IF($BF120,1,Constants!$B$25)*CK120)</f>
        <v/>
      </c>
      <c r="CN120" s="74" t="str">
        <f aca="false">IF(OR($BK120&lt;&gt;Constants!$B$12,NOT($CJ120)),"",IF(NOT($BE120),0,IF(NOT($BG120),0,MAX(0,Constants!$B$21*(1-ABS(AG120-$BM120)/$BM120)))))</f>
        <v/>
      </c>
      <c r="CO120" s="74" t="str">
        <f aca="false">IF(CN120="","",CN120*CK120)</f>
        <v/>
      </c>
      <c r="CP120" s="74" t="str">
        <f aca="false">IF(OR($BK120&lt;&gt;Constants!$B$12,NOT($CJ120)),"",IF(OR(NOT($BE120),NOT($BF120)),0,MIN(Constants!$B$18,(Constants!$B$29*$BH120+Constants!$B$30*$BI120)*IF($BG120,1,MAX(0,MIN(1,(Constants!$B$20-AF120)/Constants!$B$20))))))</f>
        <v/>
      </c>
      <c r="CQ120" s="74" t="str">
        <f aca="false">IF(CP120="","",CP120*CK120)</f>
        <v/>
      </c>
      <c r="CR120" s="75" t="str">
        <f aca="false">IF(OR($BK120&lt;&gt;Constants!$B$12,NOT($CJ120)),"",CM120+CO120+CQ120)</f>
        <v/>
      </c>
      <c r="CS120" s="73" t="str">
        <f aca="false">IF(OR($BK120&lt;&gt;Constants!$B$12,ISBLANK($C120)),"",BW120)</f>
        <v/>
      </c>
      <c r="CT120" s="74" t="str">
        <f aca="false">IF(OR($BK120&lt;&gt;Constants!$B$12,ISBLANK($C120)),"",CG120)</f>
        <v/>
      </c>
      <c r="CU120" s="75" t="str">
        <f aca="false">IF(OR($BK120&lt;&gt;Constants!$B$12,ISBLANK($C120)),"",CR120)</f>
        <v/>
      </c>
      <c r="CV120" s="74" t="str">
        <f aca="false">IF(OR($BK120&lt;&gt;Constants!$B$12,ISBLANK($C120)),"",IF(COUNT(CS120:CU120)=0,0,MAX(CS120:CU120)))</f>
        <v/>
      </c>
      <c r="CW120" s="74" t="str">
        <f aca="false">IF($BK120&lt;&gt;Constants!$B$12,"",CV120)</f>
        <v/>
      </c>
      <c r="CX120" s="74" t="str">
        <f aca="false">IF(ISNUMBER(CW120), RANK(CW120,$CW$11:$CW$510), "")</f>
        <v/>
      </c>
      <c r="CY120" s="73" t="str">
        <f aca="false">IF(OR($BK120&lt;&gt;Constants!$B$12,ISBLANK($C120)),"",MAX(BT120,CD120,CO120))</f>
        <v/>
      </c>
      <c r="CZ120" s="74" t="str">
        <f aca="false">IF(ISNUMBER(CY120), RANK(CY120,CY$11:CY$510), "")</f>
        <v/>
      </c>
      <c r="DA120" s="74" t="str">
        <f aca="false">IF(OR($BK120&lt;&gt;Constants!$B$12,ISBLANK($C120)),"",MAX(AM120,AU120,IF($CH120,BC120,0)))</f>
        <v/>
      </c>
      <c r="DB120" s="74" t="str">
        <f aca="false">IF(ISNUMBER(DA120), RANK(DA120,DA$11:DA$510,1), "")</f>
        <v/>
      </c>
      <c r="DC120" s="74" t="str">
        <f aca="false">IF(OR($BK120&lt;&gt;Constants!$B$12,ISBLANK($C120)),"",MAX(BV120,CF120,CQ120))</f>
        <v/>
      </c>
      <c r="DD120" s="74" t="str">
        <f aca="false">IF(ISNUMBER(DC120),RANK(DC120,DC$11:DC$510),"")</f>
        <v/>
      </c>
      <c r="DE120" s="77" t="str">
        <f aca="false">IFERROR(IF(OR($BK120&lt;&gt;Constants!$B$12, ISBLANK($C120)),"",LARGE(CS120:CU120,2)), 0)</f>
        <v/>
      </c>
      <c r="DF120" s="75" t="str">
        <f aca="false">IF(ISNUMBER(DE120), RANK(DE120,DE$11:DE$510), "")</f>
        <v/>
      </c>
      <c r="DG120" s="74" t="str">
        <f aca="false">IF(ISBLANK($C120),"",IF(BK120=Constants!$B$12,RANK($CX120, $CX$11:$CX$510, 1)+
SUMPRODUCT(--($CX$11:$CX$510=$CX120),--($CZ120&gt;$CZ$11:$CZ$510))+
SUMPRODUCT(--($CX$11:$CX$510=$CX120),--($CZ120=$CZ$11:$CZ$510),--($DB120&gt;$DB$11:$DB$510))+
SUMPRODUCT(--($CX$11:$CX$510=$CX120),--($CZ120=$CZ$11:$CZ$510),--($DB120=$DB$11:$DB$510), --($DD120&gt;$DD$11:$DD$510))+
SUMPRODUCT(--($CX$11:$CX$510=$CX120),--($CZ120=$CZ$11:$CZ$510),--($DB120=$DB$11:$DB$510), --($DD120=$DD$11:$DD$510), --($DF120&gt;$DF$11:$DF$510))
,BK120)
)</f>
        <v/>
      </c>
      <c r="DH120" s="74" t="str">
        <f aca="false">IF(ISBLANK(C120),"",IF(BK120&lt;&gt;Constants!$B$12, BK120, CX120-DG120))</f>
        <v/>
      </c>
      <c r="DI120" s="75"/>
      <c r="DJ120" s="78"/>
      <c r="DK120" s="79" t="str">
        <f aca="false">IF(ISBLANK($C120),"",IF($BK120=Constants!$B$13,$BM120,""))</f>
        <v/>
      </c>
      <c r="DL120" s="78" t="str">
        <f aca="false">IF(ISBLANK($C120),"",IF($BK120&lt;&gt;Constants!$B$12,"",IF(COUNT($CS120:$CU120)=0,"",MATCH($CV120,$CS120:$CU120,0))))</f>
        <v/>
      </c>
      <c r="DM120" s="80" t="str">
        <f aca="false">IF(ISNUMBER($DL120),CHOOSE($DL120,$BR120,$CB120,$CM120),"")</f>
        <v/>
      </c>
      <c r="DN120" s="80" t="str">
        <f aca="false">IF(ISNUMBER($DL120),CHOOSE($DL120,$BT120,$CD120,$CO120),"")</f>
        <v/>
      </c>
      <c r="DO120" s="80" t="str">
        <f aca="false">IF(ISNUMBER($DL120),CHOOSE($DL120,$BV120,$CF120,$CQ120),"")</f>
        <v/>
      </c>
      <c r="DP120" s="81" t="str">
        <f aca="false">IF(ISBLANK(C120),"",IF(BK120&lt;&gt;Constants!$B$12, BK120 ,CW120))</f>
        <v/>
      </c>
      <c r="DQ120" s="82" t="str">
        <f aca="false">IF(ISBLANK($C120),"",IF($BK120&lt;&gt;Constants!$B$12,$BK120,$BL120))</f>
        <v/>
      </c>
      <c r="DR120" s="82" t="str">
        <f aca="false">IF(ISBLANK(C120),"",DH120)</f>
        <v/>
      </c>
      <c r="DS120" s="82" t="str">
        <f aca="false">IF(ISBLANK(C120),"",DG120)</f>
        <v/>
      </c>
      <c r="DT120" s="83" t="str">
        <f aca="false">IF(ISBLANK(C120),
  "",
IF(DS120=Constants!$B$9,COUNTA($C$11:$C510)+2,IF(DS120=Constants!$B$10,COUNTA($C$11:$C510)+1,IF(DS120=Constants!$B$11,COUNTA($C$11:$C510),DS120))))</f>
        <v/>
      </c>
      <c r="DU120" s="3"/>
      <c r="DV120" s="84" t="n">
        <f aca="false">IF(OR(ISNUMBER(DS120),DS120="DQ",DS120="P",DS120="NS"),
    1,
    0
)</f>
        <v>0</v>
      </c>
      <c r="DW120" s="84" t="n">
        <v>110</v>
      </c>
      <c r="DX120" s="84" t="str">
        <f aca="false">IF(ISBLANK($C120),"",IF(ISNUMBER(DT120),DT120+ROW($B120)/1000,""))</f>
        <v/>
      </c>
      <c r="DY120" s="84" t="str">
        <f aca="false">IF(ISNUMBER(DX120), RANK(DX120,DX$11:DX$510,1), "")</f>
        <v/>
      </c>
      <c r="DZ120" s="84" t="str">
        <f aca="false">IF(ISBLANK($C120),
    "",
    $B120
)</f>
        <v/>
      </c>
      <c r="EA120" s="84" t="str">
        <f aca="false">IF(ISBLANK($C120),
    "",
    $C120
)</f>
        <v/>
      </c>
      <c r="EB120" s="84" t="str">
        <f aca="false">IF(ISBLANK($C120),
    "",
    $D120
)</f>
        <v/>
      </c>
      <c r="EC120" s="84" t="str">
        <f aca="false">IF(ISBLANK($C120),"",$DQ120)</f>
        <v/>
      </c>
      <c r="ED120" s="86" t="str">
        <f aca="false">DP120</f>
        <v/>
      </c>
      <c r="EE120" s="84" t="str">
        <f aca="false">IF(ISBLANK($C120),
    "",
    DS120
)</f>
        <v/>
      </c>
      <c r="EF120" s="87" t="str">
        <f aca="false">IF(DW120&gt;DV$10,
    "",
    VLOOKUP(DW120,DY$11:EE618,7,FALSE())
)</f>
        <v/>
      </c>
      <c r="EG120" s="88" t="str">
        <f aca="false">IF(DW120&gt;DV$10,
    "",
    VLOOKUP(DW120,DY$11:EE618,2,FALSE())
)</f>
        <v/>
      </c>
      <c r="EH120" s="88" t="str">
        <f aca="false">IF(DW120&gt;DV$10,
    "",
    VLOOKUP(DW120,DY$11:EE618,3,FALSE())
)</f>
        <v/>
      </c>
      <c r="EI120" s="88" t="str">
        <f aca="false">IF(DW120&gt;DV$10,
    "",
    VLOOKUP(DW120,DY$11:EE618,4,FALSE())
)</f>
        <v/>
      </c>
      <c r="EJ120" s="89" t="str">
        <f aca="false">IF(DW120&gt;DV$10,
    "",
    VLOOKUP(DW120,DY$11:EE618,6,FALSE())
)</f>
        <v/>
      </c>
      <c r="EK120" s="59"/>
    </row>
    <row r="121" customFormat="false" ht="15.75" hidden="false" customHeight="false" outlineLevel="0" collapsed="false">
      <c r="A121" s="3"/>
      <c r="B121" s="155"/>
      <c r="C121" s="156"/>
      <c r="D121" s="96"/>
      <c r="E121" s="157"/>
      <c r="F121" s="148"/>
      <c r="G121" s="148"/>
      <c r="H121" s="149"/>
      <c r="I121" s="150"/>
      <c r="J121" s="151"/>
      <c r="K121" s="151"/>
      <c r="L121" s="151"/>
      <c r="M121" s="151"/>
      <c r="N121" s="152"/>
      <c r="O121" s="103"/>
      <c r="P121" s="148"/>
      <c r="Q121" s="149"/>
      <c r="R121" s="150"/>
      <c r="S121" s="151"/>
      <c r="T121" s="151"/>
      <c r="U121" s="151"/>
      <c r="V121" s="151"/>
      <c r="W121" s="152"/>
      <c r="X121" s="103"/>
      <c r="Y121" s="148"/>
      <c r="Z121" s="149"/>
      <c r="AA121" s="150"/>
      <c r="AB121" s="151"/>
      <c r="AC121" s="151"/>
      <c r="AD121" s="151"/>
      <c r="AE121" s="151"/>
      <c r="AF121" s="152"/>
      <c r="AG121" s="104"/>
      <c r="AH121" s="150"/>
      <c r="AI121" s="73"/>
      <c r="AJ121" s="73" t="str">
        <f aca="false">IF(ISBLANK($C121),
  "",
IF(E121=Constants!$B$7,
  TRUE(),
IF(E121=Constants!$B$8,
  FALSE(),
  TRUE()
)))</f>
        <v/>
      </c>
      <c r="AK121" s="74" t="str">
        <f aca="false">IF(ISBLANK($C121),"",IF(F121=Constants!$B$8,FALSE(),TRUE()))</f>
        <v/>
      </c>
      <c r="AL121" s="74" t="str">
        <f aca="false">IF(ISBLANK($C121),"",COUNTA($G121:$O121)&gt;0)</f>
        <v/>
      </c>
      <c r="AM121" s="74" t="str">
        <f aca="false">IF(OR(ISBLANK($C121),$AL121&lt;&gt;TRUE()),"",IF(ISBLANK(G121),Constants!$B$27,MAX(0,G121)))</f>
        <v/>
      </c>
      <c r="AN121" s="74" t="str">
        <f aca="false">IF(OR(ISBLANK($C121),$AL121&lt;&gt;TRUE()),"",IF(ISBLANK(H121),Constants!$B$28,MAX(0,H121)))</f>
        <v/>
      </c>
      <c r="AO121" s="74" t="str">
        <f aca="false">IF(OR(ISBLANK($C121),$AL121&lt;&gt;TRUE()),"",IF(J121=Constants!$B$7,TRUE(),IF(J121=Constants!$B$8,FALSE(),TRUE())))</f>
        <v/>
      </c>
      <c r="AP121" s="74" t="str">
        <f aca="false">IF(OR(ISBLANK($C121),$AL121&lt;&gt;TRUE()),"",IF(I121=Constants!$B$7,TRUE(),IF(I121=Constants!$B$8,FALSE(),TRUE())))</f>
        <v/>
      </c>
      <c r="AQ121" s="74" t="str">
        <f aca="false">IF(OR(ISBLANK($C121),$AL121&lt;&gt;TRUE()),"",IF(K121=Constants!$B$33,TRUE(),IF(K121=Constants!$B$34,FALSE(),IF(AND(ISNUMBER(O121),OR(ISBLANK(N121),N121=0)),TRUE(),IF(AND(ISBLANK(O121),ISNUMBER(N121),N121&lt;&gt;0),FALSE(),"")))))</f>
        <v/>
      </c>
      <c r="AR121" s="74" t="str">
        <f aca="false">IF(OR(ISBLANK($C121),$AL121&lt;&gt;TRUE()),"",IF(ISBLANK(L121),Constants!$B$35,MAX(0,MIN(Constants!$B$31,L121))))</f>
        <v/>
      </c>
      <c r="AS121" s="74" t="str">
        <f aca="false">IF(OR(ISBLANK($C121),$AL121&lt;&gt;TRUE()),"",IF(ISBLANK(M121),Constants!$B$35,MAX(0,MIN(Constants!$B$32,M121))))</f>
        <v/>
      </c>
      <c r="AT121" s="74" t="str">
        <f aca="false">IF(ISBLANK($C121),"",COUNTA($P121:$X121)&gt;0)</f>
        <v/>
      </c>
      <c r="AU121" s="74" t="str">
        <f aca="false">IF(OR(ISBLANK($C121),$AT121&lt;&gt;TRUE()),"",IF(ISBLANK(P121),Constants!$B$27,MAX(0,P121)))</f>
        <v/>
      </c>
      <c r="AV121" s="74" t="str">
        <f aca="false">IF(OR(ISBLANK($C121),$AT121&lt;&gt;TRUE()),"",IF(ISBLANK(Q121),Constants!$B$28,MAX(0,Q121)))</f>
        <v/>
      </c>
      <c r="AW121" s="74" t="str">
        <f aca="false">IF(OR(ISBLANK($C121),$AT121&lt;&gt;TRUE()),"",IF(S121=Constants!$B$7,TRUE(),IF(S121=Constants!$B$8,FALSE(),TRUE())))</f>
        <v/>
      </c>
      <c r="AX121" s="74" t="str">
        <f aca="false">IF(OR(ISBLANK($C121),$AT121&lt;&gt;TRUE()),"",IF(R121=Constants!$B$7,TRUE(),IF(R121=Constants!$B$8,FALSE(),TRUE())))</f>
        <v/>
      </c>
      <c r="AY121" s="74" t="str">
        <f aca="false">IF(OR(ISBLANK($C121),$AT121&lt;&gt;TRUE()),"",IF(T121=Constants!$B$33,TRUE(),IF(T121=Constants!$B$34,FALSE(),IF(AND(ISNUMBER(X121),OR(ISBLANK(W121),W121=0)),TRUE(),IF(AND(ISBLANK(X121),ISNUMBER(W121),W121&lt;&gt;0),FALSE(),"")))))</f>
        <v/>
      </c>
      <c r="AZ121" s="74" t="str">
        <f aca="false">IF(OR(ISBLANK($C121),$AT121&lt;&gt;TRUE()),"",IF(ISBLANK(U121),Constants!$B$35,MAX(0,MIN(Constants!$B$31,U121))))</f>
        <v/>
      </c>
      <c r="BA121" s="74" t="str">
        <f aca="false">IF(OR(ISBLANK($C121),$AT121&lt;&gt;TRUE()),"",IF(ISBLANK(V121),Constants!$B$35,MAX(0,MIN(Constants!$B$32,V121))))</f>
        <v/>
      </c>
      <c r="BB121" s="74" t="str">
        <f aca="false">IF(ISBLANK($C121),"",COUNTA($Y121:$AG121)&gt;0)</f>
        <v/>
      </c>
      <c r="BC121" s="74" t="str">
        <f aca="false">IF(OR(ISBLANK($C121),$BB121&lt;&gt;TRUE()),"",IF(ISBLANK(Y121),Constants!$B$27,MAX(0,Y121)))</f>
        <v/>
      </c>
      <c r="BD121" s="74" t="str">
        <f aca="false">IF(OR(ISBLANK($C121),$BB121&lt;&gt;TRUE()),"",IF(ISBLANK(Z121),Constants!$B$28,MAX(0,Z121)))</f>
        <v/>
      </c>
      <c r="BE121" s="74" t="str">
        <f aca="false">IF(OR(ISBLANK($C121),$BB121&lt;&gt;TRUE()),"",IF(AB121=Constants!$B$7,TRUE(),IF(AB121=Constants!$B$8,FALSE(),TRUE())))</f>
        <v/>
      </c>
      <c r="BF121" s="74" t="str">
        <f aca="false">IF(OR(ISBLANK($C121),$BB121&lt;&gt;TRUE()),"",IF(AA121=Constants!$B$7,TRUE(),IF(AA121=Constants!$B$8,FALSE(),TRUE())))</f>
        <v/>
      </c>
      <c r="BG121" s="74" t="str">
        <f aca="false">IF(OR(ISBLANK($C121),$BB121&lt;&gt;TRUE()),"",IF(AC121=Constants!$B$33,TRUE(),IF(AC121=Constants!$B$34,FALSE(),IF(AND(ISNUMBER(AG121),OR(ISBLANK(AF121),AF121=0)),TRUE(),IF(AND(ISBLANK(AG121),ISNUMBER(AF121),AF121&lt;&gt;0),FALSE(),"")))))</f>
        <v/>
      </c>
      <c r="BH121" s="74" t="str">
        <f aca="false">IF(OR(ISBLANK($C121),$BB121&lt;&gt;TRUE()),"",IF(ISBLANK(AD121),Constants!$B$35,MAX(0,MIN(Constants!$B$31,AD121))))</f>
        <v/>
      </c>
      <c r="BI121" s="74" t="str">
        <f aca="false">IF(OR(ISBLANK($C121),$BB121&lt;&gt;TRUE()),"",IF(ISBLANK(AE121),Constants!$B$35,MAX(0,MIN(Constants!$B$32,AE121))))</f>
        <v/>
      </c>
      <c r="BJ121" s="75" t="str">
        <f aca="false">IF(ISBLANK($C121),
  "",
IF(AH121=Constants!$B$7,
  TRUE(),
IF(AH121=Constants!$B$8,
  FALSE(),
  FALSE()
)))</f>
        <v/>
      </c>
      <c r="BK121" s="74" t="str">
        <f aca="false">IF(ISBLANK($C121),"",IF($BJ121,Constants!$B$9,IF(COUNTA($E121:$AH121)=0,Constants!$B$10,IF(NOT($AK121),Constants!$B$11,IF(AND(NOT(ISNUMBER($BM121)),COUNTA($O121,$X121,$AG121)&gt;0),Constants!$B$13,Constants!$B$12)))))</f>
        <v/>
      </c>
      <c r="BL121" s="74" t="str">
        <f aca="false">IF(ISBLANK($C121),"",IF($BK121&lt;&gt;Constants!$B$12,$BK121,Constants!$B$4))</f>
        <v/>
      </c>
      <c r="BM121" s="73" t="str">
        <f aca="false">IF(OR(ISBLANK($D$8), NOT(ISNUMBER($D$8))), Constants!$B$17,$D$8)</f>
        <v>ERROR: Set Target Time in cell D8</v>
      </c>
      <c r="BN121" s="73" t="str">
        <f aca="false">IF(OR($BK121&lt;&gt;Constants!$B$12,$AL121&lt;&gt;TRUE()),"",IF(NOT($AO121),TRUE(),IF($AQ121="","",$AQ121)))</f>
        <v/>
      </c>
      <c r="BO121" s="74" t="b">
        <f aca="false">IF(BN121="",FALSE(),IF(NOT($AO121),TRUE(),IF($AQ121,ISNUMBER(O121),ISNUMBER(N121))))</f>
        <v>0</v>
      </c>
      <c r="BP121" s="76" t="str">
        <f aca="false">IF(BO121,IF($AJ121,1,Constants!$B$22)*POWER(Constants!$B$23,MAX($AM121,0))*POWER(Constants!$B$24,MAX($AN121,0)),"")</f>
        <v/>
      </c>
      <c r="BQ121" s="74" t="str">
        <f aca="false">IF(OR($BK121&lt;&gt;Constants!$B$12,NOT($BO121)),"",IF(NOT($AO121),0,Constants!$B$19*IF($AQ121,1,MAX(0,MIN(1,(Constants!$B$20-N121)/Constants!$B$20)))))</f>
        <v/>
      </c>
      <c r="BR121" s="74" t="str">
        <f aca="false">IF(BQ121="","",BQ121*IF($AP121,1,Constants!$B$25)*BP121)</f>
        <v/>
      </c>
      <c r="BS121" s="74" t="str">
        <f aca="false">IF(OR($BK121&lt;&gt;Constants!$B$12,NOT($BO121)),"",IF(NOT($AO121),0,IF(NOT($AQ121),0,MAX(0,Constants!$B$21*(1-ABS(O121-$BM121)/$BM121)))))</f>
        <v/>
      </c>
      <c r="BT121" s="74" t="str">
        <f aca="false">IF(BS121="","",BS121*BP121)</f>
        <v/>
      </c>
      <c r="BU121" s="74" t="str">
        <f aca="false">IF(OR($BK121&lt;&gt;Constants!$B$12,NOT($BO121)),"",IF(OR(NOT($AO121),NOT($AP121)),0,MIN(Constants!$B$18,(Constants!$B$29*$AR121+Constants!$B$30*$AS121)*IF($AQ121,1,MAX(0,MIN(1,(Constants!$B$20-N121)/Constants!$B$20))))))</f>
        <v/>
      </c>
      <c r="BV121" s="74" t="str">
        <f aca="false">IF(BU121="","",BU121*BP121)</f>
        <v/>
      </c>
      <c r="BW121" s="75" t="str">
        <f aca="false">IF(OR($BK121&lt;&gt;Constants!$B$12,NOT($BO121)),"",BR121+BT121+BV121)</f>
        <v/>
      </c>
      <c r="BX121" s="73" t="str">
        <f aca="false">IF(OR($BK121&lt;&gt;Constants!$B$12,$AT121&lt;&gt;TRUE()),"",IF(NOT($AW121),TRUE(),IF($AY121="","",$AY121)))</f>
        <v/>
      </c>
      <c r="BY121" s="74" t="b">
        <f aca="false">IF(BX121="",FALSE(),IF(NOT($AW121),TRUE(),IF($AY121,ISNUMBER(X121),ISNUMBER(W121))))</f>
        <v>0</v>
      </c>
      <c r="BZ121" s="76" t="str">
        <f aca="false">IF(BY121,IF($AJ121,1,Constants!$B$22)*POWER(Constants!$B$23,MAX($AU121,0))*POWER(Constants!$B$24,MAX($AV121,0)),"")</f>
        <v/>
      </c>
      <c r="CA121" s="74" t="str">
        <f aca="false">IF(OR($BK121&lt;&gt;Constants!$B$12,NOT($BY121)),"",IF(NOT($AW121),0,Constants!$B$19*IF($AY121,1,MAX(0,MIN(1,(Constants!$B$20-W121)/Constants!$B$20)))))</f>
        <v/>
      </c>
      <c r="CB121" s="74" t="str">
        <f aca="false">IF(CA121="","",CA121*IF($AX121,1,Constants!$B$25)*BZ121)</f>
        <v/>
      </c>
      <c r="CC121" s="74" t="str">
        <f aca="false">IF(OR($BK121&lt;&gt;Constants!$B$12,NOT($BY121)),"",IF(NOT($AW121),0,IF(NOT($AY121),0,MAX(0,Constants!$B$21*(1-ABS(X121-$BM121)/$BM121)))))</f>
        <v/>
      </c>
      <c r="CD121" s="74" t="str">
        <f aca="false">IF(CC121="","",CC121*BZ121)</f>
        <v/>
      </c>
      <c r="CE121" s="74" t="str">
        <f aca="false">IF(OR($BK121&lt;&gt;Constants!$B$12,NOT($BY121)),"",IF(OR(NOT($AW121),NOT($AX121)),0,MIN(Constants!$B$18,(Constants!$B$29*$AZ121+Constants!$B$30*$BA121)*IF($AY121,1,MAX(0,MIN(1,(Constants!$B$20-W121)/Constants!$B$20))))))</f>
        <v/>
      </c>
      <c r="CF121" s="74" t="str">
        <f aca="false">IF(CE121="","",CE121*BZ121)</f>
        <v/>
      </c>
      <c r="CG121" s="75" t="str">
        <f aca="false">IF(OR($BK121&lt;&gt;Constants!$B$12,NOT($BY121)),"",CB121+CD121+CF121)</f>
        <v/>
      </c>
      <c r="CH121" s="73" t="b">
        <f aca="false">IF(OR(BN121="",BX121=""),TRUE(),BN121&lt;&gt;BX121)</f>
        <v>1</v>
      </c>
      <c r="CI121" s="74" t="str">
        <f aca="false">IF(OR($BK121&lt;&gt;Constants!$B$12,$BB121&lt;&gt;TRUE(),NOT($CH121)),"",IF(NOT($BE121),TRUE(),IF($BG121="","",$BG121)))</f>
        <v/>
      </c>
      <c r="CJ121" s="74" t="b">
        <f aca="false">IF(CI121="",FALSE(),IF(NOT($BE121),TRUE(),IF($BG121,ISNUMBER(AG121),ISNUMBER(AF121))))</f>
        <v>0</v>
      </c>
      <c r="CK121" s="76" t="str">
        <f aca="false">IF(CJ121,IF($AJ121,1,Constants!$B$22)*POWER(Constants!$B$23,MAX($BC121,0))*POWER(Constants!$B$24,MAX($BD121,0)),"")</f>
        <v/>
      </c>
      <c r="CL121" s="74" t="str">
        <f aca="false">IF(OR($BK121&lt;&gt;Constants!$B$12,NOT($CJ121)),"",IF(NOT($BE121),0,Constants!$B$19*IF($BG121,1,MAX(0,MIN(1,(Constants!$B$20-AF121)/Constants!$B$20)))))</f>
        <v/>
      </c>
      <c r="CM121" s="74" t="str">
        <f aca="false">IF(CL121="","",CL121*IF($BF121,1,Constants!$B$25)*CK121)</f>
        <v/>
      </c>
      <c r="CN121" s="74" t="str">
        <f aca="false">IF(OR($BK121&lt;&gt;Constants!$B$12,NOT($CJ121)),"",IF(NOT($BE121),0,IF(NOT($BG121),0,MAX(0,Constants!$B$21*(1-ABS(AG121-$BM121)/$BM121)))))</f>
        <v/>
      </c>
      <c r="CO121" s="74" t="str">
        <f aca="false">IF(CN121="","",CN121*CK121)</f>
        <v/>
      </c>
      <c r="CP121" s="74" t="str">
        <f aca="false">IF(OR($BK121&lt;&gt;Constants!$B$12,NOT($CJ121)),"",IF(OR(NOT($BE121),NOT($BF121)),0,MIN(Constants!$B$18,(Constants!$B$29*$BH121+Constants!$B$30*$BI121)*IF($BG121,1,MAX(0,MIN(1,(Constants!$B$20-AF121)/Constants!$B$20))))))</f>
        <v/>
      </c>
      <c r="CQ121" s="74" t="str">
        <f aca="false">IF(CP121="","",CP121*CK121)</f>
        <v/>
      </c>
      <c r="CR121" s="75" t="str">
        <f aca="false">IF(OR($BK121&lt;&gt;Constants!$B$12,NOT($CJ121)),"",CM121+CO121+CQ121)</f>
        <v/>
      </c>
      <c r="CS121" s="73" t="str">
        <f aca="false">IF(OR($BK121&lt;&gt;Constants!$B$12,ISBLANK($C121)),"",BW121)</f>
        <v/>
      </c>
      <c r="CT121" s="74" t="str">
        <f aca="false">IF(OR($BK121&lt;&gt;Constants!$B$12,ISBLANK($C121)),"",CG121)</f>
        <v/>
      </c>
      <c r="CU121" s="75" t="str">
        <f aca="false">IF(OR($BK121&lt;&gt;Constants!$B$12,ISBLANK($C121)),"",CR121)</f>
        <v/>
      </c>
      <c r="CV121" s="74" t="str">
        <f aca="false">IF(OR($BK121&lt;&gt;Constants!$B$12,ISBLANK($C121)),"",IF(COUNT(CS121:CU121)=0,0,MAX(CS121:CU121)))</f>
        <v/>
      </c>
      <c r="CW121" s="74" t="str">
        <f aca="false">IF($BK121&lt;&gt;Constants!$B$12,"",CV121)</f>
        <v/>
      </c>
      <c r="CX121" s="74" t="str">
        <f aca="false">IF(ISNUMBER(CW121), RANK(CW121,$CW$11:$CW$510), "")</f>
        <v/>
      </c>
      <c r="CY121" s="73" t="str">
        <f aca="false">IF(OR($BK121&lt;&gt;Constants!$B$12,ISBLANK($C121)),"",MAX(BT121,CD121,CO121))</f>
        <v/>
      </c>
      <c r="CZ121" s="74" t="str">
        <f aca="false">IF(ISNUMBER(CY121), RANK(CY121,CY$11:CY$510), "")</f>
        <v/>
      </c>
      <c r="DA121" s="74" t="str">
        <f aca="false">IF(OR($BK121&lt;&gt;Constants!$B$12,ISBLANK($C121)),"",MAX(AM121,AU121,IF($CH121,BC121,0)))</f>
        <v/>
      </c>
      <c r="DB121" s="74" t="str">
        <f aca="false">IF(ISNUMBER(DA121), RANK(DA121,DA$11:DA$510,1), "")</f>
        <v/>
      </c>
      <c r="DC121" s="74" t="str">
        <f aca="false">IF(OR($BK121&lt;&gt;Constants!$B$12,ISBLANK($C121)),"",MAX(BV121,CF121,CQ121))</f>
        <v/>
      </c>
      <c r="DD121" s="74" t="str">
        <f aca="false">IF(ISNUMBER(DC121),RANK(DC121,DC$11:DC$510),"")</f>
        <v/>
      </c>
      <c r="DE121" s="77" t="str">
        <f aca="false">IFERROR(IF(OR($BK121&lt;&gt;Constants!$B$12, ISBLANK($C121)),"",LARGE(CS121:CU121,2)), 0)</f>
        <v/>
      </c>
      <c r="DF121" s="75" t="str">
        <f aca="false">IF(ISNUMBER(DE121), RANK(DE121,DE$11:DE$510), "")</f>
        <v/>
      </c>
      <c r="DG121" s="74" t="str">
        <f aca="false">IF(ISBLANK($C121),"",IF(BK121=Constants!$B$12,RANK($CX121, $CX$11:$CX$510, 1)+
SUMPRODUCT(--($CX$11:$CX$510=$CX121),--($CZ121&gt;$CZ$11:$CZ$510))+
SUMPRODUCT(--($CX$11:$CX$510=$CX121),--($CZ121=$CZ$11:$CZ$510),--($DB121&gt;$DB$11:$DB$510))+
SUMPRODUCT(--($CX$11:$CX$510=$CX121),--($CZ121=$CZ$11:$CZ$510),--($DB121=$DB$11:$DB$510), --($DD121&gt;$DD$11:$DD$510))+
SUMPRODUCT(--($CX$11:$CX$510=$CX121),--($CZ121=$CZ$11:$CZ$510),--($DB121=$DB$11:$DB$510), --($DD121=$DD$11:$DD$510), --($DF121&gt;$DF$11:$DF$510))
,BK121)
)</f>
        <v/>
      </c>
      <c r="DH121" s="74" t="str">
        <f aca="false">IF(ISBLANK(C121),"",IF(BK121&lt;&gt;Constants!$B$12, BK121, CX121-DG121))</f>
        <v/>
      </c>
      <c r="DI121" s="75"/>
      <c r="DJ121" s="78"/>
      <c r="DK121" s="79" t="str">
        <f aca="false">IF(ISBLANK($C121),"",IF($BK121=Constants!$B$13,$BM121,""))</f>
        <v/>
      </c>
      <c r="DL121" s="78" t="str">
        <f aca="false">IF(ISBLANK($C121),"",IF($BK121&lt;&gt;Constants!$B$12,"",IF(COUNT($CS121:$CU121)=0,"",MATCH($CV121,$CS121:$CU121,0))))</f>
        <v/>
      </c>
      <c r="DM121" s="80" t="str">
        <f aca="false">IF(ISNUMBER($DL121),CHOOSE($DL121,$BR121,$CB121,$CM121),"")</f>
        <v/>
      </c>
      <c r="DN121" s="80" t="str">
        <f aca="false">IF(ISNUMBER($DL121),CHOOSE($DL121,$BT121,$CD121,$CO121),"")</f>
        <v/>
      </c>
      <c r="DO121" s="80" t="str">
        <f aca="false">IF(ISNUMBER($DL121),CHOOSE($DL121,$BV121,$CF121,$CQ121),"")</f>
        <v/>
      </c>
      <c r="DP121" s="81" t="str">
        <f aca="false">IF(ISBLANK(C121),"",IF(BK121&lt;&gt;Constants!$B$12, BK121 ,CW121))</f>
        <v/>
      </c>
      <c r="DQ121" s="82" t="str">
        <f aca="false">IF(ISBLANK($C121),"",IF($BK121&lt;&gt;Constants!$B$12,$BK121,$BL121))</f>
        <v/>
      </c>
      <c r="DR121" s="82" t="str">
        <f aca="false">IF(ISBLANK(C121),"",DH121)</f>
        <v/>
      </c>
      <c r="DS121" s="82" t="str">
        <f aca="false">IF(ISBLANK(C121),"",DG121)</f>
        <v/>
      </c>
      <c r="DT121" s="83" t="str">
        <f aca="false">IF(ISBLANK(C121),
  "",
IF(DS121=Constants!$B$9,COUNTA($C$11:$C510)+2,IF(DS121=Constants!$B$10,COUNTA($C$11:$C510)+1,IF(DS121=Constants!$B$11,COUNTA($C$11:$C510),DS121))))</f>
        <v/>
      </c>
      <c r="DU121" s="3"/>
      <c r="DV121" s="84" t="n">
        <f aca="false">IF(OR(ISNUMBER(DS121),DS121="DQ",DS121="P",DS121="NS"),
    1,
    0
)</f>
        <v>0</v>
      </c>
      <c r="DW121" s="84" t="n">
        <v>111</v>
      </c>
      <c r="DX121" s="84" t="str">
        <f aca="false">IF(ISBLANK($C121),"",IF(ISNUMBER(DT121),DT121+ROW($B121)/1000,""))</f>
        <v/>
      </c>
      <c r="DY121" s="84" t="str">
        <f aca="false">IF(ISNUMBER(DX121), RANK(DX121,DX$11:DX$510,1), "")</f>
        <v/>
      </c>
      <c r="DZ121" s="84" t="str">
        <f aca="false">IF(ISBLANK($C121),
    "",
    $B121
)</f>
        <v/>
      </c>
      <c r="EA121" s="84" t="str">
        <f aca="false">IF(ISBLANK($C121),
    "",
    $C121
)</f>
        <v/>
      </c>
      <c r="EB121" s="84" t="str">
        <f aca="false">IF(ISBLANK($C121),
    "",
    $D121
)</f>
        <v/>
      </c>
      <c r="EC121" s="84" t="str">
        <f aca="false">IF(ISBLANK($C121),"",$DQ121)</f>
        <v/>
      </c>
      <c r="ED121" s="86" t="str">
        <f aca="false">DP121</f>
        <v/>
      </c>
      <c r="EE121" s="84" t="str">
        <f aca="false">IF(ISBLANK($C121),
    "",
    DS121
)</f>
        <v/>
      </c>
      <c r="EF121" s="87" t="str">
        <f aca="false">IF(DW121&gt;DV$10,
    "",
    VLOOKUP(DW121,DY$11:EE619,7,FALSE())
)</f>
        <v/>
      </c>
      <c r="EG121" s="88" t="str">
        <f aca="false">IF(DW121&gt;DV$10,
    "",
    VLOOKUP(DW121,DY$11:EE619,2,FALSE())
)</f>
        <v/>
      </c>
      <c r="EH121" s="88" t="str">
        <f aca="false">IF(DW121&gt;DV$10,
    "",
    VLOOKUP(DW121,DY$11:EE619,3,FALSE())
)</f>
        <v/>
      </c>
      <c r="EI121" s="88" t="str">
        <f aca="false">IF(DW121&gt;DV$10,
    "",
    VLOOKUP(DW121,DY$11:EE619,4,FALSE())
)</f>
        <v/>
      </c>
      <c r="EJ121" s="89" t="str">
        <f aca="false">IF(DW121&gt;DV$10,
    "",
    VLOOKUP(DW121,DY$11:EE619,6,FALSE())
)</f>
        <v/>
      </c>
      <c r="EK121" s="59"/>
    </row>
    <row r="122" customFormat="false" ht="15.75" hidden="false" customHeight="false" outlineLevel="0" collapsed="false">
      <c r="A122" s="3"/>
      <c r="B122" s="153"/>
      <c r="C122" s="154"/>
      <c r="D122" s="135"/>
      <c r="E122" s="158"/>
      <c r="F122" s="137"/>
      <c r="G122" s="137"/>
      <c r="H122" s="138"/>
      <c r="I122" s="139"/>
      <c r="J122" s="140"/>
      <c r="K122" s="140"/>
      <c r="L122" s="140"/>
      <c r="M122" s="140"/>
      <c r="N122" s="141"/>
      <c r="O122" s="142"/>
      <c r="P122" s="137"/>
      <c r="Q122" s="138"/>
      <c r="R122" s="139"/>
      <c r="S122" s="140"/>
      <c r="T122" s="140"/>
      <c r="U122" s="140"/>
      <c r="V122" s="140"/>
      <c r="W122" s="141"/>
      <c r="X122" s="142"/>
      <c r="Y122" s="137"/>
      <c r="Z122" s="138"/>
      <c r="AA122" s="139"/>
      <c r="AB122" s="140"/>
      <c r="AC122" s="140"/>
      <c r="AD122" s="140"/>
      <c r="AE122" s="140"/>
      <c r="AF122" s="141"/>
      <c r="AG122" s="143"/>
      <c r="AH122" s="139"/>
      <c r="AI122" s="116"/>
      <c r="AJ122" s="116" t="str">
        <f aca="false">IF(ISBLANK($C122),
  "",
IF(E122=Constants!$B$7,
  TRUE(),
IF(E122=Constants!$B$8,
  FALSE(),
  TRUE()
)))</f>
        <v/>
      </c>
      <c r="AK122" s="117" t="str">
        <f aca="false">IF(ISBLANK($C122),"",IF(F122=Constants!$B$8,FALSE(),TRUE()))</f>
        <v/>
      </c>
      <c r="AL122" s="117" t="str">
        <f aca="false">IF(ISBLANK($C122),"",COUNTA($G122:$O122)&gt;0)</f>
        <v/>
      </c>
      <c r="AM122" s="117" t="str">
        <f aca="false">IF(OR(ISBLANK($C122),$AL122&lt;&gt;TRUE()),"",IF(ISBLANK(G122),Constants!$B$27,MAX(0,G122)))</f>
        <v/>
      </c>
      <c r="AN122" s="117" t="str">
        <f aca="false">IF(OR(ISBLANK($C122),$AL122&lt;&gt;TRUE()),"",IF(ISBLANK(H122),Constants!$B$28,MAX(0,H122)))</f>
        <v/>
      </c>
      <c r="AO122" s="117" t="str">
        <f aca="false">IF(OR(ISBLANK($C122),$AL122&lt;&gt;TRUE()),"",IF(J122=Constants!$B$7,TRUE(),IF(J122=Constants!$B$8,FALSE(),TRUE())))</f>
        <v/>
      </c>
      <c r="AP122" s="117" t="str">
        <f aca="false">IF(OR(ISBLANK($C122),$AL122&lt;&gt;TRUE()),"",IF(I122=Constants!$B$7,TRUE(),IF(I122=Constants!$B$8,FALSE(),TRUE())))</f>
        <v/>
      </c>
      <c r="AQ122" s="117" t="str">
        <f aca="false">IF(OR(ISBLANK($C122),$AL122&lt;&gt;TRUE()),"",IF(K122=Constants!$B$33,TRUE(),IF(K122=Constants!$B$34,FALSE(),IF(AND(ISNUMBER(O122),OR(ISBLANK(N122),N122=0)),TRUE(),IF(AND(ISBLANK(O122),ISNUMBER(N122),N122&lt;&gt;0),FALSE(),"")))))</f>
        <v/>
      </c>
      <c r="AR122" s="117" t="str">
        <f aca="false">IF(OR(ISBLANK($C122),$AL122&lt;&gt;TRUE()),"",IF(ISBLANK(L122),Constants!$B$35,MAX(0,MIN(Constants!$B$31,L122))))</f>
        <v/>
      </c>
      <c r="AS122" s="117" t="str">
        <f aca="false">IF(OR(ISBLANK($C122),$AL122&lt;&gt;TRUE()),"",IF(ISBLANK(M122),Constants!$B$35,MAX(0,MIN(Constants!$B$32,M122))))</f>
        <v/>
      </c>
      <c r="AT122" s="117" t="str">
        <f aca="false">IF(ISBLANK($C122),"",COUNTA($P122:$X122)&gt;0)</f>
        <v/>
      </c>
      <c r="AU122" s="117" t="str">
        <f aca="false">IF(OR(ISBLANK($C122),$AT122&lt;&gt;TRUE()),"",IF(ISBLANK(P122),Constants!$B$27,MAX(0,P122)))</f>
        <v/>
      </c>
      <c r="AV122" s="117" t="str">
        <f aca="false">IF(OR(ISBLANK($C122),$AT122&lt;&gt;TRUE()),"",IF(ISBLANK(Q122),Constants!$B$28,MAX(0,Q122)))</f>
        <v/>
      </c>
      <c r="AW122" s="117" t="str">
        <f aca="false">IF(OR(ISBLANK($C122),$AT122&lt;&gt;TRUE()),"",IF(S122=Constants!$B$7,TRUE(),IF(S122=Constants!$B$8,FALSE(),TRUE())))</f>
        <v/>
      </c>
      <c r="AX122" s="117" t="str">
        <f aca="false">IF(OR(ISBLANK($C122),$AT122&lt;&gt;TRUE()),"",IF(R122=Constants!$B$7,TRUE(),IF(R122=Constants!$B$8,FALSE(),TRUE())))</f>
        <v/>
      </c>
      <c r="AY122" s="117" t="str">
        <f aca="false">IF(OR(ISBLANK($C122),$AT122&lt;&gt;TRUE()),"",IF(T122=Constants!$B$33,TRUE(),IF(T122=Constants!$B$34,FALSE(),IF(AND(ISNUMBER(X122),OR(ISBLANK(W122),W122=0)),TRUE(),IF(AND(ISBLANK(X122),ISNUMBER(W122),W122&lt;&gt;0),FALSE(),"")))))</f>
        <v/>
      </c>
      <c r="AZ122" s="117" t="str">
        <f aca="false">IF(OR(ISBLANK($C122),$AT122&lt;&gt;TRUE()),"",IF(ISBLANK(U122),Constants!$B$35,MAX(0,MIN(Constants!$B$31,U122))))</f>
        <v/>
      </c>
      <c r="BA122" s="117" t="str">
        <f aca="false">IF(OR(ISBLANK($C122),$AT122&lt;&gt;TRUE()),"",IF(ISBLANK(V122),Constants!$B$35,MAX(0,MIN(Constants!$B$32,V122))))</f>
        <v/>
      </c>
      <c r="BB122" s="117" t="str">
        <f aca="false">IF(ISBLANK($C122),"",COUNTA($Y122:$AG122)&gt;0)</f>
        <v/>
      </c>
      <c r="BC122" s="117" t="str">
        <f aca="false">IF(OR(ISBLANK($C122),$BB122&lt;&gt;TRUE()),"",IF(ISBLANK(Y122),Constants!$B$27,MAX(0,Y122)))</f>
        <v/>
      </c>
      <c r="BD122" s="117" t="str">
        <f aca="false">IF(OR(ISBLANK($C122),$BB122&lt;&gt;TRUE()),"",IF(ISBLANK(Z122),Constants!$B$28,MAX(0,Z122)))</f>
        <v/>
      </c>
      <c r="BE122" s="117" t="str">
        <f aca="false">IF(OR(ISBLANK($C122),$BB122&lt;&gt;TRUE()),"",IF(AB122=Constants!$B$7,TRUE(),IF(AB122=Constants!$B$8,FALSE(),TRUE())))</f>
        <v/>
      </c>
      <c r="BF122" s="117" t="str">
        <f aca="false">IF(OR(ISBLANK($C122),$BB122&lt;&gt;TRUE()),"",IF(AA122=Constants!$B$7,TRUE(),IF(AA122=Constants!$B$8,FALSE(),TRUE())))</f>
        <v/>
      </c>
      <c r="BG122" s="117" t="str">
        <f aca="false">IF(OR(ISBLANK($C122),$BB122&lt;&gt;TRUE()),"",IF(AC122=Constants!$B$33,TRUE(),IF(AC122=Constants!$B$34,FALSE(),IF(AND(ISNUMBER(AG122),OR(ISBLANK(AF122),AF122=0)),TRUE(),IF(AND(ISBLANK(AG122),ISNUMBER(AF122),AF122&lt;&gt;0),FALSE(),"")))))</f>
        <v/>
      </c>
      <c r="BH122" s="117" t="str">
        <f aca="false">IF(OR(ISBLANK($C122),$BB122&lt;&gt;TRUE()),"",IF(ISBLANK(AD122),Constants!$B$35,MAX(0,MIN(Constants!$B$31,AD122))))</f>
        <v/>
      </c>
      <c r="BI122" s="117" t="str">
        <f aca="false">IF(OR(ISBLANK($C122),$BB122&lt;&gt;TRUE()),"",IF(ISBLANK(AE122),Constants!$B$35,MAX(0,MIN(Constants!$B$32,AE122))))</f>
        <v/>
      </c>
      <c r="BJ122" s="118" t="str">
        <f aca="false">IF(ISBLANK($C122),
  "",
IF(AH122=Constants!$B$7,
  TRUE(),
IF(AH122=Constants!$B$8,
  FALSE(),
  FALSE()
)))</f>
        <v/>
      </c>
      <c r="BK122" s="117" t="str">
        <f aca="false">IF(ISBLANK($C122),"",IF($BJ122,Constants!$B$9,IF(COUNTA($E122:$AH122)=0,Constants!$B$10,IF(NOT($AK122),Constants!$B$11,IF(AND(NOT(ISNUMBER($BM122)),COUNTA($O122,$X122,$AG122)&gt;0),Constants!$B$13,Constants!$B$12)))))</f>
        <v/>
      </c>
      <c r="BL122" s="117" t="str">
        <f aca="false">IF(ISBLANK($C122),"",IF($BK122&lt;&gt;Constants!$B$12,$BK122,Constants!$B$4))</f>
        <v/>
      </c>
      <c r="BM122" s="116" t="str">
        <f aca="false">IF(OR(ISBLANK($D$8), NOT(ISNUMBER($D$8))), Constants!$B$17,$D$8)</f>
        <v>ERROR: Set Target Time in cell D8</v>
      </c>
      <c r="BN122" s="119" t="str">
        <f aca="false">IF(OR($BK122&lt;&gt;Constants!$B$12,$AL122&lt;&gt;TRUE()),"",IF(NOT($AO122),TRUE(),IF($AQ122="","",$AQ122)))</f>
        <v/>
      </c>
      <c r="BO122" s="120" t="n">
        <f aca="false">IF(BN122="",FALSE(),IF(NOT($AO122),TRUE(),IF($AQ122,ISNUMBER(O122),ISNUMBER(N122))))</f>
        <v>0</v>
      </c>
      <c r="BP122" s="121" t="str">
        <f aca="false">IF(BO122,IF($AJ122,1,Constants!$B$22)*POWER(Constants!$B$23,MAX($AM122,0))*POWER(Constants!$B$24,MAX($AN122,0)),"")</f>
        <v/>
      </c>
      <c r="BQ122" s="117" t="str">
        <f aca="false">IF(OR($BK122&lt;&gt;Constants!$B$12,NOT($BO122)),"",IF(NOT($AO122),0,Constants!$B$19*IF($AQ122,1,MAX(0,MIN(1,(Constants!$B$20-N122)/Constants!$B$20)))))</f>
        <v/>
      </c>
      <c r="BR122" s="117" t="str">
        <f aca="false">IF(BQ122="","",BQ122*IF($AP122,1,Constants!$B$25)*BP122)</f>
        <v/>
      </c>
      <c r="BS122" s="117" t="str">
        <f aca="false">IF(OR($BK122&lt;&gt;Constants!$B$12,NOT($BO122)),"",IF(NOT($AO122),0,IF(NOT($AQ122),0,MAX(0,Constants!$B$21*(1-ABS(O122-$BM122)/$BM122)))))</f>
        <v/>
      </c>
      <c r="BT122" s="117" t="str">
        <f aca="false">IF(BS122="","",BS122*BP122)</f>
        <v/>
      </c>
      <c r="BU122" s="117" t="str">
        <f aca="false">IF(OR($BK122&lt;&gt;Constants!$B$12,NOT($BO122)),"",IF(OR(NOT($AO122),NOT($AP122)),0,MIN(Constants!$B$18,(Constants!$B$29*$AR122+Constants!$B$30*$AS122)*IF($AQ122,1,MAX(0,MIN(1,(Constants!$B$20-N122)/Constants!$B$20))))))</f>
        <v/>
      </c>
      <c r="BV122" s="117" t="str">
        <f aca="false">IF(BU122="","",BU122*BP122)</f>
        <v/>
      </c>
      <c r="BW122" s="122" t="str">
        <f aca="false">IF(OR($BK122&lt;&gt;Constants!$B$12,NOT($BO122)),"",BR122+BT122+BV122)</f>
        <v/>
      </c>
      <c r="BX122" s="119" t="str">
        <f aca="false">IF(OR($BK122&lt;&gt;Constants!$B$12,$AT122&lt;&gt;TRUE()),"",IF(NOT($AW122),TRUE(),IF($AY122="","",$AY122)))</f>
        <v/>
      </c>
      <c r="BY122" s="120" t="n">
        <f aca="false">IF(BX122="",FALSE(),IF(NOT($AW122),TRUE(),IF($AY122,ISNUMBER(X122),ISNUMBER(W122))))</f>
        <v>0</v>
      </c>
      <c r="BZ122" s="121" t="str">
        <f aca="false">IF(BY122,IF($AJ122,1,Constants!$B$22)*POWER(Constants!$B$23,MAX($AU122,0))*POWER(Constants!$B$24,MAX($AV122,0)),"")</f>
        <v/>
      </c>
      <c r="CA122" s="117" t="str">
        <f aca="false">IF(OR($BK122&lt;&gt;Constants!$B$12,NOT($BY122)),"",IF(NOT($AW122),0,Constants!$B$19*IF($AY122,1,MAX(0,MIN(1,(Constants!$B$20-W122)/Constants!$B$20)))))</f>
        <v/>
      </c>
      <c r="CB122" s="117" t="str">
        <f aca="false">IF(CA122="","",CA122*IF($AX122,1,Constants!$B$25)*BZ122)</f>
        <v/>
      </c>
      <c r="CC122" s="117" t="str">
        <f aca="false">IF(OR($BK122&lt;&gt;Constants!$B$12,NOT($BY122)),"",IF(NOT($AW122),0,IF(NOT($AY122),0,MAX(0,Constants!$B$21*(1-ABS(X122-$BM122)/$BM122)))))</f>
        <v/>
      </c>
      <c r="CD122" s="117" t="str">
        <f aca="false">IF(CC122="","",CC122*BZ122)</f>
        <v/>
      </c>
      <c r="CE122" s="117" t="str">
        <f aca="false">IF(OR($BK122&lt;&gt;Constants!$B$12,NOT($BY122)),"",IF(OR(NOT($AW122),NOT($AX122)),0,MIN(Constants!$B$18,(Constants!$B$29*$AZ122+Constants!$B$30*$BA122)*IF($AY122,1,MAX(0,MIN(1,(Constants!$B$20-W122)/Constants!$B$20))))))</f>
        <v/>
      </c>
      <c r="CF122" s="117" t="str">
        <f aca="false">IF(CE122="","",CE122*BZ122)</f>
        <v/>
      </c>
      <c r="CG122" s="122" t="str">
        <f aca="false">IF(OR($BK122&lt;&gt;Constants!$B$12,NOT($BY122)),"",CB122+CD122+CF122)</f>
        <v/>
      </c>
      <c r="CH122" s="119" t="n">
        <f aca="false">IF(OR(BN122="",BX122=""),TRUE(),BN122&lt;&gt;BX122)</f>
        <v>1</v>
      </c>
      <c r="CI122" s="117" t="str">
        <f aca="false">IF(OR($BK122&lt;&gt;Constants!$B$12,$BB122&lt;&gt;TRUE(),NOT($CH122)),"",IF(NOT($BE122),TRUE(),IF($BG122="","",$BG122)))</f>
        <v/>
      </c>
      <c r="CJ122" s="120" t="n">
        <f aca="false">IF(CI122="",FALSE(),IF(NOT($BE122),TRUE(),IF($BG122,ISNUMBER(AG122),ISNUMBER(AF122))))</f>
        <v>0</v>
      </c>
      <c r="CK122" s="121" t="str">
        <f aca="false">IF(CJ122,IF($AJ122,1,Constants!$B$22)*POWER(Constants!$B$23,MAX($BC122,0))*POWER(Constants!$B$24,MAX($BD122,0)),"")</f>
        <v/>
      </c>
      <c r="CL122" s="117" t="str">
        <f aca="false">IF(OR($BK122&lt;&gt;Constants!$B$12,NOT($CJ122)),"",IF(NOT($BE122),0,Constants!$B$19*IF($BG122,1,MAX(0,MIN(1,(Constants!$B$20-AF122)/Constants!$B$20)))))</f>
        <v/>
      </c>
      <c r="CM122" s="117" t="str">
        <f aca="false">IF(CL122="","",CL122*IF($BF122,1,Constants!$B$25)*CK122)</f>
        <v/>
      </c>
      <c r="CN122" s="117" t="str">
        <f aca="false">IF(OR($BK122&lt;&gt;Constants!$B$12,NOT($CJ122)),"",IF(NOT($BE122),0,IF(NOT($BG122),0,MAX(0,Constants!$B$21*(1-ABS(AG122-$BM122)/$BM122)))))</f>
        <v/>
      </c>
      <c r="CO122" s="117" t="str">
        <f aca="false">IF(CN122="","",CN122*CK122)</f>
        <v/>
      </c>
      <c r="CP122" s="117" t="str">
        <f aca="false">IF(OR($BK122&lt;&gt;Constants!$B$12,NOT($CJ122)),"",IF(OR(NOT($BE122),NOT($BF122)),0,MIN(Constants!$B$18,(Constants!$B$29*$BH122+Constants!$B$30*$BI122)*IF($BG122,1,MAX(0,MIN(1,(Constants!$B$20-AF122)/Constants!$B$20))))))</f>
        <v/>
      </c>
      <c r="CQ122" s="117" t="str">
        <f aca="false">IF(CP122="","",CP122*CK122)</f>
        <v/>
      </c>
      <c r="CR122" s="122" t="str">
        <f aca="false">IF(OR($BK122&lt;&gt;Constants!$B$12,NOT($CJ122)),"",CM122+CO122+CQ122)</f>
        <v/>
      </c>
      <c r="CS122" s="116" t="str">
        <f aca="false">IF(OR($BK122&lt;&gt;Constants!$B$12,ISBLANK($C122)),"",BW122)</f>
        <v/>
      </c>
      <c r="CT122" s="117" t="str">
        <f aca="false">IF(OR($BK122&lt;&gt;Constants!$B$12,ISBLANK($C122)),"",CG122)</f>
        <v/>
      </c>
      <c r="CU122" s="118" t="str">
        <f aca="false">IF(OR($BK122&lt;&gt;Constants!$B$12,ISBLANK($C122)),"",CR122)</f>
        <v/>
      </c>
      <c r="CV122" s="117" t="str">
        <f aca="false">IF(OR($BK122&lt;&gt;Constants!$B$12,ISBLANK($C122)),"",IF(COUNT(CS122:CU122)=0,0,MAX(CS122:CU122)))</f>
        <v/>
      </c>
      <c r="CW122" s="117" t="str">
        <f aca="false">IF($BK122&lt;&gt;Constants!$B$12,"",CV122)</f>
        <v/>
      </c>
      <c r="CX122" s="117" t="str">
        <f aca="false">IF(ISNUMBER(CW122), RANK(CW122,$CW$11:$CW$510), "")</f>
        <v/>
      </c>
      <c r="CY122" s="116" t="str">
        <f aca="false">IF(OR($BK122&lt;&gt;Constants!$B$12,ISBLANK($C122)),"",MAX(BT122,CD122,CO122))</f>
        <v/>
      </c>
      <c r="CZ122" s="117" t="str">
        <f aca="false">IF(ISNUMBER(CY122), RANK(CY122,CY$11:CY$510), "")</f>
        <v/>
      </c>
      <c r="DA122" s="117" t="str">
        <f aca="false">IF(OR($BK122&lt;&gt;Constants!$B$12,ISBLANK($C122)),"",MAX(AM122,AU122,IF($CH122,BC122,0)))</f>
        <v/>
      </c>
      <c r="DB122" s="117" t="str">
        <f aca="false">IF(ISNUMBER(DA122), RANK(DA122,DA$11:DA$510,1), "")</f>
        <v/>
      </c>
      <c r="DC122" s="117" t="str">
        <f aca="false">IF(OR($BK122&lt;&gt;Constants!$B$12,ISBLANK($C122)),"",MAX(BV122,CF122,CQ122))</f>
        <v/>
      </c>
      <c r="DD122" s="117" t="str">
        <f aca="false">IF(ISNUMBER(DC122),RANK(DC122,DC$11:DC$510),"")</f>
        <v/>
      </c>
      <c r="DE122" s="123" t="str">
        <f aca="false">IFERROR(IF(OR($BK122&lt;&gt;Constants!$B$12, ISBLANK($C122)),"",LARGE(CS122:CU122,2)), 0)</f>
        <v/>
      </c>
      <c r="DF122" s="118" t="str">
        <f aca="false">IF(ISNUMBER(DE122), RANK(DE122,DE$11:DE$510), "")</f>
        <v/>
      </c>
      <c r="DG122" s="117" t="str">
        <f aca="false">IF(ISBLANK($C122),"",IF(BK122=Constants!$B$12,RANK($CX122, $CX$11:$CX$510, 1)+
SUMPRODUCT(--($CX$11:$CX$510=$CX122),--($CZ122&gt;$CZ$11:$CZ$510))+
SUMPRODUCT(--($CX$11:$CX$510=$CX122),--($CZ122=$CZ$11:$CZ$510),--($DB122&gt;$DB$11:$DB$510))+
SUMPRODUCT(--($CX$11:$CX$510=$CX122),--($CZ122=$CZ$11:$CZ$510),--($DB122=$DB$11:$DB$510), --($DD122&gt;$DD$11:$DD$510))+
SUMPRODUCT(--($CX$11:$CX$510=$CX122),--($CZ122=$CZ$11:$CZ$510),--($DB122=$DB$11:$DB$510), --($DD122=$DD$11:$DD$510), --($DF122&gt;$DF$11:$DF$510))
,BK122)
)</f>
        <v/>
      </c>
      <c r="DH122" s="117" t="str">
        <f aca="false">IF(ISBLANK(C122),"",IF(BK122&lt;&gt;Constants!$B$12, BK122, CX122-DG122))</f>
        <v/>
      </c>
      <c r="DI122" s="118"/>
      <c r="DJ122" s="124"/>
      <c r="DK122" s="125" t="str">
        <f aca="false">IF(ISBLANK($C122),"",IF($BK122=Constants!$B$13,$BM122,""))</f>
        <v/>
      </c>
      <c r="DL122" s="124" t="str">
        <f aca="false">IF(ISBLANK($C122),"",IF($BK122&lt;&gt;Constants!$B$12,"",IF(COUNT($CS122:$CU122)=0,"",MATCH($CV122,$CS122:$CU122,0))))</f>
        <v/>
      </c>
      <c r="DM122" s="126" t="str">
        <f aca="false">IF(ISNUMBER($DL122),CHOOSE($DL122,$BR122,$CB122,$CM122),"")</f>
        <v/>
      </c>
      <c r="DN122" s="126" t="str">
        <f aca="false">IF(ISNUMBER($DL122),CHOOSE($DL122,$BT122,$CD122,$CO122),"")</f>
        <v/>
      </c>
      <c r="DO122" s="126" t="str">
        <f aca="false">IF(ISNUMBER($DL122),CHOOSE($DL122,$BV122,$CF122,$CQ122),"")</f>
        <v/>
      </c>
      <c r="DP122" s="127" t="str">
        <f aca="false">IF(ISBLANK(C122),"",IF(BK122&lt;&gt;Constants!$B$12, BK122 ,CW122))</f>
        <v/>
      </c>
      <c r="DQ122" s="128" t="str">
        <f aca="false">IF(ISBLANK($C122),"",IF($BK122&lt;&gt;Constants!$B$12,$BK122,$BL122))</f>
        <v/>
      </c>
      <c r="DR122" s="128" t="str">
        <f aca="false">IF(ISBLANK(C122),"",DH122)</f>
        <v/>
      </c>
      <c r="DS122" s="128" t="str">
        <f aca="false">IF(ISBLANK(C122),"",DG122)</f>
        <v/>
      </c>
      <c r="DT122" s="129" t="str">
        <f aca="false">IF(ISBLANK(C122),
  "",
IF(DS122=Constants!$B$9,COUNTA($C$11:$C510)+2,IF(DS122=Constants!$B$10,COUNTA($C$11:$C510)+1,IF(DS122=Constants!$B$11,COUNTA($C$11:$C510),DS122))))</f>
        <v/>
      </c>
      <c r="DU122" s="3"/>
      <c r="DV122" s="130" t="n">
        <f aca="false">IF(OR(ISNUMBER(DS122),DS122="DQ",DS122="P",DS122="NS"),
    1,
    0
)</f>
        <v>0</v>
      </c>
      <c r="DW122" s="130" t="n">
        <v>112</v>
      </c>
      <c r="DX122" s="130" t="str">
        <f aca="false">IF(ISBLANK($C122),"",IF(ISNUMBER(DT122),DT122+ROW($B122)/1000,""))</f>
        <v/>
      </c>
      <c r="DY122" s="130" t="str">
        <f aca="false">IF(ISNUMBER(DX122), RANK(DX122,DX$11:DX$510,1), "")</f>
        <v/>
      </c>
      <c r="DZ122" s="130" t="str">
        <f aca="false">IF(ISBLANK($C122),
    "",
    $B122
)</f>
        <v/>
      </c>
      <c r="EA122" s="130" t="str">
        <f aca="false">IF(ISBLANK($C122),
    "",
    $C122
)</f>
        <v/>
      </c>
      <c r="EB122" s="130" t="str">
        <f aca="false">IF(ISBLANK($C122),
    "",
    $D122
)</f>
        <v/>
      </c>
      <c r="EC122" s="130" t="str">
        <f aca="false">IF(ISBLANK($C122),"",$DQ122)</f>
        <v/>
      </c>
      <c r="ED122" s="131" t="str">
        <f aca="false">DP122</f>
        <v/>
      </c>
      <c r="EE122" s="130" t="str">
        <f aca="false">IF(ISBLANK($C122),
    "",
    DS122
)</f>
        <v/>
      </c>
      <c r="EF122" s="132" t="str">
        <f aca="false">IF(DW122&gt;DV$10,
    "",
    VLOOKUP(DW122,DY$11:EE620,7,FALSE())
)</f>
        <v/>
      </c>
      <c r="EG122" s="133" t="str">
        <f aca="false">IF(DW122&gt;DV$10,
    "",
    VLOOKUP(DW122,DY$11:EE620,2,FALSE())
)</f>
        <v/>
      </c>
      <c r="EH122" s="133" t="str">
        <f aca="false">IF(DW122&gt;DV$10,
    "",
    VLOOKUP(DW122,DY$11:EE620,3,FALSE())
)</f>
        <v/>
      </c>
      <c r="EI122" s="133" t="str">
        <f aca="false">IF(DW122&gt;DV$10,
    "",
    VLOOKUP(DW122,DY$11:EE620,4,FALSE())
)</f>
        <v/>
      </c>
      <c r="EJ122" s="134" t="str">
        <f aca="false">IF(DW122&gt;DV$10,
    "",
    VLOOKUP(DW122,DY$11:EE620,6,FALSE())
)</f>
        <v/>
      </c>
      <c r="EK122" s="59"/>
    </row>
    <row r="123" customFormat="false" ht="15.75" hidden="false" customHeight="false" outlineLevel="0" collapsed="false">
      <c r="A123" s="3"/>
      <c r="B123" s="153"/>
      <c r="C123" s="154"/>
      <c r="D123" s="135"/>
      <c r="E123" s="158"/>
      <c r="F123" s="137"/>
      <c r="G123" s="137"/>
      <c r="H123" s="138"/>
      <c r="I123" s="139"/>
      <c r="J123" s="140"/>
      <c r="K123" s="140"/>
      <c r="L123" s="140"/>
      <c r="M123" s="140"/>
      <c r="N123" s="141"/>
      <c r="O123" s="142"/>
      <c r="P123" s="137"/>
      <c r="Q123" s="138"/>
      <c r="R123" s="139"/>
      <c r="S123" s="140"/>
      <c r="T123" s="140"/>
      <c r="U123" s="140"/>
      <c r="V123" s="140"/>
      <c r="W123" s="141"/>
      <c r="X123" s="142"/>
      <c r="Y123" s="137"/>
      <c r="Z123" s="138"/>
      <c r="AA123" s="139"/>
      <c r="AB123" s="140"/>
      <c r="AC123" s="140"/>
      <c r="AD123" s="140"/>
      <c r="AE123" s="140"/>
      <c r="AF123" s="141"/>
      <c r="AG123" s="143"/>
      <c r="AH123" s="139"/>
      <c r="AI123" s="116"/>
      <c r="AJ123" s="116" t="str">
        <f aca="false">IF(ISBLANK($C123),
  "",
IF(E123=Constants!$B$7,
  TRUE(),
IF(E123=Constants!$B$8,
  FALSE(),
  TRUE()
)))</f>
        <v/>
      </c>
      <c r="AK123" s="117" t="str">
        <f aca="false">IF(ISBLANK($C123),"",IF(F123=Constants!$B$8,FALSE(),TRUE()))</f>
        <v/>
      </c>
      <c r="AL123" s="117" t="str">
        <f aca="false">IF(ISBLANK($C123),"",COUNTA($G123:$O123)&gt;0)</f>
        <v/>
      </c>
      <c r="AM123" s="117" t="str">
        <f aca="false">IF(OR(ISBLANK($C123),$AL123&lt;&gt;TRUE()),"",IF(ISBLANK(G123),Constants!$B$27,MAX(0,G123)))</f>
        <v/>
      </c>
      <c r="AN123" s="117" t="str">
        <f aca="false">IF(OR(ISBLANK($C123),$AL123&lt;&gt;TRUE()),"",IF(ISBLANK(H123),Constants!$B$28,MAX(0,H123)))</f>
        <v/>
      </c>
      <c r="AO123" s="117" t="str">
        <f aca="false">IF(OR(ISBLANK($C123),$AL123&lt;&gt;TRUE()),"",IF(J123=Constants!$B$7,TRUE(),IF(J123=Constants!$B$8,FALSE(),TRUE())))</f>
        <v/>
      </c>
      <c r="AP123" s="117" t="str">
        <f aca="false">IF(OR(ISBLANK($C123),$AL123&lt;&gt;TRUE()),"",IF(I123=Constants!$B$7,TRUE(),IF(I123=Constants!$B$8,FALSE(),TRUE())))</f>
        <v/>
      </c>
      <c r="AQ123" s="117" t="str">
        <f aca="false">IF(OR(ISBLANK($C123),$AL123&lt;&gt;TRUE()),"",IF(K123=Constants!$B$33,TRUE(),IF(K123=Constants!$B$34,FALSE(),IF(AND(ISNUMBER(O123),OR(ISBLANK(N123),N123=0)),TRUE(),IF(AND(ISBLANK(O123),ISNUMBER(N123),N123&lt;&gt;0),FALSE(),"")))))</f>
        <v/>
      </c>
      <c r="AR123" s="117" t="str">
        <f aca="false">IF(OR(ISBLANK($C123),$AL123&lt;&gt;TRUE()),"",IF(ISBLANK(L123),Constants!$B$35,MAX(0,MIN(Constants!$B$31,L123))))</f>
        <v/>
      </c>
      <c r="AS123" s="117" t="str">
        <f aca="false">IF(OR(ISBLANK($C123),$AL123&lt;&gt;TRUE()),"",IF(ISBLANK(M123),Constants!$B$35,MAX(0,MIN(Constants!$B$32,M123))))</f>
        <v/>
      </c>
      <c r="AT123" s="117" t="str">
        <f aca="false">IF(ISBLANK($C123),"",COUNTA($P123:$X123)&gt;0)</f>
        <v/>
      </c>
      <c r="AU123" s="117" t="str">
        <f aca="false">IF(OR(ISBLANK($C123),$AT123&lt;&gt;TRUE()),"",IF(ISBLANK(P123),Constants!$B$27,MAX(0,P123)))</f>
        <v/>
      </c>
      <c r="AV123" s="117" t="str">
        <f aca="false">IF(OR(ISBLANK($C123),$AT123&lt;&gt;TRUE()),"",IF(ISBLANK(Q123),Constants!$B$28,MAX(0,Q123)))</f>
        <v/>
      </c>
      <c r="AW123" s="117" t="str">
        <f aca="false">IF(OR(ISBLANK($C123),$AT123&lt;&gt;TRUE()),"",IF(S123=Constants!$B$7,TRUE(),IF(S123=Constants!$B$8,FALSE(),TRUE())))</f>
        <v/>
      </c>
      <c r="AX123" s="117" t="str">
        <f aca="false">IF(OR(ISBLANK($C123),$AT123&lt;&gt;TRUE()),"",IF(R123=Constants!$B$7,TRUE(),IF(R123=Constants!$B$8,FALSE(),TRUE())))</f>
        <v/>
      </c>
      <c r="AY123" s="117" t="str">
        <f aca="false">IF(OR(ISBLANK($C123),$AT123&lt;&gt;TRUE()),"",IF(T123=Constants!$B$33,TRUE(),IF(T123=Constants!$B$34,FALSE(),IF(AND(ISNUMBER(X123),OR(ISBLANK(W123),W123=0)),TRUE(),IF(AND(ISBLANK(X123),ISNUMBER(W123),W123&lt;&gt;0),FALSE(),"")))))</f>
        <v/>
      </c>
      <c r="AZ123" s="117" t="str">
        <f aca="false">IF(OR(ISBLANK($C123),$AT123&lt;&gt;TRUE()),"",IF(ISBLANK(U123),Constants!$B$35,MAX(0,MIN(Constants!$B$31,U123))))</f>
        <v/>
      </c>
      <c r="BA123" s="117" t="str">
        <f aca="false">IF(OR(ISBLANK($C123),$AT123&lt;&gt;TRUE()),"",IF(ISBLANK(V123),Constants!$B$35,MAX(0,MIN(Constants!$B$32,V123))))</f>
        <v/>
      </c>
      <c r="BB123" s="117" t="str">
        <f aca="false">IF(ISBLANK($C123),"",COUNTA($Y123:$AG123)&gt;0)</f>
        <v/>
      </c>
      <c r="BC123" s="117" t="str">
        <f aca="false">IF(OR(ISBLANK($C123),$BB123&lt;&gt;TRUE()),"",IF(ISBLANK(Y123),Constants!$B$27,MAX(0,Y123)))</f>
        <v/>
      </c>
      <c r="BD123" s="117" t="str">
        <f aca="false">IF(OR(ISBLANK($C123),$BB123&lt;&gt;TRUE()),"",IF(ISBLANK(Z123),Constants!$B$28,MAX(0,Z123)))</f>
        <v/>
      </c>
      <c r="BE123" s="117" t="str">
        <f aca="false">IF(OR(ISBLANK($C123),$BB123&lt;&gt;TRUE()),"",IF(AB123=Constants!$B$7,TRUE(),IF(AB123=Constants!$B$8,FALSE(),TRUE())))</f>
        <v/>
      </c>
      <c r="BF123" s="117" t="str">
        <f aca="false">IF(OR(ISBLANK($C123),$BB123&lt;&gt;TRUE()),"",IF(AA123=Constants!$B$7,TRUE(),IF(AA123=Constants!$B$8,FALSE(),TRUE())))</f>
        <v/>
      </c>
      <c r="BG123" s="117" t="str">
        <f aca="false">IF(OR(ISBLANK($C123),$BB123&lt;&gt;TRUE()),"",IF(AC123=Constants!$B$33,TRUE(),IF(AC123=Constants!$B$34,FALSE(),IF(AND(ISNUMBER(AG123),OR(ISBLANK(AF123),AF123=0)),TRUE(),IF(AND(ISBLANK(AG123),ISNUMBER(AF123),AF123&lt;&gt;0),FALSE(),"")))))</f>
        <v/>
      </c>
      <c r="BH123" s="117" t="str">
        <f aca="false">IF(OR(ISBLANK($C123),$BB123&lt;&gt;TRUE()),"",IF(ISBLANK(AD123),Constants!$B$35,MAX(0,MIN(Constants!$B$31,AD123))))</f>
        <v/>
      </c>
      <c r="BI123" s="117" t="str">
        <f aca="false">IF(OR(ISBLANK($C123),$BB123&lt;&gt;TRUE()),"",IF(ISBLANK(AE123),Constants!$B$35,MAX(0,MIN(Constants!$B$32,AE123))))</f>
        <v/>
      </c>
      <c r="BJ123" s="118" t="str">
        <f aca="false">IF(ISBLANK($C123),
  "",
IF(AH123=Constants!$B$7,
  TRUE(),
IF(AH123=Constants!$B$8,
  FALSE(),
  FALSE()
)))</f>
        <v/>
      </c>
      <c r="BK123" s="117" t="str">
        <f aca="false">IF(ISBLANK($C123),"",IF($BJ123,Constants!$B$9,IF(COUNTA($E123:$AH123)=0,Constants!$B$10,IF(NOT($AK123),Constants!$B$11,IF(AND(NOT(ISNUMBER($BM123)),COUNTA($O123,$X123,$AG123)&gt;0),Constants!$B$13,Constants!$B$12)))))</f>
        <v/>
      </c>
      <c r="BL123" s="117" t="str">
        <f aca="false">IF(ISBLANK($C123),"",IF($BK123&lt;&gt;Constants!$B$12,$BK123,Constants!$B$4))</f>
        <v/>
      </c>
      <c r="BM123" s="116" t="str">
        <f aca="false">IF(OR(ISBLANK($D$8), NOT(ISNUMBER($D$8))), Constants!$B$17,$D$8)</f>
        <v>ERROR: Set Target Time in cell D8</v>
      </c>
      <c r="BN123" s="119" t="str">
        <f aca="false">IF(OR($BK123&lt;&gt;Constants!$B$12,$AL123&lt;&gt;TRUE()),"",IF(NOT($AO123),TRUE(),IF($AQ123="","",$AQ123)))</f>
        <v/>
      </c>
      <c r="BO123" s="120" t="n">
        <f aca="false">IF(BN123="",FALSE(),IF(NOT($AO123),TRUE(),IF($AQ123,ISNUMBER(O123),ISNUMBER(N123))))</f>
        <v>0</v>
      </c>
      <c r="BP123" s="121" t="str">
        <f aca="false">IF(BO123,IF($AJ123,1,Constants!$B$22)*POWER(Constants!$B$23,MAX($AM123,0))*POWER(Constants!$B$24,MAX($AN123,0)),"")</f>
        <v/>
      </c>
      <c r="BQ123" s="117" t="str">
        <f aca="false">IF(OR($BK123&lt;&gt;Constants!$B$12,NOT($BO123)),"",IF(NOT($AO123),0,Constants!$B$19*IF($AQ123,1,MAX(0,MIN(1,(Constants!$B$20-N123)/Constants!$B$20)))))</f>
        <v/>
      </c>
      <c r="BR123" s="117" t="str">
        <f aca="false">IF(BQ123="","",BQ123*IF($AP123,1,Constants!$B$25)*BP123)</f>
        <v/>
      </c>
      <c r="BS123" s="117" t="str">
        <f aca="false">IF(OR($BK123&lt;&gt;Constants!$B$12,NOT($BO123)),"",IF(NOT($AO123),0,IF(NOT($AQ123),0,MAX(0,Constants!$B$21*(1-ABS(O123-$BM123)/$BM123)))))</f>
        <v/>
      </c>
      <c r="BT123" s="117" t="str">
        <f aca="false">IF(BS123="","",BS123*BP123)</f>
        <v/>
      </c>
      <c r="BU123" s="117" t="str">
        <f aca="false">IF(OR($BK123&lt;&gt;Constants!$B$12,NOT($BO123)),"",IF(OR(NOT($AO123),NOT($AP123)),0,MIN(Constants!$B$18,(Constants!$B$29*$AR123+Constants!$B$30*$AS123)*IF($AQ123,1,MAX(0,MIN(1,(Constants!$B$20-N123)/Constants!$B$20))))))</f>
        <v/>
      </c>
      <c r="BV123" s="117" t="str">
        <f aca="false">IF(BU123="","",BU123*BP123)</f>
        <v/>
      </c>
      <c r="BW123" s="122" t="str">
        <f aca="false">IF(OR($BK123&lt;&gt;Constants!$B$12,NOT($BO123)),"",BR123+BT123+BV123)</f>
        <v/>
      </c>
      <c r="BX123" s="119" t="str">
        <f aca="false">IF(OR($BK123&lt;&gt;Constants!$B$12,$AT123&lt;&gt;TRUE()),"",IF(NOT($AW123),TRUE(),IF($AY123="","",$AY123)))</f>
        <v/>
      </c>
      <c r="BY123" s="120" t="n">
        <f aca="false">IF(BX123="",FALSE(),IF(NOT($AW123),TRUE(),IF($AY123,ISNUMBER(X123),ISNUMBER(W123))))</f>
        <v>0</v>
      </c>
      <c r="BZ123" s="121" t="str">
        <f aca="false">IF(BY123,IF($AJ123,1,Constants!$B$22)*POWER(Constants!$B$23,MAX($AU123,0))*POWER(Constants!$B$24,MAX($AV123,0)),"")</f>
        <v/>
      </c>
      <c r="CA123" s="117" t="str">
        <f aca="false">IF(OR($BK123&lt;&gt;Constants!$B$12,NOT($BY123)),"",IF(NOT($AW123),0,Constants!$B$19*IF($AY123,1,MAX(0,MIN(1,(Constants!$B$20-W123)/Constants!$B$20)))))</f>
        <v/>
      </c>
      <c r="CB123" s="117" t="str">
        <f aca="false">IF(CA123="","",CA123*IF($AX123,1,Constants!$B$25)*BZ123)</f>
        <v/>
      </c>
      <c r="CC123" s="117" t="str">
        <f aca="false">IF(OR($BK123&lt;&gt;Constants!$B$12,NOT($BY123)),"",IF(NOT($AW123),0,IF(NOT($AY123),0,MAX(0,Constants!$B$21*(1-ABS(X123-$BM123)/$BM123)))))</f>
        <v/>
      </c>
      <c r="CD123" s="117" t="str">
        <f aca="false">IF(CC123="","",CC123*BZ123)</f>
        <v/>
      </c>
      <c r="CE123" s="117" t="str">
        <f aca="false">IF(OR($BK123&lt;&gt;Constants!$B$12,NOT($BY123)),"",IF(OR(NOT($AW123),NOT($AX123)),0,MIN(Constants!$B$18,(Constants!$B$29*$AZ123+Constants!$B$30*$BA123)*IF($AY123,1,MAX(0,MIN(1,(Constants!$B$20-W123)/Constants!$B$20))))))</f>
        <v/>
      </c>
      <c r="CF123" s="117" t="str">
        <f aca="false">IF(CE123="","",CE123*BZ123)</f>
        <v/>
      </c>
      <c r="CG123" s="122" t="str">
        <f aca="false">IF(OR($BK123&lt;&gt;Constants!$B$12,NOT($BY123)),"",CB123+CD123+CF123)</f>
        <v/>
      </c>
      <c r="CH123" s="119" t="n">
        <f aca="false">IF(OR(BN123="",BX123=""),TRUE(),BN123&lt;&gt;BX123)</f>
        <v>1</v>
      </c>
      <c r="CI123" s="117" t="str">
        <f aca="false">IF(OR($BK123&lt;&gt;Constants!$B$12,$BB123&lt;&gt;TRUE(),NOT($CH123)),"",IF(NOT($BE123),TRUE(),IF($BG123="","",$BG123)))</f>
        <v/>
      </c>
      <c r="CJ123" s="120" t="n">
        <f aca="false">IF(CI123="",FALSE(),IF(NOT($BE123),TRUE(),IF($BG123,ISNUMBER(AG123),ISNUMBER(AF123))))</f>
        <v>0</v>
      </c>
      <c r="CK123" s="121" t="str">
        <f aca="false">IF(CJ123,IF($AJ123,1,Constants!$B$22)*POWER(Constants!$B$23,MAX($BC123,0))*POWER(Constants!$B$24,MAX($BD123,0)),"")</f>
        <v/>
      </c>
      <c r="CL123" s="117" t="str">
        <f aca="false">IF(OR($BK123&lt;&gt;Constants!$B$12,NOT($CJ123)),"",IF(NOT($BE123),0,Constants!$B$19*IF($BG123,1,MAX(0,MIN(1,(Constants!$B$20-AF123)/Constants!$B$20)))))</f>
        <v/>
      </c>
      <c r="CM123" s="117" t="str">
        <f aca="false">IF(CL123="","",CL123*IF($BF123,1,Constants!$B$25)*CK123)</f>
        <v/>
      </c>
      <c r="CN123" s="117" t="str">
        <f aca="false">IF(OR($BK123&lt;&gt;Constants!$B$12,NOT($CJ123)),"",IF(NOT($BE123),0,IF(NOT($BG123),0,MAX(0,Constants!$B$21*(1-ABS(AG123-$BM123)/$BM123)))))</f>
        <v/>
      </c>
      <c r="CO123" s="117" t="str">
        <f aca="false">IF(CN123="","",CN123*CK123)</f>
        <v/>
      </c>
      <c r="CP123" s="117" t="str">
        <f aca="false">IF(OR($BK123&lt;&gt;Constants!$B$12,NOT($CJ123)),"",IF(OR(NOT($BE123),NOT($BF123)),0,MIN(Constants!$B$18,(Constants!$B$29*$BH123+Constants!$B$30*$BI123)*IF($BG123,1,MAX(0,MIN(1,(Constants!$B$20-AF123)/Constants!$B$20))))))</f>
        <v/>
      </c>
      <c r="CQ123" s="117" t="str">
        <f aca="false">IF(CP123="","",CP123*CK123)</f>
        <v/>
      </c>
      <c r="CR123" s="122" t="str">
        <f aca="false">IF(OR($BK123&lt;&gt;Constants!$B$12,NOT($CJ123)),"",CM123+CO123+CQ123)</f>
        <v/>
      </c>
      <c r="CS123" s="116" t="str">
        <f aca="false">IF(OR($BK123&lt;&gt;Constants!$B$12,ISBLANK($C123)),"",BW123)</f>
        <v/>
      </c>
      <c r="CT123" s="117" t="str">
        <f aca="false">IF(OR($BK123&lt;&gt;Constants!$B$12,ISBLANK($C123)),"",CG123)</f>
        <v/>
      </c>
      <c r="CU123" s="118" t="str">
        <f aca="false">IF(OR($BK123&lt;&gt;Constants!$B$12,ISBLANK($C123)),"",CR123)</f>
        <v/>
      </c>
      <c r="CV123" s="117" t="str">
        <f aca="false">IF(OR($BK123&lt;&gt;Constants!$B$12,ISBLANK($C123)),"",IF(COUNT(CS123:CU123)=0,0,MAX(CS123:CU123)))</f>
        <v/>
      </c>
      <c r="CW123" s="117" t="str">
        <f aca="false">IF($BK123&lt;&gt;Constants!$B$12,"",CV123)</f>
        <v/>
      </c>
      <c r="CX123" s="117" t="str">
        <f aca="false">IF(ISNUMBER(CW123), RANK(CW123,$CW$11:$CW$510), "")</f>
        <v/>
      </c>
      <c r="CY123" s="116" t="str">
        <f aca="false">IF(OR($BK123&lt;&gt;Constants!$B$12,ISBLANK($C123)),"",MAX(BT123,CD123,CO123))</f>
        <v/>
      </c>
      <c r="CZ123" s="117" t="str">
        <f aca="false">IF(ISNUMBER(CY123), RANK(CY123,CY$11:CY$510), "")</f>
        <v/>
      </c>
      <c r="DA123" s="117" t="str">
        <f aca="false">IF(OR($BK123&lt;&gt;Constants!$B$12,ISBLANK($C123)),"",MAX(AM123,AU123,IF($CH123,BC123,0)))</f>
        <v/>
      </c>
      <c r="DB123" s="117" t="str">
        <f aca="false">IF(ISNUMBER(DA123), RANK(DA123,DA$11:DA$510,1), "")</f>
        <v/>
      </c>
      <c r="DC123" s="117" t="str">
        <f aca="false">IF(OR($BK123&lt;&gt;Constants!$B$12,ISBLANK($C123)),"",MAX(BV123,CF123,CQ123))</f>
        <v/>
      </c>
      <c r="DD123" s="117" t="str">
        <f aca="false">IF(ISNUMBER(DC123),RANK(DC123,DC$11:DC$510),"")</f>
        <v/>
      </c>
      <c r="DE123" s="123" t="str">
        <f aca="false">IFERROR(IF(OR($BK123&lt;&gt;Constants!$B$12, ISBLANK($C123)),"",LARGE(CS123:CU123,2)), 0)</f>
        <v/>
      </c>
      <c r="DF123" s="118" t="str">
        <f aca="false">IF(ISNUMBER(DE123), RANK(DE123,DE$11:DE$510), "")</f>
        <v/>
      </c>
      <c r="DG123" s="117" t="str">
        <f aca="false">IF(ISBLANK($C123),"",IF(BK123=Constants!$B$12,RANK($CX123, $CX$11:$CX$510, 1)+
SUMPRODUCT(--($CX$11:$CX$510=$CX123),--($CZ123&gt;$CZ$11:$CZ$510))+
SUMPRODUCT(--($CX$11:$CX$510=$CX123),--($CZ123=$CZ$11:$CZ$510),--($DB123&gt;$DB$11:$DB$510))+
SUMPRODUCT(--($CX$11:$CX$510=$CX123),--($CZ123=$CZ$11:$CZ$510),--($DB123=$DB$11:$DB$510), --($DD123&gt;$DD$11:$DD$510))+
SUMPRODUCT(--($CX$11:$CX$510=$CX123),--($CZ123=$CZ$11:$CZ$510),--($DB123=$DB$11:$DB$510), --($DD123=$DD$11:$DD$510), --($DF123&gt;$DF$11:$DF$510))
,BK123)
)</f>
        <v/>
      </c>
      <c r="DH123" s="117" t="str">
        <f aca="false">IF(ISBLANK(C123),"",IF(BK123&lt;&gt;Constants!$B$12, BK123, CX123-DG123))</f>
        <v/>
      </c>
      <c r="DI123" s="118"/>
      <c r="DJ123" s="124"/>
      <c r="DK123" s="125" t="str">
        <f aca="false">IF(ISBLANK($C123),"",IF($BK123=Constants!$B$13,$BM123,""))</f>
        <v/>
      </c>
      <c r="DL123" s="124" t="str">
        <f aca="false">IF(ISBLANK($C123),"",IF($BK123&lt;&gt;Constants!$B$12,"",IF(COUNT($CS123:$CU123)=0,"",MATCH($CV123,$CS123:$CU123,0))))</f>
        <v/>
      </c>
      <c r="DM123" s="126" t="str">
        <f aca="false">IF(ISNUMBER($DL123),CHOOSE($DL123,$BR123,$CB123,$CM123),"")</f>
        <v/>
      </c>
      <c r="DN123" s="126" t="str">
        <f aca="false">IF(ISNUMBER($DL123),CHOOSE($DL123,$BT123,$CD123,$CO123),"")</f>
        <v/>
      </c>
      <c r="DO123" s="126" t="str">
        <f aca="false">IF(ISNUMBER($DL123),CHOOSE($DL123,$BV123,$CF123,$CQ123),"")</f>
        <v/>
      </c>
      <c r="DP123" s="127" t="str">
        <f aca="false">IF(ISBLANK(C123),"",IF(BK123&lt;&gt;Constants!$B$12, BK123 ,CW123))</f>
        <v/>
      </c>
      <c r="DQ123" s="128" t="str">
        <f aca="false">IF(ISBLANK($C123),"",IF($BK123&lt;&gt;Constants!$B$12,$BK123,$BL123))</f>
        <v/>
      </c>
      <c r="DR123" s="128" t="str">
        <f aca="false">IF(ISBLANK(C123),"",DH123)</f>
        <v/>
      </c>
      <c r="DS123" s="128" t="str">
        <f aca="false">IF(ISBLANK(C123),"",DG123)</f>
        <v/>
      </c>
      <c r="DT123" s="129" t="str">
        <f aca="false">IF(ISBLANK(C123),
  "",
IF(DS123=Constants!$B$9,COUNTA($C$11:$C510)+2,IF(DS123=Constants!$B$10,COUNTA($C$11:$C510)+1,IF(DS123=Constants!$B$11,COUNTA($C$11:$C510),DS123))))</f>
        <v/>
      </c>
      <c r="DU123" s="3"/>
      <c r="DV123" s="130" t="n">
        <f aca="false">IF(OR(ISNUMBER(DS123),DS123="DQ",DS123="P",DS123="NS"),
    1,
    0
)</f>
        <v>0</v>
      </c>
      <c r="DW123" s="130" t="n">
        <v>113</v>
      </c>
      <c r="DX123" s="130" t="str">
        <f aca="false">IF(ISBLANK($C123),"",IF(ISNUMBER(DT123),DT123+ROW($B123)/1000,""))</f>
        <v/>
      </c>
      <c r="DY123" s="130" t="str">
        <f aca="false">IF(ISNUMBER(DX123), RANK(DX123,DX$11:DX$510,1), "")</f>
        <v/>
      </c>
      <c r="DZ123" s="130" t="str">
        <f aca="false">IF(ISBLANK($C123),
    "",
    $B123
)</f>
        <v/>
      </c>
      <c r="EA123" s="130" t="str">
        <f aca="false">IF(ISBLANK($C123),
    "",
    $C123
)</f>
        <v/>
      </c>
      <c r="EB123" s="130" t="str">
        <f aca="false">IF(ISBLANK($C123),
    "",
    $D123
)</f>
        <v/>
      </c>
      <c r="EC123" s="130" t="str">
        <f aca="false">IF(ISBLANK($C123),"",$DQ123)</f>
        <v/>
      </c>
      <c r="ED123" s="131" t="str">
        <f aca="false">DP123</f>
        <v/>
      </c>
      <c r="EE123" s="130" t="str">
        <f aca="false">IF(ISBLANK($C123),
    "",
    DS123
)</f>
        <v/>
      </c>
      <c r="EF123" s="132" t="str">
        <f aca="false">IF(DW123&gt;DV$10,
    "",
    VLOOKUP(DW123,DY$11:EE621,7,FALSE())
)</f>
        <v/>
      </c>
      <c r="EG123" s="133" t="str">
        <f aca="false">IF(DW123&gt;DV$10,
    "",
    VLOOKUP(DW123,DY$11:EE621,2,FALSE())
)</f>
        <v/>
      </c>
      <c r="EH123" s="133" t="str">
        <f aca="false">IF(DW123&gt;DV$10,
    "",
    VLOOKUP(DW123,DY$11:EE621,3,FALSE())
)</f>
        <v/>
      </c>
      <c r="EI123" s="133" t="str">
        <f aca="false">IF(DW123&gt;DV$10,
    "",
    VLOOKUP(DW123,DY$11:EE621,4,FALSE())
)</f>
        <v/>
      </c>
      <c r="EJ123" s="134" t="str">
        <f aca="false">IF(DW123&gt;DV$10,
    "",
    VLOOKUP(DW123,DY$11:EE621,6,FALSE())
)</f>
        <v/>
      </c>
      <c r="EK123" s="59"/>
    </row>
    <row r="124" customFormat="false" ht="15.75" hidden="false" customHeight="false" outlineLevel="0" collapsed="false">
      <c r="A124" s="3"/>
      <c r="B124" s="153"/>
      <c r="C124" s="154"/>
      <c r="D124" s="135"/>
      <c r="E124" s="158"/>
      <c r="F124" s="137"/>
      <c r="G124" s="137"/>
      <c r="H124" s="138"/>
      <c r="I124" s="139"/>
      <c r="J124" s="140"/>
      <c r="K124" s="140"/>
      <c r="L124" s="140"/>
      <c r="M124" s="140"/>
      <c r="N124" s="141"/>
      <c r="O124" s="142"/>
      <c r="P124" s="137"/>
      <c r="Q124" s="138"/>
      <c r="R124" s="139"/>
      <c r="S124" s="140"/>
      <c r="T124" s="140"/>
      <c r="U124" s="140"/>
      <c r="V124" s="140"/>
      <c r="W124" s="141"/>
      <c r="X124" s="142"/>
      <c r="Y124" s="137"/>
      <c r="Z124" s="138"/>
      <c r="AA124" s="139"/>
      <c r="AB124" s="140"/>
      <c r="AC124" s="140"/>
      <c r="AD124" s="140"/>
      <c r="AE124" s="140"/>
      <c r="AF124" s="141"/>
      <c r="AG124" s="143"/>
      <c r="AH124" s="139"/>
      <c r="AI124" s="116"/>
      <c r="AJ124" s="116" t="str">
        <f aca="false">IF(ISBLANK($C124),
  "",
IF(E124=Constants!$B$7,
  TRUE(),
IF(E124=Constants!$B$8,
  FALSE(),
  TRUE()
)))</f>
        <v/>
      </c>
      <c r="AK124" s="117" t="str">
        <f aca="false">IF(ISBLANK($C124),"",IF(F124=Constants!$B$8,FALSE(),TRUE()))</f>
        <v/>
      </c>
      <c r="AL124" s="117" t="str">
        <f aca="false">IF(ISBLANK($C124),"",COUNTA($G124:$O124)&gt;0)</f>
        <v/>
      </c>
      <c r="AM124" s="117" t="str">
        <f aca="false">IF(OR(ISBLANK($C124),$AL124&lt;&gt;TRUE()),"",IF(ISBLANK(G124),Constants!$B$27,MAX(0,G124)))</f>
        <v/>
      </c>
      <c r="AN124" s="117" t="str">
        <f aca="false">IF(OR(ISBLANK($C124),$AL124&lt;&gt;TRUE()),"",IF(ISBLANK(H124),Constants!$B$28,MAX(0,H124)))</f>
        <v/>
      </c>
      <c r="AO124" s="117" t="str">
        <f aca="false">IF(OR(ISBLANK($C124),$AL124&lt;&gt;TRUE()),"",IF(J124=Constants!$B$7,TRUE(),IF(J124=Constants!$B$8,FALSE(),TRUE())))</f>
        <v/>
      </c>
      <c r="AP124" s="117" t="str">
        <f aca="false">IF(OR(ISBLANK($C124),$AL124&lt;&gt;TRUE()),"",IF(I124=Constants!$B$7,TRUE(),IF(I124=Constants!$B$8,FALSE(),TRUE())))</f>
        <v/>
      </c>
      <c r="AQ124" s="117" t="str">
        <f aca="false">IF(OR(ISBLANK($C124),$AL124&lt;&gt;TRUE()),"",IF(K124=Constants!$B$33,TRUE(),IF(K124=Constants!$B$34,FALSE(),IF(AND(ISNUMBER(O124),OR(ISBLANK(N124),N124=0)),TRUE(),IF(AND(ISBLANK(O124),ISNUMBER(N124),N124&lt;&gt;0),FALSE(),"")))))</f>
        <v/>
      </c>
      <c r="AR124" s="117" t="str">
        <f aca="false">IF(OR(ISBLANK($C124),$AL124&lt;&gt;TRUE()),"",IF(ISBLANK(L124),Constants!$B$35,MAX(0,MIN(Constants!$B$31,L124))))</f>
        <v/>
      </c>
      <c r="AS124" s="117" t="str">
        <f aca="false">IF(OR(ISBLANK($C124),$AL124&lt;&gt;TRUE()),"",IF(ISBLANK(M124),Constants!$B$35,MAX(0,MIN(Constants!$B$32,M124))))</f>
        <v/>
      </c>
      <c r="AT124" s="117" t="str">
        <f aca="false">IF(ISBLANK($C124),"",COUNTA($P124:$X124)&gt;0)</f>
        <v/>
      </c>
      <c r="AU124" s="117" t="str">
        <f aca="false">IF(OR(ISBLANK($C124),$AT124&lt;&gt;TRUE()),"",IF(ISBLANK(P124),Constants!$B$27,MAX(0,P124)))</f>
        <v/>
      </c>
      <c r="AV124" s="117" t="str">
        <f aca="false">IF(OR(ISBLANK($C124),$AT124&lt;&gt;TRUE()),"",IF(ISBLANK(Q124),Constants!$B$28,MAX(0,Q124)))</f>
        <v/>
      </c>
      <c r="AW124" s="117" t="str">
        <f aca="false">IF(OR(ISBLANK($C124),$AT124&lt;&gt;TRUE()),"",IF(S124=Constants!$B$7,TRUE(),IF(S124=Constants!$B$8,FALSE(),TRUE())))</f>
        <v/>
      </c>
      <c r="AX124" s="117" t="str">
        <f aca="false">IF(OR(ISBLANK($C124),$AT124&lt;&gt;TRUE()),"",IF(R124=Constants!$B$7,TRUE(),IF(R124=Constants!$B$8,FALSE(),TRUE())))</f>
        <v/>
      </c>
      <c r="AY124" s="117" t="str">
        <f aca="false">IF(OR(ISBLANK($C124),$AT124&lt;&gt;TRUE()),"",IF(T124=Constants!$B$33,TRUE(),IF(T124=Constants!$B$34,FALSE(),IF(AND(ISNUMBER(X124),OR(ISBLANK(W124),W124=0)),TRUE(),IF(AND(ISBLANK(X124),ISNUMBER(W124),W124&lt;&gt;0),FALSE(),"")))))</f>
        <v/>
      </c>
      <c r="AZ124" s="117" t="str">
        <f aca="false">IF(OR(ISBLANK($C124),$AT124&lt;&gt;TRUE()),"",IF(ISBLANK(U124),Constants!$B$35,MAX(0,MIN(Constants!$B$31,U124))))</f>
        <v/>
      </c>
      <c r="BA124" s="117" t="str">
        <f aca="false">IF(OR(ISBLANK($C124),$AT124&lt;&gt;TRUE()),"",IF(ISBLANK(V124),Constants!$B$35,MAX(0,MIN(Constants!$B$32,V124))))</f>
        <v/>
      </c>
      <c r="BB124" s="117" t="str">
        <f aca="false">IF(ISBLANK($C124),"",COUNTA($Y124:$AG124)&gt;0)</f>
        <v/>
      </c>
      <c r="BC124" s="117" t="str">
        <f aca="false">IF(OR(ISBLANK($C124),$BB124&lt;&gt;TRUE()),"",IF(ISBLANK(Y124),Constants!$B$27,MAX(0,Y124)))</f>
        <v/>
      </c>
      <c r="BD124" s="117" t="str">
        <f aca="false">IF(OR(ISBLANK($C124),$BB124&lt;&gt;TRUE()),"",IF(ISBLANK(Z124),Constants!$B$28,MAX(0,Z124)))</f>
        <v/>
      </c>
      <c r="BE124" s="117" t="str">
        <f aca="false">IF(OR(ISBLANK($C124),$BB124&lt;&gt;TRUE()),"",IF(AB124=Constants!$B$7,TRUE(),IF(AB124=Constants!$B$8,FALSE(),TRUE())))</f>
        <v/>
      </c>
      <c r="BF124" s="117" t="str">
        <f aca="false">IF(OR(ISBLANK($C124),$BB124&lt;&gt;TRUE()),"",IF(AA124=Constants!$B$7,TRUE(),IF(AA124=Constants!$B$8,FALSE(),TRUE())))</f>
        <v/>
      </c>
      <c r="BG124" s="117" t="str">
        <f aca="false">IF(OR(ISBLANK($C124),$BB124&lt;&gt;TRUE()),"",IF(AC124=Constants!$B$33,TRUE(),IF(AC124=Constants!$B$34,FALSE(),IF(AND(ISNUMBER(AG124),OR(ISBLANK(AF124),AF124=0)),TRUE(),IF(AND(ISBLANK(AG124),ISNUMBER(AF124),AF124&lt;&gt;0),FALSE(),"")))))</f>
        <v/>
      </c>
      <c r="BH124" s="117" t="str">
        <f aca="false">IF(OR(ISBLANK($C124),$BB124&lt;&gt;TRUE()),"",IF(ISBLANK(AD124),Constants!$B$35,MAX(0,MIN(Constants!$B$31,AD124))))</f>
        <v/>
      </c>
      <c r="BI124" s="117" t="str">
        <f aca="false">IF(OR(ISBLANK($C124),$BB124&lt;&gt;TRUE()),"",IF(ISBLANK(AE124),Constants!$B$35,MAX(0,MIN(Constants!$B$32,AE124))))</f>
        <v/>
      </c>
      <c r="BJ124" s="118" t="str">
        <f aca="false">IF(ISBLANK($C124),
  "",
IF(AH124=Constants!$B$7,
  TRUE(),
IF(AH124=Constants!$B$8,
  FALSE(),
  FALSE()
)))</f>
        <v/>
      </c>
      <c r="BK124" s="117" t="str">
        <f aca="false">IF(ISBLANK($C124),"",IF($BJ124,Constants!$B$9,IF(COUNTA($E124:$AH124)=0,Constants!$B$10,IF(NOT($AK124),Constants!$B$11,IF(AND(NOT(ISNUMBER($BM124)),COUNTA($O124,$X124,$AG124)&gt;0),Constants!$B$13,Constants!$B$12)))))</f>
        <v/>
      </c>
      <c r="BL124" s="117" t="str">
        <f aca="false">IF(ISBLANK($C124),"",IF($BK124&lt;&gt;Constants!$B$12,$BK124,Constants!$B$4))</f>
        <v/>
      </c>
      <c r="BM124" s="116" t="str">
        <f aca="false">IF(OR(ISBLANK($D$8), NOT(ISNUMBER($D$8))), Constants!$B$17,$D$8)</f>
        <v>ERROR: Set Target Time in cell D8</v>
      </c>
      <c r="BN124" s="119" t="str">
        <f aca="false">IF(OR($BK124&lt;&gt;Constants!$B$12,$AL124&lt;&gt;TRUE()),"",IF(NOT($AO124),TRUE(),IF($AQ124="","",$AQ124)))</f>
        <v/>
      </c>
      <c r="BO124" s="120" t="n">
        <f aca="false">IF(BN124="",FALSE(),IF(NOT($AO124),TRUE(),IF($AQ124,ISNUMBER(O124),ISNUMBER(N124))))</f>
        <v>0</v>
      </c>
      <c r="BP124" s="121" t="str">
        <f aca="false">IF(BO124,IF($AJ124,1,Constants!$B$22)*POWER(Constants!$B$23,MAX($AM124,0))*POWER(Constants!$B$24,MAX($AN124,0)),"")</f>
        <v/>
      </c>
      <c r="BQ124" s="117" t="str">
        <f aca="false">IF(OR($BK124&lt;&gt;Constants!$B$12,NOT($BO124)),"",IF(NOT($AO124),0,Constants!$B$19*IF($AQ124,1,MAX(0,MIN(1,(Constants!$B$20-N124)/Constants!$B$20)))))</f>
        <v/>
      </c>
      <c r="BR124" s="117" t="str">
        <f aca="false">IF(BQ124="","",BQ124*IF($AP124,1,Constants!$B$25)*BP124)</f>
        <v/>
      </c>
      <c r="BS124" s="117" t="str">
        <f aca="false">IF(OR($BK124&lt;&gt;Constants!$B$12,NOT($BO124)),"",IF(NOT($AO124),0,IF(NOT($AQ124),0,MAX(0,Constants!$B$21*(1-ABS(O124-$BM124)/$BM124)))))</f>
        <v/>
      </c>
      <c r="BT124" s="117" t="str">
        <f aca="false">IF(BS124="","",BS124*BP124)</f>
        <v/>
      </c>
      <c r="BU124" s="117" t="str">
        <f aca="false">IF(OR($BK124&lt;&gt;Constants!$B$12,NOT($BO124)),"",IF(OR(NOT($AO124),NOT($AP124)),0,MIN(Constants!$B$18,(Constants!$B$29*$AR124+Constants!$B$30*$AS124)*IF($AQ124,1,MAX(0,MIN(1,(Constants!$B$20-N124)/Constants!$B$20))))))</f>
        <v/>
      </c>
      <c r="BV124" s="117" t="str">
        <f aca="false">IF(BU124="","",BU124*BP124)</f>
        <v/>
      </c>
      <c r="BW124" s="122" t="str">
        <f aca="false">IF(OR($BK124&lt;&gt;Constants!$B$12,NOT($BO124)),"",BR124+BT124+BV124)</f>
        <v/>
      </c>
      <c r="BX124" s="119" t="str">
        <f aca="false">IF(OR($BK124&lt;&gt;Constants!$B$12,$AT124&lt;&gt;TRUE()),"",IF(NOT($AW124),TRUE(),IF($AY124="","",$AY124)))</f>
        <v/>
      </c>
      <c r="BY124" s="120" t="n">
        <f aca="false">IF(BX124="",FALSE(),IF(NOT($AW124),TRUE(),IF($AY124,ISNUMBER(X124),ISNUMBER(W124))))</f>
        <v>0</v>
      </c>
      <c r="BZ124" s="121" t="str">
        <f aca="false">IF(BY124,IF($AJ124,1,Constants!$B$22)*POWER(Constants!$B$23,MAX($AU124,0))*POWER(Constants!$B$24,MAX($AV124,0)),"")</f>
        <v/>
      </c>
      <c r="CA124" s="117" t="str">
        <f aca="false">IF(OR($BK124&lt;&gt;Constants!$B$12,NOT($BY124)),"",IF(NOT($AW124),0,Constants!$B$19*IF($AY124,1,MAX(0,MIN(1,(Constants!$B$20-W124)/Constants!$B$20)))))</f>
        <v/>
      </c>
      <c r="CB124" s="117" t="str">
        <f aca="false">IF(CA124="","",CA124*IF($AX124,1,Constants!$B$25)*BZ124)</f>
        <v/>
      </c>
      <c r="CC124" s="117" t="str">
        <f aca="false">IF(OR($BK124&lt;&gt;Constants!$B$12,NOT($BY124)),"",IF(NOT($AW124),0,IF(NOT($AY124),0,MAX(0,Constants!$B$21*(1-ABS(X124-$BM124)/$BM124)))))</f>
        <v/>
      </c>
      <c r="CD124" s="117" t="str">
        <f aca="false">IF(CC124="","",CC124*BZ124)</f>
        <v/>
      </c>
      <c r="CE124" s="117" t="str">
        <f aca="false">IF(OR($BK124&lt;&gt;Constants!$B$12,NOT($BY124)),"",IF(OR(NOT($AW124),NOT($AX124)),0,MIN(Constants!$B$18,(Constants!$B$29*$AZ124+Constants!$B$30*$BA124)*IF($AY124,1,MAX(0,MIN(1,(Constants!$B$20-W124)/Constants!$B$20))))))</f>
        <v/>
      </c>
      <c r="CF124" s="117" t="str">
        <f aca="false">IF(CE124="","",CE124*BZ124)</f>
        <v/>
      </c>
      <c r="CG124" s="122" t="str">
        <f aca="false">IF(OR($BK124&lt;&gt;Constants!$B$12,NOT($BY124)),"",CB124+CD124+CF124)</f>
        <v/>
      </c>
      <c r="CH124" s="119" t="n">
        <f aca="false">IF(OR(BN124="",BX124=""),TRUE(),BN124&lt;&gt;BX124)</f>
        <v>1</v>
      </c>
      <c r="CI124" s="117" t="str">
        <f aca="false">IF(OR($BK124&lt;&gt;Constants!$B$12,$BB124&lt;&gt;TRUE(),NOT($CH124)),"",IF(NOT($BE124),TRUE(),IF($BG124="","",$BG124)))</f>
        <v/>
      </c>
      <c r="CJ124" s="120" t="n">
        <f aca="false">IF(CI124="",FALSE(),IF(NOT($BE124),TRUE(),IF($BG124,ISNUMBER(AG124),ISNUMBER(AF124))))</f>
        <v>0</v>
      </c>
      <c r="CK124" s="121" t="str">
        <f aca="false">IF(CJ124,IF($AJ124,1,Constants!$B$22)*POWER(Constants!$B$23,MAX($BC124,0))*POWER(Constants!$B$24,MAX($BD124,0)),"")</f>
        <v/>
      </c>
      <c r="CL124" s="117" t="str">
        <f aca="false">IF(OR($BK124&lt;&gt;Constants!$B$12,NOT($CJ124)),"",IF(NOT($BE124),0,Constants!$B$19*IF($BG124,1,MAX(0,MIN(1,(Constants!$B$20-AF124)/Constants!$B$20)))))</f>
        <v/>
      </c>
      <c r="CM124" s="117" t="str">
        <f aca="false">IF(CL124="","",CL124*IF($BF124,1,Constants!$B$25)*CK124)</f>
        <v/>
      </c>
      <c r="CN124" s="117" t="str">
        <f aca="false">IF(OR($BK124&lt;&gt;Constants!$B$12,NOT($CJ124)),"",IF(NOT($BE124),0,IF(NOT($BG124),0,MAX(0,Constants!$B$21*(1-ABS(AG124-$BM124)/$BM124)))))</f>
        <v/>
      </c>
      <c r="CO124" s="117" t="str">
        <f aca="false">IF(CN124="","",CN124*CK124)</f>
        <v/>
      </c>
      <c r="CP124" s="117" t="str">
        <f aca="false">IF(OR($BK124&lt;&gt;Constants!$B$12,NOT($CJ124)),"",IF(OR(NOT($BE124),NOT($BF124)),0,MIN(Constants!$B$18,(Constants!$B$29*$BH124+Constants!$B$30*$BI124)*IF($BG124,1,MAX(0,MIN(1,(Constants!$B$20-AF124)/Constants!$B$20))))))</f>
        <v/>
      </c>
      <c r="CQ124" s="117" t="str">
        <f aca="false">IF(CP124="","",CP124*CK124)</f>
        <v/>
      </c>
      <c r="CR124" s="122" t="str">
        <f aca="false">IF(OR($BK124&lt;&gt;Constants!$B$12,NOT($CJ124)),"",CM124+CO124+CQ124)</f>
        <v/>
      </c>
      <c r="CS124" s="116" t="str">
        <f aca="false">IF(OR($BK124&lt;&gt;Constants!$B$12,ISBLANK($C124)),"",BW124)</f>
        <v/>
      </c>
      <c r="CT124" s="117" t="str">
        <f aca="false">IF(OR($BK124&lt;&gt;Constants!$B$12,ISBLANK($C124)),"",CG124)</f>
        <v/>
      </c>
      <c r="CU124" s="118" t="str">
        <f aca="false">IF(OR($BK124&lt;&gt;Constants!$B$12,ISBLANK($C124)),"",CR124)</f>
        <v/>
      </c>
      <c r="CV124" s="117" t="str">
        <f aca="false">IF(OR($BK124&lt;&gt;Constants!$B$12,ISBLANK($C124)),"",IF(COUNT(CS124:CU124)=0,0,MAX(CS124:CU124)))</f>
        <v/>
      </c>
      <c r="CW124" s="117" t="str">
        <f aca="false">IF($BK124&lt;&gt;Constants!$B$12,"",CV124)</f>
        <v/>
      </c>
      <c r="CX124" s="117" t="str">
        <f aca="false">IF(ISNUMBER(CW124), RANK(CW124,$CW$11:$CW$510), "")</f>
        <v/>
      </c>
      <c r="CY124" s="116" t="str">
        <f aca="false">IF(OR($BK124&lt;&gt;Constants!$B$12,ISBLANK($C124)),"",MAX(BT124,CD124,CO124))</f>
        <v/>
      </c>
      <c r="CZ124" s="117" t="str">
        <f aca="false">IF(ISNUMBER(CY124), RANK(CY124,CY$11:CY$510), "")</f>
        <v/>
      </c>
      <c r="DA124" s="117" t="str">
        <f aca="false">IF(OR($BK124&lt;&gt;Constants!$B$12,ISBLANK($C124)),"",MAX(AM124,AU124,IF($CH124,BC124,0)))</f>
        <v/>
      </c>
      <c r="DB124" s="117" t="str">
        <f aca="false">IF(ISNUMBER(DA124), RANK(DA124,DA$11:DA$510,1), "")</f>
        <v/>
      </c>
      <c r="DC124" s="117" t="str">
        <f aca="false">IF(OR($BK124&lt;&gt;Constants!$B$12,ISBLANK($C124)),"",MAX(BV124,CF124,CQ124))</f>
        <v/>
      </c>
      <c r="DD124" s="117" t="str">
        <f aca="false">IF(ISNUMBER(DC124),RANK(DC124,DC$11:DC$510),"")</f>
        <v/>
      </c>
      <c r="DE124" s="123" t="str">
        <f aca="false">IFERROR(IF(OR($BK124&lt;&gt;Constants!$B$12, ISBLANK($C124)),"",LARGE(CS124:CU124,2)), 0)</f>
        <v/>
      </c>
      <c r="DF124" s="118" t="str">
        <f aca="false">IF(ISNUMBER(DE124), RANK(DE124,DE$11:DE$510), "")</f>
        <v/>
      </c>
      <c r="DG124" s="117" t="str">
        <f aca="false">IF(ISBLANK($C124),"",IF(BK124=Constants!$B$12,RANK($CX124, $CX$11:$CX$510, 1)+
SUMPRODUCT(--($CX$11:$CX$510=$CX124),--($CZ124&gt;$CZ$11:$CZ$510))+
SUMPRODUCT(--($CX$11:$CX$510=$CX124),--($CZ124=$CZ$11:$CZ$510),--($DB124&gt;$DB$11:$DB$510))+
SUMPRODUCT(--($CX$11:$CX$510=$CX124),--($CZ124=$CZ$11:$CZ$510),--($DB124=$DB$11:$DB$510), --($DD124&gt;$DD$11:$DD$510))+
SUMPRODUCT(--($CX$11:$CX$510=$CX124),--($CZ124=$CZ$11:$CZ$510),--($DB124=$DB$11:$DB$510), --($DD124=$DD$11:$DD$510), --($DF124&gt;$DF$11:$DF$510))
,BK124)
)</f>
        <v/>
      </c>
      <c r="DH124" s="117" t="str">
        <f aca="false">IF(ISBLANK(C124),"",IF(BK124&lt;&gt;Constants!$B$12, BK124, CX124-DG124))</f>
        <v/>
      </c>
      <c r="DI124" s="118"/>
      <c r="DJ124" s="124"/>
      <c r="DK124" s="125" t="str">
        <f aca="false">IF(ISBLANK($C124),"",IF($BK124=Constants!$B$13,$BM124,""))</f>
        <v/>
      </c>
      <c r="DL124" s="124" t="str">
        <f aca="false">IF(ISBLANK($C124),"",IF($BK124&lt;&gt;Constants!$B$12,"",IF(COUNT($CS124:$CU124)=0,"",MATCH($CV124,$CS124:$CU124,0))))</f>
        <v/>
      </c>
      <c r="DM124" s="126" t="str">
        <f aca="false">IF(ISNUMBER($DL124),CHOOSE($DL124,$BR124,$CB124,$CM124),"")</f>
        <v/>
      </c>
      <c r="DN124" s="126" t="str">
        <f aca="false">IF(ISNUMBER($DL124),CHOOSE($DL124,$BT124,$CD124,$CO124),"")</f>
        <v/>
      </c>
      <c r="DO124" s="126" t="str">
        <f aca="false">IF(ISNUMBER($DL124),CHOOSE($DL124,$BV124,$CF124,$CQ124),"")</f>
        <v/>
      </c>
      <c r="DP124" s="127" t="str">
        <f aca="false">IF(ISBLANK(C124),"",IF(BK124&lt;&gt;Constants!$B$12, BK124 ,CW124))</f>
        <v/>
      </c>
      <c r="DQ124" s="128" t="str">
        <f aca="false">IF(ISBLANK($C124),"",IF($BK124&lt;&gt;Constants!$B$12,$BK124,$BL124))</f>
        <v/>
      </c>
      <c r="DR124" s="128" t="str">
        <f aca="false">IF(ISBLANK(C124),"",DH124)</f>
        <v/>
      </c>
      <c r="DS124" s="128" t="str">
        <f aca="false">IF(ISBLANK(C124),"",DG124)</f>
        <v/>
      </c>
      <c r="DT124" s="129" t="str">
        <f aca="false">IF(ISBLANK(C124),
  "",
IF(DS124=Constants!$B$9,COUNTA($C$11:$C510)+2,IF(DS124=Constants!$B$10,COUNTA($C$11:$C510)+1,IF(DS124=Constants!$B$11,COUNTA($C$11:$C510),DS124))))</f>
        <v/>
      </c>
      <c r="DU124" s="3"/>
      <c r="DV124" s="130" t="n">
        <f aca="false">IF(OR(ISNUMBER(DS124),DS124="DQ",DS124="P",DS124="NS"),
    1,
    0
)</f>
        <v>0</v>
      </c>
      <c r="DW124" s="130" t="n">
        <v>114</v>
      </c>
      <c r="DX124" s="130" t="str">
        <f aca="false">IF(ISBLANK($C124),"",IF(ISNUMBER(DT124),DT124+ROW($B124)/1000,""))</f>
        <v/>
      </c>
      <c r="DY124" s="130" t="str">
        <f aca="false">IF(ISNUMBER(DX124), RANK(DX124,DX$11:DX$510,1), "")</f>
        <v/>
      </c>
      <c r="DZ124" s="130" t="str">
        <f aca="false">IF(ISBLANK($C124),
    "",
    $B124
)</f>
        <v/>
      </c>
      <c r="EA124" s="130" t="str">
        <f aca="false">IF(ISBLANK($C124),
    "",
    $C124
)</f>
        <v/>
      </c>
      <c r="EB124" s="130" t="str">
        <f aca="false">IF(ISBLANK($C124),
    "",
    $D124
)</f>
        <v/>
      </c>
      <c r="EC124" s="130" t="str">
        <f aca="false">IF(ISBLANK($C124),"",$DQ124)</f>
        <v/>
      </c>
      <c r="ED124" s="131" t="str">
        <f aca="false">DP124</f>
        <v/>
      </c>
      <c r="EE124" s="130" t="str">
        <f aca="false">IF(ISBLANK($C124),
    "",
    DS124
)</f>
        <v/>
      </c>
      <c r="EF124" s="132" t="str">
        <f aca="false">IF(DW124&gt;DV$10,
    "",
    VLOOKUP(DW124,DY$11:EE622,7,FALSE())
)</f>
        <v/>
      </c>
      <c r="EG124" s="133" t="str">
        <f aca="false">IF(DW124&gt;DV$10,
    "",
    VLOOKUP(DW124,DY$11:EE622,2,FALSE())
)</f>
        <v/>
      </c>
      <c r="EH124" s="133" t="str">
        <f aca="false">IF(DW124&gt;DV$10,
    "",
    VLOOKUP(DW124,DY$11:EE622,3,FALSE())
)</f>
        <v/>
      </c>
      <c r="EI124" s="133" t="str">
        <f aca="false">IF(DW124&gt;DV$10,
    "",
    VLOOKUP(DW124,DY$11:EE622,4,FALSE())
)</f>
        <v/>
      </c>
      <c r="EJ124" s="134" t="str">
        <f aca="false">IF(DW124&gt;DV$10,
    "",
    VLOOKUP(DW124,DY$11:EE622,6,FALSE())
)</f>
        <v/>
      </c>
      <c r="EK124" s="59"/>
    </row>
    <row r="125" customFormat="false" ht="15.75" hidden="false" customHeight="false" outlineLevel="0" collapsed="false">
      <c r="A125" s="3"/>
      <c r="B125" s="155"/>
      <c r="C125" s="156"/>
      <c r="D125" s="96"/>
      <c r="E125" s="157"/>
      <c r="F125" s="148"/>
      <c r="G125" s="148"/>
      <c r="H125" s="149"/>
      <c r="I125" s="150"/>
      <c r="J125" s="151"/>
      <c r="K125" s="151"/>
      <c r="L125" s="151"/>
      <c r="M125" s="151"/>
      <c r="N125" s="152"/>
      <c r="O125" s="103"/>
      <c r="P125" s="148"/>
      <c r="Q125" s="149"/>
      <c r="R125" s="150"/>
      <c r="S125" s="151"/>
      <c r="T125" s="151"/>
      <c r="U125" s="151"/>
      <c r="V125" s="151"/>
      <c r="W125" s="152"/>
      <c r="X125" s="103"/>
      <c r="Y125" s="148"/>
      <c r="Z125" s="149"/>
      <c r="AA125" s="150"/>
      <c r="AB125" s="151"/>
      <c r="AC125" s="151"/>
      <c r="AD125" s="151"/>
      <c r="AE125" s="151"/>
      <c r="AF125" s="152"/>
      <c r="AG125" s="104"/>
      <c r="AH125" s="150"/>
      <c r="AI125" s="73"/>
      <c r="AJ125" s="73" t="str">
        <f aca="false">IF(ISBLANK($C125),
  "",
IF(E125=Constants!$B$7,
  TRUE(),
IF(E125=Constants!$B$8,
  FALSE(),
  TRUE()
)))</f>
        <v/>
      </c>
      <c r="AK125" s="74" t="str">
        <f aca="false">IF(ISBLANK($C125),"",IF(F125=Constants!$B$8,FALSE(),TRUE()))</f>
        <v/>
      </c>
      <c r="AL125" s="74" t="str">
        <f aca="false">IF(ISBLANK($C125),"",COUNTA($G125:$O125)&gt;0)</f>
        <v/>
      </c>
      <c r="AM125" s="74" t="str">
        <f aca="false">IF(OR(ISBLANK($C125),$AL125&lt;&gt;TRUE()),"",IF(ISBLANK(G125),Constants!$B$27,MAX(0,G125)))</f>
        <v/>
      </c>
      <c r="AN125" s="74" t="str">
        <f aca="false">IF(OR(ISBLANK($C125),$AL125&lt;&gt;TRUE()),"",IF(ISBLANK(H125),Constants!$B$28,MAX(0,H125)))</f>
        <v/>
      </c>
      <c r="AO125" s="74" t="str">
        <f aca="false">IF(OR(ISBLANK($C125),$AL125&lt;&gt;TRUE()),"",IF(J125=Constants!$B$7,TRUE(),IF(J125=Constants!$B$8,FALSE(),TRUE())))</f>
        <v/>
      </c>
      <c r="AP125" s="74" t="str">
        <f aca="false">IF(OR(ISBLANK($C125),$AL125&lt;&gt;TRUE()),"",IF(I125=Constants!$B$7,TRUE(),IF(I125=Constants!$B$8,FALSE(),TRUE())))</f>
        <v/>
      </c>
      <c r="AQ125" s="74" t="str">
        <f aca="false">IF(OR(ISBLANK($C125),$AL125&lt;&gt;TRUE()),"",IF(K125=Constants!$B$33,TRUE(),IF(K125=Constants!$B$34,FALSE(),IF(AND(ISNUMBER(O125),OR(ISBLANK(N125),N125=0)),TRUE(),IF(AND(ISBLANK(O125),ISNUMBER(N125),N125&lt;&gt;0),FALSE(),"")))))</f>
        <v/>
      </c>
      <c r="AR125" s="74" t="str">
        <f aca="false">IF(OR(ISBLANK($C125),$AL125&lt;&gt;TRUE()),"",IF(ISBLANK(L125),Constants!$B$35,MAX(0,MIN(Constants!$B$31,L125))))</f>
        <v/>
      </c>
      <c r="AS125" s="74" t="str">
        <f aca="false">IF(OR(ISBLANK($C125),$AL125&lt;&gt;TRUE()),"",IF(ISBLANK(M125),Constants!$B$35,MAX(0,MIN(Constants!$B$32,M125))))</f>
        <v/>
      </c>
      <c r="AT125" s="74" t="str">
        <f aca="false">IF(ISBLANK($C125),"",COUNTA($P125:$X125)&gt;0)</f>
        <v/>
      </c>
      <c r="AU125" s="74" t="str">
        <f aca="false">IF(OR(ISBLANK($C125),$AT125&lt;&gt;TRUE()),"",IF(ISBLANK(P125),Constants!$B$27,MAX(0,P125)))</f>
        <v/>
      </c>
      <c r="AV125" s="74" t="str">
        <f aca="false">IF(OR(ISBLANK($C125),$AT125&lt;&gt;TRUE()),"",IF(ISBLANK(Q125),Constants!$B$28,MAX(0,Q125)))</f>
        <v/>
      </c>
      <c r="AW125" s="74" t="str">
        <f aca="false">IF(OR(ISBLANK($C125),$AT125&lt;&gt;TRUE()),"",IF(S125=Constants!$B$7,TRUE(),IF(S125=Constants!$B$8,FALSE(),TRUE())))</f>
        <v/>
      </c>
      <c r="AX125" s="74" t="str">
        <f aca="false">IF(OR(ISBLANK($C125),$AT125&lt;&gt;TRUE()),"",IF(R125=Constants!$B$7,TRUE(),IF(R125=Constants!$B$8,FALSE(),TRUE())))</f>
        <v/>
      </c>
      <c r="AY125" s="74" t="str">
        <f aca="false">IF(OR(ISBLANK($C125),$AT125&lt;&gt;TRUE()),"",IF(T125=Constants!$B$33,TRUE(),IF(T125=Constants!$B$34,FALSE(),IF(AND(ISNUMBER(X125),OR(ISBLANK(W125),W125=0)),TRUE(),IF(AND(ISBLANK(X125),ISNUMBER(W125),W125&lt;&gt;0),FALSE(),"")))))</f>
        <v/>
      </c>
      <c r="AZ125" s="74" t="str">
        <f aca="false">IF(OR(ISBLANK($C125),$AT125&lt;&gt;TRUE()),"",IF(ISBLANK(U125),Constants!$B$35,MAX(0,MIN(Constants!$B$31,U125))))</f>
        <v/>
      </c>
      <c r="BA125" s="74" t="str">
        <f aca="false">IF(OR(ISBLANK($C125),$AT125&lt;&gt;TRUE()),"",IF(ISBLANK(V125),Constants!$B$35,MAX(0,MIN(Constants!$B$32,V125))))</f>
        <v/>
      </c>
      <c r="BB125" s="74" t="str">
        <f aca="false">IF(ISBLANK($C125),"",COUNTA($Y125:$AG125)&gt;0)</f>
        <v/>
      </c>
      <c r="BC125" s="74" t="str">
        <f aca="false">IF(OR(ISBLANK($C125),$BB125&lt;&gt;TRUE()),"",IF(ISBLANK(Y125),Constants!$B$27,MAX(0,Y125)))</f>
        <v/>
      </c>
      <c r="BD125" s="74" t="str">
        <f aca="false">IF(OR(ISBLANK($C125),$BB125&lt;&gt;TRUE()),"",IF(ISBLANK(Z125),Constants!$B$28,MAX(0,Z125)))</f>
        <v/>
      </c>
      <c r="BE125" s="74" t="str">
        <f aca="false">IF(OR(ISBLANK($C125),$BB125&lt;&gt;TRUE()),"",IF(AB125=Constants!$B$7,TRUE(),IF(AB125=Constants!$B$8,FALSE(),TRUE())))</f>
        <v/>
      </c>
      <c r="BF125" s="74" t="str">
        <f aca="false">IF(OR(ISBLANK($C125),$BB125&lt;&gt;TRUE()),"",IF(AA125=Constants!$B$7,TRUE(),IF(AA125=Constants!$B$8,FALSE(),TRUE())))</f>
        <v/>
      </c>
      <c r="BG125" s="74" t="str">
        <f aca="false">IF(OR(ISBLANK($C125),$BB125&lt;&gt;TRUE()),"",IF(AC125=Constants!$B$33,TRUE(),IF(AC125=Constants!$B$34,FALSE(),IF(AND(ISNUMBER(AG125),OR(ISBLANK(AF125),AF125=0)),TRUE(),IF(AND(ISBLANK(AG125),ISNUMBER(AF125),AF125&lt;&gt;0),FALSE(),"")))))</f>
        <v/>
      </c>
      <c r="BH125" s="74" t="str">
        <f aca="false">IF(OR(ISBLANK($C125),$BB125&lt;&gt;TRUE()),"",IF(ISBLANK(AD125),Constants!$B$35,MAX(0,MIN(Constants!$B$31,AD125))))</f>
        <v/>
      </c>
      <c r="BI125" s="74" t="str">
        <f aca="false">IF(OR(ISBLANK($C125),$BB125&lt;&gt;TRUE()),"",IF(ISBLANK(AE125),Constants!$B$35,MAX(0,MIN(Constants!$B$32,AE125))))</f>
        <v/>
      </c>
      <c r="BJ125" s="75" t="str">
        <f aca="false">IF(ISBLANK($C125),
  "",
IF(AH125=Constants!$B$7,
  TRUE(),
IF(AH125=Constants!$B$8,
  FALSE(),
  FALSE()
)))</f>
        <v/>
      </c>
      <c r="BK125" s="74" t="str">
        <f aca="false">IF(ISBLANK($C125),"",IF($BJ125,Constants!$B$9,IF(COUNTA($E125:$AH125)=0,Constants!$B$10,IF(NOT($AK125),Constants!$B$11,IF(AND(NOT(ISNUMBER($BM125)),COUNTA($O125,$X125,$AG125)&gt;0),Constants!$B$13,Constants!$B$12)))))</f>
        <v/>
      </c>
      <c r="BL125" s="74" t="str">
        <f aca="false">IF(ISBLANK($C125),"",IF($BK125&lt;&gt;Constants!$B$12,$BK125,Constants!$B$4))</f>
        <v/>
      </c>
      <c r="BM125" s="73" t="str">
        <f aca="false">IF(OR(ISBLANK($D$8), NOT(ISNUMBER($D$8))), Constants!$B$17,$D$8)</f>
        <v>ERROR: Set Target Time in cell D8</v>
      </c>
      <c r="BN125" s="73" t="str">
        <f aca="false">IF(OR($BK125&lt;&gt;Constants!$B$12,$AL125&lt;&gt;TRUE()),"",IF(NOT($AO125),TRUE(),IF($AQ125="","",$AQ125)))</f>
        <v/>
      </c>
      <c r="BO125" s="74" t="b">
        <f aca="false">IF(BN125="",FALSE(),IF(NOT($AO125),TRUE(),IF($AQ125,ISNUMBER(O125),ISNUMBER(N125))))</f>
        <v>0</v>
      </c>
      <c r="BP125" s="76" t="str">
        <f aca="false">IF(BO125,IF($AJ125,1,Constants!$B$22)*POWER(Constants!$B$23,MAX($AM125,0))*POWER(Constants!$B$24,MAX($AN125,0)),"")</f>
        <v/>
      </c>
      <c r="BQ125" s="74" t="str">
        <f aca="false">IF(OR($BK125&lt;&gt;Constants!$B$12,NOT($BO125)),"",IF(NOT($AO125),0,Constants!$B$19*IF($AQ125,1,MAX(0,MIN(1,(Constants!$B$20-N125)/Constants!$B$20)))))</f>
        <v/>
      </c>
      <c r="BR125" s="74" t="str">
        <f aca="false">IF(BQ125="","",BQ125*IF($AP125,1,Constants!$B$25)*BP125)</f>
        <v/>
      </c>
      <c r="BS125" s="74" t="str">
        <f aca="false">IF(OR($BK125&lt;&gt;Constants!$B$12,NOT($BO125)),"",IF(NOT($AO125),0,IF(NOT($AQ125),0,MAX(0,Constants!$B$21*(1-ABS(O125-$BM125)/$BM125)))))</f>
        <v/>
      </c>
      <c r="BT125" s="74" t="str">
        <f aca="false">IF(BS125="","",BS125*BP125)</f>
        <v/>
      </c>
      <c r="BU125" s="74" t="str">
        <f aca="false">IF(OR($BK125&lt;&gt;Constants!$B$12,NOT($BO125)),"",IF(OR(NOT($AO125),NOT($AP125)),0,MIN(Constants!$B$18,(Constants!$B$29*$AR125+Constants!$B$30*$AS125)*IF($AQ125,1,MAX(0,MIN(1,(Constants!$B$20-N125)/Constants!$B$20))))))</f>
        <v/>
      </c>
      <c r="BV125" s="74" t="str">
        <f aca="false">IF(BU125="","",BU125*BP125)</f>
        <v/>
      </c>
      <c r="BW125" s="75" t="str">
        <f aca="false">IF(OR($BK125&lt;&gt;Constants!$B$12,NOT($BO125)),"",BR125+BT125+BV125)</f>
        <v/>
      </c>
      <c r="BX125" s="73" t="str">
        <f aca="false">IF(OR($BK125&lt;&gt;Constants!$B$12,$AT125&lt;&gt;TRUE()),"",IF(NOT($AW125),TRUE(),IF($AY125="","",$AY125)))</f>
        <v/>
      </c>
      <c r="BY125" s="74" t="b">
        <f aca="false">IF(BX125="",FALSE(),IF(NOT($AW125),TRUE(),IF($AY125,ISNUMBER(X125),ISNUMBER(W125))))</f>
        <v>0</v>
      </c>
      <c r="BZ125" s="76" t="str">
        <f aca="false">IF(BY125,IF($AJ125,1,Constants!$B$22)*POWER(Constants!$B$23,MAX($AU125,0))*POWER(Constants!$B$24,MAX($AV125,0)),"")</f>
        <v/>
      </c>
      <c r="CA125" s="74" t="str">
        <f aca="false">IF(OR($BK125&lt;&gt;Constants!$B$12,NOT($BY125)),"",IF(NOT($AW125),0,Constants!$B$19*IF($AY125,1,MAX(0,MIN(1,(Constants!$B$20-W125)/Constants!$B$20)))))</f>
        <v/>
      </c>
      <c r="CB125" s="74" t="str">
        <f aca="false">IF(CA125="","",CA125*IF($AX125,1,Constants!$B$25)*BZ125)</f>
        <v/>
      </c>
      <c r="CC125" s="74" t="str">
        <f aca="false">IF(OR($BK125&lt;&gt;Constants!$B$12,NOT($BY125)),"",IF(NOT($AW125),0,IF(NOT($AY125),0,MAX(0,Constants!$B$21*(1-ABS(X125-$BM125)/$BM125)))))</f>
        <v/>
      </c>
      <c r="CD125" s="74" t="str">
        <f aca="false">IF(CC125="","",CC125*BZ125)</f>
        <v/>
      </c>
      <c r="CE125" s="74" t="str">
        <f aca="false">IF(OR($BK125&lt;&gt;Constants!$B$12,NOT($BY125)),"",IF(OR(NOT($AW125),NOT($AX125)),0,MIN(Constants!$B$18,(Constants!$B$29*$AZ125+Constants!$B$30*$BA125)*IF($AY125,1,MAX(0,MIN(1,(Constants!$B$20-W125)/Constants!$B$20))))))</f>
        <v/>
      </c>
      <c r="CF125" s="74" t="str">
        <f aca="false">IF(CE125="","",CE125*BZ125)</f>
        <v/>
      </c>
      <c r="CG125" s="75" t="str">
        <f aca="false">IF(OR($BK125&lt;&gt;Constants!$B$12,NOT($BY125)),"",CB125+CD125+CF125)</f>
        <v/>
      </c>
      <c r="CH125" s="73" t="b">
        <f aca="false">IF(OR(BN125="",BX125=""),TRUE(),BN125&lt;&gt;BX125)</f>
        <v>1</v>
      </c>
      <c r="CI125" s="74" t="str">
        <f aca="false">IF(OR($BK125&lt;&gt;Constants!$B$12,$BB125&lt;&gt;TRUE(),NOT($CH125)),"",IF(NOT($BE125),TRUE(),IF($BG125="","",$BG125)))</f>
        <v/>
      </c>
      <c r="CJ125" s="74" t="b">
        <f aca="false">IF(CI125="",FALSE(),IF(NOT($BE125),TRUE(),IF($BG125,ISNUMBER(AG125),ISNUMBER(AF125))))</f>
        <v>0</v>
      </c>
      <c r="CK125" s="76" t="str">
        <f aca="false">IF(CJ125,IF($AJ125,1,Constants!$B$22)*POWER(Constants!$B$23,MAX($BC125,0))*POWER(Constants!$B$24,MAX($BD125,0)),"")</f>
        <v/>
      </c>
      <c r="CL125" s="74" t="str">
        <f aca="false">IF(OR($BK125&lt;&gt;Constants!$B$12,NOT($CJ125)),"",IF(NOT($BE125),0,Constants!$B$19*IF($BG125,1,MAX(0,MIN(1,(Constants!$B$20-AF125)/Constants!$B$20)))))</f>
        <v/>
      </c>
      <c r="CM125" s="74" t="str">
        <f aca="false">IF(CL125="","",CL125*IF($BF125,1,Constants!$B$25)*CK125)</f>
        <v/>
      </c>
      <c r="CN125" s="74" t="str">
        <f aca="false">IF(OR($BK125&lt;&gt;Constants!$B$12,NOT($CJ125)),"",IF(NOT($BE125),0,IF(NOT($BG125),0,MAX(0,Constants!$B$21*(1-ABS(AG125-$BM125)/$BM125)))))</f>
        <v/>
      </c>
      <c r="CO125" s="74" t="str">
        <f aca="false">IF(CN125="","",CN125*CK125)</f>
        <v/>
      </c>
      <c r="CP125" s="74" t="str">
        <f aca="false">IF(OR($BK125&lt;&gt;Constants!$B$12,NOT($CJ125)),"",IF(OR(NOT($BE125),NOT($BF125)),0,MIN(Constants!$B$18,(Constants!$B$29*$BH125+Constants!$B$30*$BI125)*IF($BG125,1,MAX(0,MIN(1,(Constants!$B$20-AF125)/Constants!$B$20))))))</f>
        <v/>
      </c>
      <c r="CQ125" s="74" t="str">
        <f aca="false">IF(CP125="","",CP125*CK125)</f>
        <v/>
      </c>
      <c r="CR125" s="75" t="str">
        <f aca="false">IF(OR($BK125&lt;&gt;Constants!$B$12,NOT($CJ125)),"",CM125+CO125+CQ125)</f>
        <v/>
      </c>
      <c r="CS125" s="73" t="str">
        <f aca="false">IF(OR($BK125&lt;&gt;Constants!$B$12,ISBLANK($C125)),"",BW125)</f>
        <v/>
      </c>
      <c r="CT125" s="74" t="str">
        <f aca="false">IF(OR($BK125&lt;&gt;Constants!$B$12,ISBLANK($C125)),"",CG125)</f>
        <v/>
      </c>
      <c r="CU125" s="75" t="str">
        <f aca="false">IF(OR($BK125&lt;&gt;Constants!$B$12,ISBLANK($C125)),"",CR125)</f>
        <v/>
      </c>
      <c r="CV125" s="74" t="str">
        <f aca="false">IF(OR($BK125&lt;&gt;Constants!$B$12,ISBLANK($C125)),"",IF(COUNT(CS125:CU125)=0,0,MAX(CS125:CU125)))</f>
        <v/>
      </c>
      <c r="CW125" s="74" t="str">
        <f aca="false">IF($BK125&lt;&gt;Constants!$B$12,"",CV125)</f>
        <v/>
      </c>
      <c r="CX125" s="74" t="str">
        <f aca="false">IF(ISNUMBER(CW125), RANK(CW125,$CW$11:$CW$510), "")</f>
        <v/>
      </c>
      <c r="CY125" s="73" t="str">
        <f aca="false">IF(OR($BK125&lt;&gt;Constants!$B$12,ISBLANK($C125)),"",MAX(BT125,CD125,CO125))</f>
        <v/>
      </c>
      <c r="CZ125" s="74" t="str">
        <f aca="false">IF(ISNUMBER(CY125), RANK(CY125,CY$11:CY$510), "")</f>
        <v/>
      </c>
      <c r="DA125" s="74" t="str">
        <f aca="false">IF(OR($BK125&lt;&gt;Constants!$B$12,ISBLANK($C125)),"",MAX(AM125,AU125,IF($CH125,BC125,0)))</f>
        <v/>
      </c>
      <c r="DB125" s="74" t="str">
        <f aca="false">IF(ISNUMBER(DA125), RANK(DA125,DA$11:DA$510,1), "")</f>
        <v/>
      </c>
      <c r="DC125" s="74" t="str">
        <f aca="false">IF(OR($BK125&lt;&gt;Constants!$B$12,ISBLANK($C125)),"",MAX(BV125,CF125,CQ125))</f>
        <v/>
      </c>
      <c r="DD125" s="74" t="str">
        <f aca="false">IF(ISNUMBER(DC125),RANK(DC125,DC$11:DC$510),"")</f>
        <v/>
      </c>
      <c r="DE125" s="77" t="str">
        <f aca="false">IFERROR(IF(OR($BK125&lt;&gt;Constants!$B$12, ISBLANK($C125)),"",LARGE(CS125:CU125,2)), 0)</f>
        <v/>
      </c>
      <c r="DF125" s="75" t="str">
        <f aca="false">IF(ISNUMBER(DE125), RANK(DE125,DE$11:DE$510), "")</f>
        <v/>
      </c>
      <c r="DG125" s="74" t="str">
        <f aca="false">IF(ISBLANK($C125),"",IF(BK125=Constants!$B$12,RANK($CX125, $CX$11:$CX$510, 1)+
SUMPRODUCT(--($CX$11:$CX$510=$CX125),--($CZ125&gt;$CZ$11:$CZ$510))+
SUMPRODUCT(--($CX$11:$CX$510=$CX125),--($CZ125=$CZ$11:$CZ$510),--($DB125&gt;$DB$11:$DB$510))+
SUMPRODUCT(--($CX$11:$CX$510=$CX125),--($CZ125=$CZ$11:$CZ$510),--($DB125=$DB$11:$DB$510), --($DD125&gt;$DD$11:$DD$510))+
SUMPRODUCT(--($CX$11:$CX$510=$CX125),--($CZ125=$CZ$11:$CZ$510),--($DB125=$DB$11:$DB$510), --($DD125=$DD$11:$DD$510), --($DF125&gt;$DF$11:$DF$510))
,BK125)
)</f>
        <v/>
      </c>
      <c r="DH125" s="74" t="str">
        <f aca="false">IF(ISBLANK(C125),"",IF(BK125&lt;&gt;Constants!$B$12, BK125, CX125-DG125))</f>
        <v/>
      </c>
      <c r="DI125" s="75"/>
      <c r="DJ125" s="78"/>
      <c r="DK125" s="79" t="str">
        <f aca="false">IF(ISBLANK($C125),"",IF($BK125=Constants!$B$13,$BM125,""))</f>
        <v/>
      </c>
      <c r="DL125" s="78" t="str">
        <f aca="false">IF(ISBLANK($C125),"",IF($BK125&lt;&gt;Constants!$B$12,"",IF(COUNT($CS125:$CU125)=0,"",MATCH($CV125,$CS125:$CU125,0))))</f>
        <v/>
      </c>
      <c r="DM125" s="80" t="str">
        <f aca="false">IF(ISNUMBER($DL125),CHOOSE($DL125,$BR125,$CB125,$CM125),"")</f>
        <v/>
      </c>
      <c r="DN125" s="80" t="str">
        <f aca="false">IF(ISNUMBER($DL125),CHOOSE($DL125,$BT125,$CD125,$CO125),"")</f>
        <v/>
      </c>
      <c r="DO125" s="80" t="str">
        <f aca="false">IF(ISNUMBER($DL125),CHOOSE($DL125,$BV125,$CF125,$CQ125),"")</f>
        <v/>
      </c>
      <c r="DP125" s="81" t="str">
        <f aca="false">IF(ISBLANK(C125),"",IF(BK125&lt;&gt;Constants!$B$12, BK125 ,CW125))</f>
        <v/>
      </c>
      <c r="DQ125" s="82" t="str">
        <f aca="false">IF(ISBLANK($C125),"",IF($BK125&lt;&gt;Constants!$B$12,$BK125,$BL125))</f>
        <v/>
      </c>
      <c r="DR125" s="82" t="str">
        <f aca="false">IF(ISBLANK(C125),"",DH125)</f>
        <v/>
      </c>
      <c r="DS125" s="82" t="str">
        <f aca="false">IF(ISBLANK(C125),"",DG125)</f>
        <v/>
      </c>
      <c r="DT125" s="83" t="str">
        <f aca="false">IF(ISBLANK(C125),
  "",
IF(DS125=Constants!$B$9,COUNTA($C$11:$C510)+2,IF(DS125=Constants!$B$10,COUNTA($C$11:$C510)+1,IF(DS125=Constants!$B$11,COUNTA($C$11:$C510),DS125))))</f>
        <v/>
      </c>
      <c r="DU125" s="3"/>
      <c r="DV125" s="84" t="n">
        <f aca="false">IF(OR(ISNUMBER(DS125),DS125="DQ",DS125="P",DS125="NS"),
    1,
    0
)</f>
        <v>0</v>
      </c>
      <c r="DW125" s="84" t="n">
        <v>115</v>
      </c>
      <c r="DX125" s="84" t="str">
        <f aca="false">IF(ISBLANK($C125),"",IF(ISNUMBER(DT125),DT125+ROW($B125)/1000,""))</f>
        <v/>
      </c>
      <c r="DY125" s="84" t="str">
        <f aca="false">IF(ISNUMBER(DX125), RANK(DX125,DX$11:DX$510,1), "")</f>
        <v/>
      </c>
      <c r="DZ125" s="84" t="str">
        <f aca="false">IF(ISBLANK($C125),
    "",
    $B125
)</f>
        <v/>
      </c>
      <c r="EA125" s="84" t="str">
        <f aca="false">IF(ISBLANK($C125),
    "",
    $C125
)</f>
        <v/>
      </c>
      <c r="EB125" s="84" t="str">
        <f aca="false">IF(ISBLANK($C125),
    "",
    $D125
)</f>
        <v/>
      </c>
      <c r="EC125" s="84" t="str">
        <f aca="false">IF(ISBLANK($C125),"",$DQ125)</f>
        <v/>
      </c>
      <c r="ED125" s="86" t="str">
        <f aca="false">DP125</f>
        <v/>
      </c>
      <c r="EE125" s="84" t="str">
        <f aca="false">IF(ISBLANK($C125),
    "",
    DS125
)</f>
        <v/>
      </c>
      <c r="EF125" s="87" t="str">
        <f aca="false">IF(DW125&gt;DV$10,
    "",
    VLOOKUP(DW125,DY$11:EE623,7,FALSE())
)</f>
        <v/>
      </c>
      <c r="EG125" s="88" t="str">
        <f aca="false">IF(DW125&gt;DV$10,
    "",
    VLOOKUP(DW125,DY$11:EE623,2,FALSE())
)</f>
        <v/>
      </c>
      <c r="EH125" s="88" t="str">
        <f aca="false">IF(DW125&gt;DV$10,
    "",
    VLOOKUP(DW125,DY$11:EE623,3,FALSE())
)</f>
        <v/>
      </c>
      <c r="EI125" s="88" t="str">
        <f aca="false">IF(DW125&gt;DV$10,
    "",
    VLOOKUP(DW125,DY$11:EE623,4,FALSE())
)</f>
        <v/>
      </c>
      <c r="EJ125" s="89" t="str">
        <f aca="false">IF(DW125&gt;DV$10,
    "",
    VLOOKUP(DW125,DY$11:EE623,6,FALSE())
)</f>
        <v/>
      </c>
      <c r="EK125" s="59"/>
    </row>
    <row r="126" customFormat="false" ht="15.75" hidden="false" customHeight="false" outlineLevel="0" collapsed="false">
      <c r="A126" s="3"/>
      <c r="B126" s="155"/>
      <c r="C126" s="156"/>
      <c r="D126" s="96"/>
      <c r="E126" s="157"/>
      <c r="F126" s="148"/>
      <c r="G126" s="148"/>
      <c r="H126" s="149"/>
      <c r="I126" s="150"/>
      <c r="J126" s="151"/>
      <c r="K126" s="151"/>
      <c r="L126" s="151"/>
      <c r="M126" s="151"/>
      <c r="N126" s="152"/>
      <c r="O126" s="103"/>
      <c r="P126" s="148"/>
      <c r="Q126" s="149"/>
      <c r="R126" s="150"/>
      <c r="S126" s="151"/>
      <c r="T126" s="151"/>
      <c r="U126" s="151"/>
      <c r="V126" s="151"/>
      <c r="W126" s="152"/>
      <c r="X126" s="103"/>
      <c r="Y126" s="148"/>
      <c r="Z126" s="149"/>
      <c r="AA126" s="150"/>
      <c r="AB126" s="151"/>
      <c r="AC126" s="151"/>
      <c r="AD126" s="151"/>
      <c r="AE126" s="151"/>
      <c r="AF126" s="152"/>
      <c r="AG126" s="104"/>
      <c r="AH126" s="150"/>
      <c r="AI126" s="73"/>
      <c r="AJ126" s="73" t="str">
        <f aca="false">IF(ISBLANK($C126),
  "",
IF(E126=Constants!$B$7,
  TRUE(),
IF(E126=Constants!$B$8,
  FALSE(),
  TRUE()
)))</f>
        <v/>
      </c>
      <c r="AK126" s="74" t="str">
        <f aca="false">IF(ISBLANK($C126),"",IF(F126=Constants!$B$8,FALSE(),TRUE()))</f>
        <v/>
      </c>
      <c r="AL126" s="74" t="str">
        <f aca="false">IF(ISBLANK($C126),"",COUNTA($G126:$O126)&gt;0)</f>
        <v/>
      </c>
      <c r="AM126" s="74" t="str">
        <f aca="false">IF(OR(ISBLANK($C126),$AL126&lt;&gt;TRUE()),"",IF(ISBLANK(G126),Constants!$B$27,MAX(0,G126)))</f>
        <v/>
      </c>
      <c r="AN126" s="74" t="str">
        <f aca="false">IF(OR(ISBLANK($C126),$AL126&lt;&gt;TRUE()),"",IF(ISBLANK(H126),Constants!$B$28,MAX(0,H126)))</f>
        <v/>
      </c>
      <c r="AO126" s="74" t="str">
        <f aca="false">IF(OR(ISBLANK($C126),$AL126&lt;&gt;TRUE()),"",IF(J126=Constants!$B$7,TRUE(),IF(J126=Constants!$B$8,FALSE(),TRUE())))</f>
        <v/>
      </c>
      <c r="AP126" s="74" t="str">
        <f aca="false">IF(OR(ISBLANK($C126),$AL126&lt;&gt;TRUE()),"",IF(I126=Constants!$B$7,TRUE(),IF(I126=Constants!$B$8,FALSE(),TRUE())))</f>
        <v/>
      </c>
      <c r="AQ126" s="74" t="str">
        <f aca="false">IF(OR(ISBLANK($C126),$AL126&lt;&gt;TRUE()),"",IF(K126=Constants!$B$33,TRUE(),IF(K126=Constants!$B$34,FALSE(),IF(AND(ISNUMBER(O126),OR(ISBLANK(N126),N126=0)),TRUE(),IF(AND(ISBLANK(O126),ISNUMBER(N126),N126&lt;&gt;0),FALSE(),"")))))</f>
        <v/>
      </c>
      <c r="AR126" s="74" t="str">
        <f aca="false">IF(OR(ISBLANK($C126),$AL126&lt;&gt;TRUE()),"",IF(ISBLANK(L126),Constants!$B$35,MAX(0,MIN(Constants!$B$31,L126))))</f>
        <v/>
      </c>
      <c r="AS126" s="74" t="str">
        <f aca="false">IF(OR(ISBLANK($C126),$AL126&lt;&gt;TRUE()),"",IF(ISBLANK(M126),Constants!$B$35,MAX(0,MIN(Constants!$B$32,M126))))</f>
        <v/>
      </c>
      <c r="AT126" s="74" t="str">
        <f aca="false">IF(ISBLANK($C126),"",COUNTA($P126:$X126)&gt;0)</f>
        <v/>
      </c>
      <c r="AU126" s="74" t="str">
        <f aca="false">IF(OR(ISBLANK($C126),$AT126&lt;&gt;TRUE()),"",IF(ISBLANK(P126),Constants!$B$27,MAX(0,P126)))</f>
        <v/>
      </c>
      <c r="AV126" s="74" t="str">
        <f aca="false">IF(OR(ISBLANK($C126),$AT126&lt;&gt;TRUE()),"",IF(ISBLANK(Q126),Constants!$B$28,MAX(0,Q126)))</f>
        <v/>
      </c>
      <c r="AW126" s="74" t="str">
        <f aca="false">IF(OR(ISBLANK($C126),$AT126&lt;&gt;TRUE()),"",IF(S126=Constants!$B$7,TRUE(),IF(S126=Constants!$B$8,FALSE(),TRUE())))</f>
        <v/>
      </c>
      <c r="AX126" s="74" t="str">
        <f aca="false">IF(OR(ISBLANK($C126),$AT126&lt;&gt;TRUE()),"",IF(R126=Constants!$B$7,TRUE(),IF(R126=Constants!$B$8,FALSE(),TRUE())))</f>
        <v/>
      </c>
      <c r="AY126" s="74" t="str">
        <f aca="false">IF(OR(ISBLANK($C126),$AT126&lt;&gt;TRUE()),"",IF(T126=Constants!$B$33,TRUE(),IF(T126=Constants!$B$34,FALSE(),IF(AND(ISNUMBER(X126),OR(ISBLANK(W126),W126=0)),TRUE(),IF(AND(ISBLANK(X126),ISNUMBER(W126),W126&lt;&gt;0),FALSE(),"")))))</f>
        <v/>
      </c>
      <c r="AZ126" s="74" t="str">
        <f aca="false">IF(OR(ISBLANK($C126),$AT126&lt;&gt;TRUE()),"",IF(ISBLANK(U126),Constants!$B$35,MAX(0,MIN(Constants!$B$31,U126))))</f>
        <v/>
      </c>
      <c r="BA126" s="74" t="str">
        <f aca="false">IF(OR(ISBLANK($C126),$AT126&lt;&gt;TRUE()),"",IF(ISBLANK(V126),Constants!$B$35,MAX(0,MIN(Constants!$B$32,V126))))</f>
        <v/>
      </c>
      <c r="BB126" s="74" t="str">
        <f aca="false">IF(ISBLANK($C126),"",COUNTA($Y126:$AG126)&gt;0)</f>
        <v/>
      </c>
      <c r="BC126" s="74" t="str">
        <f aca="false">IF(OR(ISBLANK($C126),$BB126&lt;&gt;TRUE()),"",IF(ISBLANK(Y126),Constants!$B$27,MAX(0,Y126)))</f>
        <v/>
      </c>
      <c r="BD126" s="74" t="str">
        <f aca="false">IF(OR(ISBLANK($C126),$BB126&lt;&gt;TRUE()),"",IF(ISBLANK(Z126),Constants!$B$28,MAX(0,Z126)))</f>
        <v/>
      </c>
      <c r="BE126" s="74" t="str">
        <f aca="false">IF(OR(ISBLANK($C126),$BB126&lt;&gt;TRUE()),"",IF(AB126=Constants!$B$7,TRUE(),IF(AB126=Constants!$B$8,FALSE(),TRUE())))</f>
        <v/>
      </c>
      <c r="BF126" s="74" t="str">
        <f aca="false">IF(OR(ISBLANK($C126),$BB126&lt;&gt;TRUE()),"",IF(AA126=Constants!$B$7,TRUE(),IF(AA126=Constants!$B$8,FALSE(),TRUE())))</f>
        <v/>
      </c>
      <c r="BG126" s="74" t="str">
        <f aca="false">IF(OR(ISBLANK($C126),$BB126&lt;&gt;TRUE()),"",IF(AC126=Constants!$B$33,TRUE(),IF(AC126=Constants!$B$34,FALSE(),IF(AND(ISNUMBER(AG126),OR(ISBLANK(AF126),AF126=0)),TRUE(),IF(AND(ISBLANK(AG126),ISNUMBER(AF126),AF126&lt;&gt;0),FALSE(),"")))))</f>
        <v/>
      </c>
      <c r="BH126" s="74" t="str">
        <f aca="false">IF(OR(ISBLANK($C126),$BB126&lt;&gt;TRUE()),"",IF(ISBLANK(AD126),Constants!$B$35,MAX(0,MIN(Constants!$B$31,AD126))))</f>
        <v/>
      </c>
      <c r="BI126" s="74" t="str">
        <f aca="false">IF(OR(ISBLANK($C126),$BB126&lt;&gt;TRUE()),"",IF(ISBLANK(AE126),Constants!$B$35,MAX(0,MIN(Constants!$B$32,AE126))))</f>
        <v/>
      </c>
      <c r="BJ126" s="75" t="str">
        <f aca="false">IF(ISBLANK($C126),
  "",
IF(AH126=Constants!$B$7,
  TRUE(),
IF(AH126=Constants!$B$8,
  FALSE(),
  FALSE()
)))</f>
        <v/>
      </c>
      <c r="BK126" s="74" t="str">
        <f aca="false">IF(ISBLANK($C126),"",IF($BJ126,Constants!$B$9,IF(COUNTA($E126:$AH126)=0,Constants!$B$10,IF(NOT($AK126),Constants!$B$11,IF(AND(NOT(ISNUMBER($BM126)),COUNTA($O126,$X126,$AG126)&gt;0),Constants!$B$13,Constants!$B$12)))))</f>
        <v/>
      </c>
      <c r="BL126" s="74" t="str">
        <f aca="false">IF(ISBLANK($C126),"",IF($BK126&lt;&gt;Constants!$B$12,$BK126,Constants!$B$4))</f>
        <v/>
      </c>
      <c r="BM126" s="73" t="str">
        <f aca="false">IF(OR(ISBLANK($D$8), NOT(ISNUMBER($D$8))), Constants!$B$17,$D$8)</f>
        <v>ERROR: Set Target Time in cell D8</v>
      </c>
      <c r="BN126" s="73" t="str">
        <f aca="false">IF(OR($BK126&lt;&gt;Constants!$B$12,$AL126&lt;&gt;TRUE()),"",IF(NOT($AO126),TRUE(),IF($AQ126="","",$AQ126)))</f>
        <v/>
      </c>
      <c r="BO126" s="74" t="b">
        <f aca="false">IF(BN126="",FALSE(),IF(NOT($AO126),TRUE(),IF($AQ126,ISNUMBER(O126),ISNUMBER(N126))))</f>
        <v>0</v>
      </c>
      <c r="BP126" s="76" t="str">
        <f aca="false">IF(BO126,IF($AJ126,1,Constants!$B$22)*POWER(Constants!$B$23,MAX($AM126,0))*POWER(Constants!$B$24,MAX($AN126,0)),"")</f>
        <v/>
      </c>
      <c r="BQ126" s="74" t="str">
        <f aca="false">IF(OR($BK126&lt;&gt;Constants!$B$12,NOT($BO126)),"",IF(NOT($AO126),0,Constants!$B$19*IF($AQ126,1,MAX(0,MIN(1,(Constants!$B$20-N126)/Constants!$B$20)))))</f>
        <v/>
      </c>
      <c r="BR126" s="74" t="str">
        <f aca="false">IF(BQ126="","",BQ126*IF($AP126,1,Constants!$B$25)*BP126)</f>
        <v/>
      </c>
      <c r="BS126" s="74" t="str">
        <f aca="false">IF(OR($BK126&lt;&gt;Constants!$B$12,NOT($BO126)),"",IF(NOT($AO126),0,IF(NOT($AQ126),0,MAX(0,Constants!$B$21*(1-ABS(O126-$BM126)/$BM126)))))</f>
        <v/>
      </c>
      <c r="BT126" s="74" t="str">
        <f aca="false">IF(BS126="","",BS126*BP126)</f>
        <v/>
      </c>
      <c r="BU126" s="74" t="str">
        <f aca="false">IF(OR($BK126&lt;&gt;Constants!$B$12,NOT($BO126)),"",IF(OR(NOT($AO126),NOT($AP126)),0,MIN(Constants!$B$18,(Constants!$B$29*$AR126+Constants!$B$30*$AS126)*IF($AQ126,1,MAX(0,MIN(1,(Constants!$B$20-N126)/Constants!$B$20))))))</f>
        <v/>
      </c>
      <c r="BV126" s="74" t="str">
        <f aca="false">IF(BU126="","",BU126*BP126)</f>
        <v/>
      </c>
      <c r="BW126" s="75" t="str">
        <f aca="false">IF(OR($BK126&lt;&gt;Constants!$B$12,NOT($BO126)),"",BR126+BT126+BV126)</f>
        <v/>
      </c>
      <c r="BX126" s="73" t="str">
        <f aca="false">IF(OR($BK126&lt;&gt;Constants!$B$12,$AT126&lt;&gt;TRUE()),"",IF(NOT($AW126),TRUE(),IF($AY126="","",$AY126)))</f>
        <v/>
      </c>
      <c r="BY126" s="74" t="b">
        <f aca="false">IF(BX126="",FALSE(),IF(NOT($AW126),TRUE(),IF($AY126,ISNUMBER(X126),ISNUMBER(W126))))</f>
        <v>0</v>
      </c>
      <c r="BZ126" s="76" t="str">
        <f aca="false">IF(BY126,IF($AJ126,1,Constants!$B$22)*POWER(Constants!$B$23,MAX($AU126,0))*POWER(Constants!$B$24,MAX($AV126,0)),"")</f>
        <v/>
      </c>
      <c r="CA126" s="74" t="str">
        <f aca="false">IF(OR($BK126&lt;&gt;Constants!$B$12,NOT($BY126)),"",IF(NOT($AW126),0,Constants!$B$19*IF($AY126,1,MAX(0,MIN(1,(Constants!$B$20-W126)/Constants!$B$20)))))</f>
        <v/>
      </c>
      <c r="CB126" s="74" t="str">
        <f aca="false">IF(CA126="","",CA126*IF($AX126,1,Constants!$B$25)*BZ126)</f>
        <v/>
      </c>
      <c r="CC126" s="74" t="str">
        <f aca="false">IF(OR($BK126&lt;&gt;Constants!$B$12,NOT($BY126)),"",IF(NOT($AW126),0,IF(NOT($AY126),0,MAX(0,Constants!$B$21*(1-ABS(X126-$BM126)/$BM126)))))</f>
        <v/>
      </c>
      <c r="CD126" s="74" t="str">
        <f aca="false">IF(CC126="","",CC126*BZ126)</f>
        <v/>
      </c>
      <c r="CE126" s="74" t="str">
        <f aca="false">IF(OR($BK126&lt;&gt;Constants!$B$12,NOT($BY126)),"",IF(OR(NOT($AW126),NOT($AX126)),0,MIN(Constants!$B$18,(Constants!$B$29*$AZ126+Constants!$B$30*$BA126)*IF($AY126,1,MAX(0,MIN(1,(Constants!$B$20-W126)/Constants!$B$20))))))</f>
        <v/>
      </c>
      <c r="CF126" s="74" t="str">
        <f aca="false">IF(CE126="","",CE126*BZ126)</f>
        <v/>
      </c>
      <c r="CG126" s="75" t="str">
        <f aca="false">IF(OR($BK126&lt;&gt;Constants!$B$12,NOT($BY126)),"",CB126+CD126+CF126)</f>
        <v/>
      </c>
      <c r="CH126" s="73" t="b">
        <f aca="false">IF(OR(BN126="",BX126=""),TRUE(),BN126&lt;&gt;BX126)</f>
        <v>1</v>
      </c>
      <c r="CI126" s="74" t="str">
        <f aca="false">IF(OR($BK126&lt;&gt;Constants!$B$12,$BB126&lt;&gt;TRUE(),NOT($CH126)),"",IF(NOT($BE126),TRUE(),IF($BG126="","",$BG126)))</f>
        <v/>
      </c>
      <c r="CJ126" s="74" t="b">
        <f aca="false">IF(CI126="",FALSE(),IF(NOT($BE126),TRUE(),IF($BG126,ISNUMBER(AG126),ISNUMBER(AF126))))</f>
        <v>0</v>
      </c>
      <c r="CK126" s="76" t="str">
        <f aca="false">IF(CJ126,IF($AJ126,1,Constants!$B$22)*POWER(Constants!$B$23,MAX($BC126,0))*POWER(Constants!$B$24,MAX($BD126,0)),"")</f>
        <v/>
      </c>
      <c r="CL126" s="74" t="str">
        <f aca="false">IF(OR($BK126&lt;&gt;Constants!$B$12,NOT($CJ126)),"",IF(NOT($BE126),0,Constants!$B$19*IF($BG126,1,MAX(0,MIN(1,(Constants!$B$20-AF126)/Constants!$B$20)))))</f>
        <v/>
      </c>
      <c r="CM126" s="74" t="str">
        <f aca="false">IF(CL126="","",CL126*IF($BF126,1,Constants!$B$25)*CK126)</f>
        <v/>
      </c>
      <c r="CN126" s="74" t="str">
        <f aca="false">IF(OR($BK126&lt;&gt;Constants!$B$12,NOT($CJ126)),"",IF(NOT($BE126),0,IF(NOT($BG126),0,MAX(0,Constants!$B$21*(1-ABS(AG126-$BM126)/$BM126)))))</f>
        <v/>
      </c>
      <c r="CO126" s="74" t="str">
        <f aca="false">IF(CN126="","",CN126*CK126)</f>
        <v/>
      </c>
      <c r="CP126" s="74" t="str">
        <f aca="false">IF(OR($BK126&lt;&gt;Constants!$B$12,NOT($CJ126)),"",IF(OR(NOT($BE126),NOT($BF126)),0,MIN(Constants!$B$18,(Constants!$B$29*$BH126+Constants!$B$30*$BI126)*IF($BG126,1,MAX(0,MIN(1,(Constants!$B$20-AF126)/Constants!$B$20))))))</f>
        <v/>
      </c>
      <c r="CQ126" s="74" t="str">
        <f aca="false">IF(CP126="","",CP126*CK126)</f>
        <v/>
      </c>
      <c r="CR126" s="75" t="str">
        <f aca="false">IF(OR($BK126&lt;&gt;Constants!$B$12,NOT($CJ126)),"",CM126+CO126+CQ126)</f>
        <v/>
      </c>
      <c r="CS126" s="73" t="str">
        <f aca="false">IF(OR($BK126&lt;&gt;Constants!$B$12,ISBLANK($C126)),"",BW126)</f>
        <v/>
      </c>
      <c r="CT126" s="74" t="str">
        <f aca="false">IF(OR($BK126&lt;&gt;Constants!$B$12,ISBLANK($C126)),"",CG126)</f>
        <v/>
      </c>
      <c r="CU126" s="75" t="str">
        <f aca="false">IF(OR($BK126&lt;&gt;Constants!$B$12,ISBLANK($C126)),"",CR126)</f>
        <v/>
      </c>
      <c r="CV126" s="74" t="str">
        <f aca="false">IF(OR($BK126&lt;&gt;Constants!$B$12,ISBLANK($C126)),"",IF(COUNT(CS126:CU126)=0,0,MAX(CS126:CU126)))</f>
        <v/>
      </c>
      <c r="CW126" s="74" t="str">
        <f aca="false">IF($BK126&lt;&gt;Constants!$B$12,"",CV126)</f>
        <v/>
      </c>
      <c r="CX126" s="74" t="str">
        <f aca="false">IF(ISNUMBER(CW126), RANK(CW126,$CW$11:$CW$510), "")</f>
        <v/>
      </c>
      <c r="CY126" s="73" t="str">
        <f aca="false">IF(OR($BK126&lt;&gt;Constants!$B$12,ISBLANK($C126)),"",MAX(BT126,CD126,CO126))</f>
        <v/>
      </c>
      <c r="CZ126" s="74" t="str">
        <f aca="false">IF(ISNUMBER(CY126), RANK(CY126,CY$11:CY$510), "")</f>
        <v/>
      </c>
      <c r="DA126" s="74" t="str">
        <f aca="false">IF(OR($BK126&lt;&gt;Constants!$B$12,ISBLANK($C126)),"",MAX(AM126,AU126,IF($CH126,BC126,0)))</f>
        <v/>
      </c>
      <c r="DB126" s="74" t="str">
        <f aca="false">IF(ISNUMBER(DA126), RANK(DA126,DA$11:DA$510,1), "")</f>
        <v/>
      </c>
      <c r="DC126" s="74" t="str">
        <f aca="false">IF(OR($BK126&lt;&gt;Constants!$B$12,ISBLANK($C126)),"",MAX(BV126,CF126,CQ126))</f>
        <v/>
      </c>
      <c r="DD126" s="74" t="str">
        <f aca="false">IF(ISNUMBER(DC126),RANK(DC126,DC$11:DC$510),"")</f>
        <v/>
      </c>
      <c r="DE126" s="77" t="str">
        <f aca="false">IFERROR(IF(OR($BK126&lt;&gt;Constants!$B$12, ISBLANK($C126)),"",LARGE(CS126:CU126,2)), 0)</f>
        <v/>
      </c>
      <c r="DF126" s="75" t="str">
        <f aca="false">IF(ISNUMBER(DE126), RANK(DE126,DE$11:DE$510), "")</f>
        <v/>
      </c>
      <c r="DG126" s="74" t="str">
        <f aca="false">IF(ISBLANK($C126),"",IF(BK126=Constants!$B$12,RANK($CX126, $CX$11:$CX$510, 1)+
SUMPRODUCT(--($CX$11:$CX$510=$CX126),--($CZ126&gt;$CZ$11:$CZ$510))+
SUMPRODUCT(--($CX$11:$CX$510=$CX126),--($CZ126=$CZ$11:$CZ$510),--($DB126&gt;$DB$11:$DB$510))+
SUMPRODUCT(--($CX$11:$CX$510=$CX126),--($CZ126=$CZ$11:$CZ$510),--($DB126=$DB$11:$DB$510), --($DD126&gt;$DD$11:$DD$510))+
SUMPRODUCT(--($CX$11:$CX$510=$CX126),--($CZ126=$CZ$11:$CZ$510),--($DB126=$DB$11:$DB$510), --($DD126=$DD$11:$DD$510), --($DF126&gt;$DF$11:$DF$510))
,BK126)
)</f>
        <v/>
      </c>
      <c r="DH126" s="74" t="str">
        <f aca="false">IF(ISBLANK(C126),"",IF(BK126&lt;&gt;Constants!$B$12, BK126, CX126-DG126))</f>
        <v/>
      </c>
      <c r="DI126" s="75"/>
      <c r="DJ126" s="78"/>
      <c r="DK126" s="79" t="str">
        <f aca="false">IF(ISBLANK($C126),"",IF($BK126=Constants!$B$13,$BM126,""))</f>
        <v/>
      </c>
      <c r="DL126" s="78" t="str">
        <f aca="false">IF(ISBLANK($C126),"",IF($BK126&lt;&gt;Constants!$B$12,"",IF(COUNT($CS126:$CU126)=0,"",MATCH($CV126,$CS126:$CU126,0))))</f>
        <v/>
      </c>
      <c r="DM126" s="80" t="str">
        <f aca="false">IF(ISNUMBER($DL126),CHOOSE($DL126,$BR126,$CB126,$CM126),"")</f>
        <v/>
      </c>
      <c r="DN126" s="80" t="str">
        <f aca="false">IF(ISNUMBER($DL126),CHOOSE($DL126,$BT126,$CD126,$CO126),"")</f>
        <v/>
      </c>
      <c r="DO126" s="80" t="str">
        <f aca="false">IF(ISNUMBER($DL126),CHOOSE($DL126,$BV126,$CF126,$CQ126),"")</f>
        <v/>
      </c>
      <c r="DP126" s="81" t="str">
        <f aca="false">IF(ISBLANK(C126),"",IF(BK126&lt;&gt;Constants!$B$12, BK126 ,CW126))</f>
        <v/>
      </c>
      <c r="DQ126" s="82" t="str">
        <f aca="false">IF(ISBLANK($C126),"",IF($BK126&lt;&gt;Constants!$B$12,$BK126,$BL126))</f>
        <v/>
      </c>
      <c r="DR126" s="82" t="str">
        <f aca="false">IF(ISBLANK(C126),"",DH126)</f>
        <v/>
      </c>
      <c r="DS126" s="82" t="str">
        <f aca="false">IF(ISBLANK(C126),"",DG126)</f>
        <v/>
      </c>
      <c r="DT126" s="83" t="str">
        <f aca="false">IF(ISBLANK(C126),
  "",
IF(DS126=Constants!$B$9,COUNTA($C$11:$C510)+2,IF(DS126=Constants!$B$10,COUNTA($C$11:$C510)+1,IF(DS126=Constants!$B$11,COUNTA($C$11:$C510),DS126))))</f>
        <v/>
      </c>
      <c r="DU126" s="3"/>
      <c r="DV126" s="84" t="n">
        <f aca="false">IF(OR(ISNUMBER(DS126),DS126="DQ",DS126="P",DS126="NS"),
    1,
    0
)</f>
        <v>0</v>
      </c>
      <c r="DW126" s="84" t="n">
        <v>116</v>
      </c>
      <c r="DX126" s="84" t="str">
        <f aca="false">IF(ISBLANK($C126),"",IF(ISNUMBER(DT126),DT126+ROW($B126)/1000,""))</f>
        <v/>
      </c>
      <c r="DY126" s="84" t="str">
        <f aca="false">IF(ISNUMBER(DX126), RANK(DX126,DX$11:DX$510,1), "")</f>
        <v/>
      </c>
      <c r="DZ126" s="84" t="str">
        <f aca="false">IF(ISBLANK($C126),
    "",
    $B126
)</f>
        <v/>
      </c>
      <c r="EA126" s="84" t="str">
        <f aca="false">IF(ISBLANK($C126),
    "",
    $C126
)</f>
        <v/>
      </c>
      <c r="EB126" s="84" t="str">
        <f aca="false">IF(ISBLANK($C126),
    "",
    $D126
)</f>
        <v/>
      </c>
      <c r="EC126" s="84" t="str">
        <f aca="false">IF(ISBLANK($C126),"",$DQ126)</f>
        <v/>
      </c>
      <c r="ED126" s="86" t="str">
        <f aca="false">DP126</f>
        <v/>
      </c>
      <c r="EE126" s="84" t="str">
        <f aca="false">IF(ISBLANK($C126),
    "",
    DS126
)</f>
        <v/>
      </c>
      <c r="EF126" s="87" t="str">
        <f aca="false">IF(DW126&gt;DV$10,
    "",
    VLOOKUP(DW126,DY$11:EE624,7,FALSE())
)</f>
        <v/>
      </c>
      <c r="EG126" s="88" t="str">
        <f aca="false">IF(DW126&gt;DV$10,
    "",
    VLOOKUP(DW126,DY$11:EE624,2,FALSE())
)</f>
        <v/>
      </c>
      <c r="EH126" s="88" t="str">
        <f aca="false">IF(DW126&gt;DV$10,
    "",
    VLOOKUP(DW126,DY$11:EE624,3,FALSE())
)</f>
        <v/>
      </c>
      <c r="EI126" s="88" t="str">
        <f aca="false">IF(DW126&gt;DV$10,
    "",
    VLOOKUP(DW126,DY$11:EE624,4,FALSE())
)</f>
        <v/>
      </c>
      <c r="EJ126" s="89" t="str">
        <f aca="false">IF(DW126&gt;DV$10,
    "",
    VLOOKUP(DW126,DY$11:EE624,6,FALSE())
)</f>
        <v/>
      </c>
      <c r="EK126" s="59"/>
    </row>
    <row r="127" customFormat="false" ht="15.75" hidden="false" customHeight="false" outlineLevel="0" collapsed="false">
      <c r="A127" s="3"/>
      <c r="B127" s="155"/>
      <c r="C127" s="156"/>
      <c r="D127" s="96"/>
      <c r="E127" s="157"/>
      <c r="F127" s="148"/>
      <c r="G127" s="148"/>
      <c r="H127" s="149"/>
      <c r="I127" s="150"/>
      <c r="J127" s="151"/>
      <c r="K127" s="151"/>
      <c r="L127" s="151"/>
      <c r="M127" s="151"/>
      <c r="N127" s="152"/>
      <c r="O127" s="103"/>
      <c r="P127" s="148"/>
      <c r="Q127" s="149"/>
      <c r="R127" s="150"/>
      <c r="S127" s="151"/>
      <c r="T127" s="151"/>
      <c r="U127" s="151"/>
      <c r="V127" s="151"/>
      <c r="W127" s="152"/>
      <c r="X127" s="103"/>
      <c r="Y127" s="148"/>
      <c r="Z127" s="149"/>
      <c r="AA127" s="150"/>
      <c r="AB127" s="151"/>
      <c r="AC127" s="151"/>
      <c r="AD127" s="151"/>
      <c r="AE127" s="151"/>
      <c r="AF127" s="152"/>
      <c r="AG127" s="104"/>
      <c r="AH127" s="150"/>
      <c r="AI127" s="73"/>
      <c r="AJ127" s="73" t="str">
        <f aca="false">IF(ISBLANK($C127),
  "",
IF(E127=Constants!$B$7,
  TRUE(),
IF(E127=Constants!$B$8,
  FALSE(),
  TRUE()
)))</f>
        <v/>
      </c>
      <c r="AK127" s="74" t="str">
        <f aca="false">IF(ISBLANK($C127),"",IF(F127=Constants!$B$8,FALSE(),TRUE()))</f>
        <v/>
      </c>
      <c r="AL127" s="74" t="str">
        <f aca="false">IF(ISBLANK($C127),"",COUNTA($G127:$O127)&gt;0)</f>
        <v/>
      </c>
      <c r="AM127" s="74" t="str">
        <f aca="false">IF(OR(ISBLANK($C127),$AL127&lt;&gt;TRUE()),"",IF(ISBLANK(G127),Constants!$B$27,MAX(0,G127)))</f>
        <v/>
      </c>
      <c r="AN127" s="74" t="str">
        <f aca="false">IF(OR(ISBLANK($C127),$AL127&lt;&gt;TRUE()),"",IF(ISBLANK(H127),Constants!$B$28,MAX(0,H127)))</f>
        <v/>
      </c>
      <c r="AO127" s="74" t="str">
        <f aca="false">IF(OR(ISBLANK($C127),$AL127&lt;&gt;TRUE()),"",IF(J127=Constants!$B$7,TRUE(),IF(J127=Constants!$B$8,FALSE(),TRUE())))</f>
        <v/>
      </c>
      <c r="AP127" s="74" t="str">
        <f aca="false">IF(OR(ISBLANK($C127),$AL127&lt;&gt;TRUE()),"",IF(I127=Constants!$B$7,TRUE(),IF(I127=Constants!$B$8,FALSE(),TRUE())))</f>
        <v/>
      </c>
      <c r="AQ127" s="74" t="str">
        <f aca="false">IF(OR(ISBLANK($C127),$AL127&lt;&gt;TRUE()),"",IF(K127=Constants!$B$33,TRUE(),IF(K127=Constants!$B$34,FALSE(),IF(AND(ISNUMBER(O127),OR(ISBLANK(N127),N127=0)),TRUE(),IF(AND(ISBLANK(O127),ISNUMBER(N127),N127&lt;&gt;0),FALSE(),"")))))</f>
        <v/>
      </c>
      <c r="AR127" s="74" t="str">
        <f aca="false">IF(OR(ISBLANK($C127),$AL127&lt;&gt;TRUE()),"",IF(ISBLANK(L127),Constants!$B$35,MAX(0,MIN(Constants!$B$31,L127))))</f>
        <v/>
      </c>
      <c r="AS127" s="74" t="str">
        <f aca="false">IF(OR(ISBLANK($C127),$AL127&lt;&gt;TRUE()),"",IF(ISBLANK(M127),Constants!$B$35,MAX(0,MIN(Constants!$B$32,M127))))</f>
        <v/>
      </c>
      <c r="AT127" s="74" t="str">
        <f aca="false">IF(ISBLANK($C127),"",COUNTA($P127:$X127)&gt;0)</f>
        <v/>
      </c>
      <c r="AU127" s="74" t="str">
        <f aca="false">IF(OR(ISBLANK($C127),$AT127&lt;&gt;TRUE()),"",IF(ISBLANK(P127),Constants!$B$27,MAX(0,P127)))</f>
        <v/>
      </c>
      <c r="AV127" s="74" t="str">
        <f aca="false">IF(OR(ISBLANK($C127),$AT127&lt;&gt;TRUE()),"",IF(ISBLANK(Q127),Constants!$B$28,MAX(0,Q127)))</f>
        <v/>
      </c>
      <c r="AW127" s="74" t="str">
        <f aca="false">IF(OR(ISBLANK($C127),$AT127&lt;&gt;TRUE()),"",IF(S127=Constants!$B$7,TRUE(),IF(S127=Constants!$B$8,FALSE(),TRUE())))</f>
        <v/>
      </c>
      <c r="AX127" s="74" t="str">
        <f aca="false">IF(OR(ISBLANK($C127),$AT127&lt;&gt;TRUE()),"",IF(R127=Constants!$B$7,TRUE(),IF(R127=Constants!$B$8,FALSE(),TRUE())))</f>
        <v/>
      </c>
      <c r="AY127" s="74" t="str">
        <f aca="false">IF(OR(ISBLANK($C127),$AT127&lt;&gt;TRUE()),"",IF(T127=Constants!$B$33,TRUE(),IF(T127=Constants!$B$34,FALSE(),IF(AND(ISNUMBER(X127),OR(ISBLANK(W127),W127=0)),TRUE(),IF(AND(ISBLANK(X127),ISNUMBER(W127),W127&lt;&gt;0),FALSE(),"")))))</f>
        <v/>
      </c>
      <c r="AZ127" s="74" t="str">
        <f aca="false">IF(OR(ISBLANK($C127),$AT127&lt;&gt;TRUE()),"",IF(ISBLANK(U127),Constants!$B$35,MAX(0,MIN(Constants!$B$31,U127))))</f>
        <v/>
      </c>
      <c r="BA127" s="74" t="str">
        <f aca="false">IF(OR(ISBLANK($C127),$AT127&lt;&gt;TRUE()),"",IF(ISBLANK(V127),Constants!$B$35,MAX(0,MIN(Constants!$B$32,V127))))</f>
        <v/>
      </c>
      <c r="BB127" s="74" t="str">
        <f aca="false">IF(ISBLANK($C127),"",COUNTA($Y127:$AG127)&gt;0)</f>
        <v/>
      </c>
      <c r="BC127" s="74" t="str">
        <f aca="false">IF(OR(ISBLANK($C127),$BB127&lt;&gt;TRUE()),"",IF(ISBLANK(Y127),Constants!$B$27,MAX(0,Y127)))</f>
        <v/>
      </c>
      <c r="BD127" s="74" t="str">
        <f aca="false">IF(OR(ISBLANK($C127),$BB127&lt;&gt;TRUE()),"",IF(ISBLANK(Z127),Constants!$B$28,MAX(0,Z127)))</f>
        <v/>
      </c>
      <c r="BE127" s="74" t="str">
        <f aca="false">IF(OR(ISBLANK($C127),$BB127&lt;&gt;TRUE()),"",IF(AB127=Constants!$B$7,TRUE(),IF(AB127=Constants!$B$8,FALSE(),TRUE())))</f>
        <v/>
      </c>
      <c r="BF127" s="74" t="str">
        <f aca="false">IF(OR(ISBLANK($C127),$BB127&lt;&gt;TRUE()),"",IF(AA127=Constants!$B$7,TRUE(),IF(AA127=Constants!$B$8,FALSE(),TRUE())))</f>
        <v/>
      </c>
      <c r="BG127" s="74" t="str">
        <f aca="false">IF(OR(ISBLANK($C127),$BB127&lt;&gt;TRUE()),"",IF(AC127=Constants!$B$33,TRUE(),IF(AC127=Constants!$B$34,FALSE(),IF(AND(ISNUMBER(AG127),OR(ISBLANK(AF127),AF127=0)),TRUE(),IF(AND(ISBLANK(AG127),ISNUMBER(AF127),AF127&lt;&gt;0),FALSE(),"")))))</f>
        <v/>
      </c>
      <c r="BH127" s="74" t="str">
        <f aca="false">IF(OR(ISBLANK($C127),$BB127&lt;&gt;TRUE()),"",IF(ISBLANK(AD127),Constants!$B$35,MAX(0,MIN(Constants!$B$31,AD127))))</f>
        <v/>
      </c>
      <c r="BI127" s="74" t="str">
        <f aca="false">IF(OR(ISBLANK($C127),$BB127&lt;&gt;TRUE()),"",IF(ISBLANK(AE127),Constants!$B$35,MAX(0,MIN(Constants!$B$32,AE127))))</f>
        <v/>
      </c>
      <c r="BJ127" s="75" t="str">
        <f aca="false">IF(ISBLANK($C127),
  "",
IF(AH127=Constants!$B$7,
  TRUE(),
IF(AH127=Constants!$B$8,
  FALSE(),
  FALSE()
)))</f>
        <v/>
      </c>
      <c r="BK127" s="74" t="str">
        <f aca="false">IF(ISBLANK($C127),"",IF($BJ127,Constants!$B$9,IF(COUNTA($E127:$AH127)=0,Constants!$B$10,IF(NOT($AK127),Constants!$B$11,IF(AND(NOT(ISNUMBER($BM127)),COUNTA($O127,$X127,$AG127)&gt;0),Constants!$B$13,Constants!$B$12)))))</f>
        <v/>
      </c>
      <c r="BL127" s="74" t="str">
        <f aca="false">IF(ISBLANK($C127),"",IF($BK127&lt;&gt;Constants!$B$12,$BK127,Constants!$B$4))</f>
        <v/>
      </c>
      <c r="BM127" s="73" t="str">
        <f aca="false">IF(OR(ISBLANK($D$8), NOT(ISNUMBER($D$8))), Constants!$B$17,$D$8)</f>
        <v>ERROR: Set Target Time in cell D8</v>
      </c>
      <c r="BN127" s="73" t="str">
        <f aca="false">IF(OR($BK127&lt;&gt;Constants!$B$12,$AL127&lt;&gt;TRUE()),"",IF(NOT($AO127),TRUE(),IF($AQ127="","",$AQ127)))</f>
        <v/>
      </c>
      <c r="BO127" s="74" t="b">
        <f aca="false">IF(BN127="",FALSE(),IF(NOT($AO127),TRUE(),IF($AQ127,ISNUMBER(O127),ISNUMBER(N127))))</f>
        <v>0</v>
      </c>
      <c r="BP127" s="76" t="str">
        <f aca="false">IF(BO127,IF($AJ127,1,Constants!$B$22)*POWER(Constants!$B$23,MAX($AM127,0))*POWER(Constants!$B$24,MAX($AN127,0)),"")</f>
        <v/>
      </c>
      <c r="BQ127" s="74" t="str">
        <f aca="false">IF(OR($BK127&lt;&gt;Constants!$B$12,NOT($BO127)),"",IF(NOT($AO127),0,Constants!$B$19*IF($AQ127,1,MAX(0,MIN(1,(Constants!$B$20-N127)/Constants!$B$20)))))</f>
        <v/>
      </c>
      <c r="BR127" s="74" t="str">
        <f aca="false">IF(BQ127="","",BQ127*IF($AP127,1,Constants!$B$25)*BP127)</f>
        <v/>
      </c>
      <c r="BS127" s="74" t="str">
        <f aca="false">IF(OR($BK127&lt;&gt;Constants!$B$12,NOT($BO127)),"",IF(NOT($AO127),0,IF(NOT($AQ127),0,MAX(0,Constants!$B$21*(1-ABS(O127-$BM127)/$BM127)))))</f>
        <v/>
      </c>
      <c r="BT127" s="74" t="str">
        <f aca="false">IF(BS127="","",BS127*BP127)</f>
        <v/>
      </c>
      <c r="BU127" s="74" t="str">
        <f aca="false">IF(OR($BK127&lt;&gt;Constants!$B$12,NOT($BO127)),"",IF(OR(NOT($AO127),NOT($AP127)),0,MIN(Constants!$B$18,(Constants!$B$29*$AR127+Constants!$B$30*$AS127)*IF($AQ127,1,MAX(0,MIN(1,(Constants!$B$20-N127)/Constants!$B$20))))))</f>
        <v/>
      </c>
      <c r="BV127" s="74" t="str">
        <f aca="false">IF(BU127="","",BU127*BP127)</f>
        <v/>
      </c>
      <c r="BW127" s="75" t="str">
        <f aca="false">IF(OR($BK127&lt;&gt;Constants!$B$12,NOT($BO127)),"",BR127+BT127+BV127)</f>
        <v/>
      </c>
      <c r="BX127" s="73" t="str">
        <f aca="false">IF(OR($BK127&lt;&gt;Constants!$B$12,$AT127&lt;&gt;TRUE()),"",IF(NOT($AW127),TRUE(),IF($AY127="","",$AY127)))</f>
        <v/>
      </c>
      <c r="BY127" s="74" t="b">
        <f aca="false">IF(BX127="",FALSE(),IF(NOT($AW127),TRUE(),IF($AY127,ISNUMBER(X127),ISNUMBER(W127))))</f>
        <v>0</v>
      </c>
      <c r="BZ127" s="76" t="str">
        <f aca="false">IF(BY127,IF($AJ127,1,Constants!$B$22)*POWER(Constants!$B$23,MAX($AU127,0))*POWER(Constants!$B$24,MAX($AV127,0)),"")</f>
        <v/>
      </c>
      <c r="CA127" s="74" t="str">
        <f aca="false">IF(OR($BK127&lt;&gt;Constants!$B$12,NOT($BY127)),"",IF(NOT($AW127),0,Constants!$B$19*IF($AY127,1,MAX(0,MIN(1,(Constants!$B$20-W127)/Constants!$B$20)))))</f>
        <v/>
      </c>
      <c r="CB127" s="74" t="str">
        <f aca="false">IF(CA127="","",CA127*IF($AX127,1,Constants!$B$25)*BZ127)</f>
        <v/>
      </c>
      <c r="CC127" s="74" t="str">
        <f aca="false">IF(OR($BK127&lt;&gt;Constants!$B$12,NOT($BY127)),"",IF(NOT($AW127),0,IF(NOT($AY127),0,MAX(0,Constants!$B$21*(1-ABS(X127-$BM127)/$BM127)))))</f>
        <v/>
      </c>
      <c r="CD127" s="74" t="str">
        <f aca="false">IF(CC127="","",CC127*BZ127)</f>
        <v/>
      </c>
      <c r="CE127" s="74" t="str">
        <f aca="false">IF(OR($BK127&lt;&gt;Constants!$B$12,NOT($BY127)),"",IF(OR(NOT($AW127),NOT($AX127)),0,MIN(Constants!$B$18,(Constants!$B$29*$AZ127+Constants!$B$30*$BA127)*IF($AY127,1,MAX(0,MIN(1,(Constants!$B$20-W127)/Constants!$B$20))))))</f>
        <v/>
      </c>
      <c r="CF127" s="74" t="str">
        <f aca="false">IF(CE127="","",CE127*BZ127)</f>
        <v/>
      </c>
      <c r="CG127" s="75" t="str">
        <f aca="false">IF(OR($BK127&lt;&gt;Constants!$B$12,NOT($BY127)),"",CB127+CD127+CF127)</f>
        <v/>
      </c>
      <c r="CH127" s="73" t="b">
        <f aca="false">IF(OR(BN127="",BX127=""),TRUE(),BN127&lt;&gt;BX127)</f>
        <v>1</v>
      </c>
      <c r="CI127" s="74" t="str">
        <f aca="false">IF(OR($BK127&lt;&gt;Constants!$B$12,$BB127&lt;&gt;TRUE(),NOT($CH127)),"",IF(NOT($BE127),TRUE(),IF($BG127="","",$BG127)))</f>
        <v/>
      </c>
      <c r="CJ127" s="74" t="b">
        <f aca="false">IF(CI127="",FALSE(),IF(NOT($BE127),TRUE(),IF($BG127,ISNUMBER(AG127),ISNUMBER(AF127))))</f>
        <v>0</v>
      </c>
      <c r="CK127" s="76" t="str">
        <f aca="false">IF(CJ127,IF($AJ127,1,Constants!$B$22)*POWER(Constants!$B$23,MAX($BC127,0))*POWER(Constants!$B$24,MAX($BD127,0)),"")</f>
        <v/>
      </c>
      <c r="CL127" s="74" t="str">
        <f aca="false">IF(OR($BK127&lt;&gt;Constants!$B$12,NOT($CJ127)),"",IF(NOT($BE127),0,Constants!$B$19*IF($BG127,1,MAX(0,MIN(1,(Constants!$B$20-AF127)/Constants!$B$20)))))</f>
        <v/>
      </c>
      <c r="CM127" s="74" t="str">
        <f aca="false">IF(CL127="","",CL127*IF($BF127,1,Constants!$B$25)*CK127)</f>
        <v/>
      </c>
      <c r="CN127" s="74" t="str">
        <f aca="false">IF(OR($BK127&lt;&gt;Constants!$B$12,NOT($CJ127)),"",IF(NOT($BE127),0,IF(NOT($BG127),0,MAX(0,Constants!$B$21*(1-ABS(AG127-$BM127)/$BM127)))))</f>
        <v/>
      </c>
      <c r="CO127" s="74" t="str">
        <f aca="false">IF(CN127="","",CN127*CK127)</f>
        <v/>
      </c>
      <c r="CP127" s="74" t="str">
        <f aca="false">IF(OR($BK127&lt;&gt;Constants!$B$12,NOT($CJ127)),"",IF(OR(NOT($BE127),NOT($BF127)),0,MIN(Constants!$B$18,(Constants!$B$29*$BH127+Constants!$B$30*$BI127)*IF($BG127,1,MAX(0,MIN(1,(Constants!$B$20-AF127)/Constants!$B$20))))))</f>
        <v/>
      </c>
      <c r="CQ127" s="74" t="str">
        <f aca="false">IF(CP127="","",CP127*CK127)</f>
        <v/>
      </c>
      <c r="CR127" s="75" t="str">
        <f aca="false">IF(OR($BK127&lt;&gt;Constants!$B$12,NOT($CJ127)),"",CM127+CO127+CQ127)</f>
        <v/>
      </c>
      <c r="CS127" s="73" t="str">
        <f aca="false">IF(OR($BK127&lt;&gt;Constants!$B$12,ISBLANK($C127)),"",BW127)</f>
        <v/>
      </c>
      <c r="CT127" s="74" t="str">
        <f aca="false">IF(OR($BK127&lt;&gt;Constants!$B$12,ISBLANK($C127)),"",CG127)</f>
        <v/>
      </c>
      <c r="CU127" s="75" t="str">
        <f aca="false">IF(OR($BK127&lt;&gt;Constants!$B$12,ISBLANK($C127)),"",CR127)</f>
        <v/>
      </c>
      <c r="CV127" s="74" t="str">
        <f aca="false">IF(OR($BK127&lt;&gt;Constants!$B$12,ISBLANK($C127)),"",IF(COUNT(CS127:CU127)=0,0,MAX(CS127:CU127)))</f>
        <v/>
      </c>
      <c r="CW127" s="74" t="str">
        <f aca="false">IF($BK127&lt;&gt;Constants!$B$12,"",CV127)</f>
        <v/>
      </c>
      <c r="CX127" s="74" t="str">
        <f aca="false">IF(ISNUMBER(CW127), RANK(CW127,$CW$11:$CW$510), "")</f>
        <v/>
      </c>
      <c r="CY127" s="73" t="str">
        <f aca="false">IF(OR($BK127&lt;&gt;Constants!$B$12,ISBLANK($C127)),"",MAX(BT127,CD127,CO127))</f>
        <v/>
      </c>
      <c r="CZ127" s="74" t="str">
        <f aca="false">IF(ISNUMBER(CY127), RANK(CY127,CY$11:CY$510), "")</f>
        <v/>
      </c>
      <c r="DA127" s="74" t="str">
        <f aca="false">IF(OR($BK127&lt;&gt;Constants!$B$12,ISBLANK($C127)),"",MAX(AM127,AU127,IF($CH127,BC127,0)))</f>
        <v/>
      </c>
      <c r="DB127" s="74" t="str">
        <f aca="false">IF(ISNUMBER(DA127), RANK(DA127,DA$11:DA$510,1), "")</f>
        <v/>
      </c>
      <c r="DC127" s="74" t="str">
        <f aca="false">IF(OR($BK127&lt;&gt;Constants!$B$12,ISBLANK($C127)),"",MAX(BV127,CF127,CQ127))</f>
        <v/>
      </c>
      <c r="DD127" s="74" t="str">
        <f aca="false">IF(ISNUMBER(DC127),RANK(DC127,DC$11:DC$510),"")</f>
        <v/>
      </c>
      <c r="DE127" s="77" t="str">
        <f aca="false">IFERROR(IF(OR($BK127&lt;&gt;Constants!$B$12, ISBLANK($C127)),"",LARGE(CS127:CU127,2)), 0)</f>
        <v/>
      </c>
      <c r="DF127" s="75" t="str">
        <f aca="false">IF(ISNUMBER(DE127), RANK(DE127,DE$11:DE$510), "")</f>
        <v/>
      </c>
      <c r="DG127" s="74" t="str">
        <f aca="false">IF(ISBLANK($C127),"",IF(BK127=Constants!$B$12,RANK($CX127, $CX$11:$CX$510, 1)+
SUMPRODUCT(--($CX$11:$CX$510=$CX127),--($CZ127&gt;$CZ$11:$CZ$510))+
SUMPRODUCT(--($CX$11:$CX$510=$CX127),--($CZ127=$CZ$11:$CZ$510),--($DB127&gt;$DB$11:$DB$510))+
SUMPRODUCT(--($CX$11:$CX$510=$CX127),--($CZ127=$CZ$11:$CZ$510),--($DB127=$DB$11:$DB$510), --($DD127&gt;$DD$11:$DD$510))+
SUMPRODUCT(--($CX$11:$CX$510=$CX127),--($CZ127=$CZ$11:$CZ$510),--($DB127=$DB$11:$DB$510), --($DD127=$DD$11:$DD$510), --($DF127&gt;$DF$11:$DF$510))
,BK127)
)</f>
        <v/>
      </c>
      <c r="DH127" s="74" t="str">
        <f aca="false">IF(ISBLANK(C127),"",IF(BK127&lt;&gt;Constants!$B$12, BK127, CX127-DG127))</f>
        <v/>
      </c>
      <c r="DI127" s="75"/>
      <c r="DJ127" s="78"/>
      <c r="DK127" s="79" t="str">
        <f aca="false">IF(ISBLANK($C127),"",IF($BK127=Constants!$B$13,$BM127,""))</f>
        <v/>
      </c>
      <c r="DL127" s="78" t="str">
        <f aca="false">IF(ISBLANK($C127),"",IF($BK127&lt;&gt;Constants!$B$12,"",IF(COUNT($CS127:$CU127)=0,"",MATCH($CV127,$CS127:$CU127,0))))</f>
        <v/>
      </c>
      <c r="DM127" s="80" t="str">
        <f aca="false">IF(ISNUMBER($DL127),CHOOSE($DL127,$BR127,$CB127,$CM127),"")</f>
        <v/>
      </c>
      <c r="DN127" s="80" t="str">
        <f aca="false">IF(ISNUMBER($DL127),CHOOSE($DL127,$BT127,$CD127,$CO127),"")</f>
        <v/>
      </c>
      <c r="DO127" s="80" t="str">
        <f aca="false">IF(ISNUMBER($DL127),CHOOSE($DL127,$BV127,$CF127,$CQ127),"")</f>
        <v/>
      </c>
      <c r="DP127" s="81" t="str">
        <f aca="false">IF(ISBLANK(C127),"",IF(BK127&lt;&gt;Constants!$B$12, BK127 ,CW127))</f>
        <v/>
      </c>
      <c r="DQ127" s="82" t="str">
        <f aca="false">IF(ISBLANK($C127),"",IF($BK127&lt;&gt;Constants!$B$12,$BK127,$BL127))</f>
        <v/>
      </c>
      <c r="DR127" s="82" t="str">
        <f aca="false">IF(ISBLANK(C127),"",DH127)</f>
        <v/>
      </c>
      <c r="DS127" s="82" t="str">
        <f aca="false">IF(ISBLANK(C127),"",DG127)</f>
        <v/>
      </c>
      <c r="DT127" s="83" t="str">
        <f aca="false">IF(ISBLANK(C127),
  "",
IF(DS127=Constants!$B$9,COUNTA($C$11:$C510)+2,IF(DS127=Constants!$B$10,COUNTA($C$11:$C510)+1,IF(DS127=Constants!$B$11,COUNTA($C$11:$C510),DS127))))</f>
        <v/>
      </c>
      <c r="DU127" s="3"/>
      <c r="DV127" s="84" t="n">
        <f aca="false">IF(OR(ISNUMBER(DS127),DS127="DQ",DS127="P",DS127="NS"),
    1,
    0
)</f>
        <v>0</v>
      </c>
      <c r="DW127" s="84" t="n">
        <v>117</v>
      </c>
      <c r="DX127" s="84" t="str">
        <f aca="false">IF(ISBLANK($C127),"",IF(ISNUMBER(DT127),DT127+ROW($B127)/1000,""))</f>
        <v/>
      </c>
      <c r="DY127" s="84" t="str">
        <f aca="false">IF(ISNUMBER(DX127), RANK(DX127,DX$11:DX$510,1), "")</f>
        <v/>
      </c>
      <c r="DZ127" s="84" t="str">
        <f aca="false">IF(ISBLANK($C127),
    "",
    $B127
)</f>
        <v/>
      </c>
      <c r="EA127" s="84" t="str">
        <f aca="false">IF(ISBLANK($C127),
    "",
    $C127
)</f>
        <v/>
      </c>
      <c r="EB127" s="84" t="str">
        <f aca="false">IF(ISBLANK($C127),
    "",
    $D127
)</f>
        <v/>
      </c>
      <c r="EC127" s="84" t="str">
        <f aca="false">IF(ISBLANK($C127),"",$DQ127)</f>
        <v/>
      </c>
      <c r="ED127" s="86" t="str">
        <f aca="false">DP127</f>
        <v/>
      </c>
      <c r="EE127" s="84" t="str">
        <f aca="false">IF(ISBLANK($C127),
    "",
    DS127
)</f>
        <v/>
      </c>
      <c r="EF127" s="87" t="str">
        <f aca="false">IF(DW127&gt;DV$10,
    "",
    VLOOKUP(DW127,DY$11:EE625,7,FALSE())
)</f>
        <v/>
      </c>
      <c r="EG127" s="88" t="str">
        <f aca="false">IF(DW127&gt;DV$10,
    "",
    VLOOKUP(DW127,DY$11:EE625,2,FALSE())
)</f>
        <v/>
      </c>
      <c r="EH127" s="88" t="str">
        <f aca="false">IF(DW127&gt;DV$10,
    "",
    VLOOKUP(DW127,DY$11:EE625,3,FALSE())
)</f>
        <v/>
      </c>
      <c r="EI127" s="88" t="str">
        <f aca="false">IF(DW127&gt;DV$10,
    "",
    VLOOKUP(DW127,DY$11:EE625,4,FALSE())
)</f>
        <v/>
      </c>
      <c r="EJ127" s="89" t="str">
        <f aca="false">IF(DW127&gt;DV$10,
    "",
    VLOOKUP(DW127,DY$11:EE625,6,FALSE())
)</f>
        <v/>
      </c>
      <c r="EK127" s="59"/>
    </row>
    <row r="128" customFormat="false" ht="15.75" hidden="false" customHeight="false" outlineLevel="0" collapsed="false">
      <c r="A128" s="3"/>
      <c r="B128" s="153"/>
      <c r="C128" s="154"/>
      <c r="D128" s="135"/>
      <c r="E128" s="158"/>
      <c r="F128" s="137"/>
      <c r="G128" s="137"/>
      <c r="H128" s="138"/>
      <c r="I128" s="139"/>
      <c r="J128" s="140"/>
      <c r="K128" s="140"/>
      <c r="L128" s="140"/>
      <c r="M128" s="140"/>
      <c r="N128" s="141"/>
      <c r="O128" s="142"/>
      <c r="P128" s="137"/>
      <c r="Q128" s="138"/>
      <c r="R128" s="139"/>
      <c r="S128" s="140"/>
      <c r="T128" s="140"/>
      <c r="U128" s="140"/>
      <c r="V128" s="140"/>
      <c r="W128" s="141"/>
      <c r="X128" s="142"/>
      <c r="Y128" s="137"/>
      <c r="Z128" s="138"/>
      <c r="AA128" s="139"/>
      <c r="AB128" s="140"/>
      <c r="AC128" s="140"/>
      <c r="AD128" s="140"/>
      <c r="AE128" s="140"/>
      <c r="AF128" s="141"/>
      <c r="AG128" s="143"/>
      <c r="AH128" s="139"/>
      <c r="AI128" s="116"/>
      <c r="AJ128" s="116" t="str">
        <f aca="false">IF(ISBLANK($C128),
  "",
IF(E128=Constants!$B$7,
  TRUE(),
IF(E128=Constants!$B$8,
  FALSE(),
  TRUE()
)))</f>
        <v/>
      </c>
      <c r="AK128" s="117" t="str">
        <f aca="false">IF(ISBLANK($C128),"",IF(F128=Constants!$B$8,FALSE(),TRUE()))</f>
        <v/>
      </c>
      <c r="AL128" s="117" t="str">
        <f aca="false">IF(ISBLANK($C128),"",COUNTA($G128:$O128)&gt;0)</f>
        <v/>
      </c>
      <c r="AM128" s="117" t="str">
        <f aca="false">IF(OR(ISBLANK($C128),$AL128&lt;&gt;TRUE()),"",IF(ISBLANK(G128),Constants!$B$27,MAX(0,G128)))</f>
        <v/>
      </c>
      <c r="AN128" s="117" t="str">
        <f aca="false">IF(OR(ISBLANK($C128),$AL128&lt;&gt;TRUE()),"",IF(ISBLANK(H128),Constants!$B$28,MAX(0,H128)))</f>
        <v/>
      </c>
      <c r="AO128" s="117" t="str">
        <f aca="false">IF(OR(ISBLANK($C128),$AL128&lt;&gt;TRUE()),"",IF(J128=Constants!$B$7,TRUE(),IF(J128=Constants!$B$8,FALSE(),TRUE())))</f>
        <v/>
      </c>
      <c r="AP128" s="117" t="str">
        <f aca="false">IF(OR(ISBLANK($C128),$AL128&lt;&gt;TRUE()),"",IF(I128=Constants!$B$7,TRUE(),IF(I128=Constants!$B$8,FALSE(),TRUE())))</f>
        <v/>
      </c>
      <c r="AQ128" s="117" t="str">
        <f aca="false">IF(OR(ISBLANK($C128),$AL128&lt;&gt;TRUE()),"",IF(K128=Constants!$B$33,TRUE(),IF(K128=Constants!$B$34,FALSE(),IF(AND(ISNUMBER(O128),OR(ISBLANK(N128),N128=0)),TRUE(),IF(AND(ISBLANK(O128),ISNUMBER(N128),N128&lt;&gt;0),FALSE(),"")))))</f>
        <v/>
      </c>
      <c r="AR128" s="117" t="str">
        <f aca="false">IF(OR(ISBLANK($C128),$AL128&lt;&gt;TRUE()),"",IF(ISBLANK(L128),Constants!$B$35,MAX(0,MIN(Constants!$B$31,L128))))</f>
        <v/>
      </c>
      <c r="AS128" s="117" t="str">
        <f aca="false">IF(OR(ISBLANK($C128),$AL128&lt;&gt;TRUE()),"",IF(ISBLANK(M128),Constants!$B$35,MAX(0,MIN(Constants!$B$32,M128))))</f>
        <v/>
      </c>
      <c r="AT128" s="117" t="str">
        <f aca="false">IF(ISBLANK($C128),"",COUNTA($P128:$X128)&gt;0)</f>
        <v/>
      </c>
      <c r="AU128" s="117" t="str">
        <f aca="false">IF(OR(ISBLANK($C128),$AT128&lt;&gt;TRUE()),"",IF(ISBLANK(P128),Constants!$B$27,MAX(0,P128)))</f>
        <v/>
      </c>
      <c r="AV128" s="117" t="str">
        <f aca="false">IF(OR(ISBLANK($C128),$AT128&lt;&gt;TRUE()),"",IF(ISBLANK(Q128),Constants!$B$28,MAX(0,Q128)))</f>
        <v/>
      </c>
      <c r="AW128" s="117" t="str">
        <f aca="false">IF(OR(ISBLANK($C128),$AT128&lt;&gt;TRUE()),"",IF(S128=Constants!$B$7,TRUE(),IF(S128=Constants!$B$8,FALSE(),TRUE())))</f>
        <v/>
      </c>
      <c r="AX128" s="117" t="str">
        <f aca="false">IF(OR(ISBLANK($C128),$AT128&lt;&gt;TRUE()),"",IF(R128=Constants!$B$7,TRUE(),IF(R128=Constants!$B$8,FALSE(),TRUE())))</f>
        <v/>
      </c>
      <c r="AY128" s="117" t="str">
        <f aca="false">IF(OR(ISBLANK($C128),$AT128&lt;&gt;TRUE()),"",IF(T128=Constants!$B$33,TRUE(),IF(T128=Constants!$B$34,FALSE(),IF(AND(ISNUMBER(X128),OR(ISBLANK(W128),W128=0)),TRUE(),IF(AND(ISBLANK(X128),ISNUMBER(W128),W128&lt;&gt;0),FALSE(),"")))))</f>
        <v/>
      </c>
      <c r="AZ128" s="117" t="str">
        <f aca="false">IF(OR(ISBLANK($C128),$AT128&lt;&gt;TRUE()),"",IF(ISBLANK(U128),Constants!$B$35,MAX(0,MIN(Constants!$B$31,U128))))</f>
        <v/>
      </c>
      <c r="BA128" s="117" t="str">
        <f aca="false">IF(OR(ISBLANK($C128),$AT128&lt;&gt;TRUE()),"",IF(ISBLANK(V128),Constants!$B$35,MAX(0,MIN(Constants!$B$32,V128))))</f>
        <v/>
      </c>
      <c r="BB128" s="117" t="str">
        <f aca="false">IF(ISBLANK($C128),"",COUNTA($Y128:$AG128)&gt;0)</f>
        <v/>
      </c>
      <c r="BC128" s="117" t="str">
        <f aca="false">IF(OR(ISBLANK($C128),$BB128&lt;&gt;TRUE()),"",IF(ISBLANK(Y128),Constants!$B$27,MAX(0,Y128)))</f>
        <v/>
      </c>
      <c r="BD128" s="117" t="str">
        <f aca="false">IF(OR(ISBLANK($C128),$BB128&lt;&gt;TRUE()),"",IF(ISBLANK(Z128),Constants!$B$28,MAX(0,Z128)))</f>
        <v/>
      </c>
      <c r="BE128" s="117" t="str">
        <f aca="false">IF(OR(ISBLANK($C128),$BB128&lt;&gt;TRUE()),"",IF(AB128=Constants!$B$7,TRUE(),IF(AB128=Constants!$B$8,FALSE(),TRUE())))</f>
        <v/>
      </c>
      <c r="BF128" s="117" t="str">
        <f aca="false">IF(OR(ISBLANK($C128),$BB128&lt;&gt;TRUE()),"",IF(AA128=Constants!$B$7,TRUE(),IF(AA128=Constants!$B$8,FALSE(),TRUE())))</f>
        <v/>
      </c>
      <c r="BG128" s="117" t="str">
        <f aca="false">IF(OR(ISBLANK($C128),$BB128&lt;&gt;TRUE()),"",IF(AC128=Constants!$B$33,TRUE(),IF(AC128=Constants!$B$34,FALSE(),IF(AND(ISNUMBER(AG128),OR(ISBLANK(AF128),AF128=0)),TRUE(),IF(AND(ISBLANK(AG128),ISNUMBER(AF128),AF128&lt;&gt;0),FALSE(),"")))))</f>
        <v/>
      </c>
      <c r="BH128" s="117" t="str">
        <f aca="false">IF(OR(ISBLANK($C128),$BB128&lt;&gt;TRUE()),"",IF(ISBLANK(AD128),Constants!$B$35,MAX(0,MIN(Constants!$B$31,AD128))))</f>
        <v/>
      </c>
      <c r="BI128" s="117" t="str">
        <f aca="false">IF(OR(ISBLANK($C128),$BB128&lt;&gt;TRUE()),"",IF(ISBLANK(AE128),Constants!$B$35,MAX(0,MIN(Constants!$B$32,AE128))))</f>
        <v/>
      </c>
      <c r="BJ128" s="118" t="str">
        <f aca="false">IF(ISBLANK($C128),
  "",
IF(AH128=Constants!$B$7,
  TRUE(),
IF(AH128=Constants!$B$8,
  FALSE(),
  FALSE()
)))</f>
        <v/>
      </c>
      <c r="BK128" s="117" t="str">
        <f aca="false">IF(ISBLANK($C128),"",IF($BJ128,Constants!$B$9,IF(COUNTA($E128:$AH128)=0,Constants!$B$10,IF(NOT($AK128),Constants!$B$11,IF(AND(NOT(ISNUMBER($BM128)),COUNTA($O128,$X128,$AG128)&gt;0),Constants!$B$13,Constants!$B$12)))))</f>
        <v/>
      </c>
      <c r="BL128" s="117" t="str">
        <f aca="false">IF(ISBLANK($C128),"",IF($BK128&lt;&gt;Constants!$B$12,$BK128,Constants!$B$4))</f>
        <v/>
      </c>
      <c r="BM128" s="116" t="str">
        <f aca="false">IF(OR(ISBLANK($D$8), NOT(ISNUMBER($D$8))), Constants!$B$17,$D$8)</f>
        <v>ERROR: Set Target Time in cell D8</v>
      </c>
      <c r="BN128" s="119" t="str">
        <f aca="false">IF(OR($BK128&lt;&gt;Constants!$B$12,$AL128&lt;&gt;TRUE()),"",IF(NOT($AO128),TRUE(),IF($AQ128="","",$AQ128)))</f>
        <v/>
      </c>
      <c r="BO128" s="120" t="n">
        <f aca="false">IF(BN128="",FALSE(),IF(NOT($AO128),TRUE(),IF($AQ128,ISNUMBER(O128),ISNUMBER(N128))))</f>
        <v>0</v>
      </c>
      <c r="BP128" s="121" t="str">
        <f aca="false">IF(BO128,IF($AJ128,1,Constants!$B$22)*POWER(Constants!$B$23,MAX($AM128,0))*POWER(Constants!$B$24,MAX($AN128,0)),"")</f>
        <v/>
      </c>
      <c r="BQ128" s="117" t="str">
        <f aca="false">IF(OR($BK128&lt;&gt;Constants!$B$12,NOT($BO128)),"",IF(NOT($AO128),0,Constants!$B$19*IF($AQ128,1,MAX(0,MIN(1,(Constants!$B$20-N128)/Constants!$B$20)))))</f>
        <v/>
      </c>
      <c r="BR128" s="117" t="str">
        <f aca="false">IF(BQ128="","",BQ128*IF($AP128,1,Constants!$B$25)*BP128)</f>
        <v/>
      </c>
      <c r="BS128" s="117" t="str">
        <f aca="false">IF(OR($BK128&lt;&gt;Constants!$B$12,NOT($BO128)),"",IF(NOT($AO128),0,IF(NOT($AQ128),0,MAX(0,Constants!$B$21*(1-ABS(O128-$BM128)/$BM128)))))</f>
        <v/>
      </c>
      <c r="BT128" s="117" t="str">
        <f aca="false">IF(BS128="","",BS128*BP128)</f>
        <v/>
      </c>
      <c r="BU128" s="117" t="str">
        <f aca="false">IF(OR($BK128&lt;&gt;Constants!$B$12,NOT($BO128)),"",IF(OR(NOT($AO128),NOT($AP128)),0,MIN(Constants!$B$18,(Constants!$B$29*$AR128+Constants!$B$30*$AS128)*IF($AQ128,1,MAX(0,MIN(1,(Constants!$B$20-N128)/Constants!$B$20))))))</f>
        <v/>
      </c>
      <c r="BV128" s="117" t="str">
        <f aca="false">IF(BU128="","",BU128*BP128)</f>
        <v/>
      </c>
      <c r="BW128" s="122" t="str">
        <f aca="false">IF(OR($BK128&lt;&gt;Constants!$B$12,NOT($BO128)),"",BR128+BT128+BV128)</f>
        <v/>
      </c>
      <c r="BX128" s="119" t="str">
        <f aca="false">IF(OR($BK128&lt;&gt;Constants!$B$12,$AT128&lt;&gt;TRUE()),"",IF(NOT($AW128),TRUE(),IF($AY128="","",$AY128)))</f>
        <v/>
      </c>
      <c r="BY128" s="120" t="n">
        <f aca="false">IF(BX128="",FALSE(),IF(NOT($AW128),TRUE(),IF($AY128,ISNUMBER(X128),ISNUMBER(W128))))</f>
        <v>0</v>
      </c>
      <c r="BZ128" s="121" t="str">
        <f aca="false">IF(BY128,IF($AJ128,1,Constants!$B$22)*POWER(Constants!$B$23,MAX($AU128,0))*POWER(Constants!$B$24,MAX($AV128,0)),"")</f>
        <v/>
      </c>
      <c r="CA128" s="117" t="str">
        <f aca="false">IF(OR($BK128&lt;&gt;Constants!$B$12,NOT($BY128)),"",IF(NOT($AW128),0,Constants!$B$19*IF($AY128,1,MAX(0,MIN(1,(Constants!$B$20-W128)/Constants!$B$20)))))</f>
        <v/>
      </c>
      <c r="CB128" s="117" t="str">
        <f aca="false">IF(CA128="","",CA128*IF($AX128,1,Constants!$B$25)*BZ128)</f>
        <v/>
      </c>
      <c r="CC128" s="117" t="str">
        <f aca="false">IF(OR($BK128&lt;&gt;Constants!$B$12,NOT($BY128)),"",IF(NOT($AW128),0,IF(NOT($AY128),0,MAX(0,Constants!$B$21*(1-ABS(X128-$BM128)/$BM128)))))</f>
        <v/>
      </c>
      <c r="CD128" s="117" t="str">
        <f aca="false">IF(CC128="","",CC128*BZ128)</f>
        <v/>
      </c>
      <c r="CE128" s="117" t="str">
        <f aca="false">IF(OR($BK128&lt;&gt;Constants!$B$12,NOT($BY128)),"",IF(OR(NOT($AW128),NOT($AX128)),0,MIN(Constants!$B$18,(Constants!$B$29*$AZ128+Constants!$B$30*$BA128)*IF($AY128,1,MAX(0,MIN(1,(Constants!$B$20-W128)/Constants!$B$20))))))</f>
        <v/>
      </c>
      <c r="CF128" s="117" t="str">
        <f aca="false">IF(CE128="","",CE128*BZ128)</f>
        <v/>
      </c>
      <c r="CG128" s="122" t="str">
        <f aca="false">IF(OR($BK128&lt;&gt;Constants!$B$12,NOT($BY128)),"",CB128+CD128+CF128)</f>
        <v/>
      </c>
      <c r="CH128" s="119" t="n">
        <f aca="false">IF(OR(BN128="",BX128=""),TRUE(),BN128&lt;&gt;BX128)</f>
        <v>1</v>
      </c>
      <c r="CI128" s="117" t="str">
        <f aca="false">IF(OR($BK128&lt;&gt;Constants!$B$12,$BB128&lt;&gt;TRUE(),NOT($CH128)),"",IF(NOT($BE128),TRUE(),IF($BG128="","",$BG128)))</f>
        <v/>
      </c>
      <c r="CJ128" s="120" t="n">
        <f aca="false">IF(CI128="",FALSE(),IF(NOT($BE128),TRUE(),IF($BG128,ISNUMBER(AG128),ISNUMBER(AF128))))</f>
        <v>0</v>
      </c>
      <c r="CK128" s="121" t="str">
        <f aca="false">IF(CJ128,IF($AJ128,1,Constants!$B$22)*POWER(Constants!$B$23,MAX($BC128,0))*POWER(Constants!$B$24,MAX($BD128,0)),"")</f>
        <v/>
      </c>
      <c r="CL128" s="117" t="str">
        <f aca="false">IF(OR($BK128&lt;&gt;Constants!$B$12,NOT($CJ128)),"",IF(NOT($BE128),0,Constants!$B$19*IF($BG128,1,MAX(0,MIN(1,(Constants!$B$20-AF128)/Constants!$B$20)))))</f>
        <v/>
      </c>
      <c r="CM128" s="117" t="str">
        <f aca="false">IF(CL128="","",CL128*IF($BF128,1,Constants!$B$25)*CK128)</f>
        <v/>
      </c>
      <c r="CN128" s="117" t="str">
        <f aca="false">IF(OR($BK128&lt;&gt;Constants!$B$12,NOT($CJ128)),"",IF(NOT($BE128),0,IF(NOT($BG128),0,MAX(0,Constants!$B$21*(1-ABS(AG128-$BM128)/$BM128)))))</f>
        <v/>
      </c>
      <c r="CO128" s="117" t="str">
        <f aca="false">IF(CN128="","",CN128*CK128)</f>
        <v/>
      </c>
      <c r="CP128" s="117" t="str">
        <f aca="false">IF(OR($BK128&lt;&gt;Constants!$B$12,NOT($CJ128)),"",IF(OR(NOT($BE128),NOT($BF128)),0,MIN(Constants!$B$18,(Constants!$B$29*$BH128+Constants!$B$30*$BI128)*IF($BG128,1,MAX(0,MIN(1,(Constants!$B$20-AF128)/Constants!$B$20))))))</f>
        <v/>
      </c>
      <c r="CQ128" s="117" t="str">
        <f aca="false">IF(CP128="","",CP128*CK128)</f>
        <v/>
      </c>
      <c r="CR128" s="122" t="str">
        <f aca="false">IF(OR($BK128&lt;&gt;Constants!$B$12,NOT($CJ128)),"",CM128+CO128+CQ128)</f>
        <v/>
      </c>
      <c r="CS128" s="116" t="str">
        <f aca="false">IF(OR($BK128&lt;&gt;Constants!$B$12,ISBLANK($C128)),"",BW128)</f>
        <v/>
      </c>
      <c r="CT128" s="117" t="str">
        <f aca="false">IF(OR($BK128&lt;&gt;Constants!$B$12,ISBLANK($C128)),"",CG128)</f>
        <v/>
      </c>
      <c r="CU128" s="118" t="str">
        <f aca="false">IF(OR($BK128&lt;&gt;Constants!$B$12,ISBLANK($C128)),"",CR128)</f>
        <v/>
      </c>
      <c r="CV128" s="117" t="str">
        <f aca="false">IF(OR($BK128&lt;&gt;Constants!$B$12,ISBLANK($C128)),"",IF(COUNT(CS128:CU128)=0,0,MAX(CS128:CU128)))</f>
        <v/>
      </c>
      <c r="CW128" s="117" t="str">
        <f aca="false">IF($BK128&lt;&gt;Constants!$B$12,"",CV128)</f>
        <v/>
      </c>
      <c r="CX128" s="117" t="str">
        <f aca="false">IF(ISNUMBER(CW128), RANK(CW128,$CW$11:$CW$510), "")</f>
        <v/>
      </c>
      <c r="CY128" s="116" t="str">
        <f aca="false">IF(OR($BK128&lt;&gt;Constants!$B$12,ISBLANK($C128)),"",MAX(BT128,CD128,CO128))</f>
        <v/>
      </c>
      <c r="CZ128" s="117" t="str">
        <f aca="false">IF(ISNUMBER(CY128), RANK(CY128,CY$11:CY$510), "")</f>
        <v/>
      </c>
      <c r="DA128" s="117" t="str">
        <f aca="false">IF(OR($BK128&lt;&gt;Constants!$B$12,ISBLANK($C128)),"",MAX(AM128,AU128,IF($CH128,BC128,0)))</f>
        <v/>
      </c>
      <c r="DB128" s="117" t="str">
        <f aca="false">IF(ISNUMBER(DA128), RANK(DA128,DA$11:DA$510,1), "")</f>
        <v/>
      </c>
      <c r="DC128" s="117" t="str">
        <f aca="false">IF(OR($BK128&lt;&gt;Constants!$B$12,ISBLANK($C128)),"",MAX(BV128,CF128,CQ128))</f>
        <v/>
      </c>
      <c r="DD128" s="117" t="str">
        <f aca="false">IF(ISNUMBER(DC128),RANK(DC128,DC$11:DC$510),"")</f>
        <v/>
      </c>
      <c r="DE128" s="123" t="str">
        <f aca="false">IFERROR(IF(OR($BK128&lt;&gt;Constants!$B$12, ISBLANK($C128)),"",LARGE(CS128:CU128,2)), 0)</f>
        <v/>
      </c>
      <c r="DF128" s="118" t="str">
        <f aca="false">IF(ISNUMBER(DE128), RANK(DE128,DE$11:DE$510), "")</f>
        <v/>
      </c>
      <c r="DG128" s="117" t="str">
        <f aca="false">IF(ISBLANK($C128),"",IF(BK128=Constants!$B$12,RANK($CX128, $CX$11:$CX$510, 1)+
SUMPRODUCT(--($CX$11:$CX$510=$CX128),--($CZ128&gt;$CZ$11:$CZ$510))+
SUMPRODUCT(--($CX$11:$CX$510=$CX128),--($CZ128=$CZ$11:$CZ$510),--($DB128&gt;$DB$11:$DB$510))+
SUMPRODUCT(--($CX$11:$CX$510=$CX128),--($CZ128=$CZ$11:$CZ$510),--($DB128=$DB$11:$DB$510), --($DD128&gt;$DD$11:$DD$510))+
SUMPRODUCT(--($CX$11:$CX$510=$CX128),--($CZ128=$CZ$11:$CZ$510),--($DB128=$DB$11:$DB$510), --($DD128=$DD$11:$DD$510), --($DF128&gt;$DF$11:$DF$510))
,BK128)
)</f>
        <v/>
      </c>
      <c r="DH128" s="117" t="str">
        <f aca="false">IF(ISBLANK(C128),"",IF(BK128&lt;&gt;Constants!$B$12, BK128, CX128-DG128))</f>
        <v/>
      </c>
      <c r="DI128" s="118"/>
      <c r="DJ128" s="124"/>
      <c r="DK128" s="125" t="str">
        <f aca="false">IF(ISBLANK($C128),"",IF($BK128=Constants!$B$13,$BM128,""))</f>
        <v/>
      </c>
      <c r="DL128" s="124" t="str">
        <f aca="false">IF(ISBLANK($C128),"",IF($BK128&lt;&gt;Constants!$B$12,"",IF(COUNT($CS128:$CU128)=0,"",MATCH($CV128,$CS128:$CU128,0))))</f>
        <v/>
      </c>
      <c r="DM128" s="126" t="str">
        <f aca="false">IF(ISNUMBER($DL128),CHOOSE($DL128,$BR128,$CB128,$CM128),"")</f>
        <v/>
      </c>
      <c r="DN128" s="126" t="str">
        <f aca="false">IF(ISNUMBER($DL128),CHOOSE($DL128,$BT128,$CD128,$CO128),"")</f>
        <v/>
      </c>
      <c r="DO128" s="126" t="str">
        <f aca="false">IF(ISNUMBER($DL128),CHOOSE($DL128,$BV128,$CF128,$CQ128),"")</f>
        <v/>
      </c>
      <c r="DP128" s="127" t="str">
        <f aca="false">IF(ISBLANK(C128),"",IF(BK128&lt;&gt;Constants!$B$12, BK128 ,CW128))</f>
        <v/>
      </c>
      <c r="DQ128" s="128" t="str">
        <f aca="false">IF(ISBLANK($C128),"",IF($BK128&lt;&gt;Constants!$B$12,$BK128,$BL128))</f>
        <v/>
      </c>
      <c r="DR128" s="128" t="str">
        <f aca="false">IF(ISBLANK(C128),"",DH128)</f>
        <v/>
      </c>
      <c r="DS128" s="128" t="str">
        <f aca="false">IF(ISBLANK(C128),"",DG128)</f>
        <v/>
      </c>
      <c r="DT128" s="129" t="str">
        <f aca="false">IF(ISBLANK(C128),
  "",
IF(DS128=Constants!$B$9,COUNTA($C$11:$C510)+2,IF(DS128=Constants!$B$10,COUNTA($C$11:$C510)+1,IF(DS128=Constants!$B$11,COUNTA($C$11:$C510),DS128))))</f>
        <v/>
      </c>
      <c r="DU128" s="3"/>
      <c r="DV128" s="130" t="n">
        <f aca="false">IF(OR(ISNUMBER(DS128),DS128="DQ",DS128="P",DS128="NS"),
    1,
    0
)</f>
        <v>0</v>
      </c>
      <c r="DW128" s="130" t="n">
        <v>118</v>
      </c>
      <c r="DX128" s="130" t="str">
        <f aca="false">IF(ISBLANK($C128),"",IF(ISNUMBER(DT128),DT128+ROW($B128)/1000,""))</f>
        <v/>
      </c>
      <c r="DY128" s="130" t="str">
        <f aca="false">IF(ISNUMBER(DX128), RANK(DX128,DX$11:DX$510,1), "")</f>
        <v/>
      </c>
      <c r="DZ128" s="130" t="str">
        <f aca="false">IF(ISBLANK($C128),
    "",
    $B128
)</f>
        <v/>
      </c>
      <c r="EA128" s="130" t="str">
        <f aca="false">IF(ISBLANK($C128),
    "",
    $C128
)</f>
        <v/>
      </c>
      <c r="EB128" s="130" t="str">
        <f aca="false">IF(ISBLANK($C128),
    "",
    $D128
)</f>
        <v/>
      </c>
      <c r="EC128" s="130" t="str">
        <f aca="false">IF(ISBLANK($C128),"",$DQ128)</f>
        <v/>
      </c>
      <c r="ED128" s="131" t="str">
        <f aca="false">DP128</f>
        <v/>
      </c>
      <c r="EE128" s="130" t="str">
        <f aca="false">IF(ISBLANK($C128),
    "",
    DS128
)</f>
        <v/>
      </c>
      <c r="EF128" s="132" t="str">
        <f aca="false">IF(DW128&gt;DV$10,
    "",
    VLOOKUP(DW128,DY$11:EE626,7,FALSE())
)</f>
        <v/>
      </c>
      <c r="EG128" s="133" t="str">
        <f aca="false">IF(DW128&gt;DV$10,
    "",
    VLOOKUP(DW128,DY$11:EE626,2,FALSE())
)</f>
        <v/>
      </c>
      <c r="EH128" s="133" t="str">
        <f aca="false">IF(DW128&gt;DV$10,
    "",
    VLOOKUP(DW128,DY$11:EE626,3,FALSE())
)</f>
        <v/>
      </c>
      <c r="EI128" s="133" t="str">
        <f aca="false">IF(DW128&gt;DV$10,
    "",
    VLOOKUP(DW128,DY$11:EE626,4,FALSE())
)</f>
        <v/>
      </c>
      <c r="EJ128" s="134" t="str">
        <f aca="false">IF(DW128&gt;DV$10,
    "",
    VLOOKUP(DW128,DY$11:EE626,6,FALSE())
)</f>
        <v/>
      </c>
      <c r="EK128" s="59"/>
    </row>
    <row r="129" customFormat="false" ht="15.75" hidden="false" customHeight="false" outlineLevel="0" collapsed="false">
      <c r="A129" s="3"/>
      <c r="B129" s="153"/>
      <c r="C129" s="154"/>
      <c r="D129" s="135"/>
      <c r="E129" s="158"/>
      <c r="F129" s="137"/>
      <c r="G129" s="137"/>
      <c r="H129" s="138"/>
      <c r="I129" s="139"/>
      <c r="J129" s="140"/>
      <c r="K129" s="140"/>
      <c r="L129" s="140"/>
      <c r="M129" s="140"/>
      <c r="N129" s="141"/>
      <c r="O129" s="142"/>
      <c r="P129" s="137"/>
      <c r="Q129" s="138"/>
      <c r="R129" s="139"/>
      <c r="S129" s="140"/>
      <c r="T129" s="140"/>
      <c r="U129" s="140"/>
      <c r="V129" s="140"/>
      <c r="W129" s="141"/>
      <c r="X129" s="142"/>
      <c r="Y129" s="137"/>
      <c r="Z129" s="138"/>
      <c r="AA129" s="139"/>
      <c r="AB129" s="140"/>
      <c r="AC129" s="140"/>
      <c r="AD129" s="140"/>
      <c r="AE129" s="140"/>
      <c r="AF129" s="141"/>
      <c r="AG129" s="143"/>
      <c r="AH129" s="139"/>
      <c r="AI129" s="116"/>
      <c r="AJ129" s="116" t="str">
        <f aca="false">IF(ISBLANK($C129),
  "",
IF(E129=Constants!$B$7,
  TRUE(),
IF(E129=Constants!$B$8,
  FALSE(),
  TRUE()
)))</f>
        <v/>
      </c>
      <c r="AK129" s="117" t="str">
        <f aca="false">IF(ISBLANK($C129),"",IF(F129=Constants!$B$8,FALSE(),TRUE()))</f>
        <v/>
      </c>
      <c r="AL129" s="117" t="str">
        <f aca="false">IF(ISBLANK($C129),"",COUNTA($G129:$O129)&gt;0)</f>
        <v/>
      </c>
      <c r="AM129" s="117" t="str">
        <f aca="false">IF(OR(ISBLANK($C129),$AL129&lt;&gt;TRUE()),"",IF(ISBLANK(G129),Constants!$B$27,MAX(0,G129)))</f>
        <v/>
      </c>
      <c r="AN129" s="117" t="str">
        <f aca="false">IF(OR(ISBLANK($C129),$AL129&lt;&gt;TRUE()),"",IF(ISBLANK(H129),Constants!$B$28,MAX(0,H129)))</f>
        <v/>
      </c>
      <c r="AO129" s="117" t="str">
        <f aca="false">IF(OR(ISBLANK($C129),$AL129&lt;&gt;TRUE()),"",IF(J129=Constants!$B$7,TRUE(),IF(J129=Constants!$B$8,FALSE(),TRUE())))</f>
        <v/>
      </c>
      <c r="AP129" s="117" t="str">
        <f aca="false">IF(OR(ISBLANK($C129),$AL129&lt;&gt;TRUE()),"",IF(I129=Constants!$B$7,TRUE(),IF(I129=Constants!$B$8,FALSE(),TRUE())))</f>
        <v/>
      </c>
      <c r="AQ129" s="117" t="str">
        <f aca="false">IF(OR(ISBLANK($C129),$AL129&lt;&gt;TRUE()),"",IF(K129=Constants!$B$33,TRUE(),IF(K129=Constants!$B$34,FALSE(),IF(AND(ISNUMBER(O129),OR(ISBLANK(N129),N129=0)),TRUE(),IF(AND(ISBLANK(O129),ISNUMBER(N129),N129&lt;&gt;0),FALSE(),"")))))</f>
        <v/>
      </c>
      <c r="AR129" s="117" t="str">
        <f aca="false">IF(OR(ISBLANK($C129),$AL129&lt;&gt;TRUE()),"",IF(ISBLANK(L129),Constants!$B$35,MAX(0,MIN(Constants!$B$31,L129))))</f>
        <v/>
      </c>
      <c r="AS129" s="117" t="str">
        <f aca="false">IF(OR(ISBLANK($C129),$AL129&lt;&gt;TRUE()),"",IF(ISBLANK(M129),Constants!$B$35,MAX(0,MIN(Constants!$B$32,M129))))</f>
        <v/>
      </c>
      <c r="AT129" s="117" t="str">
        <f aca="false">IF(ISBLANK($C129),"",COUNTA($P129:$X129)&gt;0)</f>
        <v/>
      </c>
      <c r="AU129" s="117" t="str">
        <f aca="false">IF(OR(ISBLANK($C129),$AT129&lt;&gt;TRUE()),"",IF(ISBLANK(P129),Constants!$B$27,MAX(0,P129)))</f>
        <v/>
      </c>
      <c r="AV129" s="117" t="str">
        <f aca="false">IF(OR(ISBLANK($C129),$AT129&lt;&gt;TRUE()),"",IF(ISBLANK(Q129),Constants!$B$28,MAX(0,Q129)))</f>
        <v/>
      </c>
      <c r="AW129" s="117" t="str">
        <f aca="false">IF(OR(ISBLANK($C129),$AT129&lt;&gt;TRUE()),"",IF(S129=Constants!$B$7,TRUE(),IF(S129=Constants!$B$8,FALSE(),TRUE())))</f>
        <v/>
      </c>
      <c r="AX129" s="117" t="str">
        <f aca="false">IF(OR(ISBLANK($C129),$AT129&lt;&gt;TRUE()),"",IF(R129=Constants!$B$7,TRUE(),IF(R129=Constants!$B$8,FALSE(),TRUE())))</f>
        <v/>
      </c>
      <c r="AY129" s="117" t="str">
        <f aca="false">IF(OR(ISBLANK($C129),$AT129&lt;&gt;TRUE()),"",IF(T129=Constants!$B$33,TRUE(),IF(T129=Constants!$B$34,FALSE(),IF(AND(ISNUMBER(X129),OR(ISBLANK(W129),W129=0)),TRUE(),IF(AND(ISBLANK(X129),ISNUMBER(W129),W129&lt;&gt;0),FALSE(),"")))))</f>
        <v/>
      </c>
      <c r="AZ129" s="117" t="str">
        <f aca="false">IF(OR(ISBLANK($C129),$AT129&lt;&gt;TRUE()),"",IF(ISBLANK(U129),Constants!$B$35,MAX(0,MIN(Constants!$B$31,U129))))</f>
        <v/>
      </c>
      <c r="BA129" s="117" t="str">
        <f aca="false">IF(OR(ISBLANK($C129),$AT129&lt;&gt;TRUE()),"",IF(ISBLANK(V129),Constants!$B$35,MAX(0,MIN(Constants!$B$32,V129))))</f>
        <v/>
      </c>
      <c r="BB129" s="117" t="str">
        <f aca="false">IF(ISBLANK($C129),"",COUNTA($Y129:$AG129)&gt;0)</f>
        <v/>
      </c>
      <c r="BC129" s="117" t="str">
        <f aca="false">IF(OR(ISBLANK($C129),$BB129&lt;&gt;TRUE()),"",IF(ISBLANK(Y129),Constants!$B$27,MAX(0,Y129)))</f>
        <v/>
      </c>
      <c r="BD129" s="117" t="str">
        <f aca="false">IF(OR(ISBLANK($C129),$BB129&lt;&gt;TRUE()),"",IF(ISBLANK(Z129),Constants!$B$28,MAX(0,Z129)))</f>
        <v/>
      </c>
      <c r="BE129" s="117" t="str">
        <f aca="false">IF(OR(ISBLANK($C129),$BB129&lt;&gt;TRUE()),"",IF(AB129=Constants!$B$7,TRUE(),IF(AB129=Constants!$B$8,FALSE(),TRUE())))</f>
        <v/>
      </c>
      <c r="BF129" s="117" t="str">
        <f aca="false">IF(OR(ISBLANK($C129),$BB129&lt;&gt;TRUE()),"",IF(AA129=Constants!$B$7,TRUE(),IF(AA129=Constants!$B$8,FALSE(),TRUE())))</f>
        <v/>
      </c>
      <c r="BG129" s="117" t="str">
        <f aca="false">IF(OR(ISBLANK($C129),$BB129&lt;&gt;TRUE()),"",IF(AC129=Constants!$B$33,TRUE(),IF(AC129=Constants!$B$34,FALSE(),IF(AND(ISNUMBER(AG129),OR(ISBLANK(AF129),AF129=0)),TRUE(),IF(AND(ISBLANK(AG129),ISNUMBER(AF129),AF129&lt;&gt;0),FALSE(),"")))))</f>
        <v/>
      </c>
      <c r="BH129" s="117" t="str">
        <f aca="false">IF(OR(ISBLANK($C129),$BB129&lt;&gt;TRUE()),"",IF(ISBLANK(AD129),Constants!$B$35,MAX(0,MIN(Constants!$B$31,AD129))))</f>
        <v/>
      </c>
      <c r="BI129" s="117" t="str">
        <f aca="false">IF(OR(ISBLANK($C129),$BB129&lt;&gt;TRUE()),"",IF(ISBLANK(AE129),Constants!$B$35,MAX(0,MIN(Constants!$B$32,AE129))))</f>
        <v/>
      </c>
      <c r="BJ129" s="118" t="str">
        <f aca="false">IF(ISBLANK($C129),
  "",
IF(AH129=Constants!$B$7,
  TRUE(),
IF(AH129=Constants!$B$8,
  FALSE(),
  FALSE()
)))</f>
        <v/>
      </c>
      <c r="BK129" s="117" t="str">
        <f aca="false">IF(ISBLANK($C129),"",IF($BJ129,Constants!$B$9,IF(COUNTA($E129:$AH129)=0,Constants!$B$10,IF(NOT($AK129),Constants!$B$11,IF(AND(NOT(ISNUMBER($BM129)),COUNTA($O129,$X129,$AG129)&gt;0),Constants!$B$13,Constants!$B$12)))))</f>
        <v/>
      </c>
      <c r="BL129" s="117" t="str">
        <f aca="false">IF(ISBLANK($C129),"",IF($BK129&lt;&gt;Constants!$B$12,$BK129,Constants!$B$4))</f>
        <v/>
      </c>
      <c r="BM129" s="116" t="str">
        <f aca="false">IF(OR(ISBLANK($D$8), NOT(ISNUMBER($D$8))), Constants!$B$17,$D$8)</f>
        <v>ERROR: Set Target Time in cell D8</v>
      </c>
      <c r="BN129" s="119" t="str">
        <f aca="false">IF(OR($BK129&lt;&gt;Constants!$B$12,$AL129&lt;&gt;TRUE()),"",IF(NOT($AO129),TRUE(),IF($AQ129="","",$AQ129)))</f>
        <v/>
      </c>
      <c r="BO129" s="120" t="n">
        <f aca="false">IF(BN129="",FALSE(),IF(NOT($AO129),TRUE(),IF($AQ129,ISNUMBER(O129),ISNUMBER(N129))))</f>
        <v>0</v>
      </c>
      <c r="BP129" s="121" t="str">
        <f aca="false">IF(BO129,IF($AJ129,1,Constants!$B$22)*POWER(Constants!$B$23,MAX($AM129,0))*POWER(Constants!$B$24,MAX($AN129,0)),"")</f>
        <v/>
      </c>
      <c r="BQ129" s="117" t="str">
        <f aca="false">IF(OR($BK129&lt;&gt;Constants!$B$12,NOT($BO129)),"",IF(NOT($AO129),0,Constants!$B$19*IF($AQ129,1,MAX(0,MIN(1,(Constants!$B$20-N129)/Constants!$B$20)))))</f>
        <v/>
      </c>
      <c r="BR129" s="117" t="str">
        <f aca="false">IF(BQ129="","",BQ129*IF($AP129,1,Constants!$B$25)*BP129)</f>
        <v/>
      </c>
      <c r="BS129" s="117" t="str">
        <f aca="false">IF(OR($BK129&lt;&gt;Constants!$B$12,NOT($BO129)),"",IF(NOT($AO129),0,IF(NOT($AQ129),0,MAX(0,Constants!$B$21*(1-ABS(O129-$BM129)/$BM129)))))</f>
        <v/>
      </c>
      <c r="BT129" s="117" t="str">
        <f aca="false">IF(BS129="","",BS129*BP129)</f>
        <v/>
      </c>
      <c r="BU129" s="117" t="str">
        <f aca="false">IF(OR($BK129&lt;&gt;Constants!$B$12,NOT($BO129)),"",IF(OR(NOT($AO129),NOT($AP129)),0,MIN(Constants!$B$18,(Constants!$B$29*$AR129+Constants!$B$30*$AS129)*IF($AQ129,1,MAX(0,MIN(1,(Constants!$B$20-N129)/Constants!$B$20))))))</f>
        <v/>
      </c>
      <c r="BV129" s="117" t="str">
        <f aca="false">IF(BU129="","",BU129*BP129)</f>
        <v/>
      </c>
      <c r="BW129" s="122" t="str">
        <f aca="false">IF(OR($BK129&lt;&gt;Constants!$B$12,NOT($BO129)),"",BR129+BT129+BV129)</f>
        <v/>
      </c>
      <c r="BX129" s="119" t="str">
        <f aca="false">IF(OR($BK129&lt;&gt;Constants!$B$12,$AT129&lt;&gt;TRUE()),"",IF(NOT($AW129),TRUE(),IF($AY129="","",$AY129)))</f>
        <v/>
      </c>
      <c r="BY129" s="120" t="n">
        <f aca="false">IF(BX129="",FALSE(),IF(NOT($AW129),TRUE(),IF($AY129,ISNUMBER(X129),ISNUMBER(W129))))</f>
        <v>0</v>
      </c>
      <c r="BZ129" s="121" t="str">
        <f aca="false">IF(BY129,IF($AJ129,1,Constants!$B$22)*POWER(Constants!$B$23,MAX($AU129,0))*POWER(Constants!$B$24,MAX($AV129,0)),"")</f>
        <v/>
      </c>
      <c r="CA129" s="117" t="str">
        <f aca="false">IF(OR($BK129&lt;&gt;Constants!$B$12,NOT($BY129)),"",IF(NOT($AW129),0,Constants!$B$19*IF($AY129,1,MAX(0,MIN(1,(Constants!$B$20-W129)/Constants!$B$20)))))</f>
        <v/>
      </c>
      <c r="CB129" s="117" t="str">
        <f aca="false">IF(CA129="","",CA129*IF($AX129,1,Constants!$B$25)*BZ129)</f>
        <v/>
      </c>
      <c r="CC129" s="117" t="str">
        <f aca="false">IF(OR($BK129&lt;&gt;Constants!$B$12,NOT($BY129)),"",IF(NOT($AW129),0,IF(NOT($AY129),0,MAX(0,Constants!$B$21*(1-ABS(X129-$BM129)/$BM129)))))</f>
        <v/>
      </c>
      <c r="CD129" s="117" t="str">
        <f aca="false">IF(CC129="","",CC129*BZ129)</f>
        <v/>
      </c>
      <c r="CE129" s="117" t="str">
        <f aca="false">IF(OR($BK129&lt;&gt;Constants!$B$12,NOT($BY129)),"",IF(OR(NOT($AW129),NOT($AX129)),0,MIN(Constants!$B$18,(Constants!$B$29*$AZ129+Constants!$B$30*$BA129)*IF($AY129,1,MAX(0,MIN(1,(Constants!$B$20-W129)/Constants!$B$20))))))</f>
        <v/>
      </c>
      <c r="CF129" s="117" t="str">
        <f aca="false">IF(CE129="","",CE129*BZ129)</f>
        <v/>
      </c>
      <c r="CG129" s="122" t="str">
        <f aca="false">IF(OR($BK129&lt;&gt;Constants!$B$12,NOT($BY129)),"",CB129+CD129+CF129)</f>
        <v/>
      </c>
      <c r="CH129" s="119" t="n">
        <f aca="false">IF(OR(BN129="",BX129=""),TRUE(),BN129&lt;&gt;BX129)</f>
        <v>1</v>
      </c>
      <c r="CI129" s="117" t="str">
        <f aca="false">IF(OR($BK129&lt;&gt;Constants!$B$12,$BB129&lt;&gt;TRUE(),NOT($CH129)),"",IF(NOT($BE129),TRUE(),IF($BG129="","",$BG129)))</f>
        <v/>
      </c>
      <c r="CJ129" s="120" t="n">
        <f aca="false">IF(CI129="",FALSE(),IF(NOT($BE129),TRUE(),IF($BG129,ISNUMBER(AG129),ISNUMBER(AF129))))</f>
        <v>0</v>
      </c>
      <c r="CK129" s="121" t="str">
        <f aca="false">IF(CJ129,IF($AJ129,1,Constants!$B$22)*POWER(Constants!$B$23,MAX($BC129,0))*POWER(Constants!$B$24,MAX($BD129,0)),"")</f>
        <v/>
      </c>
      <c r="CL129" s="117" t="str">
        <f aca="false">IF(OR($BK129&lt;&gt;Constants!$B$12,NOT($CJ129)),"",IF(NOT($BE129),0,Constants!$B$19*IF($BG129,1,MAX(0,MIN(1,(Constants!$B$20-AF129)/Constants!$B$20)))))</f>
        <v/>
      </c>
      <c r="CM129" s="117" t="str">
        <f aca="false">IF(CL129="","",CL129*IF($BF129,1,Constants!$B$25)*CK129)</f>
        <v/>
      </c>
      <c r="CN129" s="117" t="str">
        <f aca="false">IF(OR($BK129&lt;&gt;Constants!$B$12,NOT($CJ129)),"",IF(NOT($BE129),0,IF(NOT($BG129),0,MAX(0,Constants!$B$21*(1-ABS(AG129-$BM129)/$BM129)))))</f>
        <v/>
      </c>
      <c r="CO129" s="117" t="str">
        <f aca="false">IF(CN129="","",CN129*CK129)</f>
        <v/>
      </c>
      <c r="CP129" s="117" t="str">
        <f aca="false">IF(OR($BK129&lt;&gt;Constants!$B$12,NOT($CJ129)),"",IF(OR(NOT($BE129),NOT($BF129)),0,MIN(Constants!$B$18,(Constants!$B$29*$BH129+Constants!$B$30*$BI129)*IF($BG129,1,MAX(0,MIN(1,(Constants!$B$20-AF129)/Constants!$B$20))))))</f>
        <v/>
      </c>
      <c r="CQ129" s="117" t="str">
        <f aca="false">IF(CP129="","",CP129*CK129)</f>
        <v/>
      </c>
      <c r="CR129" s="122" t="str">
        <f aca="false">IF(OR($BK129&lt;&gt;Constants!$B$12,NOT($CJ129)),"",CM129+CO129+CQ129)</f>
        <v/>
      </c>
      <c r="CS129" s="116" t="str">
        <f aca="false">IF(OR($BK129&lt;&gt;Constants!$B$12,ISBLANK($C129)),"",BW129)</f>
        <v/>
      </c>
      <c r="CT129" s="117" t="str">
        <f aca="false">IF(OR($BK129&lt;&gt;Constants!$B$12,ISBLANK($C129)),"",CG129)</f>
        <v/>
      </c>
      <c r="CU129" s="118" t="str">
        <f aca="false">IF(OR($BK129&lt;&gt;Constants!$B$12,ISBLANK($C129)),"",CR129)</f>
        <v/>
      </c>
      <c r="CV129" s="117" t="str">
        <f aca="false">IF(OR($BK129&lt;&gt;Constants!$B$12,ISBLANK($C129)),"",IF(COUNT(CS129:CU129)=0,0,MAX(CS129:CU129)))</f>
        <v/>
      </c>
      <c r="CW129" s="117" t="str">
        <f aca="false">IF($BK129&lt;&gt;Constants!$B$12,"",CV129)</f>
        <v/>
      </c>
      <c r="CX129" s="117" t="str">
        <f aca="false">IF(ISNUMBER(CW129), RANK(CW129,$CW$11:$CW$510), "")</f>
        <v/>
      </c>
      <c r="CY129" s="116" t="str">
        <f aca="false">IF(OR($BK129&lt;&gt;Constants!$B$12,ISBLANK($C129)),"",MAX(BT129,CD129,CO129))</f>
        <v/>
      </c>
      <c r="CZ129" s="117" t="str">
        <f aca="false">IF(ISNUMBER(CY129), RANK(CY129,CY$11:CY$510), "")</f>
        <v/>
      </c>
      <c r="DA129" s="117" t="str">
        <f aca="false">IF(OR($BK129&lt;&gt;Constants!$B$12,ISBLANK($C129)),"",MAX(AM129,AU129,IF($CH129,BC129,0)))</f>
        <v/>
      </c>
      <c r="DB129" s="117" t="str">
        <f aca="false">IF(ISNUMBER(DA129), RANK(DA129,DA$11:DA$510,1), "")</f>
        <v/>
      </c>
      <c r="DC129" s="117" t="str">
        <f aca="false">IF(OR($BK129&lt;&gt;Constants!$B$12,ISBLANK($C129)),"",MAX(BV129,CF129,CQ129))</f>
        <v/>
      </c>
      <c r="DD129" s="117" t="str">
        <f aca="false">IF(ISNUMBER(DC129),RANK(DC129,DC$11:DC$510),"")</f>
        <v/>
      </c>
      <c r="DE129" s="123" t="str">
        <f aca="false">IFERROR(IF(OR($BK129&lt;&gt;Constants!$B$12, ISBLANK($C129)),"",LARGE(CS129:CU129,2)), 0)</f>
        <v/>
      </c>
      <c r="DF129" s="118" t="str">
        <f aca="false">IF(ISNUMBER(DE129), RANK(DE129,DE$11:DE$510), "")</f>
        <v/>
      </c>
      <c r="DG129" s="117" t="str">
        <f aca="false">IF(ISBLANK($C129),"",IF(BK129=Constants!$B$12,RANK($CX129, $CX$11:$CX$510, 1)+
SUMPRODUCT(--($CX$11:$CX$510=$CX129),--($CZ129&gt;$CZ$11:$CZ$510))+
SUMPRODUCT(--($CX$11:$CX$510=$CX129),--($CZ129=$CZ$11:$CZ$510),--($DB129&gt;$DB$11:$DB$510))+
SUMPRODUCT(--($CX$11:$CX$510=$CX129),--($CZ129=$CZ$11:$CZ$510),--($DB129=$DB$11:$DB$510), --($DD129&gt;$DD$11:$DD$510))+
SUMPRODUCT(--($CX$11:$CX$510=$CX129),--($CZ129=$CZ$11:$CZ$510),--($DB129=$DB$11:$DB$510), --($DD129=$DD$11:$DD$510), --($DF129&gt;$DF$11:$DF$510))
,BK129)
)</f>
        <v/>
      </c>
      <c r="DH129" s="117" t="str">
        <f aca="false">IF(ISBLANK(C129),"",IF(BK129&lt;&gt;Constants!$B$12, BK129, CX129-DG129))</f>
        <v/>
      </c>
      <c r="DI129" s="118"/>
      <c r="DJ129" s="124"/>
      <c r="DK129" s="125" t="str">
        <f aca="false">IF(ISBLANK($C129),"",IF($BK129=Constants!$B$13,$BM129,""))</f>
        <v/>
      </c>
      <c r="DL129" s="124" t="str">
        <f aca="false">IF(ISBLANK($C129),"",IF($BK129&lt;&gt;Constants!$B$12,"",IF(COUNT($CS129:$CU129)=0,"",MATCH($CV129,$CS129:$CU129,0))))</f>
        <v/>
      </c>
      <c r="DM129" s="126" t="str">
        <f aca="false">IF(ISNUMBER($DL129),CHOOSE($DL129,$BR129,$CB129,$CM129),"")</f>
        <v/>
      </c>
      <c r="DN129" s="126" t="str">
        <f aca="false">IF(ISNUMBER($DL129),CHOOSE($DL129,$BT129,$CD129,$CO129),"")</f>
        <v/>
      </c>
      <c r="DO129" s="126" t="str">
        <f aca="false">IF(ISNUMBER($DL129),CHOOSE($DL129,$BV129,$CF129,$CQ129),"")</f>
        <v/>
      </c>
      <c r="DP129" s="127" t="str">
        <f aca="false">IF(ISBLANK(C129),"",IF(BK129&lt;&gt;Constants!$B$12, BK129 ,CW129))</f>
        <v/>
      </c>
      <c r="DQ129" s="128" t="str">
        <f aca="false">IF(ISBLANK($C129),"",IF($BK129&lt;&gt;Constants!$B$12,$BK129,$BL129))</f>
        <v/>
      </c>
      <c r="DR129" s="128" t="str">
        <f aca="false">IF(ISBLANK(C129),"",DH129)</f>
        <v/>
      </c>
      <c r="DS129" s="128" t="str">
        <f aca="false">IF(ISBLANK(C129),"",DG129)</f>
        <v/>
      </c>
      <c r="DT129" s="129" t="str">
        <f aca="false">IF(ISBLANK(C129),
  "",
IF(DS129=Constants!$B$9,COUNTA($C$11:$C510)+2,IF(DS129=Constants!$B$10,COUNTA($C$11:$C510)+1,IF(DS129=Constants!$B$11,COUNTA($C$11:$C510),DS129))))</f>
        <v/>
      </c>
      <c r="DU129" s="3"/>
      <c r="DV129" s="130" t="n">
        <f aca="false">IF(OR(ISNUMBER(DS129),DS129="DQ",DS129="P",DS129="NS"),
    1,
    0
)</f>
        <v>0</v>
      </c>
      <c r="DW129" s="130" t="n">
        <v>119</v>
      </c>
      <c r="DX129" s="130" t="str">
        <f aca="false">IF(ISBLANK($C129),"",IF(ISNUMBER(DT129),DT129+ROW($B129)/1000,""))</f>
        <v/>
      </c>
      <c r="DY129" s="130" t="str">
        <f aca="false">IF(ISNUMBER(DX129), RANK(DX129,DX$11:DX$510,1), "")</f>
        <v/>
      </c>
      <c r="DZ129" s="130" t="str">
        <f aca="false">IF(ISBLANK($C129),
    "",
    $B129
)</f>
        <v/>
      </c>
      <c r="EA129" s="130" t="str">
        <f aca="false">IF(ISBLANK($C129),
    "",
    $C129
)</f>
        <v/>
      </c>
      <c r="EB129" s="130" t="str">
        <f aca="false">IF(ISBLANK($C129),
    "",
    $D129
)</f>
        <v/>
      </c>
      <c r="EC129" s="130" t="str">
        <f aca="false">IF(ISBLANK($C129),"",$DQ129)</f>
        <v/>
      </c>
      <c r="ED129" s="131" t="str">
        <f aca="false">DP129</f>
        <v/>
      </c>
      <c r="EE129" s="130" t="str">
        <f aca="false">IF(ISBLANK($C129),
    "",
    DS129
)</f>
        <v/>
      </c>
      <c r="EF129" s="132" t="str">
        <f aca="false">IF(DW129&gt;DV$10,
    "",
    VLOOKUP(DW129,DY$11:EE627,7,FALSE())
)</f>
        <v/>
      </c>
      <c r="EG129" s="133" t="str">
        <f aca="false">IF(DW129&gt;DV$10,
    "",
    VLOOKUP(DW129,DY$11:EE627,2,FALSE())
)</f>
        <v/>
      </c>
      <c r="EH129" s="133" t="str">
        <f aca="false">IF(DW129&gt;DV$10,
    "",
    VLOOKUP(DW129,DY$11:EE627,3,FALSE())
)</f>
        <v/>
      </c>
      <c r="EI129" s="133" t="str">
        <f aca="false">IF(DW129&gt;DV$10,
    "",
    VLOOKUP(DW129,DY$11:EE627,4,FALSE())
)</f>
        <v/>
      </c>
      <c r="EJ129" s="134" t="str">
        <f aca="false">IF(DW129&gt;DV$10,
    "",
    VLOOKUP(DW129,DY$11:EE627,6,FALSE())
)</f>
        <v/>
      </c>
      <c r="EK129" s="59"/>
    </row>
    <row r="130" customFormat="false" ht="15.75" hidden="false" customHeight="false" outlineLevel="0" collapsed="false">
      <c r="A130" s="3"/>
      <c r="B130" s="153"/>
      <c r="C130" s="154"/>
      <c r="D130" s="135"/>
      <c r="E130" s="158"/>
      <c r="F130" s="137"/>
      <c r="G130" s="137"/>
      <c r="H130" s="138"/>
      <c r="I130" s="139"/>
      <c r="J130" s="140"/>
      <c r="K130" s="140"/>
      <c r="L130" s="140"/>
      <c r="M130" s="140"/>
      <c r="N130" s="141"/>
      <c r="O130" s="142"/>
      <c r="P130" s="137"/>
      <c r="Q130" s="138"/>
      <c r="R130" s="139"/>
      <c r="S130" s="140"/>
      <c r="T130" s="140"/>
      <c r="U130" s="140"/>
      <c r="V130" s="140"/>
      <c r="W130" s="141"/>
      <c r="X130" s="142"/>
      <c r="Y130" s="137"/>
      <c r="Z130" s="138"/>
      <c r="AA130" s="139"/>
      <c r="AB130" s="140"/>
      <c r="AC130" s="140"/>
      <c r="AD130" s="140"/>
      <c r="AE130" s="140"/>
      <c r="AF130" s="141"/>
      <c r="AG130" s="143"/>
      <c r="AH130" s="139"/>
      <c r="AI130" s="116"/>
      <c r="AJ130" s="116" t="str">
        <f aca="false">IF(ISBLANK($C130),
  "",
IF(E130=Constants!$B$7,
  TRUE(),
IF(E130=Constants!$B$8,
  FALSE(),
  TRUE()
)))</f>
        <v/>
      </c>
      <c r="AK130" s="117" t="str">
        <f aca="false">IF(ISBLANK($C130),"",IF(F130=Constants!$B$8,FALSE(),TRUE()))</f>
        <v/>
      </c>
      <c r="AL130" s="117" t="str">
        <f aca="false">IF(ISBLANK($C130),"",COUNTA($G130:$O130)&gt;0)</f>
        <v/>
      </c>
      <c r="AM130" s="117" t="str">
        <f aca="false">IF(OR(ISBLANK($C130),$AL130&lt;&gt;TRUE()),"",IF(ISBLANK(G130),Constants!$B$27,MAX(0,G130)))</f>
        <v/>
      </c>
      <c r="AN130" s="117" t="str">
        <f aca="false">IF(OR(ISBLANK($C130),$AL130&lt;&gt;TRUE()),"",IF(ISBLANK(H130),Constants!$B$28,MAX(0,H130)))</f>
        <v/>
      </c>
      <c r="AO130" s="117" t="str">
        <f aca="false">IF(OR(ISBLANK($C130),$AL130&lt;&gt;TRUE()),"",IF(J130=Constants!$B$7,TRUE(),IF(J130=Constants!$B$8,FALSE(),TRUE())))</f>
        <v/>
      </c>
      <c r="AP130" s="117" t="str">
        <f aca="false">IF(OR(ISBLANK($C130),$AL130&lt;&gt;TRUE()),"",IF(I130=Constants!$B$7,TRUE(),IF(I130=Constants!$B$8,FALSE(),TRUE())))</f>
        <v/>
      </c>
      <c r="AQ130" s="117" t="str">
        <f aca="false">IF(OR(ISBLANK($C130),$AL130&lt;&gt;TRUE()),"",IF(K130=Constants!$B$33,TRUE(),IF(K130=Constants!$B$34,FALSE(),IF(AND(ISNUMBER(O130),OR(ISBLANK(N130),N130=0)),TRUE(),IF(AND(ISBLANK(O130),ISNUMBER(N130),N130&lt;&gt;0),FALSE(),"")))))</f>
        <v/>
      </c>
      <c r="AR130" s="117" t="str">
        <f aca="false">IF(OR(ISBLANK($C130),$AL130&lt;&gt;TRUE()),"",IF(ISBLANK(L130),Constants!$B$35,MAX(0,MIN(Constants!$B$31,L130))))</f>
        <v/>
      </c>
      <c r="AS130" s="117" t="str">
        <f aca="false">IF(OR(ISBLANK($C130),$AL130&lt;&gt;TRUE()),"",IF(ISBLANK(M130),Constants!$B$35,MAX(0,MIN(Constants!$B$32,M130))))</f>
        <v/>
      </c>
      <c r="AT130" s="117" t="str">
        <f aca="false">IF(ISBLANK($C130),"",COUNTA($P130:$X130)&gt;0)</f>
        <v/>
      </c>
      <c r="AU130" s="117" t="str">
        <f aca="false">IF(OR(ISBLANK($C130),$AT130&lt;&gt;TRUE()),"",IF(ISBLANK(P130),Constants!$B$27,MAX(0,P130)))</f>
        <v/>
      </c>
      <c r="AV130" s="117" t="str">
        <f aca="false">IF(OR(ISBLANK($C130),$AT130&lt;&gt;TRUE()),"",IF(ISBLANK(Q130),Constants!$B$28,MAX(0,Q130)))</f>
        <v/>
      </c>
      <c r="AW130" s="117" t="str">
        <f aca="false">IF(OR(ISBLANK($C130),$AT130&lt;&gt;TRUE()),"",IF(S130=Constants!$B$7,TRUE(),IF(S130=Constants!$B$8,FALSE(),TRUE())))</f>
        <v/>
      </c>
      <c r="AX130" s="117" t="str">
        <f aca="false">IF(OR(ISBLANK($C130),$AT130&lt;&gt;TRUE()),"",IF(R130=Constants!$B$7,TRUE(),IF(R130=Constants!$B$8,FALSE(),TRUE())))</f>
        <v/>
      </c>
      <c r="AY130" s="117" t="str">
        <f aca="false">IF(OR(ISBLANK($C130),$AT130&lt;&gt;TRUE()),"",IF(T130=Constants!$B$33,TRUE(),IF(T130=Constants!$B$34,FALSE(),IF(AND(ISNUMBER(X130),OR(ISBLANK(W130),W130=0)),TRUE(),IF(AND(ISBLANK(X130),ISNUMBER(W130),W130&lt;&gt;0),FALSE(),"")))))</f>
        <v/>
      </c>
      <c r="AZ130" s="117" t="str">
        <f aca="false">IF(OR(ISBLANK($C130),$AT130&lt;&gt;TRUE()),"",IF(ISBLANK(U130),Constants!$B$35,MAX(0,MIN(Constants!$B$31,U130))))</f>
        <v/>
      </c>
      <c r="BA130" s="117" t="str">
        <f aca="false">IF(OR(ISBLANK($C130),$AT130&lt;&gt;TRUE()),"",IF(ISBLANK(V130),Constants!$B$35,MAX(0,MIN(Constants!$B$32,V130))))</f>
        <v/>
      </c>
      <c r="BB130" s="117" t="str">
        <f aca="false">IF(ISBLANK($C130),"",COUNTA($Y130:$AG130)&gt;0)</f>
        <v/>
      </c>
      <c r="BC130" s="117" t="str">
        <f aca="false">IF(OR(ISBLANK($C130),$BB130&lt;&gt;TRUE()),"",IF(ISBLANK(Y130),Constants!$B$27,MAX(0,Y130)))</f>
        <v/>
      </c>
      <c r="BD130" s="117" t="str">
        <f aca="false">IF(OR(ISBLANK($C130),$BB130&lt;&gt;TRUE()),"",IF(ISBLANK(Z130),Constants!$B$28,MAX(0,Z130)))</f>
        <v/>
      </c>
      <c r="BE130" s="117" t="str">
        <f aca="false">IF(OR(ISBLANK($C130),$BB130&lt;&gt;TRUE()),"",IF(AB130=Constants!$B$7,TRUE(),IF(AB130=Constants!$B$8,FALSE(),TRUE())))</f>
        <v/>
      </c>
      <c r="BF130" s="117" t="str">
        <f aca="false">IF(OR(ISBLANK($C130),$BB130&lt;&gt;TRUE()),"",IF(AA130=Constants!$B$7,TRUE(),IF(AA130=Constants!$B$8,FALSE(),TRUE())))</f>
        <v/>
      </c>
      <c r="BG130" s="117" t="str">
        <f aca="false">IF(OR(ISBLANK($C130),$BB130&lt;&gt;TRUE()),"",IF(AC130=Constants!$B$33,TRUE(),IF(AC130=Constants!$B$34,FALSE(),IF(AND(ISNUMBER(AG130),OR(ISBLANK(AF130),AF130=0)),TRUE(),IF(AND(ISBLANK(AG130),ISNUMBER(AF130),AF130&lt;&gt;0),FALSE(),"")))))</f>
        <v/>
      </c>
      <c r="BH130" s="117" t="str">
        <f aca="false">IF(OR(ISBLANK($C130),$BB130&lt;&gt;TRUE()),"",IF(ISBLANK(AD130),Constants!$B$35,MAX(0,MIN(Constants!$B$31,AD130))))</f>
        <v/>
      </c>
      <c r="BI130" s="117" t="str">
        <f aca="false">IF(OR(ISBLANK($C130),$BB130&lt;&gt;TRUE()),"",IF(ISBLANK(AE130),Constants!$B$35,MAX(0,MIN(Constants!$B$32,AE130))))</f>
        <v/>
      </c>
      <c r="BJ130" s="118" t="str">
        <f aca="false">IF(ISBLANK($C130),
  "",
IF(AH130=Constants!$B$7,
  TRUE(),
IF(AH130=Constants!$B$8,
  FALSE(),
  FALSE()
)))</f>
        <v/>
      </c>
      <c r="BK130" s="117" t="str">
        <f aca="false">IF(ISBLANK($C130),"",IF($BJ130,Constants!$B$9,IF(COUNTA($E130:$AH130)=0,Constants!$B$10,IF(NOT($AK130),Constants!$B$11,IF(AND(NOT(ISNUMBER($BM130)),COUNTA($O130,$X130,$AG130)&gt;0),Constants!$B$13,Constants!$B$12)))))</f>
        <v/>
      </c>
      <c r="BL130" s="117" t="str">
        <f aca="false">IF(ISBLANK($C130),"",IF($BK130&lt;&gt;Constants!$B$12,$BK130,Constants!$B$4))</f>
        <v/>
      </c>
      <c r="BM130" s="116" t="str">
        <f aca="false">IF(OR(ISBLANK($D$8), NOT(ISNUMBER($D$8))), Constants!$B$17,$D$8)</f>
        <v>ERROR: Set Target Time in cell D8</v>
      </c>
      <c r="BN130" s="119" t="str">
        <f aca="false">IF(OR($BK130&lt;&gt;Constants!$B$12,$AL130&lt;&gt;TRUE()),"",IF(NOT($AO130),TRUE(),IF($AQ130="","",$AQ130)))</f>
        <v/>
      </c>
      <c r="BO130" s="120" t="n">
        <f aca="false">IF(BN130="",FALSE(),IF(NOT($AO130),TRUE(),IF($AQ130,ISNUMBER(O130),ISNUMBER(N130))))</f>
        <v>0</v>
      </c>
      <c r="BP130" s="121" t="str">
        <f aca="false">IF(BO130,IF($AJ130,1,Constants!$B$22)*POWER(Constants!$B$23,MAX($AM130,0))*POWER(Constants!$B$24,MAX($AN130,0)),"")</f>
        <v/>
      </c>
      <c r="BQ130" s="117" t="str">
        <f aca="false">IF(OR($BK130&lt;&gt;Constants!$B$12,NOT($BO130)),"",IF(NOT($AO130),0,Constants!$B$19*IF($AQ130,1,MAX(0,MIN(1,(Constants!$B$20-N130)/Constants!$B$20)))))</f>
        <v/>
      </c>
      <c r="BR130" s="117" t="str">
        <f aca="false">IF(BQ130="","",BQ130*IF($AP130,1,Constants!$B$25)*BP130)</f>
        <v/>
      </c>
      <c r="BS130" s="117" t="str">
        <f aca="false">IF(OR($BK130&lt;&gt;Constants!$B$12,NOT($BO130)),"",IF(NOT($AO130),0,IF(NOT($AQ130),0,MAX(0,Constants!$B$21*(1-ABS(O130-$BM130)/$BM130)))))</f>
        <v/>
      </c>
      <c r="BT130" s="117" t="str">
        <f aca="false">IF(BS130="","",BS130*BP130)</f>
        <v/>
      </c>
      <c r="BU130" s="117" t="str">
        <f aca="false">IF(OR($BK130&lt;&gt;Constants!$B$12,NOT($BO130)),"",IF(OR(NOT($AO130),NOT($AP130)),0,MIN(Constants!$B$18,(Constants!$B$29*$AR130+Constants!$B$30*$AS130)*IF($AQ130,1,MAX(0,MIN(1,(Constants!$B$20-N130)/Constants!$B$20))))))</f>
        <v/>
      </c>
      <c r="BV130" s="117" t="str">
        <f aca="false">IF(BU130="","",BU130*BP130)</f>
        <v/>
      </c>
      <c r="BW130" s="122" t="str">
        <f aca="false">IF(OR($BK130&lt;&gt;Constants!$B$12,NOT($BO130)),"",BR130+BT130+BV130)</f>
        <v/>
      </c>
      <c r="BX130" s="119" t="str">
        <f aca="false">IF(OR($BK130&lt;&gt;Constants!$B$12,$AT130&lt;&gt;TRUE()),"",IF(NOT($AW130),TRUE(),IF($AY130="","",$AY130)))</f>
        <v/>
      </c>
      <c r="BY130" s="120" t="n">
        <f aca="false">IF(BX130="",FALSE(),IF(NOT($AW130),TRUE(),IF($AY130,ISNUMBER(X130),ISNUMBER(W130))))</f>
        <v>0</v>
      </c>
      <c r="BZ130" s="121" t="str">
        <f aca="false">IF(BY130,IF($AJ130,1,Constants!$B$22)*POWER(Constants!$B$23,MAX($AU130,0))*POWER(Constants!$B$24,MAX($AV130,0)),"")</f>
        <v/>
      </c>
      <c r="CA130" s="117" t="str">
        <f aca="false">IF(OR($BK130&lt;&gt;Constants!$B$12,NOT($BY130)),"",IF(NOT($AW130),0,Constants!$B$19*IF($AY130,1,MAX(0,MIN(1,(Constants!$B$20-W130)/Constants!$B$20)))))</f>
        <v/>
      </c>
      <c r="CB130" s="117" t="str">
        <f aca="false">IF(CA130="","",CA130*IF($AX130,1,Constants!$B$25)*BZ130)</f>
        <v/>
      </c>
      <c r="CC130" s="117" t="str">
        <f aca="false">IF(OR($BK130&lt;&gt;Constants!$B$12,NOT($BY130)),"",IF(NOT($AW130),0,IF(NOT($AY130),0,MAX(0,Constants!$B$21*(1-ABS(X130-$BM130)/$BM130)))))</f>
        <v/>
      </c>
      <c r="CD130" s="117" t="str">
        <f aca="false">IF(CC130="","",CC130*BZ130)</f>
        <v/>
      </c>
      <c r="CE130" s="117" t="str">
        <f aca="false">IF(OR($BK130&lt;&gt;Constants!$B$12,NOT($BY130)),"",IF(OR(NOT($AW130),NOT($AX130)),0,MIN(Constants!$B$18,(Constants!$B$29*$AZ130+Constants!$B$30*$BA130)*IF($AY130,1,MAX(0,MIN(1,(Constants!$B$20-W130)/Constants!$B$20))))))</f>
        <v/>
      </c>
      <c r="CF130" s="117" t="str">
        <f aca="false">IF(CE130="","",CE130*BZ130)</f>
        <v/>
      </c>
      <c r="CG130" s="122" t="str">
        <f aca="false">IF(OR($BK130&lt;&gt;Constants!$B$12,NOT($BY130)),"",CB130+CD130+CF130)</f>
        <v/>
      </c>
      <c r="CH130" s="119" t="n">
        <f aca="false">IF(OR(BN130="",BX130=""),TRUE(),BN130&lt;&gt;BX130)</f>
        <v>1</v>
      </c>
      <c r="CI130" s="117" t="str">
        <f aca="false">IF(OR($BK130&lt;&gt;Constants!$B$12,$BB130&lt;&gt;TRUE(),NOT($CH130)),"",IF(NOT($BE130),TRUE(),IF($BG130="","",$BG130)))</f>
        <v/>
      </c>
      <c r="CJ130" s="120" t="n">
        <f aca="false">IF(CI130="",FALSE(),IF(NOT($BE130),TRUE(),IF($BG130,ISNUMBER(AG130),ISNUMBER(AF130))))</f>
        <v>0</v>
      </c>
      <c r="CK130" s="121" t="str">
        <f aca="false">IF(CJ130,IF($AJ130,1,Constants!$B$22)*POWER(Constants!$B$23,MAX($BC130,0))*POWER(Constants!$B$24,MAX($BD130,0)),"")</f>
        <v/>
      </c>
      <c r="CL130" s="117" t="str">
        <f aca="false">IF(OR($BK130&lt;&gt;Constants!$B$12,NOT($CJ130)),"",IF(NOT($BE130),0,Constants!$B$19*IF($BG130,1,MAX(0,MIN(1,(Constants!$B$20-AF130)/Constants!$B$20)))))</f>
        <v/>
      </c>
      <c r="CM130" s="117" t="str">
        <f aca="false">IF(CL130="","",CL130*IF($BF130,1,Constants!$B$25)*CK130)</f>
        <v/>
      </c>
      <c r="CN130" s="117" t="str">
        <f aca="false">IF(OR($BK130&lt;&gt;Constants!$B$12,NOT($CJ130)),"",IF(NOT($BE130),0,IF(NOT($BG130),0,MAX(0,Constants!$B$21*(1-ABS(AG130-$BM130)/$BM130)))))</f>
        <v/>
      </c>
      <c r="CO130" s="117" t="str">
        <f aca="false">IF(CN130="","",CN130*CK130)</f>
        <v/>
      </c>
      <c r="CP130" s="117" t="str">
        <f aca="false">IF(OR($BK130&lt;&gt;Constants!$B$12,NOT($CJ130)),"",IF(OR(NOT($BE130),NOT($BF130)),0,MIN(Constants!$B$18,(Constants!$B$29*$BH130+Constants!$B$30*$BI130)*IF($BG130,1,MAX(0,MIN(1,(Constants!$B$20-AF130)/Constants!$B$20))))))</f>
        <v/>
      </c>
      <c r="CQ130" s="117" t="str">
        <f aca="false">IF(CP130="","",CP130*CK130)</f>
        <v/>
      </c>
      <c r="CR130" s="122" t="str">
        <f aca="false">IF(OR($BK130&lt;&gt;Constants!$B$12,NOT($CJ130)),"",CM130+CO130+CQ130)</f>
        <v/>
      </c>
      <c r="CS130" s="116" t="str">
        <f aca="false">IF(OR($BK130&lt;&gt;Constants!$B$12,ISBLANK($C130)),"",BW130)</f>
        <v/>
      </c>
      <c r="CT130" s="117" t="str">
        <f aca="false">IF(OR($BK130&lt;&gt;Constants!$B$12,ISBLANK($C130)),"",CG130)</f>
        <v/>
      </c>
      <c r="CU130" s="118" t="str">
        <f aca="false">IF(OR($BK130&lt;&gt;Constants!$B$12,ISBLANK($C130)),"",CR130)</f>
        <v/>
      </c>
      <c r="CV130" s="117" t="str">
        <f aca="false">IF(OR($BK130&lt;&gt;Constants!$B$12,ISBLANK($C130)),"",IF(COUNT(CS130:CU130)=0,0,MAX(CS130:CU130)))</f>
        <v/>
      </c>
      <c r="CW130" s="117" t="str">
        <f aca="false">IF($BK130&lt;&gt;Constants!$B$12,"",CV130)</f>
        <v/>
      </c>
      <c r="CX130" s="117" t="str">
        <f aca="false">IF(ISNUMBER(CW130), RANK(CW130,$CW$11:$CW$510), "")</f>
        <v/>
      </c>
      <c r="CY130" s="116" t="str">
        <f aca="false">IF(OR($BK130&lt;&gt;Constants!$B$12,ISBLANK($C130)),"",MAX(BT130,CD130,CO130))</f>
        <v/>
      </c>
      <c r="CZ130" s="117" t="str">
        <f aca="false">IF(ISNUMBER(CY130), RANK(CY130,CY$11:CY$510), "")</f>
        <v/>
      </c>
      <c r="DA130" s="117" t="str">
        <f aca="false">IF(OR($BK130&lt;&gt;Constants!$B$12,ISBLANK($C130)),"",MAX(AM130,AU130,IF($CH130,BC130,0)))</f>
        <v/>
      </c>
      <c r="DB130" s="117" t="str">
        <f aca="false">IF(ISNUMBER(DA130), RANK(DA130,DA$11:DA$510,1), "")</f>
        <v/>
      </c>
      <c r="DC130" s="117" t="str">
        <f aca="false">IF(OR($BK130&lt;&gt;Constants!$B$12,ISBLANK($C130)),"",MAX(BV130,CF130,CQ130))</f>
        <v/>
      </c>
      <c r="DD130" s="117" t="str">
        <f aca="false">IF(ISNUMBER(DC130),RANK(DC130,DC$11:DC$510),"")</f>
        <v/>
      </c>
      <c r="DE130" s="123" t="str">
        <f aca="false">IFERROR(IF(OR($BK130&lt;&gt;Constants!$B$12, ISBLANK($C130)),"",LARGE(CS130:CU130,2)), 0)</f>
        <v/>
      </c>
      <c r="DF130" s="118" t="str">
        <f aca="false">IF(ISNUMBER(DE130), RANK(DE130,DE$11:DE$510), "")</f>
        <v/>
      </c>
      <c r="DG130" s="117" t="str">
        <f aca="false">IF(ISBLANK($C130),"",IF(BK130=Constants!$B$12,RANK($CX130, $CX$11:$CX$510, 1)+
SUMPRODUCT(--($CX$11:$CX$510=$CX130),--($CZ130&gt;$CZ$11:$CZ$510))+
SUMPRODUCT(--($CX$11:$CX$510=$CX130),--($CZ130=$CZ$11:$CZ$510),--($DB130&gt;$DB$11:$DB$510))+
SUMPRODUCT(--($CX$11:$CX$510=$CX130),--($CZ130=$CZ$11:$CZ$510),--($DB130=$DB$11:$DB$510), --($DD130&gt;$DD$11:$DD$510))+
SUMPRODUCT(--($CX$11:$CX$510=$CX130),--($CZ130=$CZ$11:$CZ$510),--($DB130=$DB$11:$DB$510), --($DD130=$DD$11:$DD$510), --($DF130&gt;$DF$11:$DF$510))
,BK130)
)</f>
        <v/>
      </c>
      <c r="DH130" s="117" t="str">
        <f aca="false">IF(ISBLANK(C130),"",IF(BK130&lt;&gt;Constants!$B$12, BK130, CX130-DG130))</f>
        <v/>
      </c>
      <c r="DI130" s="118"/>
      <c r="DJ130" s="124"/>
      <c r="DK130" s="125" t="str">
        <f aca="false">IF(ISBLANK($C130),"",IF($BK130=Constants!$B$13,$BM130,""))</f>
        <v/>
      </c>
      <c r="DL130" s="124" t="str">
        <f aca="false">IF(ISBLANK($C130),"",IF($BK130&lt;&gt;Constants!$B$12,"",IF(COUNT($CS130:$CU130)=0,"",MATCH($CV130,$CS130:$CU130,0))))</f>
        <v/>
      </c>
      <c r="DM130" s="126" t="str">
        <f aca="false">IF(ISNUMBER($DL130),CHOOSE($DL130,$BR130,$CB130,$CM130),"")</f>
        <v/>
      </c>
      <c r="DN130" s="126" t="str">
        <f aca="false">IF(ISNUMBER($DL130),CHOOSE($DL130,$BT130,$CD130,$CO130),"")</f>
        <v/>
      </c>
      <c r="DO130" s="126" t="str">
        <f aca="false">IF(ISNUMBER($DL130),CHOOSE($DL130,$BV130,$CF130,$CQ130),"")</f>
        <v/>
      </c>
      <c r="DP130" s="127" t="str">
        <f aca="false">IF(ISBLANK(C130),"",IF(BK130&lt;&gt;Constants!$B$12, BK130 ,CW130))</f>
        <v/>
      </c>
      <c r="DQ130" s="128" t="str">
        <f aca="false">IF(ISBLANK($C130),"",IF($BK130&lt;&gt;Constants!$B$12,$BK130,$BL130))</f>
        <v/>
      </c>
      <c r="DR130" s="128" t="str">
        <f aca="false">IF(ISBLANK(C130),"",DH130)</f>
        <v/>
      </c>
      <c r="DS130" s="128" t="str">
        <f aca="false">IF(ISBLANK(C130),"",DG130)</f>
        <v/>
      </c>
      <c r="DT130" s="129" t="str">
        <f aca="false">IF(ISBLANK(C130),
  "",
IF(DS130=Constants!$B$9,COUNTA($C$11:$C510)+2,IF(DS130=Constants!$B$10,COUNTA($C$11:$C510)+1,IF(DS130=Constants!$B$11,COUNTA($C$11:$C510),DS130))))</f>
        <v/>
      </c>
      <c r="DU130" s="3"/>
      <c r="DV130" s="130" t="n">
        <f aca="false">IF(OR(ISNUMBER(DS130),DS130="DQ",DS130="P",DS130="NS"),
    1,
    0
)</f>
        <v>0</v>
      </c>
      <c r="DW130" s="130" t="n">
        <v>120</v>
      </c>
      <c r="DX130" s="130" t="str">
        <f aca="false">IF(ISBLANK($C130),"",IF(ISNUMBER(DT130),DT130+ROW($B130)/1000,""))</f>
        <v/>
      </c>
      <c r="DY130" s="130" t="str">
        <f aca="false">IF(ISNUMBER(DX130), RANK(DX130,DX$11:DX$510,1), "")</f>
        <v/>
      </c>
      <c r="DZ130" s="130" t="str">
        <f aca="false">IF(ISBLANK($C130),
    "",
    $B130
)</f>
        <v/>
      </c>
      <c r="EA130" s="130" t="str">
        <f aca="false">IF(ISBLANK($C130),
    "",
    $C130
)</f>
        <v/>
      </c>
      <c r="EB130" s="130" t="str">
        <f aca="false">IF(ISBLANK($C130),
    "",
    $D130
)</f>
        <v/>
      </c>
      <c r="EC130" s="130" t="str">
        <f aca="false">IF(ISBLANK($C130),"",$DQ130)</f>
        <v/>
      </c>
      <c r="ED130" s="131" t="str">
        <f aca="false">DP130</f>
        <v/>
      </c>
      <c r="EE130" s="130" t="str">
        <f aca="false">IF(ISBLANK($C130),
    "",
    DS130
)</f>
        <v/>
      </c>
      <c r="EF130" s="132" t="str">
        <f aca="false">IF(DW130&gt;DV$10,
    "",
    VLOOKUP(DW130,DY$11:EE628,7,FALSE())
)</f>
        <v/>
      </c>
      <c r="EG130" s="133" t="str">
        <f aca="false">IF(DW130&gt;DV$10,
    "",
    VLOOKUP(DW130,DY$11:EE628,2,FALSE())
)</f>
        <v/>
      </c>
      <c r="EH130" s="133" t="str">
        <f aca="false">IF(DW130&gt;DV$10,
    "",
    VLOOKUP(DW130,DY$11:EE628,3,FALSE())
)</f>
        <v/>
      </c>
      <c r="EI130" s="133" t="str">
        <f aca="false">IF(DW130&gt;DV$10,
    "",
    VLOOKUP(DW130,DY$11:EE628,4,FALSE())
)</f>
        <v/>
      </c>
      <c r="EJ130" s="134" t="str">
        <f aca="false">IF(DW130&gt;DV$10,
    "",
    VLOOKUP(DW130,DY$11:EE628,6,FALSE())
)</f>
        <v/>
      </c>
      <c r="EK130" s="59"/>
    </row>
    <row r="131" customFormat="false" ht="15.75" hidden="false" customHeight="false" outlineLevel="0" collapsed="false">
      <c r="A131" s="3"/>
      <c r="B131" s="155"/>
      <c r="C131" s="156"/>
      <c r="D131" s="96"/>
      <c r="E131" s="157"/>
      <c r="F131" s="148"/>
      <c r="G131" s="148"/>
      <c r="H131" s="149"/>
      <c r="I131" s="150"/>
      <c r="J131" s="151"/>
      <c r="K131" s="151"/>
      <c r="L131" s="151"/>
      <c r="M131" s="151"/>
      <c r="N131" s="152"/>
      <c r="O131" s="103"/>
      <c r="P131" s="148"/>
      <c r="Q131" s="149"/>
      <c r="R131" s="150"/>
      <c r="S131" s="151"/>
      <c r="T131" s="151"/>
      <c r="U131" s="151"/>
      <c r="V131" s="151"/>
      <c r="W131" s="152"/>
      <c r="X131" s="103"/>
      <c r="Y131" s="148"/>
      <c r="Z131" s="149"/>
      <c r="AA131" s="150"/>
      <c r="AB131" s="151"/>
      <c r="AC131" s="151"/>
      <c r="AD131" s="151"/>
      <c r="AE131" s="151"/>
      <c r="AF131" s="152"/>
      <c r="AG131" s="104"/>
      <c r="AH131" s="150"/>
      <c r="AI131" s="73"/>
      <c r="AJ131" s="73" t="str">
        <f aca="false">IF(ISBLANK($C131),
  "",
IF(E131=Constants!$B$7,
  TRUE(),
IF(E131=Constants!$B$8,
  FALSE(),
  TRUE()
)))</f>
        <v/>
      </c>
      <c r="AK131" s="74" t="str">
        <f aca="false">IF(ISBLANK($C131),"",IF(F131=Constants!$B$8,FALSE(),TRUE()))</f>
        <v/>
      </c>
      <c r="AL131" s="74" t="str">
        <f aca="false">IF(ISBLANK($C131),"",COUNTA($G131:$O131)&gt;0)</f>
        <v/>
      </c>
      <c r="AM131" s="74" t="str">
        <f aca="false">IF(OR(ISBLANK($C131),$AL131&lt;&gt;TRUE()),"",IF(ISBLANK(G131),Constants!$B$27,MAX(0,G131)))</f>
        <v/>
      </c>
      <c r="AN131" s="74" t="str">
        <f aca="false">IF(OR(ISBLANK($C131),$AL131&lt;&gt;TRUE()),"",IF(ISBLANK(H131),Constants!$B$28,MAX(0,H131)))</f>
        <v/>
      </c>
      <c r="AO131" s="74" t="str">
        <f aca="false">IF(OR(ISBLANK($C131),$AL131&lt;&gt;TRUE()),"",IF(J131=Constants!$B$7,TRUE(),IF(J131=Constants!$B$8,FALSE(),TRUE())))</f>
        <v/>
      </c>
      <c r="AP131" s="74" t="str">
        <f aca="false">IF(OR(ISBLANK($C131),$AL131&lt;&gt;TRUE()),"",IF(I131=Constants!$B$7,TRUE(),IF(I131=Constants!$B$8,FALSE(),TRUE())))</f>
        <v/>
      </c>
      <c r="AQ131" s="74" t="str">
        <f aca="false">IF(OR(ISBLANK($C131),$AL131&lt;&gt;TRUE()),"",IF(K131=Constants!$B$33,TRUE(),IF(K131=Constants!$B$34,FALSE(),IF(AND(ISNUMBER(O131),OR(ISBLANK(N131),N131=0)),TRUE(),IF(AND(ISBLANK(O131),ISNUMBER(N131),N131&lt;&gt;0),FALSE(),"")))))</f>
        <v/>
      </c>
      <c r="AR131" s="74" t="str">
        <f aca="false">IF(OR(ISBLANK($C131),$AL131&lt;&gt;TRUE()),"",IF(ISBLANK(L131),Constants!$B$35,MAX(0,MIN(Constants!$B$31,L131))))</f>
        <v/>
      </c>
      <c r="AS131" s="74" t="str">
        <f aca="false">IF(OR(ISBLANK($C131),$AL131&lt;&gt;TRUE()),"",IF(ISBLANK(M131),Constants!$B$35,MAX(0,MIN(Constants!$B$32,M131))))</f>
        <v/>
      </c>
      <c r="AT131" s="74" t="str">
        <f aca="false">IF(ISBLANK($C131),"",COUNTA($P131:$X131)&gt;0)</f>
        <v/>
      </c>
      <c r="AU131" s="74" t="str">
        <f aca="false">IF(OR(ISBLANK($C131),$AT131&lt;&gt;TRUE()),"",IF(ISBLANK(P131),Constants!$B$27,MAX(0,P131)))</f>
        <v/>
      </c>
      <c r="AV131" s="74" t="str">
        <f aca="false">IF(OR(ISBLANK($C131),$AT131&lt;&gt;TRUE()),"",IF(ISBLANK(Q131),Constants!$B$28,MAX(0,Q131)))</f>
        <v/>
      </c>
      <c r="AW131" s="74" t="str">
        <f aca="false">IF(OR(ISBLANK($C131),$AT131&lt;&gt;TRUE()),"",IF(S131=Constants!$B$7,TRUE(),IF(S131=Constants!$B$8,FALSE(),TRUE())))</f>
        <v/>
      </c>
      <c r="AX131" s="74" t="str">
        <f aca="false">IF(OR(ISBLANK($C131),$AT131&lt;&gt;TRUE()),"",IF(R131=Constants!$B$7,TRUE(),IF(R131=Constants!$B$8,FALSE(),TRUE())))</f>
        <v/>
      </c>
      <c r="AY131" s="74" t="str">
        <f aca="false">IF(OR(ISBLANK($C131),$AT131&lt;&gt;TRUE()),"",IF(T131=Constants!$B$33,TRUE(),IF(T131=Constants!$B$34,FALSE(),IF(AND(ISNUMBER(X131),OR(ISBLANK(W131),W131=0)),TRUE(),IF(AND(ISBLANK(X131),ISNUMBER(W131),W131&lt;&gt;0),FALSE(),"")))))</f>
        <v/>
      </c>
      <c r="AZ131" s="74" t="str">
        <f aca="false">IF(OR(ISBLANK($C131),$AT131&lt;&gt;TRUE()),"",IF(ISBLANK(U131),Constants!$B$35,MAX(0,MIN(Constants!$B$31,U131))))</f>
        <v/>
      </c>
      <c r="BA131" s="74" t="str">
        <f aca="false">IF(OR(ISBLANK($C131),$AT131&lt;&gt;TRUE()),"",IF(ISBLANK(V131),Constants!$B$35,MAX(0,MIN(Constants!$B$32,V131))))</f>
        <v/>
      </c>
      <c r="BB131" s="74" t="str">
        <f aca="false">IF(ISBLANK($C131),"",COUNTA($Y131:$AG131)&gt;0)</f>
        <v/>
      </c>
      <c r="BC131" s="74" t="str">
        <f aca="false">IF(OR(ISBLANK($C131),$BB131&lt;&gt;TRUE()),"",IF(ISBLANK(Y131),Constants!$B$27,MAX(0,Y131)))</f>
        <v/>
      </c>
      <c r="BD131" s="74" t="str">
        <f aca="false">IF(OR(ISBLANK($C131),$BB131&lt;&gt;TRUE()),"",IF(ISBLANK(Z131),Constants!$B$28,MAX(0,Z131)))</f>
        <v/>
      </c>
      <c r="BE131" s="74" t="str">
        <f aca="false">IF(OR(ISBLANK($C131),$BB131&lt;&gt;TRUE()),"",IF(AB131=Constants!$B$7,TRUE(),IF(AB131=Constants!$B$8,FALSE(),TRUE())))</f>
        <v/>
      </c>
      <c r="BF131" s="74" t="str">
        <f aca="false">IF(OR(ISBLANK($C131),$BB131&lt;&gt;TRUE()),"",IF(AA131=Constants!$B$7,TRUE(),IF(AA131=Constants!$B$8,FALSE(),TRUE())))</f>
        <v/>
      </c>
      <c r="BG131" s="74" t="str">
        <f aca="false">IF(OR(ISBLANK($C131),$BB131&lt;&gt;TRUE()),"",IF(AC131=Constants!$B$33,TRUE(),IF(AC131=Constants!$B$34,FALSE(),IF(AND(ISNUMBER(AG131),OR(ISBLANK(AF131),AF131=0)),TRUE(),IF(AND(ISBLANK(AG131),ISNUMBER(AF131),AF131&lt;&gt;0),FALSE(),"")))))</f>
        <v/>
      </c>
      <c r="BH131" s="74" t="str">
        <f aca="false">IF(OR(ISBLANK($C131),$BB131&lt;&gt;TRUE()),"",IF(ISBLANK(AD131),Constants!$B$35,MAX(0,MIN(Constants!$B$31,AD131))))</f>
        <v/>
      </c>
      <c r="BI131" s="74" t="str">
        <f aca="false">IF(OR(ISBLANK($C131),$BB131&lt;&gt;TRUE()),"",IF(ISBLANK(AE131),Constants!$B$35,MAX(0,MIN(Constants!$B$32,AE131))))</f>
        <v/>
      </c>
      <c r="BJ131" s="75" t="str">
        <f aca="false">IF(ISBLANK($C131),
  "",
IF(AH131=Constants!$B$7,
  TRUE(),
IF(AH131=Constants!$B$8,
  FALSE(),
  FALSE()
)))</f>
        <v/>
      </c>
      <c r="BK131" s="74" t="str">
        <f aca="false">IF(ISBLANK($C131),"",IF($BJ131,Constants!$B$9,IF(COUNTA($E131:$AH131)=0,Constants!$B$10,IF(NOT($AK131),Constants!$B$11,IF(AND(NOT(ISNUMBER($BM131)),COUNTA($O131,$X131,$AG131)&gt;0),Constants!$B$13,Constants!$B$12)))))</f>
        <v/>
      </c>
      <c r="BL131" s="74" t="str">
        <f aca="false">IF(ISBLANK($C131),"",IF($BK131&lt;&gt;Constants!$B$12,$BK131,Constants!$B$4))</f>
        <v/>
      </c>
      <c r="BM131" s="73" t="str">
        <f aca="false">IF(OR(ISBLANK($D$8), NOT(ISNUMBER($D$8))), Constants!$B$17,$D$8)</f>
        <v>ERROR: Set Target Time in cell D8</v>
      </c>
      <c r="BN131" s="73" t="str">
        <f aca="false">IF(OR($BK131&lt;&gt;Constants!$B$12,$AL131&lt;&gt;TRUE()),"",IF(NOT($AO131),TRUE(),IF($AQ131="","",$AQ131)))</f>
        <v/>
      </c>
      <c r="BO131" s="74" t="b">
        <f aca="false">IF(BN131="",FALSE(),IF(NOT($AO131),TRUE(),IF($AQ131,ISNUMBER(O131),ISNUMBER(N131))))</f>
        <v>0</v>
      </c>
      <c r="BP131" s="76" t="str">
        <f aca="false">IF(BO131,IF($AJ131,1,Constants!$B$22)*POWER(Constants!$B$23,MAX($AM131,0))*POWER(Constants!$B$24,MAX($AN131,0)),"")</f>
        <v/>
      </c>
      <c r="BQ131" s="74" t="str">
        <f aca="false">IF(OR($BK131&lt;&gt;Constants!$B$12,NOT($BO131)),"",IF(NOT($AO131),0,Constants!$B$19*IF($AQ131,1,MAX(0,MIN(1,(Constants!$B$20-N131)/Constants!$B$20)))))</f>
        <v/>
      </c>
      <c r="BR131" s="74" t="str">
        <f aca="false">IF(BQ131="","",BQ131*IF($AP131,1,Constants!$B$25)*BP131)</f>
        <v/>
      </c>
      <c r="BS131" s="74" t="str">
        <f aca="false">IF(OR($BK131&lt;&gt;Constants!$B$12,NOT($BO131)),"",IF(NOT($AO131),0,IF(NOT($AQ131),0,MAX(0,Constants!$B$21*(1-ABS(O131-$BM131)/$BM131)))))</f>
        <v/>
      </c>
      <c r="BT131" s="74" t="str">
        <f aca="false">IF(BS131="","",BS131*BP131)</f>
        <v/>
      </c>
      <c r="BU131" s="74" t="str">
        <f aca="false">IF(OR($BK131&lt;&gt;Constants!$B$12,NOT($BO131)),"",IF(OR(NOT($AO131),NOT($AP131)),0,MIN(Constants!$B$18,(Constants!$B$29*$AR131+Constants!$B$30*$AS131)*IF($AQ131,1,MAX(0,MIN(1,(Constants!$B$20-N131)/Constants!$B$20))))))</f>
        <v/>
      </c>
      <c r="BV131" s="74" t="str">
        <f aca="false">IF(BU131="","",BU131*BP131)</f>
        <v/>
      </c>
      <c r="BW131" s="75" t="str">
        <f aca="false">IF(OR($BK131&lt;&gt;Constants!$B$12,NOT($BO131)),"",BR131+BT131+BV131)</f>
        <v/>
      </c>
      <c r="BX131" s="73" t="str">
        <f aca="false">IF(OR($BK131&lt;&gt;Constants!$B$12,$AT131&lt;&gt;TRUE()),"",IF(NOT($AW131),TRUE(),IF($AY131="","",$AY131)))</f>
        <v/>
      </c>
      <c r="BY131" s="74" t="b">
        <f aca="false">IF(BX131="",FALSE(),IF(NOT($AW131),TRUE(),IF($AY131,ISNUMBER(X131),ISNUMBER(W131))))</f>
        <v>0</v>
      </c>
      <c r="BZ131" s="76" t="str">
        <f aca="false">IF(BY131,IF($AJ131,1,Constants!$B$22)*POWER(Constants!$B$23,MAX($AU131,0))*POWER(Constants!$B$24,MAX($AV131,0)),"")</f>
        <v/>
      </c>
      <c r="CA131" s="74" t="str">
        <f aca="false">IF(OR($BK131&lt;&gt;Constants!$B$12,NOT($BY131)),"",IF(NOT($AW131),0,Constants!$B$19*IF($AY131,1,MAX(0,MIN(1,(Constants!$B$20-W131)/Constants!$B$20)))))</f>
        <v/>
      </c>
      <c r="CB131" s="74" t="str">
        <f aca="false">IF(CA131="","",CA131*IF($AX131,1,Constants!$B$25)*BZ131)</f>
        <v/>
      </c>
      <c r="CC131" s="74" t="str">
        <f aca="false">IF(OR($BK131&lt;&gt;Constants!$B$12,NOT($BY131)),"",IF(NOT($AW131),0,IF(NOT($AY131),0,MAX(0,Constants!$B$21*(1-ABS(X131-$BM131)/$BM131)))))</f>
        <v/>
      </c>
      <c r="CD131" s="74" t="str">
        <f aca="false">IF(CC131="","",CC131*BZ131)</f>
        <v/>
      </c>
      <c r="CE131" s="74" t="str">
        <f aca="false">IF(OR($BK131&lt;&gt;Constants!$B$12,NOT($BY131)),"",IF(OR(NOT($AW131),NOT($AX131)),0,MIN(Constants!$B$18,(Constants!$B$29*$AZ131+Constants!$B$30*$BA131)*IF($AY131,1,MAX(0,MIN(1,(Constants!$B$20-W131)/Constants!$B$20))))))</f>
        <v/>
      </c>
      <c r="CF131" s="74" t="str">
        <f aca="false">IF(CE131="","",CE131*BZ131)</f>
        <v/>
      </c>
      <c r="CG131" s="75" t="str">
        <f aca="false">IF(OR($BK131&lt;&gt;Constants!$B$12,NOT($BY131)),"",CB131+CD131+CF131)</f>
        <v/>
      </c>
      <c r="CH131" s="73" t="b">
        <f aca="false">IF(OR(BN131="",BX131=""),TRUE(),BN131&lt;&gt;BX131)</f>
        <v>1</v>
      </c>
      <c r="CI131" s="74" t="str">
        <f aca="false">IF(OR($BK131&lt;&gt;Constants!$B$12,$BB131&lt;&gt;TRUE(),NOT($CH131)),"",IF(NOT($BE131),TRUE(),IF($BG131="","",$BG131)))</f>
        <v/>
      </c>
      <c r="CJ131" s="74" t="b">
        <f aca="false">IF(CI131="",FALSE(),IF(NOT($BE131),TRUE(),IF($BG131,ISNUMBER(AG131),ISNUMBER(AF131))))</f>
        <v>0</v>
      </c>
      <c r="CK131" s="76" t="str">
        <f aca="false">IF(CJ131,IF($AJ131,1,Constants!$B$22)*POWER(Constants!$B$23,MAX($BC131,0))*POWER(Constants!$B$24,MAX($BD131,0)),"")</f>
        <v/>
      </c>
      <c r="CL131" s="74" t="str">
        <f aca="false">IF(OR($BK131&lt;&gt;Constants!$B$12,NOT($CJ131)),"",IF(NOT($BE131),0,Constants!$B$19*IF($BG131,1,MAX(0,MIN(1,(Constants!$B$20-AF131)/Constants!$B$20)))))</f>
        <v/>
      </c>
      <c r="CM131" s="74" t="str">
        <f aca="false">IF(CL131="","",CL131*IF($BF131,1,Constants!$B$25)*CK131)</f>
        <v/>
      </c>
      <c r="CN131" s="74" t="str">
        <f aca="false">IF(OR($BK131&lt;&gt;Constants!$B$12,NOT($CJ131)),"",IF(NOT($BE131),0,IF(NOT($BG131),0,MAX(0,Constants!$B$21*(1-ABS(AG131-$BM131)/$BM131)))))</f>
        <v/>
      </c>
      <c r="CO131" s="74" t="str">
        <f aca="false">IF(CN131="","",CN131*CK131)</f>
        <v/>
      </c>
      <c r="CP131" s="74" t="str">
        <f aca="false">IF(OR($BK131&lt;&gt;Constants!$B$12,NOT($CJ131)),"",IF(OR(NOT($BE131),NOT($BF131)),0,MIN(Constants!$B$18,(Constants!$B$29*$BH131+Constants!$B$30*$BI131)*IF($BG131,1,MAX(0,MIN(1,(Constants!$B$20-AF131)/Constants!$B$20))))))</f>
        <v/>
      </c>
      <c r="CQ131" s="74" t="str">
        <f aca="false">IF(CP131="","",CP131*CK131)</f>
        <v/>
      </c>
      <c r="CR131" s="75" t="str">
        <f aca="false">IF(OR($BK131&lt;&gt;Constants!$B$12,NOT($CJ131)),"",CM131+CO131+CQ131)</f>
        <v/>
      </c>
      <c r="CS131" s="73" t="str">
        <f aca="false">IF(OR($BK131&lt;&gt;Constants!$B$12,ISBLANK($C131)),"",BW131)</f>
        <v/>
      </c>
      <c r="CT131" s="74" t="str">
        <f aca="false">IF(OR($BK131&lt;&gt;Constants!$B$12,ISBLANK($C131)),"",CG131)</f>
        <v/>
      </c>
      <c r="CU131" s="75" t="str">
        <f aca="false">IF(OR($BK131&lt;&gt;Constants!$B$12,ISBLANK($C131)),"",CR131)</f>
        <v/>
      </c>
      <c r="CV131" s="74" t="str">
        <f aca="false">IF(OR($BK131&lt;&gt;Constants!$B$12,ISBLANK($C131)),"",IF(COUNT(CS131:CU131)=0,0,MAX(CS131:CU131)))</f>
        <v/>
      </c>
      <c r="CW131" s="74" t="str">
        <f aca="false">IF($BK131&lt;&gt;Constants!$B$12,"",CV131)</f>
        <v/>
      </c>
      <c r="CX131" s="74" t="str">
        <f aca="false">IF(ISNUMBER(CW131), RANK(CW131,$CW$11:$CW$510), "")</f>
        <v/>
      </c>
      <c r="CY131" s="73" t="str">
        <f aca="false">IF(OR($BK131&lt;&gt;Constants!$B$12,ISBLANK($C131)),"",MAX(BT131,CD131,CO131))</f>
        <v/>
      </c>
      <c r="CZ131" s="74" t="str">
        <f aca="false">IF(ISNUMBER(CY131), RANK(CY131,CY$11:CY$510), "")</f>
        <v/>
      </c>
      <c r="DA131" s="74" t="str">
        <f aca="false">IF(OR($BK131&lt;&gt;Constants!$B$12,ISBLANK($C131)),"",MAX(AM131,AU131,IF($CH131,BC131,0)))</f>
        <v/>
      </c>
      <c r="DB131" s="74" t="str">
        <f aca="false">IF(ISNUMBER(DA131), RANK(DA131,DA$11:DA$510,1), "")</f>
        <v/>
      </c>
      <c r="DC131" s="74" t="str">
        <f aca="false">IF(OR($BK131&lt;&gt;Constants!$B$12,ISBLANK($C131)),"",MAX(BV131,CF131,CQ131))</f>
        <v/>
      </c>
      <c r="DD131" s="74" t="str">
        <f aca="false">IF(ISNUMBER(DC131),RANK(DC131,DC$11:DC$510),"")</f>
        <v/>
      </c>
      <c r="DE131" s="77" t="str">
        <f aca="false">IFERROR(IF(OR($BK131&lt;&gt;Constants!$B$12, ISBLANK($C131)),"",LARGE(CS131:CU131,2)), 0)</f>
        <v/>
      </c>
      <c r="DF131" s="75" t="str">
        <f aca="false">IF(ISNUMBER(DE131), RANK(DE131,DE$11:DE$510), "")</f>
        <v/>
      </c>
      <c r="DG131" s="74" t="str">
        <f aca="false">IF(ISBLANK($C131),"",IF(BK131=Constants!$B$12,RANK($CX131, $CX$11:$CX$510, 1)+
SUMPRODUCT(--($CX$11:$CX$510=$CX131),--($CZ131&gt;$CZ$11:$CZ$510))+
SUMPRODUCT(--($CX$11:$CX$510=$CX131),--($CZ131=$CZ$11:$CZ$510),--($DB131&gt;$DB$11:$DB$510))+
SUMPRODUCT(--($CX$11:$CX$510=$CX131),--($CZ131=$CZ$11:$CZ$510),--($DB131=$DB$11:$DB$510), --($DD131&gt;$DD$11:$DD$510))+
SUMPRODUCT(--($CX$11:$CX$510=$CX131),--($CZ131=$CZ$11:$CZ$510),--($DB131=$DB$11:$DB$510), --($DD131=$DD$11:$DD$510), --($DF131&gt;$DF$11:$DF$510))
,BK131)
)</f>
        <v/>
      </c>
      <c r="DH131" s="74" t="str">
        <f aca="false">IF(ISBLANK(C131),"",IF(BK131&lt;&gt;Constants!$B$12, BK131, CX131-DG131))</f>
        <v/>
      </c>
      <c r="DI131" s="75"/>
      <c r="DJ131" s="78"/>
      <c r="DK131" s="79" t="str">
        <f aca="false">IF(ISBLANK($C131),"",IF($BK131=Constants!$B$13,$BM131,""))</f>
        <v/>
      </c>
      <c r="DL131" s="78" t="str">
        <f aca="false">IF(ISBLANK($C131),"",IF($BK131&lt;&gt;Constants!$B$12,"",IF(COUNT($CS131:$CU131)=0,"",MATCH($CV131,$CS131:$CU131,0))))</f>
        <v/>
      </c>
      <c r="DM131" s="80" t="str">
        <f aca="false">IF(ISNUMBER($DL131),CHOOSE($DL131,$BR131,$CB131,$CM131),"")</f>
        <v/>
      </c>
      <c r="DN131" s="80" t="str">
        <f aca="false">IF(ISNUMBER($DL131),CHOOSE($DL131,$BT131,$CD131,$CO131),"")</f>
        <v/>
      </c>
      <c r="DO131" s="80" t="str">
        <f aca="false">IF(ISNUMBER($DL131),CHOOSE($DL131,$BV131,$CF131,$CQ131),"")</f>
        <v/>
      </c>
      <c r="DP131" s="81" t="str">
        <f aca="false">IF(ISBLANK(C131),"",IF(BK131&lt;&gt;Constants!$B$12, BK131 ,CW131))</f>
        <v/>
      </c>
      <c r="DQ131" s="82" t="str">
        <f aca="false">IF(ISBLANK($C131),"",IF($BK131&lt;&gt;Constants!$B$12,$BK131,$BL131))</f>
        <v/>
      </c>
      <c r="DR131" s="82" t="str">
        <f aca="false">IF(ISBLANK(C131),"",DH131)</f>
        <v/>
      </c>
      <c r="DS131" s="82" t="str">
        <f aca="false">IF(ISBLANK(C131),"",DG131)</f>
        <v/>
      </c>
      <c r="DT131" s="83" t="str">
        <f aca="false">IF(ISBLANK(C131),
  "",
IF(DS131=Constants!$B$9,COUNTA($C$11:$C510)+2,IF(DS131=Constants!$B$10,COUNTA($C$11:$C510)+1,IF(DS131=Constants!$B$11,COUNTA($C$11:$C510),DS131))))</f>
        <v/>
      </c>
      <c r="DU131" s="3"/>
      <c r="DV131" s="84" t="n">
        <f aca="false">IF(OR(ISNUMBER(DS131),DS131="DQ",DS131="P",DS131="NS"),
    1,
    0
)</f>
        <v>0</v>
      </c>
      <c r="DW131" s="84" t="n">
        <v>121</v>
      </c>
      <c r="DX131" s="84" t="str">
        <f aca="false">IF(ISBLANK($C131),"",IF(ISNUMBER(DT131),DT131+ROW($B131)/1000,""))</f>
        <v/>
      </c>
      <c r="DY131" s="84" t="str">
        <f aca="false">IF(ISNUMBER(DX131), RANK(DX131,DX$11:DX$510,1), "")</f>
        <v/>
      </c>
      <c r="DZ131" s="84" t="str">
        <f aca="false">IF(ISBLANK($C131),
    "",
    $B131
)</f>
        <v/>
      </c>
      <c r="EA131" s="84" t="str">
        <f aca="false">IF(ISBLANK($C131),
    "",
    $C131
)</f>
        <v/>
      </c>
      <c r="EB131" s="84" t="str">
        <f aca="false">IF(ISBLANK($C131),
    "",
    $D131
)</f>
        <v/>
      </c>
      <c r="EC131" s="84" t="str">
        <f aca="false">IF(ISBLANK($C131),"",$DQ131)</f>
        <v/>
      </c>
      <c r="ED131" s="86" t="str">
        <f aca="false">DP131</f>
        <v/>
      </c>
      <c r="EE131" s="84" t="str">
        <f aca="false">IF(ISBLANK($C131),
    "",
    DS131
)</f>
        <v/>
      </c>
      <c r="EF131" s="87" t="str">
        <f aca="false">IF(DW131&gt;DV$10,
    "",
    VLOOKUP(DW131,DY$11:EE629,7,FALSE())
)</f>
        <v/>
      </c>
      <c r="EG131" s="88" t="str">
        <f aca="false">IF(DW131&gt;DV$10,
    "",
    VLOOKUP(DW131,DY$11:EE629,2,FALSE())
)</f>
        <v/>
      </c>
      <c r="EH131" s="88" t="str">
        <f aca="false">IF(DW131&gt;DV$10,
    "",
    VLOOKUP(DW131,DY$11:EE629,3,FALSE())
)</f>
        <v/>
      </c>
      <c r="EI131" s="88" t="str">
        <f aca="false">IF(DW131&gt;DV$10,
    "",
    VLOOKUP(DW131,DY$11:EE629,4,FALSE())
)</f>
        <v/>
      </c>
      <c r="EJ131" s="89" t="str">
        <f aca="false">IF(DW131&gt;DV$10,
    "",
    VLOOKUP(DW131,DY$11:EE629,6,FALSE())
)</f>
        <v/>
      </c>
      <c r="EK131" s="59"/>
    </row>
    <row r="132" customFormat="false" ht="15.75" hidden="false" customHeight="false" outlineLevel="0" collapsed="false">
      <c r="A132" s="3"/>
      <c r="B132" s="155"/>
      <c r="C132" s="156"/>
      <c r="D132" s="96"/>
      <c r="E132" s="157"/>
      <c r="F132" s="148"/>
      <c r="G132" s="148"/>
      <c r="H132" s="149"/>
      <c r="I132" s="150"/>
      <c r="J132" s="151"/>
      <c r="K132" s="151"/>
      <c r="L132" s="151"/>
      <c r="M132" s="151"/>
      <c r="N132" s="152"/>
      <c r="O132" s="103"/>
      <c r="P132" s="148"/>
      <c r="Q132" s="149"/>
      <c r="R132" s="150"/>
      <c r="S132" s="151"/>
      <c r="T132" s="151"/>
      <c r="U132" s="151"/>
      <c r="V132" s="151"/>
      <c r="W132" s="152"/>
      <c r="X132" s="103"/>
      <c r="Y132" s="148"/>
      <c r="Z132" s="149"/>
      <c r="AA132" s="150"/>
      <c r="AB132" s="151"/>
      <c r="AC132" s="151"/>
      <c r="AD132" s="151"/>
      <c r="AE132" s="151"/>
      <c r="AF132" s="152"/>
      <c r="AG132" s="104"/>
      <c r="AH132" s="150"/>
      <c r="AI132" s="73"/>
      <c r="AJ132" s="73" t="str">
        <f aca="false">IF(ISBLANK($C132),
  "",
IF(E132=Constants!$B$7,
  TRUE(),
IF(E132=Constants!$B$8,
  FALSE(),
  TRUE()
)))</f>
        <v/>
      </c>
      <c r="AK132" s="74" t="str">
        <f aca="false">IF(ISBLANK($C132),"",IF(F132=Constants!$B$8,FALSE(),TRUE()))</f>
        <v/>
      </c>
      <c r="AL132" s="74" t="str">
        <f aca="false">IF(ISBLANK($C132),"",COUNTA($G132:$O132)&gt;0)</f>
        <v/>
      </c>
      <c r="AM132" s="74" t="str">
        <f aca="false">IF(OR(ISBLANK($C132),$AL132&lt;&gt;TRUE()),"",IF(ISBLANK(G132),Constants!$B$27,MAX(0,G132)))</f>
        <v/>
      </c>
      <c r="AN132" s="74" t="str">
        <f aca="false">IF(OR(ISBLANK($C132),$AL132&lt;&gt;TRUE()),"",IF(ISBLANK(H132),Constants!$B$28,MAX(0,H132)))</f>
        <v/>
      </c>
      <c r="AO132" s="74" t="str">
        <f aca="false">IF(OR(ISBLANK($C132),$AL132&lt;&gt;TRUE()),"",IF(J132=Constants!$B$7,TRUE(),IF(J132=Constants!$B$8,FALSE(),TRUE())))</f>
        <v/>
      </c>
      <c r="AP132" s="74" t="str">
        <f aca="false">IF(OR(ISBLANK($C132),$AL132&lt;&gt;TRUE()),"",IF(I132=Constants!$B$7,TRUE(),IF(I132=Constants!$B$8,FALSE(),TRUE())))</f>
        <v/>
      </c>
      <c r="AQ132" s="74" t="str">
        <f aca="false">IF(OR(ISBLANK($C132),$AL132&lt;&gt;TRUE()),"",IF(K132=Constants!$B$33,TRUE(),IF(K132=Constants!$B$34,FALSE(),IF(AND(ISNUMBER(O132),OR(ISBLANK(N132),N132=0)),TRUE(),IF(AND(ISBLANK(O132),ISNUMBER(N132),N132&lt;&gt;0),FALSE(),"")))))</f>
        <v/>
      </c>
      <c r="AR132" s="74" t="str">
        <f aca="false">IF(OR(ISBLANK($C132),$AL132&lt;&gt;TRUE()),"",IF(ISBLANK(L132),Constants!$B$35,MAX(0,MIN(Constants!$B$31,L132))))</f>
        <v/>
      </c>
      <c r="AS132" s="74" t="str">
        <f aca="false">IF(OR(ISBLANK($C132),$AL132&lt;&gt;TRUE()),"",IF(ISBLANK(M132),Constants!$B$35,MAX(0,MIN(Constants!$B$32,M132))))</f>
        <v/>
      </c>
      <c r="AT132" s="74" t="str">
        <f aca="false">IF(ISBLANK($C132),"",COUNTA($P132:$X132)&gt;0)</f>
        <v/>
      </c>
      <c r="AU132" s="74" t="str">
        <f aca="false">IF(OR(ISBLANK($C132),$AT132&lt;&gt;TRUE()),"",IF(ISBLANK(P132),Constants!$B$27,MAX(0,P132)))</f>
        <v/>
      </c>
      <c r="AV132" s="74" t="str">
        <f aca="false">IF(OR(ISBLANK($C132),$AT132&lt;&gt;TRUE()),"",IF(ISBLANK(Q132),Constants!$B$28,MAX(0,Q132)))</f>
        <v/>
      </c>
      <c r="AW132" s="74" t="str">
        <f aca="false">IF(OR(ISBLANK($C132),$AT132&lt;&gt;TRUE()),"",IF(S132=Constants!$B$7,TRUE(),IF(S132=Constants!$B$8,FALSE(),TRUE())))</f>
        <v/>
      </c>
      <c r="AX132" s="74" t="str">
        <f aca="false">IF(OR(ISBLANK($C132),$AT132&lt;&gt;TRUE()),"",IF(R132=Constants!$B$7,TRUE(),IF(R132=Constants!$B$8,FALSE(),TRUE())))</f>
        <v/>
      </c>
      <c r="AY132" s="74" t="str">
        <f aca="false">IF(OR(ISBLANK($C132),$AT132&lt;&gt;TRUE()),"",IF(T132=Constants!$B$33,TRUE(),IF(T132=Constants!$B$34,FALSE(),IF(AND(ISNUMBER(X132),OR(ISBLANK(W132),W132=0)),TRUE(),IF(AND(ISBLANK(X132),ISNUMBER(W132),W132&lt;&gt;0),FALSE(),"")))))</f>
        <v/>
      </c>
      <c r="AZ132" s="74" t="str">
        <f aca="false">IF(OR(ISBLANK($C132),$AT132&lt;&gt;TRUE()),"",IF(ISBLANK(U132),Constants!$B$35,MAX(0,MIN(Constants!$B$31,U132))))</f>
        <v/>
      </c>
      <c r="BA132" s="74" t="str">
        <f aca="false">IF(OR(ISBLANK($C132),$AT132&lt;&gt;TRUE()),"",IF(ISBLANK(V132),Constants!$B$35,MAX(0,MIN(Constants!$B$32,V132))))</f>
        <v/>
      </c>
      <c r="BB132" s="74" t="str">
        <f aca="false">IF(ISBLANK($C132),"",COUNTA($Y132:$AG132)&gt;0)</f>
        <v/>
      </c>
      <c r="BC132" s="74" t="str">
        <f aca="false">IF(OR(ISBLANK($C132),$BB132&lt;&gt;TRUE()),"",IF(ISBLANK(Y132),Constants!$B$27,MAX(0,Y132)))</f>
        <v/>
      </c>
      <c r="BD132" s="74" t="str">
        <f aca="false">IF(OR(ISBLANK($C132),$BB132&lt;&gt;TRUE()),"",IF(ISBLANK(Z132),Constants!$B$28,MAX(0,Z132)))</f>
        <v/>
      </c>
      <c r="BE132" s="74" t="str">
        <f aca="false">IF(OR(ISBLANK($C132),$BB132&lt;&gt;TRUE()),"",IF(AB132=Constants!$B$7,TRUE(),IF(AB132=Constants!$B$8,FALSE(),TRUE())))</f>
        <v/>
      </c>
      <c r="BF132" s="74" t="str">
        <f aca="false">IF(OR(ISBLANK($C132),$BB132&lt;&gt;TRUE()),"",IF(AA132=Constants!$B$7,TRUE(),IF(AA132=Constants!$B$8,FALSE(),TRUE())))</f>
        <v/>
      </c>
      <c r="BG132" s="74" t="str">
        <f aca="false">IF(OR(ISBLANK($C132),$BB132&lt;&gt;TRUE()),"",IF(AC132=Constants!$B$33,TRUE(),IF(AC132=Constants!$B$34,FALSE(),IF(AND(ISNUMBER(AG132),OR(ISBLANK(AF132),AF132=0)),TRUE(),IF(AND(ISBLANK(AG132),ISNUMBER(AF132),AF132&lt;&gt;0),FALSE(),"")))))</f>
        <v/>
      </c>
      <c r="BH132" s="74" t="str">
        <f aca="false">IF(OR(ISBLANK($C132),$BB132&lt;&gt;TRUE()),"",IF(ISBLANK(AD132),Constants!$B$35,MAX(0,MIN(Constants!$B$31,AD132))))</f>
        <v/>
      </c>
      <c r="BI132" s="74" t="str">
        <f aca="false">IF(OR(ISBLANK($C132),$BB132&lt;&gt;TRUE()),"",IF(ISBLANK(AE132),Constants!$B$35,MAX(0,MIN(Constants!$B$32,AE132))))</f>
        <v/>
      </c>
      <c r="BJ132" s="75" t="str">
        <f aca="false">IF(ISBLANK($C132),
  "",
IF(AH132=Constants!$B$7,
  TRUE(),
IF(AH132=Constants!$B$8,
  FALSE(),
  FALSE()
)))</f>
        <v/>
      </c>
      <c r="BK132" s="74" t="str">
        <f aca="false">IF(ISBLANK($C132),"",IF($BJ132,Constants!$B$9,IF(COUNTA($E132:$AH132)=0,Constants!$B$10,IF(NOT($AK132),Constants!$B$11,IF(AND(NOT(ISNUMBER($BM132)),COUNTA($O132,$X132,$AG132)&gt;0),Constants!$B$13,Constants!$B$12)))))</f>
        <v/>
      </c>
      <c r="BL132" s="74" t="str">
        <f aca="false">IF(ISBLANK($C132),"",IF($BK132&lt;&gt;Constants!$B$12,$BK132,Constants!$B$4))</f>
        <v/>
      </c>
      <c r="BM132" s="73" t="str">
        <f aca="false">IF(OR(ISBLANK($D$8), NOT(ISNUMBER($D$8))), Constants!$B$17,$D$8)</f>
        <v>ERROR: Set Target Time in cell D8</v>
      </c>
      <c r="BN132" s="73" t="str">
        <f aca="false">IF(OR($BK132&lt;&gt;Constants!$B$12,$AL132&lt;&gt;TRUE()),"",IF(NOT($AO132),TRUE(),IF($AQ132="","",$AQ132)))</f>
        <v/>
      </c>
      <c r="BO132" s="74" t="b">
        <f aca="false">IF(BN132="",FALSE(),IF(NOT($AO132),TRUE(),IF($AQ132,ISNUMBER(O132),ISNUMBER(N132))))</f>
        <v>0</v>
      </c>
      <c r="BP132" s="76" t="str">
        <f aca="false">IF(BO132,IF($AJ132,1,Constants!$B$22)*POWER(Constants!$B$23,MAX($AM132,0))*POWER(Constants!$B$24,MAX($AN132,0)),"")</f>
        <v/>
      </c>
      <c r="BQ132" s="74" t="str">
        <f aca="false">IF(OR($BK132&lt;&gt;Constants!$B$12,NOT($BO132)),"",IF(NOT($AO132),0,Constants!$B$19*IF($AQ132,1,MAX(0,MIN(1,(Constants!$B$20-N132)/Constants!$B$20)))))</f>
        <v/>
      </c>
      <c r="BR132" s="74" t="str">
        <f aca="false">IF(BQ132="","",BQ132*IF($AP132,1,Constants!$B$25)*BP132)</f>
        <v/>
      </c>
      <c r="BS132" s="74" t="str">
        <f aca="false">IF(OR($BK132&lt;&gt;Constants!$B$12,NOT($BO132)),"",IF(NOT($AO132),0,IF(NOT($AQ132),0,MAX(0,Constants!$B$21*(1-ABS(O132-$BM132)/$BM132)))))</f>
        <v/>
      </c>
      <c r="BT132" s="74" t="str">
        <f aca="false">IF(BS132="","",BS132*BP132)</f>
        <v/>
      </c>
      <c r="BU132" s="74" t="str">
        <f aca="false">IF(OR($BK132&lt;&gt;Constants!$B$12,NOT($BO132)),"",IF(OR(NOT($AO132),NOT($AP132)),0,MIN(Constants!$B$18,(Constants!$B$29*$AR132+Constants!$B$30*$AS132)*IF($AQ132,1,MAX(0,MIN(1,(Constants!$B$20-N132)/Constants!$B$20))))))</f>
        <v/>
      </c>
      <c r="BV132" s="74" t="str">
        <f aca="false">IF(BU132="","",BU132*BP132)</f>
        <v/>
      </c>
      <c r="BW132" s="75" t="str">
        <f aca="false">IF(OR($BK132&lt;&gt;Constants!$B$12,NOT($BO132)),"",BR132+BT132+BV132)</f>
        <v/>
      </c>
      <c r="BX132" s="73" t="str">
        <f aca="false">IF(OR($BK132&lt;&gt;Constants!$B$12,$AT132&lt;&gt;TRUE()),"",IF(NOT($AW132),TRUE(),IF($AY132="","",$AY132)))</f>
        <v/>
      </c>
      <c r="BY132" s="74" t="b">
        <f aca="false">IF(BX132="",FALSE(),IF(NOT($AW132),TRUE(),IF($AY132,ISNUMBER(X132),ISNUMBER(W132))))</f>
        <v>0</v>
      </c>
      <c r="BZ132" s="76" t="str">
        <f aca="false">IF(BY132,IF($AJ132,1,Constants!$B$22)*POWER(Constants!$B$23,MAX($AU132,0))*POWER(Constants!$B$24,MAX($AV132,0)),"")</f>
        <v/>
      </c>
      <c r="CA132" s="74" t="str">
        <f aca="false">IF(OR($BK132&lt;&gt;Constants!$B$12,NOT($BY132)),"",IF(NOT($AW132),0,Constants!$B$19*IF($AY132,1,MAX(0,MIN(1,(Constants!$B$20-W132)/Constants!$B$20)))))</f>
        <v/>
      </c>
      <c r="CB132" s="74" t="str">
        <f aca="false">IF(CA132="","",CA132*IF($AX132,1,Constants!$B$25)*BZ132)</f>
        <v/>
      </c>
      <c r="CC132" s="74" t="str">
        <f aca="false">IF(OR($BK132&lt;&gt;Constants!$B$12,NOT($BY132)),"",IF(NOT($AW132),0,IF(NOT($AY132),0,MAX(0,Constants!$B$21*(1-ABS(X132-$BM132)/$BM132)))))</f>
        <v/>
      </c>
      <c r="CD132" s="74" t="str">
        <f aca="false">IF(CC132="","",CC132*BZ132)</f>
        <v/>
      </c>
      <c r="CE132" s="74" t="str">
        <f aca="false">IF(OR($BK132&lt;&gt;Constants!$B$12,NOT($BY132)),"",IF(OR(NOT($AW132),NOT($AX132)),0,MIN(Constants!$B$18,(Constants!$B$29*$AZ132+Constants!$B$30*$BA132)*IF($AY132,1,MAX(0,MIN(1,(Constants!$B$20-W132)/Constants!$B$20))))))</f>
        <v/>
      </c>
      <c r="CF132" s="74" t="str">
        <f aca="false">IF(CE132="","",CE132*BZ132)</f>
        <v/>
      </c>
      <c r="CG132" s="75" t="str">
        <f aca="false">IF(OR($BK132&lt;&gt;Constants!$B$12,NOT($BY132)),"",CB132+CD132+CF132)</f>
        <v/>
      </c>
      <c r="CH132" s="73" t="b">
        <f aca="false">IF(OR(BN132="",BX132=""),TRUE(),BN132&lt;&gt;BX132)</f>
        <v>1</v>
      </c>
      <c r="CI132" s="74" t="str">
        <f aca="false">IF(OR($BK132&lt;&gt;Constants!$B$12,$BB132&lt;&gt;TRUE(),NOT($CH132)),"",IF(NOT($BE132),TRUE(),IF($BG132="","",$BG132)))</f>
        <v/>
      </c>
      <c r="CJ132" s="74" t="b">
        <f aca="false">IF(CI132="",FALSE(),IF(NOT($BE132),TRUE(),IF($BG132,ISNUMBER(AG132),ISNUMBER(AF132))))</f>
        <v>0</v>
      </c>
      <c r="CK132" s="76" t="str">
        <f aca="false">IF(CJ132,IF($AJ132,1,Constants!$B$22)*POWER(Constants!$B$23,MAX($BC132,0))*POWER(Constants!$B$24,MAX($BD132,0)),"")</f>
        <v/>
      </c>
      <c r="CL132" s="74" t="str">
        <f aca="false">IF(OR($BK132&lt;&gt;Constants!$B$12,NOT($CJ132)),"",IF(NOT($BE132),0,Constants!$B$19*IF($BG132,1,MAX(0,MIN(1,(Constants!$B$20-AF132)/Constants!$B$20)))))</f>
        <v/>
      </c>
      <c r="CM132" s="74" t="str">
        <f aca="false">IF(CL132="","",CL132*IF($BF132,1,Constants!$B$25)*CK132)</f>
        <v/>
      </c>
      <c r="CN132" s="74" t="str">
        <f aca="false">IF(OR($BK132&lt;&gt;Constants!$B$12,NOT($CJ132)),"",IF(NOT($BE132),0,IF(NOT($BG132),0,MAX(0,Constants!$B$21*(1-ABS(AG132-$BM132)/$BM132)))))</f>
        <v/>
      </c>
      <c r="CO132" s="74" t="str">
        <f aca="false">IF(CN132="","",CN132*CK132)</f>
        <v/>
      </c>
      <c r="CP132" s="74" t="str">
        <f aca="false">IF(OR($BK132&lt;&gt;Constants!$B$12,NOT($CJ132)),"",IF(OR(NOT($BE132),NOT($BF132)),0,MIN(Constants!$B$18,(Constants!$B$29*$BH132+Constants!$B$30*$BI132)*IF($BG132,1,MAX(0,MIN(1,(Constants!$B$20-AF132)/Constants!$B$20))))))</f>
        <v/>
      </c>
      <c r="CQ132" s="74" t="str">
        <f aca="false">IF(CP132="","",CP132*CK132)</f>
        <v/>
      </c>
      <c r="CR132" s="75" t="str">
        <f aca="false">IF(OR($BK132&lt;&gt;Constants!$B$12,NOT($CJ132)),"",CM132+CO132+CQ132)</f>
        <v/>
      </c>
      <c r="CS132" s="73" t="str">
        <f aca="false">IF(OR($BK132&lt;&gt;Constants!$B$12,ISBLANK($C132)),"",BW132)</f>
        <v/>
      </c>
      <c r="CT132" s="74" t="str">
        <f aca="false">IF(OR($BK132&lt;&gt;Constants!$B$12,ISBLANK($C132)),"",CG132)</f>
        <v/>
      </c>
      <c r="CU132" s="75" t="str">
        <f aca="false">IF(OR($BK132&lt;&gt;Constants!$B$12,ISBLANK($C132)),"",CR132)</f>
        <v/>
      </c>
      <c r="CV132" s="74" t="str">
        <f aca="false">IF(OR($BK132&lt;&gt;Constants!$B$12,ISBLANK($C132)),"",IF(COUNT(CS132:CU132)=0,0,MAX(CS132:CU132)))</f>
        <v/>
      </c>
      <c r="CW132" s="74" t="str">
        <f aca="false">IF($BK132&lt;&gt;Constants!$B$12,"",CV132)</f>
        <v/>
      </c>
      <c r="CX132" s="74" t="str">
        <f aca="false">IF(ISNUMBER(CW132), RANK(CW132,$CW$11:$CW$510), "")</f>
        <v/>
      </c>
      <c r="CY132" s="73" t="str">
        <f aca="false">IF(OR($BK132&lt;&gt;Constants!$B$12,ISBLANK($C132)),"",MAX(BT132,CD132,CO132))</f>
        <v/>
      </c>
      <c r="CZ132" s="74" t="str">
        <f aca="false">IF(ISNUMBER(CY132), RANK(CY132,CY$11:CY$510), "")</f>
        <v/>
      </c>
      <c r="DA132" s="74" t="str">
        <f aca="false">IF(OR($BK132&lt;&gt;Constants!$B$12,ISBLANK($C132)),"",MAX(AM132,AU132,IF($CH132,BC132,0)))</f>
        <v/>
      </c>
      <c r="DB132" s="74" t="str">
        <f aca="false">IF(ISNUMBER(DA132), RANK(DA132,DA$11:DA$510,1), "")</f>
        <v/>
      </c>
      <c r="DC132" s="74" t="str">
        <f aca="false">IF(OR($BK132&lt;&gt;Constants!$B$12,ISBLANK($C132)),"",MAX(BV132,CF132,CQ132))</f>
        <v/>
      </c>
      <c r="DD132" s="74" t="str">
        <f aca="false">IF(ISNUMBER(DC132),RANK(DC132,DC$11:DC$510),"")</f>
        <v/>
      </c>
      <c r="DE132" s="77" t="str">
        <f aca="false">IFERROR(IF(OR($BK132&lt;&gt;Constants!$B$12, ISBLANK($C132)),"",LARGE(CS132:CU132,2)), 0)</f>
        <v/>
      </c>
      <c r="DF132" s="75" t="str">
        <f aca="false">IF(ISNUMBER(DE132), RANK(DE132,DE$11:DE$510), "")</f>
        <v/>
      </c>
      <c r="DG132" s="74" t="str">
        <f aca="false">IF(ISBLANK($C132),"",IF(BK132=Constants!$B$12,RANK($CX132, $CX$11:$CX$510, 1)+
SUMPRODUCT(--($CX$11:$CX$510=$CX132),--($CZ132&gt;$CZ$11:$CZ$510))+
SUMPRODUCT(--($CX$11:$CX$510=$CX132),--($CZ132=$CZ$11:$CZ$510),--($DB132&gt;$DB$11:$DB$510))+
SUMPRODUCT(--($CX$11:$CX$510=$CX132),--($CZ132=$CZ$11:$CZ$510),--($DB132=$DB$11:$DB$510), --($DD132&gt;$DD$11:$DD$510))+
SUMPRODUCT(--($CX$11:$CX$510=$CX132),--($CZ132=$CZ$11:$CZ$510),--($DB132=$DB$11:$DB$510), --($DD132=$DD$11:$DD$510), --($DF132&gt;$DF$11:$DF$510))
,BK132)
)</f>
        <v/>
      </c>
      <c r="DH132" s="74" t="str">
        <f aca="false">IF(ISBLANK(C132),"",IF(BK132&lt;&gt;Constants!$B$12, BK132, CX132-DG132))</f>
        <v/>
      </c>
      <c r="DI132" s="75"/>
      <c r="DJ132" s="78"/>
      <c r="DK132" s="79" t="str">
        <f aca="false">IF(ISBLANK($C132),"",IF($BK132=Constants!$B$13,$BM132,""))</f>
        <v/>
      </c>
      <c r="DL132" s="78" t="str">
        <f aca="false">IF(ISBLANK($C132),"",IF($BK132&lt;&gt;Constants!$B$12,"",IF(COUNT($CS132:$CU132)=0,"",MATCH($CV132,$CS132:$CU132,0))))</f>
        <v/>
      </c>
      <c r="DM132" s="80" t="str">
        <f aca="false">IF(ISNUMBER($DL132),CHOOSE($DL132,$BR132,$CB132,$CM132),"")</f>
        <v/>
      </c>
      <c r="DN132" s="80" t="str">
        <f aca="false">IF(ISNUMBER($DL132),CHOOSE($DL132,$BT132,$CD132,$CO132),"")</f>
        <v/>
      </c>
      <c r="DO132" s="80" t="str">
        <f aca="false">IF(ISNUMBER($DL132),CHOOSE($DL132,$BV132,$CF132,$CQ132),"")</f>
        <v/>
      </c>
      <c r="DP132" s="81" t="str">
        <f aca="false">IF(ISBLANK(C132),"",IF(BK132&lt;&gt;Constants!$B$12, BK132 ,CW132))</f>
        <v/>
      </c>
      <c r="DQ132" s="82" t="str">
        <f aca="false">IF(ISBLANK($C132),"",IF($BK132&lt;&gt;Constants!$B$12,$BK132,$BL132))</f>
        <v/>
      </c>
      <c r="DR132" s="82" t="str">
        <f aca="false">IF(ISBLANK(C132),"",DH132)</f>
        <v/>
      </c>
      <c r="DS132" s="82" t="str">
        <f aca="false">IF(ISBLANK(C132),"",DG132)</f>
        <v/>
      </c>
      <c r="DT132" s="83" t="str">
        <f aca="false">IF(ISBLANK(C132),
  "",
IF(DS132=Constants!$B$9,COUNTA($C$11:$C510)+2,IF(DS132=Constants!$B$10,COUNTA($C$11:$C510)+1,IF(DS132=Constants!$B$11,COUNTA($C$11:$C510),DS132))))</f>
        <v/>
      </c>
      <c r="DU132" s="3"/>
      <c r="DV132" s="84" t="n">
        <f aca="false">IF(OR(ISNUMBER(DS132),DS132="DQ",DS132="P",DS132="NS"),
    1,
    0
)</f>
        <v>0</v>
      </c>
      <c r="DW132" s="84" t="n">
        <v>122</v>
      </c>
      <c r="DX132" s="84" t="str">
        <f aca="false">IF(ISBLANK($C132),"",IF(ISNUMBER(DT132),DT132+ROW($B132)/1000,""))</f>
        <v/>
      </c>
      <c r="DY132" s="84" t="str">
        <f aca="false">IF(ISNUMBER(DX132), RANK(DX132,DX$11:DX$510,1), "")</f>
        <v/>
      </c>
      <c r="DZ132" s="84" t="str">
        <f aca="false">IF(ISBLANK($C132),
    "",
    $B132
)</f>
        <v/>
      </c>
      <c r="EA132" s="84" t="str">
        <f aca="false">IF(ISBLANK($C132),
    "",
    $C132
)</f>
        <v/>
      </c>
      <c r="EB132" s="84" t="str">
        <f aca="false">IF(ISBLANK($C132),
    "",
    $D132
)</f>
        <v/>
      </c>
      <c r="EC132" s="84" t="str">
        <f aca="false">IF(ISBLANK($C132),"",$DQ132)</f>
        <v/>
      </c>
      <c r="ED132" s="86" t="str">
        <f aca="false">DP132</f>
        <v/>
      </c>
      <c r="EE132" s="84" t="str">
        <f aca="false">IF(ISBLANK($C132),
    "",
    DS132
)</f>
        <v/>
      </c>
      <c r="EF132" s="87" t="str">
        <f aca="false">IF(DW132&gt;DV$10,
    "",
    VLOOKUP(DW132,DY$11:EE630,7,FALSE())
)</f>
        <v/>
      </c>
      <c r="EG132" s="88" t="str">
        <f aca="false">IF(DW132&gt;DV$10,
    "",
    VLOOKUP(DW132,DY$11:EE630,2,FALSE())
)</f>
        <v/>
      </c>
      <c r="EH132" s="88" t="str">
        <f aca="false">IF(DW132&gt;DV$10,
    "",
    VLOOKUP(DW132,DY$11:EE630,3,FALSE())
)</f>
        <v/>
      </c>
      <c r="EI132" s="88" t="str">
        <f aca="false">IF(DW132&gt;DV$10,
    "",
    VLOOKUP(DW132,DY$11:EE630,4,FALSE())
)</f>
        <v/>
      </c>
      <c r="EJ132" s="89" t="str">
        <f aca="false">IF(DW132&gt;DV$10,
    "",
    VLOOKUP(DW132,DY$11:EE630,6,FALSE())
)</f>
        <v/>
      </c>
      <c r="EK132" s="59"/>
    </row>
    <row r="133" customFormat="false" ht="15.75" hidden="false" customHeight="false" outlineLevel="0" collapsed="false">
      <c r="A133" s="3"/>
      <c r="B133" s="155"/>
      <c r="C133" s="156"/>
      <c r="D133" s="96"/>
      <c r="E133" s="157"/>
      <c r="F133" s="148"/>
      <c r="G133" s="148"/>
      <c r="H133" s="149"/>
      <c r="I133" s="150"/>
      <c r="J133" s="151"/>
      <c r="K133" s="151"/>
      <c r="L133" s="151"/>
      <c r="M133" s="151"/>
      <c r="N133" s="152"/>
      <c r="O133" s="103"/>
      <c r="P133" s="148"/>
      <c r="Q133" s="149"/>
      <c r="R133" s="150"/>
      <c r="S133" s="151"/>
      <c r="T133" s="151"/>
      <c r="U133" s="151"/>
      <c r="V133" s="151"/>
      <c r="W133" s="152"/>
      <c r="X133" s="103"/>
      <c r="Y133" s="148"/>
      <c r="Z133" s="149"/>
      <c r="AA133" s="150"/>
      <c r="AB133" s="151"/>
      <c r="AC133" s="151"/>
      <c r="AD133" s="151"/>
      <c r="AE133" s="151"/>
      <c r="AF133" s="152"/>
      <c r="AG133" s="104"/>
      <c r="AH133" s="150"/>
      <c r="AI133" s="73"/>
      <c r="AJ133" s="73" t="str">
        <f aca="false">IF(ISBLANK($C133),
  "",
IF(E133=Constants!$B$7,
  TRUE(),
IF(E133=Constants!$B$8,
  FALSE(),
  TRUE()
)))</f>
        <v/>
      </c>
      <c r="AK133" s="74" t="str">
        <f aca="false">IF(ISBLANK($C133),"",IF(F133=Constants!$B$8,FALSE(),TRUE()))</f>
        <v/>
      </c>
      <c r="AL133" s="74" t="str">
        <f aca="false">IF(ISBLANK($C133),"",COUNTA($G133:$O133)&gt;0)</f>
        <v/>
      </c>
      <c r="AM133" s="74" t="str">
        <f aca="false">IF(OR(ISBLANK($C133),$AL133&lt;&gt;TRUE()),"",IF(ISBLANK(G133),Constants!$B$27,MAX(0,G133)))</f>
        <v/>
      </c>
      <c r="AN133" s="74" t="str">
        <f aca="false">IF(OR(ISBLANK($C133),$AL133&lt;&gt;TRUE()),"",IF(ISBLANK(H133),Constants!$B$28,MAX(0,H133)))</f>
        <v/>
      </c>
      <c r="AO133" s="74" t="str">
        <f aca="false">IF(OR(ISBLANK($C133),$AL133&lt;&gt;TRUE()),"",IF(J133=Constants!$B$7,TRUE(),IF(J133=Constants!$B$8,FALSE(),TRUE())))</f>
        <v/>
      </c>
      <c r="AP133" s="74" t="str">
        <f aca="false">IF(OR(ISBLANK($C133),$AL133&lt;&gt;TRUE()),"",IF(I133=Constants!$B$7,TRUE(),IF(I133=Constants!$B$8,FALSE(),TRUE())))</f>
        <v/>
      </c>
      <c r="AQ133" s="74" t="str">
        <f aca="false">IF(OR(ISBLANK($C133),$AL133&lt;&gt;TRUE()),"",IF(K133=Constants!$B$33,TRUE(),IF(K133=Constants!$B$34,FALSE(),IF(AND(ISNUMBER(O133),OR(ISBLANK(N133),N133=0)),TRUE(),IF(AND(ISBLANK(O133),ISNUMBER(N133),N133&lt;&gt;0),FALSE(),"")))))</f>
        <v/>
      </c>
      <c r="AR133" s="74" t="str">
        <f aca="false">IF(OR(ISBLANK($C133),$AL133&lt;&gt;TRUE()),"",IF(ISBLANK(L133),Constants!$B$35,MAX(0,MIN(Constants!$B$31,L133))))</f>
        <v/>
      </c>
      <c r="AS133" s="74" t="str">
        <f aca="false">IF(OR(ISBLANK($C133),$AL133&lt;&gt;TRUE()),"",IF(ISBLANK(M133),Constants!$B$35,MAX(0,MIN(Constants!$B$32,M133))))</f>
        <v/>
      </c>
      <c r="AT133" s="74" t="str">
        <f aca="false">IF(ISBLANK($C133),"",COUNTA($P133:$X133)&gt;0)</f>
        <v/>
      </c>
      <c r="AU133" s="74" t="str">
        <f aca="false">IF(OR(ISBLANK($C133),$AT133&lt;&gt;TRUE()),"",IF(ISBLANK(P133),Constants!$B$27,MAX(0,P133)))</f>
        <v/>
      </c>
      <c r="AV133" s="74" t="str">
        <f aca="false">IF(OR(ISBLANK($C133),$AT133&lt;&gt;TRUE()),"",IF(ISBLANK(Q133),Constants!$B$28,MAX(0,Q133)))</f>
        <v/>
      </c>
      <c r="AW133" s="74" t="str">
        <f aca="false">IF(OR(ISBLANK($C133),$AT133&lt;&gt;TRUE()),"",IF(S133=Constants!$B$7,TRUE(),IF(S133=Constants!$B$8,FALSE(),TRUE())))</f>
        <v/>
      </c>
      <c r="AX133" s="74" t="str">
        <f aca="false">IF(OR(ISBLANK($C133),$AT133&lt;&gt;TRUE()),"",IF(R133=Constants!$B$7,TRUE(),IF(R133=Constants!$B$8,FALSE(),TRUE())))</f>
        <v/>
      </c>
      <c r="AY133" s="74" t="str">
        <f aca="false">IF(OR(ISBLANK($C133),$AT133&lt;&gt;TRUE()),"",IF(T133=Constants!$B$33,TRUE(),IF(T133=Constants!$B$34,FALSE(),IF(AND(ISNUMBER(X133),OR(ISBLANK(W133),W133=0)),TRUE(),IF(AND(ISBLANK(X133),ISNUMBER(W133),W133&lt;&gt;0),FALSE(),"")))))</f>
        <v/>
      </c>
      <c r="AZ133" s="74" t="str">
        <f aca="false">IF(OR(ISBLANK($C133),$AT133&lt;&gt;TRUE()),"",IF(ISBLANK(U133),Constants!$B$35,MAX(0,MIN(Constants!$B$31,U133))))</f>
        <v/>
      </c>
      <c r="BA133" s="74" t="str">
        <f aca="false">IF(OR(ISBLANK($C133),$AT133&lt;&gt;TRUE()),"",IF(ISBLANK(V133),Constants!$B$35,MAX(0,MIN(Constants!$B$32,V133))))</f>
        <v/>
      </c>
      <c r="BB133" s="74" t="str">
        <f aca="false">IF(ISBLANK($C133),"",COUNTA($Y133:$AG133)&gt;0)</f>
        <v/>
      </c>
      <c r="BC133" s="74" t="str">
        <f aca="false">IF(OR(ISBLANK($C133),$BB133&lt;&gt;TRUE()),"",IF(ISBLANK(Y133),Constants!$B$27,MAX(0,Y133)))</f>
        <v/>
      </c>
      <c r="BD133" s="74" t="str">
        <f aca="false">IF(OR(ISBLANK($C133),$BB133&lt;&gt;TRUE()),"",IF(ISBLANK(Z133),Constants!$B$28,MAX(0,Z133)))</f>
        <v/>
      </c>
      <c r="BE133" s="74" t="str">
        <f aca="false">IF(OR(ISBLANK($C133),$BB133&lt;&gt;TRUE()),"",IF(AB133=Constants!$B$7,TRUE(),IF(AB133=Constants!$B$8,FALSE(),TRUE())))</f>
        <v/>
      </c>
      <c r="BF133" s="74" t="str">
        <f aca="false">IF(OR(ISBLANK($C133),$BB133&lt;&gt;TRUE()),"",IF(AA133=Constants!$B$7,TRUE(),IF(AA133=Constants!$B$8,FALSE(),TRUE())))</f>
        <v/>
      </c>
      <c r="BG133" s="74" t="str">
        <f aca="false">IF(OR(ISBLANK($C133),$BB133&lt;&gt;TRUE()),"",IF(AC133=Constants!$B$33,TRUE(),IF(AC133=Constants!$B$34,FALSE(),IF(AND(ISNUMBER(AG133),OR(ISBLANK(AF133),AF133=0)),TRUE(),IF(AND(ISBLANK(AG133),ISNUMBER(AF133),AF133&lt;&gt;0),FALSE(),"")))))</f>
        <v/>
      </c>
      <c r="BH133" s="74" t="str">
        <f aca="false">IF(OR(ISBLANK($C133),$BB133&lt;&gt;TRUE()),"",IF(ISBLANK(AD133),Constants!$B$35,MAX(0,MIN(Constants!$B$31,AD133))))</f>
        <v/>
      </c>
      <c r="BI133" s="74" t="str">
        <f aca="false">IF(OR(ISBLANK($C133),$BB133&lt;&gt;TRUE()),"",IF(ISBLANK(AE133),Constants!$B$35,MAX(0,MIN(Constants!$B$32,AE133))))</f>
        <v/>
      </c>
      <c r="BJ133" s="75" t="str">
        <f aca="false">IF(ISBLANK($C133),
  "",
IF(AH133=Constants!$B$7,
  TRUE(),
IF(AH133=Constants!$B$8,
  FALSE(),
  FALSE()
)))</f>
        <v/>
      </c>
      <c r="BK133" s="74" t="str">
        <f aca="false">IF(ISBLANK($C133),"",IF($BJ133,Constants!$B$9,IF(COUNTA($E133:$AH133)=0,Constants!$B$10,IF(NOT($AK133),Constants!$B$11,IF(AND(NOT(ISNUMBER($BM133)),COUNTA($O133,$X133,$AG133)&gt;0),Constants!$B$13,Constants!$B$12)))))</f>
        <v/>
      </c>
      <c r="BL133" s="74" t="str">
        <f aca="false">IF(ISBLANK($C133),"",IF($BK133&lt;&gt;Constants!$B$12,$BK133,Constants!$B$4))</f>
        <v/>
      </c>
      <c r="BM133" s="73" t="str">
        <f aca="false">IF(OR(ISBLANK($D$8), NOT(ISNUMBER($D$8))), Constants!$B$17,$D$8)</f>
        <v>ERROR: Set Target Time in cell D8</v>
      </c>
      <c r="BN133" s="73" t="str">
        <f aca="false">IF(OR($BK133&lt;&gt;Constants!$B$12,$AL133&lt;&gt;TRUE()),"",IF(NOT($AO133),TRUE(),IF($AQ133="","",$AQ133)))</f>
        <v/>
      </c>
      <c r="BO133" s="74" t="b">
        <f aca="false">IF(BN133="",FALSE(),IF(NOT($AO133),TRUE(),IF($AQ133,ISNUMBER(O133),ISNUMBER(N133))))</f>
        <v>0</v>
      </c>
      <c r="BP133" s="76" t="str">
        <f aca="false">IF(BO133,IF($AJ133,1,Constants!$B$22)*POWER(Constants!$B$23,MAX($AM133,0))*POWER(Constants!$B$24,MAX($AN133,0)),"")</f>
        <v/>
      </c>
      <c r="BQ133" s="74" t="str">
        <f aca="false">IF(OR($BK133&lt;&gt;Constants!$B$12,NOT($BO133)),"",IF(NOT($AO133),0,Constants!$B$19*IF($AQ133,1,MAX(0,MIN(1,(Constants!$B$20-N133)/Constants!$B$20)))))</f>
        <v/>
      </c>
      <c r="BR133" s="74" t="str">
        <f aca="false">IF(BQ133="","",BQ133*IF($AP133,1,Constants!$B$25)*BP133)</f>
        <v/>
      </c>
      <c r="BS133" s="74" t="str">
        <f aca="false">IF(OR($BK133&lt;&gt;Constants!$B$12,NOT($BO133)),"",IF(NOT($AO133),0,IF(NOT($AQ133),0,MAX(0,Constants!$B$21*(1-ABS(O133-$BM133)/$BM133)))))</f>
        <v/>
      </c>
      <c r="BT133" s="74" t="str">
        <f aca="false">IF(BS133="","",BS133*BP133)</f>
        <v/>
      </c>
      <c r="BU133" s="74" t="str">
        <f aca="false">IF(OR($BK133&lt;&gt;Constants!$B$12,NOT($BO133)),"",IF(OR(NOT($AO133),NOT($AP133)),0,MIN(Constants!$B$18,(Constants!$B$29*$AR133+Constants!$B$30*$AS133)*IF($AQ133,1,MAX(0,MIN(1,(Constants!$B$20-N133)/Constants!$B$20))))))</f>
        <v/>
      </c>
      <c r="BV133" s="74" t="str">
        <f aca="false">IF(BU133="","",BU133*BP133)</f>
        <v/>
      </c>
      <c r="BW133" s="75" t="str">
        <f aca="false">IF(OR($BK133&lt;&gt;Constants!$B$12,NOT($BO133)),"",BR133+BT133+BV133)</f>
        <v/>
      </c>
      <c r="BX133" s="73" t="str">
        <f aca="false">IF(OR($BK133&lt;&gt;Constants!$B$12,$AT133&lt;&gt;TRUE()),"",IF(NOT($AW133),TRUE(),IF($AY133="","",$AY133)))</f>
        <v/>
      </c>
      <c r="BY133" s="74" t="b">
        <f aca="false">IF(BX133="",FALSE(),IF(NOT($AW133),TRUE(),IF($AY133,ISNUMBER(X133),ISNUMBER(W133))))</f>
        <v>0</v>
      </c>
      <c r="BZ133" s="76" t="str">
        <f aca="false">IF(BY133,IF($AJ133,1,Constants!$B$22)*POWER(Constants!$B$23,MAX($AU133,0))*POWER(Constants!$B$24,MAX($AV133,0)),"")</f>
        <v/>
      </c>
      <c r="CA133" s="74" t="str">
        <f aca="false">IF(OR($BK133&lt;&gt;Constants!$B$12,NOT($BY133)),"",IF(NOT($AW133),0,Constants!$B$19*IF($AY133,1,MAX(0,MIN(1,(Constants!$B$20-W133)/Constants!$B$20)))))</f>
        <v/>
      </c>
      <c r="CB133" s="74" t="str">
        <f aca="false">IF(CA133="","",CA133*IF($AX133,1,Constants!$B$25)*BZ133)</f>
        <v/>
      </c>
      <c r="CC133" s="74" t="str">
        <f aca="false">IF(OR($BK133&lt;&gt;Constants!$B$12,NOT($BY133)),"",IF(NOT($AW133),0,IF(NOT($AY133),0,MAX(0,Constants!$B$21*(1-ABS(X133-$BM133)/$BM133)))))</f>
        <v/>
      </c>
      <c r="CD133" s="74" t="str">
        <f aca="false">IF(CC133="","",CC133*BZ133)</f>
        <v/>
      </c>
      <c r="CE133" s="74" t="str">
        <f aca="false">IF(OR($BK133&lt;&gt;Constants!$B$12,NOT($BY133)),"",IF(OR(NOT($AW133),NOT($AX133)),0,MIN(Constants!$B$18,(Constants!$B$29*$AZ133+Constants!$B$30*$BA133)*IF($AY133,1,MAX(0,MIN(1,(Constants!$B$20-W133)/Constants!$B$20))))))</f>
        <v/>
      </c>
      <c r="CF133" s="74" t="str">
        <f aca="false">IF(CE133="","",CE133*BZ133)</f>
        <v/>
      </c>
      <c r="CG133" s="75" t="str">
        <f aca="false">IF(OR($BK133&lt;&gt;Constants!$B$12,NOT($BY133)),"",CB133+CD133+CF133)</f>
        <v/>
      </c>
      <c r="CH133" s="73" t="b">
        <f aca="false">IF(OR(BN133="",BX133=""),TRUE(),BN133&lt;&gt;BX133)</f>
        <v>1</v>
      </c>
      <c r="CI133" s="74" t="str">
        <f aca="false">IF(OR($BK133&lt;&gt;Constants!$B$12,$BB133&lt;&gt;TRUE(),NOT($CH133)),"",IF(NOT($BE133),TRUE(),IF($BG133="","",$BG133)))</f>
        <v/>
      </c>
      <c r="CJ133" s="74" t="b">
        <f aca="false">IF(CI133="",FALSE(),IF(NOT($BE133),TRUE(),IF($BG133,ISNUMBER(AG133),ISNUMBER(AF133))))</f>
        <v>0</v>
      </c>
      <c r="CK133" s="76" t="str">
        <f aca="false">IF(CJ133,IF($AJ133,1,Constants!$B$22)*POWER(Constants!$B$23,MAX($BC133,0))*POWER(Constants!$B$24,MAX($BD133,0)),"")</f>
        <v/>
      </c>
      <c r="CL133" s="74" t="str">
        <f aca="false">IF(OR($BK133&lt;&gt;Constants!$B$12,NOT($CJ133)),"",IF(NOT($BE133),0,Constants!$B$19*IF($BG133,1,MAX(0,MIN(1,(Constants!$B$20-AF133)/Constants!$B$20)))))</f>
        <v/>
      </c>
      <c r="CM133" s="74" t="str">
        <f aca="false">IF(CL133="","",CL133*IF($BF133,1,Constants!$B$25)*CK133)</f>
        <v/>
      </c>
      <c r="CN133" s="74" t="str">
        <f aca="false">IF(OR($BK133&lt;&gt;Constants!$B$12,NOT($CJ133)),"",IF(NOT($BE133),0,IF(NOT($BG133),0,MAX(0,Constants!$B$21*(1-ABS(AG133-$BM133)/$BM133)))))</f>
        <v/>
      </c>
      <c r="CO133" s="74" t="str">
        <f aca="false">IF(CN133="","",CN133*CK133)</f>
        <v/>
      </c>
      <c r="CP133" s="74" t="str">
        <f aca="false">IF(OR($BK133&lt;&gt;Constants!$B$12,NOT($CJ133)),"",IF(OR(NOT($BE133),NOT($BF133)),0,MIN(Constants!$B$18,(Constants!$B$29*$BH133+Constants!$B$30*$BI133)*IF($BG133,1,MAX(0,MIN(1,(Constants!$B$20-AF133)/Constants!$B$20))))))</f>
        <v/>
      </c>
      <c r="CQ133" s="74" t="str">
        <f aca="false">IF(CP133="","",CP133*CK133)</f>
        <v/>
      </c>
      <c r="CR133" s="75" t="str">
        <f aca="false">IF(OR($BK133&lt;&gt;Constants!$B$12,NOT($CJ133)),"",CM133+CO133+CQ133)</f>
        <v/>
      </c>
      <c r="CS133" s="73" t="str">
        <f aca="false">IF(OR($BK133&lt;&gt;Constants!$B$12,ISBLANK($C133)),"",BW133)</f>
        <v/>
      </c>
      <c r="CT133" s="74" t="str">
        <f aca="false">IF(OR($BK133&lt;&gt;Constants!$B$12,ISBLANK($C133)),"",CG133)</f>
        <v/>
      </c>
      <c r="CU133" s="75" t="str">
        <f aca="false">IF(OR($BK133&lt;&gt;Constants!$B$12,ISBLANK($C133)),"",CR133)</f>
        <v/>
      </c>
      <c r="CV133" s="74" t="str">
        <f aca="false">IF(OR($BK133&lt;&gt;Constants!$B$12,ISBLANK($C133)),"",IF(COUNT(CS133:CU133)=0,0,MAX(CS133:CU133)))</f>
        <v/>
      </c>
      <c r="CW133" s="74" t="str">
        <f aca="false">IF($BK133&lt;&gt;Constants!$B$12,"",CV133)</f>
        <v/>
      </c>
      <c r="CX133" s="74" t="str">
        <f aca="false">IF(ISNUMBER(CW133), RANK(CW133,$CW$11:$CW$510), "")</f>
        <v/>
      </c>
      <c r="CY133" s="73" t="str">
        <f aca="false">IF(OR($BK133&lt;&gt;Constants!$B$12,ISBLANK($C133)),"",MAX(BT133,CD133,CO133))</f>
        <v/>
      </c>
      <c r="CZ133" s="74" t="str">
        <f aca="false">IF(ISNUMBER(CY133), RANK(CY133,CY$11:CY$510), "")</f>
        <v/>
      </c>
      <c r="DA133" s="74" t="str">
        <f aca="false">IF(OR($BK133&lt;&gt;Constants!$B$12,ISBLANK($C133)),"",MAX(AM133,AU133,IF($CH133,BC133,0)))</f>
        <v/>
      </c>
      <c r="DB133" s="74" t="str">
        <f aca="false">IF(ISNUMBER(DA133), RANK(DA133,DA$11:DA$510,1), "")</f>
        <v/>
      </c>
      <c r="DC133" s="74" t="str">
        <f aca="false">IF(OR($BK133&lt;&gt;Constants!$B$12,ISBLANK($C133)),"",MAX(BV133,CF133,CQ133))</f>
        <v/>
      </c>
      <c r="DD133" s="74" t="str">
        <f aca="false">IF(ISNUMBER(DC133),RANK(DC133,DC$11:DC$510),"")</f>
        <v/>
      </c>
      <c r="DE133" s="77" t="str">
        <f aca="false">IFERROR(IF(OR($BK133&lt;&gt;Constants!$B$12, ISBLANK($C133)),"",LARGE(CS133:CU133,2)), 0)</f>
        <v/>
      </c>
      <c r="DF133" s="75" t="str">
        <f aca="false">IF(ISNUMBER(DE133), RANK(DE133,DE$11:DE$510), "")</f>
        <v/>
      </c>
      <c r="DG133" s="74" t="str">
        <f aca="false">IF(ISBLANK($C133),"",IF(BK133=Constants!$B$12,RANK($CX133, $CX$11:$CX$510, 1)+
SUMPRODUCT(--($CX$11:$CX$510=$CX133),--($CZ133&gt;$CZ$11:$CZ$510))+
SUMPRODUCT(--($CX$11:$CX$510=$CX133),--($CZ133=$CZ$11:$CZ$510),--($DB133&gt;$DB$11:$DB$510))+
SUMPRODUCT(--($CX$11:$CX$510=$CX133),--($CZ133=$CZ$11:$CZ$510),--($DB133=$DB$11:$DB$510), --($DD133&gt;$DD$11:$DD$510))+
SUMPRODUCT(--($CX$11:$CX$510=$CX133),--($CZ133=$CZ$11:$CZ$510),--($DB133=$DB$11:$DB$510), --($DD133=$DD$11:$DD$510), --($DF133&gt;$DF$11:$DF$510))
,BK133)
)</f>
        <v/>
      </c>
      <c r="DH133" s="74" t="str">
        <f aca="false">IF(ISBLANK(C133),"",IF(BK133&lt;&gt;Constants!$B$12, BK133, CX133-DG133))</f>
        <v/>
      </c>
      <c r="DI133" s="75"/>
      <c r="DJ133" s="78"/>
      <c r="DK133" s="79" t="str">
        <f aca="false">IF(ISBLANK($C133),"",IF($BK133=Constants!$B$13,$BM133,""))</f>
        <v/>
      </c>
      <c r="DL133" s="78" t="str">
        <f aca="false">IF(ISBLANK($C133),"",IF($BK133&lt;&gt;Constants!$B$12,"",IF(COUNT($CS133:$CU133)=0,"",MATCH($CV133,$CS133:$CU133,0))))</f>
        <v/>
      </c>
      <c r="DM133" s="80" t="str">
        <f aca="false">IF(ISNUMBER($DL133),CHOOSE($DL133,$BR133,$CB133,$CM133),"")</f>
        <v/>
      </c>
      <c r="DN133" s="80" t="str">
        <f aca="false">IF(ISNUMBER($DL133),CHOOSE($DL133,$BT133,$CD133,$CO133),"")</f>
        <v/>
      </c>
      <c r="DO133" s="80" t="str">
        <f aca="false">IF(ISNUMBER($DL133),CHOOSE($DL133,$BV133,$CF133,$CQ133),"")</f>
        <v/>
      </c>
      <c r="DP133" s="81" t="str">
        <f aca="false">IF(ISBLANK(C133),"",IF(BK133&lt;&gt;Constants!$B$12, BK133 ,CW133))</f>
        <v/>
      </c>
      <c r="DQ133" s="82" t="str">
        <f aca="false">IF(ISBLANK($C133),"",IF($BK133&lt;&gt;Constants!$B$12,$BK133,$BL133))</f>
        <v/>
      </c>
      <c r="DR133" s="82" t="str">
        <f aca="false">IF(ISBLANK(C133),"",DH133)</f>
        <v/>
      </c>
      <c r="DS133" s="82" t="str">
        <f aca="false">IF(ISBLANK(C133),"",DG133)</f>
        <v/>
      </c>
      <c r="DT133" s="83" t="str">
        <f aca="false">IF(ISBLANK(C133),
  "",
IF(DS133=Constants!$B$9,COUNTA($C$11:$C510)+2,IF(DS133=Constants!$B$10,COUNTA($C$11:$C510)+1,IF(DS133=Constants!$B$11,COUNTA($C$11:$C510),DS133))))</f>
        <v/>
      </c>
      <c r="DU133" s="3"/>
      <c r="DV133" s="84" t="n">
        <f aca="false">IF(OR(ISNUMBER(DS133),DS133="DQ",DS133="P",DS133="NS"),
    1,
    0
)</f>
        <v>0</v>
      </c>
      <c r="DW133" s="84" t="n">
        <v>123</v>
      </c>
      <c r="DX133" s="84" t="str">
        <f aca="false">IF(ISBLANK($C133),"",IF(ISNUMBER(DT133),DT133+ROW($B133)/1000,""))</f>
        <v/>
      </c>
      <c r="DY133" s="84" t="str">
        <f aca="false">IF(ISNUMBER(DX133), RANK(DX133,DX$11:DX$510,1), "")</f>
        <v/>
      </c>
      <c r="DZ133" s="84" t="str">
        <f aca="false">IF(ISBLANK($C133),
    "",
    $B133
)</f>
        <v/>
      </c>
      <c r="EA133" s="84" t="str">
        <f aca="false">IF(ISBLANK($C133),
    "",
    $C133
)</f>
        <v/>
      </c>
      <c r="EB133" s="84" t="str">
        <f aca="false">IF(ISBLANK($C133),
    "",
    $D133
)</f>
        <v/>
      </c>
      <c r="EC133" s="84" t="str">
        <f aca="false">IF(ISBLANK($C133),"",$DQ133)</f>
        <v/>
      </c>
      <c r="ED133" s="86" t="str">
        <f aca="false">DP133</f>
        <v/>
      </c>
      <c r="EE133" s="84" t="str">
        <f aca="false">IF(ISBLANK($C133),
    "",
    DS133
)</f>
        <v/>
      </c>
      <c r="EF133" s="87" t="str">
        <f aca="false">IF(DW133&gt;DV$10,
    "",
    VLOOKUP(DW133,DY$11:EE631,7,FALSE())
)</f>
        <v/>
      </c>
      <c r="EG133" s="88" t="str">
        <f aca="false">IF(DW133&gt;DV$10,
    "",
    VLOOKUP(DW133,DY$11:EE631,2,FALSE())
)</f>
        <v/>
      </c>
      <c r="EH133" s="88" t="str">
        <f aca="false">IF(DW133&gt;DV$10,
    "",
    VLOOKUP(DW133,DY$11:EE631,3,FALSE())
)</f>
        <v/>
      </c>
      <c r="EI133" s="88" t="str">
        <f aca="false">IF(DW133&gt;DV$10,
    "",
    VLOOKUP(DW133,DY$11:EE631,4,FALSE())
)</f>
        <v/>
      </c>
      <c r="EJ133" s="89" t="str">
        <f aca="false">IF(DW133&gt;DV$10,
    "",
    VLOOKUP(DW133,DY$11:EE631,6,FALSE())
)</f>
        <v/>
      </c>
      <c r="EK133" s="59"/>
    </row>
    <row r="134" customFormat="false" ht="15.75" hidden="false" customHeight="false" outlineLevel="0" collapsed="false">
      <c r="A134" s="3"/>
      <c r="B134" s="153"/>
      <c r="C134" s="154"/>
      <c r="D134" s="135"/>
      <c r="E134" s="158"/>
      <c r="F134" s="137"/>
      <c r="G134" s="137"/>
      <c r="H134" s="138"/>
      <c r="I134" s="139"/>
      <c r="J134" s="140"/>
      <c r="K134" s="140"/>
      <c r="L134" s="140"/>
      <c r="M134" s="140"/>
      <c r="N134" s="141"/>
      <c r="O134" s="142"/>
      <c r="P134" s="137"/>
      <c r="Q134" s="138"/>
      <c r="R134" s="139"/>
      <c r="S134" s="140"/>
      <c r="T134" s="140"/>
      <c r="U134" s="140"/>
      <c r="V134" s="140"/>
      <c r="W134" s="141"/>
      <c r="X134" s="142"/>
      <c r="Y134" s="137"/>
      <c r="Z134" s="138"/>
      <c r="AA134" s="139"/>
      <c r="AB134" s="140"/>
      <c r="AC134" s="140"/>
      <c r="AD134" s="140"/>
      <c r="AE134" s="140"/>
      <c r="AF134" s="141"/>
      <c r="AG134" s="143"/>
      <c r="AH134" s="139"/>
      <c r="AI134" s="116"/>
      <c r="AJ134" s="116" t="str">
        <f aca="false">IF(ISBLANK($C134),
  "",
IF(E134=Constants!$B$7,
  TRUE(),
IF(E134=Constants!$B$8,
  FALSE(),
  TRUE()
)))</f>
        <v/>
      </c>
      <c r="AK134" s="117" t="str">
        <f aca="false">IF(ISBLANK($C134),"",IF(F134=Constants!$B$8,FALSE(),TRUE()))</f>
        <v/>
      </c>
      <c r="AL134" s="117" t="str">
        <f aca="false">IF(ISBLANK($C134),"",COUNTA($G134:$O134)&gt;0)</f>
        <v/>
      </c>
      <c r="AM134" s="117" t="str">
        <f aca="false">IF(OR(ISBLANK($C134),$AL134&lt;&gt;TRUE()),"",IF(ISBLANK(G134),Constants!$B$27,MAX(0,G134)))</f>
        <v/>
      </c>
      <c r="AN134" s="117" t="str">
        <f aca="false">IF(OR(ISBLANK($C134),$AL134&lt;&gt;TRUE()),"",IF(ISBLANK(H134),Constants!$B$28,MAX(0,H134)))</f>
        <v/>
      </c>
      <c r="AO134" s="117" t="str">
        <f aca="false">IF(OR(ISBLANK($C134),$AL134&lt;&gt;TRUE()),"",IF(J134=Constants!$B$7,TRUE(),IF(J134=Constants!$B$8,FALSE(),TRUE())))</f>
        <v/>
      </c>
      <c r="AP134" s="117" t="str">
        <f aca="false">IF(OR(ISBLANK($C134),$AL134&lt;&gt;TRUE()),"",IF(I134=Constants!$B$7,TRUE(),IF(I134=Constants!$B$8,FALSE(),TRUE())))</f>
        <v/>
      </c>
      <c r="AQ134" s="117" t="str">
        <f aca="false">IF(OR(ISBLANK($C134),$AL134&lt;&gt;TRUE()),"",IF(K134=Constants!$B$33,TRUE(),IF(K134=Constants!$B$34,FALSE(),IF(AND(ISNUMBER(O134),OR(ISBLANK(N134),N134=0)),TRUE(),IF(AND(ISBLANK(O134),ISNUMBER(N134),N134&lt;&gt;0),FALSE(),"")))))</f>
        <v/>
      </c>
      <c r="AR134" s="117" t="str">
        <f aca="false">IF(OR(ISBLANK($C134),$AL134&lt;&gt;TRUE()),"",IF(ISBLANK(L134),Constants!$B$35,MAX(0,MIN(Constants!$B$31,L134))))</f>
        <v/>
      </c>
      <c r="AS134" s="117" t="str">
        <f aca="false">IF(OR(ISBLANK($C134),$AL134&lt;&gt;TRUE()),"",IF(ISBLANK(M134),Constants!$B$35,MAX(0,MIN(Constants!$B$32,M134))))</f>
        <v/>
      </c>
      <c r="AT134" s="117" t="str">
        <f aca="false">IF(ISBLANK($C134),"",COUNTA($P134:$X134)&gt;0)</f>
        <v/>
      </c>
      <c r="AU134" s="117" t="str">
        <f aca="false">IF(OR(ISBLANK($C134),$AT134&lt;&gt;TRUE()),"",IF(ISBLANK(P134),Constants!$B$27,MAX(0,P134)))</f>
        <v/>
      </c>
      <c r="AV134" s="117" t="str">
        <f aca="false">IF(OR(ISBLANK($C134),$AT134&lt;&gt;TRUE()),"",IF(ISBLANK(Q134),Constants!$B$28,MAX(0,Q134)))</f>
        <v/>
      </c>
      <c r="AW134" s="117" t="str">
        <f aca="false">IF(OR(ISBLANK($C134),$AT134&lt;&gt;TRUE()),"",IF(S134=Constants!$B$7,TRUE(),IF(S134=Constants!$B$8,FALSE(),TRUE())))</f>
        <v/>
      </c>
      <c r="AX134" s="117" t="str">
        <f aca="false">IF(OR(ISBLANK($C134),$AT134&lt;&gt;TRUE()),"",IF(R134=Constants!$B$7,TRUE(),IF(R134=Constants!$B$8,FALSE(),TRUE())))</f>
        <v/>
      </c>
      <c r="AY134" s="117" t="str">
        <f aca="false">IF(OR(ISBLANK($C134),$AT134&lt;&gt;TRUE()),"",IF(T134=Constants!$B$33,TRUE(),IF(T134=Constants!$B$34,FALSE(),IF(AND(ISNUMBER(X134),OR(ISBLANK(W134),W134=0)),TRUE(),IF(AND(ISBLANK(X134),ISNUMBER(W134),W134&lt;&gt;0),FALSE(),"")))))</f>
        <v/>
      </c>
      <c r="AZ134" s="117" t="str">
        <f aca="false">IF(OR(ISBLANK($C134),$AT134&lt;&gt;TRUE()),"",IF(ISBLANK(U134),Constants!$B$35,MAX(0,MIN(Constants!$B$31,U134))))</f>
        <v/>
      </c>
      <c r="BA134" s="117" t="str">
        <f aca="false">IF(OR(ISBLANK($C134),$AT134&lt;&gt;TRUE()),"",IF(ISBLANK(V134),Constants!$B$35,MAX(0,MIN(Constants!$B$32,V134))))</f>
        <v/>
      </c>
      <c r="BB134" s="117" t="str">
        <f aca="false">IF(ISBLANK($C134),"",COUNTA($Y134:$AG134)&gt;0)</f>
        <v/>
      </c>
      <c r="BC134" s="117" t="str">
        <f aca="false">IF(OR(ISBLANK($C134),$BB134&lt;&gt;TRUE()),"",IF(ISBLANK(Y134),Constants!$B$27,MAX(0,Y134)))</f>
        <v/>
      </c>
      <c r="BD134" s="117" t="str">
        <f aca="false">IF(OR(ISBLANK($C134),$BB134&lt;&gt;TRUE()),"",IF(ISBLANK(Z134),Constants!$B$28,MAX(0,Z134)))</f>
        <v/>
      </c>
      <c r="BE134" s="117" t="str">
        <f aca="false">IF(OR(ISBLANK($C134),$BB134&lt;&gt;TRUE()),"",IF(AB134=Constants!$B$7,TRUE(),IF(AB134=Constants!$B$8,FALSE(),TRUE())))</f>
        <v/>
      </c>
      <c r="BF134" s="117" t="str">
        <f aca="false">IF(OR(ISBLANK($C134),$BB134&lt;&gt;TRUE()),"",IF(AA134=Constants!$B$7,TRUE(),IF(AA134=Constants!$B$8,FALSE(),TRUE())))</f>
        <v/>
      </c>
      <c r="BG134" s="117" t="str">
        <f aca="false">IF(OR(ISBLANK($C134),$BB134&lt;&gt;TRUE()),"",IF(AC134=Constants!$B$33,TRUE(),IF(AC134=Constants!$B$34,FALSE(),IF(AND(ISNUMBER(AG134),OR(ISBLANK(AF134),AF134=0)),TRUE(),IF(AND(ISBLANK(AG134),ISNUMBER(AF134),AF134&lt;&gt;0),FALSE(),"")))))</f>
        <v/>
      </c>
      <c r="BH134" s="117" t="str">
        <f aca="false">IF(OR(ISBLANK($C134),$BB134&lt;&gt;TRUE()),"",IF(ISBLANK(AD134),Constants!$B$35,MAX(0,MIN(Constants!$B$31,AD134))))</f>
        <v/>
      </c>
      <c r="BI134" s="117" t="str">
        <f aca="false">IF(OR(ISBLANK($C134),$BB134&lt;&gt;TRUE()),"",IF(ISBLANK(AE134),Constants!$B$35,MAX(0,MIN(Constants!$B$32,AE134))))</f>
        <v/>
      </c>
      <c r="BJ134" s="118" t="str">
        <f aca="false">IF(ISBLANK($C134),
  "",
IF(AH134=Constants!$B$7,
  TRUE(),
IF(AH134=Constants!$B$8,
  FALSE(),
  FALSE()
)))</f>
        <v/>
      </c>
      <c r="BK134" s="117" t="str">
        <f aca="false">IF(ISBLANK($C134),"",IF($BJ134,Constants!$B$9,IF(COUNTA($E134:$AH134)=0,Constants!$B$10,IF(NOT($AK134),Constants!$B$11,IF(AND(NOT(ISNUMBER($BM134)),COUNTA($O134,$X134,$AG134)&gt;0),Constants!$B$13,Constants!$B$12)))))</f>
        <v/>
      </c>
      <c r="BL134" s="117" t="str">
        <f aca="false">IF(ISBLANK($C134),"",IF($BK134&lt;&gt;Constants!$B$12,$BK134,Constants!$B$4))</f>
        <v/>
      </c>
      <c r="BM134" s="116" t="str">
        <f aca="false">IF(OR(ISBLANK($D$8), NOT(ISNUMBER($D$8))), Constants!$B$17,$D$8)</f>
        <v>ERROR: Set Target Time in cell D8</v>
      </c>
      <c r="BN134" s="119" t="str">
        <f aca="false">IF(OR($BK134&lt;&gt;Constants!$B$12,$AL134&lt;&gt;TRUE()),"",IF(NOT($AO134),TRUE(),IF($AQ134="","",$AQ134)))</f>
        <v/>
      </c>
      <c r="BO134" s="120" t="n">
        <f aca="false">IF(BN134="",FALSE(),IF(NOT($AO134),TRUE(),IF($AQ134,ISNUMBER(O134),ISNUMBER(N134))))</f>
        <v>0</v>
      </c>
      <c r="BP134" s="121" t="str">
        <f aca="false">IF(BO134,IF($AJ134,1,Constants!$B$22)*POWER(Constants!$B$23,MAX($AM134,0))*POWER(Constants!$B$24,MAX($AN134,0)),"")</f>
        <v/>
      </c>
      <c r="BQ134" s="117" t="str">
        <f aca="false">IF(OR($BK134&lt;&gt;Constants!$B$12,NOT($BO134)),"",IF(NOT($AO134),0,Constants!$B$19*IF($AQ134,1,MAX(0,MIN(1,(Constants!$B$20-N134)/Constants!$B$20)))))</f>
        <v/>
      </c>
      <c r="BR134" s="117" t="str">
        <f aca="false">IF(BQ134="","",BQ134*IF($AP134,1,Constants!$B$25)*BP134)</f>
        <v/>
      </c>
      <c r="BS134" s="117" t="str">
        <f aca="false">IF(OR($BK134&lt;&gt;Constants!$B$12,NOT($BO134)),"",IF(NOT($AO134),0,IF(NOT($AQ134),0,MAX(0,Constants!$B$21*(1-ABS(O134-$BM134)/$BM134)))))</f>
        <v/>
      </c>
      <c r="BT134" s="117" t="str">
        <f aca="false">IF(BS134="","",BS134*BP134)</f>
        <v/>
      </c>
      <c r="BU134" s="117" t="str">
        <f aca="false">IF(OR($BK134&lt;&gt;Constants!$B$12,NOT($BO134)),"",IF(OR(NOT($AO134),NOT($AP134)),0,MIN(Constants!$B$18,(Constants!$B$29*$AR134+Constants!$B$30*$AS134)*IF($AQ134,1,MAX(0,MIN(1,(Constants!$B$20-N134)/Constants!$B$20))))))</f>
        <v/>
      </c>
      <c r="BV134" s="117" t="str">
        <f aca="false">IF(BU134="","",BU134*BP134)</f>
        <v/>
      </c>
      <c r="BW134" s="122" t="str">
        <f aca="false">IF(OR($BK134&lt;&gt;Constants!$B$12,NOT($BO134)),"",BR134+BT134+BV134)</f>
        <v/>
      </c>
      <c r="BX134" s="119" t="str">
        <f aca="false">IF(OR($BK134&lt;&gt;Constants!$B$12,$AT134&lt;&gt;TRUE()),"",IF(NOT($AW134),TRUE(),IF($AY134="","",$AY134)))</f>
        <v/>
      </c>
      <c r="BY134" s="120" t="n">
        <f aca="false">IF(BX134="",FALSE(),IF(NOT($AW134),TRUE(),IF($AY134,ISNUMBER(X134),ISNUMBER(W134))))</f>
        <v>0</v>
      </c>
      <c r="BZ134" s="121" t="str">
        <f aca="false">IF(BY134,IF($AJ134,1,Constants!$B$22)*POWER(Constants!$B$23,MAX($AU134,0))*POWER(Constants!$B$24,MAX($AV134,0)),"")</f>
        <v/>
      </c>
      <c r="CA134" s="117" t="str">
        <f aca="false">IF(OR($BK134&lt;&gt;Constants!$B$12,NOT($BY134)),"",IF(NOT($AW134),0,Constants!$B$19*IF($AY134,1,MAX(0,MIN(1,(Constants!$B$20-W134)/Constants!$B$20)))))</f>
        <v/>
      </c>
      <c r="CB134" s="117" t="str">
        <f aca="false">IF(CA134="","",CA134*IF($AX134,1,Constants!$B$25)*BZ134)</f>
        <v/>
      </c>
      <c r="CC134" s="117" t="str">
        <f aca="false">IF(OR($BK134&lt;&gt;Constants!$B$12,NOT($BY134)),"",IF(NOT($AW134),0,IF(NOT($AY134),0,MAX(0,Constants!$B$21*(1-ABS(X134-$BM134)/$BM134)))))</f>
        <v/>
      </c>
      <c r="CD134" s="117" t="str">
        <f aca="false">IF(CC134="","",CC134*BZ134)</f>
        <v/>
      </c>
      <c r="CE134" s="117" t="str">
        <f aca="false">IF(OR($BK134&lt;&gt;Constants!$B$12,NOT($BY134)),"",IF(OR(NOT($AW134),NOT($AX134)),0,MIN(Constants!$B$18,(Constants!$B$29*$AZ134+Constants!$B$30*$BA134)*IF($AY134,1,MAX(0,MIN(1,(Constants!$B$20-W134)/Constants!$B$20))))))</f>
        <v/>
      </c>
      <c r="CF134" s="117" t="str">
        <f aca="false">IF(CE134="","",CE134*BZ134)</f>
        <v/>
      </c>
      <c r="CG134" s="122" t="str">
        <f aca="false">IF(OR($BK134&lt;&gt;Constants!$B$12,NOT($BY134)),"",CB134+CD134+CF134)</f>
        <v/>
      </c>
      <c r="CH134" s="119" t="n">
        <f aca="false">IF(OR(BN134="",BX134=""),TRUE(),BN134&lt;&gt;BX134)</f>
        <v>1</v>
      </c>
      <c r="CI134" s="117" t="str">
        <f aca="false">IF(OR($BK134&lt;&gt;Constants!$B$12,$BB134&lt;&gt;TRUE(),NOT($CH134)),"",IF(NOT($BE134),TRUE(),IF($BG134="","",$BG134)))</f>
        <v/>
      </c>
      <c r="CJ134" s="120" t="n">
        <f aca="false">IF(CI134="",FALSE(),IF(NOT($BE134),TRUE(),IF($BG134,ISNUMBER(AG134),ISNUMBER(AF134))))</f>
        <v>0</v>
      </c>
      <c r="CK134" s="121" t="str">
        <f aca="false">IF(CJ134,IF($AJ134,1,Constants!$B$22)*POWER(Constants!$B$23,MAX($BC134,0))*POWER(Constants!$B$24,MAX($BD134,0)),"")</f>
        <v/>
      </c>
      <c r="CL134" s="117" t="str">
        <f aca="false">IF(OR($BK134&lt;&gt;Constants!$B$12,NOT($CJ134)),"",IF(NOT($BE134),0,Constants!$B$19*IF($BG134,1,MAX(0,MIN(1,(Constants!$B$20-AF134)/Constants!$B$20)))))</f>
        <v/>
      </c>
      <c r="CM134" s="117" t="str">
        <f aca="false">IF(CL134="","",CL134*IF($BF134,1,Constants!$B$25)*CK134)</f>
        <v/>
      </c>
      <c r="CN134" s="117" t="str">
        <f aca="false">IF(OR($BK134&lt;&gt;Constants!$B$12,NOT($CJ134)),"",IF(NOT($BE134),0,IF(NOT($BG134),0,MAX(0,Constants!$B$21*(1-ABS(AG134-$BM134)/$BM134)))))</f>
        <v/>
      </c>
      <c r="CO134" s="117" t="str">
        <f aca="false">IF(CN134="","",CN134*CK134)</f>
        <v/>
      </c>
      <c r="CP134" s="117" t="str">
        <f aca="false">IF(OR($BK134&lt;&gt;Constants!$B$12,NOT($CJ134)),"",IF(OR(NOT($BE134),NOT($BF134)),0,MIN(Constants!$B$18,(Constants!$B$29*$BH134+Constants!$B$30*$BI134)*IF($BG134,1,MAX(0,MIN(1,(Constants!$B$20-AF134)/Constants!$B$20))))))</f>
        <v/>
      </c>
      <c r="CQ134" s="117" t="str">
        <f aca="false">IF(CP134="","",CP134*CK134)</f>
        <v/>
      </c>
      <c r="CR134" s="122" t="str">
        <f aca="false">IF(OR($BK134&lt;&gt;Constants!$B$12,NOT($CJ134)),"",CM134+CO134+CQ134)</f>
        <v/>
      </c>
      <c r="CS134" s="116" t="str">
        <f aca="false">IF(OR($BK134&lt;&gt;Constants!$B$12,ISBLANK($C134)),"",BW134)</f>
        <v/>
      </c>
      <c r="CT134" s="117" t="str">
        <f aca="false">IF(OR($BK134&lt;&gt;Constants!$B$12,ISBLANK($C134)),"",CG134)</f>
        <v/>
      </c>
      <c r="CU134" s="118" t="str">
        <f aca="false">IF(OR($BK134&lt;&gt;Constants!$B$12,ISBLANK($C134)),"",CR134)</f>
        <v/>
      </c>
      <c r="CV134" s="117" t="str">
        <f aca="false">IF(OR($BK134&lt;&gt;Constants!$B$12,ISBLANK($C134)),"",IF(COUNT(CS134:CU134)=0,0,MAX(CS134:CU134)))</f>
        <v/>
      </c>
      <c r="CW134" s="117" t="str">
        <f aca="false">IF($BK134&lt;&gt;Constants!$B$12,"",CV134)</f>
        <v/>
      </c>
      <c r="CX134" s="117" t="str">
        <f aca="false">IF(ISNUMBER(CW134), RANK(CW134,$CW$11:$CW$510), "")</f>
        <v/>
      </c>
      <c r="CY134" s="116" t="str">
        <f aca="false">IF(OR($BK134&lt;&gt;Constants!$B$12,ISBLANK($C134)),"",MAX(BT134,CD134,CO134))</f>
        <v/>
      </c>
      <c r="CZ134" s="117" t="str">
        <f aca="false">IF(ISNUMBER(CY134), RANK(CY134,CY$11:CY$510), "")</f>
        <v/>
      </c>
      <c r="DA134" s="117" t="str">
        <f aca="false">IF(OR($BK134&lt;&gt;Constants!$B$12,ISBLANK($C134)),"",MAX(AM134,AU134,IF($CH134,BC134,0)))</f>
        <v/>
      </c>
      <c r="DB134" s="117" t="str">
        <f aca="false">IF(ISNUMBER(DA134), RANK(DA134,DA$11:DA$510,1), "")</f>
        <v/>
      </c>
      <c r="DC134" s="117" t="str">
        <f aca="false">IF(OR($BK134&lt;&gt;Constants!$B$12,ISBLANK($C134)),"",MAX(BV134,CF134,CQ134))</f>
        <v/>
      </c>
      <c r="DD134" s="117" t="str">
        <f aca="false">IF(ISNUMBER(DC134),RANK(DC134,DC$11:DC$510),"")</f>
        <v/>
      </c>
      <c r="DE134" s="123" t="str">
        <f aca="false">IFERROR(IF(OR($BK134&lt;&gt;Constants!$B$12, ISBLANK($C134)),"",LARGE(CS134:CU134,2)), 0)</f>
        <v/>
      </c>
      <c r="DF134" s="118" t="str">
        <f aca="false">IF(ISNUMBER(DE134), RANK(DE134,DE$11:DE$510), "")</f>
        <v/>
      </c>
      <c r="DG134" s="117" t="str">
        <f aca="false">IF(ISBLANK($C134),"",IF(BK134=Constants!$B$12,RANK($CX134, $CX$11:$CX$510, 1)+
SUMPRODUCT(--($CX$11:$CX$510=$CX134),--($CZ134&gt;$CZ$11:$CZ$510))+
SUMPRODUCT(--($CX$11:$CX$510=$CX134),--($CZ134=$CZ$11:$CZ$510),--($DB134&gt;$DB$11:$DB$510))+
SUMPRODUCT(--($CX$11:$CX$510=$CX134),--($CZ134=$CZ$11:$CZ$510),--($DB134=$DB$11:$DB$510), --($DD134&gt;$DD$11:$DD$510))+
SUMPRODUCT(--($CX$11:$CX$510=$CX134),--($CZ134=$CZ$11:$CZ$510),--($DB134=$DB$11:$DB$510), --($DD134=$DD$11:$DD$510), --($DF134&gt;$DF$11:$DF$510))
,BK134)
)</f>
        <v/>
      </c>
      <c r="DH134" s="117" t="str">
        <f aca="false">IF(ISBLANK(C134),"",IF(BK134&lt;&gt;Constants!$B$12, BK134, CX134-DG134))</f>
        <v/>
      </c>
      <c r="DI134" s="118"/>
      <c r="DJ134" s="124"/>
      <c r="DK134" s="125" t="str">
        <f aca="false">IF(ISBLANK($C134),"",IF($BK134=Constants!$B$13,$BM134,""))</f>
        <v/>
      </c>
      <c r="DL134" s="124" t="str">
        <f aca="false">IF(ISBLANK($C134),"",IF($BK134&lt;&gt;Constants!$B$12,"",IF(COUNT($CS134:$CU134)=0,"",MATCH($CV134,$CS134:$CU134,0))))</f>
        <v/>
      </c>
      <c r="DM134" s="126" t="str">
        <f aca="false">IF(ISNUMBER($DL134),CHOOSE($DL134,$BR134,$CB134,$CM134),"")</f>
        <v/>
      </c>
      <c r="DN134" s="126" t="str">
        <f aca="false">IF(ISNUMBER($DL134),CHOOSE($DL134,$BT134,$CD134,$CO134),"")</f>
        <v/>
      </c>
      <c r="DO134" s="126" t="str">
        <f aca="false">IF(ISNUMBER($DL134),CHOOSE($DL134,$BV134,$CF134,$CQ134),"")</f>
        <v/>
      </c>
      <c r="DP134" s="127" t="str">
        <f aca="false">IF(ISBLANK(C134),"",IF(BK134&lt;&gt;Constants!$B$12, BK134 ,CW134))</f>
        <v/>
      </c>
      <c r="DQ134" s="128" t="str">
        <f aca="false">IF(ISBLANK($C134),"",IF($BK134&lt;&gt;Constants!$B$12,$BK134,$BL134))</f>
        <v/>
      </c>
      <c r="DR134" s="128" t="str">
        <f aca="false">IF(ISBLANK(C134),"",DH134)</f>
        <v/>
      </c>
      <c r="DS134" s="128" t="str">
        <f aca="false">IF(ISBLANK(C134),"",DG134)</f>
        <v/>
      </c>
      <c r="DT134" s="129" t="str">
        <f aca="false">IF(ISBLANK(C134),
  "",
IF(DS134=Constants!$B$9,COUNTA($C$11:$C510)+2,IF(DS134=Constants!$B$10,COUNTA($C$11:$C510)+1,IF(DS134=Constants!$B$11,COUNTA($C$11:$C510),DS134))))</f>
        <v/>
      </c>
      <c r="DU134" s="3"/>
      <c r="DV134" s="130" t="n">
        <f aca="false">IF(OR(ISNUMBER(DS134),DS134="DQ",DS134="P",DS134="NS"),
    1,
    0
)</f>
        <v>0</v>
      </c>
      <c r="DW134" s="130" t="n">
        <v>124</v>
      </c>
      <c r="DX134" s="130" t="str">
        <f aca="false">IF(ISBLANK($C134),"",IF(ISNUMBER(DT134),DT134+ROW($B134)/1000,""))</f>
        <v/>
      </c>
      <c r="DY134" s="130" t="str">
        <f aca="false">IF(ISNUMBER(DX134), RANK(DX134,DX$11:DX$510,1), "")</f>
        <v/>
      </c>
      <c r="DZ134" s="130" t="str">
        <f aca="false">IF(ISBLANK($C134),
    "",
    $B134
)</f>
        <v/>
      </c>
      <c r="EA134" s="130" t="str">
        <f aca="false">IF(ISBLANK($C134),
    "",
    $C134
)</f>
        <v/>
      </c>
      <c r="EB134" s="130" t="str">
        <f aca="false">IF(ISBLANK($C134),
    "",
    $D134
)</f>
        <v/>
      </c>
      <c r="EC134" s="130" t="str">
        <f aca="false">IF(ISBLANK($C134),"",$DQ134)</f>
        <v/>
      </c>
      <c r="ED134" s="131" t="str">
        <f aca="false">DP134</f>
        <v/>
      </c>
      <c r="EE134" s="130" t="str">
        <f aca="false">IF(ISBLANK($C134),
    "",
    DS134
)</f>
        <v/>
      </c>
      <c r="EF134" s="132" t="str">
        <f aca="false">IF(DW134&gt;DV$10,
    "",
    VLOOKUP(DW134,DY$11:EE632,7,FALSE())
)</f>
        <v/>
      </c>
      <c r="EG134" s="133" t="str">
        <f aca="false">IF(DW134&gt;DV$10,
    "",
    VLOOKUP(DW134,DY$11:EE632,2,FALSE())
)</f>
        <v/>
      </c>
      <c r="EH134" s="133" t="str">
        <f aca="false">IF(DW134&gt;DV$10,
    "",
    VLOOKUP(DW134,DY$11:EE632,3,FALSE())
)</f>
        <v/>
      </c>
      <c r="EI134" s="133" t="str">
        <f aca="false">IF(DW134&gt;DV$10,
    "",
    VLOOKUP(DW134,DY$11:EE632,4,FALSE())
)</f>
        <v/>
      </c>
      <c r="EJ134" s="134" t="str">
        <f aca="false">IF(DW134&gt;DV$10,
    "",
    VLOOKUP(DW134,DY$11:EE632,6,FALSE())
)</f>
        <v/>
      </c>
      <c r="EK134" s="59"/>
    </row>
    <row r="135" customFormat="false" ht="15.75" hidden="false" customHeight="false" outlineLevel="0" collapsed="false">
      <c r="A135" s="3"/>
      <c r="B135" s="153"/>
      <c r="C135" s="154"/>
      <c r="D135" s="135"/>
      <c r="E135" s="158"/>
      <c r="F135" s="137"/>
      <c r="G135" s="137"/>
      <c r="H135" s="138"/>
      <c r="I135" s="139"/>
      <c r="J135" s="140"/>
      <c r="K135" s="140"/>
      <c r="L135" s="140"/>
      <c r="M135" s="140"/>
      <c r="N135" s="141"/>
      <c r="O135" s="142"/>
      <c r="P135" s="137"/>
      <c r="Q135" s="138"/>
      <c r="R135" s="139"/>
      <c r="S135" s="140"/>
      <c r="T135" s="140"/>
      <c r="U135" s="140"/>
      <c r="V135" s="140"/>
      <c r="W135" s="141"/>
      <c r="X135" s="142"/>
      <c r="Y135" s="137"/>
      <c r="Z135" s="138"/>
      <c r="AA135" s="139"/>
      <c r="AB135" s="140"/>
      <c r="AC135" s="140"/>
      <c r="AD135" s="140"/>
      <c r="AE135" s="140"/>
      <c r="AF135" s="141"/>
      <c r="AG135" s="143"/>
      <c r="AH135" s="139"/>
      <c r="AI135" s="116"/>
      <c r="AJ135" s="116" t="str">
        <f aca="false">IF(ISBLANK($C135),
  "",
IF(E135=Constants!$B$7,
  TRUE(),
IF(E135=Constants!$B$8,
  FALSE(),
  TRUE()
)))</f>
        <v/>
      </c>
      <c r="AK135" s="117" t="str">
        <f aca="false">IF(ISBLANK($C135),"",IF(F135=Constants!$B$8,FALSE(),TRUE()))</f>
        <v/>
      </c>
      <c r="AL135" s="117" t="str">
        <f aca="false">IF(ISBLANK($C135),"",COUNTA($G135:$O135)&gt;0)</f>
        <v/>
      </c>
      <c r="AM135" s="117" t="str">
        <f aca="false">IF(OR(ISBLANK($C135),$AL135&lt;&gt;TRUE()),"",IF(ISBLANK(G135),Constants!$B$27,MAX(0,G135)))</f>
        <v/>
      </c>
      <c r="AN135" s="117" t="str">
        <f aca="false">IF(OR(ISBLANK($C135),$AL135&lt;&gt;TRUE()),"",IF(ISBLANK(H135),Constants!$B$28,MAX(0,H135)))</f>
        <v/>
      </c>
      <c r="AO135" s="117" t="str">
        <f aca="false">IF(OR(ISBLANK($C135),$AL135&lt;&gt;TRUE()),"",IF(J135=Constants!$B$7,TRUE(),IF(J135=Constants!$B$8,FALSE(),TRUE())))</f>
        <v/>
      </c>
      <c r="AP135" s="117" t="str">
        <f aca="false">IF(OR(ISBLANK($C135),$AL135&lt;&gt;TRUE()),"",IF(I135=Constants!$B$7,TRUE(),IF(I135=Constants!$B$8,FALSE(),TRUE())))</f>
        <v/>
      </c>
      <c r="AQ135" s="117" t="str">
        <f aca="false">IF(OR(ISBLANK($C135),$AL135&lt;&gt;TRUE()),"",IF(K135=Constants!$B$33,TRUE(),IF(K135=Constants!$B$34,FALSE(),IF(AND(ISNUMBER(O135),OR(ISBLANK(N135),N135=0)),TRUE(),IF(AND(ISBLANK(O135),ISNUMBER(N135),N135&lt;&gt;0),FALSE(),"")))))</f>
        <v/>
      </c>
      <c r="AR135" s="117" t="str">
        <f aca="false">IF(OR(ISBLANK($C135),$AL135&lt;&gt;TRUE()),"",IF(ISBLANK(L135),Constants!$B$35,MAX(0,MIN(Constants!$B$31,L135))))</f>
        <v/>
      </c>
      <c r="AS135" s="117" t="str">
        <f aca="false">IF(OR(ISBLANK($C135),$AL135&lt;&gt;TRUE()),"",IF(ISBLANK(M135),Constants!$B$35,MAX(0,MIN(Constants!$B$32,M135))))</f>
        <v/>
      </c>
      <c r="AT135" s="117" t="str">
        <f aca="false">IF(ISBLANK($C135),"",COUNTA($P135:$X135)&gt;0)</f>
        <v/>
      </c>
      <c r="AU135" s="117" t="str">
        <f aca="false">IF(OR(ISBLANK($C135),$AT135&lt;&gt;TRUE()),"",IF(ISBLANK(P135),Constants!$B$27,MAX(0,P135)))</f>
        <v/>
      </c>
      <c r="AV135" s="117" t="str">
        <f aca="false">IF(OR(ISBLANK($C135),$AT135&lt;&gt;TRUE()),"",IF(ISBLANK(Q135),Constants!$B$28,MAX(0,Q135)))</f>
        <v/>
      </c>
      <c r="AW135" s="117" t="str">
        <f aca="false">IF(OR(ISBLANK($C135),$AT135&lt;&gt;TRUE()),"",IF(S135=Constants!$B$7,TRUE(),IF(S135=Constants!$B$8,FALSE(),TRUE())))</f>
        <v/>
      </c>
      <c r="AX135" s="117" t="str">
        <f aca="false">IF(OR(ISBLANK($C135),$AT135&lt;&gt;TRUE()),"",IF(R135=Constants!$B$7,TRUE(),IF(R135=Constants!$B$8,FALSE(),TRUE())))</f>
        <v/>
      </c>
      <c r="AY135" s="117" t="str">
        <f aca="false">IF(OR(ISBLANK($C135),$AT135&lt;&gt;TRUE()),"",IF(T135=Constants!$B$33,TRUE(),IF(T135=Constants!$B$34,FALSE(),IF(AND(ISNUMBER(X135),OR(ISBLANK(W135),W135=0)),TRUE(),IF(AND(ISBLANK(X135),ISNUMBER(W135),W135&lt;&gt;0),FALSE(),"")))))</f>
        <v/>
      </c>
      <c r="AZ135" s="117" t="str">
        <f aca="false">IF(OR(ISBLANK($C135),$AT135&lt;&gt;TRUE()),"",IF(ISBLANK(U135),Constants!$B$35,MAX(0,MIN(Constants!$B$31,U135))))</f>
        <v/>
      </c>
      <c r="BA135" s="117" t="str">
        <f aca="false">IF(OR(ISBLANK($C135),$AT135&lt;&gt;TRUE()),"",IF(ISBLANK(V135),Constants!$B$35,MAX(0,MIN(Constants!$B$32,V135))))</f>
        <v/>
      </c>
      <c r="BB135" s="117" t="str">
        <f aca="false">IF(ISBLANK($C135),"",COUNTA($Y135:$AG135)&gt;0)</f>
        <v/>
      </c>
      <c r="BC135" s="117" t="str">
        <f aca="false">IF(OR(ISBLANK($C135),$BB135&lt;&gt;TRUE()),"",IF(ISBLANK(Y135),Constants!$B$27,MAX(0,Y135)))</f>
        <v/>
      </c>
      <c r="BD135" s="117" t="str">
        <f aca="false">IF(OR(ISBLANK($C135),$BB135&lt;&gt;TRUE()),"",IF(ISBLANK(Z135),Constants!$B$28,MAX(0,Z135)))</f>
        <v/>
      </c>
      <c r="BE135" s="117" t="str">
        <f aca="false">IF(OR(ISBLANK($C135),$BB135&lt;&gt;TRUE()),"",IF(AB135=Constants!$B$7,TRUE(),IF(AB135=Constants!$B$8,FALSE(),TRUE())))</f>
        <v/>
      </c>
      <c r="BF135" s="117" t="str">
        <f aca="false">IF(OR(ISBLANK($C135),$BB135&lt;&gt;TRUE()),"",IF(AA135=Constants!$B$7,TRUE(),IF(AA135=Constants!$B$8,FALSE(),TRUE())))</f>
        <v/>
      </c>
      <c r="BG135" s="117" t="str">
        <f aca="false">IF(OR(ISBLANK($C135),$BB135&lt;&gt;TRUE()),"",IF(AC135=Constants!$B$33,TRUE(),IF(AC135=Constants!$B$34,FALSE(),IF(AND(ISNUMBER(AG135),OR(ISBLANK(AF135),AF135=0)),TRUE(),IF(AND(ISBLANK(AG135),ISNUMBER(AF135),AF135&lt;&gt;0),FALSE(),"")))))</f>
        <v/>
      </c>
      <c r="BH135" s="117" t="str">
        <f aca="false">IF(OR(ISBLANK($C135),$BB135&lt;&gt;TRUE()),"",IF(ISBLANK(AD135),Constants!$B$35,MAX(0,MIN(Constants!$B$31,AD135))))</f>
        <v/>
      </c>
      <c r="BI135" s="117" t="str">
        <f aca="false">IF(OR(ISBLANK($C135),$BB135&lt;&gt;TRUE()),"",IF(ISBLANK(AE135),Constants!$B$35,MAX(0,MIN(Constants!$B$32,AE135))))</f>
        <v/>
      </c>
      <c r="BJ135" s="118" t="str">
        <f aca="false">IF(ISBLANK($C135),
  "",
IF(AH135=Constants!$B$7,
  TRUE(),
IF(AH135=Constants!$B$8,
  FALSE(),
  FALSE()
)))</f>
        <v/>
      </c>
      <c r="BK135" s="117" t="str">
        <f aca="false">IF(ISBLANK($C135),"",IF($BJ135,Constants!$B$9,IF(COUNTA($E135:$AH135)=0,Constants!$B$10,IF(NOT($AK135),Constants!$B$11,IF(AND(NOT(ISNUMBER($BM135)),COUNTA($O135,$X135,$AG135)&gt;0),Constants!$B$13,Constants!$B$12)))))</f>
        <v/>
      </c>
      <c r="BL135" s="117" t="str">
        <f aca="false">IF(ISBLANK($C135),"",IF($BK135&lt;&gt;Constants!$B$12,$BK135,Constants!$B$4))</f>
        <v/>
      </c>
      <c r="BM135" s="116" t="str">
        <f aca="false">IF(OR(ISBLANK($D$8), NOT(ISNUMBER($D$8))), Constants!$B$17,$D$8)</f>
        <v>ERROR: Set Target Time in cell D8</v>
      </c>
      <c r="BN135" s="119" t="str">
        <f aca="false">IF(OR($BK135&lt;&gt;Constants!$B$12,$AL135&lt;&gt;TRUE()),"",IF(NOT($AO135),TRUE(),IF($AQ135="","",$AQ135)))</f>
        <v/>
      </c>
      <c r="BO135" s="120" t="n">
        <f aca="false">IF(BN135="",FALSE(),IF(NOT($AO135),TRUE(),IF($AQ135,ISNUMBER(O135),ISNUMBER(N135))))</f>
        <v>0</v>
      </c>
      <c r="BP135" s="121" t="str">
        <f aca="false">IF(BO135,IF($AJ135,1,Constants!$B$22)*POWER(Constants!$B$23,MAX($AM135,0))*POWER(Constants!$B$24,MAX($AN135,0)),"")</f>
        <v/>
      </c>
      <c r="BQ135" s="117" t="str">
        <f aca="false">IF(OR($BK135&lt;&gt;Constants!$B$12,NOT($BO135)),"",IF(NOT($AO135),0,Constants!$B$19*IF($AQ135,1,MAX(0,MIN(1,(Constants!$B$20-N135)/Constants!$B$20)))))</f>
        <v/>
      </c>
      <c r="BR135" s="117" t="str">
        <f aca="false">IF(BQ135="","",BQ135*IF($AP135,1,Constants!$B$25)*BP135)</f>
        <v/>
      </c>
      <c r="BS135" s="117" t="str">
        <f aca="false">IF(OR($BK135&lt;&gt;Constants!$B$12,NOT($BO135)),"",IF(NOT($AO135),0,IF(NOT($AQ135),0,MAX(0,Constants!$B$21*(1-ABS(O135-$BM135)/$BM135)))))</f>
        <v/>
      </c>
      <c r="BT135" s="117" t="str">
        <f aca="false">IF(BS135="","",BS135*BP135)</f>
        <v/>
      </c>
      <c r="BU135" s="117" t="str">
        <f aca="false">IF(OR($BK135&lt;&gt;Constants!$B$12,NOT($BO135)),"",IF(OR(NOT($AO135),NOT($AP135)),0,MIN(Constants!$B$18,(Constants!$B$29*$AR135+Constants!$B$30*$AS135)*IF($AQ135,1,MAX(0,MIN(1,(Constants!$B$20-N135)/Constants!$B$20))))))</f>
        <v/>
      </c>
      <c r="BV135" s="117" t="str">
        <f aca="false">IF(BU135="","",BU135*BP135)</f>
        <v/>
      </c>
      <c r="BW135" s="122" t="str">
        <f aca="false">IF(OR($BK135&lt;&gt;Constants!$B$12,NOT($BO135)),"",BR135+BT135+BV135)</f>
        <v/>
      </c>
      <c r="BX135" s="119" t="str">
        <f aca="false">IF(OR($BK135&lt;&gt;Constants!$B$12,$AT135&lt;&gt;TRUE()),"",IF(NOT($AW135),TRUE(),IF($AY135="","",$AY135)))</f>
        <v/>
      </c>
      <c r="BY135" s="120" t="n">
        <f aca="false">IF(BX135="",FALSE(),IF(NOT($AW135),TRUE(),IF($AY135,ISNUMBER(X135),ISNUMBER(W135))))</f>
        <v>0</v>
      </c>
      <c r="BZ135" s="121" t="str">
        <f aca="false">IF(BY135,IF($AJ135,1,Constants!$B$22)*POWER(Constants!$B$23,MAX($AU135,0))*POWER(Constants!$B$24,MAX($AV135,0)),"")</f>
        <v/>
      </c>
      <c r="CA135" s="117" t="str">
        <f aca="false">IF(OR($BK135&lt;&gt;Constants!$B$12,NOT($BY135)),"",IF(NOT($AW135),0,Constants!$B$19*IF($AY135,1,MAX(0,MIN(1,(Constants!$B$20-W135)/Constants!$B$20)))))</f>
        <v/>
      </c>
      <c r="CB135" s="117" t="str">
        <f aca="false">IF(CA135="","",CA135*IF($AX135,1,Constants!$B$25)*BZ135)</f>
        <v/>
      </c>
      <c r="CC135" s="117" t="str">
        <f aca="false">IF(OR($BK135&lt;&gt;Constants!$B$12,NOT($BY135)),"",IF(NOT($AW135),0,IF(NOT($AY135),0,MAX(0,Constants!$B$21*(1-ABS(X135-$BM135)/$BM135)))))</f>
        <v/>
      </c>
      <c r="CD135" s="117" t="str">
        <f aca="false">IF(CC135="","",CC135*BZ135)</f>
        <v/>
      </c>
      <c r="CE135" s="117" t="str">
        <f aca="false">IF(OR($BK135&lt;&gt;Constants!$B$12,NOT($BY135)),"",IF(OR(NOT($AW135),NOT($AX135)),0,MIN(Constants!$B$18,(Constants!$B$29*$AZ135+Constants!$B$30*$BA135)*IF($AY135,1,MAX(0,MIN(1,(Constants!$B$20-W135)/Constants!$B$20))))))</f>
        <v/>
      </c>
      <c r="CF135" s="117" t="str">
        <f aca="false">IF(CE135="","",CE135*BZ135)</f>
        <v/>
      </c>
      <c r="CG135" s="122" t="str">
        <f aca="false">IF(OR($BK135&lt;&gt;Constants!$B$12,NOT($BY135)),"",CB135+CD135+CF135)</f>
        <v/>
      </c>
      <c r="CH135" s="119" t="n">
        <f aca="false">IF(OR(BN135="",BX135=""),TRUE(),BN135&lt;&gt;BX135)</f>
        <v>1</v>
      </c>
      <c r="CI135" s="117" t="str">
        <f aca="false">IF(OR($BK135&lt;&gt;Constants!$B$12,$BB135&lt;&gt;TRUE(),NOT($CH135)),"",IF(NOT($BE135),TRUE(),IF($BG135="","",$BG135)))</f>
        <v/>
      </c>
      <c r="CJ135" s="120" t="n">
        <f aca="false">IF(CI135="",FALSE(),IF(NOT($BE135),TRUE(),IF($BG135,ISNUMBER(AG135),ISNUMBER(AF135))))</f>
        <v>0</v>
      </c>
      <c r="CK135" s="121" t="str">
        <f aca="false">IF(CJ135,IF($AJ135,1,Constants!$B$22)*POWER(Constants!$B$23,MAX($BC135,0))*POWER(Constants!$B$24,MAX($BD135,0)),"")</f>
        <v/>
      </c>
      <c r="CL135" s="117" t="str">
        <f aca="false">IF(OR($BK135&lt;&gt;Constants!$B$12,NOT($CJ135)),"",IF(NOT($BE135),0,Constants!$B$19*IF($BG135,1,MAX(0,MIN(1,(Constants!$B$20-AF135)/Constants!$B$20)))))</f>
        <v/>
      </c>
      <c r="CM135" s="117" t="str">
        <f aca="false">IF(CL135="","",CL135*IF($BF135,1,Constants!$B$25)*CK135)</f>
        <v/>
      </c>
      <c r="CN135" s="117" t="str">
        <f aca="false">IF(OR($BK135&lt;&gt;Constants!$B$12,NOT($CJ135)),"",IF(NOT($BE135),0,IF(NOT($BG135),0,MAX(0,Constants!$B$21*(1-ABS(AG135-$BM135)/$BM135)))))</f>
        <v/>
      </c>
      <c r="CO135" s="117" t="str">
        <f aca="false">IF(CN135="","",CN135*CK135)</f>
        <v/>
      </c>
      <c r="CP135" s="117" t="str">
        <f aca="false">IF(OR($BK135&lt;&gt;Constants!$B$12,NOT($CJ135)),"",IF(OR(NOT($BE135),NOT($BF135)),0,MIN(Constants!$B$18,(Constants!$B$29*$BH135+Constants!$B$30*$BI135)*IF($BG135,1,MAX(0,MIN(1,(Constants!$B$20-AF135)/Constants!$B$20))))))</f>
        <v/>
      </c>
      <c r="CQ135" s="117" t="str">
        <f aca="false">IF(CP135="","",CP135*CK135)</f>
        <v/>
      </c>
      <c r="CR135" s="122" t="str">
        <f aca="false">IF(OR($BK135&lt;&gt;Constants!$B$12,NOT($CJ135)),"",CM135+CO135+CQ135)</f>
        <v/>
      </c>
      <c r="CS135" s="116" t="str">
        <f aca="false">IF(OR($BK135&lt;&gt;Constants!$B$12,ISBLANK($C135)),"",BW135)</f>
        <v/>
      </c>
      <c r="CT135" s="117" t="str">
        <f aca="false">IF(OR($BK135&lt;&gt;Constants!$B$12,ISBLANK($C135)),"",CG135)</f>
        <v/>
      </c>
      <c r="CU135" s="118" t="str">
        <f aca="false">IF(OR($BK135&lt;&gt;Constants!$B$12,ISBLANK($C135)),"",CR135)</f>
        <v/>
      </c>
      <c r="CV135" s="117" t="str">
        <f aca="false">IF(OR($BK135&lt;&gt;Constants!$B$12,ISBLANK($C135)),"",IF(COUNT(CS135:CU135)=0,0,MAX(CS135:CU135)))</f>
        <v/>
      </c>
      <c r="CW135" s="117" t="str">
        <f aca="false">IF($BK135&lt;&gt;Constants!$B$12,"",CV135)</f>
        <v/>
      </c>
      <c r="CX135" s="117" t="str">
        <f aca="false">IF(ISNUMBER(CW135), RANK(CW135,$CW$11:$CW$510), "")</f>
        <v/>
      </c>
      <c r="CY135" s="116" t="str">
        <f aca="false">IF(OR($BK135&lt;&gt;Constants!$B$12,ISBLANK($C135)),"",MAX(BT135,CD135,CO135))</f>
        <v/>
      </c>
      <c r="CZ135" s="117" t="str">
        <f aca="false">IF(ISNUMBER(CY135), RANK(CY135,CY$11:CY$510), "")</f>
        <v/>
      </c>
      <c r="DA135" s="117" t="str">
        <f aca="false">IF(OR($BK135&lt;&gt;Constants!$B$12,ISBLANK($C135)),"",MAX(AM135,AU135,IF($CH135,BC135,0)))</f>
        <v/>
      </c>
      <c r="DB135" s="117" t="str">
        <f aca="false">IF(ISNUMBER(DA135), RANK(DA135,DA$11:DA$510,1), "")</f>
        <v/>
      </c>
      <c r="DC135" s="117" t="str">
        <f aca="false">IF(OR($BK135&lt;&gt;Constants!$B$12,ISBLANK($C135)),"",MAX(BV135,CF135,CQ135))</f>
        <v/>
      </c>
      <c r="DD135" s="117" t="str">
        <f aca="false">IF(ISNUMBER(DC135),RANK(DC135,DC$11:DC$510),"")</f>
        <v/>
      </c>
      <c r="DE135" s="123" t="str">
        <f aca="false">IFERROR(IF(OR($BK135&lt;&gt;Constants!$B$12, ISBLANK($C135)),"",LARGE(CS135:CU135,2)), 0)</f>
        <v/>
      </c>
      <c r="DF135" s="118" t="str">
        <f aca="false">IF(ISNUMBER(DE135), RANK(DE135,DE$11:DE$510), "")</f>
        <v/>
      </c>
      <c r="DG135" s="117" t="str">
        <f aca="false">IF(ISBLANK($C135),"",IF(BK135=Constants!$B$12,RANK($CX135, $CX$11:$CX$510, 1)+
SUMPRODUCT(--($CX$11:$CX$510=$CX135),--($CZ135&gt;$CZ$11:$CZ$510))+
SUMPRODUCT(--($CX$11:$CX$510=$CX135),--($CZ135=$CZ$11:$CZ$510),--($DB135&gt;$DB$11:$DB$510))+
SUMPRODUCT(--($CX$11:$CX$510=$CX135),--($CZ135=$CZ$11:$CZ$510),--($DB135=$DB$11:$DB$510), --($DD135&gt;$DD$11:$DD$510))+
SUMPRODUCT(--($CX$11:$CX$510=$CX135),--($CZ135=$CZ$11:$CZ$510),--($DB135=$DB$11:$DB$510), --($DD135=$DD$11:$DD$510), --($DF135&gt;$DF$11:$DF$510))
,BK135)
)</f>
        <v/>
      </c>
      <c r="DH135" s="117" t="str">
        <f aca="false">IF(ISBLANK(C135),"",IF(BK135&lt;&gt;Constants!$B$12, BK135, CX135-DG135))</f>
        <v/>
      </c>
      <c r="DI135" s="118"/>
      <c r="DJ135" s="124"/>
      <c r="DK135" s="125" t="str">
        <f aca="false">IF(ISBLANK($C135),"",IF($BK135=Constants!$B$13,$BM135,""))</f>
        <v/>
      </c>
      <c r="DL135" s="124" t="str">
        <f aca="false">IF(ISBLANK($C135),"",IF($BK135&lt;&gt;Constants!$B$12,"",IF(COUNT($CS135:$CU135)=0,"",MATCH($CV135,$CS135:$CU135,0))))</f>
        <v/>
      </c>
      <c r="DM135" s="126" t="str">
        <f aca="false">IF(ISNUMBER($DL135),CHOOSE($DL135,$BR135,$CB135,$CM135),"")</f>
        <v/>
      </c>
      <c r="DN135" s="126" t="str">
        <f aca="false">IF(ISNUMBER($DL135),CHOOSE($DL135,$BT135,$CD135,$CO135),"")</f>
        <v/>
      </c>
      <c r="DO135" s="126" t="str">
        <f aca="false">IF(ISNUMBER($DL135),CHOOSE($DL135,$BV135,$CF135,$CQ135),"")</f>
        <v/>
      </c>
      <c r="DP135" s="127" t="str">
        <f aca="false">IF(ISBLANK(C135),"",IF(BK135&lt;&gt;Constants!$B$12, BK135 ,CW135))</f>
        <v/>
      </c>
      <c r="DQ135" s="128" t="str">
        <f aca="false">IF(ISBLANK($C135),"",IF($BK135&lt;&gt;Constants!$B$12,$BK135,$BL135))</f>
        <v/>
      </c>
      <c r="DR135" s="128" t="str">
        <f aca="false">IF(ISBLANK(C135),"",DH135)</f>
        <v/>
      </c>
      <c r="DS135" s="128" t="str">
        <f aca="false">IF(ISBLANK(C135),"",DG135)</f>
        <v/>
      </c>
      <c r="DT135" s="129" t="str">
        <f aca="false">IF(ISBLANK(C135),
  "",
IF(DS135=Constants!$B$9,COUNTA($C$11:$C510)+2,IF(DS135=Constants!$B$10,COUNTA($C$11:$C510)+1,IF(DS135=Constants!$B$11,COUNTA($C$11:$C510),DS135))))</f>
        <v/>
      </c>
      <c r="DU135" s="3"/>
      <c r="DV135" s="130" t="n">
        <f aca="false">IF(OR(ISNUMBER(DS135),DS135="DQ",DS135="P",DS135="NS"),
    1,
    0
)</f>
        <v>0</v>
      </c>
      <c r="DW135" s="130" t="n">
        <v>125</v>
      </c>
      <c r="DX135" s="130" t="str">
        <f aca="false">IF(ISBLANK($C135),"",IF(ISNUMBER(DT135),DT135+ROW($B135)/1000,""))</f>
        <v/>
      </c>
      <c r="DY135" s="130" t="str">
        <f aca="false">IF(ISNUMBER(DX135), RANK(DX135,DX$11:DX$510,1), "")</f>
        <v/>
      </c>
      <c r="DZ135" s="130" t="str">
        <f aca="false">IF(ISBLANK($C135),
    "",
    $B135
)</f>
        <v/>
      </c>
      <c r="EA135" s="130" t="str">
        <f aca="false">IF(ISBLANK($C135),
    "",
    $C135
)</f>
        <v/>
      </c>
      <c r="EB135" s="130" t="str">
        <f aca="false">IF(ISBLANK($C135),
    "",
    $D135
)</f>
        <v/>
      </c>
      <c r="EC135" s="130" t="str">
        <f aca="false">IF(ISBLANK($C135),"",$DQ135)</f>
        <v/>
      </c>
      <c r="ED135" s="131" t="str">
        <f aca="false">DP135</f>
        <v/>
      </c>
      <c r="EE135" s="130" t="str">
        <f aca="false">IF(ISBLANK($C135),
    "",
    DS135
)</f>
        <v/>
      </c>
      <c r="EF135" s="132" t="str">
        <f aca="false">IF(DW135&gt;DV$10,
    "",
    VLOOKUP(DW135,DY$11:EE633,7,FALSE())
)</f>
        <v/>
      </c>
      <c r="EG135" s="133" t="str">
        <f aca="false">IF(DW135&gt;DV$10,
    "",
    VLOOKUP(DW135,DY$11:EE633,2,FALSE())
)</f>
        <v/>
      </c>
      <c r="EH135" s="133" t="str">
        <f aca="false">IF(DW135&gt;DV$10,
    "",
    VLOOKUP(DW135,DY$11:EE633,3,FALSE())
)</f>
        <v/>
      </c>
      <c r="EI135" s="133" t="str">
        <f aca="false">IF(DW135&gt;DV$10,
    "",
    VLOOKUP(DW135,DY$11:EE633,4,FALSE())
)</f>
        <v/>
      </c>
      <c r="EJ135" s="134" t="str">
        <f aca="false">IF(DW135&gt;DV$10,
    "",
    VLOOKUP(DW135,DY$11:EE633,6,FALSE())
)</f>
        <v/>
      </c>
      <c r="EK135" s="59"/>
    </row>
    <row r="136" customFormat="false" ht="15.75" hidden="false" customHeight="false" outlineLevel="0" collapsed="false">
      <c r="A136" s="3"/>
      <c r="B136" s="153"/>
      <c r="C136" s="154"/>
      <c r="D136" s="135"/>
      <c r="E136" s="158"/>
      <c r="F136" s="137"/>
      <c r="G136" s="137"/>
      <c r="H136" s="138"/>
      <c r="I136" s="139"/>
      <c r="J136" s="140"/>
      <c r="K136" s="140"/>
      <c r="L136" s="140"/>
      <c r="M136" s="140"/>
      <c r="N136" s="141"/>
      <c r="O136" s="142"/>
      <c r="P136" s="137"/>
      <c r="Q136" s="138"/>
      <c r="R136" s="139"/>
      <c r="S136" s="140"/>
      <c r="T136" s="140"/>
      <c r="U136" s="140"/>
      <c r="V136" s="140"/>
      <c r="W136" s="141"/>
      <c r="X136" s="142"/>
      <c r="Y136" s="137"/>
      <c r="Z136" s="138"/>
      <c r="AA136" s="139"/>
      <c r="AB136" s="140"/>
      <c r="AC136" s="140"/>
      <c r="AD136" s="140"/>
      <c r="AE136" s="140"/>
      <c r="AF136" s="141"/>
      <c r="AG136" s="143"/>
      <c r="AH136" s="139"/>
      <c r="AI136" s="116"/>
      <c r="AJ136" s="116" t="str">
        <f aca="false">IF(ISBLANK($C136),
  "",
IF(E136=Constants!$B$7,
  TRUE(),
IF(E136=Constants!$B$8,
  FALSE(),
  TRUE()
)))</f>
        <v/>
      </c>
      <c r="AK136" s="117" t="str">
        <f aca="false">IF(ISBLANK($C136),"",IF(F136=Constants!$B$8,FALSE(),TRUE()))</f>
        <v/>
      </c>
      <c r="AL136" s="117" t="str">
        <f aca="false">IF(ISBLANK($C136),"",COUNTA($G136:$O136)&gt;0)</f>
        <v/>
      </c>
      <c r="AM136" s="117" t="str">
        <f aca="false">IF(OR(ISBLANK($C136),$AL136&lt;&gt;TRUE()),"",IF(ISBLANK(G136),Constants!$B$27,MAX(0,G136)))</f>
        <v/>
      </c>
      <c r="AN136" s="117" t="str">
        <f aca="false">IF(OR(ISBLANK($C136),$AL136&lt;&gt;TRUE()),"",IF(ISBLANK(H136),Constants!$B$28,MAX(0,H136)))</f>
        <v/>
      </c>
      <c r="AO136" s="117" t="str">
        <f aca="false">IF(OR(ISBLANK($C136),$AL136&lt;&gt;TRUE()),"",IF(J136=Constants!$B$7,TRUE(),IF(J136=Constants!$B$8,FALSE(),TRUE())))</f>
        <v/>
      </c>
      <c r="AP136" s="117" t="str">
        <f aca="false">IF(OR(ISBLANK($C136),$AL136&lt;&gt;TRUE()),"",IF(I136=Constants!$B$7,TRUE(),IF(I136=Constants!$B$8,FALSE(),TRUE())))</f>
        <v/>
      </c>
      <c r="AQ136" s="117" t="str">
        <f aca="false">IF(OR(ISBLANK($C136),$AL136&lt;&gt;TRUE()),"",IF(K136=Constants!$B$33,TRUE(),IF(K136=Constants!$B$34,FALSE(),IF(AND(ISNUMBER(O136),OR(ISBLANK(N136),N136=0)),TRUE(),IF(AND(ISBLANK(O136),ISNUMBER(N136),N136&lt;&gt;0),FALSE(),"")))))</f>
        <v/>
      </c>
      <c r="AR136" s="117" t="str">
        <f aca="false">IF(OR(ISBLANK($C136),$AL136&lt;&gt;TRUE()),"",IF(ISBLANK(L136),Constants!$B$35,MAX(0,MIN(Constants!$B$31,L136))))</f>
        <v/>
      </c>
      <c r="AS136" s="117" t="str">
        <f aca="false">IF(OR(ISBLANK($C136),$AL136&lt;&gt;TRUE()),"",IF(ISBLANK(M136),Constants!$B$35,MAX(0,MIN(Constants!$B$32,M136))))</f>
        <v/>
      </c>
      <c r="AT136" s="117" t="str">
        <f aca="false">IF(ISBLANK($C136),"",COUNTA($P136:$X136)&gt;0)</f>
        <v/>
      </c>
      <c r="AU136" s="117" t="str">
        <f aca="false">IF(OR(ISBLANK($C136),$AT136&lt;&gt;TRUE()),"",IF(ISBLANK(P136),Constants!$B$27,MAX(0,P136)))</f>
        <v/>
      </c>
      <c r="AV136" s="117" t="str">
        <f aca="false">IF(OR(ISBLANK($C136),$AT136&lt;&gt;TRUE()),"",IF(ISBLANK(Q136),Constants!$B$28,MAX(0,Q136)))</f>
        <v/>
      </c>
      <c r="AW136" s="117" t="str">
        <f aca="false">IF(OR(ISBLANK($C136),$AT136&lt;&gt;TRUE()),"",IF(S136=Constants!$B$7,TRUE(),IF(S136=Constants!$B$8,FALSE(),TRUE())))</f>
        <v/>
      </c>
      <c r="AX136" s="117" t="str">
        <f aca="false">IF(OR(ISBLANK($C136),$AT136&lt;&gt;TRUE()),"",IF(R136=Constants!$B$7,TRUE(),IF(R136=Constants!$B$8,FALSE(),TRUE())))</f>
        <v/>
      </c>
      <c r="AY136" s="117" t="str">
        <f aca="false">IF(OR(ISBLANK($C136),$AT136&lt;&gt;TRUE()),"",IF(T136=Constants!$B$33,TRUE(),IF(T136=Constants!$B$34,FALSE(),IF(AND(ISNUMBER(X136),OR(ISBLANK(W136),W136=0)),TRUE(),IF(AND(ISBLANK(X136),ISNUMBER(W136),W136&lt;&gt;0),FALSE(),"")))))</f>
        <v/>
      </c>
      <c r="AZ136" s="117" t="str">
        <f aca="false">IF(OR(ISBLANK($C136),$AT136&lt;&gt;TRUE()),"",IF(ISBLANK(U136),Constants!$B$35,MAX(0,MIN(Constants!$B$31,U136))))</f>
        <v/>
      </c>
      <c r="BA136" s="117" t="str">
        <f aca="false">IF(OR(ISBLANK($C136),$AT136&lt;&gt;TRUE()),"",IF(ISBLANK(V136),Constants!$B$35,MAX(0,MIN(Constants!$B$32,V136))))</f>
        <v/>
      </c>
      <c r="BB136" s="117" t="str">
        <f aca="false">IF(ISBLANK($C136),"",COUNTA($Y136:$AG136)&gt;0)</f>
        <v/>
      </c>
      <c r="BC136" s="117" t="str">
        <f aca="false">IF(OR(ISBLANK($C136),$BB136&lt;&gt;TRUE()),"",IF(ISBLANK(Y136),Constants!$B$27,MAX(0,Y136)))</f>
        <v/>
      </c>
      <c r="BD136" s="117" t="str">
        <f aca="false">IF(OR(ISBLANK($C136),$BB136&lt;&gt;TRUE()),"",IF(ISBLANK(Z136),Constants!$B$28,MAX(0,Z136)))</f>
        <v/>
      </c>
      <c r="BE136" s="117" t="str">
        <f aca="false">IF(OR(ISBLANK($C136),$BB136&lt;&gt;TRUE()),"",IF(AB136=Constants!$B$7,TRUE(),IF(AB136=Constants!$B$8,FALSE(),TRUE())))</f>
        <v/>
      </c>
      <c r="BF136" s="117" t="str">
        <f aca="false">IF(OR(ISBLANK($C136),$BB136&lt;&gt;TRUE()),"",IF(AA136=Constants!$B$7,TRUE(),IF(AA136=Constants!$B$8,FALSE(),TRUE())))</f>
        <v/>
      </c>
      <c r="BG136" s="117" t="str">
        <f aca="false">IF(OR(ISBLANK($C136),$BB136&lt;&gt;TRUE()),"",IF(AC136=Constants!$B$33,TRUE(),IF(AC136=Constants!$B$34,FALSE(),IF(AND(ISNUMBER(AG136),OR(ISBLANK(AF136),AF136=0)),TRUE(),IF(AND(ISBLANK(AG136),ISNUMBER(AF136),AF136&lt;&gt;0),FALSE(),"")))))</f>
        <v/>
      </c>
      <c r="BH136" s="117" t="str">
        <f aca="false">IF(OR(ISBLANK($C136),$BB136&lt;&gt;TRUE()),"",IF(ISBLANK(AD136),Constants!$B$35,MAX(0,MIN(Constants!$B$31,AD136))))</f>
        <v/>
      </c>
      <c r="BI136" s="117" t="str">
        <f aca="false">IF(OR(ISBLANK($C136),$BB136&lt;&gt;TRUE()),"",IF(ISBLANK(AE136),Constants!$B$35,MAX(0,MIN(Constants!$B$32,AE136))))</f>
        <v/>
      </c>
      <c r="BJ136" s="118" t="str">
        <f aca="false">IF(ISBLANK($C136),
  "",
IF(AH136=Constants!$B$7,
  TRUE(),
IF(AH136=Constants!$B$8,
  FALSE(),
  FALSE()
)))</f>
        <v/>
      </c>
      <c r="BK136" s="117" t="str">
        <f aca="false">IF(ISBLANK($C136),"",IF($BJ136,Constants!$B$9,IF(COUNTA($E136:$AH136)=0,Constants!$B$10,IF(NOT($AK136),Constants!$B$11,IF(AND(NOT(ISNUMBER($BM136)),COUNTA($O136,$X136,$AG136)&gt;0),Constants!$B$13,Constants!$B$12)))))</f>
        <v/>
      </c>
      <c r="BL136" s="117" t="str">
        <f aca="false">IF(ISBLANK($C136),"",IF($BK136&lt;&gt;Constants!$B$12,$BK136,Constants!$B$4))</f>
        <v/>
      </c>
      <c r="BM136" s="116" t="str">
        <f aca="false">IF(OR(ISBLANK($D$8), NOT(ISNUMBER($D$8))), Constants!$B$17,$D$8)</f>
        <v>ERROR: Set Target Time in cell D8</v>
      </c>
      <c r="BN136" s="119" t="str">
        <f aca="false">IF(OR($BK136&lt;&gt;Constants!$B$12,$AL136&lt;&gt;TRUE()),"",IF(NOT($AO136),TRUE(),IF($AQ136="","",$AQ136)))</f>
        <v/>
      </c>
      <c r="BO136" s="120" t="n">
        <f aca="false">IF(BN136="",FALSE(),IF(NOT($AO136),TRUE(),IF($AQ136,ISNUMBER(O136),ISNUMBER(N136))))</f>
        <v>0</v>
      </c>
      <c r="BP136" s="121" t="str">
        <f aca="false">IF(BO136,IF($AJ136,1,Constants!$B$22)*POWER(Constants!$B$23,MAX($AM136,0))*POWER(Constants!$B$24,MAX($AN136,0)),"")</f>
        <v/>
      </c>
      <c r="BQ136" s="117" t="str">
        <f aca="false">IF(OR($BK136&lt;&gt;Constants!$B$12,NOT($BO136)),"",IF(NOT($AO136),0,Constants!$B$19*IF($AQ136,1,MAX(0,MIN(1,(Constants!$B$20-N136)/Constants!$B$20)))))</f>
        <v/>
      </c>
      <c r="BR136" s="117" t="str">
        <f aca="false">IF(BQ136="","",BQ136*IF($AP136,1,Constants!$B$25)*BP136)</f>
        <v/>
      </c>
      <c r="BS136" s="117" t="str">
        <f aca="false">IF(OR($BK136&lt;&gt;Constants!$B$12,NOT($BO136)),"",IF(NOT($AO136),0,IF(NOT($AQ136),0,MAX(0,Constants!$B$21*(1-ABS(O136-$BM136)/$BM136)))))</f>
        <v/>
      </c>
      <c r="BT136" s="117" t="str">
        <f aca="false">IF(BS136="","",BS136*BP136)</f>
        <v/>
      </c>
      <c r="BU136" s="117" t="str">
        <f aca="false">IF(OR($BK136&lt;&gt;Constants!$B$12,NOT($BO136)),"",IF(OR(NOT($AO136),NOT($AP136)),0,MIN(Constants!$B$18,(Constants!$B$29*$AR136+Constants!$B$30*$AS136)*IF($AQ136,1,MAX(0,MIN(1,(Constants!$B$20-N136)/Constants!$B$20))))))</f>
        <v/>
      </c>
      <c r="BV136" s="117" t="str">
        <f aca="false">IF(BU136="","",BU136*BP136)</f>
        <v/>
      </c>
      <c r="BW136" s="122" t="str">
        <f aca="false">IF(OR($BK136&lt;&gt;Constants!$B$12,NOT($BO136)),"",BR136+BT136+BV136)</f>
        <v/>
      </c>
      <c r="BX136" s="119" t="str">
        <f aca="false">IF(OR($BK136&lt;&gt;Constants!$B$12,$AT136&lt;&gt;TRUE()),"",IF(NOT($AW136),TRUE(),IF($AY136="","",$AY136)))</f>
        <v/>
      </c>
      <c r="BY136" s="120" t="n">
        <f aca="false">IF(BX136="",FALSE(),IF(NOT($AW136),TRUE(),IF($AY136,ISNUMBER(X136),ISNUMBER(W136))))</f>
        <v>0</v>
      </c>
      <c r="BZ136" s="121" t="str">
        <f aca="false">IF(BY136,IF($AJ136,1,Constants!$B$22)*POWER(Constants!$B$23,MAX($AU136,0))*POWER(Constants!$B$24,MAX($AV136,0)),"")</f>
        <v/>
      </c>
      <c r="CA136" s="117" t="str">
        <f aca="false">IF(OR($BK136&lt;&gt;Constants!$B$12,NOT($BY136)),"",IF(NOT($AW136),0,Constants!$B$19*IF($AY136,1,MAX(0,MIN(1,(Constants!$B$20-W136)/Constants!$B$20)))))</f>
        <v/>
      </c>
      <c r="CB136" s="117" t="str">
        <f aca="false">IF(CA136="","",CA136*IF($AX136,1,Constants!$B$25)*BZ136)</f>
        <v/>
      </c>
      <c r="CC136" s="117" t="str">
        <f aca="false">IF(OR($BK136&lt;&gt;Constants!$B$12,NOT($BY136)),"",IF(NOT($AW136),0,IF(NOT($AY136),0,MAX(0,Constants!$B$21*(1-ABS(X136-$BM136)/$BM136)))))</f>
        <v/>
      </c>
      <c r="CD136" s="117" t="str">
        <f aca="false">IF(CC136="","",CC136*BZ136)</f>
        <v/>
      </c>
      <c r="CE136" s="117" t="str">
        <f aca="false">IF(OR($BK136&lt;&gt;Constants!$B$12,NOT($BY136)),"",IF(OR(NOT($AW136),NOT($AX136)),0,MIN(Constants!$B$18,(Constants!$B$29*$AZ136+Constants!$B$30*$BA136)*IF($AY136,1,MAX(0,MIN(1,(Constants!$B$20-W136)/Constants!$B$20))))))</f>
        <v/>
      </c>
      <c r="CF136" s="117" t="str">
        <f aca="false">IF(CE136="","",CE136*BZ136)</f>
        <v/>
      </c>
      <c r="CG136" s="122" t="str">
        <f aca="false">IF(OR($BK136&lt;&gt;Constants!$B$12,NOT($BY136)),"",CB136+CD136+CF136)</f>
        <v/>
      </c>
      <c r="CH136" s="119" t="n">
        <f aca="false">IF(OR(BN136="",BX136=""),TRUE(),BN136&lt;&gt;BX136)</f>
        <v>1</v>
      </c>
      <c r="CI136" s="117" t="str">
        <f aca="false">IF(OR($BK136&lt;&gt;Constants!$B$12,$BB136&lt;&gt;TRUE(),NOT($CH136)),"",IF(NOT($BE136),TRUE(),IF($BG136="","",$BG136)))</f>
        <v/>
      </c>
      <c r="CJ136" s="120" t="n">
        <f aca="false">IF(CI136="",FALSE(),IF(NOT($BE136),TRUE(),IF($BG136,ISNUMBER(AG136),ISNUMBER(AF136))))</f>
        <v>0</v>
      </c>
      <c r="CK136" s="121" t="str">
        <f aca="false">IF(CJ136,IF($AJ136,1,Constants!$B$22)*POWER(Constants!$B$23,MAX($BC136,0))*POWER(Constants!$B$24,MAX($BD136,0)),"")</f>
        <v/>
      </c>
      <c r="CL136" s="117" t="str">
        <f aca="false">IF(OR($BK136&lt;&gt;Constants!$B$12,NOT($CJ136)),"",IF(NOT($BE136),0,Constants!$B$19*IF($BG136,1,MAX(0,MIN(1,(Constants!$B$20-AF136)/Constants!$B$20)))))</f>
        <v/>
      </c>
      <c r="CM136" s="117" t="str">
        <f aca="false">IF(CL136="","",CL136*IF($BF136,1,Constants!$B$25)*CK136)</f>
        <v/>
      </c>
      <c r="CN136" s="117" t="str">
        <f aca="false">IF(OR($BK136&lt;&gt;Constants!$B$12,NOT($CJ136)),"",IF(NOT($BE136),0,IF(NOT($BG136),0,MAX(0,Constants!$B$21*(1-ABS(AG136-$BM136)/$BM136)))))</f>
        <v/>
      </c>
      <c r="CO136" s="117" t="str">
        <f aca="false">IF(CN136="","",CN136*CK136)</f>
        <v/>
      </c>
      <c r="CP136" s="117" t="str">
        <f aca="false">IF(OR($BK136&lt;&gt;Constants!$B$12,NOT($CJ136)),"",IF(OR(NOT($BE136),NOT($BF136)),0,MIN(Constants!$B$18,(Constants!$B$29*$BH136+Constants!$B$30*$BI136)*IF($BG136,1,MAX(0,MIN(1,(Constants!$B$20-AF136)/Constants!$B$20))))))</f>
        <v/>
      </c>
      <c r="CQ136" s="117" t="str">
        <f aca="false">IF(CP136="","",CP136*CK136)</f>
        <v/>
      </c>
      <c r="CR136" s="122" t="str">
        <f aca="false">IF(OR($BK136&lt;&gt;Constants!$B$12,NOT($CJ136)),"",CM136+CO136+CQ136)</f>
        <v/>
      </c>
      <c r="CS136" s="116" t="str">
        <f aca="false">IF(OR($BK136&lt;&gt;Constants!$B$12,ISBLANK($C136)),"",BW136)</f>
        <v/>
      </c>
      <c r="CT136" s="117" t="str">
        <f aca="false">IF(OR($BK136&lt;&gt;Constants!$B$12,ISBLANK($C136)),"",CG136)</f>
        <v/>
      </c>
      <c r="CU136" s="118" t="str">
        <f aca="false">IF(OR($BK136&lt;&gt;Constants!$B$12,ISBLANK($C136)),"",CR136)</f>
        <v/>
      </c>
      <c r="CV136" s="117" t="str">
        <f aca="false">IF(OR($BK136&lt;&gt;Constants!$B$12,ISBLANK($C136)),"",IF(COUNT(CS136:CU136)=0,0,MAX(CS136:CU136)))</f>
        <v/>
      </c>
      <c r="CW136" s="117" t="str">
        <f aca="false">IF($BK136&lt;&gt;Constants!$B$12,"",CV136)</f>
        <v/>
      </c>
      <c r="CX136" s="117" t="str">
        <f aca="false">IF(ISNUMBER(CW136), RANK(CW136,$CW$11:$CW$510), "")</f>
        <v/>
      </c>
      <c r="CY136" s="116" t="str">
        <f aca="false">IF(OR($BK136&lt;&gt;Constants!$B$12,ISBLANK($C136)),"",MAX(BT136,CD136,CO136))</f>
        <v/>
      </c>
      <c r="CZ136" s="117" t="str">
        <f aca="false">IF(ISNUMBER(CY136), RANK(CY136,CY$11:CY$510), "")</f>
        <v/>
      </c>
      <c r="DA136" s="117" t="str">
        <f aca="false">IF(OR($BK136&lt;&gt;Constants!$B$12,ISBLANK($C136)),"",MAX(AM136,AU136,IF($CH136,BC136,0)))</f>
        <v/>
      </c>
      <c r="DB136" s="117" t="str">
        <f aca="false">IF(ISNUMBER(DA136), RANK(DA136,DA$11:DA$510,1), "")</f>
        <v/>
      </c>
      <c r="DC136" s="117" t="str">
        <f aca="false">IF(OR($BK136&lt;&gt;Constants!$B$12,ISBLANK($C136)),"",MAX(BV136,CF136,CQ136))</f>
        <v/>
      </c>
      <c r="DD136" s="117" t="str">
        <f aca="false">IF(ISNUMBER(DC136),RANK(DC136,DC$11:DC$510),"")</f>
        <v/>
      </c>
      <c r="DE136" s="123" t="str">
        <f aca="false">IFERROR(IF(OR($BK136&lt;&gt;Constants!$B$12, ISBLANK($C136)),"",LARGE(CS136:CU136,2)), 0)</f>
        <v/>
      </c>
      <c r="DF136" s="118" t="str">
        <f aca="false">IF(ISNUMBER(DE136), RANK(DE136,DE$11:DE$510), "")</f>
        <v/>
      </c>
      <c r="DG136" s="117" t="str">
        <f aca="false">IF(ISBLANK($C136),"",IF(BK136=Constants!$B$12,RANK($CX136, $CX$11:$CX$510, 1)+
SUMPRODUCT(--($CX$11:$CX$510=$CX136),--($CZ136&gt;$CZ$11:$CZ$510))+
SUMPRODUCT(--($CX$11:$CX$510=$CX136),--($CZ136=$CZ$11:$CZ$510),--($DB136&gt;$DB$11:$DB$510))+
SUMPRODUCT(--($CX$11:$CX$510=$CX136),--($CZ136=$CZ$11:$CZ$510),--($DB136=$DB$11:$DB$510), --($DD136&gt;$DD$11:$DD$510))+
SUMPRODUCT(--($CX$11:$CX$510=$CX136),--($CZ136=$CZ$11:$CZ$510),--($DB136=$DB$11:$DB$510), --($DD136=$DD$11:$DD$510), --($DF136&gt;$DF$11:$DF$510))
,BK136)
)</f>
        <v/>
      </c>
      <c r="DH136" s="117" t="str">
        <f aca="false">IF(ISBLANK(C136),"",IF(BK136&lt;&gt;Constants!$B$12, BK136, CX136-DG136))</f>
        <v/>
      </c>
      <c r="DI136" s="118"/>
      <c r="DJ136" s="124"/>
      <c r="DK136" s="125" t="str">
        <f aca="false">IF(ISBLANK($C136),"",IF($BK136=Constants!$B$13,$BM136,""))</f>
        <v/>
      </c>
      <c r="DL136" s="124" t="str">
        <f aca="false">IF(ISBLANK($C136),"",IF($BK136&lt;&gt;Constants!$B$12,"",IF(COUNT($CS136:$CU136)=0,"",MATCH($CV136,$CS136:$CU136,0))))</f>
        <v/>
      </c>
      <c r="DM136" s="126" t="str">
        <f aca="false">IF(ISNUMBER($DL136),CHOOSE($DL136,$BR136,$CB136,$CM136),"")</f>
        <v/>
      </c>
      <c r="DN136" s="126" t="str">
        <f aca="false">IF(ISNUMBER($DL136),CHOOSE($DL136,$BT136,$CD136,$CO136),"")</f>
        <v/>
      </c>
      <c r="DO136" s="126" t="str">
        <f aca="false">IF(ISNUMBER($DL136),CHOOSE($DL136,$BV136,$CF136,$CQ136),"")</f>
        <v/>
      </c>
      <c r="DP136" s="127" t="str">
        <f aca="false">IF(ISBLANK(C136),"",IF(BK136&lt;&gt;Constants!$B$12, BK136 ,CW136))</f>
        <v/>
      </c>
      <c r="DQ136" s="128" t="str">
        <f aca="false">IF(ISBLANK($C136),"",IF($BK136&lt;&gt;Constants!$B$12,$BK136,$BL136))</f>
        <v/>
      </c>
      <c r="DR136" s="128" t="str">
        <f aca="false">IF(ISBLANK(C136),"",DH136)</f>
        <v/>
      </c>
      <c r="DS136" s="128" t="str">
        <f aca="false">IF(ISBLANK(C136),"",DG136)</f>
        <v/>
      </c>
      <c r="DT136" s="129" t="str">
        <f aca="false">IF(ISBLANK(C136),
  "",
IF(DS136=Constants!$B$9,COUNTA($C$11:$C510)+2,IF(DS136=Constants!$B$10,COUNTA($C$11:$C510)+1,IF(DS136=Constants!$B$11,COUNTA($C$11:$C510),DS136))))</f>
        <v/>
      </c>
      <c r="DU136" s="3"/>
      <c r="DV136" s="130" t="n">
        <f aca="false">IF(OR(ISNUMBER(DS136),DS136="DQ",DS136="P",DS136="NS"),
    1,
    0
)</f>
        <v>0</v>
      </c>
      <c r="DW136" s="130" t="n">
        <v>126</v>
      </c>
      <c r="DX136" s="130" t="str">
        <f aca="false">IF(ISBLANK($C136),"",IF(ISNUMBER(DT136),DT136+ROW($B136)/1000,""))</f>
        <v/>
      </c>
      <c r="DY136" s="130" t="str">
        <f aca="false">IF(ISNUMBER(DX136), RANK(DX136,DX$11:DX$510,1), "")</f>
        <v/>
      </c>
      <c r="DZ136" s="130" t="str">
        <f aca="false">IF(ISBLANK($C136),
    "",
    $B136
)</f>
        <v/>
      </c>
      <c r="EA136" s="130" t="str">
        <f aca="false">IF(ISBLANK($C136),
    "",
    $C136
)</f>
        <v/>
      </c>
      <c r="EB136" s="130" t="str">
        <f aca="false">IF(ISBLANK($C136),
    "",
    $D136
)</f>
        <v/>
      </c>
      <c r="EC136" s="130" t="str">
        <f aca="false">IF(ISBLANK($C136),"",$DQ136)</f>
        <v/>
      </c>
      <c r="ED136" s="131" t="str">
        <f aca="false">DP136</f>
        <v/>
      </c>
      <c r="EE136" s="130" t="str">
        <f aca="false">IF(ISBLANK($C136),
    "",
    DS136
)</f>
        <v/>
      </c>
      <c r="EF136" s="132" t="str">
        <f aca="false">IF(DW136&gt;DV$10,
    "",
    VLOOKUP(DW136,DY$11:EE634,7,FALSE())
)</f>
        <v/>
      </c>
      <c r="EG136" s="133" t="str">
        <f aca="false">IF(DW136&gt;DV$10,
    "",
    VLOOKUP(DW136,DY$11:EE634,2,FALSE())
)</f>
        <v/>
      </c>
      <c r="EH136" s="133" t="str">
        <f aca="false">IF(DW136&gt;DV$10,
    "",
    VLOOKUP(DW136,DY$11:EE634,3,FALSE())
)</f>
        <v/>
      </c>
      <c r="EI136" s="133" t="str">
        <f aca="false">IF(DW136&gt;DV$10,
    "",
    VLOOKUP(DW136,DY$11:EE634,4,FALSE())
)</f>
        <v/>
      </c>
      <c r="EJ136" s="134" t="str">
        <f aca="false">IF(DW136&gt;DV$10,
    "",
    VLOOKUP(DW136,DY$11:EE634,6,FALSE())
)</f>
        <v/>
      </c>
      <c r="EK136" s="59"/>
    </row>
    <row r="137" customFormat="false" ht="15.75" hidden="false" customHeight="false" outlineLevel="0" collapsed="false">
      <c r="A137" s="3"/>
      <c r="B137" s="155"/>
      <c r="C137" s="156"/>
      <c r="D137" s="96"/>
      <c r="E137" s="157"/>
      <c r="F137" s="148"/>
      <c r="G137" s="148"/>
      <c r="H137" s="149"/>
      <c r="I137" s="150"/>
      <c r="J137" s="151"/>
      <c r="K137" s="151"/>
      <c r="L137" s="151"/>
      <c r="M137" s="151"/>
      <c r="N137" s="152"/>
      <c r="O137" s="103"/>
      <c r="P137" s="148"/>
      <c r="Q137" s="149"/>
      <c r="R137" s="150"/>
      <c r="S137" s="151"/>
      <c r="T137" s="151"/>
      <c r="U137" s="151"/>
      <c r="V137" s="151"/>
      <c r="W137" s="152"/>
      <c r="X137" s="103"/>
      <c r="Y137" s="148"/>
      <c r="Z137" s="149"/>
      <c r="AA137" s="150"/>
      <c r="AB137" s="151"/>
      <c r="AC137" s="151"/>
      <c r="AD137" s="151"/>
      <c r="AE137" s="151"/>
      <c r="AF137" s="152"/>
      <c r="AG137" s="104"/>
      <c r="AH137" s="150"/>
      <c r="AI137" s="73"/>
      <c r="AJ137" s="73" t="str">
        <f aca="false">IF(ISBLANK($C137),
  "",
IF(E137=Constants!$B$7,
  TRUE(),
IF(E137=Constants!$B$8,
  FALSE(),
  TRUE()
)))</f>
        <v/>
      </c>
      <c r="AK137" s="74" t="str">
        <f aca="false">IF(ISBLANK($C137),"",IF(F137=Constants!$B$8,FALSE(),TRUE()))</f>
        <v/>
      </c>
      <c r="AL137" s="74" t="str">
        <f aca="false">IF(ISBLANK($C137),"",COUNTA($G137:$O137)&gt;0)</f>
        <v/>
      </c>
      <c r="AM137" s="74" t="str">
        <f aca="false">IF(OR(ISBLANK($C137),$AL137&lt;&gt;TRUE()),"",IF(ISBLANK(G137),Constants!$B$27,MAX(0,G137)))</f>
        <v/>
      </c>
      <c r="AN137" s="74" t="str">
        <f aca="false">IF(OR(ISBLANK($C137),$AL137&lt;&gt;TRUE()),"",IF(ISBLANK(H137),Constants!$B$28,MAX(0,H137)))</f>
        <v/>
      </c>
      <c r="AO137" s="74" t="str">
        <f aca="false">IF(OR(ISBLANK($C137),$AL137&lt;&gt;TRUE()),"",IF(J137=Constants!$B$7,TRUE(),IF(J137=Constants!$B$8,FALSE(),TRUE())))</f>
        <v/>
      </c>
      <c r="AP137" s="74" t="str">
        <f aca="false">IF(OR(ISBLANK($C137),$AL137&lt;&gt;TRUE()),"",IF(I137=Constants!$B$7,TRUE(),IF(I137=Constants!$B$8,FALSE(),TRUE())))</f>
        <v/>
      </c>
      <c r="AQ137" s="74" t="str">
        <f aca="false">IF(OR(ISBLANK($C137),$AL137&lt;&gt;TRUE()),"",IF(K137=Constants!$B$33,TRUE(),IF(K137=Constants!$B$34,FALSE(),IF(AND(ISNUMBER(O137),OR(ISBLANK(N137),N137=0)),TRUE(),IF(AND(ISBLANK(O137),ISNUMBER(N137),N137&lt;&gt;0),FALSE(),"")))))</f>
        <v/>
      </c>
      <c r="AR137" s="74" t="str">
        <f aca="false">IF(OR(ISBLANK($C137),$AL137&lt;&gt;TRUE()),"",IF(ISBLANK(L137),Constants!$B$35,MAX(0,MIN(Constants!$B$31,L137))))</f>
        <v/>
      </c>
      <c r="AS137" s="74" t="str">
        <f aca="false">IF(OR(ISBLANK($C137),$AL137&lt;&gt;TRUE()),"",IF(ISBLANK(M137),Constants!$B$35,MAX(0,MIN(Constants!$B$32,M137))))</f>
        <v/>
      </c>
      <c r="AT137" s="74" t="str">
        <f aca="false">IF(ISBLANK($C137),"",COUNTA($P137:$X137)&gt;0)</f>
        <v/>
      </c>
      <c r="AU137" s="74" t="str">
        <f aca="false">IF(OR(ISBLANK($C137),$AT137&lt;&gt;TRUE()),"",IF(ISBLANK(P137),Constants!$B$27,MAX(0,P137)))</f>
        <v/>
      </c>
      <c r="AV137" s="74" t="str">
        <f aca="false">IF(OR(ISBLANK($C137),$AT137&lt;&gt;TRUE()),"",IF(ISBLANK(Q137),Constants!$B$28,MAX(0,Q137)))</f>
        <v/>
      </c>
      <c r="AW137" s="74" t="str">
        <f aca="false">IF(OR(ISBLANK($C137),$AT137&lt;&gt;TRUE()),"",IF(S137=Constants!$B$7,TRUE(),IF(S137=Constants!$B$8,FALSE(),TRUE())))</f>
        <v/>
      </c>
      <c r="AX137" s="74" t="str">
        <f aca="false">IF(OR(ISBLANK($C137),$AT137&lt;&gt;TRUE()),"",IF(R137=Constants!$B$7,TRUE(),IF(R137=Constants!$B$8,FALSE(),TRUE())))</f>
        <v/>
      </c>
      <c r="AY137" s="74" t="str">
        <f aca="false">IF(OR(ISBLANK($C137),$AT137&lt;&gt;TRUE()),"",IF(T137=Constants!$B$33,TRUE(),IF(T137=Constants!$B$34,FALSE(),IF(AND(ISNUMBER(X137),OR(ISBLANK(W137),W137=0)),TRUE(),IF(AND(ISBLANK(X137),ISNUMBER(W137),W137&lt;&gt;0),FALSE(),"")))))</f>
        <v/>
      </c>
      <c r="AZ137" s="74" t="str">
        <f aca="false">IF(OR(ISBLANK($C137),$AT137&lt;&gt;TRUE()),"",IF(ISBLANK(U137),Constants!$B$35,MAX(0,MIN(Constants!$B$31,U137))))</f>
        <v/>
      </c>
      <c r="BA137" s="74" t="str">
        <f aca="false">IF(OR(ISBLANK($C137),$AT137&lt;&gt;TRUE()),"",IF(ISBLANK(V137),Constants!$B$35,MAX(0,MIN(Constants!$B$32,V137))))</f>
        <v/>
      </c>
      <c r="BB137" s="74" t="str">
        <f aca="false">IF(ISBLANK($C137),"",COUNTA($Y137:$AG137)&gt;0)</f>
        <v/>
      </c>
      <c r="BC137" s="74" t="str">
        <f aca="false">IF(OR(ISBLANK($C137),$BB137&lt;&gt;TRUE()),"",IF(ISBLANK(Y137),Constants!$B$27,MAX(0,Y137)))</f>
        <v/>
      </c>
      <c r="BD137" s="74" t="str">
        <f aca="false">IF(OR(ISBLANK($C137),$BB137&lt;&gt;TRUE()),"",IF(ISBLANK(Z137),Constants!$B$28,MAX(0,Z137)))</f>
        <v/>
      </c>
      <c r="BE137" s="74" t="str">
        <f aca="false">IF(OR(ISBLANK($C137),$BB137&lt;&gt;TRUE()),"",IF(AB137=Constants!$B$7,TRUE(),IF(AB137=Constants!$B$8,FALSE(),TRUE())))</f>
        <v/>
      </c>
      <c r="BF137" s="74" t="str">
        <f aca="false">IF(OR(ISBLANK($C137),$BB137&lt;&gt;TRUE()),"",IF(AA137=Constants!$B$7,TRUE(),IF(AA137=Constants!$B$8,FALSE(),TRUE())))</f>
        <v/>
      </c>
      <c r="BG137" s="74" t="str">
        <f aca="false">IF(OR(ISBLANK($C137),$BB137&lt;&gt;TRUE()),"",IF(AC137=Constants!$B$33,TRUE(),IF(AC137=Constants!$B$34,FALSE(),IF(AND(ISNUMBER(AG137),OR(ISBLANK(AF137),AF137=0)),TRUE(),IF(AND(ISBLANK(AG137),ISNUMBER(AF137),AF137&lt;&gt;0),FALSE(),"")))))</f>
        <v/>
      </c>
      <c r="BH137" s="74" t="str">
        <f aca="false">IF(OR(ISBLANK($C137),$BB137&lt;&gt;TRUE()),"",IF(ISBLANK(AD137),Constants!$B$35,MAX(0,MIN(Constants!$B$31,AD137))))</f>
        <v/>
      </c>
      <c r="BI137" s="74" t="str">
        <f aca="false">IF(OR(ISBLANK($C137),$BB137&lt;&gt;TRUE()),"",IF(ISBLANK(AE137),Constants!$B$35,MAX(0,MIN(Constants!$B$32,AE137))))</f>
        <v/>
      </c>
      <c r="BJ137" s="75" t="str">
        <f aca="false">IF(ISBLANK($C137),
  "",
IF(AH137=Constants!$B$7,
  TRUE(),
IF(AH137=Constants!$B$8,
  FALSE(),
  FALSE()
)))</f>
        <v/>
      </c>
      <c r="BK137" s="74" t="str">
        <f aca="false">IF(ISBLANK($C137),"",IF($BJ137,Constants!$B$9,IF(COUNTA($E137:$AH137)=0,Constants!$B$10,IF(NOT($AK137),Constants!$B$11,IF(AND(NOT(ISNUMBER($BM137)),COUNTA($O137,$X137,$AG137)&gt;0),Constants!$B$13,Constants!$B$12)))))</f>
        <v/>
      </c>
      <c r="BL137" s="74" t="str">
        <f aca="false">IF(ISBLANK($C137),"",IF($BK137&lt;&gt;Constants!$B$12,$BK137,Constants!$B$4))</f>
        <v/>
      </c>
      <c r="BM137" s="73" t="str">
        <f aca="false">IF(OR(ISBLANK($D$8), NOT(ISNUMBER($D$8))), Constants!$B$17,$D$8)</f>
        <v>ERROR: Set Target Time in cell D8</v>
      </c>
      <c r="BN137" s="73" t="str">
        <f aca="false">IF(OR($BK137&lt;&gt;Constants!$B$12,$AL137&lt;&gt;TRUE()),"",IF(NOT($AO137),TRUE(),IF($AQ137="","",$AQ137)))</f>
        <v/>
      </c>
      <c r="BO137" s="74" t="b">
        <f aca="false">IF(BN137="",FALSE(),IF(NOT($AO137),TRUE(),IF($AQ137,ISNUMBER(O137),ISNUMBER(N137))))</f>
        <v>0</v>
      </c>
      <c r="BP137" s="76" t="str">
        <f aca="false">IF(BO137,IF($AJ137,1,Constants!$B$22)*POWER(Constants!$B$23,MAX($AM137,0))*POWER(Constants!$B$24,MAX($AN137,0)),"")</f>
        <v/>
      </c>
      <c r="BQ137" s="74" t="str">
        <f aca="false">IF(OR($BK137&lt;&gt;Constants!$B$12,NOT($BO137)),"",IF(NOT($AO137),0,Constants!$B$19*IF($AQ137,1,MAX(0,MIN(1,(Constants!$B$20-N137)/Constants!$B$20)))))</f>
        <v/>
      </c>
      <c r="BR137" s="74" t="str">
        <f aca="false">IF(BQ137="","",BQ137*IF($AP137,1,Constants!$B$25)*BP137)</f>
        <v/>
      </c>
      <c r="BS137" s="74" t="str">
        <f aca="false">IF(OR($BK137&lt;&gt;Constants!$B$12,NOT($BO137)),"",IF(NOT($AO137),0,IF(NOT($AQ137),0,MAX(0,Constants!$B$21*(1-ABS(O137-$BM137)/$BM137)))))</f>
        <v/>
      </c>
      <c r="BT137" s="74" t="str">
        <f aca="false">IF(BS137="","",BS137*BP137)</f>
        <v/>
      </c>
      <c r="BU137" s="74" t="str">
        <f aca="false">IF(OR($BK137&lt;&gt;Constants!$B$12,NOT($BO137)),"",IF(OR(NOT($AO137),NOT($AP137)),0,MIN(Constants!$B$18,(Constants!$B$29*$AR137+Constants!$B$30*$AS137)*IF($AQ137,1,MAX(0,MIN(1,(Constants!$B$20-N137)/Constants!$B$20))))))</f>
        <v/>
      </c>
      <c r="BV137" s="74" t="str">
        <f aca="false">IF(BU137="","",BU137*BP137)</f>
        <v/>
      </c>
      <c r="BW137" s="75" t="str">
        <f aca="false">IF(OR($BK137&lt;&gt;Constants!$B$12,NOT($BO137)),"",BR137+BT137+BV137)</f>
        <v/>
      </c>
      <c r="BX137" s="73" t="str">
        <f aca="false">IF(OR($BK137&lt;&gt;Constants!$B$12,$AT137&lt;&gt;TRUE()),"",IF(NOT($AW137),TRUE(),IF($AY137="","",$AY137)))</f>
        <v/>
      </c>
      <c r="BY137" s="74" t="b">
        <f aca="false">IF(BX137="",FALSE(),IF(NOT($AW137),TRUE(),IF($AY137,ISNUMBER(X137),ISNUMBER(W137))))</f>
        <v>0</v>
      </c>
      <c r="BZ137" s="76" t="str">
        <f aca="false">IF(BY137,IF($AJ137,1,Constants!$B$22)*POWER(Constants!$B$23,MAX($AU137,0))*POWER(Constants!$B$24,MAX($AV137,0)),"")</f>
        <v/>
      </c>
      <c r="CA137" s="74" t="str">
        <f aca="false">IF(OR($BK137&lt;&gt;Constants!$B$12,NOT($BY137)),"",IF(NOT($AW137),0,Constants!$B$19*IF($AY137,1,MAX(0,MIN(1,(Constants!$B$20-W137)/Constants!$B$20)))))</f>
        <v/>
      </c>
      <c r="CB137" s="74" t="str">
        <f aca="false">IF(CA137="","",CA137*IF($AX137,1,Constants!$B$25)*BZ137)</f>
        <v/>
      </c>
      <c r="CC137" s="74" t="str">
        <f aca="false">IF(OR($BK137&lt;&gt;Constants!$B$12,NOT($BY137)),"",IF(NOT($AW137),0,IF(NOT($AY137),0,MAX(0,Constants!$B$21*(1-ABS(X137-$BM137)/$BM137)))))</f>
        <v/>
      </c>
      <c r="CD137" s="74" t="str">
        <f aca="false">IF(CC137="","",CC137*BZ137)</f>
        <v/>
      </c>
      <c r="CE137" s="74" t="str">
        <f aca="false">IF(OR($BK137&lt;&gt;Constants!$B$12,NOT($BY137)),"",IF(OR(NOT($AW137),NOT($AX137)),0,MIN(Constants!$B$18,(Constants!$B$29*$AZ137+Constants!$B$30*$BA137)*IF($AY137,1,MAX(0,MIN(1,(Constants!$B$20-W137)/Constants!$B$20))))))</f>
        <v/>
      </c>
      <c r="CF137" s="74" t="str">
        <f aca="false">IF(CE137="","",CE137*BZ137)</f>
        <v/>
      </c>
      <c r="CG137" s="75" t="str">
        <f aca="false">IF(OR($BK137&lt;&gt;Constants!$B$12,NOT($BY137)),"",CB137+CD137+CF137)</f>
        <v/>
      </c>
      <c r="CH137" s="73" t="b">
        <f aca="false">IF(OR(BN137="",BX137=""),TRUE(),BN137&lt;&gt;BX137)</f>
        <v>1</v>
      </c>
      <c r="CI137" s="74" t="str">
        <f aca="false">IF(OR($BK137&lt;&gt;Constants!$B$12,$BB137&lt;&gt;TRUE(),NOT($CH137)),"",IF(NOT($BE137),TRUE(),IF($BG137="","",$BG137)))</f>
        <v/>
      </c>
      <c r="CJ137" s="74" t="b">
        <f aca="false">IF(CI137="",FALSE(),IF(NOT($BE137),TRUE(),IF($BG137,ISNUMBER(AG137),ISNUMBER(AF137))))</f>
        <v>0</v>
      </c>
      <c r="CK137" s="76" t="str">
        <f aca="false">IF(CJ137,IF($AJ137,1,Constants!$B$22)*POWER(Constants!$B$23,MAX($BC137,0))*POWER(Constants!$B$24,MAX($BD137,0)),"")</f>
        <v/>
      </c>
      <c r="CL137" s="74" t="str">
        <f aca="false">IF(OR($BK137&lt;&gt;Constants!$B$12,NOT($CJ137)),"",IF(NOT($BE137),0,Constants!$B$19*IF($BG137,1,MAX(0,MIN(1,(Constants!$B$20-AF137)/Constants!$B$20)))))</f>
        <v/>
      </c>
      <c r="CM137" s="74" t="str">
        <f aca="false">IF(CL137="","",CL137*IF($BF137,1,Constants!$B$25)*CK137)</f>
        <v/>
      </c>
      <c r="CN137" s="74" t="str">
        <f aca="false">IF(OR($BK137&lt;&gt;Constants!$B$12,NOT($CJ137)),"",IF(NOT($BE137),0,IF(NOT($BG137),0,MAX(0,Constants!$B$21*(1-ABS(AG137-$BM137)/$BM137)))))</f>
        <v/>
      </c>
      <c r="CO137" s="74" t="str">
        <f aca="false">IF(CN137="","",CN137*CK137)</f>
        <v/>
      </c>
      <c r="CP137" s="74" t="str">
        <f aca="false">IF(OR($BK137&lt;&gt;Constants!$B$12,NOT($CJ137)),"",IF(OR(NOT($BE137),NOT($BF137)),0,MIN(Constants!$B$18,(Constants!$B$29*$BH137+Constants!$B$30*$BI137)*IF($BG137,1,MAX(0,MIN(1,(Constants!$B$20-AF137)/Constants!$B$20))))))</f>
        <v/>
      </c>
      <c r="CQ137" s="74" t="str">
        <f aca="false">IF(CP137="","",CP137*CK137)</f>
        <v/>
      </c>
      <c r="CR137" s="75" t="str">
        <f aca="false">IF(OR($BK137&lt;&gt;Constants!$B$12,NOT($CJ137)),"",CM137+CO137+CQ137)</f>
        <v/>
      </c>
      <c r="CS137" s="73" t="str">
        <f aca="false">IF(OR($BK137&lt;&gt;Constants!$B$12,ISBLANK($C137)),"",BW137)</f>
        <v/>
      </c>
      <c r="CT137" s="74" t="str">
        <f aca="false">IF(OR($BK137&lt;&gt;Constants!$B$12,ISBLANK($C137)),"",CG137)</f>
        <v/>
      </c>
      <c r="CU137" s="75" t="str">
        <f aca="false">IF(OR($BK137&lt;&gt;Constants!$B$12,ISBLANK($C137)),"",CR137)</f>
        <v/>
      </c>
      <c r="CV137" s="74" t="str">
        <f aca="false">IF(OR($BK137&lt;&gt;Constants!$B$12,ISBLANK($C137)),"",IF(COUNT(CS137:CU137)=0,0,MAX(CS137:CU137)))</f>
        <v/>
      </c>
      <c r="CW137" s="74" t="str">
        <f aca="false">IF($BK137&lt;&gt;Constants!$B$12,"",CV137)</f>
        <v/>
      </c>
      <c r="CX137" s="74" t="str">
        <f aca="false">IF(ISNUMBER(CW137), RANK(CW137,$CW$11:$CW$510), "")</f>
        <v/>
      </c>
      <c r="CY137" s="73" t="str">
        <f aca="false">IF(OR($BK137&lt;&gt;Constants!$B$12,ISBLANK($C137)),"",MAX(BT137,CD137,CO137))</f>
        <v/>
      </c>
      <c r="CZ137" s="74" t="str">
        <f aca="false">IF(ISNUMBER(CY137), RANK(CY137,CY$11:CY$510), "")</f>
        <v/>
      </c>
      <c r="DA137" s="74" t="str">
        <f aca="false">IF(OR($BK137&lt;&gt;Constants!$B$12,ISBLANK($C137)),"",MAX(AM137,AU137,IF($CH137,BC137,0)))</f>
        <v/>
      </c>
      <c r="DB137" s="74" t="str">
        <f aca="false">IF(ISNUMBER(DA137), RANK(DA137,DA$11:DA$510,1), "")</f>
        <v/>
      </c>
      <c r="DC137" s="74" t="str">
        <f aca="false">IF(OR($BK137&lt;&gt;Constants!$B$12,ISBLANK($C137)),"",MAX(BV137,CF137,CQ137))</f>
        <v/>
      </c>
      <c r="DD137" s="74" t="str">
        <f aca="false">IF(ISNUMBER(DC137),RANK(DC137,DC$11:DC$510),"")</f>
        <v/>
      </c>
      <c r="DE137" s="77" t="str">
        <f aca="false">IFERROR(IF(OR($BK137&lt;&gt;Constants!$B$12, ISBLANK($C137)),"",LARGE(CS137:CU137,2)), 0)</f>
        <v/>
      </c>
      <c r="DF137" s="75" t="str">
        <f aca="false">IF(ISNUMBER(DE137), RANK(DE137,DE$11:DE$510), "")</f>
        <v/>
      </c>
      <c r="DG137" s="74" t="str">
        <f aca="false">IF(ISBLANK($C137),"",IF(BK137=Constants!$B$12,RANK($CX137, $CX$11:$CX$510, 1)+
SUMPRODUCT(--($CX$11:$CX$510=$CX137),--($CZ137&gt;$CZ$11:$CZ$510))+
SUMPRODUCT(--($CX$11:$CX$510=$CX137),--($CZ137=$CZ$11:$CZ$510),--($DB137&gt;$DB$11:$DB$510))+
SUMPRODUCT(--($CX$11:$CX$510=$CX137),--($CZ137=$CZ$11:$CZ$510),--($DB137=$DB$11:$DB$510), --($DD137&gt;$DD$11:$DD$510))+
SUMPRODUCT(--($CX$11:$CX$510=$CX137),--($CZ137=$CZ$11:$CZ$510),--($DB137=$DB$11:$DB$510), --($DD137=$DD$11:$DD$510), --($DF137&gt;$DF$11:$DF$510))
,BK137)
)</f>
        <v/>
      </c>
      <c r="DH137" s="74" t="str">
        <f aca="false">IF(ISBLANK(C137),"",IF(BK137&lt;&gt;Constants!$B$12, BK137, CX137-DG137))</f>
        <v/>
      </c>
      <c r="DI137" s="75"/>
      <c r="DJ137" s="78"/>
      <c r="DK137" s="79" t="str">
        <f aca="false">IF(ISBLANK($C137),"",IF($BK137=Constants!$B$13,$BM137,""))</f>
        <v/>
      </c>
      <c r="DL137" s="78" t="str">
        <f aca="false">IF(ISBLANK($C137),"",IF($BK137&lt;&gt;Constants!$B$12,"",IF(COUNT($CS137:$CU137)=0,"",MATCH($CV137,$CS137:$CU137,0))))</f>
        <v/>
      </c>
      <c r="DM137" s="80" t="str">
        <f aca="false">IF(ISNUMBER($DL137),CHOOSE($DL137,$BR137,$CB137,$CM137),"")</f>
        <v/>
      </c>
      <c r="DN137" s="80" t="str">
        <f aca="false">IF(ISNUMBER($DL137),CHOOSE($DL137,$BT137,$CD137,$CO137),"")</f>
        <v/>
      </c>
      <c r="DO137" s="80" t="str">
        <f aca="false">IF(ISNUMBER($DL137),CHOOSE($DL137,$BV137,$CF137,$CQ137),"")</f>
        <v/>
      </c>
      <c r="DP137" s="81" t="str">
        <f aca="false">IF(ISBLANK(C137),"",IF(BK137&lt;&gt;Constants!$B$12, BK137 ,CW137))</f>
        <v/>
      </c>
      <c r="DQ137" s="82" t="str">
        <f aca="false">IF(ISBLANK($C137),"",IF($BK137&lt;&gt;Constants!$B$12,$BK137,$BL137))</f>
        <v/>
      </c>
      <c r="DR137" s="82" t="str">
        <f aca="false">IF(ISBLANK(C137),"",DH137)</f>
        <v/>
      </c>
      <c r="DS137" s="82" t="str">
        <f aca="false">IF(ISBLANK(C137),"",DG137)</f>
        <v/>
      </c>
      <c r="DT137" s="83" t="str">
        <f aca="false">IF(ISBLANK(C137),
  "",
IF(DS137=Constants!$B$9,COUNTA($C$11:$C510)+2,IF(DS137=Constants!$B$10,COUNTA($C$11:$C510)+1,IF(DS137=Constants!$B$11,COUNTA($C$11:$C510),DS137))))</f>
        <v/>
      </c>
      <c r="DU137" s="3"/>
      <c r="DV137" s="84" t="n">
        <f aca="false">IF(OR(ISNUMBER(DS137),DS137="DQ",DS137="P",DS137="NS"),
    1,
    0
)</f>
        <v>0</v>
      </c>
      <c r="DW137" s="84" t="n">
        <v>127</v>
      </c>
      <c r="DX137" s="84" t="str">
        <f aca="false">IF(ISBLANK($C137),"",IF(ISNUMBER(DT137),DT137+ROW($B137)/1000,""))</f>
        <v/>
      </c>
      <c r="DY137" s="84" t="str">
        <f aca="false">IF(ISNUMBER(DX137), RANK(DX137,DX$11:DX$510,1), "")</f>
        <v/>
      </c>
      <c r="DZ137" s="84" t="str">
        <f aca="false">IF(ISBLANK($C137),
    "",
    $B137
)</f>
        <v/>
      </c>
      <c r="EA137" s="84" t="str">
        <f aca="false">IF(ISBLANK($C137),
    "",
    $C137
)</f>
        <v/>
      </c>
      <c r="EB137" s="84" t="str">
        <f aca="false">IF(ISBLANK($C137),
    "",
    $D137
)</f>
        <v/>
      </c>
      <c r="EC137" s="84" t="str">
        <f aca="false">IF(ISBLANK($C137),"",$DQ137)</f>
        <v/>
      </c>
      <c r="ED137" s="86" t="str">
        <f aca="false">DP137</f>
        <v/>
      </c>
      <c r="EE137" s="84" t="str">
        <f aca="false">IF(ISBLANK($C137),
    "",
    DS137
)</f>
        <v/>
      </c>
      <c r="EF137" s="87" t="str">
        <f aca="false">IF(DW137&gt;DV$10,
    "",
    VLOOKUP(DW137,DY$11:EE635,7,FALSE())
)</f>
        <v/>
      </c>
      <c r="EG137" s="88" t="str">
        <f aca="false">IF(DW137&gt;DV$10,
    "",
    VLOOKUP(DW137,DY$11:EE635,2,FALSE())
)</f>
        <v/>
      </c>
      <c r="EH137" s="88" t="str">
        <f aca="false">IF(DW137&gt;DV$10,
    "",
    VLOOKUP(DW137,DY$11:EE635,3,FALSE())
)</f>
        <v/>
      </c>
      <c r="EI137" s="88" t="str">
        <f aca="false">IF(DW137&gt;DV$10,
    "",
    VLOOKUP(DW137,DY$11:EE635,4,FALSE())
)</f>
        <v/>
      </c>
      <c r="EJ137" s="89" t="str">
        <f aca="false">IF(DW137&gt;DV$10,
    "",
    VLOOKUP(DW137,DY$11:EE635,6,FALSE())
)</f>
        <v/>
      </c>
      <c r="EK137" s="59"/>
    </row>
    <row r="138" customFormat="false" ht="15.75" hidden="false" customHeight="false" outlineLevel="0" collapsed="false">
      <c r="A138" s="3"/>
      <c r="B138" s="155"/>
      <c r="C138" s="156"/>
      <c r="D138" s="96"/>
      <c r="E138" s="157"/>
      <c r="F138" s="148"/>
      <c r="G138" s="148"/>
      <c r="H138" s="149"/>
      <c r="I138" s="150"/>
      <c r="J138" s="151"/>
      <c r="K138" s="151"/>
      <c r="L138" s="151"/>
      <c r="M138" s="151"/>
      <c r="N138" s="152"/>
      <c r="O138" s="103"/>
      <c r="P138" s="148"/>
      <c r="Q138" s="149"/>
      <c r="R138" s="150"/>
      <c r="S138" s="151"/>
      <c r="T138" s="151"/>
      <c r="U138" s="151"/>
      <c r="V138" s="151"/>
      <c r="W138" s="152"/>
      <c r="X138" s="103"/>
      <c r="Y138" s="148"/>
      <c r="Z138" s="149"/>
      <c r="AA138" s="150"/>
      <c r="AB138" s="151"/>
      <c r="AC138" s="151"/>
      <c r="AD138" s="151"/>
      <c r="AE138" s="151"/>
      <c r="AF138" s="152"/>
      <c r="AG138" s="104"/>
      <c r="AH138" s="150"/>
      <c r="AI138" s="73"/>
      <c r="AJ138" s="73" t="str">
        <f aca="false">IF(ISBLANK($C138),
  "",
IF(E138=Constants!$B$7,
  TRUE(),
IF(E138=Constants!$B$8,
  FALSE(),
  TRUE()
)))</f>
        <v/>
      </c>
      <c r="AK138" s="74" t="str">
        <f aca="false">IF(ISBLANK($C138),"",IF(F138=Constants!$B$8,FALSE(),TRUE()))</f>
        <v/>
      </c>
      <c r="AL138" s="74" t="str">
        <f aca="false">IF(ISBLANK($C138),"",COUNTA($G138:$O138)&gt;0)</f>
        <v/>
      </c>
      <c r="AM138" s="74" t="str">
        <f aca="false">IF(OR(ISBLANK($C138),$AL138&lt;&gt;TRUE()),"",IF(ISBLANK(G138),Constants!$B$27,MAX(0,G138)))</f>
        <v/>
      </c>
      <c r="AN138" s="74" t="str">
        <f aca="false">IF(OR(ISBLANK($C138),$AL138&lt;&gt;TRUE()),"",IF(ISBLANK(H138),Constants!$B$28,MAX(0,H138)))</f>
        <v/>
      </c>
      <c r="AO138" s="74" t="str">
        <f aca="false">IF(OR(ISBLANK($C138),$AL138&lt;&gt;TRUE()),"",IF(J138=Constants!$B$7,TRUE(),IF(J138=Constants!$B$8,FALSE(),TRUE())))</f>
        <v/>
      </c>
      <c r="AP138" s="74" t="str">
        <f aca="false">IF(OR(ISBLANK($C138),$AL138&lt;&gt;TRUE()),"",IF(I138=Constants!$B$7,TRUE(),IF(I138=Constants!$B$8,FALSE(),TRUE())))</f>
        <v/>
      </c>
      <c r="AQ138" s="74" t="str">
        <f aca="false">IF(OR(ISBLANK($C138),$AL138&lt;&gt;TRUE()),"",IF(K138=Constants!$B$33,TRUE(),IF(K138=Constants!$B$34,FALSE(),IF(AND(ISNUMBER(O138),OR(ISBLANK(N138),N138=0)),TRUE(),IF(AND(ISBLANK(O138),ISNUMBER(N138),N138&lt;&gt;0),FALSE(),"")))))</f>
        <v/>
      </c>
      <c r="AR138" s="74" t="str">
        <f aca="false">IF(OR(ISBLANK($C138),$AL138&lt;&gt;TRUE()),"",IF(ISBLANK(L138),Constants!$B$35,MAX(0,MIN(Constants!$B$31,L138))))</f>
        <v/>
      </c>
      <c r="AS138" s="74" t="str">
        <f aca="false">IF(OR(ISBLANK($C138),$AL138&lt;&gt;TRUE()),"",IF(ISBLANK(M138),Constants!$B$35,MAX(0,MIN(Constants!$B$32,M138))))</f>
        <v/>
      </c>
      <c r="AT138" s="74" t="str">
        <f aca="false">IF(ISBLANK($C138),"",COUNTA($P138:$X138)&gt;0)</f>
        <v/>
      </c>
      <c r="AU138" s="74" t="str">
        <f aca="false">IF(OR(ISBLANK($C138),$AT138&lt;&gt;TRUE()),"",IF(ISBLANK(P138),Constants!$B$27,MAX(0,P138)))</f>
        <v/>
      </c>
      <c r="AV138" s="74" t="str">
        <f aca="false">IF(OR(ISBLANK($C138),$AT138&lt;&gt;TRUE()),"",IF(ISBLANK(Q138),Constants!$B$28,MAX(0,Q138)))</f>
        <v/>
      </c>
      <c r="AW138" s="74" t="str">
        <f aca="false">IF(OR(ISBLANK($C138),$AT138&lt;&gt;TRUE()),"",IF(S138=Constants!$B$7,TRUE(),IF(S138=Constants!$B$8,FALSE(),TRUE())))</f>
        <v/>
      </c>
      <c r="AX138" s="74" t="str">
        <f aca="false">IF(OR(ISBLANK($C138),$AT138&lt;&gt;TRUE()),"",IF(R138=Constants!$B$7,TRUE(),IF(R138=Constants!$B$8,FALSE(),TRUE())))</f>
        <v/>
      </c>
      <c r="AY138" s="74" t="str">
        <f aca="false">IF(OR(ISBLANK($C138),$AT138&lt;&gt;TRUE()),"",IF(T138=Constants!$B$33,TRUE(),IF(T138=Constants!$B$34,FALSE(),IF(AND(ISNUMBER(X138),OR(ISBLANK(W138),W138=0)),TRUE(),IF(AND(ISBLANK(X138),ISNUMBER(W138),W138&lt;&gt;0),FALSE(),"")))))</f>
        <v/>
      </c>
      <c r="AZ138" s="74" t="str">
        <f aca="false">IF(OR(ISBLANK($C138),$AT138&lt;&gt;TRUE()),"",IF(ISBLANK(U138),Constants!$B$35,MAX(0,MIN(Constants!$B$31,U138))))</f>
        <v/>
      </c>
      <c r="BA138" s="74" t="str">
        <f aca="false">IF(OR(ISBLANK($C138),$AT138&lt;&gt;TRUE()),"",IF(ISBLANK(V138),Constants!$B$35,MAX(0,MIN(Constants!$B$32,V138))))</f>
        <v/>
      </c>
      <c r="BB138" s="74" t="str">
        <f aca="false">IF(ISBLANK($C138),"",COUNTA($Y138:$AG138)&gt;0)</f>
        <v/>
      </c>
      <c r="BC138" s="74" t="str">
        <f aca="false">IF(OR(ISBLANK($C138),$BB138&lt;&gt;TRUE()),"",IF(ISBLANK(Y138),Constants!$B$27,MAX(0,Y138)))</f>
        <v/>
      </c>
      <c r="BD138" s="74" t="str">
        <f aca="false">IF(OR(ISBLANK($C138),$BB138&lt;&gt;TRUE()),"",IF(ISBLANK(Z138),Constants!$B$28,MAX(0,Z138)))</f>
        <v/>
      </c>
      <c r="BE138" s="74" t="str">
        <f aca="false">IF(OR(ISBLANK($C138),$BB138&lt;&gt;TRUE()),"",IF(AB138=Constants!$B$7,TRUE(),IF(AB138=Constants!$B$8,FALSE(),TRUE())))</f>
        <v/>
      </c>
      <c r="BF138" s="74" t="str">
        <f aca="false">IF(OR(ISBLANK($C138),$BB138&lt;&gt;TRUE()),"",IF(AA138=Constants!$B$7,TRUE(),IF(AA138=Constants!$B$8,FALSE(),TRUE())))</f>
        <v/>
      </c>
      <c r="BG138" s="74" t="str">
        <f aca="false">IF(OR(ISBLANK($C138),$BB138&lt;&gt;TRUE()),"",IF(AC138=Constants!$B$33,TRUE(),IF(AC138=Constants!$B$34,FALSE(),IF(AND(ISNUMBER(AG138),OR(ISBLANK(AF138),AF138=0)),TRUE(),IF(AND(ISBLANK(AG138),ISNUMBER(AF138),AF138&lt;&gt;0),FALSE(),"")))))</f>
        <v/>
      </c>
      <c r="BH138" s="74" t="str">
        <f aca="false">IF(OR(ISBLANK($C138),$BB138&lt;&gt;TRUE()),"",IF(ISBLANK(AD138),Constants!$B$35,MAX(0,MIN(Constants!$B$31,AD138))))</f>
        <v/>
      </c>
      <c r="BI138" s="74" t="str">
        <f aca="false">IF(OR(ISBLANK($C138),$BB138&lt;&gt;TRUE()),"",IF(ISBLANK(AE138),Constants!$B$35,MAX(0,MIN(Constants!$B$32,AE138))))</f>
        <v/>
      </c>
      <c r="BJ138" s="75" t="str">
        <f aca="false">IF(ISBLANK($C138),
  "",
IF(AH138=Constants!$B$7,
  TRUE(),
IF(AH138=Constants!$B$8,
  FALSE(),
  FALSE()
)))</f>
        <v/>
      </c>
      <c r="BK138" s="74" t="str">
        <f aca="false">IF(ISBLANK($C138),"",IF($BJ138,Constants!$B$9,IF(COUNTA($E138:$AH138)=0,Constants!$B$10,IF(NOT($AK138),Constants!$B$11,IF(AND(NOT(ISNUMBER($BM138)),COUNTA($O138,$X138,$AG138)&gt;0),Constants!$B$13,Constants!$B$12)))))</f>
        <v/>
      </c>
      <c r="BL138" s="74" t="str">
        <f aca="false">IF(ISBLANK($C138),"",IF($BK138&lt;&gt;Constants!$B$12,$BK138,Constants!$B$4))</f>
        <v/>
      </c>
      <c r="BM138" s="73" t="str">
        <f aca="false">IF(OR(ISBLANK($D$8), NOT(ISNUMBER($D$8))), Constants!$B$17,$D$8)</f>
        <v>ERROR: Set Target Time in cell D8</v>
      </c>
      <c r="BN138" s="73" t="str">
        <f aca="false">IF(OR($BK138&lt;&gt;Constants!$B$12,$AL138&lt;&gt;TRUE()),"",IF(NOT($AO138),TRUE(),IF($AQ138="","",$AQ138)))</f>
        <v/>
      </c>
      <c r="BO138" s="74" t="b">
        <f aca="false">IF(BN138="",FALSE(),IF(NOT($AO138),TRUE(),IF($AQ138,ISNUMBER(O138),ISNUMBER(N138))))</f>
        <v>0</v>
      </c>
      <c r="BP138" s="76" t="str">
        <f aca="false">IF(BO138,IF($AJ138,1,Constants!$B$22)*POWER(Constants!$B$23,MAX($AM138,0))*POWER(Constants!$B$24,MAX($AN138,0)),"")</f>
        <v/>
      </c>
      <c r="BQ138" s="74" t="str">
        <f aca="false">IF(OR($BK138&lt;&gt;Constants!$B$12,NOT($BO138)),"",IF(NOT($AO138),0,Constants!$B$19*IF($AQ138,1,MAX(0,MIN(1,(Constants!$B$20-N138)/Constants!$B$20)))))</f>
        <v/>
      </c>
      <c r="BR138" s="74" t="str">
        <f aca="false">IF(BQ138="","",BQ138*IF($AP138,1,Constants!$B$25)*BP138)</f>
        <v/>
      </c>
      <c r="BS138" s="74" t="str">
        <f aca="false">IF(OR($BK138&lt;&gt;Constants!$B$12,NOT($BO138)),"",IF(NOT($AO138),0,IF(NOT($AQ138),0,MAX(0,Constants!$B$21*(1-ABS(O138-$BM138)/$BM138)))))</f>
        <v/>
      </c>
      <c r="BT138" s="74" t="str">
        <f aca="false">IF(BS138="","",BS138*BP138)</f>
        <v/>
      </c>
      <c r="BU138" s="74" t="str">
        <f aca="false">IF(OR($BK138&lt;&gt;Constants!$B$12,NOT($BO138)),"",IF(OR(NOT($AO138),NOT($AP138)),0,MIN(Constants!$B$18,(Constants!$B$29*$AR138+Constants!$B$30*$AS138)*IF($AQ138,1,MAX(0,MIN(1,(Constants!$B$20-N138)/Constants!$B$20))))))</f>
        <v/>
      </c>
      <c r="BV138" s="74" t="str">
        <f aca="false">IF(BU138="","",BU138*BP138)</f>
        <v/>
      </c>
      <c r="BW138" s="75" t="str">
        <f aca="false">IF(OR($BK138&lt;&gt;Constants!$B$12,NOT($BO138)),"",BR138+BT138+BV138)</f>
        <v/>
      </c>
      <c r="BX138" s="73" t="str">
        <f aca="false">IF(OR($BK138&lt;&gt;Constants!$B$12,$AT138&lt;&gt;TRUE()),"",IF(NOT($AW138),TRUE(),IF($AY138="","",$AY138)))</f>
        <v/>
      </c>
      <c r="BY138" s="74" t="b">
        <f aca="false">IF(BX138="",FALSE(),IF(NOT($AW138),TRUE(),IF($AY138,ISNUMBER(X138),ISNUMBER(W138))))</f>
        <v>0</v>
      </c>
      <c r="BZ138" s="76" t="str">
        <f aca="false">IF(BY138,IF($AJ138,1,Constants!$B$22)*POWER(Constants!$B$23,MAX($AU138,0))*POWER(Constants!$B$24,MAX($AV138,0)),"")</f>
        <v/>
      </c>
      <c r="CA138" s="74" t="str">
        <f aca="false">IF(OR($BK138&lt;&gt;Constants!$B$12,NOT($BY138)),"",IF(NOT($AW138),0,Constants!$B$19*IF($AY138,1,MAX(0,MIN(1,(Constants!$B$20-W138)/Constants!$B$20)))))</f>
        <v/>
      </c>
      <c r="CB138" s="74" t="str">
        <f aca="false">IF(CA138="","",CA138*IF($AX138,1,Constants!$B$25)*BZ138)</f>
        <v/>
      </c>
      <c r="CC138" s="74" t="str">
        <f aca="false">IF(OR($BK138&lt;&gt;Constants!$B$12,NOT($BY138)),"",IF(NOT($AW138),0,IF(NOT($AY138),0,MAX(0,Constants!$B$21*(1-ABS(X138-$BM138)/$BM138)))))</f>
        <v/>
      </c>
      <c r="CD138" s="74" t="str">
        <f aca="false">IF(CC138="","",CC138*BZ138)</f>
        <v/>
      </c>
      <c r="CE138" s="74" t="str">
        <f aca="false">IF(OR($BK138&lt;&gt;Constants!$B$12,NOT($BY138)),"",IF(OR(NOT($AW138),NOT($AX138)),0,MIN(Constants!$B$18,(Constants!$B$29*$AZ138+Constants!$B$30*$BA138)*IF($AY138,1,MAX(0,MIN(1,(Constants!$B$20-W138)/Constants!$B$20))))))</f>
        <v/>
      </c>
      <c r="CF138" s="74" t="str">
        <f aca="false">IF(CE138="","",CE138*BZ138)</f>
        <v/>
      </c>
      <c r="CG138" s="75" t="str">
        <f aca="false">IF(OR($BK138&lt;&gt;Constants!$B$12,NOT($BY138)),"",CB138+CD138+CF138)</f>
        <v/>
      </c>
      <c r="CH138" s="73" t="b">
        <f aca="false">IF(OR(BN138="",BX138=""),TRUE(),BN138&lt;&gt;BX138)</f>
        <v>1</v>
      </c>
      <c r="CI138" s="74" t="str">
        <f aca="false">IF(OR($BK138&lt;&gt;Constants!$B$12,$BB138&lt;&gt;TRUE(),NOT($CH138)),"",IF(NOT($BE138),TRUE(),IF($BG138="","",$BG138)))</f>
        <v/>
      </c>
      <c r="CJ138" s="74" t="b">
        <f aca="false">IF(CI138="",FALSE(),IF(NOT($BE138),TRUE(),IF($BG138,ISNUMBER(AG138),ISNUMBER(AF138))))</f>
        <v>0</v>
      </c>
      <c r="CK138" s="76" t="str">
        <f aca="false">IF(CJ138,IF($AJ138,1,Constants!$B$22)*POWER(Constants!$B$23,MAX($BC138,0))*POWER(Constants!$B$24,MAX($BD138,0)),"")</f>
        <v/>
      </c>
      <c r="CL138" s="74" t="str">
        <f aca="false">IF(OR($BK138&lt;&gt;Constants!$B$12,NOT($CJ138)),"",IF(NOT($BE138),0,Constants!$B$19*IF($BG138,1,MAX(0,MIN(1,(Constants!$B$20-AF138)/Constants!$B$20)))))</f>
        <v/>
      </c>
      <c r="CM138" s="74" t="str">
        <f aca="false">IF(CL138="","",CL138*IF($BF138,1,Constants!$B$25)*CK138)</f>
        <v/>
      </c>
      <c r="CN138" s="74" t="str">
        <f aca="false">IF(OR($BK138&lt;&gt;Constants!$B$12,NOT($CJ138)),"",IF(NOT($BE138),0,IF(NOT($BG138),0,MAX(0,Constants!$B$21*(1-ABS(AG138-$BM138)/$BM138)))))</f>
        <v/>
      </c>
      <c r="CO138" s="74" t="str">
        <f aca="false">IF(CN138="","",CN138*CK138)</f>
        <v/>
      </c>
      <c r="CP138" s="74" t="str">
        <f aca="false">IF(OR($BK138&lt;&gt;Constants!$B$12,NOT($CJ138)),"",IF(OR(NOT($BE138),NOT($BF138)),0,MIN(Constants!$B$18,(Constants!$B$29*$BH138+Constants!$B$30*$BI138)*IF($BG138,1,MAX(0,MIN(1,(Constants!$B$20-AF138)/Constants!$B$20))))))</f>
        <v/>
      </c>
      <c r="CQ138" s="74" t="str">
        <f aca="false">IF(CP138="","",CP138*CK138)</f>
        <v/>
      </c>
      <c r="CR138" s="75" t="str">
        <f aca="false">IF(OR($BK138&lt;&gt;Constants!$B$12,NOT($CJ138)),"",CM138+CO138+CQ138)</f>
        <v/>
      </c>
      <c r="CS138" s="73" t="str">
        <f aca="false">IF(OR($BK138&lt;&gt;Constants!$B$12,ISBLANK($C138)),"",BW138)</f>
        <v/>
      </c>
      <c r="CT138" s="74" t="str">
        <f aca="false">IF(OR($BK138&lt;&gt;Constants!$B$12,ISBLANK($C138)),"",CG138)</f>
        <v/>
      </c>
      <c r="CU138" s="75" t="str">
        <f aca="false">IF(OR($BK138&lt;&gt;Constants!$B$12,ISBLANK($C138)),"",CR138)</f>
        <v/>
      </c>
      <c r="CV138" s="74" t="str">
        <f aca="false">IF(OR($BK138&lt;&gt;Constants!$B$12,ISBLANK($C138)),"",IF(COUNT(CS138:CU138)=0,0,MAX(CS138:CU138)))</f>
        <v/>
      </c>
      <c r="CW138" s="74" t="str">
        <f aca="false">IF($BK138&lt;&gt;Constants!$B$12,"",CV138)</f>
        <v/>
      </c>
      <c r="CX138" s="74" t="str">
        <f aca="false">IF(ISNUMBER(CW138), RANK(CW138,$CW$11:$CW$510), "")</f>
        <v/>
      </c>
      <c r="CY138" s="73" t="str">
        <f aca="false">IF(OR($BK138&lt;&gt;Constants!$B$12,ISBLANK($C138)),"",MAX(BT138,CD138,CO138))</f>
        <v/>
      </c>
      <c r="CZ138" s="74" t="str">
        <f aca="false">IF(ISNUMBER(CY138), RANK(CY138,CY$11:CY$510), "")</f>
        <v/>
      </c>
      <c r="DA138" s="74" t="str">
        <f aca="false">IF(OR($BK138&lt;&gt;Constants!$B$12,ISBLANK($C138)),"",MAX(AM138,AU138,IF($CH138,BC138,0)))</f>
        <v/>
      </c>
      <c r="DB138" s="74" t="str">
        <f aca="false">IF(ISNUMBER(DA138), RANK(DA138,DA$11:DA$510,1), "")</f>
        <v/>
      </c>
      <c r="DC138" s="74" t="str">
        <f aca="false">IF(OR($BK138&lt;&gt;Constants!$B$12,ISBLANK($C138)),"",MAX(BV138,CF138,CQ138))</f>
        <v/>
      </c>
      <c r="DD138" s="74" t="str">
        <f aca="false">IF(ISNUMBER(DC138),RANK(DC138,DC$11:DC$510),"")</f>
        <v/>
      </c>
      <c r="DE138" s="77" t="str">
        <f aca="false">IFERROR(IF(OR($BK138&lt;&gt;Constants!$B$12, ISBLANK($C138)),"",LARGE(CS138:CU138,2)), 0)</f>
        <v/>
      </c>
      <c r="DF138" s="75" t="str">
        <f aca="false">IF(ISNUMBER(DE138), RANK(DE138,DE$11:DE$510), "")</f>
        <v/>
      </c>
      <c r="DG138" s="74" t="str">
        <f aca="false">IF(ISBLANK($C138),"",IF(BK138=Constants!$B$12,RANK($CX138, $CX$11:$CX$510, 1)+
SUMPRODUCT(--($CX$11:$CX$510=$CX138),--($CZ138&gt;$CZ$11:$CZ$510))+
SUMPRODUCT(--($CX$11:$CX$510=$CX138),--($CZ138=$CZ$11:$CZ$510),--($DB138&gt;$DB$11:$DB$510))+
SUMPRODUCT(--($CX$11:$CX$510=$CX138),--($CZ138=$CZ$11:$CZ$510),--($DB138=$DB$11:$DB$510), --($DD138&gt;$DD$11:$DD$510))+
SUMPRODUCT(--($CX$11:$CX$510=$CX138),--($CZ138=$CZ$11:$CZ$510),--($DB138=$DB$11:$DB$510), --($DD138=$DD$11:$DD$510), --($DF138&gt;$DF$11:$DF$510))
,BK138)
)</f>
        <v/>
      </c>
      <c r="DH138" s="74" t="str">
        <f aca="false">IF(ISBLANK(C138),"",IF(BK138&lt;&gt;Constants!$B$12, BK138, CX138-DG138))</f>
        <v/>
      </c>
      <c r="DI138" s="75"/>
      <c r="DJ138" s="78"/>
      <c r="DK138" s="79" t="str">
        <f aca="false">IF(ISBLANK($C138),"",IF($BK138=Constants!$B$13,$BM138,""))</f>
        <v/>
      </c>
      <c r="DL138" s="78" t="str">
        <f aca="false">IF(ISBLANK($C138),"",IF($BK138&lt;&gt;Constants!$B$12,"",IF(COUNT($CS138:$CU138)=0,"",MATCH($CV138,$CS138:$CU138,0))))</f>
        <v/>
      </c>
      <c r="DM138" s="80" t="str">
        <f aca="false">IF(ISNUMBER($DL138),CHOOSE($DL138,$BR138,$CB138,$CM138),"")</f>
        <v/>
      </c>
      <c r="DN138" s="80" t="str">
        <f aca="false">IF(ISNUMBER($DL138),CHOOSE($DL138,$BT138,$CD138,$CO138),"")</f>
        <v/>
      </c>
      <c r="DO138" s="80" t="str">
        <f aca="false">IF(ISNUMBER($DL138),CHOOSE($DL138,$BV138,$CF138,$CQ138),"")</f>
        <v/>
      </c>
      <c r="DP138" s="81" t="str">
        <f aca="false">IF(ISBLANK(C138),"",IF(BK138&lt;&gt;Constants!$B$12, BK138 ,CW138))</f>
        <v/>
      </c>
      <c r="DQ138" s="82" t="str">
        <f aca="false">IF(ISBLANK($C138),"",IF($BK138&lt;&gt;Constants!$B$12,$BK138,$BL138))</f>
        <v/>
      </c>
      <c r="DR138" s="82" t="str">
        <f aca="false">IF(ISBLANK(C138),"",DH138)</f>
        <v/>
      </c>
      <c r="DS138" s="82" t="str">
        <f aca="false">IF(ISBLANK(C138),"",DG138)</f>
        <v/>
      </c>
      <c r="DT138" s="83" t="str">
        <f aca="false">IF(ISBLANK(C138),
  "",
IF(DS138=Constants!$B$9,COUNTA($C$11:$C510)+2,IF(DS138=Constants!$B$10,COUNTA($C$11:$C510)+1,IF(DS138=Constants!$B$11,COUNTA($C$11:$C510),DS138))))</f>
        <v/>
      </c>
      <c r="DU138" s="3"/>
      <c r="DV138" s="84" t="n">
        <f aca="false">IF(OR(ISNUMBER(DS138),DS138="DQ",DS138="P",DS138="NS"),
    1,
    0
)</f>
        <v>0</v>
      </c>
      <c r="DW138" s="84" t="n">
        <v>128</v>
      </c>
      <c r="DX138" s="84" t="str">
        <f aca="false">IF(ISBLANK($C138),"",IF(ISNUMBER(DT138),DT138+ROW($B138)/1000,""))</f>
        <v/>
      </c>
      <c r="DY138" s="84" t="str">
        <f aca="false">IF(ISNUMBER(DX138), RANK(DX138,DX$11:DX$510,1), "")</f>
        <v/>
      </c>
      <c r="DZ138" s="84" t="str">
        <f aca="false">IF(ISBLANK($C138),
    "",
    $B138
)</f>
        <v/>
      </c>
      <c r="EA138" s="84" t="str">
        <f aca="false">IF(ISBLANK($C138),
    "",
    $C138
)</f>
        <v/>
      </c>
      <c r="EB138" s="84" t="str">
        <f aca="false">IF(ISBLANK($C138),
    "",
    $D138
)</f>
        <v/>
      </c>
      <c r="EC138" s="84" t="str">
        <f aca="false">IF(ISBLANK($C138),"",$DQ138)</f>
        <v/>
      </c>
      <c r="ED138" s="86" t="str">
        <f aca="false">DP138</f>
        <v/>
      </c>
      <c r="EE138" s="84" t="str">
        <f aca="false">IF(ISBLANK($C138),
    "",
    DS138
)</f>
        <v/>
      </c>
      <c r="EF138" s="87" t="str">
        <f aca="false">IF(DW138&gt;DV$10,
    "",
    VLOOKUP(DW138,DY$11:EE636,7,FALSE())
)</f>
        <v/>
      </c>
      <c r="EG138" s="88" t="str">
        <f aca="false">IF(DW138&gt;DV$10,
    "",
    VLOOKUP(DW138,DY$11:EE636,2,FALSE())
)</f>
        <v/>
      </c>
      <c r="EH138" s="88" t="str">
        <f aca="false">IF(DW138&gt;DV$10,
    "",
    VLOOKUP(DW138,DY$11:EE636,3,FALSE())
)</f>
        <v/>
      </c>
      <c r="EI138" s="88" t="str">
        <f aca="false">IF(DW138&gt;DV$10,
    "",
    VLOOKUP(DW138,DY$11:EE636,4,FALSE())
)</f>
        <v/>
      </c>
      <c r="EJ138" s="89" t="str">
        <f aca="false">IF(DW138&gt;DV$10,
    "",
    VLOOKUP(DW138,DY$11:EE636,6,FALSE())
)</f>
        <v/>
      </c>
      <c r="EK138" s="59"/>
    </row>
    <row r="139" customFormat="false" ht="15.75" hidden="false" customHeight="false" outlineLevel="0" collapsed="false">
      <c r="A139" s="3"/>
      <c r="B139" s="155"/>
      <c r="C139" s="156"/>
      <c r="D139" s="96"/>
      <c r="E139" s="157"/>
      <c r="F139" s="148"/>
      <c r="G139" s="148"/>
      <c r="H139" s="149"/>
      <c r="I139" s="150"/>
      <c r="J139" s="151"/>
      <c r="K139" s="151"/>
      <c r="L139" s="151"/>
      <c r="M139" s="151"/>
      <c r="N139" s="152"/>
      <c r="O139" s="103"/>
      <c r="P139" s="148"/>
      <c r="Q139" s="149"/>
      <c r="R139" s="150"/>
      <c r="S139" s="151"/>
      <c r="T139" s="151"/>
      <c r="U139" s="151"/>
      <c r="V139" s="151"/>
      <c r="W139" s="152"/>
      <c r="X139" s="103"/>
      <c r="Y139" s="148"/>
      <c r="Z139" s="149"/>
      <c r="AA139" s="150"/>
      <c r="AB139" s="151"/>
      <c r="AC139" s="151"/>
      <c r="AD139" s="151"/>
      <c r="AE139" s="151"/>
      <c r="AF139" s="152"/>
      <c r="AG139" s="104"/>
      <c r="AH139" s="150"/>
      <c r="AI139" s="73"/>
      <c r="AJ139" s="73" t="str">
        <f aca="false">IF(ISBLANK($C139),
  "",
IF(E139=Constants!$B$7,
  TRUE(),
IF(E139=Constants!$B$8,
  FALSE(),
  TRUE()
)))</f>
        <v/>
      </c>
      <c r="AK139" s="74" t="str">
        <f aca="false">IF(ISBLANK($C139),"",IF(F139=Constants!$B$8,FALSE(),TRUE()))</f>
        <v/>
      </c>
      <c r="AL139" s="74" t="str">
        <f aca="false">IF(ISBLANK($C139),"",COUNTA($G139:$O139)&gt;0)</f>
        <v/>
      </c>
      <c r="AM139" s="74" t="str">
        <f aca="false">IF(OR(ISBLANK($C139),$AL139&lt;&gt;TRUE()),"",IF(ISBLANK(G139),Constants!$B$27,MAX(0,G139)))</f>
        <v/>
      </c>
      <c r="AN139" s="74" t="str">
        <f aca="false">IF(OR(ISBLANK($C139),$AL139&lt;&gt;TRUE()),"",IF(ISBLANK(H139),Constants!$B$28,MAX(0,H139)))</f>
        <v/>
      </c>
      <c r="AO139" s="74" t="str">
        <f aca="false">IF(OR(ISBLANK($C139),$AL139&lt;&gt;TRUE()),"",IF(J139=Constants!$B$7,TRUE(),IF(J139=Constants!$B$8,FALSE(),TRUE())))</f>
        <v/>
      </c>
      <c r="AP139" s="74" t="str">
        <f aca="false">IF(OR(ISBLANK($C139),$AL139&lt;&gt;TRUE()),"",IF(I139=Constants!$B$7,TRUE(),IF(I139=Constants!$B$8,FALSE(),TRUE())))</f>
        <v/>
      </c>
      <c r="AQ139" s="74" t="str">
        <f aca="false">IF(OR(ISBLANK($C139),$AL139&lt;&gt;TRUE()),"",IF(K139=Constants!$B$33,TRUE(),IF(K139=Constants!$B$34,FALSE(),IF(AND(ISNUMBER(O139),OR(ISBLANK(N139),N139=0)),TRUE(),IF(AND(ISBLANK(O139),ISNUMBER(N139),N139&lt;&gt;0),FALSE(),"")))))</f>
        <v/>
      </c>
      <c r="AR139" s="74" t="str">
        <f aca="false">IF(OR(ISBLANK($C139),$AL139&lt;&gt;TRUE()),"",IF(ISBLANK(L139),Constants!$B$35,MAX(0,MIN(Constants!$B$31,L139))))</f>
        <v/>
      </c>
      <c r="AS139" s="74" t="str">
        <f aca="false">IF(OR(ISBLANK($C139),$AL139&lt;&gt;TRUE()),"",IF(ISBLANK(M139),Constants!$B$35,MAX(0,MIN(Constants!$B$32,M139))))</f>
        <v/>
      </c>
      <c r="AT139" s="74" t="str">
        <f aca="false">IF(ISBLANK($C139),"",COUNTA($P139:$X139)&gt;0)</f>
        <v/>
      </c>
      <c r="AU139" s="74" t="str">
        <f aca="false">IF(OR(ISBLANK($C139),$AT139&lt;&gt;TRUE()),"",IF(ISBLANK(P139),Constants!$B$27,MAX(0,P139)))</f>
        <v/>
      </c>
      <c r="AV139" s="74" t="str">
        <f aca="false">IF(OR(ISBLANK($C139),$AT139&lt;&gt;TRUE()),"",IF(ISBLANK(Q139),Constants!$B$28,MAX(0,Q139)))</f>
        <v/>
      </c>
      <c r="AW139" s="74" t="str">
        <f aca="false">IF(OR(ISBLANK($C139),$AT139&lt;&gt;TRUE()),"",IF(S139=Constants!$B$7,TRUE(),IF(S139=Constants!$B$8,FALSE(),TRUE())))</f>
        <v/>
      </c>
      <c r="AX139" s="74" t="str">
        <f aca="false">IF(OR(ISBLANK($C139),$AT139&lt;&gt;TRUE()),"",IF(R139=Constants!$B$7,TRUE(),IF(R139=Constants!$B$8,FALSE(),TRUE())))</f>
        <v/>
      </c>
      <c r="AY139" s="74" t="str">
        <f aca="false">IF(OR(ISBLANK($C139),$AT139&lt;&gt;TRUE()),"",IF(T139=Constants!$B$33,TRUE(),IF(T139=Constants!$B$34,FALSE(),IF(AND(ISNUMBER(X139),OR(ISBLANK(W139),W139=0)),TRUE(),IF(AND(ISBLANK(X139),ISNUMBER(W139),W139&lt;&gt;0),FALSE(),"")))))</f>
        <v/>
      </c>
      <c r="AZ139" s="74" t="str">
        <f aca="false">IF(OR(ISBLANK($C139),$AT139&lt;&gt;TRUE()),"",IF(ISBLANK(U139),Constants!$B$35,MAX(0,MIN(Constants!$B$31,U139))))</f>
        <v/>
      </c>
      <c r="BA139" s="74" t="str">
        <f aca="false">IF(OR(ISBLANK($C139),$AT139&lt;&gt;TRUE()),"",IF(ISBLANK(V139),Constants!$B$35,MAX(0,MIN(Constants!$B$32,V139))))</f>
        <v/>
      </c>
      <c r="BB139" s="74" t="str">
        <f aca="false">IF(ISBLANK($C139),"",COUNTA($Y139:$AG139)&gt;0)</f>
        <v/>
      </c>
      <c r="BC139" s="74" t="str">
        <f aca="false">IF(OR(ISBLANK($C139),$BB139&lt;&gt;TRUE()),"",IF(ISBLANK(Y139),Constants!$B$27,MAX(0,Y139)))</f>
        <v/>
      </c>
      <c r="BD139" s="74" t="str">
        <f aca="false">IF(OR(ISBLANK($C139),$BB139&lt;&gt;TRUE()),"",IF(ISBLANK(Z139),Constants!$B$28,MAX(0,Z139)))</f>
        <v/>
      </c>
      <c r="BE139" s="74" t="str">
        <f aca="false">IF(OR(ISBLANK($C139),$BB139&lt;&gt;TRUE()),"",IF(AB139=Constants!$B$7,TRUE(),IF(AB139=Constants!$B$8,FALSE(),TRUE())))</f>
        <v/>
      </c>
      <c r="BF139" s="74" t="str">
        <f aca="false">IF(OR(ISBLANK($C139),$BB139&lt;&gt;TRUE()),"",IF(AA139=Constants!$B$7,TRUE(),IF(AA139=Constants!$B$8,FALSE(),TRUE())))</f>
        <v/>
      </c>
      <c r="BG139" s="74" t="str">
        <f aca="false">IF(OR(ISBLANK($C139),$BB139&lt;&gt;TRUE()),"",IF(AC139=Constants!$B$33,TRUE(),IF(AC139=Constants!$B$34,FALSE(),IF(AND(ISNUMBER(AG139),OR(ISBLANK(AF139),AF139=0)),TRUE(),IF(AND(ISBLANK(AG139),ISNUMBER(AF139),AF139&lt;&gt;0),FALSE(),"")))))</f>
        <v/>
      </c>
      <c r="BH139" s="74" t="str">
        <f aca="false">IF(OR(ISBLANK($C139),$BB139&lt;&gt;TRUE()),"",IF(ISBLANK(AD139),Constants!$B$35,MAX(0,MIN(Constants!$B$31,AD139))))</f>
        <v/>
      </c>
      <c r="BI139" s="74" t="str">
        <f aca="false">IF(OR(ISBLANK($C139),$BB139&lt;&gt;TRUE()),"",IF(ISBLANK(AE139),Constants!$B$35,MAX(0,MIN(Constants!$B$32,AE139))))</f>
        <v/>
      </c>
      <c r="BJ139" s="75" t="str">
        <f aca="false">IF(ISBLANK($C139),
  "",
IF(AH139=Constants!$B$7,
  TRUE(),
IF(AH139=Constants!$B$8,
  FALSE(),
  FALSE()
)))</f>
        <v/>
      </c>
      <c r="BK139" s="74" t="str">
        <f aca="false">IF(ISBLANK($C139),"",IF($BJ139,Constants!$B$9,IF(COUNTA($E139:$AH139)=0,Constants!$B$10,IF(NOT($AK139),Constants!$B$11,IF(AND(NOT(ISNUMBER($BM139)),COUNTA($O139,$X139,$AG139)&gt;0),Constants!$B$13,Constants!$B$12)))))</f>
        <v/>
      </c>
      <c r="BL139" s="74" t="str">
        <f aca="false">IF(ISBLANK($C139),"",IF($BK139&lt;&gt;Constants!$B$12,$BK139,Constants!$B$4))</f>
        <v/>
      </c>
      <c r="BM139" s="73" t="str">
        <f aca="false">IF(OR(ISBLANK($D$8), NOT(ISNUMBER($D$8))), Constants!$B$17,$D$8)</f>
        <v>ERROR: Set Target Time in cell D8</v>
      </c>
      <c r="BN139" s="73" t="str">
        <f aca="false">IF(OR($BK139&lt;&gt;Constants!$B$12,$AL139&lt;&gt;TRUE()),"",IF(NOT($AO139),TRUE(),IF($AQ139="","",$AQ139)))</f>
        <v/>
      </c>
      <c r="BO139" s="74" t="b">
        <f aca="false">IF(BN139="",FALSE(),IF(NOT($AO139),TRUE(),IF($AQ139,ISNUMBER(O139),ISNUMBER(N139))))</f>
        <v>0</v>
      </c>
      <c r="BP139" s="76" t="str">
        <f aca="false">IF(BO139,IF($AJ139,1,Constants!$B$22)*POWER(Constants!$B$23,MAX($AM139,0))*POWER(Constants!$B$24,MAX($AN139,0)),"")</f>
        <v/>
      </c>
      <c r="BQ139" s="74" t="str">
        <f aca="false">IF(OR($BK139&lt;&gt;Constants!$B$12,NOT($BO139)),"",IF(NOT($AO139),0,Constants!$B$19*IF($AQ139,1,MAX(0,MIN(1,(Constants!$B$20-N139)/Constants!$B$20)))))</f>
        <v/>
      </c>
      <c r="BR139" s="74" t="str">
        <f aca="false">IF(BQ139="","",BQ139*IF($AP139,1,Constants!$B$25)*BP139)</f>
        <v/>
      </c>
      <c r="BS139" s="74" t="str">
        <f aca="false">IF(OR($BK139&lt;&gt;Constants!$B$12,NOT($BO139)),"",IF(NOT($AO139),0,IF(NOT($AQ139),0,MAX(0,Constants!$B$21*(1-ABS(O139-$BM139)/$BM139)))))</f>
        <v/>
      </c>
      <c r="BT139" s="74" t="str">
        <f aca="false">IF(BS139="","",BS139*BP139)</f>
        <v/>
      </c>
      <c r="BU139" s="74" t="str">
        <f aca="false">IF(OR($BK139&lt;&gt;Constants!$B$12,NOT($BO139)),"",IF(OR(NOT($AO139),NOT($AP139)),0,MIN(Constants!$B$18,(Constants!$B$29*$AR139+Constants!$B$30*$AS139)*IF($AQ139,1,MAX(0,MIN(1,(Constants!$B$20-N139)/Constants!$B$20))))))</f>
        <v/>
      </c>
      <c r="BV139" s="74" t="str">
        <f aca="false">IF(BU139="","",BU139*BP139)</f>
        <v/>
      </c>
      <c r="BW139" s="75" t="str">
        <f aca="false">IF(OR($BK139&lt;&gt;Constants!$B$12,NOT($BO139)),"",BR139+BT139+BV139)</f>
        <v/>
      </c>
      <c r="BX139" s="73" t="str">
        <f aca="false">IF(OR($BK139&lt;&gt;Constants!$B$12,$AT139&lt;&gt;TRUE()),"",IF(NOT($AW139),TRUE(),IF($AY139="","",$AY139)))</f>
        <v/>
      </c>
      <c r="BY139" s="74" t="b">
        <f aca="false">IF(BX139="",FALSE(),IF(NOT($AW139),TRUE(),IF($AY139,ISNUMBER(X139),ISNUMBER(W139))))</f>
        <v>0</v>
      </c>
      <c r="BZ139" s="76" t="str">
        <f aca="false">IF(BY139,IF($AJ139,1,Constants!$B$22)*POWER(Constants!$B$23,MAX($AU139,0))*POWER(Constants!$B$24,MAX($AV139,0)),"")</f>
        <v/>
      </c>
      <c r="CA139" s="74" t="str">
        <f aca="false">IF(OR($BK139&lt;&gt;Constants!$B$12,NOT($BY139)),"",IF(NOT($AW139),0,Constants!$B$19*IF($AY139,1,MAX(0,MIN(1,(Constants!$B$20-W139)/Constants!$B$20)))))</f>
        <v/>
      </c>
      <c r="CB139" s="74" t="str">
        <f aca="false">IF(CA139="","",CA139*IF($AX139,1,Constants!$B$25)*BZ139)</f>
        <v/>
      </c>
      <c r="CC139" s="74" t="str">
        <f aca="false">IF(OR($BK139&lt;&gt;Constants!$B$12,NOT($BY139)),"",IF(NOT($AW139),0,IF(NOT($AY139),0,MAX(0,Constants!$B$21*(1-ABS(X139-$BM139)/$BM139)))))</f>
        <v/>
      </c>
      <c r="CD139" s="74" t="str">
        <f aca="false">IF(CC139="","",CC139*BZ139)</f>
        <v/>
      </c>
      <c r="CE139" s="74" t="str">
        <f aca="false">IF(OR($BK139&lt;&gt;Constants!$B$12,NOT($BY139)),"",IF(OR(NOT($AW139),NOT($AX139)),0,MIN(Constants!$B$18,(Constants!$B$29*$AZ139+Constants!$B$30*$BA139)*IF($AY139,1,MAX(0,MIN(1,(Constants!$B$20-W139)/Constants!$B$20))))))</f>
        <v/>
      </c>
      <c r="CF139" s="74" t="str">
        <f aca="false">IF(CE139="","",CE139*BZ139)</f>
        <v/>
      </c>
      <c r="CG139" s="75" t="str">
        <f aca="false">IF(OR($BK139&lt;&gt;Constants!$B$12,NOT($BY139)),"",CB139+CD139+CF139)</f>
        <v/>
      </c>
      <c r="CH139" s="73" t="b">
        <f aca="false">IF(OR(BN139="",BX139=""),TRUE(),BN139&lt;&gt;BX139)</f>
        <v>1</v>
      </c>
      <c r="CI139" s="74" t="str">
        <f aca="false">IF(OR($BK139&lt;&gt;Constants!$B$12,$BB139&lt;&gt;TRUE(),NOT($CH139)),"",IF(NOT($BE139),TRUE(),IF($BG139="","",$BG139)))</f>
        <v/>
      </c>
      <c r="CJ139" s="74" t="b">
        <f aca="false">IF(CI139="",FALSE(),IF(NOT($BE139),TRUE(),IF($BG139,ISNUMBER(AG139),ISNUMBER(AF139))))</f>
        <v>0</v>
      </c>
      <c r="CK139" s="76" t="str">
        <f aca="false">IF(CJ139,IF($AJ139,1,Constants!$B$22)*POWER(Constants!$B$23,MAX($BC139,0))*POWER(Constants!$B$24,MAX($BD139,0)),"")</f>
        <v/>
      </c>
      <c r="CL139" s="74" t="str">
        <f aca="false">IF(OR($BK139&lt;&gt;Constants!$B$12,NOT($CJ139)),"",IF(NOT($BE139),0,Constants!$B$19*IF($BG139,1,MAX(0,MIN(1,(Constants!$B$20-AF139)/Constants!$B$20)))))</f>
        <v/>
      </c>
      <c r="CM139" s="74" t="str">
        <f aca="false">IF(CL139="","",CL139*IF($BF139,1,Constants!$B$25)*CK139)</f>
        <v/>
      </c>
      <c r="CN139" s="74" t="str">
        <f aca="false">IF(OR($BK139&lt;&gt;Constants!$B$12,NOT($CJ139)),"",IF(NOT($BE139),0,IF(NOT($BG139),0,MAX(0,Constants!$B$21*(1-ABS(AG139-$BM139)/$BM139)))))</f>
        <v/>
      </c>
      <c r="CO139" s="74" t="str">
        <f aca="false">IF(CN139="","",CN139*CK139)</f>
        <v/>
      </c>
      <c r="CP139" s="74" t="str">
        <f aca="false">IF(OR($BK139&lt;&gt;Constants!$B$12,NOT($CJ139)),"",IF(OR(NOT($BE139),NOT($BF139)),0,MIN(Constants!$B$18,(Constants!$B$29*$BH139+Constants!$B$30*$BI139)*IF($BG139,1,MAX(0,MIN(1,(Constants!$B$20-AF139)/Constants!$B$20))))))</f>
        <v/>
      </c>
      <c r="CQ139" s="74" t="str">
        <f aca="false">IF(CP139="","",CP139*CK139)</f>
        <v/>
      </c>
      <c r="CR139" s="75" t="str">
        <f aca="false">IF(OR($BK139&lt;&gt;Constants!$B$12,NOT($CJ139)),"",CM139+CO139+CQ139)</f>
        <v/>
      </c>
      <c r="CS139" s="73" t="str">
        <f aca="false">IF(OR($BK139&lt;&gt;Constants!$B$12,ISBLANK($C139)),"",BW139)</f>
        <v/>
      </c>
      <c r="CT139" s="74" t="str">
        <f aca="false">IF(OR($BK139&lt;&gt;Constants!$B$12,ISBLANK($C139)),"",CG139)</f>
        <v/>
      </c>
      <c r="CU139" s="75" t="str">
        <f aca="false">IF(OR($BK139&lt;&gt;Constants!$B$12,ISBLANK($C139)),"",CR139)</f>
        <v/>
      </c>
      <c r="CV139" s="74" t="str">
        <f aca="false">IF(OR($BK139&lt;&gt;Constants!$B$12,ISBLANK($C139)),"",IF(COUNT(CS139:CU139)=0,0,MAX(CS139:CU139)))</f>
        <v/>
      </c>
      <c r="CW139" s="74" t="str">
        <f aca="false">IF($BK139&lt;&gt;Constants!$B$12,"",CV139)</f>
        <v/>
      </c>
      <c r="CX139" s="74" t="str">
        <f aca="false">IF(ISNUMBER(CW139), RANK(CW139,$CW$11:$CW$510), "")</f>
        <v/>
      </c>
      <c r="CY139" s="73" t="str">
        <f aca="false">IF(OR($BK139&lt;&gt;Constants!$B$12,ISBLANK($C139)),"",MAX(BT139,CD139,CO139))</f>
        <v/>
      </c>
      <c r="CZ139" s="74" t="str">
        <f aca="false">IF(ISNUMBER(CY139), RANK(CY139,CY$11:CY$510), "")</f>
        <v/>
      </c>
      <c r="DA139" s="74" t="str">
        <f aca="false">IF(OR($BK139&lt;&gt;Constants!$B$12,ISBLANK($C139)),"",MAX(AM139,AU139,IF($CH139,BC139,0)))</f>
        <v/>
      </c>
      <c r="DB139" s="74" t="str">
        <f aca="false">IF(ISNUMBER(DA139), RANK(DA139,DA$11:DA$510,1), "")</f>
        <v/>
      </c>
      <c r="DC139" s="74" t="str">
        <f aca="false">IF(OR($BK139&lt;&gt;Constants!$B$12,ISBLANK($C139)),"",MAX(BV139,CF139,CQ139))</f>
        <v/>
      </c>
      <c r="DD139" s="74" t="str">
        <f aca="false">IF(ISNUMBER(DC139),RANK(DC139,DC$11:DC$510),"")</f>
        <v/>
      </c>
      <c r="DE139" s="77" t="str">
        <f aca="false">IFERROR(IF(OR($BK139&lt;&gt;Constants!$B$12, ISBLANK($C139)),"",LARGE(CS139:CU139,2)), 0)</f>
        <v/>
      </c>
      <c r="DF139" s="75" t="str">
        <f aca="false">IF(ISNUMBER(DE139), RANK(DE139,DE$11:DE$510), "")</f>
        <v/>
      </c>
      <c r="DG139" s="74" t="str">
        <f aca="false">IF(ISBLANK($C139),"",IF(BK139=Constants!$B$12,RANK($CX139, $CX$11:$CX$510, 1)+
SUMPRODUCT(--($CX$11:$CX$510=$CX139),--($CZ139&gt;$CZ$11:$CZ$510))+
SUMPRODUCT(--($CX$11:$CX$510=$CX139),--($CZ139=$CZ$11:$CZ$510),--($DB139&gt;$DB$11:$DB$510))+
SUMPRODUCT(--($CX$11:$CX$510=$CX139),--($CZ139=$CZ$11:$CZ$510),--($DB139=$DB$11:$DB$510), --($DD139&gt;$DD$11:$DD$510))+
SUMPRODUCT(--($CX$11:$CX$510=$CX139),--($CZ139=$CZ$11:$CZ$510),--($DB139=$DB$11:$DB$510), --($DD139=$DD$11:$DD$510), --($DF139&gt;$DF$11:$DF$510))
,BK139)
)</f>
        <v/>
      </c>
      <c r="DH139" s="74" t="str">
        <f aca="false">IF(ISBLANK(C139),"",IF(BK139&lt;&gt;Constants!$B$12, BK139, CX139-DG139))</f>
        <v/>
      </c>
      <c r="DI139" s="75"/>
      <c r="DJ139" s="78"/>
      <c r="DK139" s="79" t="str">
        <f aca="false">IF(ISBLANK($C139),"",IF($BK139=Constants!$B$13,$BM139,""))</f>
        <v/>
      </c>
      <c r="DL139" s="78" t="str">
        <f aca="false">IF(ISBLANK($C139),"",IF($BK139&lt;&gt;Constants!$B$12,"",IF(COUNT($CS139:$CU139)=0,"",MATCH($CV139,$CS139:$CU139,0))))</f>
        <v/>
      </c>
      <c r="DM139" s="80" t="str">
        <f aca="false">IF(ISNUMBER($DL139),CHOOSE($DL139,$BR139,$CB139,$CM139),"")</f>
        <v/>
      </c>
      <c r="DN139" s="80" t="str">
        <f aca="false">IF(ISNUMBER($DL139),CHOOSE($DL139,$BT139,$CD139,$CO139),"")</f>
        <v/>
      </c>
      <c r="DO139" s="80" t="str">
        <f aca="false">IF(ISNUMBER($DL139),CHOOSE($DL139,$BV139,$CF139,$CQ139),"")</f>
        <v/>
      </c>
      <c r="DP139" s="81" t="str">
        <f aca="false">IF(ISBLANK(C139),"",IF(BK139&lt;&gt;Constants!$B$12, BK139 ,CW139))</f>
        <v/>
      </c>
      <c r="DQ139" s="82" t="str">
        <f aca="false">IF(ISBLANK($C139),"",IF($BK139&lt;&gt;Constants!$B$12,$BK139,$BL139))</f>
        <v/>
      </c>
      <c r="DR139" s="82" t="str">
        <f aca="false">IF(ISBLANK(C139),"",DH139)</f>
        <v/>
      </c>
      <c r="DS139" s="82" t="str">
        <f aca="false">IF(ISBLANK(C139),"",DG139)</f>
        <v/>
      </c>
      <c r="DT139" s="83" t="str">
        <f aca="false">IF(ISBLANK(C139),
  "",
IF(DS139=Constants!$B$9,COUNTA($C$11:$C510)+2,IF(DS139=Constants!$B$10,COUNTA($C$11:$C510)+1,IF(DS139=Constants!$B$11,COUNTA($C$11:$C510),DS139))))</f>
        <v/>
      </c>
      <c r="DU139" s="3"/>
      <c r="DV139" s="84" t="n">
        <f aca="false">IF(OR(ISNUMBER(DS139),DS139="DQ",DS139="P",DS139="NS"),
    1,
    0
)</f>
        <v>0</v>
      </c>
      <c r="DW139" s="84" t="n">
        <v>129</v>
      </c>
      <c r="DX139" s="84" t="str">
        <f aca="false">IF(ISBLANK($C139),"",IF(ISNUMBER(DT139),DT139+ROW($B139)/1000,""))</f>
        <v/>
      </c>
      <c r="DY139" s="84" t="str">
        <f aca="false">IF(ISNUMBER(DX139), RANK(DX139,DX$11:DX$510,1), "")</f>
        <v/>
      </c>
      <c r="DZ139" s="84" t="str">
        <f aca="false">IF(ISBLANK($C139),
    "",
    $B139
)</f>
        <v/>
      </c>
      <c r="EA139" s="84" t="str">
        <f aca="false">IF(ISBLANK($C139),
    "",
    $C139
)</f>
        <v/>
      </c>
      <c r="EB139" s="84" t="str">
        <f aca="false">IF(ISBLANK($C139),
    "",
    $D139
)</f>
        <v/>
      </c>
      <c r="EC139" s="84" t="str">
        <f aca="false">IF(ISBLANK($C139),"",$DQ139)</f>
        <v/>
      </c>
      <c r="ED139" s="86" t="str">
        <f aca="false">DP139</f>
        <v/>
      </c>
      <c r="EE139" s="84" t="str">
        <f aca="false">IF(ISBLANK($C139),
    "",
    DS139
)</f>
        <v/>
      </c>
      <c r="EF139" s="87" t="str">
        <f aca="false">IF(DW139&gt;DV$10,
    "",
    VLOOKUP(DW139,DY$11:EE637,7,FALSE())
)</f>
        <v/>
      </c>
      <c r="EG139" s="88" t="str">
        <f aca="false">IF(DW139&gt;DV$10,
    "",
    VLOOKUP(DW139,DY$11:EE637,2,FALSE())
)</f>
        <v/>
      </c>
      <c r="EH139" s="88" t="str">
        <f aca="false">IF(DW139&gt;DV$10,
    "",
    VLOOKUP(DW139,DY$11:EE637,3,FALSE())
)</f>
        <v/>
      </c>
      <c r="EI139" s="88" t="str">
        <f aca="false">IF(DW139&gt;DV$10,
    "",
    VLOOKUP(DW139,DY$11:EE637,4,FALSE())
)</f>
        <v/>
      </c>
      <c r="EJ139" s="89" t="str">
        <f aca="false">IF(DW139&gt;DV$10,
    "",
    VLOOKUP(DW139,DY$11:EE637,6,FALSE())
)</f>
        <v/>
      </c>
      <c r="EK139" s="59"/>
    </row>
    <row r="140" customFormat="false" ht="15.75" hidden="false" customHeight="false" outlineLevel="0" collapsed="false">
      <c r="A140" s="3"/>
      <c r="B140" s="153"/>
      <c r="C140" s="154"/>
      <c r="D140" s="135"/>
      <c r="E140" s="158"/>
      <c r="F140" s="137"/>
      <c r="G140" s="137"/>
      <c r="H140" s="138"/>
      <c r="I140" s="139"/>
      <c r="J140" s="140"/>
      <c r="K140" s="140"/>
      <c r="L140" s="140"/>
      <c r="M140" s="140"/>
      <c r="N140" s="141"/>
      <c r="O140" s="142"/>
      <c r="P140" s="137"/>
      <c r="Q140" s="138"/>
      <c r="R140" s="139"/>
      <c r="S140" s="140"/>
      <c r="T140" s="140"/>
      <c r="U140" s="140"/>
      <c r="V140" s="140"/>
      <c r="W140" s="141"/>
      <c r="X140" s="142"/>
      <c r="Y140" s="137"/>
      <c r="Z140" s="138"/>
      <c r="AA140" s="139"/>
      <c r="AB140" s="140"/>
      <c r="AC140" s="140"/>
      <c r="AD140" s="140"/>
      <c r="AE140" s="140"/>
      <c r="AF140" s="141"/>
      <c r="AG140" s="143"/>
      <c r="AH140" s="139"/>
      <c r="AI140" s="116"/>
      <c r="AJ140" s="116" t="str">
        <f aca="false">IF(ISBLANK($C140),
  "",
IF(E140=Constants!$B$7,
  TRUE(),
IF(E140=Constants!$B$8,
  FALSE(),
  TRUE()
)))</f>
        <v/>
      </c>
      <c r="AK140" s="117" t="str">
        <f aca="false">IF(ISBLANK($C140),"",IF(F140=Constants!$B$8,FALSE(),TRUE()))</f>
        <v/>
      </c>
      <c r="AL140" s="117" t="str">
        <f aca="false">IF(ISBLANK($C140),"",COUNTA($G140:$O140)&gt;0)</f>
        <v/>
      </c>
      <c r="AM140" s="117" t="str">
        <f aca="false">IF(OR(ISBLANK($C140),$AL140&lt;&gt;TRUE()),"",IF(ISBLANK(G140),Constants!$B$27,MAX(0,G140)))</f>
        <v/>
      </c>
      <c r="AN140" s="117" t="str">
        <f aca="false">IF(OR(ISBLANK($C140),$AL140&lt;&gt;TRUE()),"",IF(ISBLANK(H140),Constants!$B$28,MAX(0,H140)))</f>
        <v/>
      </c>
      <c r="AO140" s="117" t="str">
        <f aca="false">IF(OR(ISBLANK($C140),$AL140&lt;&gt;TRUE()),"",IF(J140=Constants!$B$7,TRUE(),IF(J140=Constants!$B$8,FALSE(),TRUE())))</f>
        <v/>
      </c>
      <c r="AP140" s="117" t="str">
        <f aca="false">IF(OR(ISBLANK($C140),$AL140&lt;&gt;TRUE()),"",IF(I140=Constants!$B$7,TRUE(),IF(I140=Constants!$B$8,FALSE(),TRUE())))</f>
        <v/>
      </c>
      <c r="AQ140" s="117" t="str">
        <f aca="false">IF(OR(ISBLANK($C140),$AL140&lt;&gt;TRUE()),"",IF(K140=Constants!$B$33,TRUE(),IF(K140=Constants!$B$34,FALSE(),IF(AND(ISNUMBER(O140),OR(ISBLANK(N140),N140=0)),TRUE(),IF(AND(ISBLANK(O140),ISNUMBER(N140),N140&lt;&gt;0),FALSE(),"")))))</f>
        <v/>
      </c>
      <c r="AR140" s="117" t="str">
        <f aca="false">IF(OR(ISBLANK($C140),$AL140&lt;&gt;TRUE()),"",IF(ISBLANK(L140),Constants!$B$35,MAX(0,MIN(Constants!$B$31,L140))))</f>
        <v/>
      </c>
      <c r="AS140" s="117" t="str">
        <f aca="false">IF(OR(ISBLANK($C140),$AL140&lt;&gt;TRUE()),"",IF(ISBLANK(M140),Constants!$B$35,MAX(0,MIN(Constants!$B$32,M140))))</f>
        <v/>
      </c>
      <c r="AT140" s="117" t="str">
        <f aca="false">IF(ISBLANK($C140),"",COUNTA($P140:$X140)&gt;0)</f>
        <v/>
      </c>
      <c r="AU140" s="117" t="str">
        <f aca="false">IF(OR(ISBLANK($C140),$AT140&lt;&gt;TRUE()),"",IF(ISBLANK(P140),Constants!$B$27,MAX(0,P140)))</f>
        <v/>
      </c>
      <c r="AV140" s="117" t="str">
        <f aca="false">IF(OR(ISBLANK($C140),$AT140&lt;&gt;TRUE()),"",IF(ISBLANK(Q140),Constants!$B$28,MAX(0,Q140)))</f>
        <v/>
      </c>
      <c r="AW140" s="117" t="str">
        <f aca="false">IF(OR(ISBLANK($C140),$AT140&lt;&gt;TRUE()),"",IF(S140=Constants!$B$7,TRUE(),IF(S140=Constants!$B$8,FALSE(),TRUE())))</f>
        <v/>
      </c>
      <c r="AX140" s="117" t="str">
        <f aca="false">IF(OR(ISBLANK($C140),$AT140&lt;&gt;TRUE()),"",IF(R140=Constants!$B$7,TRUE(),IF(R140=Constants!$B$8,FALSE(),TRUE())))</f>
        <v/>
      </c>
      <c r="AY140" s="117" t="str">
        <f aca="false">IF(OR(ISBLANK($C140),$AT140&lt;&gt;TRUE()),"",IF(T140=Constants!$B$33,TRUE(),IF(T140=Constants!$B$34,FALSE(),IF(AND(ISNUMBER(X140),OR(ISBLANK(W140),W140=0)),TRUE(),IF(AND(ISBLANK(X140),ISNUMBER(W140),W140&lt;&gt;0),FALSE(),"")))))</f>
        <v/>
      </c>
      <c r="AZ140" s="117" t="str">
        <f aca="false">IF(OR(ISBLANK($C140),$AT140&lt;&gt;TRUE()),"",IF(ISBLANK(U140),Constants!$B$35,MAX(0,MIN(Constants!$B$31,U140))))</f>
        <v/>
      </c>
      <c r="BA140" s="117" t="str">
        <f aca="false">IF(OR(ISBLANK($C140),$AT140&lt;&gt;TRUE()),"",IF(ISBLANK(V140),Constants!$B$35,MAX(0,MIN(Constants!$B$32,V140))))</f>
        <v/>
      </c>
      <c r="BB140" s="117" t="str">
        <f aca="false">IF(ISBLANK($C140),"",COUNTA($Y140:$AG140)&gt;0)</f>
        <v/>
      </c>
      <c r="BC140" s="117" t="str">
        <f aca="false">IF(OR(ISBLANK($C140),$BB140&lt;&gt;TRUE()),"",IF(ISBLANK(Y140),Constants!$B$27,MAX(0,Y140)))</f>
        <v/>
      </c>
      <c r="BD140" s="117" t="str">
        <f aca="false">IF(OR(ISBLANK($C140),$BB140&lt;&gt;TRUE()),"",IF(ISBLANK(Z140),Constants!$B$28,MAX(0,Z140)))</f>
        <v/>
      </c>
      <c r="BE140" s="117" t="str">
        <f aca="false">IF(OR(ISBLANK($C140),$BB140&lt;&gt;TRUE()),"",IF(AB140=Constants!$B$7,TRUE(),IF(AB140=Constants!$B$8,FALSE(),TRUE())))</f>
        <v/>
      </c>
      <c r="BF140" s="117" t="str">
        <f aca="false">IF(OR(ISBLANK($C140),$BB140&lt;&gt;TRUE()),"",IF(AA140=Constants!$B$7,TRUE(),IF(AA140=Constants!$B$8,FALSE(),TRUE())))</f>
        <v/>
      </c>
      <c r="BG140" s="117" t="str">
        <f aca="false">IF(OR(ISBLANK($C140),$BB140&lt;&gt;TRUE()),"",IF(AC140=Constants!$B$33,TRUE(),IF(AC140=Constants!$B$34,FALSE(),IF(AND(ISNUMBER(AG140),OR(ISBLANK(AF140),AF140=0)),TRUE(),IF(AND(ISBLANK(AG140),ISNUMBER(AF140),AF140&lt;&gt;0),FALSE(),"")))))</f>
        <v/>
      </c>
      <c r="BH140" s="117" t="str">
        <f aca="false">IF(OR(ISBLANK($C140),$BB140&lt;&gt;TRUE()),"",IF(ISBLANK(AD140),Constants!$B$35,MAX(0,MIN(Constants!$B$31,AD140))))</f>
        <v/>
      </c>
      <c r="BI140" s="117" t="str">
        <f aca="false">IF(OR(ISBLANK($C140),$BB140&lt;&gt;TRUE()),"",IF(ISBLANK(AE140),Constants!$B$35,MAX(0,MIN(Constants!$B$32,AE140))))</f>
        <v/>
      </c>
      <c r="BJ140" s="118" t="str">
        <f aca="false">IF(ISBLANK($C140),
  "",
IF(AH140=Constants!$B$7,
  TRUE(),
IF(AH140=Constants!$B$8,
  FALSE(),
  FALSE()
)))</f>
        <v/>
      </c>
      <c r="BK140" s="117" t="str">
        <f aca="false">IF(ISBLANK($C140),"",IF($BJ140,Constants!$B$9,IF(COUNTA($E140:$AH140)=0,Constants!$B$10,IF(NOT($AK140),Constants!$B$11,IF(AND(NOT(ISNUMBER($BM140)),COUNTA($O140,$X140,$AG140)&gt;0),Constants!$B$13,Constants!$B$12)))))</f>
        <v/>
      </c>
      <c r="BL140" s="117" t="str">
        <f aca="false">IF(ISBLANK($C140),"",IF($BK140&lt;&gt;Constants!$B$12,$BK140,Constants!$B$4))</f>
        <v/>
      </c>
      <c r="BM140" s="116" t="str">
        <f aca="false">IF(OR(ISBLANK($D$8), NOT(ISNUMBER($D$8))), Constants!$B$17,$D$8)</f>
        <v>ERROR: Set Target Time in cell D8</v>
      </c>
      <c r="BN140" s="119" t="str">
        <f aca="false">IF(OR($BK140&lt;&gt;Constants!$B$12,$AL140&lt;&gt;TRUE()),"",IF(NOT($AO140),TRUE(),IF($AQ140="","",$AQ140)))</f>
        <v/>
      </c>
      <c r="BO140" s="120" t="n">
        <f aca="false">IF(BN140="",FALSE(),IF(NOT($AO140),TRUE(),IF($AQ140,ISNUMBER(O140),ISNUMBER(N140))))</f>
        <v>0</v>
      </c>
      <c r="BP140" s="121" t="str">
        <f aca="false">IF(BO140,IF($AJ140,1,Constants!$B$22)*POWER(Constants!$B$23,MAX($AM140,0))*POWER(Constants!$B$24,MAX($AN140,0)),"")</f>
        <v/>
      </c>
      <c r="BQ140" s="117" t="str">
        <f aca="false">IF(OR($BK140&lt;&gt;Constants!$B$12,NOT($BO140)),"",IF(NOT($AO140),0,Constants!$B$19*IF($AQ140,1,MAX(0,MIN(1,(Constants!$B$20-N140)/Constants!$B$20)))))</f>
        <v/>
      </c>
      <c r="BR140" s="117" t="str">
        <f aca="false">IF(BQ140="","",BQ140*IF($AP140,1,Constants!$B$25)*BP140)</f>
        <v/>
      </c>
      <c r="BS140" s="117" t="str">
        <f aca="false">IF(OR($BK140&lt;&gt;Constants!$B$12,NOT($BO140)),"",IF(NOT($AO140),0,IF(NOT($AQ140),0,MAX(0,Constants!$B$21*(1-ABS(O140-$BM140)/$BM140)))))</f>
        <v/>
      </c>
      <c r="BT140" s="117" t="str">
        <f aca="false">IF(BS140="","",BS140*BP140)</f>
        <v/>
      </c>
      <c r="BU140" s="117" t="str">
        <f aca="false">IF(OR($BK140&lt;&gt;Constants!$B$12,NOT($BO140)),"",IF(OR(NOT($AO140),NOT($AP140)),0,MIN(Constants!$B$18,(Constants!$B$29*$AR140+Constants!$B$30*$AS140)*IF($AQ140,1,MAX(0,MIN(1,(Constants!$B$20-N140)/Constants!$B$20))))))</f>
        <v/>
      </c>
      <c r="BV140" s="117" t="str">
        <f aca="false">IF(BU140="","",BU140*BP140)</f>
        <v/>
      </c>
      <c r="BW140" s="122" t="str">
        <f aca="false">IF(OR($BK140&lt;&gt;Constants!$B$12,NOT($BO140)),"",BR140+BT140+BV140)</f>
        <v/>
      </c>
      <c r="BX140" s="119" t="str">
        <f aca="false">IF(OR($BK140&lt;&gt;Constants!$B$12,$AT140&lt;&gt;TRUE()),"",IF(NOT($AW140),TRUE(),IF($AY140="","",$AY140)))</f>
        <v/>
      </c>
      <c r="BY140" s="120" t="n">
        <f aca="false">IF(BX140="",FALSE(),IF(NOT($AW140),TRUE(),IF($AY140,ISNUMBER(X140),ISNUMBER(W140))))</f>
        <v>0</v>
      </c>
      <c r="BZ140" s="121" t="str">
        <f aca="false">IF(BY140,IF($AJ140,1,Constants!$B$22)*POWER(Constants!$B$23,MAX($AU140,0))*POWER(Constants!$B$24,MAX($AV140,0)),"")</f>
        <v/>
      </c>
      <c r="CA140" s="117" t="str">
        <f aca="false">IF(OR($BK140&lt;&gt;Constants!$B$12,NOT($BY140)),"",IF(NOT($AW140),0,Constants!$B$19*IF($AY140,1,MAX(0,MIN(1,(Constants!$B$20-W140)/Constants!$B$20)))))</f>
        <v/>
      </c>
      <c r="CB140" s="117" t="str">
        <f aca="false">IF(CA140="","",CA140*IF($AX140,1,Constants!$B$25)*BZ140)</f>
        <v/>
      </c>
      <c r="CC140" s="117" t="str">
        <f aca="false">IF(OR($BK140&lt;&gt;Constants!$B$12,NOT($BY140)),"",IF(NOT($AW140),0,IF(NOT($AY140),0,MAX(0,Constants!$B$21*(1-ABS(X140-$BM140)/$BM140)))))</f>
        <v/>
      </c>
      <c r="CD140" s="117" t="str">
        <f aca="false">IF(CC140="","",CC140*BZ140)</f>
        <v/>
      </c>
      <c r="CE140" s="117" t="str">
        <f aca="false">IF(OR($BK140&lt;&gt;Constants!$B$12,NOT($BY140)),"",IF(OR(NOT($AW140),NOT($AX140)),0,MIN(Constants!$B$18,(Constants!$B$29*$AZ140+Constants!$B$30*$BA140)*IF($AY140,1,MAX(0,MIN(1,(Constants!$B$20-W140)/Constants!$B$20))))))</f>
        <v/>
      </c>
      <c r="CF140" s="117" t="str">
        <f aca="false">IF(CE140="","",CE140*BZ140)</f>
        <v/>
      </c>
      <c r="CG140" s="122" t="str">
        <f aca="false">IF(OR($BK140&lt;&gt;Constants!$B$12,NOT($BY140)),"",CB140+CD140+CF140)</f>
        <v/>
      </c>
      <c r="CH140" s="119" t="n">
        <f aca="false">IF(OR(BN140="",BX140=""),TRUE(),BN140&lt;&gt;BX140)</f>
        <v>1</v>
      </c>
      <c r="CI140" s="117" t="str">
        <f aca="false">IF(OR($BK140&lt;&gt;Constants!$B$12,$BB140&lt;&gt;TRUE(),NOT($CH140)),"",IF(NOT($BE140),TRUE(),IF($BG140="","",$BG140)))</f>
        <v/>
      </c>
      <c r="CJ140" s="120" t="n">
        <f aca="false">IF(CI140="",FALSE(),IF(NOT($BE140),TRUE(),IF($BG140,ISNUMBER(AG140),ISNUMBER(AF140))))</f>
        <v>0</v>
      </c>
      <c r="CK140" s="121" t="str">
        <f aca="false">IF(CJ140,IF($AJ140,1,Constants!$B$22)*POWER(Constants!$B$23,MAX($BC140,0))*POWER(Constants!$B$24,MAX($BD140,0)),"")</f>
        <v/>
      </c>
      <c r="CL140" s="117" t="str">
        <f aca="false">IF(OR($BK140&lt;&gt;Constants!$B$12,NOT($CJ140)),"",IF(NOT($BE140),0,Constants!$B$19*IF($BG140,1,MAX(0,MIN(1,(Constants!$B$20-AF140)/Constants!$B$20)))))</f>
        <v/>
      </c>
      <c r="CM140" s="117" t="str">
        <f aca="false">IF(CL140="","",CL140*IF($BF140,1,Constants!$B$25)*CK140)</f>
        <v/>
      </c>
      <c r="CN140" s="117" t="str">
        <f aca="false">IF(OR($BK140&lt;&gt;Constants!$B$12,NOT($CJ140)),"",IF(NOT($BE140),0,IF(NOT($BG140),0,MAX(0,Constants!$B$21*(1-ABS(AG140-$BM140)/$BM140)))))</f>
        <v/>
      </c>
      <c r="CO140" s="117" t="str">
        <f aca="false">IF(CN140="","",CN140*CK140)</f>
        <v/>
      </c>
      <c r="CP140" s="117" t="str">
        <f aca="false">IF(OR($BK140&lt;&gt;Constants!$B$12,NOT($CJ140)),"",IF(OR(NOT($BE140),NOT($BF140)),0,MIN(Constants!$B$18,(Constants!$B$29*$BH140+Constants!$B$30*$BI140)*IF($BG140,1,MAX(0,MIN(1,(Constants!$B$20-AF140)/Constants!$B$20))))))</f>
        <v/>
      </c>
      <c r="CQ140" s="117" t="str">
        <f aca="false">IF(CP140="","",CP140*CK140)</f>
        <v/>
      </c>
      <c r="CR140" s="122" t="str">
        <f aca="false">IF(OR($BK140&lt;&gt;Constants!$B$12,NOT($CJ140)),"",CM140+CO140+CQ140)</f>
        <v/>
      </c>
      <c r="CS140" s="116" t="str">
        <f aca="false">IF(OR($BK140&lt;&gt;Constants!$B$12,ISBLANK($C140)),"",BW140)</f>
        <v/>
      </c>
      <c r="CT140" s="117" t="str">
        <f aca="false">IF(OR($BK140&lt;&gt;Constants!$B$12,ISBLANK($C140)),"",CG140)</f>
        <v/>
      </c>
      <c r="CU140" s="118" t="str">
        <f aca="false">IF(OR($BK140&lt;&gt;Constants!$B$12,ISBLANK($C140)),"",CR140)</f>
        <v/>
      </c>
      <c r="CV140" s="117" t="str">
        <f aca="false">IF(OR($BK140&lt;&gt;Constants!$B$12,ISBLANK($C140)),"",IF(COUNT(CS140:CU140)=0,0,MAX(CS140:CU140)))</f>
        <v/>
      </c>
      <c r="CW140" s="117" t="str">
        <f aca="false">IF($BK140&lt;&gt;Constants!$B$12,"",CV140)</f>
        <v/>
      </c>
      <c r="CX140" s="117" t="str">
        <f aca="false">IF(ISNUMBER(CW140), RANK(CW140,$CW$11:$CW$510), "")</f>
        <v/>
      </c>
      <c r="CY140" s="116" t="str">
        <f aca="false">IF(OR($BK140&lt;&gt;Constants!$B$12,ISBLANK($C140)),"",MAX(BT140,CD140,CO140))</f>
        <v/>
      </c>
      <c r="CZ140" s="117" t="str">
        <f aca="false">IF(ISNUMBER(CY140), RANK(CY140,CY$11:CY$510), "")</f>
        <v/>
      </c>
      <c r="DA140" s="117" t="str">
        <f aca="false">IF(OR($BK140&lt;&gt;Constants!$B$12,ISBLANK($C140)),"",MAX(AM140,AU140,IF($CH140,BC140,0)))</f>
        <v/>
      </c>
      <c r="DB140" s="117" t="str">
        <f aca="false">IF(ISNUMBER(DA140), RANK(DA140,DA$11:DA$510,1), "")</f>
        <v/>
      </c>
      <c r="DC140" s="117" t="str">
        <f aca="false">IF(OR($BK140&lt;&gt;Constants!$B$12,ISBLANK($C140)),"",MAX(BV140,CF140,CQ140))</f>
        <v/>
      </c>
      <c r="DD140" s="117" t="str">
        <f aca="false">IF(ISNUMBER(DC140),RANK(DC140,DC$11:DC$510),"")</f>
        <v/>
      </c>
      <c r="DE140" s="123" t="str">
        <f aca="false">IFERROR(IF(OR($BK140&lt;&gt;Constants!$B$12, ISBLANK($C140)),"",LARGE(CS140:CU140,2)), 0)</f>
        <v/>
      </c>
      <c r="DF140" s="118" t="str">
        <f aca="false">IF(ISNUMBER(DE140), RANK(DE140,DE$11:DE$510), "")</f>
        <v/>
      </c>
      <c r="DG140" s="117" t="str">
        <f aca="false">IF(ISBLANK($C140),"",IF(BK140=Constants!$B$12,RANK($CX140, $CX$11:$CX$510, 1)+
SUMPRODUCT(--($CX$11:$CX$510=$CX140),--($CZ140&gt;$CZ$11:$CZ$510))+
SUMPRODUCT(--($CX$11:$CX$510=$CX140),--($CZ140=$CZ$11:$CZ$510),--($DB140&gt;$DB$11:$DB$510))+
SUMPRODUCT(--($CX$11:$CX$510=$CX140),--($CZ140=$CZ$11:$CZ$510),--($DB140=$DB$11:$DB$510), --($DD140&gt;$DD$11:$DD$510))+
SUMPRODUCT(--($CX$11:$CX$510=$CX140),--($CZ140=$CZ$11:$CZ$510),--($DB140=$DB$11:$DB$510), --($DD140=$DD$11:$DD$510), --($DF140&gt;$DF$11:$DF$510))
,BK140)
)</f>
        <v/>
      </c>
      <c r="DH140" s="117" t="str">
        <f aca="false">IF(ISBLANK(C140),"",IF(BK140&lt;&gt;Constants!$B$12, BK140, CX140-DG140))</f>
        <v/>
      </c>
      <c r="DI140" s="118"/>
      <c r="DJ140" s="124"/>
      <c r="DK140" s="125" t="str">
        <f aca="false">IF(ISBLANK($C140),"",IF($BK140=Constants!$B$13,$BM140,""))</f>
        <v/>
      </c>
      <c r="DL140" s="124" t="str">
        <f aca="false">IF(ISBLANK($C140),"",IF($BK140&lt;&gt;Constants!$B$12,"",IF(COUNT($CS140:$CU140)=0,"",MATCH($CV140,$CS140:$CU140,0))))</f>
        <v/>
      </c>
      <c r="DM140" s="126" t="str">
        <f aca="false">IF(ISNUMBER($DL140),CHOOSE($DL140,$BR140,$CB140,$CM140),"")</f>
        <v/>
      </c>
      <c r="DN140" s="126" t="str">
        <f aca="false">IF(ISNUMBER($DL140),CHOOSE($DL140,$BT140,$CD140,$CO140),"")</f>
        <v/>
      </c>
      <c r="DO140" s="126" t="str">
        <f aca="false">IF(ISNUMBER($DL140),CHOOSE($DL140,$BV140,$CF140,$CQ140),"")</f>
        <v/>
      </c>
      <c r="DP140" s="127" t="str">
        <f aca="false">IF(ISBLANK(C140),"",IF(BK140&lt;&gt;Constants!$B$12, BK140 ,CW140))</f>
        <v/>
      </c>
      <c r="DQ140" s="128" t="str">
        <f aca="false">IF(ISBLANK($C140),"",IF($BK140&lt;&gt;Constants!$B$12,$BK140,$BL140))</f>
        <v/>
      </c>
      <c r="DR140" s="128" t="str">
        <f aca="false">IF(ISBLANK(C140),"",DH140)</f>
        <v/>
      </c>
      <c r="DS140" s="128" t="str">
        <f aca="false">IF(ISBLANK(C140),"",DG140)</f>
        <v/>
      </c>
      <c r="DT140" s="129" t="str">
        <f aca="false">IF(ISBLANK(C140),
  "",
IF(DS140=Constants!$B$9,COUNTA($C$11:$C510)+2,IF(DS140=Constants!$B$10,COUNTA($C$11:$C510)+1,IF(DS140=Constants!$B$11,COUNTA($C$11:$C510),DS140))))</f>
        <v/>
      </c>
      <c r="DU140" s="3"/>
      <c r="DV140" s="130" t="n">
        <f aca="false">IF(OR(ISNUMBER(DS140),DS140="DQ",DS140="P",DS140="NS"),
    1,
    0
)</f>
        <v>0</v>
      </c>
      <c r="DW140" s="130" t="n">
        <v>130</v>
      </c>
      <c r="DX140" s="130" t="str">
        <f aca="false">IF(ISBLANK($C140),"",IF(ISNUMBER(DT140),DT140+ROW($B140)/1000,""))</f>
        <v/>
      </c>
      <c r="DY140" s="130" t="str">
        <f aca="false">IF(ISNUMBER(DX140), RANK(DX140,DX$11:DX$510,1), "")</f>
        <v/>
      </c>
      <c r="DZ140" s="130" t="str">
        <f aca="false">IF(ISBLANK($C140),
    "",
    $B140
)</f>
        <v/>
      </c>
      <c r="EA140" s="130" t="str">
        <f aca="false">IF(ISBLANK($C140),
    "",
    $C140
)</f>
        <v/>
      </c>
      <c r="EB140" s="130" t="str">
        <f aca="false">IF(ISBLANK($C140),
    "",
    $D140
)</f>
        <v/>
      </c>
      <c r="EC140" s="130" t="str">
        <f aca="false">IF(ISBLANK($C140),"",$DQ140)</f>
        <v/>
      </c>
      <c r="ED140" s="131" t="str">
        <f aca="false">DP140</f>
        <v/>
      </c>
      <c r="EE140" s="130" t="str">
        <f aca="false">IF(ISBLANK($C140),
    "",
    DS140
)</f>
        <v/>
      </c>
      <c r="EF140" s="132" t="str">
        <f aca="false">IF(DW140&gt;DV$10,
    "",
    VLOOKUP(DW140,DY$11:EE638,7,FALSE())
)</f>
        <v/>
      </c>
      <c r="EG140" s="133" t="str">
        <f aca="false">IF(DW140&gt;DV$10,
    "",
    VLOOKUP(DW140,DY$11:EE638,2,FALSE())
)</f>
        <v/>
      </c>
      <c r="EH140" s="133" t="str">
        <f aca="false">IF(DW140&gt;DV$10,
    "",
    VLOOKUP(DW140,DY$11:EE638,3,FALSE())
)</f>
        <v/>
      </c>
      <c r="EI140" s="133" t="str">
        <f aca="false">IF(DW140&gt;DV$10,
    "",
    VLOOKUP(DW140,DY$11:EE638,4,FALSE())
)</f>
        <v/>
      </c>
      <c r="EJ140" s="134" t="str">
        <f aca="false">IF(DW140&gt;DV$10,
    "",
    VLOOKUP(DW140,DY$11:EE638,6,FALSE())
)</f>
        <v/>
      </c>
      <c r="EK140" s="59"/>
    </row>
    <row r="141" customFormat="false" ht="15.75" hidden="false" customHeight="false" outlineLevel="0" collapsed="false">
      <c r="A141" s="3"/>
      <c r="B141" s="153"/>
      <c r="C141" s="154"/>
      <c r="D141" s="135"/>
      <c r="E141" s="158"/>
      <c r="F141" s="137"/>
      <c r="G141" s="137"/>
      <c r="H141" s="138"/>
      <c r="I141" s="139"/>
      <c r="J141" s="140"/>
      <c r="K141" s="140"/>
      <c r="L141" s="140"/>
      <c r="M141" s="140"/>
      <c r="N141" s="141"/>
      <c r="O141" s="142"/>
      <c r="P141" s="137"/>
      <c r="Q141" s="138"/>
      <c r="R141" s="139"/>
      <c r="S141" s="140"/>
      <c r="T141" s="140"/>
      <c r="U141" s="140"/>
      <c r="V141" s="140"/>
      <c r="W141" s="141"/>
      <c r="X141" s="142"/>
      <c r="Y141" s="137"/>
      <c r="Z141" s="138"/>
      <c r="AA141" s="139"/>
      <c r="AB141" s="140"/>
      <c r="AC141" s="140"/>
      <c r="AD141" s="140"/>
      <c r="AE141" s="140"/>
      <c r="AF141" s="141"/>
      <c r="AG141" s="143"/>
      <c r="AH141" s="139"/>
      <c r="AI141" s="116"/>
      <c r="AJ141" s="116" t="str">
        <f aca="false">IF(ISBLANK($C141),
  "",
IF(E141=Constants!$B$7,
  TRUE(),
IF(E141=Constants!$B$8,
  FALSE(),
  TRUE()
)))</f>
        <v/>
      </c>
      <c r="AK141" s="117" t="str">
        <f aca="false">IF(ISBLANK($C141),"",IF(F141=Constants!$B$8,FALSE(),TRUE()))</f>
        <v/>
      </c>
      <c r="AL141" s="117" t="str">
        <f aca="false">IF(ISBLANK($C141),"",COUNTA($G141:$O141)&gt;0)</f>
        <v/>
      </c>
      <c r="AM141" s="117" t="str">
        <f aca="false">IF(OR(ISBLANK($C141),$AL141&lt;&gt;TRUE()),"",IF(ISBLANK(G141),Constants!$B$27,MAX(0,G141)))</f>
        <v/>
      </c>
      <c r="AN141" s="117" t="str">
        <f aca="false">IF(OR(ISBLANK($C141),$AL141&lt;&gt;TRUE()),"",IF(ISBLANK(H141),Constants!$B$28,MAX(0,H141)))</f>
        <v/>
      </c>
      <c r="AO141" s="117" t="str">
        <f aca="false">IF(OR(ISBLANK($C141),$AL141&lt;&gt;TRUE()),"",IF(J141=Constants!$B$7,TRUE(),IF(J141=Constants!$B$8,FALSE(),TRUE())))</f>
        <v/>
      </c>
      <c r="AP141" s="117" t="str">
        <f aca="false">IF(OR(ISBLANK($C141),$AL141&lt;&gt;TRUE()),"",IF(I141=Constants!$B$7,TRUE(),IF(I141=Constants!$B$8,FALSE(),TRUE())))</f>
        <v/>
      </c>
      <c r="AQ141" s="117" t="str">
        <f aca="false">IF(OR(ISBLANK($C141),$AL141&lt;&gt;TRUE()),"",IF(K141=Constants!$B$33,TRUE(),IF(K141=Constants!$B$34,FALSE(),IF(AND(ISNUMBER(O141),OR(ISBLANK(N141),N141=0)),TRUE(),IF(AND(ISBLANK(O141),ISNUMBER(N141),N141&lt;&gt;0),FALSE(),"")))))</f>
        <v/>
      </c>
      <c r="AR141" s="117" t="str">
        <f aca="false">IF(OR(ISBLANK($C141),$AL141&lt;&gt;TRUE()),"",IF(ISBLANK(L141),Constants!$B$35,MAX(0,MIN(Constants!$B$31,L141))))</f>
        <v/>
      </c>
      <c r="AS141" s="117" t="str">
        <f aca="false">IF(OR(ISBLANK($C141),$AL141&lt;&gt;TRUE()),"",IF(ISBLANK(M141),Constants!$B$35,MAX(0,MIN(Constants!$B$32,M141))))</f>
        <v/>
      </c>
      <c r="AT141" s="117" t="str">
        <f aca="false">IF(ISBLANK($C141),"",COUNTA($P141:$X141)&gt;0)</f>
        <v/>
      </c>
      <c r="AU141" s="117" t="str">
        <f aca="false">IF(OR(ISBLANK($C141),$AT141&lt;&gt;TRUE()),"",IF(ISBLANK(P141),Constants!$B$27,MAX(0,P141)))</f>
        <v/>
      </c>
      <c r="AV141" s="117" t="str">
        <f aca="false">IF(OR(ISBLANK($C141),$AT141&lt;&gt;TRUE()),"",IF(ISBLANK(Q141),Constants!$B$28,MAX(0,Q141)))</f>
        <v/>
      </c>
      <c r="AW141" s="117" t="str">
        <f aca="false">IF(OR(ISBLANK($C141),$AT141&lt;&gt;TRUE()),"",IF(S141=Constants!$B$7,TRUE(),IF(S141=Constants!$B$8,FALSE(),TRUE())))</f>
        <v/>
      </c>
      <c r="AX141" s="117" t="str">
        <f aca="false">IF(OR(ISBLANK($C141),$AT141&lt;&gt;TRUE()),"",IF(R141=Constants!$B$7,TRUE(),IF(R141=Constants!$B$8,FALSE(),TRUE())))</f>
        <v/>
      </c>
      <c r="AY141" s="117" t="str">
        <f aca="false">IF(OR(ISBLANK($C141),$AT141&lt;&gt;TRUE()),"",IF(T141=Constants!$B$33,TRUE(),IF(T141=Constants!$B$34,FALSE(),IF(AND(ISNUMBER(X141),OR(ISBLANK(W141),W141=0)),TRUE(),IF(AND(ISBLANK(X141),ISNUMBER(W141),W141&lt;&gt;0),FALSE(),"")))))</f>
        <v/>
      </c>
      <c r="AZ141" s="117" t="str">
        <f aca="false">IF(OR(ISBLANK($C141),$AT141&lt;&gt;TRUE()),"",IF(ISBLANK(U141),Constants!$B$35,MAX(0,MIN(Constants!$B$31,U141))))</f>
        <v/>
      </c>
      <c r="BA141" s="117" t="str">
        <f aca="false">IF(OR(ISBLANK($C141),$AT141&lt;&gt;TRUE()),"",IF(ISBLANK(V141),Constants!$B$35,MAX(0,MIN(Constants!$B$32,V141))))</f>
        <v/>
      </c>
      <c r="BB141" s="117" t="str">
        <f aca="false">IF(ISBLANK($C141),"",COUNTA($Y141:$AG141)&gt;0)</f>
        <v/>
      </c>
      <c r="BC141" s="117" t="str">
        <f aca="false">IF(OR(ISBLANK($C141),$BB141&lt;&gt;TRUE()),"",IF(ISBLANK(Y141),Constants!$B$27,MAX(0,Y141)))</f>
        <v/>
      </c>
      <c r="BD141" s="117" t="str">
        <f aca="false">IF(OR(ISBLANK($C141),$BB141&lt;&gt;TRUE()),"",IF(ISBLANK(Z141),Constants!$B$28,MAX(0,Z141)))</f>
        <v/>
      </c>
      <c r="BE141" s="117" t="str">
        <f aca="false">IF(OR(ISBLANK($C141),$BB141&lt;&gt;TRUE()),"",IF(AB141=Constants!$B$7,TRUE(),IF(AB141=Constants!$B$8,FALSE(),TRUE())))</f>
        <v/>
      </c>
      <c r="BF141" s="117" t="str">
        <f aca="false">IF(OR(ISBLANK($C141),$BB141&lt;&gt;TRUE()),"",IF(AA141=Constants!$B$7,TRUE(),IF(AA141=Constants!$B$8,FALSE(),TRUE())))</f>
        <v/>
      </c>
      <c r="BG141" s="117" t="str">
        <f aca="false">IF(OR(ISBLANK($C141),$BB141&lt;&gt;TRUE()),"",IF(AC141=Constants!$B$33,TRUE(),IF(AC141=Constants!$B$34,FALSE(),IF(AND(ISNUMBER(AG141),OR(ISBLANK(AF141),AF141=0)),TRUE(),IF(AND(ISBLANK(AG141),ISNUMBER(AF141),AF141&lt;&gt;0),FALSE(),"")))))</f>
        <v/>
      </c>
      <c r="BH141" s="117" t="str">
        <f aca="false">IF(OR(ISBLANK($C141),$BB141&lt;&gt;TRUE()),"",IF(ISBLANK(AD141),Constants!$B$35,MAX(0,MIN(Constants!$B$31,AD141))))</f>
        <v/>
      </c>
      <c r="BI141" s="117" t="str">
        <f aca="false">IF(OR(ISBLANK($C141),$BB141&lt;&gt;TRUE()),"",IF(ISBLANK(AE141),Constants!$B$35,MAX(0,MIN(Constants!$B$32,AE141))))</f>
        <v/>
      </c>
      <c r="BJ141" s="118" t="str">
        <f aca="false">IF(ISBLANK($C141),
  "",
IF(AH141=Constants!$B$7,
  TRUE(),
IF(AH141=Constants!$B$8,
  FALSE(),
  FALSE()
)))</f>
        <v/>
      </c>
      <c r="BK141" s="117" t="str">
        <f aca="false">IF(ISBLANK($C141),"",IF($BJ141,Constants!$B$9,IF(COUNTA($E141:$AH141)=0,Constants!$B$10,IF(NOT($AK141),Constants!$B$11,IF(AND(NOT(ISNUMBER($BM141)),COUNTA($O141,$X141,$AG141)&gt;0),Constants!$B$13,Constants!$B$12)))))</f>
        <v/>
      </c>
      <c r="BL141" s="117" t="str">
        <f aca="false">IF(ISBLANK($C141),"",IF($BK141&lt;&gt;Constants!$B$12,$BK141,Constants!$B$4))</f>
        <v/>
      </c>
      <c r="BM141" s="116" t="str">
        <f aca="false">IF(OR(ISBLANK($D$8), NOT(ISNUMBER($D$8))), Constants!$B$17,$D$8)</f>
        <v>ERROR: Set Target Time in cell D8</v>
      </c>
      <c r="BN141" s="119" t="str">
        <f aca="false">IF(OR($BK141&lt;&gt;Constants!$B$12,$AL141&lt;&gt;TRUE()),"",IF(NOT($AO141),TRUE(),IF($AQ141="","",$AQ141)))</f>
        <v/>
      </c>
      <c r="BO141" s="120" t="n">
        <f aca="false">IF(BN141="",FALSE(),IF(NOT($AO141),TRUE(),IF($AQ141,ISNUMBER(O141),ISNUMBER(N141))))</f>
        <v>0</v>
      </c>
      <c r="BP141" s="121" t="str">
        <f aca="false">IF(BO141,IF($AJ141,1,Constants!$B$22)*POWER(Constants!$B$23,MAX($AM141,0))*POWER(Constants!$B$24,MAX($AN141,0)),"")</f>
        <v/>
      </c>
      <c r="BQ141" s="117" t="str">
        <f aca="false">IF(OR($BK141&lt;&gt;Constants!$B$12,NOT($BO141)),"",IF(NOT($AO141),0,Constants!$B$19*IF($AQ141,1,MAX(0,MIN(1,(Constants!$B$20-N141)/Constants!$B$20)))))</f>
        <v/>
      </c>
      <c r="BR141" s="117" t="str">
        <f aca="false">IF(BQ141="","",BQ141*IF($AP141,1,Constants!$B$25)*BP141)</f>
        <v/>
      </c>
      <c r="BS141" s="117" t="str">
        <f aca="false">IF(OR($BK141&lt;&gt;Constants!$B$12,NOT($BO141)),"",IF(NOT($AO141),0,IF(NOT($AQ141),0,MAX(0,Constants!$B$21*(1-ABS(O141-$BM141)/$BM141)))))</f>
        <v/>
      </c>
      <c r="BT141" s="117" t="str">
        <f aca="false">IF(BS141="","",BS141*BP141)</f>
        <v/>
      </c>
      <c r="BU141" s="117" t="str">
        <f aca="false">IF(OR($BK141&lt;&gt;Constants!$B$12,NOT($BO141)),"",IF(OR(NOT($AO141),NOT($AP141)),0,MIN(Constants!$B$18,(Constants!$B$29*$AR141+Constants!$B$30*$AS141)*IF($AQ141,1,MAX(0,MIN(1,(Constants!$B$20-N141)/Constants!$B$20))))))</f>
        <v/>
      </c>
      <c r="BV141" s="117" t="str">
        <f aca="false">IF(BU141="","",BU141*BP141)</f>
        <v/>
      </c>
      <c r="BW141" s="122" t="str">
        <f aca="false">IF(OR($BK141&lt;&gt;Constants!$B$12,NOT($BO141)),"",BR141+BT141+BV141)</f>
        <v/>
      </c>
      <c r="BX141" s="119" t="str">
        <f aca="false">IF(OR($BK141&lt;&gt;Constants!$B$12,$AT141&lt;&gt;TRUE()),"",IF(NOT($AW141),TRUE(),IF($AY141="","",$AY141)))</f>
        <v/>
      </c>
      <c r="BY141" s="120" t="n">
        <f aca="false">IF(BX141="",FALSE(),IF(NOT($AW141),TRUE(),IF($AY141,ISNUMBER(X141),ISNUMBER(W141))))</f>
        <v>0</v>
      </c>
      <c r="BZ141" s="121" t="str">
        <f aca="false">IF(BY141,IF($AJ141,1,Constants!$B$22)*POWER(Constants!$B$23,MAX($AU141,0))*POWER(Constants!$B$24,MAX($AV141,0)),"")</f>
        <v/>
      </c>
      <c r="CA141" s="117" t="str">
        <f aca="false">IF(OR($BK141&lt;&gt;Constants!$B$12,NOT($BY141)),"",IF(NOT($AW141),0,Constants!$B$19*IF($AY141,1,MAX(0,MIN(1,(Constants!$B$20-W141)/Constants!$B$20)))))</f>
        <v/>
      </c>
      <c r="CB141" s="117" t="str">
        <f aca="false">IF(CA141="","",CA141*IF($AX141,1,Constants!$B$25)*BZ141)</f>
        <v/>
      </c>
      <c r="CC141" s="117" t="str">
        <f aca="false">IF(OR($BK141&lt;&gt;Constants!$B$12,NOT($BY141)),"",IF(NOT($AW141),0,IF(NOT($AY141),0,MAX(0,Constants!$B$21*(1-ABS(X141-$BM141)/$BM141)))))</f>
        <v/>
      </c>
      <c r="CD141" s="117" t="str">
        <f aca="false">IF(CC141="","",CC141*BZ141)</f>
        <v/>
      </c>
      <c r="CE141" s="117" t="str">
        <f aca="false">IF(OR($BK141&lt;&gt;Constants!$B$12,NOT($BY141)),"",IF(OR(NOT($AW141),NOT($AX141)),0,MIN(Constants!$B$18,(Constants!$B$29*$AZ141+Constants!$B$30*$BA141)*IF($AY141,1,MAX(0,MIN(1,(Constants!$B$20-W141)/Constants!$B$20))))))</f>
        <v/>
      </c>
      <c r="CF141" s="117" t="str">
        <f aca="false">IF(CE141="","",CE141*BZ141)</f>
        <v/>
      </c>
      <c r="CG141" s="122" t="str">
        <f aca="false">IF(OR($BK141&lt;&gt;Constants!$B$12,NOT($BY141)),"",CB141+CD141+CF141)</f>
        <v/>
      </c>
      <c r="CH141" s="119" t="n">
        <f aca="false">IF(OR(BN141="",BX141=""),TRUE(),BN141&lt;&gt;BX141)</f>
        <v>1</v>
      </c>
      <c r="CI141" s="117" t="str">
        <f aca="false">IF(OR($BK141&lt;&gt;Constants!$B$12,$BB141&lt;&gt;TRUE(),NOT($CH141)),"",IF(NOT($BE141),TRUE(),IF($BG141="","",$BG141)))</f>
        <v/>
      </c>
      <c r="CJ141" s="120" t="n">
        <f aca="false">IF(CI141="",FALSE(),IF(NOT($BE141),TRUE(),IF($BG141,ISNUMBER(AG141),ISNUMBER(AF141))))</f>
        <v>0</v>
      </c>
      <c r="CK141" s="121" t="str">
        <f aca="false">IF(CJ141,IF($AJ141,1,Constants!$B$22)*POWER(Constants!$B$23,MAX($BC141,0))*POWER(Constants!$B$24,MAX($BD141,0)),"")</f>
        <v/>
      </c>
      <c r="CL141" s="117" t="str">
        <f aca="false">IF(OR($BK141&lt;&gt;Constants!$B$12,NOT($CJ141)),"",IF(NOT($BE141),0,Constants!$B$19*IF($BG141,1,MAX(0,MIN(1,(Constants!$B$20-AF141)/Constants!$B$20)))))</f>
        <v/>
      </c>
      <c r="CM141" s="117" t="str">
        <f aca="false">IF(CL141="","",CL141*IF($BF141,1,Constants!$B$25)*CK141)</f>
        <v/>
      </c>
      <c r="CN141" s="117" t="str">
        <f aca="false">IF(OR($BK141&lt;&gt;Constants!$B$12,NOT($CJ141)),"",IF(NOT($BE141),0,IF(NOT($BG141),0,MAX(0,Constants!$B$21*(1-ABS(AG141-$BM141)/$BM141)))))</f>
        <v/>
      </c>
      <c r="CO141" s="117" t="str">
        <f aca="false">IF(CN141="","",CN141*CK141)</f>
        <v/>
      </c>
      <c r="CP141" s="117" t="str">
        <f aca="false">IF(OR($BK141&lt;&gt;Constants!$B$12,NOT($CJ141)),"",IF(OR(NOT($BE141),NOT($BF141)),0,MIN(Constants!$B$18,(Constants!$B$29*$BH141+Constants!$B$30*$BI141)*IF($BG141,1,MAX(0,MIN(1,(Constants!$B$20-AF141)/Constants!$B$20))))))</f>
        <v/>
      </c>
      <c r="CQ141" s="117" t="str">
        <f aca="false">IF(CP141="","",CP141*CK141)</f>
        <v/>
      </c>
      <c r="CR141" s="122" t="str">
        <f aca="false">IF(OR($BK141&lt;&gt;Constants!$B$12,NOT($CJ141)),"",CM141+CO141+CQ141)</f>
        <v/>
      </c>
      <c r="CS141" s="116" t="str">
        <f aca="false">IF(OR($BK141&lt;&gt;Constants!$B$12,ISBLANK($C141)),"",BW141)</f>
        <v/>
      </c>
      <c r="CT141" s="117" t="str">
        <f aca="false">IF(OR($BK141&lt;&gt;Constants!$B$12,ISBLANK($C141)),"",CG141)</f>
        <v/>
      </c>
      <c r="CU141" s="118" t="str">
        <f aca="false">IF(OR($BK141&lt;&gt;Constants!$B$12,ISBLANK($C141)),"",CR141)</f>
        <v/>
      </c>
      <c r="CV141" s="117" t="str">
        <f aca="false">IF(OR($BK141&lt;&gt;Constants!$B$12,ISBLANK($C141)),"",IF(COUNT(CS141:CU141)=0,0,MAX(CS141:CU141)))</f>
        <v/>
      </c>
      <c r="CW141" s="117" t="str">
        <f aca="false">IF($BK141&lt;&gt;Constants!$B$12,"",CV141)</f>
        <v/>
      </c>
      <c r="CX141" s="117" t="str">
        <f aca="false">IF(ISNUMBER(CW141), RANK(CW141,$CW$11:$CW$510), "")</f>
        <v/>
      </c>
      <c r="CY141" s="116" t="str">
        <f aca="false">IF(OR($BK141&lt;&gt;Constants!$B$12,ISBLANK($C141)),"",MAX(BT141,CD141,CO141))</f>
        <v/>
      </c>
      <c r="CZ141" s="117" t="str">
        <f aca="false">IF(ISNUMBER(CY141), RANK(CY141,CY$11:CY$510), "")</f>
        <v/>
      </c>
      <c r="DA141" s="117" t="str">
        <f aca="false">IF(OR($BK141&lt;&gt;Constants!$B$12,ISBLANK($C141)),"",MAX(AM141,AU141,IF($CH141,BC141,0)))</f>
        <v/>
      </c>
      <c r="DB141" s="117" t="str">
        <f aca="false">IF(ISNUMBER(DA141), RANK(DA141,DA$11:DA$510,1), "")</f>
        <v/>
      </c>
      <c r="DC141" s="117" t="str">
        <f aca="false">IF(OR($BK141&lt;&gt;Constants!$B$12,ISBLANK($C141)),"",MAX(BV141,CF141,CQ141))</f>
        <v/>
      </c>
      <c r="DD141" s="117" t="str">
        <f aca="false">IF(ISNUMBER(DC141),RANK(DC141,DC$11:DC$510),"")</f>
        <v/>
      </c>
      <c r="DE141" s="123" t="str">
        <f aca="false">IFERROR(IF(OR($BK141&lt;&gt;Constants!$B$12, ISBLANK($C141)),"",LARGE(CS141:CU141,2)), 0)</f>
        <v/>
      </c>
      <c r="DF141" s="118" t="str">
        <f aca="false">IF(ISNUMBER(DE141), RANK(DE141,DE$11:DE$510), "")</f>
        <v/>
      </c>
      <c r="DG141" s="117" t="str">
        <f aca="false">IF(ISBLANK($C141),"",IF(BK141=Constants!$B$12,RANK($CX141, $CX$11:$CX$510, 1)+
SUMPRODUCT(--($CX$11:$CX$510=$CX141),--($CZ141&gt;$CZ$11:$CZ$510))+
SUMPRODUCT(--($CX$11:$CX$510=$CX141),--($CZ141=$CZ$11:$CZ$510),--($DB141&gt;$DB$11:$DB$510))+
SUMPRODUCT(--($CX$11:$CX$510=$CX141),--($CZ141=$CZ$11:$CZ$510),--($DB141=$DB$11:$DB$510), --($DD141&gt;$DD$11:$DD$510))+
SUMPRODUCT(--($CX$11:$CX$510=$CX141),--($CZ141=$CZ$11:$CZ$510),--($DB141=$DB$11:$DB$510), --($DD141=$DD$11:$DD$510), --($DF141&gt;$DF$11:$DF$510))
,BK141)
)</f>
        <v/>
      </c>
      <c r="DH141" s="117" t="str">
        <f aca="false">IF(ISBLANK(C141),"",IF(BK141&lt;&gt;Constants!$B$12, BK141, CX141-DG141))</f>
        <v/>
      </c>
      <c r="DI141" s="118"/>
      <c r="DJ141" s="124"/>
      <c r="DK141" s="125" t="str">
        <f aca="false">IF(ISBLANK($C141),"",IF($BK141=Constants!$B$13,$BM141,""))</f>
        <v/>
      </c>
      <c r="DL141" s="124" t="str">
        <f aca="false">IF(ISBLANK($C141),"",IF($BK141&lt;&gt;Constants!$B$12,"",IF(COUNT($CS141:$CU141)=0,"",MATCH($CV141,$CS141:$CU141,0))))</f>
        <v/>
      </c>
      <c r="DM141" s="126" t="str">
        <f aca="false">IF(ISNUMBER($DL141),CHOOSE($DL141,$BR141,$CB141,$CM141),"")</f>
        <v/>
      </c>
      <c r="DN141" s="126" t="str">
        <f aca="false">IF(ISNUMBER($DL141),CHOOSE($DL141,$BT141,$CD141,$CO141),"")</f>
        <v/>
      </c>
      <c r="DO141" s="126" t="str">
        <f aca="false">IF(ISNUMBER($DL141),CHOOSE($DL141,$BV141,$CF141,$CQ141),"")</f>
        <v/>
      </c>
      <c r="DP141" s="127" t="str">
        <f aca="false">IF(ISBLANK(C141),"",IF(BK141&lt;&gt;Constants!$B$12, BK141 ,CW141))</f>
        <v/>
      </c>
      <c r="DQ141" s="128" t="str">
        <f aca="false">IF(ISBLANK($C141),"",IF($BK141&lt;&gt;Constants!$B$12,$BK141,$BL141))</f>
        <v/>
      </c>
      <c r="DR141" s="128" t="str">
        <f aca="false">IF(ISBLANK(C141),"",DH141)</f>
        <v/>
      </c>
      <c r="DS141" s="128" t="str">
        <f aca="false">IF(ISBLANK(C141),"",DG141)</f>
        <v/>
      </c>
      <c r="DT141" s="129" t="str">
        <f aca="false">IF(ISBLANK(C141),
  "",
IF(DS141=Constants!$B$9,COUNTA($C$11:$C510)+2,IF(DS141=Constants!$B$10,COUNTA($C$11:$C510)+1,IF(DS141=Constants!$B$11,COUNTA($C$11:$C510),DS141))))</f>
        <v/>
      </c>
      <c r="DU141" s="3"/>
      <c r="DV141" s="130" t="n">
        <f aca="false">IF(OR(ISNUMBER(DS141),DS141="DQ",DS141="P",DS141="NS"),
    1,
    0
)</f>
        <v>0</v>
      </c>
      <c r="DW141" s="130" t="n">
        <v>131</v>
      </c>
      <c r="DX141" s="130" t="str">
        <f aca="false">IF(ISBLANK($C141),"",IF(ISNUMBER(DT141),DT141+ROW($B141)/1000,""))</f>
        <v/>
      </c>
      <c r="DY141" s="130" t="str">
        <f aca="false">IF(ISNUMBER(DX141), RANK(DX141,DX$11:DX$510,1), "")</f>
        <v/>
      </c>
      <c r="DZ141" s="130" t="str">
        <f aca="false">IF(ISBLANK($C141),
    "",
    $B141
)</f>
        <v/>
      </c>
      <c r="EA141" s="130" t="str">
        <f aca="false">IF(ISBLANK($C141),
    "",
    $C141
)</f>
        <v/>
      </c>
      <c r="EB141" s="130" t="str">
        <f aca="false">IF(ISBLANK($C141),
    "",
    $D141
)</f>
        <v/>
      </c>
      <c r="EC141" s="130" t="str">
        <f aca="false">IF(ISBLANK($C141),"",$DQ141)</f>
        <v/>
      </c>
      <c r="ED141" s="131" t="str">
        <f aca="false">DP141</f>
        <v/>
      </c>
      <c r="EE141" s="130" t="str">
        <f aca="false">IF(ISBLANK($C141),
    "",
    DS141
)</f>
        <v/>
      </c>
      <c r="EF141" s="132" t="str">
        <f aca="false">IF(DW141&gt;DV$10,
    "",
    VLOOKUP(DW141,DY$11:EE639,7,FALSE())
)</f>
        <v/>
      </c>
      <c r="EG141" s="133" t="str">
        <f aca="false">IF(DW141&gt;DV$10,
    "",
    VLOOKUP(DW141,DY$11:EE639,2,FALSE())
)</f>
        <v/>
      </c>
      <c r="EH141" s="133" t="str">
        <f aca="false">IF(DW141&gt;DV$10,
    "",
    VLOOKUP(DW141,DY$11:EE639,3,FALSE())
)</f>
        <v/>
      </c>
      <c r="EI141" s="133" t="str">
        <f aca="false">IF(DW141&gt;DV$10,
    "",
    VLOOKUP(DW141,DY$11:EE639,4,FALSE())
)</f>
        <v/>
      </c>
      <c r="EJ141" s="134" t="str">
        <f aca="false">IF(DW141&gt;DV$10,
    "",
    VLOOKUP(DW141,DY$11:EE639,6,FALSE())
)</f>
        <v/>
      </c>
      <c r="EK141" s="59"/>
    </row>
    <row r="142" customFormat="false" ht="15.75" hidden="false" customHeight="false" outlineLevel="0" collapsed="false">
      <c r="A142" s="3"/>
      <c r="B142" s="153"/>
      <c r="C142" s="154"/>
      <c r="D142" s="135"/>
      <c r="E142" s="158"/>
      <c r="F142" s="137"/>
      <c r="G142" s="137"/>
      <c r="H142" s="138"/>
      <c r="I142" s="139"/>
      <c r="J142" s="140"/>
      <c r="K142" s="140"/>
      <c r="L142" s="140"/>
      <c r="M142" s="140"/>
      <c r="N142" s="141"/>
      <c r="O142" s="142"/>
      <c r="P142" s="137"/>
      <c r="Q142" s="138"/>
      <c r="R142" s="139"/>
      <c r="S142" s="140"/>
      <c r="T142" s="140"/>
      <c r="U142" s="140"/>
      <c r="V142" s="140"/>
      <c r="W142" s="141"/>
      <c r="X142" s="142"/>
      <c r="Y142" s="137"/>
      <c r="Z142" s="138"/>
      <c r="AA142" s="139"/>
      <c r="AB142" s="140"/>
      <c r="AC142" s="140"/>
      <c r="AD142" s="140"/>
      <c r="AE142" s="140"/>
      <c r="AF142" s="141"/>
      <c r="AG142" s="143"/>
      <c r="AH142" s="139"/>
      <c r="AI142" s="116"/>
      <c r="AJ142" s="116" t="str">
        <f aca="false">IF(ISBLANK($C142),
  "",
IF(E142=Constants!$B$7,
  TRUE(),
IF(E142=Constants!$B$8,
  FALSE(),
  TRUE()
)))</f>
        <v/>
      </c>
      <c r="AK142" s="117" t="str">
        <f aca="false">IF(ISBLANK($C142),"",IF(F142=Constants!$B$8,FALSE(),TRUE()))</f>
        <v/>
      </c>
      <c r="AL142" s="117" t="str">
        <f aca="false">IF(ISBLANK($C142),"",COUNTA($G142:$O142)&gt;0)</f>
        <v/>
      </c>
      <c r="AM142" s="117" t="str">
        <f aca="false">IF(OR(ISBLANK($C142),$AL142&lt;&gt;TRUE()),"",IF(ISBLANK(G142),Constants!$B$27,MAX(0,G142)))</f>
        <v/>
      </c>
      <c r="AN142" s="117" t="str">
        <f aca="false">IF(OR(ISBLANK($C142),$AL142&lt;&gt;TRUE()),"",IF(ISBLANK(H142),Constants!$B$28,MAX(0,H142)))</f>
        <v/>
      </c>
      <c r="AO142" s="117" t="str">
        <f aca="false">IF(OR(ISBLANK($C142),$AL142&lt;&gt;TRUE()),"",IF(J142=Constants!$B$7,TRUE(),IF(J142=Constants!$B$8,FALSE(),TRUE())))</f>
        <v/>
      </c>
      <c r="AP142" s="117" t="str">
        <f aca="false">IF(OR(ISBLANK($C142),$AL142&lt;&gt;TRUE()),"",IF(I142=Constants!$B$7,TRUE(),IF(I142=Constants!$B$8,FALSE(),TRUE())))</f>
        <v/>
      </c>
      <c r="AQ142" s="117" t="str">
        <f aca="false">IF(OR(ISBLANK($C142),$AL142&lt;&gt;TRUE()),"",IF(K142=Constants!$B$33,TRUE(),IF(K142=Constants!$B$34,FALSE(),IF(AND(ISNUMBER(O142),OR(ISBLANK(N142),N142=0)),TRUE(),IF(AND(ISBLANK(O142),ISNUMBER(N142),N142&lt;&gt;0),FALSE(),"")))))</f>
        <v/>
      </c>
      <c r="AR142" s="117" t="str">
        <f aca="false">IF(OR(ISBLANK($C142),$AL142&lt;&gt;TRUE()),"",IF(ISBLANK(L142),Constants!$B$35,MAX(0,MIN(Constants!$B$31,L142))))</f>
        <v/>
      </c>
      <c r="AS142" s="117" t="str">
        <f aca="false">IF(OR(ISBLANK($C142),$AL142&lt;&gt;TRUE()),"",IF(ISBLANK(M142),Constants!$B$35,MAX(0,MIN(Constants!$B$32,M142))))</f>
        <v/>
      </c>
      <c r="AT142" s="117" t="str">
        <f aca="false">IF(ISBLANK($C142),"",COUNTA($P142:$X142)&gt;0)</f>
        <v/>
      </c>
      <c r="AU142" s="117" t="str">
        <f aca="false">IF(OR(ISBLANK($C142),$AT142&lt;&gt;TRUE()),"",IF(ISBLANK(P142),Constants!$B$27,MAX(0,P142)))</f>
        <v/>
      </c>
      <c r="AV142" s="117" t="str">
        <f aca="false">IF(OR(ISBLANK($C142),$AT142&lt;&gt;TRUE()),"",IF(ISBLANK(Q142),Constants!$B$28,MAX(0,Q142)))</f>
        <v/>
      </c>
      <c r="AW142" s="117" t="str">
        <f aca="false">IF(OR(ISBLANK($C142),$AT142&lt;&gt;TRUE()),"",IF(S142=Constants!$B$7,TRUE(),IF(S142=Constants!$B$8,FALSE(),TRUE())))</f>
        <v/>
      </c>
      <c r="AX142" s="117" t="str">
        <f aca="false">IF(OR(ISBLANK($C142),$AT142&lt;&gt;TRUE()),"",IF(R142=Constants!$B$7,TRUE(),IF(R142=Constants!$B$8,FALSE(),TRUE())))</f>
        <v/>
      </c>
      <c r="AY142" s="117" t="str">
        <f aca="false">IF(OR(ISBLANK($C142),$AT142&lt;&gt;TRUE()),"",IF(T142=Constants!$B$33,TRUE(),IF(T142=Constants!$B$34,FALSE(),IF(AND(ISNUMBER(X142),OR(ISBLANK(W142),W142=0)),TRUE(),IF(AND(ISBLANK(X142),ISNUMBER(W142),W142&lt;&gt;0),FALSE(),"")))))</f>
        <v/>
      </c>
      <c r="AZ142" s="117" t="str">
        <f aca="false">IF(OR(ISBLANK($C142),$AT142&lt;&gt;TRUE()),"",IF(ISBLANK(U142),Constants!$B$35,MAX(0,MIN(Constants!$B$31,U142))))</f>
        <v/>
      </c>
      <c r="BA142" s="117" t="str">
        <f aca="false">IF(OR(ISBLANK($C142),$AT142&lt;&gt;TRUE()),"",IF(ISBLANK(V142),Constants!$B$35,MAX(0,MIN(Constants!$B$32,V142))))</f>
        <v/>
      </c>
      <c r="BB142" s="117" t="str">
        <f aca="false">IF(ISBLANK($C142),"",COUNTA($Y142:$AG142)&gt;0)</f>
        <v/>
      </c>
      <c r="BC142" s="117" t="str">
        <f aca="false">IF(OR(ISBLANK($C142),$BB142&lt;&gt;TRUE()),"",IF(ISBLANK(Y142),Constants!$B$27,MAX(0,Y142)))</f>
        <v/>
      </c>
      <c r="BD142" s="117" t="str">
        <f aca="false">IF(OR(ISBLANK($C142),$BB142&lt;&gt;TRUE()),"",IF(ISBLANK(Z142),Constants!$B$28,MAX(0,Z142)))</f>
        <v/>
      </c>
      <c r="BE142" s="117" t="str">
        <f aca="false">IF(OR(ISBLANK($C142),$BB142&lt;&gt;TRUE()),"",IF(AB142=Constants!$B$7,TRUE(),IF(AB142=Constants!$B$8,FALSE(),TRUE())))</f>
        <v/>
      </c>
      <c r="BF142" s="117" t="str">
        <f aca="false">IF(OR(ISBLANK($C142),$BB142&lt;&gt;TRUE()),"",IF(AA142=Constants!$B$7,TRUE(),IF(AA142=Constants!$B$8,FALSE(),TRUE())))</f>
        <v/>
      </c>
      <c r="BG142" s="117" t="str">
        <f aca="false">IF(OR(ISBLANK($C142),$BB142&lt;&gt;TRUE()),"",IF(AC142=Constants!$B$33,TRUE(),IF(AC142=Constants!$B$34,FALSE(),IF(AND(ISNUMBER(AG142),OR(ISBLANK(AF142),AF142=0)),TRUE(),IF(AND(ISBLANK(AG142),ISNUMBER(AF142),AF142&lt;&gt;0),FALSE(),"")))))</f>
        <v/>
      </c>
      <c r="BH142" s="117" t="str">
        <f aca="false">IF(OR(ISBLANK($C142),$BB142&lt;&gt;TRUE()),"",IF(ISBLANK(AD142),Constants!$B$35,MAX(0,MIN(Constants!$B$31,AD142))))</f>
        <v/>
      </c>
      <c r="BI142" s="117" t="str">
        <f aca="false">IF(OR(ISBLANK($C142),$BB142&lt;&gt;TRUE()),"",IF(ISBLANK(AE142),Constants!$B$35,MAX(0,MIN(Constants!$B$32,AE142))))</f>
        <v/>
      </c>
      <c r="BJ142" s="118" t="str">
        <f aca="false">IF(ISBLANK($C142),
  "",
IF(AH142=Constants!$B$7,
  TRUE(),
IF(AH142=Constants!$B$8,
  FALSE(),
  FALSE()
)))</f>
        <v/>
      </c>
      <c r="BK142" s="117" t="str">
        <f aca="false">IF(ISBLANK($C142),"",IF($BJ142,Constants!$B$9,IF(COUNTA($E142:$AH142)=0,Constants!$B$10,IF(NOT($AK142),Constants!$B$11,IF(AND(NOT(ISNUMBER($BM142)),COUNTA($O142,$X142,$AG142)&gt;0),Constants!$B$13,Constants!$B$12)))))</f>
        <v/>
      </c>
      <c r="BL142" s="117" t="str">
        <f aca="false">IF(ISBLANK($C142),"",IF($BK142&lt;&gt;Constants!$B$12,$BK142,Constants!$B$4))</f>
        <v/>
      </c>
      <c r="BM142" s="116" t="str">
        <f aca="false">IF(OR(ISBLANK($D$8), NOT(ISNUMBER($D$8))), Constants!$B$17,$D$8)</f>
        <v>ERROR: Set Target Time in cell D8</v>
      </c>
      <c r="BN142" s="119" t="str">
        <f aca="false">IF(OR($BK142&lt;&gt;Constants!$B$12,$AL142&lt;&gt;TRUE()),"",IF(NOT($AO142),TRUE(),IF($AQ142="","",$AQ142)))</f>
        <v/>
      </c>
      <c r="BO142" s="120" t="n">
        <f aca="false">IF(BN142="",FALSE(),IF(NOT($AO142),TRUE(),IF($AQ142,ISNUMBER(O142),ISNUMBER(N142))))</f>
        <v>0</v>
      </c>
      <c r="BP142" s="121" t="str">
        <f aca="false">IF(BO142,IF($AJ142,1,Constants!$B$22)*POWER(Constants!$B$23,MAX($AM142,0))*POWER(Constants!$B$24,MAX($AN142,0)),"")</f>
        <v/>
      </c>
      <c r="BQ142" s="117" t="str">
        <f aca="false">IF(OR($BK142&lt;&gt;Constants!$B$12,NOT($BO142)),"",IF(NOT($AO142),0,Constants!$B$19*IF($AQ142,1,MAX(0,MIN(1,(Constants!$B$20-N142)/Constants!$B$20)))))</f>
        <v/>
      </c>
      <c r="BR142" s="117" t="str">
        <f aca="false">IF(BQ142="","",BQ142*IF($AP142,1,Constants!$B$25)*BP142)</f>
        <v/>
      </c>
      <c r="BS142" s="117" t="str">
        <f aca="false">IF(OR($BK142&lt;&gt;Constants!$B$12,NOT($BO142)),"",IF(NOT($AO142),0,IF(NOT($AQ142),0,MAX(0,Constants!$B$21*(1-ABS(O142-$BM142)/$BM142)))))</f>
        <v/>
      </c>
      <c r="BT142" s="117" t="str">
        <f aca="false">IF(BS142="","",BS142*BP142)</f>
        <v/>
      </c>
      <c r="BU142" s="117" t="str">
        <f aca="false">IF(OR($BK142&lt;&gt;Constants!$B$12,NOT($BO142)),"",IF(OR(NOT($AO142),NOT($AP142)),0,MIN(Constants!$B$18,(Constants!$B$29*$AR142+Constants!$B$30*$AS142)*IF($AQ142,1,MAX(0,MIN(1,(Constants!$B$20-N142)/Constants!$B$20))))))</f>
        <v/>
      </c>
      <c r="BV142" s="117" t="str">
        <f aca="false">IF(BU142="","",BU142*BP142)</f>
        <v/>
      </c>
      <c r="BW142" s="122" t="str">
        <f aca="false">IF(OR($BK142&lt;&gt;Constants!$B$12,NOT($BO142)),"",BR142+BT142+BV142)</f>
        <v/>
      </c>
      <c r="BX142" s="119" t="str">
        <f aca="false">IF(OR($BK142&lt;&gt;Constants!$B$12,$AT142&lt;&gt;TRUE()),"",IF(NOT($AW142),TRUE(),IF($AY142="","",$AY142)))</f>
        <v/>
      </c>
      <c r="BY142" s="120" t="n">
        <f aca="false">IF(BX142="",FALSE(),IF(NOT($AW142),TRUE(),IF($AY142,ISNUMBER(X142),ISNUMBER(W142))))</f>
        <v>0</v>
      </c>
      <c r="BZ142" s="121" t="str">
        <f aca="false">IF(BY142,IF($AJ142,1,Constants!$B$22)*POWER(Constants!$B$23,MAX($AU142,0))*POWER(Constants!$B$24,MAX($AV142,0)),"")</f>
        <v/>
      </c>
      <c r="CA142" s="117" t="str">
        <f aca="false">IF(OR($BK142&lt;&gt;Constants!$B$12,NOT($BY142)),"",IF(NOT($AW142),0,Constants!$B$19*IF($AY142,1,MAX(0,MIN(1,(Constants!$B$20-W142)/Constants!$B$20)))))</f>
        <v/>
      </c>
      <c r="CB142" s="117" t="str">
        <f aca="false">IF(CA142="","",CA142*IF($AX142,1,Constants!$B$25)*BZ142)</f>
        <v/>
      </c>
      <c r="CC142" s="117" t="str">
        <f aca="false">IF(OR($BK142&lt;&gt;Constants!$B$12,NOT($BY142)),"",IF(NOT($AW142),0,IF(NOT($AY142),0,MAX(0,Constants!$B$21*(1-ABS(X142-$BM142)/$BM142)))))</f>
        <v/>
      </c>
      <c r="CD142" s="117" t="str">
        <f aca="false">IF(CC142="","",CC142*BZ142)</f>
        <v/>
      </c>
      <c r="CE142" s="117" t="str">
        <f aca="false">IF(OR($BK142&lt;&gt;Constants!$B$12,NOT($BY142)),"",IF(OR(NOT($AW142),NOT($AX142)),0,MIN(Constants!$B$18,(Constants!$B$29*$AZ142+Constants!$B$30*$BA142)*IF($AY142,1,MAX(0,MIN(1,(Constants!$B$20-W142)/Constants!$B$20))))))</f>
        <v/>
      </c>
      <c r="CF142" s="117" t="str">
        <f aca="false">IF(CE142="","",CE142*BZ142)</f>
        <v/>
      </c>
      <c r="CG142" s="122" t="str">
        <f aca="false">IF(OR($BK142&lt;&gt;Constants!$B$12,NOT($BY142)),"",CB142+CD142+CF142)</f>
        <v/>
      </c>
      <c r="CH142" s="119" t="n">
        <f aca="false">IF(OR(BN142="",BX142=""),TRUE(),BN142&lt;&gt;BX142)</f>
        <v>1</v>
      </c>
      <c r="CI142" s="117" t="str">
        <f aca="false">IF(OR($BK142&lt;&gt;Constants!$B$12,$BB142&lt;&gt;TRUE(),NOT($CH142)),"",IF(NOT($BE142),TRUE(),IF($BG142="","",$BG142)))</f>
        <v/>
      </c>
      <c r="CJ142" s="120" t="n">
        <f aca="false">IF(CI142="",FALSE(),IF(NOT($BE142),TRUE(),IF($BG142,ISNUMBER(AG142),ISNUMBER(AF142))))</f>
        <v>0</v>
      </c>
      <c r="CK142" s="121" t="str">
        <f aca="false">IF(CJ142,IF($AJ142,1,Constants!$B$22)*POWER(Constants!$B$23,MAX($BC142,0))*POWER(Constants!$B$24,MAX($BD142,0)),"")</f>
        <v/>
      </c>
      <c r="CL142" s="117" t="str">
        <f aca="false">IF(OR($BK142&lt;&gt;Constants!$B$12,NOT($CJ142)),"",IF(NOT($BE142),0,Constants!$B$19*IF($BG142,1,MAX(0,MIN(1,(Constants!$B$20-AF142)/Constants!$B$20)))))</f>
        <v/>
      </c>
      <c r="CM142" s="117" t="str">
        <f aca="false">IF(CL142="","",CL142*IF($BF142,1,Constants!$B$25)*CK142)</f>
        <v/>
      </c>
      <c r="CN142" s="117" t="str">
        <f aca="false">IF(OR($BK142&lt;&gt;Constants!$B$12,NOT($CJ142)),"",IF(NOT($BE142),0,IF(NOT($BG142),0,MAX(0,Constants!$B$21*(1-ABS(AG142-$BM142)/$BM142)))))</f>
        <v/>
      </c>
      <c r="CO142" s="117" t="str">
        <f aca="false">IF(CN142="","",CN142*CK142)</f>
        <v/>
      </c>
      <c r="CP142" s="117" t="str">
        <f aca="false">IF(OR($BK142&lt;&gt;Constants!$B$12,NOT($CJ142)),"",IF(OR(NOT($BE142),NOT($BF142)),0,MIN(Constants!$B$18,(Constants!$B$29*$BH142+Constants!$B$30*$BI142)*IF($BG142,1,MAX(0,MIN(1,(Constants!$B$20-AF142)/Constants!$B$20))))))</f>
        <v/>
      </c>
      <c r="CQ142" s="117" t="str">
        <f aca="false">IF(CP142="","",CP142*CK142)</f>
        <v/>
      </c>
      <c r="CR142" s="122" t="str">
        <f aca="false">IF(OR($BK142&lt;&gt;Constants!$B$12,NOT($CJ142)),"",CM142+CO142+CQ142)</f>
        <v/>
      </c>
      <c r="CS142" s="116" t="str">
        <f aca="false">IF(OR($BK142&lt;&gt;Constants!$B$12,ISBLANK($C142)),"",BW142)</f>
        <v/>
      </c>
      <c r="CT142" s="117" t="str">
        <f aca="false">IF(OR($BK142&lt;&gt;Constants!$B$12,ISBLANK($C142)),"",CG142)</f>
        <v/>
      </c>
      <c r="CU142" s="118" t="str">
        <f aca="false">IF(OR($BK142&lt;&gt;Constants!$B$12,ISBLANK($C142)),"",CR142)</f>
        <v/>
      </c>
      <c r="CV142" s="117" t="str">
        <f aca="false">IF(OR($BK142&lt;&gt;Constants!$B$12,ISBLANK($C142)),"",IF(COUNT(CS142:CU142)=0,0,MAX(CS142:CU142)))</f>
        <v/>
      </c>
      <c r="CW142" s="117" t="str">
        <f aca="false">IF($BK142&lt;&gt;Constants!$B$12,"",CV142)</f>
        <v/>
      </c>
      <c r="CX142" s="117" t="str">
        <f aca="false">IF(ISNUMBER(CW142), RANK(CW142,$CW$11:$CW$510), "")</f>
        <v/>
      </c>
      <c r="CY142" s="116" t="str">
        <f aca="false">IF(OR($BK142&lt;&gt;Constants!$B$12,ISBLANK($C142)),"",MAX(BT142,CD142,CO142))</f>
        <v/>
      </c>
      <c r="CZ142" s="117" t="str">
        <f aca="false">IF(ISNUMBER(CY142), RANK(CY142,CY$11:CY$510), "")</f>
        <v/>
      </c>
      <c r="DA142" s="117" t="str">
        <f aca="false">IF(OR($BK142&lt;&gt;Constants!$B$12,ISBLANK($C142)),"",MAX(AM142,AU142,IF($CH142,BC142,0)))</f>
        <v/>
      </c>
      <c r="DB142" s="117" t="str">
        <f aca="false">IF(ISNUMBER(DA142), RANK(DA142,DA$11:DA$510,1), "")</f>
        <v/>
      </c>
      <c r="DC142" s="117" t="str">
        <f aca="false">IF(OR($BK142&lt;&gt;Constants!$B$12,ISBLANK($C142)),"",MAX(BV142,CF142,CQ142))</f>
        <v/>
      </c>
      <c r="DD142" s="117" t="str">
        <f aca="false">IF(ISNUMBER(DC142),RANK(DC142,DC$11:DC$510),"")</f>
        <v/>
      </c>
      <c r="DE142" s="123" t="str">
        <f aca="false">IFERROR(IF(OR($BK142&lt;&gt;Constants!$B$12, ISBLANK($C142)),"",LARGE(CS142:CU142,2)), 0)</f>
        <v/>
      </c>
      <c r="DF142" s="118" t="str">
        <f aca="false">IF(ISNUMBER(DE142), RANK(DE142,DE$11:DE$510), "")</f>
        <v/>
      </c>
      <c r="DG142" s="117" t="str">
        <f aca="false">IF(ISBLANK($C142),"",IF(BK142=Constants!$B$12,RANK($CX142, $CX$11:$CX$510, 1)+
SUMPRODUCT(--($CX$11:$CX$510=$CX142),--($CZ142&gt;$CZ$11:$CZ$510))+
SUMPRODUCT(--($CX$11:$CX$510=$CX142),--($CZ142=$CZ$11:$CZ$510),--($DB142&gt;$DB$11:$DB$510))+
SUMPRODUCT(--($CX$11:$CX$510=$CX142),--($CZ142=$CZ$11:$CZ$510),--($DB142=$DB$11:$DB$510), --($DD142&gt;$DD$11:$DD$510))+
SUMPRODUCT(--($CX$11:$CX$510=$CX142),--($CZ142=$CZ$11:$CZ$510),--($DB142=$DB$11:$DB$510), --($DD142=$DD$11:$DD$510), --($DF142&gt;$DF$11:$DF$510))
,BK142)
)</f>
        <v/>
      </c>
      <c r="DH142" s="117" t="str">
        <f aca="false">IF(ISBLANK(C142),"",IF(BK142&lt;&gt;Constants!$B$12, BK142, CX142-DG142))</f>
        <v/>
      </c>
      <c r="DI142" s="118"/>
      <c r="DJ142" s="124"/>
      <c r="DK142" s="125" t="str">
        <f aca="false">IF(ISBLANK($C142),"",IF($BK142=Constants!$B$13,$BM142,""))</f>
        <v/>
      </c>
      <c r="DL142" s="124" t="str">
        <f aca="false">IF(ISBLANK($C142),"",IF($BK142&lt;&gt;Constants!$B$12,"",IF(COUNT($CS142:$CU142)=0,"",MATCH($CV142,$CS142:$CU142,0))))</f>
        <v/>
      </c>
      <c r="DM142" s="126" t="str">
        <f aca="false">IF(ISNUMBER($DL142),CHOOSE($DL142,$BR142,$CB142,$CM142),"")</f>
        <v/>
      </c>
      <c r="DN142" s="126" t="str">
        <f aca="false">IF(ISNUMBER($DL142),CHOOSE($DL142,$BT142,$CD142,$CO142),"")</f>
        <v/>
      </c>
      <c r="DO142" s="126" t="str">
        <f aca="false">IF(ISNUMBER($DL142),CHOOSE($DL142,$BV142,$CF142,$CQ142),"")</f>
        <v/>
      </c>
      <c r="DP142" s="127" t="str">
        <f aca="false">IF(ISBLANK(C142),"",IF(BK142&lt;&gt;Constants!$B$12, BK142 ,CW142))</f>
        <v/>
      </c>
      <c r="DQ142" s="128" t="str">
        <f aca="false">IF(ISBLANK($C142),"",IF($BK142&lt;&gt;Constants!$B$12,$BK142,$BL142))</f>
        <v/>
      </c>
      <c r="DR142" s="128" t="str">
        <f aca="false">IF(ISBLANK(C142),"",DH142)</f>
        <v/>
      </c>
      <c r="DS142" s="128" t="str">
        <f aca="false">IF(ISBLANK(C142),"",DG142)</f>
        <v/>
      </c>
      <c r="DT142" s="129" t="str">
        <f aca="false">IF(ISBLANK(C142),
  "",
IF(DS142=Constants!$B$9,COUNTA($C$11:$C510)+2,IF(DS142=Constants!$B$10,COUNTA($C$11:$C510)+1,IF(DS142=Constants!$B$11,COUNTA($C$11:$C510),DS142))))</f>
        <v/>
      </c>
      <c r="DU142" s="3"/>
      <c r="DV142" s="130" t="n">
        <f aca="false">IF(OR(ISNUMBER(DS142),DS142="DQ",DS142="P",DS142="NS"),
    1,
    0
)</f>
        <v>0</v>
      </c>
      <c r="DW142" s="130" t="n">
        <v>132</v>
      </c>
      <c r="DX142" s="130" t="str">
        <f aca="false">IF(ISBLANK($C142),"",IF(ISNUMBER(DT142),DT142+ROW($B142)/1000,""))</f>
        <v/>
      </c>
      <c r="DY142" s="130" t="str">
        <f aca="false">IF(ISNUMBER(DX142), RANK(DX142,DX$11:DX$510,1), "")</f>
        <v/>
      </c>
      <c r="DZ142" s="130" t="str">
        <f aca="false">IF(ISBLANK($C142),
    "",
    $B142
)</f>
        <v/>
      </c>
      <c r="EA142" s="130" t="str">
        <f aca="false">IF(ISBLANK($C142),
    "",
    $C142
)</f>
        <v/>
      </c>
      <c r="EB142" s="130" t="str">
        <f aca="false">IF(ISBLANK($C142),
    "",
    $D142
)</f>
        <v/>
      </c>
      <c r="EC142" s="130" t="str">
        <f aca="false">IF(ISBLANK($C142),"",$DQ142)</f>
        <v/>
      </c>
      <c r="ED142" s="131" t="str">
        <f aca="false">DP142</f>
        <v/>
      </c>
      <c r="EE142" s="130" t="str">
        <f aca="false">IF(ISBLANK($C142),
    "",
    DS142
)</f>
        <v/>
      </c>
      <c r="EF142" s="132" t="str">
        <f aca="false">IF(DW142&gt;DV$10,
    "",
    VLOOKUP(DW142,DY$11:EE640,7,FALSE())
)</f>
        <v/>
      </c>
      <c r="EG142" s="133" t="str">
        <f aca="false">IF(DW142&gt;DV$10,
    "",
    VLOOKUP(DW142,DY$11:EE640,2,FALSE())
)</f>
        <v/>
      </c>
      <c r="EH142" s="133" t="str">
        <f aca="false">IF(DW142&gt;DV$10,
    "",
    VLOOKUP(DW142,DY$11:EE640,3,FALSE())
)</f>
        <v/>
      </c>
      <c r="EI142" s="133" t="str">
        <f aca="false">IF(DW142&gt;DV$10,
    "",
    VLOOKUP(DW142,DY$11:EE640,4,FALSE())
)</f>
        <v/>
      </c>
      <c r="EJ142" s="134" t="str">
        <f aca="false">IF(DW142&gt;DV$10,
    "",
    VLOOKUP(DW142,DY$11:EE640,6,FALSE())
)</f>
        <v/>
      </c>
      <c r="EK142" s="59"/>
    </row>
    <row r="143" customFormat="false" ht="15.75" hidden="false" customHeight="false" outlineLevel="0" collapsed="false">
      <c r="A143" s="3"/>
      <c r="B143" s="155"/>
      <c r="C143" s="156"/>
      <c r="D143" s="96"/>
      <c r="E143" s="157"/>
      <c r="F143" s="148"/>
      <c r="G143" s="148"/>
      <c r="H143" s="149"/>
      <c r="I143" s="150"/>
      <c r="J143" s="151"/>
      <c r="K143" s="151"/>
      <c r="L143" s="151"/>
      <c r="M143" s="151"/>
      <c r="N143" s="152"/>
      <c r="O143" s="103"/>
      <c r="P143" s="148"/>
      <c r="Q143" s="149"/>
      <c r="R143" s="150"/>
      <c r="S143" s="151"/>
      <c r="T143" s="151"/>
      <c r="U143" s="151"/>
      <c r="V143" s="151"/>
      <c r="W143" s="152"/>
      <c r="X143" s="103"/>
      <c r="Y143" s="148"/>
      <c r="Z143" s="149"/>
      <c r="AA143" s="150"/>
      <c r="AB143" s="151"/>
      <c r="AC143" s="151"/>
      <c r="AD143" s="151"/>
      <c r="AE143" s="151"/>
      <c r="AF143" s="152"/>
      <c r="AG143" s="104"/>
      <c r="AH143" s="150"/>
      <c r="AI143" s="73"/>
      <c r="AJ143" s="73" t="str">
        <f aca="false">IF(ISBLANK($C143),
  "",
IF(E143=Constants!$B$7,
  TRUE(),
IF(E143=Constants!$B$8,
  FALSE(),
  TRUE()
)))</f>
        <v/>
      </c>
      <c r="AK143" s="74" t="str">
        <f aca="false">IF(ISBLANK($C143),"",IF(F143=Constants!$B$8,FALSE(),TRUE()))</f>
        <v/>
      </c>
      <c r="AL143" s="74" t="str">
        <f aca="false">IF(ISBLANK($C143),"",COUNTA($G143:$O143)&gt;0)</f>
        <v/>
      </c>
      <c r="AM143" s="74" t="str">
        <f aca="false">IF(OR(ISBLANK($C143),$AL143&lt;&gt;TRUE()),"",IF(ISBLANK(G143),Constants!$B$27,MAX(0,G143)))</f>
        <v/>
      </c>
      <c r="AN143" s="74" t="str">
        <f aca="false">IF(OR(ISBLANK($C143),$AL143&lt;&gt;TRUE()),"",IF(ISBLANK(H143),Constants!$B$28,MAX(0,H143)))</f>
        <v/>
      </c>
      <c r="AO143" s="74" t="str">
        <f aca="false">IF(OR(ISBLANK($C143),$AL143&lt;&gt;TRUE()),"",IF(J143=Constants!$B$7,TRUE(),IF(J143=Constants!$B$8,FALSE(),TRUE())))</f>
        <v/>
      </c>
      <c r="AP143" s="74" t="str">
        <f aca="false">IF(OR(ISBLANK($C143),$AL143&lt;&gt;TRUE()),"",IF(I143=Constants!$B$7,TRUE(),IF(I143=Constants!$B$8,FALSE(),TRUE())))</f>
        <v/>
      </c>
      <c r="AQ143" s="74" t="str">
        <f aca="false">IF(OR(ISBLANK($C143),$AL143&lt;&gt;TRUE()),"",IF(K143=Constants!$B$33,TRUE(),IF(K143=Constants!$B$34,FALSE(),IF(AND(ISNUMBER(O143),OR(ISBLANK(N143),N143=0)),TRUE(),IF(AND(ISBLANK(O143),ISNUMBER(N143),N143&lt;&gt;0),FALSE(),"")))))</f>
        <v/>
      </c>
      <c r="AR143" s="74" t="str">
        <f aca="false">IF(OR(ISBLANK($C143),$AL143&lt;&gt;TRUE()),"",IF(ISBLANK(L143),Constants!$B$35,MAX(0,MIN(Constants!$B$31,L143))))</f>
        <v/>
      </c>
      <c r="AS143" s="74" t="str">
        <f aca="false">IF(OR(ISBLANK($C143),$AL143&lt;&gt;TRUE()),"",IF(ISBLANK(M143),Constants!$B$35,MAX(0,MIN(Constants!$B$32,M143))))</f>
        <v/>
      </c>
      <c r="AT143" s="74" t="str">
        <f aca="false">IF(ISBLANK($C143),"",COUNTA($P143:$X143)&gt;0)</f>
        <v/>
      </c>
      <c r="AU143" s="74" t="str">
        <f aca="false">IF(OR(ISBLANK($C143),$AT143&lt;&gt;TRUE()),"",IF(ISBLANK(P143),Constants!$B$27,MAX(0,P143)))</f>
        <v/>
      </c>
      <c r="AV143" s="74" t="str">
        <f aca="false">IF(OR(ISBLANK($C143),$AT143&lt;&gt;TRUE()),"",IF(ISBLANK(Q143),Constants!$B$28,MAX(0,Q143)))</f>
        <v/>
      </c>
      <c r="AW143" s="74" t="str">
        <f aca="false">IF(OR(ISBLANK($C143),$AT143&lt;&gt;TRUE()),"",IF(S143=Constants!$B$7,TRUE(),IF(S143=Constants!$B$8,FALSE(),TRUE())))</f>
        <v/>
      </c>
      <c r="AX143" s="74" t="str">
        <f aca="false">IF(OR(ISBLANK($C143),$AT143&lt;&gt;TRUE()),"",IF(R143=Constants!$B$7,TRUE(),IF(R143=Constants!$B$8,FALSE(),TRUE())))</f>
        <v/>
      </c>
      <c r="AY143" s="74" t="str">
        <f aca="false">IF(OR(ISBLANK($C143),$AT143&lt;&gt;TRUE()),"",IF(T143=Constants!$B$33,TRUE(),IF(T143=Constants!$B$34,FALSE(),IF(AND(ISNUMBER(X143),OR(ISBLANK(W143),W143=0)),TRUE(),IF(AND(ISBLANK(X143),ISNUMBER(W143),W143&lt;&gt;0),FALSE(),"")))))</f>
        <v/>
      </c>
      <c r="AZ143" s="74" t="str">
        <f aca="false">IF(OR(ISBLANK($C143),$AT143&lt;&gt;TRUE()),"",IF(ISBLANK(U143),Constants!$B$35,MAX(0,MIN(Constants!$B$31,U143))))</f>
        <v/>
      </c>
      <c r="BA143" s="74" t="str">
        <f aca="false">IF(OR(ISBLANK($C143),$AT143&lt;&gt;TRUE()),"",IF(ISBLANK(V143),Constants!$B$35,MAX(0,MIN(Constants!$B$32,V143))))</f>
        <v/>
      </c>
      <c r="BB143" s="74" t="str">
        <f aca="false">IF(ISBLANK($C143),"",COUNTA($Y143:$AG143)&gt;0)</f>
        <v/>
      </c>
      <c r="BC143" s="74" t="str">
        <f aca="false">IF(OR(ISBLANK($C143),$BB143&lt;&gt;TRUE()),"",IF(ISBLANK(Y143),Constants!$B$27,MAX(0,Y143)))</f>
        <v/>
      </c>
      <c r="BD143" s="74" t="str">
        <f aca="false">IF(OR(ISBLANK($C143),$BB143&lt;&gt;TRUE()),"",IF(ISBLANK(Z143),Constants!$B$28,MAX(0,Z143)))</f>
        <v/>
      </c>
      <c r="BE143" s="74" t="str">
        <f aca="false">IF(OR(ISBLANK($C143),$BB143&lt;&gt;TRUE()),"",IF(AB143=Constants!$B$7,TRUE(),IF(AB143=Constants!$B$8,FALSE(),TRUE())))</f>
        <v/>
      </c>
      <c r="BF143" s="74" t="str">
        <f aca="false">IF(OR(ISBLANK($C143),$BB143&lt;&gt;TRUE()),"",IF(AA143=Constants!$B$7,TRUE(),IF(AA143=Constants!$B$8,FALSE(),TRUE())))</f>
        <v/>
      </c>
      <c r="BG143" s="74" t="str">
        <f aca="false">IF(OR(ISBLANK($C143),$BB143&lt;&gt;TRUE()),"",IF(AC143=Constants!$B$33,TRUE(),IF(AC143=Constants!$B$34,FALSE(),IF(AND(ISNUMBER(AG143),OR(ISBLANK(AF143),AF143=0)),TRUE(),IF(AND(ISBLANK(AG143),ISNUMBER(AF143),AF143&lt;&gt;0),FALSE(),"")))))</f>
        <v/>
      </c>
      <c r="BH143" s="74" t="str">
        <f aca="false">IF(OR(ISBLANK($C143),$BB143&lt;&gt;TRUE()),"",IF(ISBLANK(AD143),Constants!$B$35,MAX(0,MIN(Constants!$B$31,AD143))))</f>
        <v/>
      </c>
      <c r="BI143" s="74" t="str">
        <f aca="false">IF(OR(ISBLANK($C143),$BB143&lt;&gt;TRUE()),"",IF(ISBLANK(AE143),Constants!$B$35,MAX(0,MIN(Constants!$B$32,AE143))))</f>
        <v/>
      </c>
      <c r="BJ143" s="75" t="str">
        <f aca="false">IF(ISBLANK($C143),
  "",
IF(AH143=Constants!$B$7,
  TRUE(),
IF(AH143=Constants!$B$8,
  FALSE(),
  FALSE()
)))</f>
        <v/>
      </c>
      <c r="BK143" s="74" t="str">
        <f aca="false">IF(ISBLANK($C143),"",IF($BJ143,Constants!$B$9,IF(COUNTA($E143:$AH143)=0,Constants!$B$10,IF(NOT($AK143),Constants!$B$11,IF(AND(NOT(ISNUMBER($BM143)),COUNTA($O143,$X143,$AG143)&gt;0),Constants!$B$13,Constants!$B$12)))))</f>
        <v/>
      </c>
      <c r="BL143" s="74" t="str">
        <f aca="false">IF(ISBLANK($C143),"",IF($BK143&lt;&gt;Constants!$B$12,$BK143,Constants!$B$4))</f>
        <v/>
      </c>
      <c r="BM143" s="73" t="str">
        <f aca="false">IF(OR(ISBLANK($D$8), NOT(ISNUMBER($D$8))), Constants!$B$17,$D$8)</f>
        <v>ERROR: Set Target Time in cell D8</v>
      </c>
      <c r="BN143" s="73" t="str">
        <f aca="false">IF(OR($BK143&lt;&gt;Constants!$B$12,$AL143&lt;&gt;TRUE()),"",IF(NOT($AO143),TRUE(),IF($AQ143="","",$AQ143)))</f>
        <v/>
      </c>
      <c r="BO143" s="74" t="b">
        <f aca="false">IF(BN143="",FALSE(),IF(NOT($AO143),TRUE(),IF($AQ143,ISNUMBER(O143),ISNUMBER(N143))))</f>
        <v>0</v>
      </c>
      <c r="BP143" s="76" t="str">
        <f aca="false">IF(BO143,IF($AJ143,1,Constants!$B$22)*POWER(Constants!$B$23,MAX($AM143,0))*POWER(Constants!$B$24,MAX($AN143,0)),"")</f>
        <v/>
      </c>
      <c r="BQ143" s="74" t="str">
        <f aca="false">IF(OR($BK143&lt;&gt;Constants!$B$12,NOT($BO143)),"",IF(NOT($AO143),0,Constants!$B$19*IF($AQ143,1,MAX(0,MIN(1,(Constants!$B$20-N143)/Constants!$B$20)))))</f>
        <v/>
      </c>
      <c r="BR143" s="74" t="str">
        <f aca="false">IF(BQ143="","",BQ143*IF($AP143,1,Constants!$B$25)*BP143)</f>
        <v/>
      </c>
      <c r="BS143" s="74" t="str">
        <f aca="false">IF(OR($BK143&lt;&gt;Constants!$B$12,NOT($BO143)),"",IF(NOT($AO143),0,IF(NOT($AQ143),0,MAX(0,Constants!$B$21*(1-ABS(O143-$BM143)/$BM143)))))</f>
        <v/>
      </c>
      <c r="BT143" s="74" t="str">
        <f aca="false">IF(BS143="","",BS143*BP143)</f>
        <v/>
      </c>
      <c r="BU143" s="74" t="str">
        <f aca="false">IF(OR($BK143&lt;&gt;Constants!$B$12,NOT($BO143)),"",IF(OR(NOT($AO143),NOT($AP143)),0,MIN(Constants!$B$18,(Constants!$B$29*$AR143+Constants!$B$30*$AS143)*IF($AQ143,1,MAX(0,MIN(1,(Constants!$B$20-N143)/Constants!$B$20))))))</f>
        <v/>
      </c>
      <c r="BV143" s="74" t="str">
        <f aca="false">IF(BU143="","",BU143*BP143)</f>
        <v/>
      </c>
      <c r="BW143" s="75" t="str">
        <f aca="false">IF(OR($BK143&lt;&gt;Constants!$B$12,NOT($BO143)),"",BR143+BT143+BV143)</f>
        <v/>
      </c>
      <c r="BX143" s="73" t="str">
        <f aca="false">IF(OR($BK143&lt;&gt;Constants!$B$12,$AT143&lt;&gt;TRUE()),"",IF(NOT($AW143),TRUE(),IF($AY143="","",$AY143)))</f>
        <v/>
      </c>
      <c r="BY143" s="74" t="b">
        <f aca="false">IF(BX143="",FALSE(),IF(NOT($AW143),TRUE(),IF($AY143,ISNUMBER(X143),ISNUMBER(W143))))</f>
        <v>0</v>
      </c>
      <c r="BZ143" s="76" t="str">
        <f aca="false">IF(BY143,IF($AJ143,1,Constants!$B$22)*POWER(Constants!$B$23,MAX($AU143,0))*POWER(Constants!$B$24,MAX($AV143,0)),"")</f>
        <v/>
      </c>
      <c r="CA143" s="74" t="str">
        <f aca="false">IF(OR($BK143&lt;&gt;Constants!$B$12,NOT($BY143)),"",IF(NOT($AW143),0,Constants!$B$19*IF($AY143,1,MAX(0,MIN(1,(Constants!$B$20-W143)/Constants!$B$20)))))</f>
        <v/>
      </c>
      <c r="CB143" s="74" t="str">
        <f aca="false">IF(CA143="","",CA143*IF($AX143,1,Constants!$B$25)*BZ143)</f>
        <v/>
      </c>
      <c r="CC143" s="74" t="str">
        <f aca="false">IF(OR($BK143&lt;&gt;Constants!$B$12,NOT($BY143)),"",IF(NOT($AW143),0,IF(NOT($AY143),0,MAX(0,Constants!$B$21*(1-ABS(X143-$BM143)/$BM143)))))</f>
        <v/>
      </c>
      <c r="CD143" s="74" t="str">
        <f aca="false">IF(CC143="","",CC143*BZ143)</f>
        <v/>
      </c>
      <c r="CE143" s="74" t="str">
        <f aca="false">IF(OR($BK143&lt;&gt;Constants!$B$12,NOT($BY143)),"",IF(OR(NOT($AW143),NOT($AX143)),0,MIN(Constants!$B$18,(Constants!$B$29*$AZ143+Constants!$B$30*$BA143)*IF($AY143,1,MAX(0,MIN(1,(Constants!$B$20-W143)/Constants!$B$20))))))</f>
        <v/>
      </c>
      <c r="CF143" s="74" t="str">
        <f aca="false">IF(CE143="","",CE143*BZ143)</f>
        <v/>
      </c>
      <c r="CG143" s="75" t="str">
        <f aca="false">IF(OR($BK143&lt;&gt;Constants!$B$12,NOT($BY143)),"",CB143+CD143+CF143)</f>
        <v/>
      </c>
      <c r="CH143" s="73" t="b">
        <f aca="false">IF(OR(BN143="",BX143=""),TRUE(),BN143&lt;&gt;BX143)</f>
        <v>1</v>
      </c>
      <c r="CI143" s="74" t="str">
        <f aca="false">IF(OR($BK143&lt;&gt;Constants!$B$12,$BB143&lt;&gt;TRUE(),NOT($CH143)),"",IF(NOT($BE143),TRUE(),IF($BG143="","",$BG143)))</f>
        <v/>
      </c>
      <c r="CJ143" s="74" t="b">
        <f aca="false">IF(CI143="",FALSE(),IF(NOT($BE143),TRUE(),IF($BG143,ISNUMBER(AG143),ISNUMBER(AF143))))</f>
        <v>0</v>
      </c>
      <c r="CK143" s="76" t="str">
        <f aca="false">IF(CJ143,IF($AJ143,1,Constants!$B$22)*POWER(Constants!$B$23,MAX($BC143,0))*POWER(Constants!$B$24,MAX($BD143,0)),"")</f>
        <v/>
      </c>
      <c r="CL143" s="74" t="str">
        <f aca="false">IF(OR($BK143&lt;&gt;Constants!$B$12,NOT($CJ143)),"",IF(NOT($BE143),0,Constants!$B$19*IF($BG143,1,MAX(0,MIN(1,(Constants!$B$20-AF143)/Constants!$B$20)))))</f>
        <v/>
      </c>
      <c r="CM143" s="74" t="str">
        <f aca="false">IF(CL143="","",CL143*IF($BF143,1,Constants!$B$25)*CK143)</f>
        <v/>
      </c>
      <c r="CN143" s="74" t="str">
        <f aca="false">IF(OR($BK143&lt;&gt;Constants!$B$12,NOT($CJ143)),"",IF(NOT($BE143),0,IF(NOT($BG143),0,MAX(0,Constants!$B$21*(1-ABS(AG143-$BM143)/$BM143)))))</f>
        <v/>
      </c>
      <c r="CO143" s="74" t="str">
        <f aca="false">IF(CN143="","",CN143*CK143)</f>
        <v/>
      </c>
      <c r="CP143" s="74" t="str">
        <f aca="false">IF(OR($BK143&lt;&gt;Constants!$B$12,NOT($CJ143)),"",IF(OR(NOT($BE143),NOT($BF143)),0,MIN(Constants!$B$18,(Constants!$B$29*$BH143+Constants!$B$30*$BI143)*IF($BG143,1,MAX(0,MIN(1,(Constants!$B$20-AF143)/Constants!$B$20))))))</f>
        <v/>
      </c>
      <c r="CQ143" s="74" t="str">
        <f aca="false">IF(CP143="","",CP143*CK143)</f>
        <v/>
      </c>
      <c r="CR143" s="75" t="str">
        <f aca="false">IF(OR($BK143&lt;&gt;Constants!$B$12,NOT($CJ143)),"",CM143+CO143+CQ143)</f>
        <v/>
      </c>
      <c r="CS143" s="73" t="str">
        <f aca="false">IF(OR($BK143&lt;&gt;Constants!$B$12,ISBLANK($C143)),"",BW143)</f>
        <v/>
      </c>
      <c r="CT143" s="74" t="str">
        <f aca="false">IF(OR($BK143&lt;&gt;Constants!$B$12,ISBLANK($C143)),"",CG143)</f>
        <v/>
      </c>
      <c r="CU143" s="75" t="str">
        <f aca="false">IF(OR($BK143&lt;&gt;Constants!$B$12,ISBLANK($C143)),"",CR143)</f>
        <v/>
      </c>
      <c r="CV143" s="74" t="str">
        <f aca="false">IF(OR($BK143&lt;&gt;Constants!$B$12,ISBLANK($C143)),"",IF(COUNT(CS143:CU143)=0,0,MAX(CS143:CU143)))</f>
        <v/>
      </c>
      <c r="CW143" s="74" t="str">
        <f aca="false">IF($BK143&lt;&gt;Constants!$B$12,"",CV143)</f>
        <v/>
      </c>
      <c r="CX143" s="74" t="str">
        <f aca="false">IF(ISNUMBER(CW143), RANK(CW143,$CW$11:$CW$510), "")</f>
        <v/>
      </c>
      <c r="CY143" s="73" t="str">
        <f aca="false">IF(OR($BK143&lt;&gt;Constants!$B$12,ISBLANK($C143)),"",MAX(BT143,CD143,CO143))</f>
        <v/>
      </c>
      <c r="CZ143" s="74" t="str">
        <f aca="false">IF(ISNUMBER(CY143), RANK(CY143,CY$11:CY$510), "")</f>
        <v/>
      </c>
      <c r="DA143" s="74" t="str">
        <f aca="false">IF(OR($BK143&lt;&gt;Constants!$B$12,ISBLANK($C143)),"",MAX(AM143,AU143,IF($CH143,BC143,0)))</f>
        <v/>
      </c>
      <c r="DB143" s="74" t="str">
        <f aca="false">IF(ISNUMBER(DA143), RANK(DA143,DA$11:DA$510,1), "")</f>
        <v/>
      </c>
      <c r="DC143" s="74" t="str">
        <f aca="false">IF(OR($BK143&lt;&gt;Constants!$B$12,ISBLANK($C143)),"",MAX(BV143,CF143,CQ143))</f>
        <v/>
      </c>
      <c r="DD143" s="74" t="str">
        <f aca="false">IF(ISNUMBER(DC143),RANK(DC143,DC$11:DC$510),"")</f>
        <v/>
      </c>
      <c r="DE143" s="77" t="str">
        <f aca="false">IFERROR(IF(OR($BK143&lt;&gt;Constants!$B$12, ISBLANK($C143)),"",LARGE(CS143:CU143,2)), 0)</f>
        <v/>
      </c>
      <c r="DF143" s="75" t="str">
        <f aca="false">IF(ISNUMBER(DE143), RANK(DE143,DE$11:DE$510), "")</f>
        <v/>
      </c>
      <c r="DG143" s="74" t="str">
        <f aca="false">IF(ISBLANK($C143),"",IF(BK143=Constants!$B$12,RANK($CX143, $CX$11:$CX$510, 1)+
SUMPRODUCT(--($CX$11:$CX$510=$CX143),--($CZ143&gt;$CZ$11:$CZ$510))+
SUMPRODUCT(--($CX$11:$CX$510=$CX143),--($CZ143=$CZ$11:$CZ$510),--($DB143&gt;$DB$11:$DB$510))+
SUMPRODUCT(--($CX$11:$CX$510=$CX143),--($CZ143=$CZ$11:$CZ$510),--($DB143=$DB$11:$DB$510), --($DD143&gt;$DD$11:$DD$510))+
SUMPRODUCT(--($CX$11:$CX$510=$CX143),--($CZ143=$CZ$11:$CZ$510),--($DB143=$DB$11:$DB$510), --($DD143=$DD$11:$DD$510), --($DF143&gt;$DF$11:$DF$510))
,BK143)
)</f>
        <v/>
      </c>
      <c r="DH143" s="74" t="str">
        <f aca="false">IF(ISBLANK(C143),"",IF(BK143&lt;&gt;Constants!$B$12, BK143, CX143-DG143))</f>
        <v/>
      </c>
      <c r="DI143" s="75"/>
      <c r="DJ143" s="78"/>
      <c r="DK143" s="79" t="str">
        <f aca="false">IF(ISBLANK($C143),"",IF($BK143=Constants!$B$13,$BM143,""))</f>
        <v/>
      </c>
      <c r="DL143" s="78" t="str">
        <f aca="false">IF(ISBLANK($C143),"",IF($BK143&lt;&gt;Constants!$B$12,"",IF(COUNT($CS143:$CU143)=0,"",MATCH($CV143,$CS143:$CU143,0))))</f>
        <v/>
      </c>
      <c r="DM143" s="80" t="str">
        <f aca="false">IF(ISNUMBER($DL143),CHOOSE($DL143,$BR143,$CB143,$CM143),"")</f>
        <v/>
      </c>
      <c r="DN143" s="80" t="str">
        <f aca="false">IF(ISNUMBER($DL143),CHOOSE($DL143,$BT143,$CD143,$CO143),"")</f>
        <v/>
      </c>
      <c r="DO143" s="80" t="str">
        <f aca="false">IF(ISNUMBER($DL143),CHOOSE($DL143,$BV143,$CF143,$CQ143),"")</f>
        <v/>
      </c>
      <c r="DP143" s="81" t="str">
        <f aca="false">IF(ISBLANK(C143),"",IF(BK143&lt;&gt;Constants!$B$12, BK143 ,CW143))</f>
        <v/>
      </c>
      <c r="DQ143" s="82" t="str">
        <f aca="false">IF(ISBLANK($C143),"",IF($BK143&lt;&gt;Constants!$B$12,$BK143,$BL143))</f>
        <v/>
      </c>
      <c r="DR143" s="82" t="str">
        <f aca="false">IF(ISBLANK(C143),"",DH143)</f>
        <v/>
      </c>
      <c r="DS143" s="82" t="str">
        <f aca="false">IF(ISBLANK(C143),"",DG143)</f>
        <v/>
      </c>
      <c r="DT143" s="83" t="str">
        <f aca="false">IF(ISBLANK(C143),
  "",
IF(DS143=Constants!$B$9,COUNTA($C$11:$C510)+2,IF(DS143=Constants!$B$10,COUNTA($C$11:$C510)+1,IF(DS143=Constants!$B$11,COUNTA($C$11:$C510),DS143))))</f>
        <v/>
      </c>
      <c r="DU143" s="3"/>
      <c r="DV143" s="84" t="n">
        <f aca="false">IF(OR(ISNUMBER(DS143),DS143="DQ",DS143="P",DS143="NS"),
    1,
    0
)</f>
        <v>0</v>
      </c>
      <c r="DW143" s="84" t="n">
        <v>133</v>
      </c>
      <c r="DX143" s="84" t="str">
        <f aca="false">IF(ISBLANK($C143),"",IF(ISNUMBER(DT143),DT143+ROW($B143)/1000,""))</f>
        <v/>
      </c>
      <c r="DY143" s="84" t="str">
        <f aca="false">IF(ISNUMBER(DX143), RANK(DX143,DX$11:DX$510,1), "")</f>
        <v/>
      </c>
      <c r="DZ143" s="84" t="str">
        <f aca="false">IF(ISBLANK($C143),
    "",
    $B143
)</f>
        <v/>
      </c>
      <c r="EA143" s="84" t="str">
        <f aca="false">IF(ISBLANK($C143),
    "",
    $C143
)</f>
        <v/>
      </c>
      <c r="EB143" s="84" t="str">
        <f aca="false">IF(ISBLANK($C143),
    "",
    $D143
)</f>
        <v/>
      </c>
      <c r="EC143" s="84" t="str">
        <f aca="false">IF(ISBLANK($C143),"",$DQ143)</f>
        <v/>
      </c>
      <c r="ED143" s="86" t="str">
        <f aca="false">DP143</f>
        <v/>
      </c>
      <c r="EE143" s="84" t="str">
        <f aca="false">IF(ISBLANK($C143),
    "",
    DS143
)</f>
        <v/>
      </c>
      <c r="EF143" s="87" t="str">
        <f aca="false">IF(DW143&gt;DV$10,
    "",
    VLOOKUP(DW143,DY$11:EE641,7,FALSE())
)</f>
        <v/>
      </c>
      <c r="EG143" s="88" t="str">
        <f aca="false">IF(DW143&gt;DV$10,
    "",
    VLOOKUP(DW143,DY$11:EE641,2,FALSE())
)</f>
        <v/>
      </c>
      <c r="EH143" s="88" t="str">
        <f aca="false">IF(DW143&gt;DV$10,
    "",
    VLOOKUP(DW143,DY$11:EE641,3,FALSE())
)</f>
        <v/>
      </c>
      <c r="EI143" s="88" t="str">
        <f aca="false">IF(DW143&gt;DV$10,
    "",
    VLOOKUP(DW143,DY$11:EE641,4,FALSE())
)</f>
        <v/>
      </c>
      <c r="EJ143" s="89" t="str">
        <f aca="false">IF(DW143&gt;DV$10,
    "",
    VLOOKUP(DW143,DY$11:EE641,6,FALSE())
)</f>
        <v/>
      </c>
      <c r="EK143" s="59"/>
    </row>
    <row r="144" customFormat="false" ht="15.75" hidden="false" customHeight="false" outlineLevel="0" collapsed="false">
      <c r="A144" s="3"/>
      <c r="B144" s="155"/>
      <c r="C144" s="156"/>
      <c r="D144" s="96"/>
      <c r="E144" s="157"/>
      <c r="F144" s="148"/>
      <c r="G144" s="148"/>
      <c r="H144" s="149"/>
      <c r="I144" s="150"/>
      <c r="J144" s="151"/>
      <c r="K144" s="151"/>
      <c r="L144" s="151"/>
      <c r="M144" s="151"/>
      <c r="N144" s="152"/>
      <c r="O144" s="103"/>
      <c r="P144" s="148"/>
      <c r="Q144" s="149"/>
      <c r="R144" s="150"/>
      <c r="S144" s="151"/>
      <c r="T144" s="151"/>
      <c r="U144" s="151"/>
      <c r="V144" s="151"/>
      <c r="W144" s="152"/>
      <c r="X144" s="103"/>
      <c r="Y144" s="148"/>
      <c r="Z144" s="149"/>
      <c r="AA144" s="150"/>
      <c r="AB144" s="151"/>
      <c r="AC144" s="151"/>
      <c r="AD144" s="151"/>
      <c r="AE144" s="151"/>
      <c r="AF144" s="152"/>
      <c r="AG144" s="104"/>
      <c r="AH144" s="150"/>
      <c r="AI144" s="73"/>
      <c r="AJ144" s="73" t="str">
        <f aca="false">IF(ISBLANK($C144),
  "",
IF(E144=Constants!$B$7,
  TRUE(),
IF(E144=Constants!$B$8,
  FALSE(),
  TRUE()
)))</f>
        <v/>
      </c>
      <c r="AK144" s="74" t="str">
        <f aca="false">IF(ISBLANK($C144),"",IF(F144=Constants!$B$8,FALSE(),TRUE()))</f>
        <v/>
      </c>
      <c r="AL144" s="74" t="str">
        <f aca="false">IF(ISBLANK($C144),"",COUNTA($G144:$O144)&gt;0)</f>
        <v/>
      </c>
      <c r="AM144" s="74" t="str">
        <f aca="false">IF(OR(ISBLANK($C144),$AL144&lt;&gt;TRUE()),"",IF(ISBLANK(G144),Constants!$B$27,MAX(0,G144)))</f>
        <v/>
      </c>
      <c r="AN144" s="74" t="str">
        <f aca="false">IF(OR(ISBLANK($C144),$AL144&lt;&gt;TRUE()),"",IF(ISBLANK(H144),Constants!$B$28,MAX(0,H144)))</f>
        <v/>
      </c>
      <c r="AO144" s="74" t="str">
        <f aca="false">IF(OR(ISBLANK($C144),$AL144&lt;&gt;TRUE()),"",IF(J144=Constants!$B$7,TRUE(),IF(J144=Constants!$B$8,FALSE(),TRUE())))</f>
        <v/>
      </c>
      <c r="AP144" s="74" t="str">
        <f aca="false">IF(OR(ISBLANK($C144),$AL144&lt;&gt;TRUE()),"",IF(I144=Constants!$B$7,TRUE(),IF(I144=Constants!$B$8,FALSE(),TRUE())))</f>
        <v/>
      </c>
      <c r="AQ144" s="74" t="str">
        <f aca="false">IF(OR(ISBLANK($C144),$AL144&lt;&gt;TRUE()),"",IF(K144=Constants!$B$33,TRUE(),IF(K144=Constants!$B$34,FALSE(),IF(AND(ISNUMBER(O144),OR(ISBLANK(N144),N144=0)),TRUE(),IF(AND(ISBLANK(O144),ISNUMBER(N144),N144&lt;&gt;0),FALSE(),"")))))</f>
        <v/>
      </c>
      <c r="AR144" s="74" t="str">
        <f aca="false">IF(OR(ISBLANK($C144),$AL144&lt;&gt;TRUE()),"",IF(ISBLANK(L144),Constants!$B$35,MAX(0,MIN(Constants!$B$31,L144))))</f>
        <v/>
      </c>
      <c r="AS144" s="74" t="str">
        <f aca="false">IF(OR(ISBLANK($C144),$AL144&lt;&gt;TRUE()),"",IF(ISBLANK(M144),Constants!$B$35,MAX(0,MIN(Constants!$B$32,M144))))</f>
        <v/>
      </c>
      <c r="AT144" s="74" t="str">
        <f aca="false">IF(ISBLANK($C144),"",COUNTA($P144:$X144)&gt;0)</f>
        <v/>
      </c>
      <c r="AU144" s="74" t="str">
        <f aca="false">IF(OR(ISBLANK($C144),$AT144&lt;&gt;TRUE()),"",IF(ISBLANK(P144),Constants!$B$27,MAX(0,P144)))</f>
        <v/>
      </c>
      <c r="AV144" s="74" t="str">
        <f aca="false">IF(OR(ISBLANK($C144),$AT144&lt;&gt;TRUE()),"",IF(ISBLANK(Q144),Constants!$B$28,MAX(0,Q144)))</f>
        <v/>
      </c>
      <c r="AW144" s="74" t="str">
        <f aca="false">IF(OR(ISBLANK($C144),$AT144&lt;&gt;TRUE()),"",IF(S144=Constants!$B$7,TRUE(),IF(S144=Constants!$B$8,FALSE(),TRUE())))</f>
        <v/>
      </c>
      <c r="AX144" s="74" t="str">
        <f aca="false">IF(OR(ISBLANK($C144),$AT144&lt;&gt;TRUE()),"",IF(R144=Constants!$B$7,TRUE(),IF(R144=Constants!$B$8,FALSE(),TRUE())))</f>
        <v/>
      </c>
      <c r="AY144" s="74" t="str">
        <f aca="false">IF(OR(ISBLANK($C144),$AT144&lt;&gt;TRUE()),"",IF(T144=Constants!$B$33,TRUE(),IF(T144=Constants!$B$34,FALSE(),IF(AND(ISNUMBER(X144),OR(ISBLANK(W144),W144=0)),TRUE(),IF(AND(ISBLANK(X144),ISNUMBER(W144),W144&lt;&gt;0),FALSE(),"")))))</f>
        <v/>
      </c>
      <c r="AZ144" s="74" t="str">
        <f aca="false">IF(OR(ISBLANK($C144),$AT144&lt;&gt;TRUE()),"",IF(ISBLANK(U144),Constants!$B$35,MAX(0,MIN(Constants!$B$31,U144))))</f>
        <v/>
      </c>
      <c r="BA144" s="74" t="str">
        <f aca="false">IF(OR(ISBLANK($C144),$AT144&lt;&gt;TRUE()),"",IF(ISBLANK(V144),Constants!$B$35,MAX(0,MIN(Constants!$B$32,V144))))</f>
        <v/>
      </c>
      <c r="BB144" s="74" t="str">
        <f aca="false">IF(ISBLANK($C144),"",COUNTA($Y144:$AG144)&gt;0)</f>
        <v/>
      </c>
      <c r="BC144" s="74" t="str">
        <f aca="false">IF(OR(ISBLANK($C144),$BB144&lt;&gt;TRUE()),"",IF(ISBLANK(Y144),Constants!$B$27,MAX(0,Y144)))</f>
        <v/>
      </c>
      <c r="BD144" s="74" t="str">
        <f aca="false">IF(OR(ISBLANK($C144),$BB144&lt;&gt;TRUE()),"",IF(ISBLANK(Z144),Constants!$B$28,MAX(0,Z144)))</f>
        <v/>
      </c>
      <c r="BE144" s="74" t="str">
        <f aca="false">IF(OR(ISBLANK($C144),$BB144&lt;&gt;TRUE()),"",IF(AB144=Constants!$B$7,TRUE(),IF(AB144=Constants!$B$8,FALSE(),TRUE())))</f>
        <v/>
      </c>
      <c r="BF144" s="74" t="str">
        <f aca="false">IF(OR(ISBLANK($C144),$BB144&lt;&gt;TRUE()),"",IF(AA144=Constants!$B$7,TRUE(),IF(AA144=Constants!$B$8,FALSE(),TRUE())))</f>
        <v/>
      </c>
      <c r="BG144" s="74" t="str">
        <f aca="false">IF(OR(ISBLANK($C144),$BB144&lt;&gt;TRUE()),"",IF(AC144=Constants!$B$33,TRUE(),IF(AC144=Constants!$B$34,FALSE(),IF(AND(ISNUMBER(AG144),OR(ISBLANK(AF144),AF144=0)),TRUE(),IF(AND(ISBLANK(AG144),ISNUMBER(AF144),AF144&lt;&gt;0),FALSE(),"")))))</f>
        <v/>
      </c>
      <c r="BH144" s="74" t="str">
        <f aca="false">IF(OR(ISBLANK($C144),$BB144&lt;&gt;TRUE()),"",IF(ISBLANK(AD144),Constants!$B$35,MAX(0,MIN(Constants!$B$31,AD144))))</f>
        <v/>
      </c>
      <c r="BI144" s="74" t="str">
        <f aca="false">IF(OR(ISBLANK($C144),$BB144&lt;&gt;TRUE()),"",IF(ISBLANK(AE144),Constants!$B$35,MAX(0,MIN(Constants!$B$32,AE144))))</f>
        <v/>
      </c>
      <c r="BJ144" s="75" t="str">
        <f aca="false">IF(ISBLANK($C144),
  "",
IF(AH144=Constants!$B$7,
  TRUE(),
IF(AH144=Constants!$B$8,
  FALSE(),
  FALSE()
)))</f>
        <v/>
      </c>
      <c r="BK144" s="74" t="str">
        <f aca="false">IF(ISBLANK($C144),"",IF($BJ144,Constants!$B$9,IF(COUNTA($E144:$AH144)=0,Constants!$B$10,IF(NOT($AK144),Constants!$B$11,IF(AND(NOT(ISNUMBER($BM144)),COUNTA($O144,$X144,$AG144)&gt;0),Constants!$B$13,Constants!$B$12)))))</f>
        <v/>
      </c>
      <c r="BL144" s="74" t="str">
        <f aca="false">IF(ISBLANK($C144),"",IF($BK144&lt;&gt;Constants!$B$12,$BK144,Constants!$B$4))</f>
        <v/>
      </c>
      <c r="BM144" s="73" t="str">
        <f aca="false">IF(OR(ISBLANK($D$8), NOT(ISNUMBER($D$8))), Constants!$B$17,$D$8)</f>
        <v>ERROR: Set Target Time in cell D8</v>
      </c>
      <c r="BN144" s="73" t="str">
        <f aca="false">IF(OR($BK144&lt;&gt;Constants!$B$12,$AL144&lt;&gt;TRUE()),"",IF(NOT($AO144),TRUE(),IF($AQ144="","",$AQ144)))</f>
        <v/>
      </c>
      <c r="BO144" s="74" t="b">
        <f aca="false">IF(BN144="",FALSE(),IF(NOT($AO144),TRUE(),IF($AQ144,ISNUMBER(O144),ISNUMBER(N144))))</f>
        <v>0</v>
      </c>
      <c r="BP144" s="76" t="str">
        <f aca="false">IF(BO144,IF($AJ144,1,Constants!$B$22)*POWER(Constants!$B$23,MAX($AM144,0))*POWER(Constants!$B$24,MAX($AN144,0)),"")</f>
        <v/>
      </c>
      <c r="BQ144" s="74" t="str">
        <f aca="false">IF(OR($BK144&lt;&gt;Constants!$B$12,NOT($BO144)),"",IF(NOT($AO144),0,Constants!$B$19*IF($AQ144,1,MAX(0,MIN(1,(Constants!$B$20-N144)/Constants!$B$20)))))</f>
        <v/>
      </c>
      <c r="BR144" s="74" t="str">
        <f aca="false">IF(BQ144="","",BQ144*IF($AP144,1,Constants!$B$25)*BP144)</f>
        <v/>
      </c>
      <c r="BS144" s="74" t="str">
        <f aca="false">IF(OR($BK144&lt;&gt;Constants!$B$12,NOT($BO144)),"",IF(NOT($AO144),0,IF(NOT($AQ144),0,MAX(0,Constants!$B$21*(1-ABS(O144-$BM144)/$BM144)))))</f>
        <v/>
      </c>
      <c r="BT144" s="74" t="str">
        <f aca="false">IF(BS144="","",BS144*BP144)</f>
        <v/>
      </c>
      <c r="BU144" s="74" t="str">
        <f aca="false">IF(OR($BK144&lt;&gt;Constants!$B$12,NOT($BO144)),"",IF(OR(NOT($AO144),NOT($AP144)),0,MIN(Constants!$B$18,(Constants!$B$29*$AR144+Constants!$B$30*$AS144)*IF($AQ144,1,MAX(0,MIN(1,(Constants!$B$20-N144)/Constants!$B$20))))))</f>
        <v/>
      </c>
      <c r="BV144" s="74" t="str">
        <f aca="false">IF(BU144="","",BU144*BP144)</f>
        <v/>
      </c>
      <c r="BW144" s="75" t="str">
        <f aca="false">IF(OR($BK144&lt;&gt;Constants!$B$12,NOT($BO144)),"",BR144+BT144+BV144)</f>
        <v/>
      </c>
      <c r="BX144" s="73" t="str">
        <f aca="false">IF(OR($BK144&lt;&gt;Constants!$B$12,$AT144&lt;&gt;TRUE()),"",IF(NOT($AW144),TRUE(),IF($AY144="","",$AY144)))</f>
        <v/>
      </c>
      <c r="BY144" s="74" t="b">
        <f aca="false">IF(BX144="",FALSE(),IF(NOT($AW144),TRUE(),IF($AY144,ISNUMBER(X144),ISNUMBER(W144))))</f>
        <v>0</v>
      </c>
      <c r="BZ144" s="76" t="str">
        <f aca="false">IF(BY144,IF($AJ144,1,Constants!$B$22)*POWER(Constants!$B$23,MAX($AU144,0))*POWER(Constants!$B$24,MAX($AV144,0)),"")</f>
        <v/>
      </c>
      <c r="CA144" s="74" t="str">
        <f aca="false">IF(OR($BK144&lt;&gt;Constants!$B$12,NOT($BY144)),"",IF(NOT($AW144),0,Constants!$B$19*IF($AY144,1,MAX(0,MIN(1,(Constants!$B$20-W144)/Constants!$B$20)))))</f>
        <v/>
      </c>
      <c r="CB144" s="74" t="str">
        <f aca="false">IF(CA144="","",CA144*IF($AX144,1,Constants!$B$25)*BZ144)</f>
        <v/>
      </c>
      <c r="CC144" s="74" t="str">
        <f aca="false">IF(OR($BK144&lt;&gt;Constants!$B$12,NOT($BY144)),"",IF(NOT($AW144),0,IF(NOT($AY144),0,MAX(0,Constants!$B$21*(1-ABS(X144-$BM144)/$BM144)))))</f>
        <v/>
      </c>
      <c r="CD144" s="74" t="str">
        <f aca="false">IF(CC144="","",CC144*BZ144)</f>
        <v/>
      </c>
      <c r="CE144" s="74" t="str">
        <f aca="false">IF(OR($BK144&lt;&gt;Constants!$B$12,NOT($BY144)),"",IF(OR(NOT($AW144),NOT($AX144)),0,MIN(Constants!$B$18,(Constants!$B$29*$AZ144+Constants!$B$30*$BA144)*IF($AY144,1,MAX(0,MIN(1,(Constants!$B$20-W144)/Constants!$B$20))))))</f>
        <v/>
      </c>
      <c r="CF144" s="74" t="str">
        <f aca="false">IF(CE144="","",CE144*BZ144)</f>
        <v/>
      </c>
      <c r="CG144" s="75" t="str">
        <f aca="false">IF(OR($BK144&lt;&gt;Constants!$B$12,NOT($BY144)),"",CB144+CD144+CF144)</f>
        <v/>
      </c>
      <c r="CH144" s="73" t="b">
        <f aca="false">IF(OR(BN144="",BX144=""),TRUE(),BN144&lt;&gt;BX144)</f>
        <v>1</v>
      </c>
      <c r="CI144" s="74" t="str">
        <f aca="false">IF(OR($BK144&lt;&gt;Constants!$B$12,$BB144&lt;&gt;TRUE(),NOT($CH144)),"",IF(NOT($BE144),TRUE(),IF($BG144="","",$BG144)))</f>
        <v/>
      </c>
      <c r="CJ144" s="74" t="b">
        <f aca="false">IF(CI144="",FALSE(),IF(NOT($BE144),TRUE(),IF($BG144,ISNUMBER(AG144),ISNUMBER(AF144))))</f>
        <v>0</v>
      </c>
      <c r="CK144" s="76" t="str">
        <f aca="false">IF(CJ144,IF($AJ144,1,Constants!$B$22)*POWER(Constants!$B$23,MAX($BC144,0))*POWER(Constants!$B$24,MAX($BD144,0)),"")</f>
        <v/>
      </c>
      <c r="CL144" s="74" t="str">
        <f aca="false">IF(OR($BK144&lt;&gt;Constants!$B$12,NOT($CJ144)),"",IF(NOT($BE144),0,Constants!$B$19*IF($BG144,1,MAX(0,MIN(1,(Constants!$B$20-AF144)/Constants!$B$20)))))</f>
        <v/>
      </c>
      <c r="CM144" s="74" t="str">
        <f aca="false">IF(CL144="","",CL144*IF($BF144,1,Constants!$B$25)*CK144)</f>
        <v/>
      </c>
      <c r="CN144" s="74" t="str">
        <f aca="false">IF(OR($BK144&lt;&gt;Constants!$B$12,NOT($CJ144)),"",IF(NOT($BE144),0,IF(NOT($BG144),0,MAX(0,Constants!$B$21*(1-ABS(AG144-$BM144)/$BM144)))))</f>
        <v/>
      </c>
      <c r="CO144" s="74" t="str">
        <f aca="false">IF(CN144="","",CN144*CK144)</f>
        <v/>
      </c>
      <c r="CP144" s="74" t="str">
        <f aca="false">IF(OR($BK144&lt;&gt;Constants!$B$12,NOT($CJ144)),"",IF(OR(NOT($BE144),NOT($BF144)),0,MIN(Constants!$B$18,(Constants!$B$29*$BH144+Constants!$B$30*$BI144)*IF($BG144,1,MAX(0,MIN(1,(Constants!$B$20-AF144)/Constants!$B$20))))))</f>
        <v/>
      </c>
      <c r="CQ144" s="74" t="str">
        <f aca="false">IF(CP144="","",CP144*CK144)</f>
        <v/>
      </c>
      <c r="CR144" s="75" t="str">
        <f aca="false">IF(OR($BK144&lt;&gt;Constants!$B$12,NOT($CJ144)),"",CM144+CO144+CQ144)</f>
        <v/>
      </c>
      <c r="CS144" s="73" t="str">
        <f aca="false">IF(OR($BK144&lt;&gt;Constants!$B$12,ISBLANK($C144)),"",BW144)</f>
        <v/>
      </c>
      <c r="CT144" s="74" t="str">
        <f aca="false">IF(OR($BK144&lt;&gt;Constants!$B$12,ISBLANK($C144)),"",CG144)</f>
        <v/>
      </c>
      <c r="CU144" s="75" t="str">
        <f aca="false">IF(OR($BK144&lt;&gt;Constants!$B$12,ISBLANK($C144)),"",CR144)</f>
        <v/>
      </c>
      <c r="CV144" s="74" t="str">
        <f aca="false">IF(OR($BK144&lt;&gt;Constants!$B$12,ISBLANK($C144)),"",IF(COUNT(CS144:CU144)=0,0,MAX(CS144:CU144)))</f>
        <v/>
      </c>
      <c r="CW144" s="74" t="str">
        <f aca="false">IF($BK144&lt;&gt;Constants!$B$12,"",CV144)</f>
        <v/>
      </c>
      <c r="CX144" s="74" t="str">
        <f aca="false">IF(ISNUMBER(CW144), RANK(CW144,$CW$11:$CW$510), "")</f>
        <v/>
      </c>
      <c r="CY144" s="73" t="str">
        <f aca="false">IF(OR($BK144&lt;&gt;Constants!$B$12,ISBLANK($C144)),"",MAX(BT144,CD144,CO144))</f>
        <v/>
      </c>
      <c r="CZ144" s="74" t="str">
        <f aca="false">IF(ISNUMBER(CY144), RANK(CY144,CY$11:CY$510), "")</f>
        <v/>
      </c>
      <c r="DA144" s="74" t="str">
        <f aca="false">IF(OR($BK144&lt;&gt;Constants!$B$12,ISBLANK($C144)),"",MAX(AM144,AU144,IF($CH144,BC144,0)))</f>
        <v/>
      </c>
      <c r="DB144" s="74" t="str">
        <f aca="false">IF(ISNUMBER(DA144), RANK(DA144,DA$11:DA$510,1), "")</f>
        <v/>
      </c>
      <c r="DC144" s="74" t="str">
        <f aca="false">IF(OR($BK144&lt;&gt;Constants!$B$12,ISBLANK($C144)),"",MAX(BV144,CF144,CQ144))</f>
        <v/>
      </c>
      <c r="DD144" s="74" t="str">
        <f aca="false">IF(ISNUMBER(DC144),RANK(DC144,DC$11:DC$510),"")</f>
        <v/>
      </c>
      <c r="DE144" s="77" t="str">
        <f aca="false">IFERROR(IF(OR($BK144&lt;&gt;Constants!$B$12, ISBLANK($C144)),"",LARGE(CS144:CU144,2)), 0)</f>
        <v/>
      </c>
      <c r="DF144" s="75" t="str">
        <f aca="false">IF(ISNUMBER(DE144), RANK(DE144,DE$11:DE$510), "")</f>
        <v/>
      </c>
      <c r="DG144" s="74" t="str">
        <f aca="false">IF(ISBLANK($C144),"",IF(BK144=Constants!$B$12,RANK($CX144, $CX$11:$CX$510, 1)+
SUMPRODUCT(--($CX$11:$CX$510=$CX144),--($CZ144&gt;$CZ$11:$CZ$510))+
SUMPRODUCT(--($CX$11:$CX$510=$CX144),--($CZ144=$CZ$11:$CZ$510),--($DB144&gt;$DB$11:$DB$510))+
SUMPRODUCT(--($CX$11:$CX$510=$CX144),--($CZ144=$CZ$11:$CZ$510),--($DB144=$DB$11:$DB$510), --($DD144&gt;$DD$11:$DD$510))+
SUMPRODUCT(--($CX$11:$CX$510=$CX144),--($CZ144=$CZ$11:$CZ$510),--($DB144=$DB$11:$DB$510), --($DD144=$DD$11:$DD$510), --($DF144&gt;$DF$11:$DF$510))
,BK144)
)</f>
        <v/>
      </c>
      <c r="DH144" s="74" t="str">
        <f aca="false">IF(ISBLANK(C144),"",IF(BK144&lt;&gt;Constants!$B$12, BK144, CX144-DG144))</f>
        <v/>
      </c>
      <c r="DI144" s="75"/>
      <c r="DJ144" s="78"/>
      <c r="DK144" s="79" t="str">
        <f aca="false">IF(ISBLANK($C144),"",IF($BK144=Constants!$B$13,$BM144,""))</f>
        <v/>
      </c>
      <c r="DL144" s="78" t="str">
        <f aca="false">IF(ISBLANK($C144),"",IF($BK144&lt;&gt;Constants!$B$12,"",IF(COUNT($CS144:$CU144)=0,"",MATCH($CV144,$CS144:$CU144,0))))</f>
        <v/>
      </c>
      <c r="DM144" s="80" t="str">
        <f aca="false">IF(ISNUMBER($DL144),CHOOSE($DL144,$BR144,$CB144,$CM144),"")</f>
        <v/>
      </c>
      <c r="DN144" s="80" t="str">
        <f aca="false">IF(ISNUMBER($DL144),CHOOSE($DL144,$BT144,$CD144,$CO144),"")</f>
        <v/>
      </c>
      <c r="DO144" s="80" t="str">
        <f aca="false">IF(ISNUMBER($DL144),CHOOSE($DL144,$BV144,$CF144,$CQ144),"")</f>
        <v/>
      </c>
      <c r="DP144" s="81" t="str">
        <f aca="false">IF(ISBLANK(C144),"",IF(BK144&lt;&gt;Constants!$B$12, BK144 ,CW144))</f>
        <v/>
      </c>
      <c r="DQ144" s="82" t="str">
        <f aca="false">IF(ISBLANK($C144),"",IF($BK144&lt;&gt;Constants!$B$12,$BK144,$BL144))</f>
        <v/>
      </c>
      <c r="DR144" s="82" t="str">
        <f aca="false">IF(ISBLANK(C144),"",DH144)</f>
        <v/>
      </c>
      <c r="DS144" s="82" t="str">
        <f aca="false">IF(ISBLANK(C144),"",DG144)</f>
        <v/>
      </c>
      <c r="DT144" s="83" t="str">
        <f aca="false">IF(ISBLANK(C144),
  "",
IF(DS144=Constants!$B$9,COUNTA($C$11:$C510)+2,IF(DS144=Constants!$B$10,COUNTA($C$11:$C510)+1,IF(DS144=Constants!$B$11,COUNTA($C$11:$C510),DS144))))</f>
        <v/>
      </c>
      <c r="DU144" s="3"/>
      <c r="DV144" s="84" t="n">
        <f aca="false">IF(OR(ISNUMBER(DS144),DS144="DQ",DS144="P",DS144="NS"),
    1,
    0
)</f>
        <v>0</v>
      </c>
      <c r="DW144" s="84" t="n">
        <v>134</v>
      </c>
      <c r="DX144" s="84" t="str">
        <f aca="false">IF(ISBLANK($C144),"",IF(ISNUMBER(DT144),DT144+ROW($B144)/1000,""))</f>
        <v/>
      </c>
      <c r="DY144" s="84" t="str">
        <f aca="false">IF(ISNUMBER(DX144), RANK(DX144,DX$11:DX$510,1), "")</f>
        <v/>
      </c>
      <c r="DZ144" s="84" t="str">
        <f aca="false">IF(ISBLANK($C144),
    "",
    $B144
)</f>
        <v/>
      </c>
      <c r="EA144" s="84" t="str">
        <f aca="false">IF(ISBLANK($C144),
    "",
    $C144
)</f>
        <v/>
      </c>
      <c r="EB144" s="84" t="str">
        <f aca="false">IF(ISBLANK($C144),
    "",
    $D144
)</f>
        <v/>
      </c>
      <c r="EC144" s="84" t="str">
        <f aca="false">IF(ISBLANK($C144),"",$DQ144)</f>
        <v/>
      </c>
      <c r="ED144" s="86" t="str">
        <f aca="false">DP144</f>
        <v/>
      </c>
      <c r="EE144" s="84" t="str">
        <f aca="false">IF(ISBLANK($C144),
    "",
    DS144
)</f>
        <v/>
      </c>
      <c r="EF144" s="87" t="str">
        <f aca="false">IF(DW144&gt;DV$10,
    "",
    VLOOKUP(DW144,DY$11:EE642,7,FALSE())
)</f>
        <v/>
      </c>
      <c r="EG144" s="88" t="str">
        <f aca="false">IF(DW144&gt;DV$10,
    "",
    VLOOKUP(DW144,DY$11:EE642,2,FALSE())
)</f>
        <v/>
      </c>
      <c r="EH144" s="88" t="str">
        <f aca="false">IF(DW144&gt;DV$10,
    "",
    VLOOKUP(DW144,DY$11:EE642,3,FALSE())
)</f>
        <v/>
      </c>
      <c r="EI144" s="88" t="str">
        <f aca="false">IF(DW144&gt;DV$10,
    "",
    VLOOKUP(DW144,DY$11:EE642,4,FALSE())
)</f>
        <v/>
      </c>
      <c r="EJ144" s="89" t="str">
        <f aca="false">IF(DW144&gt;DV$10,
    "",
    VLOOKUP(DW144,DY$11:EE642,6,FALSE())
)</f>
        <v/>
      </c>
      <c r="EK144" s="59"/>
    </row>
    <row r="145" customFormat="false" ht="15.75" hidden="false" customHeight="false" outlineLevel="0" collapsed="false">
      <c r="A145" s="3"/>
      <c r="B145" s="155"/>
      <c r="C145" s="156"/>
      <c r="D145" s="96"/>
      <c r="E145" s="157"/>
      <c r="F145" s="148"/>
      <c r="G145" s="148"/>
      <c r="H145" s="149"/>
      <c r="I145" s="150"/>
      <c r="J145" s="151"/>
      <c r="K145" s="151"/>
      <c r="L145" s="151"/>
      <c r="M145" s="151"/>
      <c r="N145" s="152"/>
      <c r="O145" s="103"/>
      <c r="P145" s="148"/>
      <c r="Q145" s="149"/>
      <c r="R145" s="150"/>
      <c r="S145" s="151"/>
      <c r="T145" s="151"/>
      <c r="U145" s="151"/>
      <c r="V145" s="151"/>
      <c r="W145" s="152"/>
      <c r="X145" s="103"/>
      <c r="Y145" s="148"/>
      <c r="Z145" s="149"/>
      <c r="AA145" s="150"/>
      <c r="AB145" s="151"/>
      <c r="AC145" s="151"/>
      <c r="AD145" s="151"/>
      <c r="AE145" s="151"/>
      <c r="AF145" s="152"/>
      <c r="AG145" s="104"/>
      <c r="AH145" s="150"/>
      <c r="AI145" s="73"/>
      <c r="AJ145" s="73" t="str">
        <f aca="false">IF(ISBLANK($C145),
  "",
IF(E145=Constants!$B$7,
  TRUE(),
IF(E145=Constants!$B$8,
  FALSE(),
  TRUE()
)))</f>
        <v/>
      </c>
      <c r="AK145" s="74" t="str">
        <f aca="false">IF(ISBLANK($C145),"",IF(F145=Constants!$B$8,FALSE(),TRUE()))</f>
        <v/>
      </c>
      <c r="AL145" s="74" t="str">
        <f aca="false">IF(ISBLANK($C145),"",COUNTA($G145:$O145)&gt;0)</f>
        <v/>
      </c>
      <c r="AM145" s="74" t="str">
        <f aca="false">IF(OR(ISBLANK($C145),$AL145&lt;&gt;TRUE()),"",IF(ISBLANK(G145),Constants!$B$27,MAX(0,G145)))</f>
        <v/>
      </c>
      <c r="AN145" s="74" t="str">
        <f aca="false">IF(OR(ISBLANK($C145),$AL145&lt;&gt;TRUE()),"",IF(ISBLANK(H145),Constants!$B$28,MAX(0,H145)))</f>
        <v/>
      </c>
      <c r="AO145" s="74" t="str">
        <f aca="false">IF(OR(ISBLANK($C145),$AL145&lt;&gt;TRUE()),"",IF(J145=Constants!$B$7,TRUE(),IF(J145=Constants!$B$8,FALSE(),TRUE())))</f>
        <v/>
      </c>
      <c r="AP145" s="74" t="str">
        <f aca="false">IF(OR(ISBLANK($C145),$AL145&lt;&gt;TRUE()),"",IF(I145=Constants!$B$7,TRUE(),IF(I145=Constants!$B$8,FALSE(),TRUE())))</f>
        <v/>
      </c>
      <c r="AQ145" s="74" t="str">
        <f aca="false">IF(OR(ISBLANK($C145),$AL145&lt;&gt;TRUE()),"",IF(K145=Constants!$B$33,TRUE(),IF(K145=Constants!$B$34,FALSE(),IF(AND(ISNUMBER(O145),OR(ISBLANK(N145),N145=0)),TRUE(),IF(AND(ISBLANK(O145),ISNUMBER(N145),N145&lt;&gt;0),FALSE(),"")))))</f>
        <v/>
      </c>
      <c r="AR145" s="74" t="str">
        <f aca="false">IF(OR(ISBLANK($C145),$AL145&lt;&gt;TRUE()),"",IF(ISBLANK(L145),Constants!$B$35,MAX(0,MIN(Constants!$B$31,L145))))</f>
        <v/>
      </c>
      <c r="AS145" s="74" t="str">
        <f aca="false">IF(OR(ISBLANK($C145),$AL145&lt;&gt;TRUE()),"",IF(ISBLANK(M145),Constants!$B$35,MAX(0,MIN(Constants!$B$32,M145))))</f>
        <v/>
      </c>
      <c r="AT145" s="74" t="str">
        <f aca="false">IF(ISBLANK($C145),"",COUNTA($P145:$X145)&gt;0)</f>
        <v/>
      </c>
      <c r="AU145" s="74" t="str">
        <f aca="false">IF(OR(ISBLANK($C145),$AT145&lt;&gt;TRUE()),"",IF(ISBLANK(P145),Constants!$B$27,MAX(0,P145)))</f>
        <v/>
      </c>
      <c r="AV145" s="74" t="str">
        <f aca="false">IF(OR(ISBLANK($C145),$AT145&lt;&gt;TRUE()),"",IF(ISBLANK(Q145),Constants!$B$28,MAX(0,Q145)))</f>
        <v/>
      </c>
      <c r="AW145" s="74" t="str">
        <f aca="false">IF(OR(ISBLANK($C145),$AT145&lt;&gt;TRUE()),"",IF(S145=Constants!$B$7,TRUE(),IF(S145=Constants!$B$8,FALSE(),TRUE())))</f>
        <v/>
      </c>
      <c r="AX145" s="74" t="str">
        <f aca="false">IF(OR(ISBLANK($C145),$AT145&lt;&gt;TRUE()),"",IF(R145=Constants!$B$7,TRUE(),IF(R145=Constants!$B$8,FALSE(),TRUE())))</f>
        <v/>
      </c>
      <c r="AY145" s="74" t="str">
        <f aca="false">IF(OR(ISBLANK($C145),$AT145&lt;&gt;TRUE()),"",IF(T145=Constants!$B$33,TRUE(),IF(T145=Constants!$B$34,FALSE(),IF(AND(ISNUMBER(X145),OR(ISBLANK(W145),W145=0)),TRUE(),IF(AND(ISBLANK(X145),ISNUMBER(W145),W145&lt;&gt;0),FALSE(),"")))))</f>
        <v/>
      </c>
      <c r="AZ145" s="74" t="str">
        <f aca="false">IF(OR(ISBLANK($C145),$AT145&lt;&gt;TRUE()),"",IF(ISBLANK(U145),Constants!$B$35,MAX(0,MIN(Constants!$B$31,U145))))</f>
        <v/>
      </c>
      <c r="BA145" s="74" t="str">
        <f aca="false">IF(OR(ISBLANK($C145),$AT145&lt;&gt;TRUE()),"",IF(ISBLANK(V145),Constants!$B$35,MAX(0,MIN(Constants!$B$32,V145))))</f>
        <v/>
      </c>
      <c r="BB145" s="74" t="str">
        <f aca="false">IF(ISBLANK($C145),"",COUNTA($Y145:$AG145)&gt;0)</f>
        <v/>
      </c>
      <c r="BC145" s="74" t="str">
        <f aca="false">IF(OR(ISBLANK($C145),$BB145&lt;&gt;TRUE()),"",IF(ISBLANK(Y145),Constants!$B$27,MAX(0,Y145)))</f>
        <v/>
      </c>
      <c r="BD145" s="74" t="str">
        <f aca="false">IF(OR(ISBLANK($C145),$BB145&lt;&gt;TRUE()),"",IF(ISBLANK(Z145),Constants!$B$28,MAX(0,Z145)))</f>
        <v/>
      </c>
      <c r="BE145" s="74" t="str">
        <f aca="false">IF(OR(ISBLANK($C145),$BB145&lt;&gt;TRUE()),"",IF(AB145=Constants!$B$7,TRUE(),IF(AB145=Constants!$B$8,FALSE(),TRUE())))</f>
        <v/>
      </c>
      <c r="BF145" s="74" t="str">
        <f aca="false">IF(OR(ISBLANK($C145),$BB145&lt;&gt;TRUE()),"",IF(AA145=Constants!$B$7,TRUE(),IF(AA145=Constants!$B$8,FALSE(),TRUE())))</f>
        <v/>
      </c>
      <c r="BG145" s="74" t="str">
        <f aca="false">IF(OR(ISBLANK($C145),$BB145&lt;&gt;TRUE()),"",IF(AC145=Constants!$B$33,TRUE(),IF(AC145=Constants!$B$34,FALSE(),IF(AND(ISNUMBER(AG145),OR(ISBLANK(AF145),AF145=0)),TRUE(),IF(AND(ISBLANK(AG145),ISNUMBER(AF145),AF145&lt;&gt;0),FALSE(),"")))))</f>
        <v/>
      </c>
      <c r="BH145" s="74" t="str">
        <f aca="false">IF(OR(ISBLANK($C145),$BB145&lt;&gt;TRUE()),"",IF(ISBLANK(AD145),Constants!$B$35,MAX(0,MIN(Constants!$B$31,AD145))))</f>
        <v/>
      </c>
      <c r="BI145" s="74" t="str">
        <f aca="false">IF(OR(ISBLANK($C145),$BB145&lt;&gt;TRUE()),"",IF(ISBLANK(AE145),Constants!$B$35,MAX(0,MIN(Constants!$B$32,AE145))))</f>
        <v/>
      </c>
      <c r="BJ145" s="75" t="str">
        <f aca="false">IF(ISBLANK($C145),
  "",
IF(AH145=Constants!$B$7,
  TRUE(),
IF(AH145=Constants!$B$8,
  FALSE(),
  FALSE()
)))</f>
        <v/>
      </c>
      <c r="BK145" s="74" t="str">
        <f aca="false">IF(ISBLANK($C145),"",IF($BJ145,Constants!$B$9,IF(COUNTA($E145:$AH145)=0,Constants!$B$10,IF(NOT($AK145),Constants!$B$11,IF(AND(NOT(ISNUMBER($BM145)),COUNTA($O145,$X145,$AG145)&gt;0),Constants!$B$13,Constants!$B$12)))))</f>
        <v/>
      </c>
      <c r="BL145" s="74" t="str">
        <f aca="false">IF(ISBLANK($C145),"",IF($BK145&lt;&gt;Constants!$B$12,$BK145,Constants!$B$4))</f>
        <v/>
      </c>
      <c r="BM145" s="73" t="str">
        <f aca="false">IF(OR(ISBLANK($D$8), NOT(ISNUMBER($D$8))), Constants!$B$17,$D$8)</f>
        <v>ERROR: Set Target Time in cell D8</v>
      </c>
      <c r="BN145" s="73" t="str">
        <f aca="false">IF(OR($BK145&lt;&gt;Constants!$B$12,$AL145&lt;&gt;TRUE()),"",IF(NOT($AO145),TRUE(),IF($AQ145="","",$AQ145)))</f>
        <v/>
      </c>
      <c r="BO145" s="74" t="b">
        <f aca="false">IF(BN145="",FALSE(),IF(NOT($AO145),TRUE(),IF($AQ145,ISNUMBER(O145),ISNUMBER(N145))))</f>
        <v>0</v>
      </c>
      <c r="BP145" s="76" t="str">
        <f aca="false">IF(BO145,IF($AJ145,1,Constants!$B$22)*POWER(Constants!$B$23,MAX($AM145,0))*POWER(Constants!$B$24,MAX($AN145,0)),"")</f>
        <v/>
      </c>
      <c r="BQ145" s="74" t="str">
        <f aca="false">IF(OR($BK145&lt;&gt;Constants!$B$12,NOT($BO145)),"",IF(NOT($AO145),0,Constants!$B$19*IF($AQ145,1,MAX(0,MIN(1,(Constants!$B$20-N145)/Constants!$B$20)))))</f>
        <v/>
      </c>
      <c r="BR145" s="74" t="str">
        <f aca="false">IF(BQ145="","",BQ145*IF($AP145,1,Constants!$B$25)*BP145)</f>
        <v/>
      </c>
      <c r="BS145" s="74" t="str">
        <f aca="false">IF(OR($BK145&lt;&gt;Constants!$B$12,NOT($BO145)),"",IF(NOT($AO145),0,IF(NOT($AQ145),0,MAX(0,Constants!$B$21*(1-ABS(O145-$BM145)/$BM145)))))</f>
        <v/>
      </c>
      <c r="BT145" s="74" t="str">
        <f aca="false">IF(BS145="","",BS145*BP145)</f>
        <v/>
      </c>
      <c r="BU145" s="74" t="str">
        <f aca="false">IF(OR($BK145&lt;&gt;Constants!$B$12,NOT($BO145)),"",IF(OR(NOT($AO145),NOT($AP145)),0,MIN(Constants!$B$18,(Constants!$B$29*$AR145+Constants!$B$30*$AS145)*IF($AQ145,1,MAX(0,MIN(1,(Constants!$B$20-N145)/Constants!$B$20))))))</f>
        <v/>
      </c>
      <c r="BV145" s="74" t="str">
        <f aca="false">IF(BU145="","",BU145*BP145)</f>
        <v/>
      </c>
      <c r="BW145" s="75" t="str">
        <f aca="false">IF(OR($BK145&lt;&gt;Constants!$B$12,NOT($BO145)),"",BR145+BT145+BV145)</f>
        <v/>
      </c>
      <c r="BX145" s="73" t="str">
        <f aca="false">IF(OR($BK145&lt;&gt;Constants!$B$12,$AT145&lt;&gt;TRUE()),"",IF(NOT($AW145),TRUE(),IF($AY145="","",$AY145)))</f>
        <v/>
      </c>
      <c r="BY145" s="74" t="b">
        <f aca="false">IF(BX145="",FALSE(),IF(NOT($AW145),TRUE(),IF($AY145,ISNUMBER(X145),ISNUMBER(W145))))</f>
        <v>0</v>
      </c>
      <c r="BZ145" s="76" t="str">
        <f aca="false">IF(BY145,IF($AJ145,1,Constants!$B$22)*POWER(Constants!$B$23,MAX($AU145,0))*POWER(Constants!$B$24,MAX($AV145,0)),"")</f>
        <v/>
      </c>
      <c r="CA145" s="74" t="str">
        <f aca="false">IF(OR($BK145&lt;&gt;Constants!$B$12,NOT($BY145)),"",IF(NOT($AW145),0,Constants!$B$19*IF($AY145,1,MAX(0,MIN(1,(Constants!$B$20-W145)/Constants!$B$20)))))</f>
        <v/>
      </c>
      <c r="CB145" s="74" t="str">
        <f aca="false">IF(CA145="","",CA145*IF($AX145,1,Constants!$B$25)*BZ145)</f>
        <v/>
      </c>
      <c r="CC145" s="74" t="str">
        <f aca="false">IF(OR($BK145&lt;&gt;Constants!$B$12,NOT($BY145)),"",IF(NOT($AW145),0,IF(NOT($AY145),0,MAX(0,Constants!$B$21*(1-ABS(X145-$BM145)/$BM145)))))</f>
        <v/>
      </c>
      <c r="CD145" s="74" t="str">
        <f aca="false">IF(CC145="","",CC145*BZ145)</f>
        <v/>
      </c>
      <c r="CE145" s="74" t="str">
        <f aca="false">IF(OR($BK145&lt;&gt;Constants!$B$12,NOT($BY145)),"",IF(OR(NOT($AW145),NOT($AX145)),0,MIN(Constants!$B$18,(Constants!$B$29*$AZ145+Constants!$B$30*$BA145)*IF($AY145,1,MAX(0,MIN(1,(Constants!$B$20-W145)/Constants!$B$20))))))</f>
        <v/>
      </c>
      <c r="CF145" s="74" t="str">
        <f aca="false">IF(CE145="","",CE145*BZ145)</f>
        <v/>
      </c>
      <c r="CG145" s="75" t="str">
        <f aca="false">IF(OR($BK145&lt;&gt;Constants!$B$12,NOT($BY145)),"",CB145+CD145+CF145)</f>
        <v/>
      </c>
      <c r="CH145" s="73" t="b">
        <f aca="false">IF(OR(BN145="",BX145=""),TRUE(),BN145&lt;&gt;BX145)</f>
        <v>1</v>
      </c>
      <c r="CI145" s="74" t="str">
        <f aca="false">IF(OR($BK145&lt;&gt;Constants!$B$12,$BB145&lt;&gt;TRUE(),NOT($CH145)),"",IF(NOT($BE145),TRUE(),IF($BG145="","",$BG145)))</f>
        <v/>
      </c>
      <c r="CJ145" s="74" t="b">
        <f aca="false">IF(CI145="",FALSE(),IF(NOT($BE145),TRUE(),IF($BG145,ISNUMBER(AG145),ISNUMBER(AF145))))</f>
        <v>0</v>
      </c>
      <c r="CK145" s="76" t="str">
        <f aca="false">IF(CJ145,IF($AJ145,1,Constants!$B$22)*POWER(Constants!$B$23,MAX($BC145,0))*POWER(Constants!$B$24,MAX($BD145,0)),"")</f>
        <v/>
      </c>
      <c r="CL145" s="74" t="str">
        <f aca="false">IF(OR($BK145&lt;&gt;Constants!$B$12,NOT($CJ145)),"",IF(NOT($BE145),0,Constants!$B$19*IF($BG145,1,MAX(0,MIN(1,(Constants!$B$20-AF145)/Constants!$B$20)))))</f>
        <v/>
      </c>
      <c r="CM145" s="74" t="str">
        <f aca="false">IF(CL145="","",CL145*IF($BF145,1,Constants!$B$25)*CK145)</f>
        <v/>
      </c>
      <c r="CN145" s="74" t="str">
        <f aca="false">IF(OR($BK145&lt;&gt;Constants!$B$12,NOT($CJ145)),"",IF(NOT($BE145),0,IF(NOT($BG145),0,MAX(0,Constants!$B$21*(1-ABS(AG145-$BM145)/$BM145)))))</f>
        <v/>
      </c>
      <c r="CO145" s="74" t="str">
        <f aca="false">IF(CN145="","",CN145*CK145)</f>
        <v/>
      </c>
      <c r="CP145" s="74" t="str">
        <f aca="false">IF(OR($BK145&lt;&gt;Constants!$B$12,NOT($CJ145)),"",IF(OR(NOT($BE145),NOT($BF145)),0,MIN(Constants!$B$18,(Constants!$B$29*$BH145+Constants!$B$30*$BI145)*IF($BG145,1,MAX(0,MIN(1,(Constants!$B$20-AF145)/Constants!$B$20))))))</f>
        <v/>
      </c>
      <c r="CQ145" s="74" t="str">
        <f aca="false">IF(CP145="","",CP145*CK145)</f>
        <v/>
      </c>
      <c r="CR145" s="75" t="str">
        <f aca="false">IF(OR($BK145&lt;&gt;Constants!$B$12,NOT($CJ145)),"",CM145+CO145+CQ145)</f>
        <v/>
      </c>
      <c r="CS145" s="73" t="str">
        <f aca="false">IF(OR($BK145&lt;&gt;Constants!$B$12,ISBLANK($C145)),"",BW145)</f>
        <v/>
      </c>
      <c r="CT145" s="74" t="str">
        <f aca="false">IF(OR($BK145&lt;&gt;Constants!$B$12,ISBLANK($C145)),"",CG145)</f>
        <v/>
      </c>
      <c r="CU145" s="75" t="str">
        <f aca="false">IF(OR($BK145&lt;&gt;Constants!$B$12,ISBLANK($C145)),"",CR145)</f>
        <v/>
      </c>
      <c r="CV145" s="74" t="str">
        <f aca="false">IF(OR($BK145&lt;&gt;Constants!$B$12,ISBLANK($C145)),"",IF(COUNT(CS145:CU145)=0,0,MAX(CS145:CU145)))</f>
        <v/>
      </c>
      <c r="CW145" s="74" t="str">
        <f aca="false">IF($BK145&lt;&gt;Constants!$B$12,"",CV145)</f>
        <v/>
      </c>
      <c r="CX145" s="74" t="str">
        <f aca="false">IF(ISNUMBER(CW145), RANK(CW145,$CW$11:$CW$510), "")</f>
        <v/>
      </c>
      <c r="CY145" s="73" t="str">
        <f aca="false">IF(OR($BK145&lt;&gt;Constants!$B$12,ISBLANK($C145)),"",MAX(BT145,CD145,CO145))</f>
        <v/>
      </c>
      <c r="CZ145" s="74" t="str">
        <f aca="false">IF(ISNUMBER(CY145), RANK(CY145,CY$11:CY$510), "")</f>
        <v/>
      </c>
      <c r="DA145" s="74" t="str">
        <f aca="false">IF(OR($BK145&lt;&gt;Constants!$B$12,ISBLANK($C145)),"",MAX(AM145,AU145,IF($CH145,BC145,0)))</f>
        <v/>
      </c>
      <c r="DB145" s="74" t="str">
        <f aca="false">IF(ISNUMBER(DA145), RANK(DA145,DA$11:DA$510,1), "")</f>
        <v/>
      </c>
      <c r="DC145" s="74" t="str">
        <f aca="false">IF(OR($BK145&lt;&gt;Constants!$B$12,ISBLANK($C145)),"",MAX(BV145,CF145,CQ145))</f>
        <v/>
      </c>
      <c r="DD145" s="74" t="str">
        <f aca="false">IF(ISNUMBER(DC145),RANK(DC145,DC$11:DC$510),"")</f>
        <v/>
      </c>
      <c r="DE145" s="77" t="str">
        <f aca="false">IFERROR(IF(OR($BK145&lt;&gt;Constants!$B$12, ISBLANK($C145)),"",LARGE(CS145:CU145,2)), 0)</f>
        <v/>
      </c>
      <c r="DF145" s="75" t="str">
        <f aca="false">IF(ISNUMBER(DE145), RANK(DE145,DE$11:DE$510), "")</f>
        <v/>
      </c>
      <c r="DG145" s="74" t="str">
        <f aca="false">IF(ISBLANK($C145),"",IF(BK145=Constants!$B$12,RANK($CX145, $CX$11:$CX$510, 1)+
SUMPRODUCT(--($CX$11:$CX$510=$CX145),--($CZ145&gt;$CZ$11:$CZ$510))+
SUMPRODUCT(--($CX$11:$CX$510=$CX145),--($CZ145=$CZ$11:$CZ$510),--($DB145&gt;$DB$11:$DB$510))+
SUMPRODUCT(--($CX$11:$CX$510=$CX145),--($CZ145=$CZ$11:$CZ$510),--($DB145=$DB$11:$DB$510), --($DD145&gt;$DD$11:$DD$510))+
SUMPRODUCT(--($CX$11:$CX$510=$CX145),--($CZ145=$CZ$11:$CZ$510),--($DB145=$DB$11:$DB$510), --($DD145=$DD$11:$DD$510), --($DF145&gt;$DF$11:$DF$510))
,BK145)
)</f>
        <v/>
      </c>
      <c r="DH145" s="74" t="str">
        <f aca="false">IF(ISBLANK(C145),"",IF(BK145&lt;&gt;Constants!$B$12, BK145, CX145-DG145))</f>
        <v/>
      </c>
      <c r="DI145" s="75"/>
      <c r="DJ145" s="78"/>
      <c r="DK145" s="79" t="str">
        <f aca="false">IF(ISBLANK($C145),"",IF($BK145=Constants!$B$13,$BM145,""))</f>
        <v/>
      </c>
      <c r="DL145" s="78" t="str">
        <f aca="false">IF(ISBLANK($C145),"",IF($BK145&lt;&gt;Constants!$B$12,"",IF(COUNT($CS145:$CU145)=0,"",MATCH($CV145,$CS145:$CU145,0))))</f>
        <v/>
      </c>
      <c r="DM145" s="80" t="str">
        <f aca="false">IF(ISNUMBER($DL145),CHOOSE($DL145,$BR145,$CB145,$CM145),"")</f>
        <v/>
      </c>
      <c r="DN145" s="80" t="str">
        <f aca="false">IF(ISNUMBER($DL145),CHOOSE($DL145,$BT145,$CD145,$CO145),"")</f>
        <v/>
      </c>
      <c r="DO145" s="80" t="str">
        <f aca="false">IF(ISNUMBER($DL145),CHOOSE($DL145,$BV145,$CF145,$CQ145),"")</f>
        <v/>
      </c>
      <c r="DP145" s="81" t="str">
        <f aca="false">IF(ISBLANK(C145),"",IF(BK145&lt;&gt;Constants!$B$12, BK145 ,CW145))</f>
        <v/>
      </c>
      <c r="DQ145" s="82" t="str">
        <f aca="false">IF(ISBLANK($C145),"",IF($BK145&lt;&gt;Constants!$B$12,$BK145,$BL145))</f>
        <v/>
      </c>
      <c r="DR145" s="82" t="str">
        <f aca="false">IF(ISBLANK(C145),"",DH145)</f>
        <v/>
      </c>
      <c r="DS145" s="82" t="str">
        <f aca="false">IF(ISBLANK(C145),"",DG145)</f>
        <v/>
      </c>
      <c r="DT145" s="83" t="str">
        <f aca="false">IF(ISBLANK(C145),
  "",
IF(DS145=Constants!$B$9,COUNTA($C$11:$C510)+2,IF(DS145=Constants!$B$10,COUNTA($C$11:$C510)+1,IF(DS145=Constants!$B$11,COUNTA($C$11:$C510),DS145))))</f>
        <v/>
      </c>
      <c r="DU145" s="3"/>
      <c r="DV145" s="84" t="n">
        <f aca="false">IF(OR(ISNUMBER(DS145),DS145="DQ",DS145="P",DS145="NS"),
    1,
    0
)</f>
        <v>0</v>
      </c>
      <c r="DW145" s="84" t="n">
        <v>135</v>
      </c>
      <c r="DX145" s="84" t="str">
        <f aca="false">IF(ISBLANK($C145),"",IF(ISNUMBER(DT145),DT145+ROW($B145)/1000,""))</f>
        <v/>
      </c>
      <c r="DY145" s="84" t="str">
        <f aca="false">IF(ISNUMBER(DX145), RANK(DX145,DX$11:DX$510,1), "")</f>
        <v/>
      </c>
      <c r="DZ145" s="84" t="str">
        <f aca="false">IF(ISBLANK($C145),
    "",
    $B145
)</f>
        <v/>
      </c>
      <c r="EA145" s="84" t="str">
        <f aca="false">IF(ISBLANK($C145),
    "",
    $C145
)</f>
        <v/>
      </c>
      <c r="EB145" s="84" t="str">
        <f aca="false">IF(ISBLANK($C145),
    "",
    $D145
)</f>
        <v/>
      </c>
      <c r="EC145" s="84" t="str">
        <f aca="false">IF(ISBLANK($C145),"",$DQ145)</f>
        <v/>
      </c>
      <c r="ED145" s="86" t="str">
        <f aca="false">DP145</f>
        <v/>
      </c>
      <c r="EE145" s="84" t="str">
        <f aca="false">IF(ISBLANK($C145),
    "",
    DS145
)</f>
        <v/>
      </c>
      <c r="EF145" s="87" t="str">
        <f aca="false">IF(DW145&gt;DV$10,
    "",
    VLOOKUP(DW145,DY$11:EE643,7,FALSE())
)</f>
        <v/>
      </c>
      <c r="EG145" s="88" t="str">
        <f aca="false">IF(DW145&gt;DV$10,
    "",
    VLOOKUP(DW145,DY$11:EE643,2,FALSE())
)</f>
        <v/>
      </c>
      <c r="EH145" s="88" t="str">
        <f aca="false">IF(DW145&gt;DV$10,
    "",
    VLOOKUP(DW145,DY$11:EE643,3,FALSE())
)</f>
        <v/>
      </c>
      <c r="EI145" s="88" t="str">
        <f aca="false">IF(DW145&gt;DV$10,
    "",
    VLOOKUP(DW145,DY$11:EE643,4,FALSE())
)</f>
        <v/>
      </c>
      <c r="EJ145" s="89" t="str">
        <f aca="false">IF(DW145&gt;DV$10,
    "",
    VLOOKUP(DW145,DY$11:EE643,6,FALSE())
)</f>
        <v/>
      </c>
      <c r="EK145" s="59"/>
    </row>
    <row r="146" customFormat="false" ht="15.75" hidden="false" customHeight="false" outlineLevel="0" collapsed="false">
      <c r="A146" s="3"/>
      <c r="B146" s="153"/>
      <c r="C146" s="154"/>
      <c r="D146" s="135"/>
      <c r="E146" s="158"/>
      <c r="F146" s="137"/>
      <c r="G146" s="137"/>
      <c r="H146" s="138"/>
      <c r="I146" s="139"/>
      <c r="J146" s="140"/>
      <c r="K146" s="140"/>
      <c r="L146" s="140"/>
      <c r="M146" s="140"/>
      <c r="N146" s="141"/>
      <c r="O146" s="142"/>
      <c r="P146" s="137"/>
      <c r="Q146" s="138"/>
      <c r="R146" s="139"/>
      <c r="S146" s="140"/>
      <c r="T146" s="140"/>
      <c r="U146" s="140"/>
      <c r="V146" s="140"/>
      <c r="W146" s="141"/>
      <c r="X146" s="142"/>
      <c r="Y146" s="137"/>
      <c r="Z146" s="138"/>
      <c r="AA146" s="139"/>
      <c r="AB146" s="140"/>
      <c r="AC146" s="140"/>
      <c r="AD146" s="140"/>
      <c r="AE146" s="140"/>
      <c r="AF146" s="141"/>
      <c r="AG146" s="143"/>
      <c r="AH146" s="139"/>
      <c r="AI146" s="116"/>
      <c r="AJ146" s="116" t="str">
        <f aca="false">IF(ISBLANK($C146),
  "",
IF(E146=Constants!$B$7,
  TRUE(),
IF(E146=Constants!$B$8,
  FALSE(),
  TRUE()
)))</f>
        <v/>
      </c>
      <c r="AK146" s="117" t="str">
        <f aca="false">IF(ISBLANK($C146),"",IF(F146=Constants!$B$8,FALSE(),TRUE()))</f>
        <v/>
      </c>
      <c r="AL146" s="117" t="str">
        <f aca="false">IF(ISBLANK($C146),"",COUNTA($G146:$O146)&gt;0)</f>
        <v/>
      </c>
      <c r="AM146" s="117" t="str">
        <f aca="false">IF(OR(ISBLANK($C146),$AL146&lt;&gt;TRUE()),"",IF(ISBLANK(G146),Constants!$B$27,MAX(0,G146)))</f>
        <v/>
      </c>
      <c r="AN146" s="117" t="str">
        <f aca="false">IF(OR(ISBLANK($C146),$AL146&lt;&gt;TRUE()),"",IF(ISBLANK(H146),Constants!$B$28,MAX(0,H146)))</f>
        <v/>
      </c>
      <c r="AO146" s="117" t="str">
        <f aca="false">IF(OR(ISBLANK($C146),$AL146&lt;&gt;TRUE()),"",IF(J146=Constants!$B$7,TRUE(),IF(J146=Constants!$B$8,FALSE(),TRUE())))</f>
        <v/>
      </c>
      <c r="AP146" s="117" t="str">
        <f aca="false">IF(OR(ISBLANK($C146),$AL146&lt;&gt;TRUE()),"",IF(I146=Constants!$B$7,TRUE(),IF(I146=Constants!$B$8,FALSE(),TRUE())))</f>
        <v/>
      </c>
      <c r="AQ146" s="117" t="str">
        <f aca="false">IF(OR(ISBLANK($C146),$AL146&lt;&gt;TRUE()),"",IF(K146=Constants!$B$33,TRUE(),IF(K146=Constants!$B$34,FALSE(),IF(AND(ISNUMBER(O146),OR(ISBLANK(N146),N146=0)),TRUE(),IF(AND(ISBLANK(O146),ISNUMBER(N146),N146&lt;&gt;0),FALSE(),"")))))</f>
        <v/>
      </c>
      <c r="AR146" s="117" t="str">
        <f aca="false">IF(OR(ISBLANK($C146),$AL146&lt;&gt;TRUE()),"",IF(ISBLANK(L146),Constants!$B$35,MAX(0,MIN(Constants!$B$31,L146))))</f>
        <v/>
      </c>
      <c r="AS146" s="117" t="str">
        <f aca="false">IF(OR(ISBLANK($C146),$AL146&lt;&gt;TRUE()),"",IF(ISBLANK(M146),Constants!$B$35,MAX(0,MIN(Constants!$B$32,M146))))</f>
        <v/>
      </c>
      <c r="AT146" s="117" t="str">
        <f aca="false">IF(ISBLANK($C146),"",COUNTA($P146:$X146)&gt;0)</f>
        <v/>
      </c>
      <c r="AU146" s="117" t="str">
        <f aca="false">IF(OR(ISBLANK($C146),$AT146&lt;&gt;TRUE()),"",IF(ISBLANK(P146),Constants!$B$27,MAX(0,P146)))</f>
        <v/>
      </c>
      <c r="AV146" s="117" t="str">
        <f aca="false">IF(OR(ISBLANK($C146),$AT146&lt;&gt;TRUE()),"",IF(ISBLANK(Q146),Constants!$B$28,MAX(0,Q146)))</f>
        <v/>
      </c>
      <c r="AW146" s="117" t="str">
        <f aca="false">IF(OR(ISBLANK($C146),$AT146&lt;&gt;TRUE()),"",IF(S146=Constants!$B$7,TRUE(),IF(S146=Constants!$B$8,FALSE(),TRUE())))</f>
        <v/>
      </c>
      <c r="AX146" s="117" t="str">
        <f aca="false">IF(OR(ISBLANK($C146),$AT146&lt;&gt;TRUE()),"",IF(R146=Constants!$B$7,TRUE(),IF(R146=Constants!$B$8,FALSE(),TRUE())))</f>
        <v/>
      </c>
      <c r="AY146" s="117" t="str">
        <f aca="false">IF(OR(ISBLANK($C146),$AT146&lt;&gt;TRUE()),"",IF(T146=Constants!$B$33,TRUE(),IF(T146=Constants!$B$34,FALSE(),IF(AND(ISNUMBER(X146),OR(ISBLANK(W146),W146=0)),TRUE(),IF(AND(ISBLANK(X146),ISNUMBER(W146),W146&lt;&gt;0),FALSE(),"")))))</f>
        <v/>
      </c>
      <c r="AZ146" s="117" t="str">
        <f aca="false">IF(OR(ISBLANK($C146),$AT146&lt;&gt;TRUE()),"",IF(ISBLANK(U146),Constants!$B$35,MAX(0,MIN(Constants!$B$31,U146))))</f>
        <v/>
      </c>
      <c r="BA146" s="117" t="str">
        <f aca="false">IF(OR(ISBLANK($C146),$AT146&lt;&gt;TRUE()),"",IF(ISBLANK(V146),Constants!$B$35,MAX(0,MIN(Constants!$B$32,V146))))</f>
        <v/>
      </c>
      <c r="BB146" s="117" t="str">
        <f aca="false">IF(ISBLANK($C146),"",COUNTA($Y146:$AG146)&gt;0)</f>
        <v/>
      </c>
      <c r="BC146" s="117" t="str">
        <f aca="false">IF(OR(ISBLANK($C146),$BB146&lt;&gt;TRUE()),"",IF(ISBLANK(Y146),Constants!$B$27,MAX(0,Y146)))</f>
        <v/>
      </c>
      <c r="BD146" s="117" t="str">
        <f aca="false">IF(OR(ISBLANK($C146),$BB146&lt;&gt;TRUE()),"",IF(ISBLANK(Z146),Constants!$B$28,MAX(0,Z146)))</f>
        <v/>
      </c>
      <c r="BE146" s="117" t="str">
        <f aca="false">IF(OR(ISBLANK($C146),$BB146&lt;&gt;TRUE()),"",IF(AB146=Constants!$B$7,TRUE(),IF(AB146=Constants!$B$8,FALSE(),TRUE())))</f>
        <v/>
      </c>
      <c r="BF146" s="117" t="str">
        <f aca="false">IF(OR(ISBLANK($C146),$BB146&lt;&gt;TRUE()),"",IF(AA146=Constants!$B$7,TRUE(),IF(AA146=Constants!$B$8,FALSE(),TRUE())))</f>
        <v/>
      </c>
      <c r="BG146" s="117" t="str">
        <f aca="false">IF(OR(ISBLANK($C146),$BB146&lt;&gt;TRUE()),"",IF(AC146=Constants!$B$33,TRUE(),IF(AC146=Constants!$B$34,FALSE(),IF(AND(ISNUMBER(AG146),OR(ISBLANK(AF146),AF146=0)),TRUE(),IF(AND(ISBLANK(AG146),ISNUMBER(AF146),AF146&lt;&gt;0),FALSE(),"")))))</f>
        <v/>
      </c>
      <c r="BH146" s="117" t="str">
        <f aca="false">IF(OR(ISBLANK($C146),$BB146&lt;&gt;TRUE()),"",IF(ISBLANK(AD146),Constants!$B$35,MAX(0,MIN(Constants!$B$31,AD146))))</f>
        <v/>
      </c>
      <c r="BI146" s="117" t="str">
        <f aca="false">IF(OR(ISBLANK($C146),$BB146&lt;&gt;TRUE()),"",IF(ISBLANK(AE146),Constants!$B$35,MAX(0,MIN(Constants!$B$32,AE146))))</f>
        <v/>
      </c>
      <c r="BJ146" s="118" t="str">
        <f aca="false">IF(ISBLANK($C146),
  "",
IF(AH146=Constants!$B$7,
  TRUE(),
IF(AH146=Constants!$B$8,
  FALSE(),
  FALSE()
)))</f>
        <v/>
      </c>
      <c r="BK146" s="117" t="str">
        <f aca="false">IF(ISBLANK($C146),"",IF($BJ146,Constants!$B$9,IF(COUNTA($E146:$AH146)=0,Constants!$B$10,IF(NOT($AK146),Constants!$B$11,IF(AND(NOT(ISNUMBER($BM146)),COUNTA($O146,$X146,$AG146)&gt;0),Constants!$B$13,Constants!$B$12)))))</f>
        <v/>
      </c>
      <c r="BL146" s="117" t="str">
        <f aca="false">IF(ISBLANK($C146),"",IF($BK146&lt;&gt;Constants!$B$12,$BK146,Constants!$B$4))</f>
        <v/>
      </c>
      <c r="BM146" s="116" t="str">
        <f aca="false">IF(OR(ISBLANK($D$8), NOT(ISNUMBER($D$8))), Constants!$B$17,$D$8)</f>
        <v>ERROR: Set Target Time in cell D8</v>
      </c>
      <c r="BN146" s="119" t="str">
        <f aca="false">IF(OR($BK146&lt;&gt;Constants!$B$12,$AL146&lt;&gt;TRUE()),"",IF(NOT($AO146),TRUE(),IF($AQ146="","",$AQ146)))</f>
        <v/>
      </c>
      <c r="BO146" s="120" t="n">
        <f aca="false">IF(BN146="",FALSE(),IF(NOT($AO146),TRUE(),IF($AQ146,ISNUMBER(O146),ISNUMBER(N146))))</f>
        <v>0</v>
      </c>
      <c r="BP146" s="121" t="str">
        <f aca="false">IF(BO146,IF($AJ146,1,Constants!$B$22)*POWER(Constants!$B$23,MAX($AM146,0))*POWER(Constants!$B$24,MAX($AN146,0)),"")</f>
        <v/>
      </c>
      <c r="BQ146" s="117" t="str">
        <f aca="false">IF(OR($BK146&lt;&gt;Constants!$B$12,NOT($BO146)),"",IF(NOT($AO146),0,Constants!$B$19*IF($AQ146,1,MAX(0,MIN(1,(Constants!$B$20-N146)/Constants!$B$20)))))</f>
        <v/>
      </c>
      <c r="BR146" s="117" t="str">
        <f aca="false">IF(BQ146="","",BQ146*IF($AP146,1,Constants!$B$25)*BP146)</f>
        <v/>
      </c>
      <c r="BS146" s="117" t="str">
        <f aca="false">IF(OR($BK146&lt;&gt;Constants!$B$12,NOT($BO146)),"",IF(NOT($AO146),0,IF(NOT($AQ146),0,MAX(0,Constants!$B$21*(1-ABS(O146-$BM146)/$BM146)))))</f>
        <v/>
      </c>
      <c r="BT146" s="117" t="str">
        <f aca="false">IF(BS146="","",BS146*BP146)</f>
        <v/>
      </c>
      <c r="BU146" s="117" t="str">
        <f aca="false">IF(OR($BK146&lt;&gt;Constants!$B$12,NOT($BO146)),"",IF(OR(NOT($AO146),NOT($AP146)),0,MIN(Constants!$B$18,(Constants!$B$29*$AR146+Constants!$B$30*$AS146)*IF($AQ146,1,MAX(0,MIN(1,(Constants!$B$20-N146)/Constants!$B$20))))))</f>
        <v/>
      </c>
      <c r="BV146" s="117" t="str">
        <f aca="false">IF(BU146="","",BU146*BP146)</f>
        <v/>
      </c>
      <c r="BW146" s="122" t="str">
        <f aca="false">IF(OR($BK146&lt;&gt;Constants!$B$12,NOT($BO146)),"",BR146+BT146+BV146)</f>
        <v/>
      </c>
      <c r="BX146" s="119" t="str">
        <f aca="false">IF(OR($BK146&lt;&gt;Constants!$B$12,$AT146&lt;&gt;TRUE()),"",IF(NOT($AW146),TRUE(),IF($AY146="","",$AY146)))</f>
        <v/>
      </c>
      <c r="BY146" s="120" t="n">
        <f aca="false">IF(BX146="",FALSE(),IF(NOT($AW146),TRUE(),IF($AY146,ISNUMBER(X146),ISNUMBER(W146))))</f>
        <v>0</v>
      </c>
      <c r="BZ146" s="121" t="str">
        <f aca="false">IF(BY146,IF($AJ146,1,Constants!$B$22)*POWER(Constants!$B$23,MAX($AU146,0))*POWER(Constants!$B$24,MAX($AV146,0)),"")</f>
        <v/>
      </c>
      <c r="CA146" s="117" t="str">
        <f aca="false">IF(OR($BK146&lt;&gt;Constants!$B$12,NOT($BY146)),"",IF(NOT($AW146),0,Constants!$B$19*IF($AY146,1,MAX(0,MIN(1,(Constants!$B$20-W146)/Constants!$B$20)))))</f>
        <v/>
      </c>
      <c r="CB146" s="117" t="str">
        <f aca="false">IF(CA146="","",CA146*IF($AX146,1,Constants!$B$25)*BZ146)</f>
        <v/>
      </c>
      <c r="CC146" s="117" t="str">
        <f aca="false">IF(OR($BK146&lt;&gt;Constants!$B$12,NOT($BY146)),"",IF(NOT($AW146),0,IF(NOT($AY146),0,MAX(0,Constants!$B$21*(1-ABS(X146-$BM146)/$BM146)))))</f>
        <v/>
      </c>
      <c r="CD146" s="117" t="str">
        <f aca="false">IF(CC146="","",CC146*BZ146)</f>
        <v/>
      </c>
      <c r="CE146" s="117" t="str">
        <f aca="false">IF(OR($BK146&lt;&gt;Constants!$B$12,NOT($BY146)),"",IF(OR(NOT($AW146),NOT($AX146)),0,MIN(Constants!$B$18,(Constants!$B$29*$AZ146+Constants!$B$30*$BA146)*IF($AY146,1,MAX(0,MIN(1,(Constants!$B$20-W146)/Constants!$B$20))))))</f>
        <v/>
      </c>
      <c r="CF146" s="117" t="str">
        <f aca="false">IF(CE146="","",CE146*BZ146)</f>
        <v/>
      </c>
      <c r="CG146" s="122" t="str">
        <f aca="false">IF(OR($BK146&lt;&gt;Constants!$B$12,NOT($BY146)),"",CB146+CD146+CF146)</f>
        <v/>
      </c>
      <c r="CH146" s="119" t="n">
        <f aca="false">IF(OR(BN146="",BX146=""),TRUE(),BN146&lt;&gt;BX146)</f>
        <v>1</v>
      </c>
      <c r="CI146" s="117" t="str">
        <f aca="false">IF(OR($BK146&lt;&gt;Constants!$B$12,$BB146&lt;&gt;TRUE(),NOT($CH146)),"",IF(NOT($BE146),TRUE(),IF($BG146="","",$BG146)))</f>
        <v/>
      </c>
      <c r="CJ146" s="120" t="n">
        <f aca="false">IF(CI146="",FALSE(),IF(NOT($BE146),TRUE(),IF($BG146,ISNUMBER(AG146),ISNUMBER(AF146))))</f>
        <v>0</v>
      </c>
      <c r="CK146" s="121" t="str">
        <f aca="false">IF(CJ146,IF($AJ146,1,Constants!$B$22)*POWER(Constants!$B$23,MAX($BC146,0))*POWER(Constants!$B$24,MAX($BD146,0)),"")</f>
        <v/>
      </c>
      <c r="CL146" s="117" t="str">
        <f aca="false">IF(OR($BK146&lt;&gt;Constants!$B$12,NOT($CJ146)),"",IF(NOT($BE146),0,Constants!$B$19*IF($BG146,1,MAX(0,MIN(1,(Constants!$B$20-AF146)/Constants!$B$20)))))</f>
        <v/>
      </c>
      <c r="CM146" s="117" t="str">
        <f aca="false">IF(CL146="","",CL146*IF($BF146,1,Constants!$B$25)*CK146)</f>
        <v/>
      </c>
      <c r="CN146" s="117" t="str">
        <f aca="false">IF(OR($BK146&lt;&gt;Constants!$B$12,NOT($CJ146)),"",IF(NOT($BE146),0,IF(NOT($BG146),0,MAX(0,Constants!$B$21*(1-ABS(AG146-$BM146)/$BM146)))))</f>
        <v/>
      </c>
      <c r="CO146" s="117" t="str">
        <f aca="false">IF(CN146="","",CN146*CK146)</f>
        <v/>
      </c>
      <c r="CP146" s="117" t="str">
        <f aca="false">IF(OR($BK146&lt;&gt;Constants!$B$12,NOT($CJ146)),"",IF(OR(NOT($BE146),NOT($BF146)),0,MIN(Constants!$B$18,(Constants!$B$29*$BH146+Constants!$B$30*$BI146)*IF($BG146,1,MAX(0,MIN(1,(Constants!$B$20-AF146)/Constants!$B$20))))))</f>
        <v/>
      </c>
      <c r="CQ146" s="117" t="str">
        <f aca="false">IF(CP146="","",CP146*CK146)</f>
        <v/>
      </c>
      <c r="CR146" s="122" t="str">
        <f aca="false">IF(OR($BK146&lt;&gt;Constants!$B$12,NOT($CJ146)),"",CM146+CO146+CQ146)</f>
        <v/>
      </c>
      <c r="CS146" s="116" t="str">
        <f aca="false">IF(OR($BK146&lt;&gt;Constants!$B$12,ISBLANK($C146)),"",BW146)</f>
        <v/>
      </c>
      <c r="CT146" s="117" t="str">
        <f aca="false">IF(OR($BK146&lt;&gt;Constants!$B$12,ISBLANK($C146)),"",CG146)</f>
        <v/>
      </c>
      <c r="CU146" s="118" t="str">
        <f aca="false">IF(OR($BK146&lt;&gt;Constants!$B$12,ISBLANK($C146)),"",CR146)</f>
        <v/>
      </c>
      <c r="CV146" s="117" t="str">
        <f aca="false">IF(OR($BK146&lt;&gt;Constants!$B$12,ISBLANK($C146)),"",IF(COUNT(CS146:CU146)=0,0,MAX(CS146:CU146)))</f>
        <v/>
      </c>
      <c r="CW146" s="117" t="str">
        <f aca="false">IF($BK146&lt;&gt;Constants!$B$12,"",CV146)</f>
        <v/>
      </c>
      <c r="CX146" s="117" t="str">
        <f aca="false">IF(ISNUMBER(CW146), RANK(CW146,$CW$11:$CW$510), "")</f>
        <v/>
      </c>
      <c r="CY146" s="116" t="str">
        <f aca="false">IF(OR($BK146&lt;&gt;Constants!$B$12,ISBLANK($C146)),"",MAX(BT146,CD146,CO146))</f>
        <v/>
      </c>
      <c r="CZ146" s="117" t="str">
        <f aca="false">IF(ISNUMBER(CY146), RANK(CY146,CY$11:CY$510), "")</f>
        <v/>
      </c>
      <c r="DA146" s="117" t="str">
        <f aca="false">IF(OR($BK146&lt;&gt;Constants!$B$12,ISBLANK($C146)),"",MAX(AM146,AU146,IF($CH146,BC146,0)))</f>
        <v/>
      </c>
      <c r="DB146" s="117" t="str">
        <f aca="false">IF(ISNUMBER(DA146), RANK(DA146,DA$11:DA$510,1), "")</f>
        <v/>
      </c>
      <c r="DC146" s="117" t="str">
        <f aca="false">IF(OR($BK146&lt;&gt;Constants!$B$12,ISBLANK($C146)),"",MAX(BV146,CF146,CQ146))</f>
        <v/>
      </c>
      <c r="DD146" s="117" t="str">
        <f aca="false">IF(ISNUMBER(DC146),RANK(DC146,DC$11:DC$510),"")</f>
        <v/>
      </c>
      <c r="DE146" s="123" t="str">
        <f aca="false">IFERROR(IF(OR($BK146&lt;&gt;Constants!$B$12, ISBLANK($C146)),"",LARGE(CS146:CU146,2)), 0)</f>
        <v/>
      </c>
      <c r="DF146" s="118" t="str">
        <f aca="false">IF(ISNUMBER(DE146), RANK(DE146,DE$11:DE$510), "")</f>
        <v/>
      </c>
      <c r="DG146" s="117" t="str">
        <f aca="false">IF(ISBLANK($C146),"",IF(BK146=Constants!$B$12,RANK($CX146, $CX$11:$CX$510, 1)+
SUMPRODUCT(--($CX$11:$CX$510=$CX146),--($CZ146&gt;$CZ$11:$CZ$510))+
SUMPRODUCT(--($CX$11:$CX$510=$CX146),--($CZ146=$CZ$11:$CZ$510),--($DB146&gt;$DB$11:$DB$510))+
SUMPRODUCT(--($CX$11:$CX$510=$CX146),--($CZ146=$CZ$11:$CZ$510),--($DB146=$DB$11:$DB$510), --($DD146&gt;$DD$11:$DD$510))+
SUMPRODUCT(--($CX$11:$CX$510=$CX146),--($CZ146=$CZ$11:$CZ$510),--($DB146=$DB$11:$DB$510), --($DD146=$DD$11:$DD$510), --($DF146&gt;$DF$11:$DF$510))
,BK146)
)</f>
        <v/>
      </c>
      <c r="DH146" s="117" t="str">
        <f aca="false">IF(ISBLANK(C146),"",IF(BK146&lt;&gt;Constants!$B$12, BK146, CX146-DG146))</f>
        <v/>
      </c>
      <c r="DI146" s="118"/>
      <c r="DJ146" s="124"/>
      <c r="DK146" s="125" t="str">
        <f aca="false">IF(ISBLANK($C146),"",IF($BK146=Constants!$B$13,$BM146,""))</f>
        <v/>
      </c>
      <c r="DL146" s="124" t="str">
        <f aca="false">IF(ISBLANK($C146),"",IF($BK146&lt;&gt;Constants!$B$12,"",IF(COUNT($CS146:$CU146)=0,"",MATCH($CV146,$CS146:$CU146,0))))</f>
        <v/>
      </c>
      <c r="DM146" s="126" t="str">
        <f aca="false">IF(ISNUMBER($DL146),CHOOSE($DL146,$BR146,$CB146,$CM146),"")</f>
        <v/>
      </c>
      <c r="DN146" s="126" t="str">
        <f aca="false">IF(ISNUMBER($DL146),CHOOSE($DL146,$BT146,$CD146,$CO146),"")</f>
        <v/>
      </c>
      <c r="DO146" s="126" t="str">
        <f aca="false">IF(ISNUMBER($DL146),CHOOSE($DL146,$BV146,$CF146,$CQ146),"")</f>
        <v/>
      </c>
      <c r="DP146" s="127" t="str">
        <f aca="false">IF(ISBLANK(C146),"",IF(BK146&lt;&gt;Constants!$B$12, BK146 ,CW146))</f>
        <v/>
      </c>
      <c r="DQ146" s="128" t="str">
        <f aca="false">IF(ISBLANK($C146),"",IF($BK146&lt;&gt;Constants!$B$12,$BK146,$BL146))</f>
        <v/>
      </c>
      <c r="DR146" s="128" t="str">
        <f aca="false">IF(ISBLANK(C146),"",DH146)</f>
        <v/>
      </c>
      <c r="DS146" s="128" t="str">
        <f aca="false">IF(ISBLANK(C146),"",DG146)</f>
        <v/>
      </c>
      <c r="DT146" s="129" t="str">
        <f aca="false">IF(ISBLANK(C146),
  "",
IF(DS146=Constants!$B$9,COUNTA($C$11:$C510)+2,IF(DS146=Constants!$B$10,COUNTA($C$11:$C510)+1,IF(DS146=Constants!$B$11,COUNTA($C$11:$C510),DS146))))</f>
        <v/>
      </c>
      <c r="DU146" s="3"/>
      <c r="DV146" s="130" t="n">
        <f aca="false">IF(OR(ISNUMBER(DS146),DS146="DQ",DS146="P",DS146="NS"),
    1,
    0
)</f>
        <v>0</v>
      </c>
      <c r="DW146" s="130" t="n">
        <v>136</v>
      </c>
      <c r="DX146" s="130" t="str">
        <f aca="false">IF(ISBLANK($C146),"",IF(ISNUMBER(DT146),DT146+ROW($B146)/1000,""))</f>
        <v/>
      </c>
      <c r="DY146" s="130" t="str">
        <f aca="false">IF(ISNUMBER(DX146), RANK(DX146,DX$11:DX$510,1), "")</f>
        <v/>
      </c>
      <c r="DZ146" s="130" t="str">
        <f aca="false">IF(ISBLANK($C146),
    "",
    $B146
)</f>
        <v/>
      </c>
      <c r="EA146" s="130" t="str">
        <f aca="false">IF(ISBLANK($C146),
    "",
    $C146
)</f>
        <v/>
      </c>
      <c r="EB146" s="130" t="str">
        <f aca="false">IF(ISBLANK($C146),
    "",
    $D146
)</f>
        <v/>
      </c>
      <c r="EC146" s="130" t="str">
        <f aca="false">IF(ISBLANK($C146),"",$DQ146)</f>
        <v/>
      </c>
      <c r="ED146" s="131" t="str">
        <f aca="false">DP146</f>
        <v/>
      </c>
      <c r="EE146" s="130" t="str">
        <f aca="false">IF(ISBLANK($C146),
    "",
    DS146
)</f>
        <v/>
      </c>
      <c r="EF146" s="132" t="str">
        <f aca="false">IF(DW146&gt;DV$10,
    "",
    VLOOKUP(DW146,DY$11:EE644,7,FALSE())
)</f>
        <v/>
      </c>
      <c r="EG146" s="133" t="str">
        <f aca="false">IF(DW146&gt;DV$10,
    "",
    VLOOKUP(DW146,DY$11:EE644,2,FALSE())
)</f>
        <v/>
      </c>
      <c r="EH146" s="133" t="str">
        <f aca="false">IF(DW146&gt;DV$10,
    "",
    VLOOKUP(DW146,DY$11:EE644,3,FALSE())
)</f>
        <v/>
      </c>
      <c r="EI146" s="133" t="str">
        <f aca="false">IF(DW146&gt;DV$10,
    "",
    VLOOKUP(DW146,DY$11:EE644,4,FALSE())
)</f>
        <v/>
      </c>
      <c r="EJ146" s="134" t="str">
        <f aca="false">IF(DW146&gt;DV$10,
    "",
    VLOOKUP(DW146,DY$11:EE644,6,FALSE())
)</f>
        <v/>
      </c>
      <c r="EK146" s="59"/>
    </row>
    <row r="147" customFormat="false" ht="15.75" hidden="false" customHeight="false" outlineLevel="0" collapsed="false">
      <c r="A147" s="3"/>
      <c r="B147" s="153"/>
      <c r="C147" s="154"/>
      <c r="D147" s="135"/>
      <c r="E147" s="158"/>
      <c r="F147" s="137"/>
      <c r="G147" s="137"/>
      <c r="H147" s="138"/>
      <c r="I147" s="139"/>
      <c r="J147" s="140"/>
      <c r="K147" s="140"/>
      <c r="L147" s="140"/>
      <c r="M147" s="140"/>
      <c r="N147" s="141"/>
      <c r="O147" s="142"/>
      <c r="P147" s="137"/>
      <c r="Q147" s="138"/>
      <c r="R147" s="139"/>
      <c r="S147" s="140"/>
      <c r="T147" s="140"/>
      <c r="U147" s="140"/>
      <c r="V147" s="140"/>
      <c r="W147" s="141"/>
      <c r="X147" s="142"/>
      <c r="Y147" s="137"/>
      <c r="Z147" s="138"/>
      <c r="AA147" s="139"/>
      <c r="AB147" s="140"/>
      <c r="AC147" s="140"/>
      <c r="AD147" s="140"/>
      <c r="AE147" s="140"/>
      <c r="AF147" s="141"/>
      <c r="AG147" s="143"/>
      <c r="AH147" s="139"/>
      <c r="AI147" s="116"/>
      <c r="AJ147" s="116" t="str">
        <f aca="false">IF(ISBLANK($C147),
  "",
IF(E147=Constants!$B$7,
  TRUE(),
IF(E147=Constants!$B$8,
  FALSE(),
  TRUE()
)))</f>
        <v/>
      </c>
      <c r="AK147" s="117" t="str">
        <f aca="false">IF(ISBLANK($C147),"",IF(F147=Constants!$B$8,FALSE(),TRUE()))</f>
        <v/>
      </c>
      <c r="AL147" s="117" t="str">
        <f aca="false">IF(ISBLANK($C147),"",COUNTA($G147:$O147)&gt;0)</f>
        <v/>
      </c>
      <c r="AM147" s="117" t="str">
        <f aca="false">IF(OR(ISBLANK($C147),$AL147&lt;&gt;TRUE()),"",IF(ISBLANK(G147),Constants!$B$27,MAX(0,G147)))</f>
        <v/>
      </c>
      <c r="AN147" s="117" t="str">
        <f aca="false">IF(OR(ISBLANK($C147),$AL147&lt;&gt;TRUE()),"",IF(ISBLANK(H147),Constants!$B$28,MAX(0,H147)))</f>
        <v/>
      </c>
      <c r="AO147" s="117" t="str">
        <f aca="false">IF(OR(ISBLANK($C147),$AL147&lt;&gt;TRUE()),"",IF(J147=Constants!$B$7,TRUE(),IF(J147=Constants!$B$8,FALSE(),TRUE())))</f>
        <v/>
      </c>
      <c r="AP147" s="117" t="str">
        <f aca="false">IF(OR(ISBLANK($C147),$AL147&lt;&gt;TRUE()),"",IF(I147=Constants!$B$7,TRUE(),IF(I147=Constants!$B$8,FALSE(),TRUE())))</f>
        <v/>
      </c>
      <c r="AQ147" s="117" t="str">
        <f aca="false">IF(OR(ISBLANK($C147),$AL147&lt;&gt;TRUE()),"",IF(K147=Constants!$B$33,TRUE(),IF(K147=Constants!$B$34,FALSE(),IF(AND(ISNUMBER(O147),OR(ISBLANK(N147),N147=0)),TRUE(),IF(AND(ISBLANK(O147),ISNUMBER(N147),N147&lt;&gt;0),FALSE(),"")))))</f>
        <v/>
      </c>
      <c r="AR147" s="117" t="str">
        <f aca="false">IF(OR(ISBLANK($C147),$AL147&lt;&gt;TRUE()),"",IF(ISBLANK(L147),Constants!$B$35,MAX(0,MIN(Constants!$B$31,L147))))</f>
        <v/>
      </c>
      <c r="AS147" s="117" t="str">
        <f aca="false">IF(OR(ISBLANK($C147),$AL147&lt;&gt;TRUE()),"",IF(ISBLANK(M147),Constants!$B$35,MAX(0,MIN(Constants!$B$32,M147))))</f>
        <v/>
      </c>
      <c r="AT147" s="117" t="str">
        <f aca="false">IF(ISBLANK($C147),"",COUNTA($P147:$X147)&gt;0)</f>
        <v/>
      </c>
      <c r="AU147" s="117" t="str">
        <f aca="false">IF(OR(ISBLANK($C147),$AT147&lt;&gt;TRUE()),"",IF(ISBLANK(P147),Constants!$B$27,MAX(0,P147)))</f>
        <v/>
      </c>
      <c r="AV147" s="117" t="str">
        <f aca="false">IF(OR(ISBLANK($C147),$AT147&lt;&gt;TRUE()),"",IF(ISBLANK(Q147),Constants!$B$28,MAX(0,Q147)))</f>
        <v/>
      </c>
      <c r="AW147" s="117" t="str">
        <f aca="false">IF(OR(ISBLANK($C147),$AT147&lt;&gt;TRUE()),"",IF(S147=Constants!$B$7,TRUE(),IF(S147=Constants!$B$8,FALSE(),TRUE())))</f>
        <v/>
      </c>
      <c r="AX147" s="117" t="str">
        <f aca="false">IF(OR(ISBLANK($C147),$AT147&lt;&gt;TRUE()),"",IF(R147=Constants!$B$7,TRUE(),IF(R147=Constants!$B$8,FALSE(),TRUE())))</f>
        <v/>
      </c>
      <c r="AY147" s="117" t="str">
        <f aca="false">IF(OR(ISBLANK($C147),$AT147&lt;&gt;TRUE()),"",IF(T147=Constants!$B$33,TRUE(),IF(T147=Constants!$B$34,FALSE(),IF(AND(ISNUMBER(X147),OR(ISBLANK(W147),W147=0)),TRUE(),IF(AND(ISBLANK(X147),ISNUMBER(W147),W147&lt;&gt;0),FALSE(),"")))))</f>
        <v/>
      </c>
      <c r="AZ147" s="117" t="str">
        <f aca="false">IF(OR(ISBLANK($C147),$AT147&lt;&gt;TRUE()),"",IF(ISBLANK(U147),Constants!$B$35,MAX(0,MIN(Constants!$B$31,U147))))</f>
        <v/>
      </c>
      <c r="BA147" s="117" t="str">
        <f aca="false">IF(OR(ISBLANK($C147),$AT147&lt;&gt;TRUE()),"",IF(ISBLANK(V147),Constants!$B$35,MAX(0,MIN(Constants!$B$32,V147))))</f>
        <v/>
      </c>
      <c r="BB147" s="117" t="str">
        <f aca="false">IF(ISBLANK($C147),"",COUNTA($Y147:$AG147)&gt;0)</f>
        <v/>
      </c>
      <c r="BC147" s="117" t="str">
        <f aca="false">IF(OR(ISBLANK($C147),$BB147&lt;&gt;TRUE()),"",IF(ISBLANK(Y147),Constants!$B$27,MAX(0,Y147)))</f>
        <v/>
      </c>
      <c r="BD147" s="117" t="str">
        <f aca="false">IF(OR(ISBLANK($C147),$BB147&lt;&gt;TRUE()),"",IF(ISBLANK(Z147),Constants!$B$28,MAX(0,Z147)))</f>
        <v/>
      </c>
      <c r="BE147" s="117" t="str">
        <f aca="false">IF(OR(ISBLANK($C147),$BB147&lt;&gt;TRUE()),"",IF(AB147=Constants!$B$7,TRUE(),IF(AB147=Constants!$B$8,FALSE(),TRUE())))</f>
        <v/>
      </c>
      <c r="BF147" s="117" t="str">
        <f aca="false">IF(OR(ISBLANK($C147),$BB147&lt;&gt;TRUE()),"",IF(AA147=Constants!$B$7,TRUE(),IF(AA147=Constants!$B$8,FALSE(),TRUE())))</f>
        <v/>
      </c>
      <c r="BG147" s="117" t="str">
        <f aca="false">IF(OR(ISBLANK($C147),$BB147&lt;&gt;TRUE()),"",IF(AC147=Constants!$B$33,TRUE(),IF(AC147=Constants!$B$34,FALSE(),IF(AND(ISNUMBER(AG147),OR(ISBLANK(AF147),AF147=0)),TRUE(),IF(AND(ISBLANK(AG147),ISNUMBER(AF147),AF147&lt;&gt;0),FALSE(),"")))))</f>
        <v/>
      </c>
      <c r="BH147" s="117" t="str">
        <f aca="false">IF(OR(ISBLANK($C147),$BB147&lt;&gt;TRUE()),"",IF(ISBLANK(AD147),Constants!$B$35,MAX(0,MIN(Constants!$B$31,AD147))))</f>
        <v/>
      </c>
      <c r="BI147" s="117" t="str">
        <f aca="false">IF(OR(ISBLANK($C147),$BB147&lt;&gt;TRUE()),"",IF(ISBLANK(AE147),Constants!$B$35,MAX(0,MIN(Constants!$B$32,AE147))))</f>
        <v/>
      </c>
      <c r="BJ147" s="118" t="str">
        <f aca="false">IF(ISBLANK($C147),
  "",
IF(AH147=Constants!$B$7,
  TRUE(),
IF(AH147=Constants!$B$8,
  FALSE(),
  FALSE()
)))</f>
        <v/>
      </c>
      <c r="BK147" s="117" t="str">
        <f aca="false">IF(ISBLANK($C147),"",IF($BJ147,Constants!$B$9,IF(COUNTA($E147:$AH147)=0,Constants!$B$10,IF(NOT($AK147),Constants!$B$11,IF(AND(NOT(ISNUMBER($BM147)),COUNTA($O147,$X147,$AG147)&gt;0),Constants!$B$13,Constants!$B$12)))))</f>
        <v/>
      </c>
      <c r="BL147" s="117" t="str">
        <f aca="false">IF(ISBLANK($C147),"",IF($BK147&lt;&gt;Constants!$B$12,$BK147,Constants!$B$4))</f>
        <v/>
      </c>
      <c r="BM147" s="116" t="str">
        <f aca="false">IF(OR(ISBLANK($D$8), NOT(ISNUMBER($D$8))), Constants!$B$17,$D$8)</f>
        <v>ERROR: Set Target Time in cell D8</v>
      </c>
      <c r="BN147" s="119" t="str">
        <f aca="false">IF(OR($BK147&lt;&gt;Constants!$B$12,$AL147&lt;&gt;TRUE()),"",IF(NOT($AO147),TRUE(),IF($AQ147="","",$AQ147)))</f>
        <v/>
      </c>
      <c r="BO147" s="120" t="n">
        <f aca="false">IF(BN147="",FALSE(),IF(NOT($AO147),TRUE(),IF($AQ147,ISNUMBER(O147),ISNUMBER(N147))))</f>
        <v>0</v>
      </c>
      <c r="BP147" s="121" t="str">
        <f aca="false">IF(BO147,IF($AJ147,1,Constants!$B$22)*POWER(Constants!$B$23,MAX($AM147,0))*POWER(Constants!$B$24,MAX($AN147,0)),"")</f>
        <v/>
      </c>
      <c r="BQ147" s="117" t="str">
        <f aca="false">IF(OR($BK147&lt;&gt;Constants!$B$12,NOT($BO147)),"",IF(NOT($AO147),0,Constants!$B$19*IF($AQ147,1,MAX(0,MIN(1,(Constants!$B$20-N147)/Constants!$B$20)))))</f>
        <v/>
      </c>
      <c r="BR147" s="117" t="str">
        <f aca="false">IF(BQ147="","",BQ147*IF($AP147,1,Constants!$B$25)*BP147)</f>
        <v/>
      </c>
      <c r="BS147" s="117" t="str">
        <f aca="false">IF(OR($BK147&lt;&gt;Constants!$B$12,NOT($BO147)),"",IF(NOT($AO147),0,IF(NOT($AQ147),0,MAX(0,Constants!$B$21*(1-ABS(O147-$BM147)/$BM147)))))</f>
        <v/>
      </c>
      <c r="BT147" s="117" t="str">
        <f aca="false">IF(BS147="","",BS147*BP147)</f>
        <v/>
      </c>
      <c r="BU147" s="117" t="str">
        <f aca="false">IF(OR($BK147&lt;&gt;Constants!$B$12,NOT($BO147)),"",IF(OR(NOT($AO147),NOT($AP147)),0,MIN(Constants!$B$18,(Constants!$B$29*$AR147+Constants!$B$30*$AS147)*IF($AQ147,1,MAX(0,MIN(1,(Constants!$B$20-N147)/Constants!$B$20))))))</f>
        <v/>
      </c>
      <c r="BV147" s="117" t="str">
        <f aca="false">IF(BU147="","",BU147*BP147)</f>
        <v/>
      </c>
      <c r="BW147" s="122" t="str">
        <f aca="false">IF(OR($BK147&lt;&gt;Constants!$B$12,NOT($BO147)),"",BR147+BT147+BV147)</f>
        <v/>
      </c>
      <c r="BX147" s="119" t="str">
        <f aca="false">IF(OR($BK147&lt;&gt;Constants!$B$12,$AT147&lt;&gt;TRUE()),"",IF(NOT($AW147),TRUE(),IF($AY147="","",$AY147)))</f>
        <v/>
      </c>
      <c r="BY147" s="120" t="n">
        <f aca="false">IF(BX147="",FALSE(),IF(NOT($AW147),TRUE(),IF($AY147,ISNUMBER(X147),ISNUMBER(W147))))</f>
        <v>0</v>
      </c>
      <c r="BZ147" s="121" t="str">
        <f aca="false">IF(BY147,IF($AJ147,1,Constants!$B$22)*POWER(Constants!$B$23,MAX($AU147,0))*POWER(Constants!$B$24,MAX($AV147,0)),"")</f>
        <v/>
      </c>
      <c r="CA147" s="117" t="str">
        <f aca="false">IF(OR($BK147&lt;&gt;Constants!$B$12,NOT($BY147)),"",IF(NOT($AW147),0,Constants!$B$19*IF($AY147,1,MAX(0,MIN(1,(Constants!$B$20-W147)/Constants!$B$20)))))</f>
        <v/>
      </c>
      <c r="CB147" s="117" t="str">
        <f aca="false">IF(CA147="","",CA147*IF($AX147,1,Constants!$B$25)*BZ147)</f>
        <v/>
      </c>
      <c r="CC147" s="117" t="str">
        <f aca="false">IF(OR($BK147&lt;&gt;Constants!$B$12,NOT($BY147)),"",IF(NOT($AW147),0,IF(NOT($AY147),0,MAX(0,Constants!$B$21*(1-ABS(X147-$BM147)/$BM147)))))</f>
        <v/>
      </c>
      <c r="CD147" s="117" t="str">
        <f aca="false">IF(CC147="","",CC147*BZ147)</f>
        <v/>
      </c>
      <c r="CE147" s="117" t="str">
        <f aca="false">IF(OR($BK147&lt;&gt;Constants!$B$12,NOT($BY147)),"",IF(OR(NOT($AW147),NOT($AX147)),0,MIN(Constants!$B$18,(Constants!$B$29*$AZ147+Constants!$B$30*$BA147)*IF($AY147,1,MAX(0,MIN(1,(Constants!$B$20-W147)/Constants!$B$20))))))</f>
        <v/>
      </c>
      <c r="CF147" s="117" t="str">
        <f aca="false">IF(CE147="","",CE147*BZ147)</f>
        <v/>
      </c>
      <c r="CG147" s="122" t="str">
        <f aca="false">IF(OR($BK147&lt;&gt;Constants!$B$12,NOT($BY147)),"",CB147+CD147+CF147)</f>
        <v/>
      </c>
      <c r="CH147" s="119" t="n">
        <f aca="false">IF(OR(BN147="",BX147=""),TRUE(),BN147&lt;&gt;BX147)</f>
        <v>1</v>
      </c>
      <c r="CI147" s="117" t="str">
        <f aca="false">IF(OR($BK147&lt;&gt;Constants!$B$12,$BB147&lt;&gt;TRUE(),NOT($CH147)),"",IF(NOT($BE147),TRUE(),IF($BG147="","",$BG147)))</f>
        <v/>
      </c>
      <c r="CJ147" s="120" t="n">
        <f aca="false">IF(CI147="",FALSE(),IF(NOT($BE147),TRUE(),IF($BG147,ISNUMBER(AG147),ISNUMBER(AF147))))</f>
        <v>0</v>
      </c>
      <c r="CK147" s="121" t="str">
        <f aca="false">IF(CJ147,IF($AJ147,1,Constants!$B$22)*POWER(Constants!$B$23,MAX($BC147,0))*POWER(Constants!$B$24,MAX($BD147,0)),"")</f>
        <v/>
      </c>
      <c r="CL147" s="117" t="str">
        <f aca="false">IF(OR($BK147&lt;&gt;Constants!$B$12,NOT($CJ147)),"",IF(NOT($BE147),0,Constants!$B$19*IF($BG147,1,MAX(0,MIN(1,(Constants!$B$20-AF147)/Constants!$B$20)))))</f>
        <v/>
      </c>
      <c r="CM147" s="117" t="str">
        <f aca="false">IF(CL147="","",CL147*IF($BF147,1,Constants!$B$25)*CK147)</f>
        <v/>
      </c>
      <c r="CN147" s="117" t="str">
        <f aca="false">IF(OR($BK147&lt;&gt;Constants!$B$12,NOT($CJ147)),"",IF(NOT($BE147),0,IF(NOT($BG147),0,MAX(0,Constants!$B$21*(1-ABS(AG147-$BM147)/$BM147)))))</f>
        <v/>
      </c>
      <c r="CO147" s="117" t="str">
        <f aca="false">IF(CN147="","",CN147*CK147)</f>
        <v/>
      </c>
      <c r="CP147" s="117" t="str">
        <f aca="false">IF(OR($BK147&lt;&gt;Constants!$B$12,NOT($CJ147)),"",IF(OR(NOT($BE147),NOT($BF147)),0,MIN(Constants!$B$18,(Constants!$B$29*$BH147+Constants!$B$30*$BI147)*IF($BG147,1,MAX(0,MIN(1,(Constants!$B$20-AF147)/Constants!$B$20))))))</f>
        <v/>
      </c>
      <c r="CQ147" s="117" t="str">
        <f aca="false">IF(CP147="","",CP147*CK147)</f>
        <v/>
      </c>
      <c r="CR147" s="122" t="str">
        <f aca="false">IF(OR($BK147&lt;&gt;Constants!$B$12,NOT($CJ147)),"",CM147+CO147+CQ147)</f>
        <v/>
      </c>
      <c r="CS147" s="116" t="str">
        <f aca="false">IF(OR($BK147&lt;&gt;Constants!$B$12,ISBLANK($C147)),"",BW147)</f>
        <v/>
      </c>
      <c r="CT147" s="117" t="str">
        <f aca="false">IF(OR($BK147&lt;&gt;Constants!$B$12,ISBLANK($C147)),"",CG147)</f>
        <v/>
      </c>
      <c r="CU147" s="118" t="str">
        <f aca="false">IF(OR($BK147&lt;&gt;Constants!$B$12,ISBLANK($C147)),"",CR147)</f>
        <v/>
      </c>
      <c r="CV147" s="117" t="str">
        <f aca="false">IF(OR($BK147&lt;&gt;Constants!$B$12,ISBLANK($C147)),"",IF(COUNT(CS147:CU147)=0,0,MAX(CS147:CU147)))</f>
        <v/>
      </c>
      <c r="CW147" s="117" t="str">
        <f aca="false">IF($BK147&lt;&gt;Constants!$B$12,"",CV147)</f>
        <v/>
      </c>
      <c r="CX147" s="117" t="str">
        <f aca="false">IF(ISNUMBER(CW147), RANK(CW147,$CW$11:$CW$510), "")</f>
        <v/>
      </c>
      <c r="CY147" s="116" t="str">
        <f aca="false">IF(OR($BK147&lt;&gt;Constants!$B$12,ISBLANK($C147)),"",MAX(BT147,CD147,CO147))</f>
        <v/>
      </c>
      <c r="CZ147" s="117" t="str">
        <f aca="false">IF(ISNUMBER(CY147), RANK(CY147,CY$11:CY$510), "")</f>
        <v/>
      </c>
      <c r="DA147" s="117" t="str">
        <f aca="false">IF(OR($BK147&lt;&gt;Constants!$B$12,ISBLANK($C147)),"",MAX(AM147,AU147,IF($CH147,BC147,0)))</f>
        <v/>
      </c>
      <c r="DB147" s="117" t="str">
        <f aca="false">IF(ISNUMBER(DA147), RANK(DA147,DA$11:DA$510,1), "")</f>
        <v/>
      </c>
      <c r="DC147" s="117" t="str">
        <f aca="false">IF(OR($BK147&lt;&gt;Constants!$B$12,ISBLANK($C147)),"",MAX(BV147,CF147,CQ147))</f>
        <v/>
      </c>
      <c r="DD147" s="117" t="str">
        <f aca="false">IF(ISNUMBER(DC147),RANK(DC147,DC$11:DC$510),"")</f>
        <v/>
      </c>
      <c r="DE147" s="123" t="str">
        <f aca="false">IFERROR(IF(OR($BK147&lt;&gt;Constants!$B$12, ISBLANK($C147)),"",LARGE(CS147:CU147,2)), 0)</f>
        <v/>
      </c>
      <c r="DF147" s="118" t="str">
        <f aca="false">IF(ISNUMBER(DE147), RANK(DE147,DE$11:DE$510), "")</f>
        <v/>
      </c>
      <c r="DG147" s="117" t="str">
        <f aca="false">IF(ISBLANK($C147),"",IF(BK147=Constants!$B$12,RANK($CX147, $CX$11:$CX$510, 1)+
SUMPRODUCT(--($CX$11:$CX$510=$CX147),--($CZ147&gt;$CZ$11:$CZ$510))+
SUMPRODUCT(--($CX$11:$CX$510=$CX147),--($CZ147=$CZ$11:$CZ$510),--($DB147&gt;$DB$11:$DB$510))+
SUMPRODUCT(--($CX$11:$CX$510=$CX147),--($CZ147=$CZ$11:$CZ$510),--($DB147=$DB$11:$DB$510), --($DD147&gt;$DD$11:$DD$510))+
SUMPRODUCT(--($CX$11:$CX$510=$CX147),--($CZ147=$CZ$11:$CZ$510),--($DB147=$DB$11:$DB$510), --($DD147=$DD$11:$DD$510), --($DF147&gt;$DF$11:$DF$510))
,BK147)
)</f>
        <v/>
      </c>
      <c r="DH147" s="117" t="str">
        <f aca="false">IF(ISBLANK(C147),"",IF(BK147&lt;&gt;Constants!$B$12, BK147, CX147-DG147))</f>
        <v/>
      </c>
      <c r="DI147" s="118"/>
      <c r="DJ147" s="124"/>
      <c r="DK147" s="125" t="str">
        <f aca="false">IF(ISBLANK($C147),"",IF($BK147=Constants!$B$13,$BM147,""))</f>
        <v/>
      </c>
      <c r="DL147" s="124" t="str">
        <f aca="false">IF(ISBLANK($C147),"",IF($BK147&lt;&gt;Constants!$B$12,"",IF(COUNT($CS147:$CU147)=0,"",MATCH($CV147,$CS147:$CU147,0))))</f>
        <v/>
      </c>
      <c r="DM147" s="126" t="str">
        <f aca="false">IF(ISNUMBER($DL147),CHOOSE($DL147,$BR147,$CB147,$CM147),"")</f>
        <v/>
      </c>
      <c r="DN147" s="126" t="str">
        <f aca="false">IF(ISNUMBER($DL147),CHOOSE($DL147,$BT147,$CD147,$CO147),"")</f>
        <v/>
      </c>
      <c r="DO147" s="126" t="str">
        <f aca="false">IF(ISNUMBER($DL147),CHOOSE($DL147,$BV147,$CF147,$CQ147),"")</f>
        <v/>
      </c>
      <c r="DP147" s="127" t="str">
        <f aca="false">IF(ISBLANK(C147),"",IF(BK147&lt;&gt;Constants!$B$12, BK147 ,CW147))</f>
        <v/>
      </c>
      <c r="DQ147" s="128" t="str">
        <f aca="false">IF(ISBLANK($C147),"",IF($BK147&lt;&gt;Constants!$B$12,$BK147,$BL147))</f>
        <v/>
      </c>
      <c r="DR147" s="128" t="str">
        <f aca="false">IF(ISBLANK(C147),"",DH147)</f>
        <v/>
      </c>
      <c r="DS147" s="128" t="str">
        <f aca="false">IF(ISBLANK(C147),"",DG147)</f>
        <v/>
      </c>
      <c r="DT147" s="129" t="str">
        <f aca="false">IF(ISBLANK(C147),
  "",
IF(DS147=Constants!$B$9,COUNTA($C$11:$C510)+2,IF(DS147=Constants!$B$10,COUNTA($C$11:$C510)+1,IF(DS147=Constants!$B$11,COUNTA($C$11:$C510),DS147))))</f>
        <v/>
      </c>
      <c r="DU147" s="3"/>
      <c r="DV147" s="130" t="n">
        <f aca="false">IF(OR(ISNUMBER(DS147),DS147="DQ",DS147="P",DS147="NS"),
    1,
    0
)</f>
        <v>0</v>
      </c>
      <c r="DW147" s="130" t="n">
        <v>137</v>
      </c>
      <c r="DX147" s="130" t="str">
        <f aca="false">IF(ISBLANK($C147),"",IF(ISNUMBER(DT147),DT147+ROW($B147)/1000,""))</f>
        <v/>
      </c>
      <c r="DY147" s="130" t="str">
        <f aca="false">IF(ISNUMBER(DX147), RANK(DX147,DX$11:DX$510,1), "")</f>
        <v/>
      </c>
      <c r="DZ147" s="130" t="str">
        <f aca="false">IF(ISBLANK($C147),
    "",
    $B147
)</f>
        <v/>
      </c>
      <c r="EA147" s="130" t="str">
        <f aca="false">IF(ISBLANK($C147),
    "",
    $C147
)</f>
        <v/>
      </c>
      <c r="EB147" s="130" t="str">
        <f aca="false">IF(ISBLANK($C147),
    "",
    $D147
)</f>
        <v/>
      </c>
      <c r="EC147" s="130" t="str">
        <f aca="false">IF(ISBLANK($C147),"",$DQ147)</f>
        <v/>
      </c>
      <c r="ED147" s="131" t="str">
        <f aca="false">DP147</f>
        <v/>
      </c>
      <c r="EE147" s="130" t="str">
        <f aca="false">IF(ISBLANK($C147),
    "",
    DS147
)</f>
        <v/>
      </c>
      <c r="EF147" s="132" t="str">
        <f aca="false">IF(DW147&gt;DV$10,
    "",
    VLOOKUP(DW147,DY$11:EE645,7,FALSE())
)</f>
        <v/>
      </c>
      <c r="EG147" s="133" t="str">
        <f aca="false">IF(DW147&gt;DV$10,
    "",
    VLOOKUP(DW147,DY$11:EE645,2,FALSE())
)</f>
        <v/>
      </c>
      <c r="EH147" s="133" t="str">
        <f aca="false">IF(DW147&gt;DV$10,
    "",
    VLOOKUP(DW147,DY$11:EE645,3,FALSE())
)</f>
        <v/>
      </c>
      <c r="EI147" s="133" t="str">
        <f aca="false">IF(DW147&gt;DV$10,
    "",
    VLOOKUP(DW147,DY$11:EE645,4,FALSE())
)</f>
        <v/>
      </c>
      <c r="EJ147" s="134" t="str">
        <f aca="false">IF(DW147&gt;DV$10,
    "",
    VLOOKUP(DW147,DY$11:EE645,6,FALSE())
)</f>
        <v/>
      </c>
      <c r="EK147" s="59"/>
    </row>
    <row r="148" customFormat="false" ht="15.75" hidden="false" customHeight="false" outlineLevel="0" collapsed="false">
      <c r="A148" s="3"/>
      <c r="B148" s="153"/>
      <c r="C148" s="154"/>
      <c r="D148" s="135"/>
      <c r="E148" s="158"/>
      <c r="F148" s="137"/>
      <c r="G148" s="137"/>
      <c r="H148" s="138"/>
      <c r="I148" s="139"/>
      <c r="J148" s="140"/>
      <c r="K148" s="140"/>
      <c r="L148" s="140"/>
      <c r="M148" s="140"/>
      <c r="N148" s="141"/>
      <c r="O148" s="142"/>
      <c r="P148" s="137"/>
      <c r="Q148" s="138"/>
      <c r="R148" s="139"/>
      <c r="S148" s="140"/>
      <c r="T148" s="140"/>
      <c r="U148" s="140"/>
      <c r="V148" s="140"/>
      <c r="W148" s="141"/>
      <c r="X148" s="142"/>
      <c r="Y148" s="137"/>
      <c r="Z148" s="138"/>
      <c r="AA148" s="139"/>
      <c r="AB148" s="140"/>
      <c r="AC148" s="140"/>
      <c r="AD148" s="140"/>
      <c r="AE148" s="140"/>
      <c r="AF148" s="141"/>
      <c r="AG148" s="143"/>
      <c r="AH148" s="139"/>
      <c r="AI148" s="116"/>
      <c r="AJ148" s="116" t="str">
        <f aca="false">IF(ISBLANK($C148),
  "",
IF(E148=Constants!$B$7,
  TRUE(),
IF(E148=Constants!$B$8,
  FALSE(),
  TRUE()
)))</f>
        <v/>
      </c>
      <c r="AK148" s="117" t="str">
        <f aca="false">IF(ISBLANK($C148),"",IF(F148=Constants!$B$8,FALSE(),TRUE()))</f>
        <v/>
      </c>
      <c r="AL148" s="117" t="str">
        <f aca="false">IF(ISBLANK($C148),"",COUNTA($G148:$O148)&gt;0)</f>
        <v/>
      </c>
      <c r="AM148" s="117" t="str">
        <f aca="false">IF(OR(ISBLANK($C148),$AL148&lt;&gt;TRUE()),"",IF(ISBLANK(G148),Constants!$B$27,MAX(0,G148)))</f>
        <v/>
      </c>
      <c r="AN148" s="117" t="str">
        <f aca="false">IF(OR(ISBLANK($C148),$AL148&lt;&gt;TRUE()),"",IF(ISBLANK(H148),Constants!$B$28,MAX(0,H148)))</f>
        <v/>
      </c>
      <c r="AO148" s="117" t="str">
        <f aca="false">IF(OR(ISBLANK($C148),$AL148&lt;&gt;TRUE()),"",IF(J148=Constants!$B$7,TRUE(),IF(J148=Constants!$B$8,FALSE(),TRUE())))</f>
        <v/>
      </c>
      <c r="AP148" s="117" t="str">
        <f aca="false">IF(OR(ISBLANK($C148),$AL148&lt;&gt;TRUE()),"",IF(I148=Constants!$B$7,TRUE(),IF(I148=Constants!$B$8,FALSE(),TRUE())))</f>
        <v/>
      </c>
      <c r="AQ148" s="117" t="str">
        <f aca="false">IF(OR(ISBLANK($C148),$AL148&lt;&gt;TRUE()),"",IF(K148=Constants!$B$33,TRUE(),IF(K148=Constants!$B$34,FALSE(),IF(AND(ISNUMBER(O148),OR(ISBLANK(N148),N148=0)),TRUE(),IF(AND(ISBLANK(O148),ISNUMBER(N148),N148&lt;&gt;0),FALSE(),"")))))</f>
        <v/>
      </c>
      <c r="AR148" s="117" t="str">
        <f aca="false">IF(OR(ISBLANK($C148),$AL148&lt;&gt;TRUE()),"",IF(ISBLANK(L148),Constants!$B$35,MAX(0,MIN(Constants!$B$31,L148))))</f>
        <v/>
      </c>
      <c r="AS148" s="117" t="str">
        <f aca="false">IF(OR(ISBLANK($C148),$AL148&lt;&gt;TRUE()),"",IF(ISBLANK(M148),Constants!$B$35,MAX(0,MIN(Constants!$B$32,M148))))</f>
        <v/>
      </c>
      <c r="AT148" s="117" t="str">
        <f aca="false">IF(ISBLANK($C148),"",COUNTA($P148:$X148)&gt;0)</f>
        <v/>
      </c>
      <c r="AU148" s="117" t="str">
        <f aca="false">IF(OR(ISBLANK($C148),$AT148&lt;&gt;TRUE()),"",IF(ISBLANK(P148),Constants!$B$27,MAX(0,P148)))</f>
        <v/>
      </c>
      <c r="AV148" s="117" t="str">
        <f aca="false">IF(OR(ISBLANK($C148),$AT148&lt;&gt;TRUE()),"",IF(ISBLANK(Q148),Constants!$B$28,MAX(0,Q148)))</f>
        <v/>
      </c>
      <c r="AW148" s="117" t="str">
        <f aca="false">IF(OR(ISBLANK($C148),$AT148&lt;&gt;TRUE()),"",IF(S148=Constants!$B$7,TRUE(),IF(S148=Constants!$B$8,FALSE(),TRUE())))</f>
        <v/>
      </c>
      <c r="AX148" s="117" t="str">
        <f aca="false">IF(OR(ISBLANK($C148),$AT148&lt;&gt;TRUE()),"",IF(R148=Constants!$B$7,TRUE(),IF(R148=Constants!$B$8,FALSE(),TRUE())))</f>
        <v/>
      </c>
      <c r="AY148" s="117" t="str">
        <f aca="false">IF(OR(ISBLANK($C148),$AT148&lt;&gt;TRUE()),"",IF(T148=Constants!$B$33,TRUE(),IF(T148=Constants!$B$34,FALSE(),IF(AND(ISNUMBER(X148),OR(ISBLANK(W148),W148=0)),TRUE(),IF(AND(ISBLANK(X148),ISNUMBER(W148),W148&lt;&gt;0),FALSE(),"")))))</f>
        <v/>
      </c>
      <c r="AZ148" s="117" t="str">
        <f aca="false">IF(OR(ISBLANK($C148),$AT148&lt;&gt;TRUE()),"",IF(ISBLANK(U148),Constants!$B$35,MAX(0,MIN(Constants!$B$31,U148))))</f>
        <v/>
      </c>
      <c r="BA148" s="117" t="str">
        <f aca="false">IF(OR(ISBLANK($C148),$AT148&lt;&gt;TRUE()),"",IF(ISBLANK(V148),Constants!$B$35,MAX(0,MIN(Constants!$B$32,V148))))</f>
        <v/>
      </c>
      <c r="BB148" s="117" t="str">
        <f aca="false">IF(ISBLANK($C148),"",COUNTA($Y148:$AG148)&gt;0)</f>
        <v/>
      </c>
      <c r="BC148" s="117" t="str">
        <f aca="false">IF(OR(ISBLANK($C148),$BB148&lt;&gt;TRUE()),"",IF(ISBLANK(Y148),Constants!$B$27,MAX(0,Y148)))</f>
        <v/>
      </c>
      <c r="BD148" s="117" t="str">
        <f aca="false">IF(OR(ISBLANK($C148),$BB148&lt;&gt;TRUE()),"",IF(ISBLANK(Z148),Constants!$B$28,MAX(0,Z148)))</f>
        <v/>
      </c>
      <c r="BE148" s="117" t="str">
        <f aca="false">IF(OR(ISBLANK($C148),$BB148&lt;&gt;TRUE()),"",IF(AB148=Constants!$B$7,TRUE(),IF(AB148=Constants!$B$8,FALSE(),TRUE())))</f>
        <v/>
      </c>
      <c r="BF148" s="117" t="str">
        <f aca="false">IF(OR(ISBLANK($C148),$BB148&lt;&gt;TRUE()),"",IF(AA148=Constants!$B$7,TRUE(),IF(AA148=Constants!$B$8,FALSE(),TRUE())))</f>
        <v/>
      </c>
      <c r="BG148" s="117" t="str">
        <f aca="false">IF(OR(ISBLANK($C148),$BB148&lt;&gt;TRUE()),"",IF(AC148=Constants!$B$33,TRUE(),IF(AC148=Constants!$B$34,FALSE(),IF(AND(ISNUMBER(AG148),OR(ISBLANK(AF148),AF148=0)),TRUE(),IF(AND(ISBLANK(AG148),ISNUMBER(AF148),AF148&lt;&gt;0),FALSE(),"")))))</f>
        <v/>
      </c>
      <c r="BH148" s="117" t="str">
        <f aca="false">IF(OR(ISBLANK($C148),$BB148&lt;&gt;TRUE()),"",IF(ISBLANK(AD148),Constants!$B$35,MAX(0,MIN(Constants!$B$31,AD148))))</f>
        <v/>
      </c>
      <c r="BI148" s="117" t="str">
        <f aca="false">IF(OR(ISBLANK($C148),$BB148&lt;&gt;TRUE()),"",IF(ISBLANK(AE148),Constants!$B$35,MAX(0,MIN(Constants!$B$32,AE148))))</f>
        <v/>
      </c>
      <c r="BJ148" s="118" t="str">
        <f aca="false">IF(ISBLANK($C148),
  "",
IF(AH148=Constants!$B$7,
  TRUE(),
IF(AH148=Constants!$B$8,
  FALSE(),
  FALSE()
)))</f>
        <v/>
      </c>
      <c r="BK148" s="117" t="str">
        <f aca="false">IF(ISBLANK($C148),"",IF($BJ148,Constants!$B$9,IF(COUNTA($E148:$AH148)=0,Constants!$B$10,IF(NOT($AK148),Constants!$B$11,IF(AND(NOT(ISNUMBER($BM148)),COUNTA($O148,$X148,$AG148)&gt;0),Constants!$B$13,Constants!$B$12)))))</f>
        <v/>
      </c>
      <c r="BL148" s="117" t="str">
        <f aca="false">IF(ISBLANK($C148),"",IF($BK148&lt;&gt;Constants!$B$12,$BK148,Constants!$B$4))</f>
        <v/>
      </c>
      <c r="BM148" s="116" t="str">
        <f aca="false">IF(OR(ISBLANK($D$8), NOT(ISNUMBER($D$8))), Constants!$B$17,$D$8)</f>
        <v>ERROR: Set Target Time in cell D8</v>
      </c>
      <c r="BN148" s="119" t="str">
        <f aca="false">IF(OR($BK148&lt;&gt;Constants!$B$12,$AL148&lt;&gt;TRUE()),"",IF(NOT($AO148),TRUE(),IF($AQ148="","",$AQ148)))</f>
        <v/>
      </c>
      <c r="BO148" s="120" t="n">
        <f aca="false">IF(BN148="",FALSE(),IF(NOT($AO148),TRUE(),IF($AQ148,ISNUMBER(O148),ISNUMBER(N148))))</f>
        <v>0</v>
      </c>
      <c r="BP148" s="121" t="str">
        <f aca="false">IF(BO148,IF($AJ148,1,Constants!$B$22)*POWER(Constants!$B$23,MAX($AM148,0))*POWER(Constants!$B$24,MAX($AN148,0)),"")</f>
        <v/>
      </c>
      <c r="BQ148" s="117" t="str">
        <f aca="false">IF(OR($BK148&lt;&gt;Constants!$B$12,NOT($BO148)),"",IF(NOT($AO148),0,Constants!$B$19*IF($AQ148,1,MAX(0,MIN(1,(Constants!$B$20-N148)/Constants!$B$20)))))</f>
        <v/>
      </c>
      <c r="BR148" s="117" t="str">
        <f aca="false">IF(BQ148="","",BQ148*IF($AP148,1,Constants!$B$25)*BP148)</f>
        <v/>
      </c>
      <c r="BS148" s="117" t="str">
        <f aca="false">IF(OR($BK148&lt;&gt;Constants!$B$12,NOT($BO148)),"",IF(NOT($AO148),0,IF(NOT($AQ148),0,MAX(0,Constants!$B$21*(1-ABS(O148-$BM148)/$BM148)))))</f>
        <v/>
      </c>
      <c r="BT148" s="117" t="str">
        <f aca="false">IF(BS148="","",BS148*BP148)</f>
        <v/>
      </c>
      <c r="BU148" s="117" t="str">
        <f aca="false">IF(OR($BK148&lt;&gt;Constants!$B$12,NOT($BO148)),"",IF(OR(NOT($AO148),NOT($AP148)),0,MIN(Constants!$B$18,(Constants!$B$29*$AR148+Constants!$B$30*$AS148)*IF($AQ148,1,MAX(0,MIN(1,(Constants!$B$20-N148)/Constants!$B$20))))))</f>
        <v/>
      </c>
      <c r="BV148" s="117" t="str">
        <f aca="false">IF(BU148="","",BU148*BP148)</f>
        <v/>
      </c>
      <c r="BW148" s="122" t="str">
        <f aca="false">IF(OR($BK148&lt;&gt;Constants!$B$12,NOT($BO148)),"",BR148+BT148+BV148)</f>
        <v/>
      </c>
      <c r="BX148" s="119" t="str">
        <f aca="false">IF(OR($BK148&lt;&gt;Constants!$B$12,$AT148&lt;&gt;TRUE()),"",IF(NOT($AW148),TRUE(),IF($AY148="","",$AY148)))</f>
        <v/>
      </c>
      <c r="BY148" s="120" t="n">
        <f aca="false">IF(BX148="",FALSE(),IF(NOT($AW148),TRUE(),IF($AY148,ISNUMBER(X148),ISNUMBER(W148))))</f>
        <v>0</v>
      </c>
      <c r="BZ148" s="121" t="str">
        <f aca="false">IF(BY148,IF($AJ148,1,Constants!$B$22)*POWER(Constants!$B$23,MAX($AU148,0))*POWER(Constants!$B$24,MAX($AV148,0)),"")</f>
        <v/>
      </c>
      <c r="CA148" s="117" t="str">
        <f aca="false">IF(OR($BK148&lt;&gt;Constants!$B$12,NOT($BY148)),"",IF(NOT($AW148),0,Constants!$B$19*IF($AY148,1,MAX(0,MIN(1,(Constants!$B$20-W148)/Constants!$B$20)))))</f>
        <v/>
      </c>
      <c r="CB148" s="117" t="str">
        <f aca="false">IF(CA148="","",CA148*IF($AX148,1,Constants!$B$25)*BZ148)</f>
        <v/>
      </c>
      <c r="CC148" s="117" t="str">
        <f aca="false">IF(OR($BK148&lt;&gt;Constants!$B$12,NOT($BY148)),"",IF(NOT($AW148),0,IF(NOT($AY148),0,MAX(0,Constants!$B$21*(1-ABS(X148-$BM148)/$BM148)))))</f>
        <v/>
      </c>
      <c r="CD148" s="117" t="str">
        <f aca="false">IF(CC148="","",CC148*BZ148)</f>
        <v/>
      </c>
      <c r="CE148" s="117" t="str">
        <f aca="false">IF(OR($BK148&lt;&gt;Constants!$B$12,NOT($BY148)),"",IF(OR(NOT($AW148),NOT($AX148)),0,MIN(Constants!$B$18,(Constants!$B$29*$AZ148+Constants!$B$30*$BA148)*IF($AY148,1,MAX(0,MIN(1,(Constants!$B$20-W148)/Constants!$B$20))))))</f>
        <v/>
      </c>
      <c r="CF148" s="117" t="str">
        <f aca="false">IF(CE148="","",CE148*BZ148)</f>
        <v/>
      </c>
      <c r="CG148" s="122" t="str">
        <f aca="false">IF(OR($BK148&lt;&gt;Constants!$B$12,NOT($BY148)),"",CB148+CD148+CF148)</f>
        <v/>
      </c>
      <c r="CH148" s="119" t="n">
        <f aca="false">IF(OR(BN148="",BX148=""),TRUE(),BN148&lt;&gt;BX148)</f>
        <v>1</v>
      </c>
      <c r="CI148" s="117" t="str">
        <f aca="false">IF(OR($BK148&lt;&gt;Constants!$B$12,$BB148&lt;&gt;TRUE(),NOT($CH148)),"",IF(NOT($BE148),TRUE(),IF($BG148="","",$BG148)))</f>
        <v/>
      </c>
      <c r="CJ148" s="120" t="n">
        <f aca="false">IF(CI148="",FALSE(),IF(NOT($BE148),TRUE(),IF($BG148,ISNUMBER(AG148),ISNUMBER(AF148))))</f>
        <v>0</v>
      </c>
      <c r="CK148" s="121" t="str">
        <f aca="false">IF(CJ148,IF($AJ148,1,Constants!$B$22)*POWER(Constants!$B$23,MAX($BC148,0))*POWER(Constants!$B$24,MAX($BD148,0)),"")</f>
        <v/>
      </c>
      <c r="CL148" s="117" t="str">
        <f aca="false">IF(OR($BK148&lt;&gt;Constants!$B$12,NOT($CJ148)),"",IF(NOT($BE148),0,Constants!$B$19*IF($BG148,1,MAX(0,MIN(1,(Constants!$B$20-AF148)/Constants!$B$20)))))</f>
        <v/>
      </c>
      <c r="CM148" s="117" t="str">
        <f aca="false">IF(CL148="","",CL148*IF($BF148,1,Constants!$B$25)*CK148)</f>
        <v/>
      </c>
      <c r="CN148" s="117" t="str">
        <f aca="false">IF(OR($BK148&lt;&gt;Constants!$B$12,NOT($CJ148)),"",IF(NOT($BE148),0,IF(NOT($BG148),0,MAX(0,Constants!$B$21*(1-ABS(AG148-$BM148)/$BM148)))))</f>
        <v/>
      </c>
      <c r="CO148" s="117" t="str">
        <f aca="false">IF(CN148="","",CN148*CK148)</f>
        <v/>
      </c>
      <c r="CP148" s="117" t="str">
        <f aca="false">IF(OR($BK148&lt;&gt;Constants!$B$12,NOT($CJ148)),"",IF(OR(NOT($BE148),NOT($BF148)),0,MIN(Constants!$B$18,(Constants!$B$29*$BH148+Constants!$B$30*$BI148)*IF($BG148,1,MAX(0,MIN(1,(Constants!$B$20-AF148)/Constants!$B$20))))))</f>
        <v/>
      </c>
      <c r="CQ148" s="117" t="str">
        <f aca="false">IF(CP148="","",CP148*CK148)</f>
        <v/>
      </c>
      <c r="CR148" s="122" t="str">
        <f aca="false">IF(OR($BK148&lt;&gt;Constants!$B$12,NOT($CJ148)),"",CM148+CO148+CQ148)</f>
        <v/>
      </c>
      <c r="CS148" s="116" t="str">
        <f aca="false">IF(OR($BK148&lt;&gt;Constants!$B$12,ISBLANK($C148)),"",BW148)</f>
        <v/>
      </c>
      <c r="CT148" s="117" t="str">
        <f aca="false">IF(OR($BK148&lt;&gt;Constants!$B$12,ISBLANK($C148)),"",CG148)</f>
        <v/>
      </c>
      <c r="CU148" s="118" t="str">
        <f aca="false">IF(OR($BK148&lt;&gt;Constants!$B$12,ISBLANK($C148)),"",CR148)</f>
        <v/>
      </c>
      <c r="CV148" s="117" t="str">
        <f aca="false">IF(OR($BK148&lt;&gt;Constants!$B$12,ISBLANK($C148)),"",IF(COUNT(CS148:CU148)=0,0,MAX(CS148:CU148)))</f>
        <v/>
      </c>
      <c r="CW148" s="117" t="str">
        <f aca="false">IF($BK148&lt;&gt;Constants!$B$12,"",CV148)</f>
        <v/>
      </c>
      <c r="CX148" s="117" t="str">
        <f aca="false">IF(ISNUMBER(CW148), RANK(CW148,$CW$11:$CW$510), "")</f>
        <v/>
      </c>
      <c r="CY148" s="116" t="str">
        <f aca="false">IF(OR($BK148&lt;&gt;Constants!$B$12,ISBLANK($C148)),"",MAX(BT148,CD148,CO148))</f>
        <v/>
      </c>
      <c r="CZ148" s="117" t="str">
        <f aca="false">IF(ISNUMBER(CY148), RANK(CY148,CY$11:CY$510), "")</f>
        <v/>
      </c>
      <c r="DA148" s="117" t="str">
        <f aca="false">IF(OR($BK148&lt;&gt;Constants!$B$12,ISBLANK($C148)),"",MAX(AM148,AU148,IF($CH148,BC148,0)))</f>
        <v/>
      </c>
      <c r="DB148" s="117" t="str">
        <f aca="false">IF(ISNUMBER(DA148), RANK(DA148,DA$11:DA$510,1), "")</f>
        <v/>
      </c>
      <c r="DC148" s="117" t="str">
        <f aca="false">IF(OR($BK148&lt;&gt;Constants!$B$12,ISBLANK($C148)),"",MAX(BV148,CF148,CQ148))</f>
        <v/>
      </c>
      <c r="DD148" s="117" t="str">
        <f aca="false">IF(ISNUMBER(DC148),RANK(DC148,DC$11:DC$510),"")</f>
        <v/>
      </c>
      <c r="DE148" s="123" t="str">
        <f aca="false">IFERROR(IF(OR($BK148&lt;&gt;Constants!$B$12, ISBLANK($C148)),"",LARGE(CS148:CU148,2)), 0)</f>
        <v/>
      </c>
      <c r="DF148" s="118" t="str">
        <f aca="false">IF(ISNUMBER(DE148), RANK(DE148,DE$11:DE$510), "")</f>
        <v/>
      </c>
      <c r="DG148" s="117" t="str">
        <f aca="false">IF(ISBLANK($C148),"",IF(BK148=Constants!$B$12,RANK($CX148, $CX$11:$CX$510, 1)+
SUMPRODUCT(--($CX$11:$CX$510=$CX148),--($CZ148&gt;$CZ$11:$CZ$510))+
SUMPRODUCT(--($CX$11:$CX$510=$CX148),--($CZ148=$CZ$11:$CZ$510),--($DB148&gt;$DB$11:$DB$510))+
SUMPRODUCT(--($CX$11:$CX$510=$CX148),--($CZ148=$CZ$11:$CZ$510),--($DB148=$DB$11:$DB$510), --($DD148&gt;$DD$11:$DD$510))+
SUMPRODUCT(--($CX$11:$CX$510=$CX148),--($CZ148=$CZ$11:$CZ$510),--($DB148=$DB$11:$DB$510), --($DD148=$DD$11:$DD$510), --($DF148&gt;$DF$11:$DF$510))
,BK148)
)</f>
        <v/>
      </c>
      <c r="DH148" s="117" t="str">
        <f aca="false">IF(ISBLANK(C148),"",IF(BK148&lt;&gt;Constants!$B$12, BK148, CX148-DG148))</f>
        <v/>
      </c>
      <c r="DI148" s="118"/>
      <c r="DJ148" s="124"/>
      <c r="DK148" s="125" t="str">
        <f aca="false">IF(ISBLANK($C148),"",IF($BK148=Constants!$B$13,$BM148,""))</f>
        <v/>
      </c>
      <c r="DL148" s="124" t="str">
        <f aca="false">IF(ISBLANK($C148),"",IF($BK148&lt;&gt;Constants!$B$12,"",IF(COUNT($CS148:$CU148)=0,"",MATCH($CV148,$CS148:$CU148,0))))</f>
        <v/>
      </c>
      <c r="DM148" s="126" t="str">
        <f aca="false">IF(ISNUMBER($DL148),CHOOSE($DL148,$BR148,$CB148,$CM148),"")</f>
        <v/>
      </c>
      <c r="DN148" s="126" t="str">
        <f aca="false">IF(ISNUMBER($DL148),CHOOSE($DL148,$BT148,$CD148,$CO148),"")</f>
        <v/>
      </c>
      <c r="DO148" s="126" t="str">
        <f aca="false">IF(ISNUMBER($DL148),CHOOSE($DL148,$BV148,$CF148,$CQ148),"")</f>
        <v/>
      </c>
      <c r="DP148" s="127" t="str">
        <f aca="false">IF(ISBLANK(C148),"",IF(BK148&lt;&gt;Constants!$B$12, BK148 ,CW148))</f>
        <v/>
      </c>
      <c r="DQ148" s="128" t="str">
        <f aca="false">IF(ISBLANK($C148),"",IF($BK148&lt;&gt;Constants!$B$12,$BK148,$BL148))</f>
        <v/>
      </c>
      <c r="DR148" s="128" t="str">
        <f aca="false">IF(ISBLANK(C148),"",DH148)</f>
        <v/>
      </c>
      <c r="DS148" s="128" t="str">
        <f aca="false">IF(ISBLANK(C148),"",DG148)</f>
        <v/>
      </c>
      <c r="DT148" s="129" t="str">
        <f aca="false">IF(ISBLANK(C148),
  "",
IF(DS148=Constants!$B$9,COUNTA($C$11:$C510)+2,IF(DS148=Constants!$B$10,COUNTA($C$11:$C510)+1,IF(DS148=Constants!$B$11,COUNTA($C$11:$C510),DS148))))</f>
        <v/>
      </c>
      <c r="DU148" s="3"/>
      <c r="DV148" s="130" t="n">
        <f aca="false">IF(OR(ISNUMBER(DS148),DS148="DQ",DS148="P",DS148="NS"),
    1,
    0
)</f>
        <v>0</v>
      </c>
      <c r="DW148" s="130" t="n">
        <v>138</v>
      </c>
      <c r="DX148" s="130" t="str">
        <f aca="false">IF(ISBLANK($C148),"",IF(ISNUMBER(DT148),DT148+ROW($B148)/1000,""))</f>
        <v/>
      </c>
      <c r="DY148" s="130" t="str">
        <f aca="false">IF(ISNUMBER(DX148), RANK(DX148,DX$11:DX$510,1), "")</f>
        <v/>
      </c>
      <c r="DZ148" s="130" t="str">
        <f aca="false">IF(ISBLANK($C148),
    "",
    $B148
)</f>
        <v/>
      </c>
      <c r="EA148" s="130" t="str">
        <f aca="false">IF(ISBLANK($C148),
    "",
    $C148
)</f>
        <v/>
      </c>
      <c r="EB148" s="130" t="str">
        <f aca="false">IF(ISBLANK($C148),
    "",
    $D148
)</f>
        <v/>
      </c>
      <c r="EC148" s="130" t="str">
        <f aca="false">IF(ISBLANK($C148),"",$DQ148)</f>
        <v/>
      </c>
      <c r="ED148" s="131" t="str">
        <f aca="false">DP148</f>
        <v/>
      </c>
      <c r="EE148" s="130" t="str">
        <f aca="false">IF(ISBLANK($C148),
    "",
    DS148
)</f>
        <v/>
      </c>
      <c r="EF148" s="132" t="str">
        <f aca="false">IF(DW148&gt;DV$10,
    "",
    VLOOKUP(DW148,DY$11:EE646,7,FALSE())
)</f>
        <v/>
      </c>
      <c r="EG148" s="133" t="str">
        <f aca="false">IF(DW148&gt;DV$10,
    "",
    VLOOKUP(DW148,DY$11:EE646,2,FALSE())
)</f>
        <v/>
      </c>
      <c r="EH148" s="133" t="str">
        <f aca="false">IF(DW148&gt;DV$10,
    "",
    VLOOKUP(DW148,DY$11:EE646,3,FALSE())
)</f>
        <v/>
      </c>
      <c r="EI148" s="133" t="str">
        <f aca="false">IF(DW148&gt;DV$10,
    "",
    VLOOKUP(DW148,DY$11:EE646,4,FALSE())
)</f>
        <v/>
      </c>
      <c r="EJ148" s="134" t="str">
        <f aca="false">IF(DW148&gt;DV$10,
    "",
    VLOOKUP(DW148,DY$11:EE646,6,FALSE())
)</f>
        <v/>
      </c>
      <c r="EK148" s="59"/>
    </row>
    <row r="149" customFormat="false" ht="15.75" hidden="false" customHeight="false" outlineLevel="0" collapsed="false">
      <c r="A149" s="3"/>
      <c r="B149" s="155"/>
      <c r="C149" s="156"/>
      <c r="D149" s="96"/>
      <c r="E149" s="157"/>
      <c r="F149" s="148"/>
      <c r="G149" s="148"/>
      <c r="H149" s="149"/>
      <c r="I149" s="150"/>
      <c r="J149" s="151"/>
      <c r="K149" s="151"/>
      <c r="L149" s="151"/>
      <c r="M149" s="151"/>
      <c r="N149" s="152"/>
      <c r="O149" s="103"/>
      <c r="P149" s="148"/>
      <c r="Q149" s="149"/>
      <c r="R149" s="150"/>
      <c r="S149" s="151"/>
      <c r="T149" s="151"/>
      <c r="U149" s="151"/>
      <c r="V149" s="151"/>
      <c r="W149" s="152"/>
      <c r="X149" s="103"/>
      <c r="Y149" s="148"/>
      <c r="Z149" s="149"/>
      <c r="AA149" s="150"/>
      <c r="AB149" s="151"/>
      <c r="AC149" s="151"/>
      <c r="AD149" s="151"/>
      <c r="AE149" s="151"/>
      <c r="AF149" s="152"/>
      <c r="AG149" s="104"/>
      <c r="AH149" s="150"/>
      <c r="AI149" s="73"/>
      <c r="AJ149" s="73" t="str">
        <f aca="false">IF(ISBLANK($C149),
  "",
IF(E149=Constants!$B$7,
  TRUE(),
IF(E149=Constants!$B$8,
  FALSE(),
  TRUE()
)))</f>
        <v/>
      </c>
      <c r="AK149" s="74" t="str">
        <f aca="false">IF(ISBLANK($C149),"",IF(F149=Constants!$B$8,FALSE(),TRUE()))</f>
        <v/>
      </c>
      <c r="AL149" s="74" t="str">
        <f aca="false">IF(ISBLANK($C149),"",COUNTA($G149:$O149)&gt;0)</f>
        <v/>
      </c>
      <c r="AM149" s="74" t="str">
        <f aca="false">IF(OR(ISBLANK($C149),$AL149&lt;&gt;TRUE()),"",IF(ISBLANK(G149),Constants!$B$27,MAX(0,G149)))</f>
        <v/>
      </c>
      <c r="AN149" s="74" t="str">
        <f aca="false">IF(OR(ISBLANK($C149),$AL149&lt;&gt;TRUE()),"",IF(ISBLANK(H149),Constants!$B$28,MAX(0,H149)))</f>
        <v/>
      </c>
      <c r="AO149" s="74" t="str">
        <f aca="false">IF(OR(ISBLANK($C149),$AL149&lt;&gt;TRUE()),"",IF(J149=Constants!$B$7,TRUE(),IF(J149=Constants!$B$8,FALSE(),TRUE())))</f>
        <v/>
      </c>
      <c r="AP149" s="74" t="str">
        <f aca="false">IF(OR(ISBLANK($C149),$AL149&lt;&gt;TRUE()),"",IF(I149=Constants!$B$7,TRUE(),IF(I149=Constants!$B$8,FALSE(),TRUE())))</f>
        <v/>
      </c>
      <c r="AQ149" s="74" t="str">
        <f aca="false">IF(OR(ISBLANK($C149),$AL149&lt;&gt;TRUE()),"",IF(K149=Constants!$B$33,TRUE(),IF(K149=Constants!$B$34,FALSE(),IF(AND(ISNUMBER(O149),OR(ISBLANK(N149),N149=0)),TRUE(),IF(AND(ISBLANK(O149),ISNUMBER(N149),N149&lt;&gt;0),FALSE(),"")))))</f>
        <v/>
      </c>
      <c r="AR149" s="74" t="str">
        <f aca="false">IF(OR(ISBLANK($C149),$AL149&lt;&gt;TRUE()),"",IF(ISBLANK(L149),Constants!$B$35,MAX(0,MIN(Constants!$B$31,L149))))</f>
        <v/>
      </c>
      <c r="AS149" s="74" t="str">
        <f aca="false">IF(OR(ISBLANK($C149),$AL149&lt;&gt;TRUE()),"",IF(ISBLANK(M149),Constants!$B$35,MAX(0,MIN(Constants!$B$32,M149))))</f>
        <v/>
      </c>
      <c r="AT149" s="74" t="str">
        <f aca="false">IF(ISBLANK($C149),"",COUNTA($P149:$X149)&gt;0)</f>
        <v/>
      </c>
      <c r="AU149" s="74" t="str">
        <f aca="false">IF(OR(ISBLANK($C149),$AT149&lt;&gt;TRUE()),"",IF(ISBLANK(P149),Constants!$B$27,MAX(0,P149)))</f>
        <v/>
      </c>
      <c r="AV149" s="74" t="str">
        <f aca="false">IF(OR(ISBLANK($C149),$AT149&lt;&gt;TRUE()),"",IF(ISBLANK(Q149),Constants!$B$28,MAX(0,Q149)))</f>
        <v/>
      </c>
      <c r="AW149" s="74" t="str">
        <f aca="false">IF(OR(ISBLANK($C149),$AT149&lt;&gt;TRUE()),"",IF(S149=Constants!$B$7,TRUE(),IF(S149=Constants!$B$8,FALSE(),TRUE())))</f>
        <v/>
      </c>
      <c r="AX149" s="74" t="str">
        <f aca="false">IF(OR(ISBLANK($C149),$AT149&lt;&gt;TRUE()),"",IF(R149=Constants!$B$7,TRUE(),IF(R149=Constants!$B$8,FALSE(),TRUE())))</f>
        <v/>
      </c>
      <c r="AY149" s="74" t="str">
        <f aca="false">IF(OR(ISBLANK($C149),$AT149&lt;&gt;TRUE()),"",IF(T149=Constants!$B$33,TRUE(),IF(T149=Constants!$B$34,FALSE(),IF(AND(ISNUMBER(X149),OR(ISBLANK(W149),W149=0)),TRUE(),IF(AND(ISBLANK(X149),ISNUMBER(W149),W149&lt;&gt;0),FALSE(),"")))))</f>
        <v/>
      </c>
      <c r="AZ149" s="74" t="str">
        <f aca="false">IF(OR(ISBLANK($C149),$AT149&lt;&gt;TRUE()),"",IF(ISBLANK(U149),Constants!$B$35,MAX(0,MIN(Constants!$B$31,U149))))</f>
        <v/>
      </c>
      <c r="BA149" s="74" t="str">
        <f aca="false">IF(OR(ISBLANK($C149),$AT149&lt;&gt;TRUE()),"",IF(ISBLANK(V149),Constants!$B$35,MAX(0,MIN(Constants!$B$32,V149))))</f>
        <v/>
      </c>
      <c r="BB149" s="74" t="str">
        <f aca="false">IF(ISBLANK($C149),"",COUNTA($Y149:$AG149)&gt;0)</f>
        <v/>
      </c>
      <c r="BC149" s="74" t="str">
        <f aca="false">IF(OR(ISBLANK($C149),$BB149&lt;&gt;TRUE()),"",IF(ISBLANK(Y149),Constants!$B$27,MAX(0,Y149)))</f>
        <v/>
      </c>
      <c r="BD149" s="74" t="str">
        <f aca="false">IF(OR(ISBLANK($C149),$BB149&lt;&gt;TRUE()),"",IF(ISBLANK(Z149),Constants!$B$28,MAX(0,Z149)))</f>
        <v/>
      </c>
      <c r="BE149" s="74" t="str">
        <f aca="false">IF(OR(ISBLANK($C149),$BB149&lt;&gt;TRUE()),"",IF(AB149=Constants!$B$7,TRUE(),IF(AB149=Constants!$B$8,FALSE(),TRUE())))</f>
        <v/>
      </c>
      <c r="BF149" s="74" t="str">
        <f aca="false">IF(OR(ISBLANK($C149),$BB149&lt;&gt;TRUE()),"",IF(AA149=Constants!$B$7,TRUE(),IF(AA149=Constants!$B$8,FALSE(),TRUE())))</f>
        <v/>
      </c>
      <c r="BG149" s="74" t="str">
        <f aca="false">IF(OR(ISBLANK($C149),$BB149&lt;&gt;TRUE()),"",IF(AC149=Constants!$B$33,TRUE(),IF(AC149=Constants!$B$34,FALSE(),IF(AND(ISNUMBER(AG149),OR(ISBLANK(AF149),AF149=0)),TRUE(),IF(AND(ISBLANK(AG149),ISNUMBER(AF149),AF149&lt;&gt;0),FALSE(),"")))))</f>
        <v/>
      </c>
      <c r="BH149" s="74" t="str">
        <f aca="false">IF(OR(ISBLANK($C149),$BB149&lt;&gt;TRUE()),"",IF(ISBLANK(AD149),Constants!$B$35,MAX(0,MIN(Constants!$B$31,AD149))))</f>
        <v/>
      </c>
      <c r="BI149" s="74" t="str">
        <f aca="false">IF(OR(ISBLANK($C149),$BB149&lt;&gt;TRUE()),"",IF(ISBLANK(AE149),Constants!$B$35,MAX(0,MIN(Constants!$B$32,AE149))))</f>
        <v/>
      </c>
      <c r="BJ149" s="75" t="str">
        <f aca="false">IF(ISBLANK($C149),
  "",
IF(AH149=Constants!$B$7,
  TRUE(),
IF(AH149=Constants!$B$8,
  FALSE(),
  FALSE()
)))</f>
        <v/>
      </c>
      <c r="BK149" s="74" t="str">
        <f aca="false">IF(ISBLANK($C149),"",IF($BJ149,Constants!$B$9,IF(COUNTA($E149:$AH149)=0,Constants!$B$10,IF(NOT($AK149),Constants!$B$11,IF(AND(NOT(ISNUMBER($BM149)),COUNTA($O149,$X149,$AG149)&gt;0),Constants!$B$13,Constants!$B$12)))))</f>
        <v/>
      </c>
      <c r="BL149" s="74" t="str">
        <f aca="false">IF(ISBLANK($C149),"",IF($BK149&lt;&gt;Constants!$B$12,$BK149,Constants!$B$4))</f>
        <v/>
      </c>
      <c r="BM149" s="73" t="str">
        <f aca="false">IF(OR(ISBLANK($D$8), NOT(ISNUMBER($D$8))), Constants!$B$17,$D$8)</f>
        <v>ERROR: Set Target Time in cell D8</v>
      </c>
      <c r="BN149" s="73" t="str">
        <f aca="false">IF(OR($BK149&lt;&gt;Constants!$B$12,$AL149&lt;&gt;TRUE()),"",IF(NOT($AO149),TRUE(),IF($AQ149="","",$AQ149)))</f>
        <v/>
      </c>
      <c r="BO149" s="74" t="b">
        <f aca="false">IF(BN149="",FALSE(),IF(NOT($AO149),TRUE(),IF($AQ149,ISNUMBER(O149),ISNUMBER(N149))))</f>
        <v>0</v>
      </c>
      <c r="BP149" s="76" t="str">
        <f aca="false">IF(BO149,IF($AJ149,1,Constants!$B$22)*POWER(Constants!$B$23,MAX($AM149,0))*POWER(Constants!$B$24,MAX($AN149,0)),"")</f>
        <v/>
      </c>
      <c r="BQ149" s="74" t="str">
        <f aca="false">IF(OR($BK149&lt;&gt;Constants!$B$12,NOT($BO149)),"",IF(NOT($AO149),0,Constants!$B$19*IF($AQ149,1,MAX(0,MIN(1,(Constants!$B$20-N149)/Constants!$B$20)))))</f>
        <v/>
      </c>
      <c r="BR149" s="74" t="str">
        <f aca="false">IF(BQ149="","",BQ149*IF($AP149,1,Constants!$B$25)*BP149)</f>
        <v/>
      </c>
      <c r="BS149" s="74" t="str">
        <f aca="false">IF(OR($BK149&lt;&gt;Constants!$B$12,NOT($BO149)),"",IF(NOT($AO149),0,IF(NOT($AQ149),0,MAX(0,Constants!$B$21*(1-ABS(O149-$BM149)/$BM149)))))</f>
        <v/>
      </c>
      <c r="BT149" s="74" t="str">
        <f aca="false">IF(BS149="","",BS149*BP149)</f>
        <v/>
      </c>
      <c r="BU149" s="74" t="str">
        <f aca="false">IF(OR($BK149&lt;&gt;Constants!$B$12,NOT($BO149)),"",IF(OR(NOT($AO149),NOT($AP149)),0,MIN(Constants!$B$18,(Constants!$B$29*$AR149+Constants!$B$30*$AS149)*IF($AQ149,1,MAX(0,MIN(1,(Constants!$B$20-N149)/Constants!$B$20))))))</f>
        <v/>
      </c>
      <c r="BV149" s="74" t="str">
        <f aca="false">IF(BU149="","",BU149*BP149)</f>
        <v/>
      </c>
      <c r="BW149" s="75" t="str">
        <f aca="false">IF(OR($BK149&lt;&gt;Constants!$B$12,NOT($BO149)),"",BR149+BT149+BV149)</f>
        <v/>
      </c>
      <c r="BX149" s="73" t="str">
        <f aca="false">IF(OR($BK149&lt;&gt;Constants!$B$12,$AT149&lt;&gt;TRUE()),"",IF(NOT($AW149),TRUE(),IF($AY149="","",$AY149)))</f>
        <v/>
      </c>
      <c r="BY149" s="74" t="b">
        <f aca="false">IF(BX149="",FALSE(),IF(NOT($AW149),TRUE(),IF($AY149,ISNUMBER(X149),ISNUMBER(W149))))</f>
        <v>0</v>
      </c>
      <c r="BZ149" s="76" t="str">
        <f aca="false">IF(BY149,IF($AJ149,1,Constants!$B$22)*POWER(Constants!$B$23,MAX($AU149,0))*POWER(Constants!$B$24,MAX($AV149,0)),"")</f>
        <v/>
      </c>
      <c r="CA149" s="74" t="str">
        <f aca="false">IF(OR($BK149&lt;&gt;Constants!$B$12,NOT($BY149)),"",IF(NOT($AW149),0,Constants!$B$19*IF($AY149,1,MAX(0,MIN(1,(Constants!$B$20-W149)/Constants!$B$20)))))</f>
        <v/>
      </c>
      <c r="CB149" s="74" t="str">
        <f aca="false">IF(CA149="","",CA149*IF($AX149,1,Constants!$B$25)*BZ149)</f>
        <v/>
      </c>
      <c r="CC149" s="74" t="str">
        <f aca="false">IF(OR($BK149&lt;&gt;Constants!$B$12,NOT($BY149)),"",IF(NOT($AW149),0,IF(NOT($AY149),0,MAX(0,Constants!$B$21*(1-ABS(X149-$BM149)/$BM149)))))</f>
        <v/>
      </c>
      <c r="CD149" s="74" t="str">
        <f aca="false">IF(CC149="","",CC149*BZ149)</f>
        <v/>
      </c>
      <c r="CE149" s="74" t="str">
        <f aca="false">IF(OR($BK149&lt;&gt;Constants!$B$12,NOT($BY149)),"",IF(OR(NOT($AW149),NOT($AX149)),0,MIN(Constants!$B$18,(Constants!$B$29*$AZ149+Constants!$B$30*$BA149)*IF($AY149,1,MAX(0,MIN(1,(Constants!$B$20-W149)/Constants!$B$20))))))</f>
        <v/>
      </c>
      <c r="CF149" s="74" t="str">
        <f aca="false">IF(CE149="","",CE149*BZ149)</f>
        <v/>
      </c>
      <c r="CG149" s="75" t="str">
        <f aca="false">IF(OR($BK149&lt;&gt;Constants!$B$12,NOT($BY149)),"",CB149+CD149+CF149)</f>
        <v/>
      </c>
      <c r="CH149" s="73" t="b">
        <f aca="false">IF(OR(BN149="",BX149=""),TRUE(),BN149&lt;&gt;BX149)</f>
        <v>1</v>
      </c>
      <c r="CI149" s="74" t="str">
        <f aca="false">IF(OR($BK149&lt;&gt;Constants!$B$12,$BB149&lt;&gt;TRUE(),NOT($CH149)),"",IF(NOT($BE149),TRUE(),IF($BG149="","",$BG149)))</f>
        <v/>
      </c>
      <c r="CJ149" s="74" t="b">
        <f aca="false">IF(CI149="",FALSE(),IF(NOT($BE149),TRUE(),IF($BG149,ISNUMBER(AG149),ISNUMBER(AF149))))</f>
        <v>0</v>
      </c>
      <c r="CK149" s="76" t="str">
        <f aca="false">IF(CJ149,IF($AJ149,1,Constants!$B$22)*POWER(Constants!$B$23,MAX($BC149,0))*POWER(Constants!$B$24,MAX($BD149,0)),"")</f>
        <v/>
      </c>
      <c r="CL149" s="74" t="str">
        <f aca="false">IF(OR($BK149&lt;&gt;Constants!$B$12,NOT($CJ149)),"",IF(NOT($BE149),0,Constants!$B$19*IF($BG149,1,MAX(0,MIN(1,(Constants!$B$20-AF149)/Constants!$B$20)))))</f>
        <v/>
      </c>
      <c r="CM149" s="74" t="str">
        <f aca="false">IF(CL149="","",CL149*IF($BF149,1,Constants!$B$25)*CK149)</f>
        <v/>
      </c>
      <c r="CN149" s="74" t="str">
        <f aca="false">IF(OR($BK149&lt;&gt;Constants!$B$12,NOT($CJ149)),"",IF(NOT($BE149),0,IF(NOT($BG149),0,MAX(0,Constants!$B$21*(1-ABS(AG149-$BM149)/$BM149)))))</f>
        <v/>
      </c>
      <c r="CO149" s="74" t="str">
        <f aca="false">IF(CN149="","",CN149*CK149)</f>
        <v/>
      </c>
      <c r="CP149" s="74" t="str">
        <f aca="false">IF(OR($BK149&lt;&gt;Constants!$B$12,NOT($CJ149)),"",IF(OR(NOT($BE149),NOT($BF149)),0,MIN(Constants!$B$18,(Constants!$B$29*$BH149+Constants!$B$30*$BI149)*IF($BG149,1,MAX(0,MIN(1,(Constants!$B$20-AF149)/Constants!$B$20))))))</f>
        <v/>
      </c>
      <c r="CQ149" s="74" t="str">
        <f aca="false">IF(CP149="","",CP149*CK149)</f>
        <v/>
      </c>
      <c r="CR149" s="75" t="str">
        <f aca="false">IF(OR($BK149&lt;&gt;Constants!$B$12,NOT($CJ149)),"",CM149+CO149+CQ149)</f>
        <v/>
      </c>
      <c r="CS149" s="73" t="str">
        <f aca="false">IF(OR($BK149&lt;&gt;Constants!$B$12,ISBLANK($C149)),"",BW149)</f>
        <v/>
      </c>
      <c r="CT149" s="74" t="str">
        <f aca="false">IF(OR($BK149&lt;&gt;Constants!$B$12,ISBLANK($C149)),"",CG149)</f>
        <v/>
      </c>
      <c r="CU149" s="75" t="str">
        <f aca="false">IF(OR($BK149&lt;&gt;Constants!$B$12,ISBLANK($C149)),"",CR149)</f>
        <v/>
      </c>
      <c r="CV149" s="74" t="str">
        <f aca="false">IF(OR($BK149&lt;&gt;Constants!$B$12,ISBLANK($C149)),"",IF(COUNT(CS149:CU149)=0,0,MAX(CS149:CU149)))</f>
        <v/>
      </c>
      <c r="CW149" s="74" t="str">
        <f aca="false">IF($BK149&lt;&gt;Constants!$B$12,"",CV149)</f>
        <v/>
      </c>
      <c r="CX149" s="74" t="str">
        <f aca="false">IF(ISNUMBER(CW149), RANK(CW149,$CW$11:$CW$510), "")</f>
        <v/>
      </c>
      <c r="CY149" s="73" t="str">
        <f aca="false">IF(OR($BK149&lt;&gt;Constants!$B$12,ISBLANK($C149)),"",MAX(BT149,CD149,CO149))</f>
        <v/>
      </c>
      <c r="CZ149" s="74" t="str">
        <f aca="false">IF(ISNUMBER(CY149), RANK(CY149,CY$11:CY$510), "")</f>
        <v/>
      </c>
      <c r="DA149" s="74" t="str">
        <f aca="false">IF(OR($BK149&lt;&gt;Constants!$B$12,ISBLANK($C149)),"",MAX(AM149,AU149,IF($CH149,BC149,0)))</f>
        <v/>
      </c>
      <c r="DB149" s="74" t="str">
        <f aca="false">IF(ISNUMBER(DA149), RANK(DA149,DA$11:DA$510,1), "")</f>
        <v/>
      </c>
      <c r="DC149" s="74" t="str">
        <f aca="false">IF(OR($BK149&lt;&gt;Constants!$B$12,ISBLANK($C149)),"",MAX(BV149,CF149,CQ149))</f>
        <v/>
      </c>
      <c r="DD149" s="74" t="str">
        <f aca="false">IF(ISNUMBER(DC149),RANK(DC149,DC$11:DC$510),"")</f>
        <v/>
      </c>
      <c r="DE149" s="77" t="str">
        <f aca="false">IFERROR(IF(OR($BK149&lt;&gt;Constants!$B$12, ISBLANK($C149)),"",LARGE(CS149:CU149,2)), 0)</f>
        <v/>
      </c>
      <c r="DF149" s="75" t="str">
        <f aca="false">IF(ISNUMBER(DE149), RANK(DE149,DE$11:DE$510), "")</f>
        <v/>
      </c>
      <c r="DG149" s="74" t="str">
        <f aca="false">IF(ISBLANK($C149),"",IF(BK149=Constants!$B$12,RANK($CX149, $CX$11:$CX$510, 1)+
SUMPRODUCT(--($CX$11:$CX$510=$CX149),--($CZ149&gt;$CZ$11:$CZ$510))+
SUMPRODUCT(--($CX$11:$CX$510=$CX149),--($CZ149=$CZ$11:$CZ$510),--($DB149&gt;$DB$11:$DB$510))+
SUMPRODUCT(--($CX$11:$CX$510=$CX149),--($CZ149=$CZ$11:$CZ$510),--($DB149=$DB$11:$DB$510), --($DD149&gt;$DD$11:$DD$510))+
SUMPRODUCT(--($CX$11:$CX$510=$CX149),--($CZ149=$CZ$11:$CZ$510),--($DB149=$DB$11:$DB$510), --($DD149=$DD$11:$DD$510), --($DF149&gt;$DF$11:$DF$510))
,BK149)
)</f>
        <v/>
      </c>
      <c r="DH149" s="74" t="str">
        <f aca="false">IF(ISBLANK(C149),"",IF(BK149&lt;&gt;Constants!$B$12, BK149, CX149-DG149))</f>
        <v/>
      </c>
      <c r="DI149" s="75"/>
      <c r="DJ149" s="78"/>
      <c r="DK149" s="79" t="str">
        <f aca="false">IF(ISBLANK($C149),"",IF($BK149=Constants!$B$13,$BM149,""))</f>
        <v/>
      </c>
      <c r="DL149" s="78" t="str">
        <f aca="false">IF(ISBLANK($C149),"",IF($BK149&lt;&gt;Constants!$B$12,"",IF(COUNT($CS149:$CU149)=0,"",MATCH($CV149,$CS149:$CU149,0))))</f>
        <v/>
      </c>
      <c r="DM149" s="80" t="str">
        <f aca="false">IF(ISNUMBER($DL149),CHOOSE($DL149,$BR149,$CB149,$CM149),"")</f>
        <v/>
      </c>
      <c r="DN149" s="80" t="str">
        <f aca="false">IF(ISNUMBER($DL149),CHOOSE($DL149,$BT149,$CD149,$CO149),"")</f>
        <v/>
      </c>
      <c r="DO149" s="80" t="str">
        <f aca="false">IF(ISNUMBER($DL149),CHOOSE($DL149,$BV149,$CF149,$CQ149),"")</f>
        <v/>
      </c>
      <c r="DP149" s="81" t="str">
        <f aca="false">IF(ISBLANK(C149),"",IF(BK149&lt;&gt;Constants!$B$12, BK149 ,CW149))</f>
        <v/>
      </c>
      <c r="DQ149" s="82" t="str">
        <f aca="false">IF(ISBLANK($C149),"",IF($BK149&lt;&gt;Constants!$B$12,$BK149,$BL149))</f>
        <v/>
      </c>
      <c r="DR149" s="82" t="str">
        <f aca="false">IF(ISBLANK(C149),"",DH149)</f>
        <v/>
      </c>
      <c r="DS149" s="82" t="str">
        <f aca="false">IF(ISBLANK(C149),"",DG149)</f>
        <v/>
      </c>
      <c r="DT149" s="83" t="str">
        <f aca="false">IF(ISBLANK(C149),
  "",
IF(DS149=Constants!$B$9,COUNTA($C$11:$C510)+2,IF(DS149=Constants!$B$10,COUNTA($C$11:$C510)+1,IF(DS149=Constants!$B$11,COUNTA($C$11:$C510),DS149))))</f>
        <v/>
      </c>
      <c r="DU149" s="3"/>
      <c r="DV149" s="84" t="n">
        <f aca="false">IF(OR(ISNUMBER(DS149),DS149="DQ",DS149="P",DS149="NS"),
    1,
    0
)</f>
        <v>0</v>
      </c>
      <c r="DW149" s="84" t="n">
        <v>139</v>
      </c>
      <c r="DX149" s="84" t="str">
        <f aca="false">IF(ISBLANK($C149),"",IF(ISNUMBER(DT149),DT149+ROW($B149)/1000,""))</f>
        <v/>
      </c>
      <c r="DY149" s="84" t="str">
        <f aca="false">IF(ISNUMBER(DX149), RANK(DX149,DX$11:DX$510,1), "")</f>
        <v/>
      </c>
      <c r="DZ149" s="84" t="str">
        <f aca="false">IF(ISBLANK($C149),
    "",
    $B149
)</f>
        <v/>
      </c>
      <c r="EA149" s="84" t="str">
        <f aca="false">IF(ISBLANK($C149),
    "",
    $C149
)</f>
        <v/>
      </c>
      <c r="EB149" s="84" t="str">
        <f aca="false">IF(ISBLANK($C149),
    "",
    $D149
)</f>
        <v/>
      </c>
      <c r="EC149" s="84" t="str">
        <f aca="false">IF(ISBLANK($C149),"",$DQ149)</f>
        <v/>
      </c>
      <c r="ED149" s="86" t="str">
        <f aca="false">DP149</f>
        <v/>
      </c>
      <c r="EE149" s="84" t="str">
        <f aca="false">IF(ISBLANK($C149),
    "",
    DS149
)</f>
        <v/>
      </c>
      <c r="EF149" s="87" t="str">
        <f aca="false">IF(DW149&gt;DV$10,
    "",
    VLOOKUP(DW149,DY$11:EE647,7,FALSE())
)</f>
        <v/>
      </c>
      <c r="EG149" s="88" t="str">
        <f aca="false">IF(DW149&gt;DV$10,
    "",
    VLOOKUP(DW149,DY$11:EE647,2,FALSE())
)</f>
        <v/>
      </c>
      <c r="EH149" s="88" t="str">
        <f aca="false">IF(DW149&gt;DV$10,
    "",
    VLOOKUP(DW149,DY$11:EE647,3,FALSE())
)</f>
        <v/>
      </c>
      <c r="EI149" s="88" t="str">
        <f aca="false">IF(DW149&gt;DV$10,
    "",
    VLOOKUP(DW149,DY$11:EE647,4,FALSE())
)</f>
        <v/>
      </c>
      <c r="EJ149" s="89" t="str">
        <f aca="false">IF(DW149&gt;DV$10,
    "",
    VLOOKUP(DW149,DY$11:EE647,6,FALSE())
)</f>
        <v/>
      </c>
      <c r="EK149" s="59"/>
    </row>
    <row r="150" customFormat="false" ht="15.75" hidden="false" customHeight="false" outlineLevel="0" collapsed="false">
      <c r="A150" s="3"/>
      <c r="B150" s="155"/>
      <c r="C150" s="156"/>
      <c r="D150" s="96"/>
      <c r="E150" s="157"/>
      <c r="F150" s="148"/>
      <c r="G150" s="148"/>
      <c r="H150" s="149"/>
      <c r="I150" s="150"/>
      <c r="J150" s="151"/>
      <c r="K150" s="151"/>
      <c r="L150" s="151"/>
      <c r="M150" s="151"/>
      <c r="N150" s="152"/>
      <c r="O150" s="103"/>
      <c r="P150" s="148"/>
      <c r="Q150" s="149"/>
      <c r="R150" s="150"/>
      <c r="S150" s="151"/>
      <c r="T150" s="151"/>
      <c r="U150" s="151"/>
      <c r="V150" s="151"/>
      <c r="W150" s="152"/>
      <c r="X150" s="103"/>
      <c r="Y150" s="148"/>
      <c r="Z150" s="149"/>
      <c r="AA150" s="150"/>
      <c r="AB150" s="151"/>
      <c r="AC150" s="151"/>
      <c r="AD150" s="151"/>
      <c r="AE150" s="151"/>
      <c r="AF150" s="152"/>
      <c r="AG150" s="104"/>
      <c r="AH150" s="150"/>
      <c r="AI150" s="73"/>
      <c r="AJ150" s="73" t="str">
        <f aca="false">IF(ISBLANK($C150),
  "",
IF(E150=Constants!$B$7,
  TRUE(),
IF(E150=Constants!$B$8,
  FALSE(),
  TRUE()
)))</f>
        <v/>
      </c>
      <c r="AK150" s="74" t="str">
        <f aca="false">IF(ISBLANK($C150),"",IF(F150=Constants!$B$8,FALSE(),TRUE()))</f>
        <v/>
      </c>
      <c r="AL150" s="74" t="str">
        <f aca="false">IF(ISBLANK($C150),"",COUNTA($G150:$O150)&gt;0)</f>
        <v/>
      </c>
      <c r="AM150" s="74" t="str">
        <f aca="false">IF(OR(ISBLANK($C150),$AL150&lt;&gt;TRUE()),"",IF(ISBLANK(G150),Constants!$B$27,MAX(0,G150)))</f>
        <v/>
      </c>
      <c r="AN150" s="74" t="str">
        <f aca="false">IF(OR(ISBLANK($C150),$AL150&lt;&gt;TRUE()),"",IF(ISBLANK(H150),Constants!$B$28,MAX(0,H150)))</f>
        <v/>
      </c>
      <c r="AO150" s="74" t="str">
        <f aca="false">IF(OR(ISBLANK($C150),$AL150&lt;&gt;TRUE()),"",IF(J150=Constants!$B$7,TRUE(),IF(J150=Constants!$B$8,FALSE(),TRUE())))</f>
        <v/>
      </c>
      <c r="AP150" s="74" t="str">
        <f aca="false">IF(OR(ISBLANK($C150),$AL150&lt;&gt;TRUE()),"",IF(I150=Constants!$B$7,TRUE(),IF(I150=Constants!$B$8,FALSE(),TRUE())))</f>
        <v/>
      </c>
      <c r="AQ150" s="74" t="str">
        <f aca="false">IF(OR(ISBLANK($C150),$AL150&lt;&gt;TRUE()),"",IF(K150=Constants!$B$33,TRUE(),IF(K150=Constants!$B$34,FALSE(),IF(AND(ISNUMBER(O150),OR(ISBLANK(N150),N150=0)),TRUE(),IF(AND(ISBLANK(O150),ISNUMBER(N150),N150&lt;&gt;0),FALSE(),"")))))</f>
        <v/>
      </c>
      <c r="AR150" s="74" t="str">
        <f aca="false">IF(OR(ISBLANK($C150),$AL150&lt;&gt;TRUE()),"",IF(ISBLANK(L150),Constants!$B$35,MAX(0,MIN(Constants!$B$31,L150))))</f>
        <v/>
      </c>
      <c r="AS150" s="74" t="str">
        <f aca="false">IF(OR(ISBLANK($C150),$AL150&lt;&gt;TRUE()),"",IF(ISBLANK(M150),Constants!$B$35,MAX(0,MIN(Constants!$B$32,M150))))</f>
        <v/>
      </c>
      <c r="AT150" s="74" t="str">
        <f aca="false">IF(ISBLANK($C150),"",COUNTA($P150:$X150)&gt;0)</f>
        <v/>
      </c>
      <c r="AU150" s="74" t="str">
        <f aca="false">IF(OR(ISBLANK($C150),$AT150&lt;&gt;TRUE()),"",IF(ISBLANK(P150),Constants!$B$27,MAX(0,P150)))</f>
        <v/>
      </c>
      <c r="AV150" s="74" t="str">
        <f aca="false">IF(OR(ISBLANK($C150),$AT150&lt;&gt;TRUE()),"",IF(ISBLANK(Q150),Constants!$B$28,MAX(0,Q150)))</f>
        <v/>
      </c>
      <c r="AW150" s="74" t="str">
        <f aca="false">IF(OR(ISBLANK($C150),$AT150&lt;&gt;TRUE()),"",IF(S150=Constants!$B$7,TRUE(),IF(S150=Constants!$B$8,FALSE(),TRUE())))</f>
        <v/>
      </c>
      <c r="AX150" s="74" t="str">
        <f aca="false">IF(OR(ISBLANK($C150),$AT150&lt;&gt;TRUE()),"",IF(R150=Constants!$B$7,TRUE(),IF(R150=Constants!$B$8,FALSE(),TRUE())))</f>
        <v/>
      </c>
      <c r="AY150" s="74" t="str">
        <f aca="false">IF(OR(ISBLANK($C150),$AT150&lt;&gt;TRUE()),"",IF(T150=Constants!$B$33,TRUE(),IF(T150=Constants!$B$34,FALSE(),IF(AND(ISNUMBER(X150),OR(ISBLANK(W150),W150=0)),TRUE(),IF(AND(ISBLANK(X150),ISNUMBER(W150),W150&lt;&gt;0),FALSE(),"")))))</f>
        <v/>
      </c>
      <c r="AZ150" s="74" t="str">
        <f aca="false">IF(OR(ISBLANK($C150),$AT150&lt;&gt;TRUE()),"",IF(ISBLANK(U150),Constants!$B$35,MAX(0,MIN(Constants!$B$31,U150))))</f>
        <v/>
      </c>
      <c r="BA150" s="74" t="str">
        <f aca="false">IF(OR(ISBLANK($C150),$AT150&lt;&gt;TRUE()),"",IF(ISBLANK(V150),Constants!$B$35,MAX(0,MIN(Constants!$B$32,V150))))</f>
        <v/>
      </c>
      <c r="BB150" s="74" t="str">
        <f aca="false">IF(ISBLANK($C150),"",COUNTA($Y150:$AG150)&gt;0)</f>
        <v/>
      </c>
      <c r="BC150" s="74" t="str">
        <f aca="false">IF(OR(ISBLANK($C150),$BB150&lt;&gt;TRUE()),"",IF(ISBLANK(Y150),Constants!$B$27,MAX(0,Y150)))</f>
        <v/>
      </c>
      <c r="BD150" s="74" t="str">
        <f aca="false">IF(OR(ISBLANK($C150),$BB150&lt;&gt;TRUE()),"",IF(ISBLANK(Z150),Constants!$B$28,MAX(0,Z150)))</f>
        <v/>
      </c>
      <c r="BE150" s="74" t="str">
        <f aca="false">IF(OR(ISBLANK($C150),$BB150&lt;&gt;TRUE()),"",IF(AB150=Constants!$B$7,TRUE(),IF(AB150=Constants!$B$8,FALSE(),TRUE())))</f>
        <v/>
      </c>
      <c r="BF150" s="74" t="str">
        <f aca="false">IF(OR(ISBLANK($C150),$BB150&lt;&gt;TRUE()),"",IF(AA150=Constants!$B$7,TRUE(),IF(AA150=Constants!$B$8,FALSE(),TRUE())))</f>
        <v/>
      </c>
      <c r="BG150" s="74" t="str">
        <f aca="false">IF(OR(ISBLANK($C150),$BB150&lt;&gt;TRUE()),"",IF(AC150=Constants!$B$33,TRUE(),IF(AC150=Constants!$B$34,FALSE(),IF(AND(ISNUMBER(AG150),OR(ISBLANK(AF150),AF150=0)),TRUE(),IF(AND(ISBLANK(AG150),ISNUMBER(AF150),AF150&lt;&gt;0),FALSE(),"")))))</f>
        <v/>
      </c>
      <c r="BH150" s="74" t="str">
        <f aca="false">IF(OR(ISBLANK($C150),$BB150&lt;&gt;TRUE()),"",IF(ISBLANK(AD150),Constants!$B$35,MAX(0,MIN(Constants!$B$31,AD150))))</f>
        <v/>
      </c>
      <c r="BI150" s="74" t="str">
        <f aca="false">IF(OR(ISBLANK($C150),$BB150&lt;&gt;TRUE()),"",IF(ISBLANK(AE150),Constants!$B$35,MAX(0,MIN(Constants!$B$32,AE150))))</f>
        <v/>
      </c>
      <c r="BJ150" s="75" t="str">
        <f aca="false">IF(ISBLANK($C150),
  "",
IF(AH150=Constants!$B$7,
  TRUE(),
IF(AH150=Constants!$B$8,
  FALSE(),
  FALSE()
)))</f>
        <v/>
      </c>
      <c r="BK150" s="74" t="str">
        <f aca="false">IF(ISBLANK($C150),"",IF($BJ150,Constants!$B$9,IF(COUNTA($E150:$AH150)=0,Constants!$B$10,IF(NOT($AK150),Constants!$B$11,IF(AND(NOT(ISNUMBER($BM150)),COUNTA($O150,$X150,$AG150)&gt;0),Constants!$B$13,Constants!$B$12)))))</f>
        <v/>
      </c>
      <c r="BL150" s="74" t="str">
        <f aca="false">IF(ISBLANK($C150),"",IF($BK150&lt;&gt;Constants!$B$12,$BK150,Constants!$B$4))</f>
        <v/>
      </c>
      <c r="BM150" s="73" t="str">
        <f aca="false">IF(OR(ISBLANK($D$8), NOT(ISNUMBER($D$8))), Constants!$B$17,$D$8)</f>
        <v>ERROR: Set Target Time in cell D8</v>
      </c>
      <c r="BN150" s="73" t="str">
        <f aca="false">IF(OR($BK150&lt;&gt;Constants!$B$12,$AL150&lt;&gt;TRUE()),"",IF(NOT($AO150),TRUE(),IF($AQ150="","",$AQ150)))</f>
        <v/>
      </c>
      <c r="BO150" s="74" t="b">
        <f aca="false">IF(BN150="",FALSE(),IF(NOT($AO150),TRUE(),IF($AQ150,ISNUMBER(O150),ISNUMBER(N150))))</f>
        <v>0</v>
      </c>
      <c r="BP150" s="76" t="str">
        <f aca="false">IF(BO150,IF($AJ150,1,Constants!$B$22)*POWER(Constants!$B$23,MAX($AM150,0))*POWER(Constants!$B$24,MAX($AN150,0)),"")</f>
        <v/>
      </c>
      <c r="BQ150" s="74" t="str">
        <f aca="false">IF(OR($BK150&lt;&gt;Constants!$B$12,NOT($BO150)),"",IF(NOT($AO150),0,Constants!$B$19*IF($AQ150,1,MAX(0,MIN(1,(Constants!$B$20-N150)/Constants!$B$20)))))</f>
        <v/>
      </c>
      <c r="BR150" s="74" t="str">
        <f aca="false">IF(BQ150="","",BQ150*IF($AP150,1,Constants!$B$25)*BP150)</f>
        <v/>
      </c>
      <c r="BS150" s="74" t="str">
        <f aca="false">IF(OR($BK150&lt;&gt;Constants!$B$12,NOT($BO150)),"",IF(NOT($AO150),0,IF(NOT($AQ150),0,MAX(0,Constants!$B$21*(1-ABS(O150-$BM150)/$BM150)))))</f>
        <v/>
      </c>
      <c r="BT150" s="74" t="str">
        <f aca="false">IF(BS150="","",BS150*BP150)</f>
        <v/>
      </c>
      <c r="BU150" s="74" t="str">
        <f aca="false">IF(OR($BK150&lt;&gt;Constants!$B$12,NOT($BO150)),"",IF(OR(NOT($AO150),NOT($AP150)),0,MIN(Constants!$B$18,(Constants!$B$29*$AR150+Constants!$B$30*$AS150)*IF($AQ150,1,MAX(0,MIN(1,(Constants!$B$20-N150)/Constants!$B$20))))))</f>
        <v/>
      </c>
      <c r="BV150" s="74" t="str">
        <f aca="false">IF(BU150="","",BU150*BP150)</f>
        <v/>
      </c>
      <c r="BW150" s="75" t="str">
        <f aca="false">IF(OR($BK150&lt;&gt;Constants!$B$12,NOT($BO150)),"",BR150+BT150+BV150)</f>
        <v/>
      </c>
      <c r="BX150" s="73" t="str">
        <f aca="false">IF(OR($BK150&lt;&gt;Constants!$B$12,$AT150&lt;&gt;TRUE()),"",IF(NOT($AW150),TRUE(),IF($AY150="","",$AY150)))</f>
        <v/>
      </c>
      <c r="BY150" s="74" t="b">
        <f aca="false">IF(BX150="",FALSE(),IF(NOT($AW150),TRUE(),IF($AY150,ISNUMBER(X150),ISNUMBER(W150))))</f>
        <v>0</v>
      </c>
      <c r="BZ150" s="76" t="str">
        <f aca="false">IF(BY150,IF($AJ150,1,Constants!$B$22)*POWER(Constants!$B$23,MAX($AU150,0))*POWER(Constants!$B$24,MAX($AV150,0)),"")</f>
        <v/>
      </c>
      <c r="CA150" s="74" t="str">
        <f aca="false">IF(OR($BK150&lt;&gt;Constants!$B$12,NOT($BY150)),"",IF(NOT($AW150),0,Constants!$B$19*IF($AY150,1,MAX(0,MIN(1,(Constants!$B$20-W150)/Constants!$B$20)))))</f>
        <v/>
      </c>
      <c r="CB150" s="74" t="str">
        <f aca="false">IF(CA150="","",CA150*IF($AX150,1,Constants!$B$25)*BZ150)</f>
        <v/>
      </c>
      <c r="CC150" s="74" t="str">
        <f aca="false">IF(OR($BK150&lt;&gt;Constants!$B$12,NOT($BY150)),"",IF(NOT($AW150),0,IF(NOT($AY150),0,MAX(0,Constants!$B$21*(1-ABS(X150-$BM150)/$BM150)))))</f>
        <v/>
      </c>
      <c r="CD150" s="74" t="str">
        <f aca="false">IF(CC150="","",CC150*BZ150)</f>
        <v/>
      </c>
      <c r="CE150" s="74" t="str">
        <f aca="false">IF(OR($BK150&lt;&gt;Constants!$B$12,NOT($BY150)),"",IF(OR(NOT($AW150),NOT($AX150)),0,MIN(Constants!$B$18,(Constants!$B$29*$AZ150+Constants!$B$30*$BA150)*IF($AY150,1,MAX(0,MIN(1,(Constants!$B$20-W150)/Constants!$B$20))))))</f>
        <v/>
      </c>
      <c r="CF150" s="74" t="str">
        <f aca="false">IF(CE150="","",CE150*BZ150)</f>
        <v/>
      </c>
      <c r="CG150" s="75" t="str">
        <f aca="false">IF(OR($BK150&lt;&gt;Constants!$B$12,NOT($BY150)),"",CB150+CD150+CF150)</f>
        <v/>
      </c>
      <c r="CH150" s="73" t="b">
        <f aca="false">IF(OR(BN150="",BX150=""),TRUE(),BN150&lt;&gt;BX150)</f>
        <v>1</v>
      </c>
      <c r="CI150" s="74" t="str">
        <f aca="false">IF(OR($BK150&lt;&gt;Constants!$B$12,$BB150&lt;&gt;TRUE(),NOT($CH150)),"",IF(NOT($BE150),TRUE(),IF($BG150="","",$BG150)))</f>
        <v/>
      </c>
      <c r="CJ150" s="74" t="b">
        <f aca="false">IF(CI150="",FALSE(),IF(NOT($BE150),TRUE(),IF($BG150,ISNUMBER(AG150),ISNUMBER(AF150))))</f>
        <v>0</v>
      </c>
      <c r="CK150" s="76" t="str">
        <f aca="false">IF(CJ150,IF($AJ150,1,Constants!$B$22)*POWER(Constants!$B$23,MAX($BC150,0))*POWER(Constants!$B$24,MAX($BD150,0)),"")</f>
        <v/>
      </c>
      <c r="CL150" s="74" t="str">
        <f aca="false">IF(OR($BK150&lt;&gt;Constants!$B$12,NOT($CJ150)),"",IF(NOT($BE150),0,Constants!$B$19*IF($BG150,1,MAX(0,MIN(1,(Constants!$B$20-AF150)/Constants!$B$20)))))</f>
        <v/>
      </c>
      <c r="CM150" s="74" t="str">
        <f aca="false">IF(CL150="","",CL150*IF($BF150,1,Constants!$B$25)*CK150)</f>
        <v/>
      </c>
      <c r="CN150" s="74" t="str">
        <f aca="false">IF(OR($BK150&lt;&gt;Constants!$B$12,NOT($CJ150)),"",IF(NOT($BE150),0,IF(NOT($BG150),0,MAX(0,Constants!$B$21*(1-ABS(AG150-$BM150)/$BM150)))))</f>
        <v/>
      </c>
      <c r="CO150" s="74" t="str">
        <f aca="false">IF(CN150="","",CN150*CK150)</f>
        <v/>
      </c>
      <c r="CP150" s="74" t="str">
        <f aca="false">IF(OR($BK150&lt;&gt;Constants!$B$12,NOT($CJ150)),"",IF(OR(NOT($BE150),NOT($BF150)),0,MIN(Constants!$B$18,(Constants!$B$29*$BH150+Constants!$B$30*$BI150)*IF($BG150,1,MAX(0,MIN(1,(Constants!$B$20-AF150)/Constants!$B$20))))))</f>
        <v/>
      </c>
      <c r="CQ150" s="74" t="str">
        <f aca="false">IF(CP150="","",CP150*CK150)</f>
        <v/>
      </c>
      <c r="CR150" s="75" t="str">
        <f aca="false">IF(OR($BK150&lt;&gt;Constants!$B$12,NOT($CJ150)),"",CM150+CO150+CQ150)</f>
        <v/>
      </c>
      <c r="CS150" s="73" t="str">
        <f aca="false">IF(OR($BK150&lt;&gt;Constants!$B$12,ISBLANK($C150)),"",BW150)</f>
        <v/>
      </c>
      <c r="CT150" s="74" t="str">
        <f aca="false">IF(OR($BK150&lt;&gt;Constants!$B$12,ISBLANK($C150)),"",CG150)</f>
        <v/>
      </c>
      <c r="CU150" s="75" t="str">
        <f aca="false">IF(OR($BK150&lt;&gt;Constants!$B$12,ISBLANK($C150)),"",CR150)</f>
        <v/>
      </c>
      <c r="CV150" s="74" t="str">
        <f aca="false">IF(OR($BK150&lt;&gt;Constants!$B$12,ISBLANK($C150)),"",IF(COUNT(CS150:CU150)=0,0,MAX(CS150:CU150)))</f>
        <v/>
      </c>
      <c r="CW150" s="74" t="str">
        <f aca="false">IF($BK150&lt;&gt;Constants!$B$12,"",CV150)</f>
        <v/>
      </c>
      <c r="CX150" s="74" t="str">
        <f aca="false">IF(ISNUMBER(CW150), RANK(CW150,$CW$11:$CW$510), "")</f>
        <v/>
      </c>
      <c r="CY150" s="73" t="str">
        <f aca="false">IF(OR($BK150&lt;&gt;Constants!$B$12,ISBLANK($C150)),"",MAX(BT150,CD150,CO150))</f>
        <v/>
      </c>
      <c r="CZ150" s="74" t="str">
        <f aca="false">IF(ISNUMBER(CY150), RANK(CY150,CY$11:CY$510), "")</f>
        <v/>
      </c>
      <c r="DA150" s="74" t="str">
        <f aca="false">IF(OR($BK150&lt;&gt;Constants!$B$12,ISBLANK($C150)),"",MAX(AM150,AU150,IF($CH150,BC150,0)))</f>
        <v/>
      </c>
      <c r="DB150" s="74" t="str">
        <f aca="false">IF(ISNUMBER(DA150), RANK(DA150,DA$11:DA$510,1), "")</f>
        <v/>
      </c>
      <c r="DC150" s="74" t="str">
        <f aca="false">IF(OR($BK150&lt;&gt;Constants!$B$12,ISBLANK($C150)),"",MAX(BV150,CF150,CQ150))</f>
        <v/>
      </c>
      <c r="DD150" s="74" t="str">
        <f aca="false">IF(ISNUMBER(DC150),RANK(DC150,DC$11:DC$510),"")</f>
        <v/>
      </c>
      <c r="DE150" s="77" t="str">
        <f aca="false">IFERROR(IF(OR($BK150&lt;&gt;Constants!$B$12, ISBLANK($C150)),"",LARGE(CS150:CU150,2)), 0)</f>
        <v/>
      </c>
      <c r="DF150" s="75" t="str">
        <f aca="false">IF(ISNUMBER(DE150), RANK(DE150,DE$11:DE$510), "")</f>
        <v/>
      </c>
      <c r="DG150" s="74" t="str">
        <f aca="false">IF(ISBLANK($C150),"",IF(BK150=Constants!$B$12,RANK($CX150, $CX$11:$CX$510, 1)+
SUMPRODUCT(--($CX$11:$CX$510=$CX150),--($CZ150&gt;$CZ$11:$CZ$510))+
SUMPRODUCT(--($CX$11:$CX$510=$CX150),--($CZ150=$CZ$11:$CZ$510),--($DB150&gt;$DB$11:$DB$510))+
SUMPRODUCT(--($CX$11:$CX$510=$CX150),--($CZ150=$CZ$11:$CZ$510),--($DB150=$DB$11:$DB$510), --($DD150&gt;$DD$11:$DD$510))+
SUMPRODUCT(--($CX$11:$CX$510=$CX150),--($CZ150=$CZ$11:$CZ$510),--($DB150=$DB$11:$DB$510), --($DD150=$DD$11:$DD$510), --($DF150&gt;$DF$11:$DF$510))
,BK150)
)</f>
        <v/>
      </c>
      <c r="DH150" s="74" t="str">
        <f aca="false">IF(ISBLANK(C150),"",IF(BK150&lt;&gt;Constants!$B$12, BK150, CX150-DG150))</f>
        <v/>
      </c>
      <c r="DI150" s="75"/>
      <c r="DJ150" s="78"/>
      <c r="DK150" s="79" t="str">
        <f aca="false">IF(ISBLANK($C150),"",IF($BK150=Constants!$B$13,$BM150,""))</f>
        <v/>
      </c>
      <c r="DL150" s="78" t="str">
        <f aca="false">IF(ISBLANK($C150),"",IF($BK150&lt;&gt;Constants!$B$12,"",IF(COUNT($CS150:$CU150)=0,"",MATCH($CV150,$CS150:$CU150,0))))</f>
        <v/>
      </c>
      <c r="DM150" s="80" t="str">
        <f aca="false">IF(ISNUMBER($DL150),CHOOSE($DL150,$BR150,$CB150,$CM150),"")</f>
        <v/>
      </c>
      <c r="DN150" s="80" t="str">
        <f aca="false">IF(ISNUMBER($DL150),CHOOSE($DL150,$BT150,$CD150,$CO150),"")</f>
        <v/>
      </c>
      <c r="DO150" s="80" t="str">
        <f aca="false">IF(ISNUMBER($DL150),CHOOSE($DL150,$BV150,$CF150,$CQ150),"")</f>
        <v/>
      </c>
      <c r="DP150" s="81" t="str">
        <f aca="false">IF(ISBLANK(C150),"",IF(BK150&lt;&gt;Constants!$B$12, BK150 ,CW150))</f>
        <v/>
      </c>
      <c r="DQ150" s="82" t="str">
        <f aca="false">IF(ISBLANK($C150),"",IF($BK150&lt;&gt;Constants!$B$12,$BK150,$BL150))</f>
        <v/>
      </c>
      <c r="DR150" s="82" t="str">
        <f aca="false">IF(ISBLANK(C150),"",DH150)</f>
        <v/>
      </c>
      <c r="DS150" s="82" t="str">
        <f aca="false">IF(ISBLANK(C150),"",DG150)</f>
        <v/>
      </c>
      <c r="DT150" s="83" t="str">
        <f aca="false">IF(ISBLANK(C150),
  "",
IF(DS150=Constants!$B$9,COUNTA($C$11:$C510)+2,IF(DS150=Constants!$B$10,COUNTA($C$11:$C510)+1,IF(DS150=Constants!$B$11,COUNTA($C$11:$C510),DS150))))</f>
        <v/>
      </c>
      <c r="DU150" s="3"/>
      <c r="DV150" s="84" t="n">
        <f aca="false">IF(OR(ISNUMBER(DS150),DS150="DQ",DS150="P",DS150="NS"),
    1,
    0
)</f>
        <v>0</v>
      </c>
      <c r="DW150" s="84" t="n">
        <v>140</v>
      </c>
      <c r="DX150" s="84" t="str">
        <f aca="false">IF(ISBLANK($C150),"",IF(ISNUMBER(DT150),DT150+ROW($B150)/1000,""))</f>
        <v/>
      </c>
      <c r="DY150" s="84" t="str">
        <f aca="false">IF(ISNUMBER(DX150), RANK(DX150,DX$11:DX$510,1), "")</f>
        <v/>
      </c>
      <c r="DZ150" s="84" t="str">
        <f aca="false">IF(ISBLANK($C150),
    "",
    $B150
)</f>
        <v/>
      </c>
      <c r="EA150" s="84" t="str">
        <f aca="false">IF(ISBLANK($C150),
    "",
    $C150
)</f>
        <v/>
      </c>
      <c r="EB150" s="84" t="str">
        <f aca="false">IF(ISBLANK($C150),
    "",
    $D150
)</f>
        <v/>
      </c>
      <c r="EC150" s="84" t="str">
        <f aca="false">IF(ISBLANK($C150),"",$DQ150)</f>
        <v/>
      </c>
      <c r="ED150" s="86" t="str">
        <f aca="false">DP150</f>
        <v/>
      </c>
      <c r="EE150" s="84" t="str">
        <f aca="false">IF(ISBLANK($C150),
    "",
    DS150
)</f>
        <v/>
      </c>
      <c r="EF150" s="87" t="str">
        <f aca="false">IF(DW150&gt;DV$10,
    "",
    VLOOKUP(DW150,DY$11:EE648,7,FALSE())
)</f>
        <v/>
      </c>
      <c r="EG150" s="88" t="str">
        <f aca="false">IF(DW150&gt;DV$10,
    "",
    VLOOKUP(DW150,DY$11:EE648,2,FALSE())
)</f>
        <v/>
      </c>
      <c r="EH150" s="88" t="str">
        <f aca="false">IF(DW150&gt;DV$10,
    "",
    VLOOKUP(DW150,DY$11:EE648,3,FALSE())
)</f>
        <v/>
      </c>
      <c r="EI150" s="88" t="str">
        <f aca="false">IF(DW150&gt;DV$10,
    "",
    VLOOKUP(DW150,DY$11:EE648,4,FALSE())
)</f>
        <v/>
      </c>
      <c r="EJ150" s="89" t="str">
        <f aca="false">IF(DW150&gt;DV$10,
    "",
    VLOOKUP(DW150,DY$11:EE648,6,FALSE())
)</f>
        <v/>
      </c>
      <c r="EK150" s="59"/>
    </row>
    <row r="151" customFormat="false" ht="15.75" hidden="false" customHeight="false" outlineLevel="0" collapsed="false">
      <c r="A151" s="3"/>
      <c r="B151" s="155"/>
      <c r="C151" s="156"/>
      <c r="D151" s="96"/>
      <c r="E151" s="157"/>
      <c r="F151" s="148"/>
      <c r="G151" s="148"/>
      <c r="H151" s="149"/>
      <c r="I151" s="150"/>
      <c r="J151" s="151"/>
      <c r="K151" s="151"/>
      <c r="L151" s="151"/>
      <c r="M151" s="151"/>
      <c r="N151" s="152"/>
      <c r="O151" s="103"/>
      <c r="P151" s="148"/>
      <c r="Q151" s="149"/>
      <c r="R151" s="150"/>
      <c r="S151" s="151"/>
      <c r="T151" s="151"/>
      <c r="U151" s="151"/>
      <c r="V151" s="151"/>
      <c r="W151" s="152"/>
      <c r="X151" s="103"/>
      <c r="Y151" s="148"/>
      <c r="Z151" s="149"/>
      <c r="AA151" s="150"/>
      <c r="AB151" s="151"/>
      <c r="AC151" s="151"/>
      <c r="AD151" s="151"/>
      <c r="AE151" s="151"/>
      <c r="AF151" s="152"/>
      <c r="AG151" s="104"/>
      <c r="AH151" s="150"/>
      <c r="AI151" s="73"/>
      <c r="AJ151" s="73" t="str">
        <f aca="false">IF(ISBLANK($C151),
  "",
IF(E151=Constants!$B$7,
  TRUE(),
IF(E151=Constants!$B$8,
  FALSE(),
  TRUE()
)))</f>
        <v/>
      </c>
      <c r="AK151" s="74" t="str">
        <f aca="false">IF(ISBLANK($C151),"",IF(F151=Constants!$B$8,FALSE(),TRUE()))</f>
        <v/>
      </c>
      <c r="AL151" s="74" t="str">
        <f aca="false">IF(ISBLANK($C151),"",COUNTA($G151:$O151)&gt;0)</f>
        <v/>
      </c>
      <c r="AM151" s="74" t="str">
        <f aca="false">IF(OR(ISBLANK($C151),$AL151&lt;&gt;TRUE()),"",IF(ISBLANK(G151),Constants!$B$27,MAX(0,G151)))</f>
        <v/>
      </c>
      <c r="AN151" s="74" t="str">
        <f aca="false">IF(OR(ISBLANK($C151),$AL151&lt;&gt;TRUE()),"",IF(ISBLANK(H151),Constants!$B$28,MAX(0,H151)))</f>
        <v/>
      </c>
      <c r="AO151" s="74" t="str">
        <f aca="false">IF(OR(ISBLANK($C151),$AL151&lt;&gt;TRUE()),"",IF(J151=Constants!$B$7,TRUE(),IF(J151=Constants!$B$8,FALSE(),TRUE())))</f>
        <v/>
      </c>
      <c r="AP151" s="74" t="str">
        <f aca="false">IF(OR(ISBLANK($C151),$AL151&lt;&gt;TRUE()),"",IF(I151=Constants!$B$7,TRUE(),IF(I151=Constants!$B$8,FALSE(),TRUE())))</f>
        <v/>
      </c>
      <c r="AQ151" s="74" t="str">
        <f aca="false">IF(OR(ISBLANK($C151),$AL151&lt;&gt;TRUE()),"",IF(K151=Constants!$B$33,TRUE(),IF(K151=Constants!$B$34,FALSE(),IF(AND(ISNUMBER(O151),OR(ISBLANK(N151),N151=0)),TRUE(),IF(AND(ISBLANK(O151),ISNUMBER(N151),N151&lt;&gt;0),FALSE(),"")))))</f>
        <v/>
      </c>
      <c r="AR151" s="74" t="str">
        <f aca="false">IF(OR(ISBLANK($C151),$AL151&lt;&gt;TRUE()),"",IF(ISBLANK(L151),Constants!$B$35,MAX(0,MIN(Constants!$B$31,L151))))</f>
        <v/>
      </c>
      <c r="AS151" s="74" t="str">
        <f aca="false">IF(OR(ISBLANK($C151),$AL151&lt;&gt;TRUE()),"",IF(ISBLANK(M151),Constants!$B$35,MAX(0,MIN(Constants!$B$32,M151))))</f>
        <v/>
      </c>
      <c r="AT151" s="74" t="str">
        <f aca="false">IF(ISBLANK($C151),"",COUNTA($P151:$X151)&gt;0)</f>
        <v/>
      </c>
      <c r="AU151" s="74" t="str">
        <f aca="false">IF(OR(ISBLANK($C151),$AT151&lt;&gt;TRUE()),"",IF(ISBLANK(P151),Constants!$B$27,MAX(0,P151)))</f>
        <v/>
      </c>
      <c r="AV151" s="74" t="str">
        <f aca="false">IF(OR(ISBLANK($C151),$AT151&lt;&gt;TRUE()),"",IF(ISBLANK(Q151),Constants!$B$28,MAX(0,Q151)))</f>
        <v/>
      </c>
      <c r="AW151" s="74" t="str">
        <f aca="false">IF(OR(ISBLANK($C151),$AT151&lt;&gt;TRUE()),"",IF(S151=Constants!$B$7,TRUE(),IF(S151=Constants!$B$8,FALSE(),TRUE())))</f>
        <v/>
      </c>
      <c r="AX151" s="74" t="str">
        <f aca="false">IF(OR(ISBLANK($C151),$AT151&lt;&gt;TRUE()),"",IF(R151=Constants!$B$7,TRUE(),IF(R151=Constants!$B$8,FALSE(),TRUE())))</f>
        <v/>
      </c>
      <c r="AY151" s="74" t="str">
        <f aca="false">IF(OR(ISBLANK($C151),$AT151&lt;&gt;TRUE()),"",IF(T151=Constants!$B$33,TRUE(),IF(T151=Constants!$B$34,FALSE(),IF(AND(ISNUMBER(X151),OR(ISBLANK(W151),W151=0)),TRUE(),IF(AND(ISBLANK(X151),ISNUMBER(W151),W151&lt;&gt;0),FALSE(),"")))))</f>
        <v/>
      </c>
      <c r="AZ151" s="74" t="str">
        <f aca="false">IF(OR(ISBLANK($C151),$AT151&lt;&gt;TRUE()),"",IF(ISBLANK(U151),Constants!$B$35,MAX(0,MIN(Constants!$B$31,U151))))</f>
        <v/>
      </c>
      <c r="BA151" s="74" t="str">
        <f aca="false">IF(OR(ISBLANK($C151),$AT151&lt;&gt;TRUE()),"",IF(ISBLANK(V151),Constants!$B$35,MAX(0,MIN(Constants!$B$32,V151))))</f>
        <v/>
      </c>
      <c r="BB151" s="74" t="str">
        <f aca="false">IF(ISBLANK($C151),"",COUNTA($Y151:$AG151)&gt;0)</f>
        <v/>
      </c>
      <c r="BC151" s="74" t="str">
        <f aca="false">IF(OR(ISBLANK($C151),$BB151&lt;&gt;TRUE()),"",IF(ISBLANK(Y151),Constants!$B$27,MAX(0,Y151)))</f>
        <v/>
      </c>
      <c r="BD151" s="74" t="str">
        <f aca="false">IF(OR(ISBLANK($C151),$BB151&lt;&gt;TRUE()),"",IF(ISBLANK(Z151),Constants!$B$28,MAX(0,Z151)))</f>
        <v/>
      </c>
      <c r="BE151" s="74" t="str">
        <f aca="false">IF(OR(ISBLANK($C151),$BB151&lt;&gt;TRUE()),"",IF(AB151=Constants!$B$7,TRUE(),IF(AB151=Constants!$B$8,FALSE(),TRUE())))</f>
        <v/>
      </c>
      <c r="BF151" s="74" t="str">
        <f aca="false">IF(OR(ISBLANK($C151),$BB151&lt;&gt;TRUE()),"",IF(AA151=Constants!$B$7,TRUE(),IF(AA151=Constants!$B$8,FALSE(),TRUE())))</f>
        <v/>
      </c>
      <c r="BG151" s="74" t="str">
        <f aca="false">IF(OR(ISBLANK($C151),$BB151&lt;&gt;TRUE()),"",IF(AC151=Constants!$B$33,TRUE(),IF(AC151=Constants!$B$34,FALSE(),IF(AND(ISNUMBER(AG151),OR(ISBLANK(AF151),AF151=0)),TRUE(),IF(AND(ISBLANK(AG151),ISNUMBER(AF151),AF151&lt;&gt;0),FALSE(),"")))))</f>
        <v/>
      </c>
      <c r="BH151" s="74" t="str">
        <f aca="false">IF(OR(ISBLANK($C151),$BB151&lt;&gt;TRUE()),"",IF(ISBLANK(AD151),Constants!$B$35,MAX(0,MIN(Constants!$B$31,AD151))))</f>
        <v/>
      </c>
      <c r="BI151" s="74" t="str">
        <f aca="false">IF(OR(ISBLANK($C151),$BB151&lt;&gt;TRUE()),"",IF(ISBLANK(AE151),Constants!$B$35,MAX(0,MIN(Constants!$B$32,AE151))))</f>
        <v/>
      </c>
      <c r="BJ151" s="75" t="str">
        <f aca="false">IF(ISBLANK($C151),
  "",
IF(AH151=Constants!$B$7,
  TRUE(),
IF(AH151=Constants!$B$8,
  FALSE(),
  FALSE()
)))</f>
        <v/>
      </c>
      <c r="BK151" s="74" t="str">
        <f aca="false">IF(ISBLANK($C151),"",IF($BJ151,Constants!$B$9,IF(COUNTA($E151:$AH151)=0,Constants!$B$10,IF(NOT($AK151),Constants!$B$11,IF(AND(NOT(ISNUMBER($BM151)),COUNTA($O151,$X151,$AG151)&gt;0),Constants!$B$13,Constants!$B$12)))))</f>
        <v/>
      </c>
      <c r="BL151" s="74" t="str">
        <f aca="false">IF(ISBLANK($C151),"",IF($BK151&lt;&gt;Constants!$B$12,$BK151,Constants!$B$4))</f>
        <v/>
      </c>
      <c r="BM151" s="73" t="str">
        <f aca="false">IF(OR(ISBLANK($D$8), NOT(ISNUMBER($D$8))), Constants!$B$17,$D$8)</f>
        <v>ERROR: Set Target Time in cell D8</v>
      </c>
      <c r="BN151" s="73" t="str">
        <f aca="false">IF(OR($BK151&lt;&gt;Constants!$B$12,$AL151&lt;&gt;TRUE()),"",IF(NOT($AO151),TRUE(),IF($AQ151="","",$AQ151)))</f>
        <v/>
      </c>
      <c r="BO151" s="74" t="b">
        <f aca="false">IF(BN151="",FALSE(),IF(NOT($AO151),TRUE(),IF($AQ151,ISNUMBER(O151),ISNUMBER(N151))))</f>
        <v>0</v>
      </c>
      <c r="BP151" s="76" t="str">
        <f aca="false">IF(BO151,IF($AJ151,1,Constants!$B$22)*POWER(Constants!$B$23,MAX($AM151,0))*POWER(Constants!$B$24,MAX($AN151,0)),"")</f>
        <v/>
      </c>
      <c r="BQ151" s="74" t="str">
        <f aca="false">IF(OR($BK151&lt;&gt;Constants!$B$12,NOT($BO151)),"",IF(NOT($AO151),0,Constants!$B$19*IF($AQ151,1,MAX(0,MIN(1,(Constants!$B$20-N151)/Constants!$B$20)))))</f>
        <v/>
      </c>
      <c r="BR151" s="74" t="str">
        <f aca="false">IF(BQ151="","",BQ151*IF($AP151,1,Constants!$B$25)*BP151)</f>
        <v/>
      </c>
      <c r="BS151" s="74" t="str">
        <f aca="false">IF(OR($BK151&lt;&gt;Constants!$B$12,NOT($BO151)),"",IF(NOT($AO151),0,IF(NOT($AQ151),0,MAX(0,Constants!$B$21*(1-ABS(O151-$BM151)/$BM151)))))</f>
        <v/>
      </c>
      <c r="BT151" s="74" t="str">
        <f aca="false">IF(BS151="","",BS151*BP151)</f>
        <v/>
      </c>
      <c r="BU151" s="74" t="str">
        <f aca="false">IF(OR($BK151&lt;&gt;Constants!$B$12,NOT($BO151)),"",IF(OR(NOT($AO151),NOT($AP151)),0,MIN(Constants!$B$18,(Constants!$B$29*$AR151+Constants!$B$30*$AS151)*IF($AQ151,1,MAX(0,MIN(1,(Constants!$B$20-N151)/Constants!$B$20))))))</f>
        <v/>
      </c>
      <c r="BV151" s="74" t="str">
        <f aca="false">IF(BU151="","",BU151*BP151)</f>
        <v/>
      </c>
      <c r="BW151" s="75" t="str">
        <f aca="false">IF(OR($BK151&lt;&gt;Constants!$B$12,NOT($BO151)),"",BR151+BT151+BV151)</f>
        <v/>
      </c>
      <c r="BX151" s="73" t="str">
        <f aca="false">IF(OR($BK151&lt;&gt;Constants!$B$12,$AT151&lt;&gt;TRUE()),"",IF(NOT($AW151),TRUE(),IF($AY151="","",$AY151)))</f>
        <v/>
      </c>
      <c r="BY151" s="74" t="b">
        <f aca="false">IF(BX151="",FALSE(),IF(NOT($AW151),TRUE(),IF($AY151,ISNUMBER(X151),ISNUMBER(W151))))</f>
        <v>0</v>
      </c>
      <c r="BZ151" s="76" t="str">
        <f aca="false">IF(BY151,IF($AJ151,1,Constants!$B$22)*POWER(Constants!$B$23,MAX($AU151,0))*POWER(Constants!$B$24,MAX($AV151,0)),"")</f>
        <v/>
      </c>
      <c r="CA151" s="74" t="str">
        <f aca="false">IF(OR($BK151&lt;&gt;Constants!$B$12,NOT($BY151)),"",IF(NOT($AW151),0,Constants!$B$19*IF($AY151,1,MAX(0,MIN(1,(Constants!$B$20-W151)/Constants!$B$20)))))</f>
        <v/>
      </c>
      <c r="CB151" s="74" t="str">
        <f aca="false">IF(CA151="","",CA151*IF($AX151,1,Constants!$B$25)*BZ151)</f>
        <v/>
      </c>
      <c r="CC151" s="74" t="str">
        <f aca="false">IF(OR($BK151&lt;&gt;Constants!$B$12,NOT($BY151)),"",IF(NOT($AW151),0,IF(NOT($AY151),0,MAX(0,Constants!$B$21*(1-ABS(X151-$BM151)/$BM151)))))</f>
        <v/>
      </c>
      <c r="CD151" s="74" t="str">
        <f aca="false">IF(CC151="","",CC151*BZ151)</f>
        <v/>
      </c>
      <c r="CE151" s="74" t="str">
        <f aca="false">IF(OR($BK151&lt;&gt;Constants!$B$12,NOT($BY151)),"",IF(OR(NOT($AW151),NOT($AX151)),0,MIN(Constants!$B$18,(Constants!$B$29*$AZ151+Constants!$B$30*$BA151)*IF($AY151,1,MAX(0,MIN(1,(Constants!$B$20-W151)/Constants!$B$20))))))</f>
        <v/>
      </c>
      <c r="CF151" s="74" t="str">
        <f aca="false">IF(CE151="","",CE151*BZ151)</f>
        <v/>
      </c>
      <c r="CG151" s="75" t="str">
        <f aca="false">IF(OR($BK151&lt;&gt;Constants!$B$12,NOT($BY151)),"",CB151+CD151+CF151)</f>
        <v/>
      </c>
      <c r="CH151" s="73" t="b">
        <f aca="false">IF(OR(BN151="",BX151=""),TRUE(),BN151&lt;&gt;BX151)</f>
        <v>1</v>
      </c>
      <c r="CI151" s="74" t="str">
        <f aca="false">IF(OR($BK151&lt;&gt;Constants!$B$12,$BB151&lt;&gt;TRUE(),NOT($CH151)),"",IF(NOT($BE151),TRUE(),IF($BG151="","",$BG151)))</f>
        <v/>
      </c>
      <c r="CJ151" s="74" t="b">
        <f aca="false">IF(CI151="",FALSE(),IF(NOT($BE151),TRUE(),IF($BG151,ISNUMBER(AG151),ISNUMBER(AF151))))</f>
        <v>0</v>
      </c>
      <c r="CK151" s="76" t="str">
        <f aca="false">IF(CJ151,IF($AJ151,1,Constants!$B$22)*POWER(Constants!$B$23,MAX($BC151,0))*POWER(Constants!$B$24,MAX($BD151,0)),"")</f>
        <v/>
      </c>
      <c r="CL151" s="74" t="str">
        <f aca="false">IF(OR($BK151&lt;&gt;Constants!$B$12,NOT($CJ151)),"",IF(NOT($BE151),0,Constants!$B$19*IF($BG151,1,MAX(0,MIN(1,(Constants!$B$20-AF151)/Constants!$B$20)))))</f>
        <v/>
      </c>
      <c r="CM151" s="74" t="str">
        <f aca="false">IF(CL151="","",CL151*IF($BF151,1,Constants!$B$25)*CK151)</f>
        <v/>
      </c>
      <c r="CN151" s="74" t="str">
        <f aca="false">IF(OR($BK151&lt;&gt;Constants!$B$12,NOT($CJ151)),"",IF(NOT($BE151),0,IF(NOT($BG151),0,MAX(0,Constants!$B$21*(1-ABS(AG151-$BM151)/$BM151)))))</f>
        <v/>
      </c>
      <c r="CO151" s="74" t="str">
        <f aca="false">IF(CN151="","",CN151*CK151)</f>
        <v/>
      </c>
      <c r="CP151" s="74" t="str">
        <f aca="false">IF(OR($BK151&lt;&gt;Constants!$B$12,NOT($CJ151)),"",IF(OR(NOT($BE151),NOT($BF151)),0,MIN(Constants!$B$18,(Constants!$B$29*$BH151+Constants!$B$30*$BI151)*IF($BG151,1,MAX(0,MIN(1,(Constants!$B$20-AF151)/Constants!$B$20))))))</f>
        <v/>
      </c>
      <c r="CQ151" s="74" t="str">
        <f aca="false">IF(CP151="","",CP151*CK151)</f>
        <v/>
      </c>
      <c r="CR151" s="75" t="str">
        <f aca="false">IF(OR($BK151&lt;&gt;Constants!$B$12,NOT($CJ151)),"",CM151+CO151+CQ151)</f>
        <v/>
      </c>
      <c r="CS151" s="73" t="str">
        <f aca="false">IF(OR($BK151&lt;&gt;Constants!$B$12,ISBLANK($C151)),"",BW151)</f>
        <v/>
      </c>
      <c r="CT151" s="74" t="str">
        <f aca="false">IF(OR($BK151&lt;&gt;Constants!$B$12,ISBLANK($C151)),"",CG151)</f>
        <v/>
      </c>
      <c r="CU151" s="75" t="str">
        <f aca="false">IF(OR($BK151&lt;&gt;Constants!$B$12,ISBLANK($C151)),"",CR151)</f>
        <v/>
      </c>
      <c r="CV151" s="74" t="str">
        <f aca="false">IF(OR($BK151&lt;&gt;Constants!$B$12,ISBLANK($C151)),"",IF(COUNT(CS151:CU151)=0,0,MAX(CS151:CU151)))</f>
        <v/>
      </c>
      <c r="CW151" s="74" t="str">
        <f aca="false">IF($BK151&lt;&gt;Constants!$B$12,"",CV151)</f>
        <v/>
      </c>
      <c r="CX151" s="74" t="str">
        <f aca="false">IF(ISNUMBER(CW151), RANK(CW151,$CW$11:$CW$510), "")</f>
        <v/>
      </c>
      <c r="CY151" s="73" t="str">
        <f aca="false">IF(OR($BK151&lt;&gt;Constants!$B$12,ISBLANK($C151)),"",MAX(BT151,CD151,CO151))</f>
        <v/>
      </c>
      <c r="CZ151" s="74" t="str">
        <f aca="false">IF(ISNUMBER(CY151), RANK(CY151,CY$11:CY$510), "")</f>
        <v/>
      </c>
      <c r="DA151" s="74" t="str">
        <f aca="false">IF(OR($BK151&lt;&gt;Constants!$B$12,ISBLANK($C151)),"",MAX(AM151,AU151,IF($CH151,BC151,0)))</f>
        <v/>
      </c>
      <c r="DB151" s="74" t="str">
        <f aca="false">IF(ISNUMBER(DA151), RANK(DA151,DA$11:DA$510,1), "")</f>
        <v/>
      </c>
      <c r="DC151" s="74" t="str">
        <f aca="false">IF(OR($BK151&lt;&gt;Constants!$B$12,ISBLANK($C151)),"",MAX(BV151,CF151,CQ151))</f>
        <v/>
      </c>
      <c r="DD151" s="74" t="str">
        <f aca="false">IF(ISNUMBER(DC151),RANK(DC151,DC$11:DC$510),"")</f>
        <v/>
      </c>
      <c r="DE151" s="77" t="str">
        <f aca="false">IFERROR(IF(OR($BK151&lt;&gt;Constants!$B$12, ISBLANK($C151)),"",LARGE(CS151:CU151,2)), 0)</f>
        <v/>
      </c>
      <c r="DF151" s="75" t="str">
        <f aca="false">IF(ISNUMBER(DE151), RANK(DE151,DE$11:DE$510), "")</f>
        <v/>
      </c>
      <c r="DG151" s="74" t="str">
        <f aca="false">IF(ISBLANK($C151),"",IF(BK151=Constants!$B$12,RANK($CX151, $CX$11:$CX$510, 1)+
SUMPRODUCT(--($CX$11:$CX$510=$CX151),--($CZ151&gt;$CZ$11:$CZ$510))+
SUMPRODUCT(--($CX$11:$CX$510=$CX151),--($CZ151=$CZ$11:$CZ$510),--($DB151&gt;$DB$11:$DB$510))+
SUMPRODUCT(--($CX$11:$CX$510=$CX151),--($CZ151=$CZ$11:$CZ$510),--($DB151=$DB$11:$DB$510), --($DD151&gt;$DD$11:$DD$510))+
SUMPRODUCT(--($CX$11:$CX$510=$CX151),--($CZ151=$CZ$11:$CZ$510),--($DB151=$DB$11:$DB$510), --($DD151=$DD$11:$DD$510), --($DF151&gt;$DF$11:$DF$510))
,BK151)
)</f>
        <v/>
      </c>
      <c r="DH151" s="74" t="str">
        <f aca="false">IF(ISBLANK(C151),"",IF(BK151&lt;&gt;Constants!$B$12, BK151, CX151-DG151))</f>
        <v/>
      </c>
      <c r="DI151" s="75"/>
      <c r="DJ151" s="78"/>
      <c r="DK151" s="79" t="str">
        <f aca="false">IF(ISBLANK($C151),"",IF($BK151=Constants!$B$13,$BM151,""))</f>
        <v/>
      </c>
      <c r="DL151" s="78" t="str">
        <f aca="false">IF(ISBLANK($C151),"",IF($BK151&lt;&gt;Constants!$B$12,"",IF(COUNT($CS151:$CU151)=0,"",MATCH($CV151,$CS151:$CU151,0))))</f>
        <v/>
      </c>
      <c r="DM151" s="80" t="str">
        <f aca="false">IF(ISNUMBER($DL151),CHOOSE($DL151,$BR151,$CB151,$CM151),"")</f>
        <v/>
      </c>
      <c r="DN151" s="80" t="str">
        <f aca="false">IF(ISNUMBER($DL151),CHOOSE($DL151,$BT151,$CD151,$CO151),"")</f>
        <v/>
      </c>
      <c r="DO151" s="80" t="str">
        <f aca="false">IF(ISNUMBER($DL151),CHOOSE($DL151,$BV151,$CF151,$CQ151),"")</f>
        <v/>
      </c>
      <c r="DP151" s="81" t="str">
        <f aca="false">IF(ISBLANK(C151),"",IF(BK151&lt;&gt;Constants!$B$12, BK151 ,CW151))</f>
        <v/>
      </c>
      <c r="DQ151" s="82" t="str">
        <f aca="false">IF(ISBLANK($C151),"",IF($BK151&lt;&gt;Constants!$B$12,$BK151,$BL151))</f>
        <v/>
      </c>
      <c r="DR151" s="82" t="str">
        <f aca="false">IF(ISBLANK(C151),"",DH151)</f>
        <v/>
      </c>
      <c r="DS151" s="82" t="str">
        <f aca="false">IF(ISBLANK(C151),"",DG151)</f>
        <v/>
      </c>
      <c r="DT151" s="83" t="str">
        <f aca="false">IF(ISBLANK(C151),
  "",
IF(DS151=Constants!$B$9,COUNTA($C$11:$C510)+2,IF(DS151=Constants!$B$10,COUNTA($C$11:$C510)+1,IF(DS151=Constants!$B$11,COUNTA($C$11:$C510),DS151))))</f>
        <v/>
      </c>
      <c r="DU151" s="3"/>
      <c r="DV151" s="84" t="n">
        <f aca="false">IF(OR(ISNUMBER(DS151),DS151="DQ",DS151="P",DS151="NS"),
    1,
    0
)</f>
        <v>0</v>
      </c>
      <c r="DW151" s="84" t="n">
        <v>141</v>
      </c>
      <c r="DX151" s="84" t="str">
        <f aca="false">IF(ISBLANK($C151),"",IF(ISNUMBER(DT151),DT151+ROW($B151)/1000,""))</f>
        <v/>
      </c>
      <c r="DY151" s="84" t="str">
        <f aca="false">IF(ISNUMBER(DX151), RANK(DX151,DX$11:DX$510,1), "")</f>
        <v/>
      </c>
      <c r="DZ151" s="84" t="str">
        <f aca="false">IF(ISBLANK($C151),
    "",
    $B151
)</f>
        <v/>
      </c>
      <c r="EA151" s="84" t="str">
        <f aca="false">IF(ISBLANK($C151),
    "",
    $C151
)</f>
        <v/>
      </c>
      <c r="EB151" s="84" t="str">
        <f aca="false">IF(ISBLANK($C151),
    "",
    $D151
)</f>
        <v/>
      </c>
      <c r="EC151" s="84" t="str">
        <f aca="false">IF(ISBLANK($C151),"",$DQ151)</f>
        <v/>
      </c>
      <c r="ED151" s="86" t="str">
        <f aca="false">DP151</f>
        <v/>
      </c>
      <c r="EE151" s="84" t="str">
        <f aca="false">IF(ISBLANK($C151),
    "",
    DS151
)</f>
        <v/>
      </c>
      <c r="EF151" s="87" t="str">
        <f aca="false">IF(DW151&gt;DV$10,
    "",
    VLOOKUP(DW151,DY$11:EE649,7,FALSE())
)</f>
        <v/>
      </c>
      <c r="EG151" s="88" t="str">
        <f aca="false">IF(DW151&gt;DV$10,
    "",
    VLOOKUP(DW151,DY$11:EE649,2,FALSE())
)</f>
        <v/>
      </c>
      <c r="EH151" s="88" t="str">
        <f aca="false">IF(DW151&gt;DV$10,
    "",
    VLOOKUP(DW151,DY$11:EE649,3,FALSE())
)</f>
        <v/>
      </c>
      <c r="EI151" s="88" t="str">
        <f aca="false">IF(DW151&gt;DV$10,
    "",
    VLOOKUP(DW151,DY$11:EE649,4,FALSE())
)</f>
        <v/>
      </c>
      <c r="EJ151" s="89" t="str">
        <f aca="false">IF(DW151&gt;DV$10,
    "",
    VLOOKUP(DW151,DY$11:EE649,6,FALSE())
)</f>
        <v/>
      </c>
      <c r="EK151" s="59"/>
    </row>
    <row r="152" customFormat="false" ht="15.75" hidden="false" customHeight="false" outlineLevel="0" collapsed="false">
      <c r="A152" s="3"/>
      <c r="B152" s="153"/>
      <c r="C152" s="154"/>
      <c r="D152" s="135"/>
      <c r="E152" s="158"/>
      <c r="F152" s="137"/>
      <c r="G152" s="137"/>
      <c r="H152" s="138"/>
      <c r="I152" s="139"/>
      <c r="J152" s="140"/>
      <c r="K152" s="140"/>
      <c r="L152" s="140"/>
      <c r="M152" s="140"/>
      <c r="N152" s="141"/>
      <c r="O152" s="142"/>
      <c r="P152" s="137"/>
      <c r="Q152" s="138"/>
      <c r="R152" s="139"/>
      <c r="S152" s="140"/>
      <c r="T152" s="140"/>
      <c r="U152" s="140"/>
      <c r="V152" s="140"/>
      <c r="W152" s="141"/>
      <c r="X152" s="142"/>
      <c r="Y152" s="137"/>
      <c r="Z152" s="138"/>
      <c r="AA152" s="139"/>
      <c r="AB152" s="140"/>
      <c r="AC152" s="140"/>
      <c r="AD152" s="140"/>
      <c r="AE152" s="140"/>
      <c r="AF152" s="141"/>
      <c r="AG152" s="143"/>
      <c r="AH152" s="139"/>
      <c r="AI152" s="116"/>
      <c r="AJ152" s="116" t="str">
        <f aca="false">IF(ISBLANK($C152),
  "",
IF(E152=Constants!$B$7,
  TRUE(),
IF(E152=Constants!$B$8,
  FALSE(),
  TRUE()
)))</f>
        <v/>
      </c>
      <c r="AK152" s="117" t="str">
        <f aca="false">IF(ISBLANK($C152),"",IF(F152=Constants!$B$8,FALSE(),TRUE()))</f>
        <v/>
      </c>
      <c r="AL152" s="117" t="str">
        <f aca="false">IF(ISBLANK($C152),"",COUNTA($G152:$O152)&gt;0)</f>
        <v/>
      </c>
      <c r="AM152" s="117" t="str">
        <f aca="false">IF(OR(ISBLANK($C152),$AL152&lt;&gt;TRUE()),"",IF(ISBLANK(G152),Constants!$B$27,MAX(0,G152)))</f>
        <v/>
      </c>
      <c r="AN152" s="117" t="str">
        <f aca="false">IF(OR(ISBLANK($C152),$AL152&lt;&gt;TRUE()),"",IF(ISBLANK(H152),Constants!$B$28,MAX(0,H152)))</f>
        <v/>
      </c>
      <c r="AO152" s="117" t="str">
        <f aca="false">IF(OR(ISBLANK($C152),$AL152&lt;&gt;TRUE()),"",IF(J152=Constants!$B$7,TRUE(),IF(J152=Constants!$B$8,FALSE(),TRUE())))</f>
        <v/>
      </c>
      <c r="AP152" s="117" t="str">
        <f aca="false">IF(OR(ISBLANK($C152),$AL152&lt;&gt;TRUE()),"",IF(I152=Constants!$B$7,TRUE(),IF(I152=Constants!$B$8,FALSE(),TRUE())))</f>
        <v/>
      </c>
      <c r="AQ152" s="117" t="str">
        <f aca="false">IF(OR(ISBLANK($C152),$AL152&lt;&gt;TRUE()),"",IF(K152=Constants!$B$33,TRUE(),IF(K152=Constants!$B$34,FALSE(),IF(AND(ISNUMBER(O152),OR(ISBLANK(N152),N152=0)),TRUE(),IF(AND(ISBLANK(O152),ISNUMBER(N152),N152&lt;&gt;0),FALSE(),"")))))</f>
        <v/>
      </c>
      <c r="AR152" s="117" t="str">
        <f aca="false">IF(OR(ISBLANK($C152),$AL152&lt;&gt;TRUE()),"",IF(ISBLANK(L152),Constants!$B$35,MAX(0,MIN(Constants!$B$31,L152))))</f>
        <v/>
      </c>
      <c r="AS152" s="117" t="str">
        <f aca="false">IF(OR(ISBLANK($C152),$AL152&lt;&gt;TRUE()),"",IF(ISBLANK(M152),Constants!$B$35,MAX(0,MIN(Constants!$B$32,M152))))</f>
        <v/>
      </c>
      <c r="AT152" s="117" t="str">
        <f aca="false">IF(ISBLANK($C152),"",COUNTA($P152:$X152)&gt;0)</f>
        <v/>
      </c>
      <c r="AU152" s="117" t="str">
        <f aca="false">IF(OR(ISBLANK($C152),$AT152&lt;&gt;TRUE()),"",IF(ISBLANK(P152),Constants!$B$27,MAX(0,P152)))</f>
        <v/>
      </c>
      <c r="AV152" s="117" t="str">
        <f aca="false">IF(OR(ISBLANK($C152),$AT152&lt;&gt;TRUE()),"",IF(ISBLANK(Q152),Constants!$B$28,MAX(0,Q152)))</f>
        <v/>
      </c>
      <c r="AW152" s="117" t="str">
        <f aca="false">IF(OR(ISBLANK($C152),$AT152&lt;&gt;TRUE()),"",IF(S152=Constants!$B$7,TRUE(),IF(S152=Constants!$B$8,FALSE(),TRUE())))</f>
        <v/>
      </c>
      <c r="AX152" s="117" t="str">
        <f aca="false">IF(OR(ISBLANK($C152),$AT152&lt;&gt;TRUE()),"",IF(R152=Constants!$B$7,TRUE(),IF(R152=Constants!$B$8,FALSE(),TRUE())))</f>
        <v/>
      </c>
      <c r="AY152" s="117" t="str">
        <f aca="false">IF(OR(ISBLANK($C152),$AT152&lt;&gt;TRUE()),"",IF(T152=Constants!$B$33,TRUE(),IF(T152=Constants!$B$34,FALSE(),IF(AND(ISNUMBER(X152),OR(ISBLANK(W152),W152=0)),TRUE(),IF(AND(ISBLANK(X152),ISNUMBER(W152),W152&lt;&gt;0),FALSE(),"")))))</f>
        <v/>
      </c>
      <c r="AZ152" s="117" t="str">
        <f aca="false">IF(OR(ISBLANK($C152),$AT152&lt;&gt;TRUE()),"",IF(ISBLANK(U152),Constants!$B$35,MAX(0,MIN(Constants!$B$31,U152))))</f>
        <v/>
      </c>
      <c r="BA152" s="117" t="str">
        <f aca="false">IF(OR(ISBLANK($C152),$AT152&lt;&gt;TRUE()),"",IF(ISBLANK(V152),Constants!$B$35,MAX(0,MIN(Constants!$B$32,V152))))</f>
        <v/>
      </c>
      <c r="BB152" s="117" t="str">
        <f aca="false">IF(ISBLANK($C152),"",COUNTA($Y152:$AG152)&gt;0)</f>
        <v/>
      </c>
      <c r="BC152" s="117" t="str">
        <f aca="false">IF(OR(ISBLANK($C152),$BB152&lt;&gt;TRUE()),"",IF(ISBLANK(Y152),Constants!$B$27,MAX(0,Y152)))</f>
        <v/>
      </c>
      <c r="BD152" s="117" t="str">
        <f aca="false">IF(OR(ISBLANK($C152),$BB152&lt;&gt;TRUE()),"",IF(ISBLANK(Z152),Constants!$B$28,MAX(0,Z152)))</f>
        <v/>
      </c>
      <c r="BE152" s="117" t="str">
        <f aca="false">IF(OR(ISBLANK($C152),$BB152&lt;&gt;TRUE()),"",IF(AB152=Constants!$B$7,TRUE(),IF(AB152=Constants!$B$8,FALSE(),TRUE())))</f>
        <v/>
      </c>
      <c r="BF152" s="117" t="str">
        <f aca="false">IF(OR(ISBLANK($C152),$BB152&lt;&gt;TRUE()),"",IF(AA152=Constants!$B$7,TRUE(),IF(AA152=Constants!$B$8,FALSE(),TRUE())))</f>
        <v/>
      </c>
      <c r="BG152" s="117" t="str">
        <f aca="false">IF(OR(ISBLANK($C152),$BB152&lt;&gt;TRUE()),"",IF(AC152=Constants!$B$33,TRUE(),IF(AC152=Constants!$B$34,FALSE(),IF(AND(ISNUMBER(AG152),OR(ISBLANK(AF152),AF152=0)),TRUE(),IF(AND(ISBLANK(AG152),ISNUMBER(AF152),AF152&lt;&gt;0),FALSE(),"")))))</f>
        <v/>
      </c>
      <c r="BH152" s="117" t="str">
        <f aca="false">IF(OR(ISBLANK($C152),$BB152&lt;&gt;TRUE()),"",IF(ISBLANK(AD152),Constants!$B$35,MAX(0,MIN(Constants!$B$31,AD152))))</f>
        <v/>
      </c>
      <c r="BI152" s="117" t="str">
        <f aca="false">IF(OR(ISBLANK($C152),$BB152&lt;&gt;TRUE()),"",IF(ISBLANK(AE152),Constants!$B$35,MAX(0,MIN(Constants!$B$32,AE152))))</f>
        <v/>
      </c>
      <c r="BJ152" s="118" t="str">
        <f aca="false">IF(ISBLANK($C152),
  "",
IF(AH152=Constants!$B$7,
  TRUE(),
IF(AH152=Constants!$B$8,
  FALSE(),
  FALSE()
)))</f>
        <v/>
      </c>
      <c r="BK152" s="117" t="str">
        <f aca="false">IF(ISBLANK($C152),"",IF($BJ152,Constants!$B$9,IF(COUNTA($E152:$AH152)=0,Constants!$B$10,IF(NOT($AK152),Constants!$B$11,IF(AND(NOT(ISNUMBER($BM152)),COUNTA($O152,$X152,$AG152)&gt;0),Constants!$B$13,Constants!$B$12)))))</f>
        <v/>
      </c>
      <c r="BL152" s="117" t="str">
        <f aca="false">IF(ISBLANK($C152),"",IF($BK152&lt;&gt;Constants!$B$12,$BK152,Constants!$B$4))</f>
        <v/>
      </c>
      <c r="BM152" s="116" t="str">
        <f aca="false">IF(OR(ISBLANK($D$8), NOT(ISNUMBER($D$8))), Constants!$B$17,$D$8)</f>
        <v>ERROR: Set Target Time in cell D8</v>
      </c>
      <c r="BN152" s="119" t="str">
        <f aca="false">IF(OR($BK152&lt;&gt;Constants!$B$12,$AL152&lt;&gt;TRUE()),"",IF(NOT($AO152),TRUE(),IF($AQ152="","",$AQ152)))</f>
        <v/>
      </c>
      <c r="BO152" s="120" t="n">
        <f aca="false">IF(BN152="",FALSE(),IF(NOT($AO152),TRUE(),IF($AQ152,ISNUMBER(O152),ISNUMBER(N152))))</f>
        <v>0</v>
      </c>
      <c r="BP152" s="121" t="str">
        <f aca="false">IF(BO152,IF($AJ152,1,Constants!$B$22)*POWER(Constants!$B$23,MAX($AM152,0))*POWER(Constants!$B$24,MAX($AN152,0)),"")</f>
        <v/>
      </c>
      <c r="BQ152" s="117" t="str">
        <f aca="false">IF(OR($BK152&lt;&gt;Constants!$B$12,NOT($BO152)),"",IF(NOT($AO152),0,Constants!$B$19*IF($AQ152,1,MAX(0,MIN(1,(Constants!$B$20-N152)/Constants!$B$20)))))</f>
        <v/>
      </c>
      <c r="BR152" s="117" t="str">
        <f aca="false">IF(BQ152="","",BQ152*IF($AP152,1,Constants!$B$25)*BP152)</f>
        <v/>
      </c>
      <c r="BS152" s="117" t="str">
        <f aca="false">IF(OR($BK152&lt;&gt;Constants!$B$12,NOT($BO152)),"",IF(NOT($AO152),0,IF(NOT($AQ152),0,MAX(0,Constants!$B$21*(1-ABS(O152-$BM152)/$BM152)))))</f>
        <v/>
      </c>
      <c r="BT152" s="117" t="str">
        <f aca="false">IF(BS152="","",BS152*BP152)</f>
        <v/>
      </c>
      <c r="BU152" s="117" t="str">
        <f aca="false">IF(OR($BK152&lt;&gt;Constants!$B$12,NOT($BO152)),"",IF(OR(NOT($AO152),NOT($AP152)),0,MIN(Constants!$B$18,(Constants!$B$29*$AR152+Constants!$B$30*$AS152)*IF($AQ152,1,MAX(0,MIN(1,(Constants!$B$20-N152)/Constants!$B$20))))))</f>
        <v/>
      </c>
      <c r="BV152" s="117" t="str">
        <f aca="false">IF(BU152="","",BU152*BP152)</f>
        <v/>
      </c>
      <c r="BW152" s="122" t="str">
        <f aca="false">IF(OR($BK152&lt;&gt;Constants!$B$12,NOT($BO152)),"",BR152+BT152+BV152)</f>
        <v/>
      </c>
      <c r="BX152" s="119" t="str">
        <f aca="false">IF(OR($BK152&lt;&gt;Constants!$B$12,$AT152&lt;&gt;TRUE()),"",IF(NOT($AW152),TRUE(),IF($AY152="","",$AY152)))</f>
        <v/>
      </c>
      <c r="BY152" s="120" t="n">
        <f aca="false">IF(BX152="",FALSE(),IF(NOT($AW152),TRUE(),IF($AY152,ISNUMBER(X152),ISNUMBER(W152))))</f>
        <v>0</v>
      </c>
      <c r="BZ152" s="121" t="str">
        <f aca="false">IF(BY152,IF($AJ152,1,Constants!$B$22)*POWER(Constants!$B$23,MAX($AU152,0))*POWER(Constants!$B$24,MAX($AV152,0)),"")</f>
        <v/>
      </c>
      <c r="CA152" s="117" t="str">
        <f aca="false">IF(OR($BK152&lt;&gt;Constants!$B$12,NOT($BY152)),"",IF(NOT($AW152),0,Constants!$B$19*IF($AY152,1,MAX(0,MIN(1,(Constants!$B$20-W152)/Constants!$B$20)))))</f>
        <v/>
      </c>
      <c r="CB152" s="117" t="str">
        <f aca="false">IF(CA152="","",CA152*IF($AX152,1,Constants!$B$25)*BZ152)</f>
        <v/>
      </c>
      <c r="CC152" s="117" t="str">
        <f aca="false">IF(OR($BK152&lt;&gt;Constants!$B$12,NOT($BY152)),"",IF(NOT($AW152),0,IF(NOT($AY152),0,MAX(0,Constants!$B$21*(1-ABS(X152-$BM152)/$BM152)))))</f>
        <v/>
      </c>
      <c r="CD152" s="117" t="str">
        <f aca="false">IF(CC152="","",CC152*BZ152)</f>
        <v/>
      </c>
      <c r="CE152" s="117" t="str">
        <f aca="false">IF(OR($BK152&lt;&gt;Constants!$B$12,NOT($BY152)),"",IF(OR(NOT($AW152),NOT($AX152)),0,MIN(Constants!$B$18,(Constants!$B$29*$AZ152+Constants!$B$30*$BA152)*IF($AY152,1,MAX(0,MIN(1,(Constants!$B$20-W152)/Constants!$B$20))))))</f>
        <v/>
      </c>
      <c r="CF152" s="117" t="str">
        <f aca="false">IF(CE152="","",CE152*BZ152)</f>
        <v/>
      </c>
      <c r="CG152" s="122" t="str">
        <f aca="false">IF(OR($BK152&lt;&gt;Constants!$B$12,NOT($BY152)),"",CB152+CD152+CF152)</f>
        <v/>
      </c>
      <c r="CH152" s="119" t="n">
        <f aca="false">IF(OR(BN152="",BX152=""),TRUE(),BN152&lt;&gt;BX152)</f>
        <v>1</v>
      </c>
      <c r="CI152" s="117" t="str">
        <f aca="false">IF(OR($BK152&lt;&gt;Constants!$B$12,$BB152&lt;&gt;TRUE(),NOT($CH152)),"",IF(NOT($BE152),TRUE(),IF($BG152="","",$BG152)))</f>
        <v/>
      </c>
      <c r="CJ152" s="120" t="n">
        <f aca="false">IF(CI152="",FALSE(),IF(NOT($BE152),TRUE(),IF($BG152,ISNUMBER(AG152),ISNUMBER(AF152))))</f>
        <v>0</v>
      </c>
      <c r="CK152" s="121" t="str">
        <f aca="false">IF(CJ152,IF($AJ152,1,Constants!$B$22)*POWER(Constants!$B$23,MAX($BC152,0))*POWER(Constants!$B$24,MAX($BD152,0)),"")</f>
        <v/>
      </c>
      <c r="CL152" s="117" t="str">
        <f aca="false">IF(OR($BK152&lt;&gt;Constants!$B$12,NOT($CJ152)),"",IF(NOT($BE152),0,Constants!$B$19*IF($BG152,1,MAX(0,MIN(1,(Constants!$B$20-AF152)/Constants!$B$20)))))</f>
        <v/>
      </c>
      <c r="CM152" s="117" t="str">
        <f aca="false">IF(CL152="","",CL152*IF($BF152,1,Constants!$B$25)*CK152)</f>
        <v/>
      </c>
      <c r="CN152" s="117" t="str">
        <f aca="false">IF(OR($BK152&lt;&gt;Constants!$B$12,NOT($CJ152)),"",IF(NOT($BE152),0,IF(NOT($BG152),0,MAX(0,Constants!$B$21*(1-ABS(AG152-$BM152)/$BM152)))))</f>
        <v/>
      </c>
      <c r="CO152" s="117" t="str">
        <f aca="false">IF(CN152="","",CN152*CK152)</f>
        <v/>
      </c>
      <c r="CP152" s="117" t="str">
        <f aca="false">IF(OR($BK152&lt;&gt;Constants!$B$12,NOT($CJ152)),"",IF(OR(NOT($BE152),NOT($BF152)),0,MIN(Constants!$B$18,(Constants!$B$29*$BH152+Constants!$B$30*$BI152)*IF($BG152,1,MAX(0,MIN(1,(Constants!$B$20-AF152)/Constants!$B$20))))))</f>
        <v/>
      </c>
      <c r="CQ152" s="117" t="str">
        <f aca="false">IF(CP152="","",CP152*CK152)</f>
        <v/>
      </c>
      <c r="CR152" s="122" t="str">
        <f aca="false">IF(OR($BK152&lt;&gt;Constants!$B$12,NOT($CJ152)),"",CM152+CO152+CQ152)</f>
        <v/>
      </c>
      <c r="CS152" s="116" t="str">
        <f aca="false">IF(OR($BK152&lt;&gt;Constants!$B$12,ISBLANK($C152)),"",BW152)</f>
        <v/>
      </c>
      <c r="CT152" s="117" t="str">
        <f aca="false">IF(OR($BK152&lt;&gt;Constants!$B$12,ISBLANK($C152)),"",CG152)</f>
        <v/>
      </c>
      <c r="CU152" s="118" t="str">
        <f aca="false">IF(OR($BK152&lt;&gt;Constants!$B$12,ISBLANK($C152)),"",CR152)</f>
        <v/>
      </c>
      <c r="CV152" s="117" t="str">
        <f aca="false">IF(OR($BK152&lt;&gt;Constants!$B$12,ISBLANK($C152)),"",IF(COUNT(CS152:CU152)=0,0,MAX(CS152:CU152)))</f>
        <v/>
      </c>
      <c r="CW152" s="117" t="str">
        <f aca="false">IF($BK152&lt;&gt;Constants!$B$12,"",CV152)</f>
        <v/>
      </c>
      <c r="CX152" s="117" t="str">
        <f aca="false">IF(ISNUMBER(CW152), RANK(CW152,$CW$11:$CW$510), "")</f>
        <v/>
      </c>
      <c r="CY152" s="116" t="str">
        <f aca="false">IF(OR($BK152&lt;&gt;Constants!$B$12,ISBLANK($C152)),"",MAX(BT152,CD152,CO152))</f>
        <v/>
      </c>
      <c r="CZ152" s="117" t="str">
        <f aca="false">IF(ISNUMBER(CY152), RANK(CY152,CY$11:CY$510), "")</f>
        <v/>
      </c>
      <c r="DA152" s="117" t="str">
        <f aca="false">IF(OR($BK152&lt;&gt;Constants!$B$12,ISBLANK($C152)),"",MAX(AM152,AU152,IF($CH152,BC152,0)))</f>
        <v/>
      </c>
      <c r="DB152" s="117" t="str">
        <f aca="false">IF(ISNUMBER(DA152), RANK(DA152,DA$11:DA$510,1), "")</f>
        <v/>
      </c>
      <c r="DC152" s="117" t="str">
        <f aca="false">IF(OR($BK152&lt;&gt;Constants!$B$12,ISBLANK($C152)),"",MAX(BV152,CF152,CQ152))</f>
        <v/>
      </c>
      <c r="DD152" s="117" t="str">
        <f aca="false">IF(ISNUMBER(DC152),RANK(DC152,DC$11:DC$510),"")</f>
        <v/>
      </c>
      <c r="DE152" s="123" t="str">
        <f aca="false">IFERROR(IF(OR($BK152&lt;&gt;Constants!$B$12, ISBLANK($C152)),"",LARGE(CS152:CU152,2)), 0)</f>
        <v/>
      </c>
      <c r="DF152" s="118" t="str">
        <f aca="false">IF(ISNUMBER(DE152), RANK(DE152,DE$11:DE$510), "")</f>
        <v/>
      </c>
      <c r="DG152" s="117" t="str">
        <f aca="false">IF(ISBLANK($C152),"",IF(BK152=Constants!$B$12,RANK($CX152, $CX$11:$CX$510, 1)+
SUMPRODUCT(--($CX$11:$CX$510=$CX152),--($CZ152&gt;$CZ$11:$CZ$510))+
SUMPRODUCT(--($CX$11:$CX$510=$CX152),--($CZ152=$CZ$11:$CZ$510),--($DB152&gt;$DB$11:$DB$510))+
SUMPRODUCT(--($CX$11:$CX$510=$CX152),--($CZ152=$CZ$11:$CZ$510),--($DB152=$DB$11:$DB$510), --($DD152&gt;$DD$11:$DD$510))+
SUMPRODUCT(--($CX$11:$CX$510=$CX152),--($CZ152=$CZ$11:$CZ$510),--($DB152=$DB$11:$DB$510), --($DD152=$DD$11:$DD$510), --($DF152&gt;$DF$11:$DF$510))
,BK152)
)</f>
        <v/>
      </c>
      <c r="DH152" s="117" t="str">
        <f aca="false">IF(ISBLANK(C152),"",IF(BK152&lt;&gt;Constants!$B$12, BK152, CX152-DG152))</f>
        <v/>
      </c>
      <c r="DI152" s="118"/>
      <c r="DJ152" s="124"/>
      <c r="DK152" s="125" t="str">
        <f aca="false">IF(ISBLANK($C152),"",IF($BK152=Constants!$B$13,$BM152,""))</f>
        <v/>
      </c>
      <c r="DL152" s="124" t="str">
        <f aca="false">IF(ISBLANK($C152),"",IF($BK152&lt;&gt;Constants!$B$12,"",IF(COUNT($CS152:$CU152)=0,"",MATCH($CV152,$CS152:$CU152,0))))</f>
        <v/>
      </c>
      <c r="DM152" s="126" t="str">
        <f aca="false">IF(ISNUMBER($DL152),CHOOSE($DL152,$BR152,$CB152,$CM152),"")</f>
        <v/>
      </c>
      <c r="DN152" s="126" t="str">
        <f aca="false">IF(ISNUMBER($DL152),CHOOSE($DL152,$BT152,$CD152,$CO152),"")</f>
        <v/>
      </c>
      <c r="DO152" s="126" t="str">
        <f aca="false">IF(ISNUMBER($DL152),CHOOSE($DL152,$BV152,$CF152,$CQ152),"")</f>
        <v/>
      </c>
      <c r="DP152" s="127" t="str">
        <f aca="false">IF(ISBLANK(C152),"",IF(BK152&lt;&gt;Constants!$B$12, BK152 ,CW152))</f>
        <v/>
      </c>
      <c r="DQ152" s="128" t="str">
        <f aca="false">IF(ISBLANK($C152),"",IF($BK152&lt;&gt;Constants!$B$12,$BK152,$BL152))</f>
        <v/>
      </c>
      <c r="DR152" s="128" t="str">
        <f aca="false">IF(ISBLANK(C152),"",DH152)</f>
        <v/>
      </c>
      <c r="DS152" s="128" t="str">
        <f aca="false">IF(ISBLANK(C152),"",DG152)</f>
        <v/>
      </c>
      <c r="DT152" s="129" t="str">
        <f aca="false">IF(ISBLANK(C152),
  "",
IF(DS152=Constants!$B$9,COUNTA($C$11:$C510)+2,IF(DS152=Constants!$B$10,COUNTA($C$11:$C510)+1,IF(DS152=Constants!$B$11,COUNTA($C$11:$C510),DS152))))</f>
        <v/>
      </c>
      <c r="DU152" s="3"/>
      <c r="DV152" s="130" t="n">
        <f aca="false">IF(OR(ISNUMBER(DS152),DS152="DQ",DS152="P",DS152="NS"),
    1,
    0
)</f>
        <v>0</v>
      </c>
      <c r="DW152" s="130" t="n">
        <v>142</v>
      </c>
      <c r="DX152" s="130" t="str">
        <f aca="false">IF(ISBLANK($C152),"",IF(ISNUMBER(DT152),DT152+ROW($B152)/1000,""))</f>
        <v/>
      </c>
      <c r="DY152" s="130" t="str">
        <f aca="false">IF(ISNUMBER(DX152), RANK(DX152,DX$11:DX$510,1), "")</f>
        <v/>
      </c>
      <c r="DZ152" s="130" t="str">
        <f aca="false">IF(ISBLANK($C152),
    "",
    $B152
)</f>
        <v/>
      </c>
      <c r="EA152" s="130" t="str">
        <f aca="false">IF(ISBLANK($C152),
    "",
    $C152
)</f>
        <v/>
      </c>
      <c r="EB152" s="130" t="str">
        <f aca="false">IF(ISBLANK($C152),
    "",
    $D152
)</f>
        <v/>
      </c>
      <c r="EC152" s="130" t="str">
        <f aca="false">IF(ISBLANK($C152),"",$DQ152)</f>
        <v/>
      </c>
      <c r="ED152" s="131" t="str">
        <f aca="false">DP152</f>
        <v/>
      </c>
      <c r="EE152" s="130" t="str">
        <f aca="false">IF(ISBLANK($C152),
    "",
    DS152
)</f>
        <v/>
      </c>
      <c r="EF152" s="132" t="str">
        <f aca="false">IF(DW152&gt;DV$10,
    "",
    VLOOKUP(DW152,DY$11:EE650,7,FALSE())
)</f>
        <v/>
      </c>
      <c r="EG152" s="133" t="str">
        <f aca="false">IF(DW152&gt;DV$10,
    "",
    VLOOKUP(DW152,DY$11:EE650,2,FALSE())
)</f>
        <v/>
      </c>
      <c r="EH152" s="133" t="str">
        <f aca="false">IF(DW152&gt;DV$10,
    "",
    VLOOKUP(DW152,DY$11:EE650,3,FALSE())
)</f>
        <v/>
      </c>
      <c r="EI152" s="133" t="str">
        <f aca="false">IF(DW152&gt;DV$10,
    "",
    VLOOKUP(DW152,DY$11:EE650,4,FALSE())
)</f>
        <v/>
      </c>
      <c r="EJ152" s="134" t="str">
        <f aca="false">IF(DW152&gt;DV$10,
    "",
    VLOOKUP(DW152,DY$11:EE650,6,FALSE())
)</f>
        <v/>
      </c>
      <c r="EK152" s="59"/>
    </row>
    <row r="153" customFormat="false" ht="15.75" hidden="false" customHeight="false" outlineLevel="0" collapsed="false">
      <c r="A153" s="3"/>
      <c r="B153" s="153"/>
      <c r="C153" s="154"/>
      <c r="D153" s="135"/>
      <c r="E153" s="158"/>
      <c r="F153" s="137"/>
      <c r="G153" s="137"/>
      <c r="H153" s="138"/>
      <c r="I153" s="139"/>
      <c r="J153" s="140"/>
      <c r="K153" s="140"/>
      <c r="L153" s="140"/>
      <c r="M153" s="140"/>
      <c r="N153" s="141"/>
      <c r="O153" s="142"/>
      <c r="P153" s="137"/>
      <c r="Q153" s="138"/>
      <c r="R153" s="139"/>
      <c r="S153" s="140"/>
      <c r="T153" s="140"/>
      <c r="U153" s="140"/>
      <c r="V153" s="140"/>
      <c r="W153" s="141"/>
      <c r="X153" s="142"/>
      <c r="Y153" s="137"/>
      <c r="Z153" s="138"/>
      <c r="AA153" s="139"/>
      <c r="AB153" s="140"/>
      <c r="AC153" s="140"/>
      <c r="AD153" s="140"/>
      <c r="AE153" s="140"/>
      <c r="AF153" s="141"/>
      <c r="AG153" s="143"/>
      <c r="AH153" s="139"/>
      <c r="AI153" s="116"/>
      <c r="AJ153" s="116" t="str">
        <f aca="false">IF(ISBLANK($C153),
  "",
IF(E153=Constants!$B$7,
  TRUE(),
IF(E153=Constants!$B$8,
  FALSE(),
  TRUE()
)))</f>
        <v/>
      </c>
      <c r="AK153" s="117" t="str">
        <f aca="false">IF(ISBLANK($C153),"",IF(F153=Constants!$B$8,FALSE(),TRUE()))</f>
        <v/>
      </c>
      <c r="AL153" s="117" t="str">
        <f aca="false">IF(ISBLANK($C153),"",COUNTA($G153:$O153)&gt;0)</f>
        <v/>
      </c>
      <c r="AM153" s="117" t="str">
        <f aca="false">IF(OR(ISBLANK($C153),$AL153&lt;&gt;TRUE()),"",IF(ISBLANK(G153),Constants!$B$27,MAX(0,G153)))</f>
        <v/>
      </c>
      <c r="AN153" s="117" t="str">
        <f aca="false">IF(OR(ISBLANK($C153),$AL153&lt;&gt;TRUE()),"",IF(ISBLANK(H153),Constants!$B$28,MAX(0,H153)))</f>
        <v/>
      </c>
      <c r="AO153" s="117" t="str">
        <f aca="false">IF(OR(ISBLANK($C153),$AL153&lt;&gt;TRUE()),"",IF(J153=Constants!$B$7,TRUE(),IF(J153=Constants!$B$8,FALSE(),TRUE())))</f>
        <v/>
      </c>
      <c r="AP153" s="117" t="str">
        <f aca="false">IF(OR(ISBLANK($C153),$AL153&lt;&gt;TRUE()),"",IF(I153=Constants!$B$7,TRUE(),IF(I153=Constants!$B$8,FALSE(),TRUE())))</f>
        <v/>
      </c>
      <c r="AQ153" s="117" t="str">
        <f aca="false">IF(OR(ISBLANK($C153),$AL153&lt;&gt;TRUE()),"",IF(K153=Constants!$B$33,TRUE(),IF(K153=Constants!$B$34,FALSE(),IF(AND(ISNUMBER(O153),OR(ISBLANK(N153),N153=0)),TRUE(),IF(AND(ISBLANK(O153),ISNUMBER(N153),N153&lt;&gt;0),FALSE(),"")))))</f>
        <v/>
      </c>
      <c r="AR153" s="117" t="str">
        <f aca="false">IF(OR(ISBLANK($C153),$AL153&lt;&gt;TRUE()),"",IF(ISBLANK(L153),Constants!$B$35,MAX(0,MIN(Constants!$B$31,L153))))</f>
        <v/>
      </c>
      <c r="AS153" s="117" t="str">
        <f aca="false">IF(OR(ISBLANK($C153),$AL153&lt;&gt;TRUE()),"",IF(ISBLANK(M153),Constants!$B$35,MAX(0,MIN(Constants!$B$32,M153))))</f>
        <v/>
      </c>
      <c r="AT153" s="117" t="str">
        <f aca="false">IF(ISBLANK($C153),"",COUNTA($P153:$X153)&gt;0)</f>
        <v/>
      </c>
      <c r="AU153" s="117" t="str">
        <f aca="false">IF(OR(ISBLANK($C153),$AT153&lt;&gt;TRUE()),"",IF(ISBLANK(P153),Constants!$B$27,MAX(0,P153)))</f>
        <v/>
      </c>
      <c r="AV153" s="117" t="str">
        <f aca="false">IF(OR(ISBLANK($C153),$AT153&lt;&gt;TRUE()),"",IF(ISBLANK(Q153),Constants!$B$28,MAX(0,Q153)))</f>
        <v/>
      </c>
      <c r="AW153" s="117" t="str">
        <f aca="false">IF(OR(ISBLANK($C153),$AT153&lt;&gt;TRUE()),"",IF(S153=Constants!$B$7,TRUE(),IF(S153=Constants!$B$8,FALSE(),TRUE())))</f>
        <v/>
      </c>
      <c r="AX153" s="117" t="str">
        <f aca="false">IF(OR(ISBLANK($C153),$AT153&lt;&gt;TRUE()),"",IF(R153=Constants!$B$7,TRUE(),IF(R153=Constants!$B$8,FALSE(),TRUE())))</f>
        <v/>
      </c>
      <c r="AY153" s="117" t="str">
        <f aca="false">IF(OR(ISBLANK($C153),$AT153&lt;&gt;TRUE()),"",IF(T153=Constants!$B$33,TRUE(),IF(T153=Constants!$B$34,FALSE(),IF(AND(ISNUMBER(X153),OR(ISBLANK(W153),W153=0)),TRUE(),IF(AND(ISBLANK(X153),ISNUMBER(W153),W153&lt;&gt;0),FALSE(),"")))))</f>
        <v/>
      </c>
      <c r="AZ153" s="117" t="str">
        <f aca="false">IF(OR(ISBLANK($C153),$AT153&lt;&gt;TRUE()),"",IF(ISBLANK(U153),Constants!$B$35,MAX(0,MIN(Constants!$B$31,U153))))</f>
        <v/>
      </c>
      <c r="BA153" s="117" t="str">
        <f aca="false">IF(OR(ISBLANK($C153),$AT153&lt;&gt;TRUE()),"",IF(ISBLANK(V153),Constants!$B$35,MAX(0,MIN(Constants!$B$32,V153))))</f>
        <v/>
      </c>
      <c r="BB153" s="117" t="str">
        <f aca="false">IF(ISBLANK($C153),"",COUNTA($Y153:$AG153)&gt;0)</f>
        <v/>
      </c>
      <c r="BC153" s="117" t="str">
        <f aca="false">IF(OR(ISBLANK($C153),$BB153&lt;&gt;TRUE()),"",IF(ISBLANK(Y153),Constants!$B$27,MAX(0,Y153)))</f>
        <v/>
      </c>
      <c r="BD153" s="117" t="str">
        <f aca="false">IF(OR(ISBLANK($C153),$BB153&lt;&gt;TRUE()),"",IF(ISBLANK(Z153),Constants!$B$28,MAX(0,Z153)))</f>
        <v/>
      </c>
      <c r="BE153" s="117" t="str">
        <f aca="false">IF(OR(ISBLANK($C153),$BB153&lt;&gt;TRUE()),"",IF(AB153=Constants!$B$7,TRUE(),IF(AB153=Constants!$B$8,FALSE(),TRUE())))</f>
        <v/>
      </c>
      <c r="BF153" s="117" t="str">
        <f aca="false">IF(OR(ISBLANK($C153),$BB153&lt;&gt;TRUE()),"",IF(AA153=Constants!$B$7,TRUE(),IF(AA153=Constants!$B$8,FALSE(),TRUE())))</f>
        <v/>
      </c>
      <c r="BG153" s="117" t="str">
        <f aca="false">IF(OR(ISBLANK($C153),$BB153&lt;&gt;TRUE()),"",IF(AC153=Constants!$B$33,TRUE(),IF(AC153=Constants!$B$34,FALSE(),IF(AND(ISNUMBER(AG153),OR(ISBLANK(AF153),AF153=0)),TRUE(),IF(AND(ISBLANK(AG153),ISNUMBER(AF153),AF153&lt;&gt;0),FALSE(),"")))))</f>
        <v/>
      </c>
      <c r="BH153" s="117" t="str">
        <f aca="false">IF(OR(ISBLANK($C153),$BB153&lt;&gt;TRUE()),"",IF(ISBLANK(AD153),Constants!$B$35,MAX(0,MIN(Constants!$B$31,AD153))))</f>
        <v/>
      </c>
      <c r="BI153" s="117" t="str">
        <f aca="false">IF(OR(ISBLANK($C153),$BB153&lt;&gt;TRUE()),"",IF(ISBLANK(AE153),Constants!$B$35,MAX(0,MIN(Constants!$B$32,AE153))))</f>
        <v/>
      </c>
      <c r="BJ153" s="118" t="str">
        <f aca="false">IF(ISBLANK($C153),
  "",
IF(AH153=Constants!$B$7,
  TRUE(),
IF(AH153=Constants!$B$8,
  FALSE(),
  FALSE()
)))</f>
        <v/>
      </c>
      <c r="BK153" s="117" t="str">
        <f aca="false">IF(ISBLANK($C153),"",IF($BJ153,Constants!$B$9,IF(COUNTA($E153:$AH153)=0,Constants!$B$10,IF(NOT($AK153),Constants!$B$11,IF(AND(NOT(ISNUMBER($BM153)),COUNTA($O153,$X153,$AG153)&gt;0),Constants!$B$13,Constants!$B$12)))))</f>
        <v/>
      </c>
      <c r="BL153" s="117" t="str">
        <f aca="false">IF(ISBLANK($C153),"",IF($BK153&lt;&gt;Constants!$B$12,$BK153,Constants!$B$4))</f>
        <v/>
      </c>
      <c r="BM153" s="116" t="str">
        <f aca="false">IF(OR(ISBLANK($D$8), NOT(ISNUMBER($D$8))), Constants!$B$17,$D$8)</f>
        <v>ERROR: Set Target Time in cell D8</v>
      </c>
      <c r="BN153" s="119" t="str">
        <f aca="false">IF(OR($BK153&lt;&gt;Constants!$B$12,$AL153&lt;&gt;TRUE()),"",IF(NOT($AO153),TRUE(),IF($AQ153="","",$AQ153)))</f>
        <v/>
      </c>
      <c r="BO153" s="120" t="n">
        <f aca="false">IF(BN153="",FALSE(),IF(NOT($AO153),TRUE(),IF($AQ153,ISNUMBER(O153),ISNUMBER(N153))))</f>
        <v>0</v>
      </c>
      <c r="BP153" s="121" t="str">
        <f aca="false">IF(BO153,IF($AJ153,1,Constants!$B$22)*POWER(Constants!$B$23,MAX($AM153,0))*POWER(Constants!$B$24,MAX($AN153,0)),"")</f>
        <v/>
      </c>
      <c r="BQ153" s="117" t="str">
        <f aca="false">IF(OR($BK153&lt;&gt;Constants!$B$12,NOT($BO153)),"",IF(NOT($AO153),0,Constants!$B$19*IF($AQ153,1,MAX(0,MIN(1,(Constants!$B$20-N153)/Constants!$B$20)))))</f>
        <v/>
      </c>
      <c r="BR153" s="117" t="str">
        <f aca="false">IF(BQ153="","",BQ153*IF($AP153,1,Constants!$B$25)*BP153)</f>
        <v/>
      </c>
      <c r="BS153" s="117" t="str">
        <f aca="false">IF(OR($BK153&lt;&gt;Constants!$B$12,NOT($BO153)),"",IF(NOT($AO153),0,IF(NOT($AQ153),0,MAX(0,Constants!$B$21*(1-ABS(O153-$BM153)/$BM153)))))</f>
        <v/>
      </c>
      <c r="BT153" s="117" t="str">
        <f aca="false">IF(BS153="","",BS153*BP153)</f>
        <v/>
      </c>
      <c r="BU153" s="117" t="str">
        <f aca="false">IF(OR($BK153&lt;&gt;Constants!$B$12,NOT($BO153)),"",IF(OR(NOT($AO153),NOT($AP153)),0,MIN(Constants!$B$18,(Constants!$B$29*$AR153+Constants!$B$30*$AS153)*IF($AQ153,1,MAX(0,MIN(1,(Constants!$B$20-N153)/Constants!$B$20))))))</f>
        <v/>
      </c>
      <c r="BV153" s="117" t="str">
        <f aca="false">IF(BU153="","",BU153*BP153)</f>
        <v/>
      </c>
      <c r="BW153" s="122" t="str">
        <f aca="false">IF(OR($BK153&lt;&gt;Constants!$B$12,NOT($BO153)),"",BR153+BT153+BV153)</f>
        <v/>
      </c>
      <c r="BX153" s="119" t="str">
        <f aca="false">IF(OR($BK153&lt;&gt;Constants!$B$12,$AT153&lt;&gt;TRUE()),"",IF(NOT($AW153),TRUE(),IF($AY153="","",$AY153)))</f>
        <v/>
      </c>
      <c r="BY153" s="120" t="n">
        <f aca="false">IF(BX153="",FALSE(),IF(NOT($AW153),TRUE(),IF($AY153,ISNUMBER(X153),ISNUMBER(W153))))</f>
        <v>0</v>
      </c>
      <c r="BZ153" s="121" t="str">
        <f aca="false">IF(BY153,IF($AJ153,1,Constants!$B$22)*POWER(Constants!$B$23,MAX($AU153,0))*POWER(Constants!$B$24,MAX($AV153,0)),"")</f>
        <v/>
      </c>
      <c r="CA153" s="117" t="str">
        <f aca="false">IF(OR($BK153&lt;&gt;Constants!$B$12,NOT($BY153)),"",IF(NOT($AW153),0,Constants!$B$19*IF($AY153,1,MAX(0,MIN(1,(Constants!$B$20-W153)/Constants!$B$20)))))</f>
        <v/>
      </c>
      <c r="CB153" s="117" t="str">
        <f aca="false">IF(CA153="","",CA153*IF($AX153,1,Constants!$B$25)*BZ153)</f>
        <v/>
      </c>
      <c r="CC153" s="117" t="str">
        <f aca="false">IF(OR($BK153&lt;&gt;Constants!$B$12,NOT($BY153)),"",IF(NOT($AW153),0,IF(NOT($AY153),0,MAX(0,Constants!$B$21*(1-ABS(X153-$BM153)/$BM153)))))</f>
        <v/>
      </c>
      <c r="CD153" s="117" t="str">
        <f aca="false">IF(CC153="","",CC153*BZ153)</f>
        <v/>
      </c>
      <c r="CE153" s="117" t="str">
        <f aca="false">IF(OR($BK153&lt;&gt;Constants!$B$12,NOT($BY153)),"",IF(OR(NOT($AW153),NOT($AX153)),0,MIN(Constants!$B$18,(Constants!$B$29*$AZ153+Constants!$B$30*$BA153)*IF($AY153,1,MAX(0,MIN(1,(Constants!$B$20-W153)/Constants!$B$20))))))</f>
        <v/>
      </c>
      <c r="CF153" s="117" t="str">
        <f aca="false">IF(CE153="","",CE153*BZ153)</f>
        <v/>
      </c>
      <c r="CG153" s="122" t="str">
        <f aca="false">IF(OR($BK153&lt;&gt;Constants!$B$12,NOT($BY153)),"",CB153+CD153+CF153)</f>
        <v/>
      </c>
      <c r="CH153" s="119" t="n">
        <f aca="false">IF(OR(BN153="",BX153=""),TRUE(),BN153&lt;&gt;BX153)</f>
        <v>1</v>
      </c>
      <c r="CI153" s="117" t="str">
        <f aca="false">IF(OR($BK153&lt;&gt;Constants!$B$12,$BB153&lt;&gt;TRUE(),NOT($CH153)),"",IF(NOT($BE153),TRUE(),IF($BG153="","",$BG153)))</f>
        <v/>
      </c>
      <c r="CJ153" s="120" t="n">
        <f aca="false">IF(CI153="",FALSE(),IF(NOT($BE153),TRUE(),IF($BG153,ISNUMBER(AG153),ISNUMBER(AF153))))</f>
        <v>0</v>
      </c>
      <c r="CK153" s="121" t="str">
        <f aca="false">IF(CJ153,IF($AJ153,1,Constants!$B$22)*POWER(Constants!$B$23,MAX($BC153,0))*POWER(Constants!$B$24,MAX($BD153,0)),"")</f>
        <v/>
      </c>
      <c r="CL153" s="117" t="str">
        <f aca="false">IF(OR($BK153&lt;&gt;Constants!$B$12,NOT($CJ153)),"",IF(NOT($BE153),0,Constants!$B$19*IF($BG153,1,MAX(0,MIN(1,(Constants!$B$20-AF153)/Constants!$B$20)))))</f>
        <v/>
      </c>
      <c r="CM153" s="117" t="str">
        <f aca="false">IF(CL153="","",CL153*IF($BF153,1,Constants!$B$25)*CK153)</f>
        <v/>
      </c>
      <c r="CN153" s="117" t="str">
        <f aca="false">IF(OR($BK153&lt;&gt;Constants!$B$12,NOT($CJ153)),"",IF(NOT($BE153),0,IF(NOT($BG153),0,MAX(0,Constants!$B$21*(1-ABS(AG153-$BM153)/$BM153)))))</f>
        <v/>
      </c>
      <c r="CO153" s="117" t="str">
        <f aca="false">IF(CN153="","",CN153*CK153)</f>
        <v/>
      </c>
      <c r="CP153" s="117" t="str">
        <f aca="false">IF(OR($BK153&lt;&gt;Constants!$B$12,NOT($CJ153)),"",IF(OR(NOT($BE153),NOT($BF153)),0,MIN(Constants!$B$18,(Constants!$B$29*$BH153+Constants!$B$30*$BI153)*IF($BG153,1,MAX(0,MIN(1,(Constants!$B$20-AF153)/Constants!$B$20))))))</f>
        <v/>
      </c>
      <c r="CQ153" s="117" t="str">
        <f aca="false">IF(CP153="","",CP153*CK153)</f>
        <v/>
      </c>
      <c r="CR153" s="122" t="str">
        <f aca="false">IF(OR($BK153&lt;&gt;Constants!$B$12,NOT($CJ153)),"",CM153+CO153+CQ153)</f>
        <v/>
      </c>
      <c r="CS153" s="116" t="str">
        <f aca="false">IF(OR($BK153&lt;&gt;Constants!$B$12,ISBLANK($C153)),"",BW153)</f>
        <v/>
      </c>
      <c r="CT153" s="117" t="str">
        <f aca="false">IF(OR($BK153&lt;&gt;Constants!$B$12,ISBLANK($C153)),"",CG153)</f>
        <v/>
      </c>
      <c r="CU153" s="118" t="str">
        <f aca="false">IF(OR($BK153&lt;&gt;Constants!$B$12,ISBLANK($C153)),"",CR153)</f>
        <v/>
      </c>
      <c r="CV153" s="117" t="str">
        <f aca="false">IF(OR($BK153&lt;&gt;Constants!$B$12,ISBLANK($C153)),"",IF(COUNT(CS153:CU153)=0,0,MAX(CS153:CU153)))</f>
        <v/>
      </c>
      <c r="CW153" s="117" t="str">
        <f aca="false">IF($BK153&lt;&gt;Constants!$B$12,"",CV153)</f>
        <v/>
      </c>
      <c r="CX153" s="117" t="str">
        <f aca="false">IF(ISNUMBER(CW153), RANK(CW153,$CW$11:$CW$510), "")</f>
        <v/>
      </c>
      <c r="CY153" s="116" t="str">
        <f aca="false">IF(OR($BK153&lt;&gt;Constants!$B$12,ISBLANK($C153)),"",MAX(BT153,CD153,CO153))</f>
        <v/>
      </c>
      <c r="CZ153" s="117" t="str">
        <f aca="false">IF(ISNUMBER(CY153), RANK(CY153,CY$11:CY$510), "")</f>
        <v/>
      </c>
      <c r="DA153" s="117" t="str">
        <f aca="false">IF(OR($BK153&lt;&gt;Constants!$B$12,ISBLANK($C153)),"",MAX(AM153,AU153,IF($CH153,BC153,0)))</f>
        <v/>
      </c>
      <c r="DB153" s="117" t="str">
        <f aca="false">IF(ISNUMBER(DA153), RANK(DA153,DA$11:DA$510,1), "")</f>
        <v/>
      </c>
      <c r="DC153" s="117" t="str">
        <f aca="false">IF(OR($BK153&lt;&gt;Constants!$B$12,ISBLANK($C153)),"",MAX(BV153,CF153,CQ153))</f>
        <v/>
      </c>
      <c r="DD153" s="117" t="str">
        <f aca="false">IF(ISNUMBER(DC153),RANK(DC153,DC$11:DC$510),"")</f>
        <v/>
      </c>
      <c r="DE153" s="123" t="str">
        <f aca="false">IFERROR(IF(OR($BK153&lt;&gt;Constants!$B$12, ISBLANK($C153)),"",LARGE(CS153:CU153,2)), 0)</f>
        <v/>
      </c>
      <c r="DF153" s="118" t="str">
        <f aca="false">IF(ISNUMBER(DE153), RANK(DE153,DE$11:DE$510), "")</f>
        <v/>
      </c>
      <c r="DG153" s="117" t="str">
        <f aca="false">IF(ISBLANK($C153),"",IF(BK153=Constants!$B$12,RANK($CX153, $CX$11:$CX$510, 1)+
SUMPRODUCT(--($CX$11:$CX$510=$CX153),--($CZ153&gt;$CZ$11:$CZ$510))+
SUMPRODUCT(--($CX$11:$CX$510=$CX153),--($CZ153=$CZ$11:$CZ$510),--($DB153&gt;$DB$11:$DB$510))+
SUMPRODUCT(--($CX$11:$CX$510=$CX153),--($CZ153=$CZ$11:$CZ$510),--($DB153=$DB$11:$DB$510), --($DD153&gt;$DD$11:$DD$510))+
SUMPRODUCT(--($CX$11:$CX$510=$CX153),--($CZ153=$CZ$11:$CZ$510),--($DB153=$DB$11:$DB$510), --($DD153=$DD$11:$DD$510), --($DF153&gt;$DF$11:$DF$510))
,BK153)
)</f>
        <v/>
      </c>
      <c r="DH153" s="117" t="str">
        <f aca="false">IF(ISBLANK(C153),"",IF(BK153&lt;&gt;Constants!$B$12, BK153, CX153-DG153))</f>
        <v/>
      </c>
      <c r="DI153" s="118"/>
      <c r="DJ153" s="124"/>
      <c r="DK153" s="125" t="str">
        <f aca="false">IF(ISBLANK($C153),"",IF($BK153=Constants!$B$13,$BM153,""))</f>
        <v/>
      </c>
      <c r="DL153" s="124" t="str">
        <f aca="false">IF(ISBLANK($C153),"",IF($BK153&lt;&gt;Constants!$B$12,"",IF(COUNT($CS153:$CU153)=0,"",MATCH($CV153,$CS153:$CU153,0))))</f>
        <v/>
      </c>
      <c r="DM153" s="126" t="str">
        <f aca="false">IF(ISNUMBER($DL153),CHOOSE($DL153,$BR153,$CB153,$CM153),"")</f>
        <v/>
      </c>
      <c r="DN153" s="126" t="str">
        <f aca="false">IF(ISNUMBER($DL153),CHOOSE($DL153,$BT153,$CD153,$CO153),"")</f>
        <v/>
      </c>
      <c r="DO153" s="126" t="str">
        <f aca="false">IF(ISNUMBER($DL153),CHOOSE($DL153,$BV153,$CF153,$CQ153),"")</f>
        <v/>
      </c>
      <c r="DP153" s="127" t="str">
        <f aca="false">IF(ISBLANK(C153),"",IF(BK153&lt;&gt;Constants!$B$12, BK153 ,CW153))</f>
        <v/>
      </c>
      <c r="DQ153" s="128" t="str">
        <f aca="false">IF(ISBLANK($C153),"",IF($BK153&lt;&gt;Constants!$B$12,$BK153,$BL153))</f>
        <v/>
      </c>
      <c r="DR153" s="128" t="str">
        <f aca="false">IF(ISBLANK(C153),"",DH153)</f>
        <v/>
      </c>
      <c r="DS153" s="128" t="str">
        <f aca="false">IF(ISBLANK(C153),"",DG153)</f>
        <v/>
      </c>
      <c r="DT153" s="129" t="str">
        <f aca="false">IF(ISBLANK(C153),
  "",
IF(DS153=Constants!$B$9,COUNTA($C$11:$C510)+2,IF(DS153=Constants!$B$10,COUNTA($C$11:$C510)+1,IF(DS153=Constants!$B$11,COUNTA($C$11:$C510),DS153))))</f>
        <v/>
      </c>
      <c r="DU153" s="3"/>
      <c r="DV153" s="130" t="n">
        <f aca="false">IF(OR(ISNUMBER(DS153),DS153="DQ",DS153="P",DS153="NS"),
    1,
    0
)</f>
        <v>0</v>
      </c>
      <c r="DW153" s="130" t="n">
        <v>143</v>
      </c>
      <c r="DX153" s="130" t="str">
        <f aca="false">IF(ISBLANK($C153),"",IF(ISNUMBER(DT153),DT153+ROW($B153)/1000,""))</f>
        <v/>
      </c>
      <c r="DY153" s="130" t="str">
        <f aca="false">IF(ISNUMBER(DX153), RANK(DX153,DX$11:DX$510,1), "")</f>
        <v/>
      </c>
      <c r="DZ153" s="130" t="str">
        <f aca="false">IF(ISBLANK($C153),
    "",
    $B153
)</f>
        <v/>
      </c>
      <c r="EA153" s="130" t="str">
        <f aca="false">IF(ISBLANK($C153),
    "",
    $C153
)</f>
        <v/>
      </c>
      <c r="EB153" s="130" t="str">
        <f aca="false">IF(ISBLANK($C153),
    "",
    $D153
)</f>
        <v/>
      </c>
      <c r="EC153" s="130" t="str">
        <f aca="false">IF(ISBLANK($C153),"",$DQ153)</f>
        <v/>
      </c>
      <c r="ED153" s="131" t="str">
        <f aca="false">DP153</f>
        <v/>
      </c>
      <c r="EE153" s="130" t="str">
        <f aca="false">IF(ISBLANK($C153),
    "",
    DS153
)</f>
        <v/>
      </c>
      <c r="EF153" s="132" t="str">
        <f aca="false">IF(DW153&gt;DV$10,
    "",
    VLOOKUP(DW153,DY$11:EE651,7,FALSE())
)</f>
        <v/>
      </c>
      <c r="EG153" s="133" t="str">
        <f aca="false">IF(DW153&gt;DV$10,
    "",
    VLOOKUP(DW153,DY$11:EE651,2,FALSE())
)</f>
        <v/>
      </c>
      <c r="EH153" s="133" t="str">
        <f aca="false">IF(DW153&gt;DV$10,
    "",
    VLOOKUP(DW153,DY$11:EE651,3,FALSE())
)</f>
        <v/>
      </c>
      <c r="EI153" s="133" t="str">
        <f aca="false">IF(DW153&gt;DV$10,
    "",
    VLOOKUP(DW153,DY$11:EE651,4,FALSE())
)</f>
        <v/>
      </c>
      <c r="EJ153" s="134" t="str">
        <f aca="false">IF(DW153&gt;DV$10,
    "",
    VLOOKUP(DW153,DY$11:EE651,6,FALSE())
)</f>
        <v/>
      </c>
      <c r="EK153" s="59"/>
    </row>
    <row r="154" customFormat="false" ht="15.75" hidden="false" customHeight="false" outlineLevel="0" collapsed="false">
      <c r="A154" s="3"/>
      <c r="B154" s="153"/>
      <c r="C154" s="154"/>
      <c r="D154" s="135"/>
      <c r="E154" s="158"/>
      <c r="F154" s="137"/>
      <c r="G154" s="137"/>
      <c r="H154" s="138"/>
      <c r="I154" s="139"/>
      <c r="J154" s="140"/>
      <c r="K154" s="140"/>
      <c r="L154" s="140"/>
      <c r="M154" s="140"/>
      <c r="N154" s="141"/>
      <c r="O154" s="142"/>
      <c r="P154" s="137"/>
      <c r="Q154" s="138"/>
      <c r="R154" s="139"/>
      <c r="S154" s="140"/>
      <c r="T154" s="140"/>
      <c r="U154" s="140"/>
      <c r="V154" s="140"/>
      <c r="W154" s="141"/>
      <c r="X154" s="142"/>
      <c r="Y154" s="137"/>
      <c r="Z154" s="138"/>
      <c r="AA154" s="139"/>
      <c r="AB154" s="140"/>
      <c r="AC154" s="140"/>
      <c r="AD154" s="140"/>
      <c r="AE154" s="140"/>
      <c r="AF154" s="141"/>
      <c r="AG154" s="143"/>
      <c r="AH154" s="139"/>
      <c r="AI154" s="116"/>
      <c r="AJ154" s="116" t="str">
        <f aca="false">IF(ISBLANK($C154),
  "",
IF(E154=Constants!$B$7,
  TRUE(),
IF(E154=Constants!$B$8,
  FALSE(),
  TRUE()
)))</f>
        <v/>
      </c>
      <c r="AK154" s="117" t="str">
        <f aca="false">IF(ISBLANK($C154),"",IF(F154=Constants!$B$8,FALSE(),TRUE()))</f>
        <v/>
      </c>
      <c r="AL154" s="117" t="str">
        <f aca="false">IF(ISBLANK($C154),"",COUNTA($G154:$O154)&gt;0)</f>
        <v/>
      </c>
      <c r="AM154" s="117" t="str">
        <f aca="false">IF(OR(ISBLANK($C154),$AL154&lt;&gt;TRUE()),"",IF(ISBLANK(G154),Constants!$B$27,MAX(0,G154)))</f>
        <v/>
      </c>
      <c r="AN154" s="117" t="str">
        <f aca="false">IF(OR(ISBLANK($C154),$AL154&lt;&gt;TRUE()),"",IF(ISBLANK(H154),Constants!$B$28,MAX(0,H154)))</f>
        <v/>
      </c>
      <c r="AO154" s="117" t="str">
        <f aca="false">IF(OR(ISBLANK($C154),$AL154&lt;&gt;TRUE()),"",IF(J154=Constants!$B$7,TRUE(),IF(J154=Constants!$B$8,FALSE(),TRUE())))</f>
        <v/>
      </c>
      <c r="AP154" s="117" t="str">
        <f aca="false">IF(OR(ISBLANK($C154),$AL154&lt;&gt;TRUE()),"",IF(I154=Constants!$B$7,TRUE(),IF(I154=Constants!$B$8,FALSE(),TRUE())))</f>
        <v/>
      </c>
      <c r="AQ154" s="117" t="str">
        <f aca="false">IF(OR(ISBLANK($C154),$AL154&lt;&gt;TRUE()),"",IF(K154=Constants!$B$33,TRUE(),IF(K154=Constants!$B$34,FALSE(),IF(AND(ISNUMBER(O154),OR(ISBLANK(N154),N154=0)),TRUE(),IF(AND(ISBLANK(O154),ISNUMBER(N154),N154&lt;&gt;0),FALSE(),"")))))</f>
        <v/>
      </c>
      <c r="AR154" s="117" t="str">
        <f aca="false">IF(OR(ISBLANK($C154),$AL154&lt;&gt;TRUE()),"",IF(ISBLANK(L154),Constants!$B$35,MAX(0,MIN(Constants!$B$31,L154))))</f>
        <v/>
      </c>
      <c r="AS154" s="117" t="str">
        <f aca="false">IF(OR(ISBLANK($C154),$AL154&lt;&gt;TRUE()),"",IF(ISBLANK(M154),Constants!$B$35,MAX(0,MIN(Constants!$B$32,M154))))</f>
        <v/>
      </c>
      <c r="AT154" s="117" t="str">
        <f aca="false">IF(ISBLANK($C154),"",COUNTA($P154:$X154)&gt;0)</f>
        <v/>
      </c>
      <c r="AU154" s="117" t="str">
        <f aca="false">IF(OR(ISBLANK($C154),$AT154&lt;&gt;TRUE()),"",IF(ISBLANK(P154),Constants!$B$27,MAX(0,P154)))</f>
        <v/>
      </c>
      <c r="AV154" s="117" t="str">
        <f aca="false">IF(OR(ISBLANK($C154),$AT154&lt;&gt;TRUE()),"",IF(ISBLANK(Q154),Constants!$B$28,MAX(0,Q154)))</f>
        <v/>
      </c>
      <c r="AW154" s="117" t="str">
        <f aca="false">IF(OR(ISBLANK($C154),$AT154&lt;&gt;TRUE()),"",IF(S154=Constants!$B$7,TRUE(),IF(S154=Constants!$B$8,FALSE(),TRUE())))</f>
        <v/>
      </c>
      <c r="AX154" s="117" t="str">
        <f aca="false">IF(OR(ISBLANK($C154),$AT154&lt;&gt;TRUE()),"",IF(R154=Constants!$B$7,TRUE(),IF(R154=Constants!$B$8,FALSE(),TRUE())))</f>
        <v/>
      </c>
      <c r="AY154" s="117" t="str">
        <f aca="false">IF(OR(ISBLANK($C154),$AT154&lt;&gt;TRUE()),"",IF(T154=Constants!$B$33,TRUE(),IF(T154=Constants!$B$34,FALSE(),IF(AND(ISNUMBER(X154),OR(ISBLANK(W154),W154=0)),TRUE(),IF(AND(ISBLANK(X154),ISNUMBER(W154),W154&lt;&gt;0),FALSE(),"")))))</f>
        <v/>
      </c>
      <c r="AZ154" s="117" t="str">
        <f aca="false">IF(OR(ISBLANK($C154),$AT154&lt;&gt;TRUE()),"",IF(ISBLANK(U154),Constants!$B$35,MAX(0,MIN(Constants!$B$31,U154))))</f>
        <v/>
      </c>
      <c r="BA154" s="117" t="str">
        <f aca="false">IF(OR(ISBLANK($C154),$AT154&lt;&gt;TRUE()),"",IF(ISBLANK(V154),Constants!$B$35,MAX(0,MIN(Constants!$B$32,V154))))</f>
        <v/>
      </c>
      <c r="BB154" s="117" t="str">
        <f aca="false">IF(ISBLANK($C154),"",COUNTA($Y154:$AG154)&gt;0)</f>
        <v/>
      </c>
      <c r="BC154" s="117" t="str">
        <f aca="false">IF(OR(ISBLANK($C154),$BB154&lt;&gt;TRUE()),"",IF(ISBLANK(Y154),Constants!$B$27,MAX(0,Y154)))</f>
        <v/>
      </c>
      <c r="BD154" s="117" t="str">
        <f aca="false">IF(OR(ISBLANK($C154),$BB154&lt;&gt;TRUE()),"",IF(ISBLANK(Z154),Constants!$B$28,MAX(0,Z154)))</f>
        <v/>
      </c>
      <c r="BE154" s="117" t="str">
        <f aca="false">IF(OR(ISBLANK($C154),$BB154&lt;&gt;TRUE()),"",IF(AB154=Constants!$B$7,TRUE(),IF(AB154=Constants!$B$8,FALSE(),TRUE())))</f>
        <v/>
      </c>
      <c r="BF154" s="117" t="str">
        <f aca="false">IF(OR(ISBLANK($C154),$BB154&lt;&gt;TRUE()),"",IF(AA154=Constants!$B$7,TRUE(),IF(AA154=Constants!$B$8,FALSE(),TRUE())))</f>
        <v/>
      </c>
      <c r="BG154" s="117" t="str">
        <f aca="false">IF(OR(ISBLANK($C154),$BB154&lt;&gt;TRUE()),"",IF(AC154=Constants!$B$33,TRUE(),IF(AC154=Constants!$B$34,FALSE(),IF(AND(ISNUMBER(AG154),OR(ISBLANK(AF154),AF154=0)),TRUE(),IF(AND(ISBLANK(AG154),ISNUMBER(AF154),AF154&lt;&gt;0),FALSE(),"")))))</f>
        <v/>
      </c>
      <c r="BH154" s="117" t="str">
        <f aca="false">IF(OR(ISBLANK($C154),$BB154&lt;&gt;TRUE()),"",IF(ISBLANK(AD154),Constants!$B$35,MAX(0,MIN(Constants!$B$31,AD154))))</f>
        <v/>
      </c>
      <c r="BI154" s="117" t="str">
        <f aca="false">IF(OR(ISBLANK($C154),$BB154&lt;&gt;TRUE()),"",IF(ISBLANK(AE154),Constants!$B$35,MAX(0,MIN(Constants!$B$32,AE154))))</f>
        <v/>
      </c>
      <c r="BJ154" s="118" t="str">
        <f aca="false">IF(ISBLANK($C154),
  "",
IF(AH154=Constants!$B$7,
  TRUE(),
IF(AH154=Constants!$B$8,
  FALSE(),
  FALSE()
)))</f>
        <v/>
      </c>
      <c r="BK154" s="117" t="str">
        <f aca="false">IF(ISBLANK($C154),"",IF($BJ154,Constants!$B$9,IF(COUNTA($E154:$AH154)=0,Constants!$B$10,IF(NOT($AK154),Constants!$B$11,IF(AND(NOT(ISNUMBER($BM154)),COUNTA($O154,$X154,$AG154)&gt;0),Constants!$B$13,Constants!$B$12)))))</f>
        <v/>
      </c>
      <c r="BL154" s="117" t="str">
        <f aca="false">IF(ISBLANK($C154),"",IF($BK154&lt;&gt;Constants!$B$12,$BK154,Constants!$B$4))</f>
        <v/>
      </c>
      <c r="BM154" s="116" t="str">
        <f aca="false">IF(OR(ISBLANK($D$8), NOT(ISNUMBER($D$8))), Constants!$B$17,$D$8)</f>
        <v>ERROR: Set Target Time in cell D8</v>
      </c>
      <c r="BN154" s="119" t="str">
        <f aca="false">IF(OR($BK154&lt;&gt;Constants!$B$12,$AL154&lt;&gt;TRUE()),"",IF(NOT($AO154),TRUE(),IF($AQ154="","",$AQ154)))</f>
        <v/>
      </c>
      <c r="BO154" s="120" t="n">
        <f aca="false">IF(BN154="",FALSE(),IF(NOT($AO154),TRUE(),IF($AQ154,ISNUMBER(O154),ISNUMBER(N154))))</f>
        <v>0</v>
      </c>
      <c r="BP154" s="121" t="str">
        <f aca="false">IF(BO154,IF($AJ154,1,Constants!$B$22)*POWER(Constants!$B$23,MAX($AM154,0))*POWER(Constants!$B$24,MAX($AN154,0)),"")</f>
        <v/>
      </c>
      <c r="BQ154" s="117" t="str">
        <f aca="false">IF(OR($BK154&lt;&gt;Constants!$B$12,NOT($BO154)),"",IF(NOT($AO154),0,Constants!$B$19*IF($AQ154,1,MAX(0,MIN(1,(Constants!$B$20-N154)/Constants!$B$20)))))</f>
        <v/>
      </c>
      <c r="BR154" s="117" t="str">
        <f aca="false">IF(BQ154="","",BQ154*IF($AP154,1,Constants!$B$25)*BP154)</f>
        <v/>
      </c>
      <c r="BS154" s="117" t="str">
        <f aca="false">IF(OR($BK154&lt;&gt;Constants!$B$12,NOT($BO154)),"",IF(NOT($AO154),0,IF(NOT($AQ154),0,MAX(0,Constants!$B$21*(1-ABS(O154-$BM154)/$BM154)))))</f>
        <v/>
      </c>
      <c r="BT154" s="117" t="str">
        <f aca="false">IF(BS154="","",BS154*BP154)</f>
        <v/>
      </c>
      <c r="BU154" s="117" t="str">
        <f aca="false">IF(OR($BK154&lt;&gt;Constants!$B$12,NOT($BO154)),"",IF(OR(NOT($AO154),NOT($AP154)),0,MIN(Constants!$B$18,(Constants!$B$29*$AR154+Constants!$B$30*$AS154)*IF($AQ154,1,MAX(0,MIN(1,(Constants!$B$20-N154)/Constants!$B$20))))))</f>
        <v/>
      </c>
      <c r="BV154" s="117" t="str">
        <f aca="false">IF(BU154="","",BU154*BP154)</f>
        <v/>
      </c>
      <c r="BW154" s="122" t="str">
        <f aca="false">IF(OR($BK154&lt;&gt;Constants!$B$12,NOT($BO154)),"",BR154+BT154+BV154)</f>
        <v/>
      </c>
      <c r="BX154" s="119" t="str">
        <f aca="false">IF(OR($BK154&lt;&gt;Constants!$B$12,$AT154&lt;&gt;TRUE()),"",IF(NOT($AW154),TRUE(),IF($AY154="","",$AY154)))</f>
        <v/>
      </c>
      <c r="BY154" s="120" t="n">
        <f aca="false">IF(BX154="",FALSE(),IF(NOT($AW154),TRUE(),IF($AY154,ISNUMBER(X154),ISNUMBER(W154))))</f>
        <v>0</v>
      </c>
      <c r="BZ154" s="121" t="str">
        <f aca="false">IF(BY154,IF($AJ154,1,Constants!$B$22)*POWER(Constants!$B$23,MAX($AU154,0))*POWER(Constants!$B$24,MAX($AV154,0)),"")</f>
        <v/>
      </c>
      <c r="CA154" s="117" t="str">
        <f aca="false">IF(OR($BK154&lt;&gt;Constants!$B$12,NOT($BY154)),"",IF(NOT($AW154),0,Constants!$B$19*IF($AY154,1,MAX(0,MIN(1,(Constants!$B$20-W154)/Constants!$B$20)))))</f>
        <v/>
      </c>
      <c r="CB154" s="117" t="str">
        <f aca="false">IF(CA154="","",CA154*IF($AX154,1,Constants!$B$25)*BZ154)</f>
        <v/>
      </c>
      <c r="CC154" s="117" t="str">
        <f aca="false">IF(OR($BK154&lt;&gt;Constants!$B$12,NOT($BY154)),"",IF(NOT($AW154),0,IF(NOT($AY154),0,MAX(0,Constants!$B$21*(1-ABS(X154-$BM154)/$BM154)))))</f>
        <v/>
      </c>
      <c r="CD154" s="117" t="str">
        <f aca="false">IF(CC154="","",CC154*BZ154)</f>
        <v/>
      </c>
      <c r="CE154" s="117" t="str">
        <f aca="false">IF(OR($BK154&lt;&gt;Constants!$B$12,NOT($BY154)),"",IF(OR(NOT($AW154),NOT($AX154)),0,MIN(Constants!$B$18,(Constants!$B$29*$AZ154+Constants!$B$30*$BA154)*IF($AY154,1,MAX(0,MIN(1,(Constants!$B$20-W154)/Constants!$B$20))))))</f>
        <v/>
      </c>
      <c r="CF154" s="117" t="str">
        <f aca="false">IF(CE154="","",CE154*BZ154)</f>
        <v/>
      </c>
      <c r="CG154" s="122" t="str">
        <f aca="false">IF(OR($BK154&lt;&gt;Constants!$B$12,NOT($BY154)),"",CB154+CD154+CF154)</f>
        <v/>
      </c>
      <c r="CH154" s="119" t="n">
        <f aca="false">IF(OR(BN154="",BX154=""),TRUE(),BN154&lt;&gt;BX154)</f>
        <v>1</v>
      </c>
      <c r="CI154" s="117" t="str">
        <f aca="false">IF(OR($BK154&lt;&gt;Constants!$B$12,$BB154&lt;&gt;TRUE(),NOT($CH154)),"",IF(NOT($BE154),TRUE(),IF($BG154="","",$BG154)))</f>
        <v/>
      </c>
      <c r="CJ154" s="120" t="n">
        <f aca="false">IF(CI154="",FALSE(),IF(NOT($BE154),TRUE(),IF($BG154,ISNUMBER(AG154),ISNUMBER(AF154))))</f>
        <v>0</v>
      </c>
      <c r="CK154" s="121" t="str">
        <f aca="false">IF(CJ154,IF($AJ154,1,Constants!$B$22)*POWER(Constants!$B$23,MAX($BC154,0))*POWER(Constants!$B$24,MAX($BD154,0)),"")</f>
        <v/>
      </c>
      <c r="CL154" s="117" t="str">
        <f aca="false">IF(OR($BK154&lt;&gt;Constants!$B$12,NOT($CJ154)),"",IF(NOT($BE154),0,Constants!$B$19*IF($BG154,1,MAX(0,MIN(1,(Constants!$B$20-AF154)/Constants!$B$20)))))</f>
        <v/>
      </c>
      <c r="CM154" s="117" t="str">
        <f aca="false">IF(CL154="","",CL154*IF($BF154,1,Constants!$B$25)*CK154)</f>
        <v/>
      </c>
      <c r="CN154" s="117" t="str">
        <f aca="false">IF(OR($BK154&lt;&gt;Constants!$B$12,NOT($CJ154)),"",IF(NOT($BE154),0,IF(NOT($BG154),0,MAX(0,Constants!$B$21*(1-ABS(AG154-$BM154)/$BM154)))))</f>
        <v/>
      </c>
      <c r="CO154" s="117" t="str">
        <f aca="false">IF(CN154="","",CN154*CK154)</f>
        <v/>
      </c>
      <c r="CP154" s="117" t="str">
        <f aca="false">IF(OR($BK154&lt;&gt;Constants!$B$12,NOT($CJ154)),"",IF(OR(NOT($BE154),NOT($BF154)),0,MIN(Constants!$B$18,(Constants!$B$29*$BH154+Constants!$B$30*$BI154)*IF($BG154,1,MAX(0,MIN(1,(Constants!$B$20-AF154)/Constants!$B$20))))))</f>
        <v/>
      </c>
      <c r="CQ154" s="117" t="str">
        <f aca="false">IF(CP154="","",CP154*CK154)</f>
        <v/>
      </c>
      <c r="CR154" s="122" t="str">
        <f aca="false">IF(OR($BK154&lt;&gt;Constants!$B$12,NOT($CJ154)),"",CM154+CO154+CQ154)</f>
        <v/>
      </c>
      <c r="CS154" s="116" t="str">
        <f aca="false">IF(OR($BK154&lt;&gt;Constants!$B$12,ISBLANK($C154)),"",BW154)</f>
        <v/>
      </c>
      <c r="CT154" s="117" t="str">
        <f aca="false">IF(OR($BK154&lt;&gt;Constants!$B$12,ISBLANK($C154)),"",CG154)</f>
        <v/>
      </c>
      <c r="CU154" s="118" t="str">
        <f aca="false">IF(OR($BK154&lt;&gt;Constants!$B$12,ISBLANK($C154)),"",CR154)</f>
        <v/>
      </c>
      <c r="CV154" s="117" t="str">
        <f aca="false">IF(OR($BK154&lt;&gt;Constants!$B$12,ISBLANK($C154)),"",IF(COUNT(CS154:CU154)=0,0,MAX(CS154:CU154)))</f>
        <v/>
      </c>
      <c r="CW154" s="117" t="str">
        <f aca="false">IF($BK154&lt;&gt;Constants!$B$12,"",CV154)</f>
        <v/>
      </c>
      <c r="CX154" s="117" t="str">
        <f aca="false">IF(ISNUMBER(CW154), RANK(CW154,$CW$11:$CW$510), "")</f>
        <v/>
      </c>
      <c r="CY154" s="116" t="str">
        <f aca="false">IF(OR($BK154&lt;&gt;Constants!$B$12,ISBLANK($C154)),"",MAX(BT154,CD154,CO154))</f>
        <v/>
      </c>
      <c r="CZ154" s="117" t="str">
        <f aca="false">IF(ISNUMBER(CY154), RANK(CY154,CY$11:CY$510), "")</f>
        <v/>
      </c>
      <c r="DA154" s="117" t="str">
        <f aca="false">IF(OR($BK154&lt;&gt;Constants!$B$12,ISBLANK($C154)),"",MAX(AM154,AU154,IF($CH154,BC154,0)))</f>
        <v/>
      </c>
      <c r="DB154" s="117" t="str">
        <f aca="false">IF(ISNUMBER(DA154), RANK(DA154,DA$11:DA$510,1), "")</f>
        <v/>
      </c>
      <c r="DC154" s="117" t="str">
        <f aca="false">IF(OR($BK154&lt;&gt;Constants!$B$12,ISBLANK($C154)),"",MAX(BV154,CF154,CQ154))</f>
        <v/>
      </c>
      <c r="DD154" s="117" t="str">
        <f aca="false">IF(ISNUMBER(DC154),RANK(DC154,DC$11:DC$510),"")</f>
        <v/>
      </c>
      <c r="DE154" s="123" t="str">
        <f aca="false">IFERROR(IF(OR($BK154&lt;&gt;Constants!$B$12, ISBLANK($C154)),"",LARGE(CS154:CU154,2)), 0)</f>
        <v/>
      </c>
      <c r="DF154" s="118" t="str">
        <f aca="false">IF(ISNUMBER(DE154), RANK(DE154,DE$11:DE$510), "")</f>
        <v/>
      </c>
      <c r="DG154" s="117" t="str">
        <f aca="false">IF(ISBLANK($C154),"",IF(BK154=Constants!$B$12,RANK($CX154, $CX$11:$CX$510, 1)+
SUMPRODUCT(--($CX$11:$CX$510=$CX154),--($CZ154&gt;$CZ$11:$CZ$510))+
SUMPRODUCT(--($CX$11:$CX$510=$CX154),--($CZ154=$CZ$11:$CZ$510),--($DB154&gt;$DB$11:$DB$510))+
SUMPRODUCT(--($CX$11:$CX$510=$CX154),--($CZ154=$CZ$11:$CZ$510),--($DB154=$DB$11:$DB$510), --($DD154&gt;$DD$11:$DD$510))+
SUMPRODUCT(--($CX$11:$CX$510=$CX154),--($CZ154=$CZ$11:$CZ$510),--($DB154=$DB$11:$DB$510), --($DD154=$DD$11:$DD$510), --($DF154&gt;$DF$11:$DF$510))
,BK154)
)</f>
        <v/>
      </c>
      <c r="DH154" s="117" t="str">
        <f aca="false">IF(ISBLANK(C154),"",IF(BK154&lt;&gt;Constants!$B$12, BK154, CX154-DG154))</f>
        <v/>
      </c>
      <c r="DI154" s="118"/>
      <c r="DJ154" s="124"/>
      <c r="DK154" s="125" t="str">
        <f aca="false">IF(ISBLANK($C154),"",IF($BK154=Constants!$B$13,$BM154,""))</f>
        <v/>
      </c>
      <c r="DL154" s="124" t="str">
        <f aca="false">IF(ISBLANK($C154),"",IF($BK154&lt;&gt;Constants!$B$12,"",IF(COUNT($CS154:$CU154)=0,"",MATCH($CV154,$CS154:$CU154,0))))</f>
        <v/>
      </c>
      <c r="DM154" s="126" t="str">
        <f aca="false">IF(ISNUMBER($DL154),CHOOSE($DL154,$BR154,$CB154,$CM154),"")</f>
        <v/>
      </c>
      <c r="DN154" s="126" t="str">
        <f aca="false">IF(ISNUMBER($DL154),CHOOSE($DL154,$BT154,$CD154,$CO154),"")</f>
        <v/>
      </c>
      <c r="DO154" s="126" t="str">
        <f aca="false">IF(ISNUMBER($DL154),CHOOSE($DL154,$BV154,$CF154,$CQ154),"")</f>
        <v/>
      </c>
      <c r="DP154" s="127" t="str">
        <f aca="false">IF(ISBLANK(C154),"",IF(BK154&lt;&gt;Constants!$B$12, BK154 ,CW154))</f>
        <v/>
      </c>
      <c r="DQ154" s="128" t="str">
        <f aca="false">IF(ISBLANK($C154),"",IF($BK154&lt;&gt;Constants!$B$12,$BK154,$BL154))</f>
        <v/>
      </c>
      <c r="DR154" s="128" t="str">
        <f aca="false">IF(ISBLANK(C154),"",DH154)</f>
        <v/>
      </c>
      <c r="DS154" s="128" t="str">
        <f aca="false">IF(ISBLANK(C154),"",DG154)</f>
        <v/>
      </c>
      <c r="DT154" s="129" t="str">
        <f aca="false">IF(ISBLANK(C154),
  "",
IF(DS154=Constants!$B$9,COUNTA($C$11:$C510)+2,IF(DS154=Constants!$B$10,COUNTA($C$11:$C510)+1,IF(DS154=Constants!$B$11,COUNTA($C$11:$C510),DS154))))</f>
        <v/>
      </c>
      <c r="DU154" s="3"/>
      <c r="DV154" s="130" t="n">
        <f aca="false">IF(OR(ISNUMBER(DS154),DS154="DQ",DS154="P",DS154="NS"),
    1,
    0
)</f>
        <v>0</v>
      </c>
      <c r="DW154" s="130" t="n">
        <v>144</v>
      </c>
      <c r="DX154" s="130" t="str">
        <f aca="false">IF(ISBLANK($C154),"",IF(ISNUMBER(DT154),DT154+ROW($B154)/1000,""))</f>
        <v/>
      </c>
      <c r="DY154" s="130" t="str">
        <f aca="false">IF(ISNUMBER(DX154), RANK(DX154,DX$11:DX$510,1), "")</f>
        <v/>
      </c>
      <c r="DZ154" s="130" t="str">
        <f aca="false">IF(ISBLANK($C154),
    "",
    $B154
)</f>
        <v/>
      </c>
      <c r="EA154" s="130" t="str">
        <f aca="false">IF(ISBLANK($C154),
    "",
    $C154
)</f>
        <v/>
      </c>
      <c r="EB154" s="130" t="str">
        <f aca="false">IF(ISBLANK($C154),
    "",
    $D154
)</f>
        <v/>
      </c>
      <c r="EC154" s="130" t="str">
        <f aca="false">IF(ISBLANK($C154),"",$DQ154)</f>
        <v/>
      </c>
      <c r="ED154" s="131" t="str">
        <f aca="false">DP154</f>
        <v/>
      </c>
      <c r="EE154" s="130" t="str">
        <f aca="false">IF(ISBLANK($C154),
    "",
    DS154
)</f>
        <v/>
      </c>
      <c r="EF154" s="132" t="str">
        <f aca="false">IF(DW154&gt;DV$10,
    "",
    VLOOKUP(DW154,DY$11:EE652,7,FALSE())
)</f>
        <v/>
      </c>
      <c r="EG154" s="133" t="str">
        <f aca="false">IF(DW154&gt;DV$10,
    "",
    VLOOKUP(DW154,DY$11:EE652,2,FALSE())
)</f>
        <v/>
      </c>
      <c r="EH154" s="133" t="str">
        <f aca="false">IF(DW154&gt;DV$10,
    "",
    VLOOKUP(DW154,DY$11:EE652,3,FALSE())
)</f>
        <v/>
      </c>
      <c r="EI154" s="133" t="str">
        <f aca="false">IF(DW154&gt;DV$10,
    "",
    VLOOKUP(DW154,DY$11:EE652,4,FALSE())
)</f>
        <v/>
      </c>
      <c r="EJ154" s="134" t="str">
        <f aca="false">IF(DW154&gt;DV$10,
    "",
    VLOOKUP(DW154,DY$11:EE652,6,FALSE())
)</f>
        <v/>
      </c>
      <c r="EK154" s="59"/>
    </row>
    <row r="155" customFormat="false" ht="15.75" hidden="false" customHeight="false" outlineLevel="0" collapsed="false">
      <c r="A155" s="3"/>
      <c r="B155" s="155"/>
      <c r="C155" s="156"/>
      <c r="D155" s="96"/>
      <c r="E155" s="157"/>
      <c r="F155" s="148"/>
      <c r="G155" s="148"/>
      <c r="H155" s="149"/>
      <c r="I155" s="150"/>
      <c r="J155" s="151"/>
      <c r="K155" s="151"/>
      <c r="L155" s="151"/>
      <c r="M155" s="151"/>
      <c r="N155" s="152"/>
      <c r="O155" s="103"/>
      <c r="P155" s="148"/>
      <c r="Q155" s="149"/>
      <c r="R155" s="150"/>
      <c r="S155" s="151"/>
      <c r="T155" s="151"/>
      <c r="U155" s="151"/>
      <c r="V155" s="151"/>
      <c r="W155" s="152"/>
      <c r="X155" s="103"/>
      <c r="Y155" s="148"/>
      <c r="Z155" s="149"/>
      <c r="AA155" s="150"/>
      <c r="AB155" s="151"/>
      <c r="AC155" s="151"/>
      <c r="AD155" s="151"/>
      <c r="AE155" s="151"/>
      <c r="AF155" s="152"/>
      <c r="AG155" s="104"/>
      <c r="AH155" s="150"/>
      <c r="AI155" s="73"/>
      <c r="AJ155" s="73" t="str">
        <f aca="false">IF(ISBLANK($C155),
  "",
IF(E155=Constants!$B$7,
  TRUE(),
IF(E155=Constants!$B$8,
  FALSE(),
  TRUE()
)))</f>
        <v/>
      </c>
      <c r="AK155" s="74" t="str">
        <f aca="false">IF(ISBLANK($C155),"",IF(F155=Constants!$B$8,FALSE(),TRUE()))</f>
        <v/>
      </c>
      <c r="AL155" s="74" t="str">
        <f aca="false">IF(ISBLANK($C155),"",COUNTA($G155:$O155)&gt;0)</f>
        <v/>
      </c>
      <c r="AM155" s="74" t="str">
        <f aca="false">IF(OR(ISBLANK($C155),$AL155&lt;&gt;TRUE()),"",IF(ISBLANK(G155),Constants!$B$27,MAX(0,G155)))</f>
        <v/>
      </c>
      <c r="AN155" s="74" t="str">
        <f aca="false">IF(OR(ISBLANK($C155),$AL155&lt;&gt;TRUE()),"",IF(ISBLANK(H155),Constants!$B$28,MAX(0,H155)))</f>
        <v/>
      </c>
      <c r="AO155" s="74" t="str">
        <f aca="false">IF(OR(ISBLANK($C155),$AL155&lt;&gt;TRUE()),"",IF(J155=Constants!$B$7,TRUE(),IF(J155=Constants!$B$8,FALSE(),TRUE())))</f>
        <v/>
      </c>
      <c r="AP155" s="74" t="str">
        <f aca="false">IF(OR(ISBLANK($C155),$AL155&lt;&gt;TRUE()),"",IF(I155=Constants!$B$7,TRUE(),IF(I155=Constants!$B$8,FALSE(),TRUE())))</f>
        <v/>
      </c>
      <c r="AQ155" s="74" t="str">
        <f aca="false">IF(OR(ISBLANK($C155),$AL155&lt;&gt;TRUE()),"",IF(K155=Constants!$B$33,TRUE(),IF(K155=Constants!$B$34,FALSE(),IF(AND(ISNUMBER(O155),OR(ISBLANK(N155),N155=0)),TRUE(),IF(AND(ISBLANK(O155),ISNUMBER(N155),N155&lt;&gt;0),FALSE(),"")))))</f>
        <v/>
      </c>
      <c r="AR155" s="74" t="str">
        <f aca="false">IF(OR(ISBLANK($C155),$AL155&lt;&gt;TRUE()),"",IF(ISBLANK(L155),Constants!$B$35,MAX(0,MIN(Constants!$B$31,L155))))</f>
        <v/>
      </c>
      <c r="AS155" s="74" t="str">
        <f aca="false">IF(OR(ISBLANK($C155),$AL155&lt;&gt;TRUE()),"",IF(ISBLANK(M155),Constants!$B$35,MAX(0,MIN(Constants!$B$32,M155))))</f>
        <v/>
      </c>
      <c r="AT155" s="74" t="str">
        <f aca="false">IF(ISBLANK($C155),"",COUNTA($P155:$X155)&gt;0)</f>
        <v/>
      </c>
      <c r="AU155" s="74" t="str">
        <f aca="false">IF(OR(ISBLANK($C155),$AT155&lt;&gt;TRUE()),"",IF(ISBLANK(P155),Constants!$B$27,MAX(0,P155)))</f>
        <v/>
      </c>
      <c r="AV155" s="74" t="str">
        <f aca="false">IF(OR(ISBLANK($C155),$AT155&lt;&gt;TRUE()),"",IF(ISBLANK(Q155),Constants!$B$28,MAX(0,Q155)))</f>
        <v/>
      </c>
      <c r="AW155" s="74" t="str">
        <f aca="false">IF(OR(ISBLANK($C155),$AT155&lt;&gt;TRUE()),"",IF(S155=Constants!$B$7,TRUE(),IF(S155=Constants!$B$8,FALSE(),TRUE())))</f>
        <v/>
      </c>
      <c r="AX155" s="74" t="str">
        <f aca="false">IF(OR(ISBLANK($C155),$AT155&lt;&gt;TRUE()),"",IF(R155=Constants!$B$7,TRUE(),IF(R155=Constants!$B$8,FALSE(),TRUE())))</f>
        <v/>
      </c>
      <c r="AY155" s="74" t="str">
        <f aca="false">IF(OR(ISBLANK($C155),$AT155&lt;&gt;TRUE()),"",IF(T155=Constants!$B$33,TRUE(),IF(T155=Constants!$B$34,FALSE(),IF(AND(ISNUMBER(X155),OR(ISBLANK(W155),W155=0)),TRUE(),IF(AND(ISBLANK(X155),ISNUMBER(W155),W155&lt;&gt;0),FALSE(),"")))))</f>
        <v/>
      </c>
      <c r="AZ155" s="74" t="str">
        <f aca="false">IF(OR(ISBLANK($C155),$AT155&lt;&gt;TRUE()),"",IF(ISBLANK(U155),Constants!$B$35,MAX(0,MIN(Constants!$B$31,U155))))</f>
        <v/>
      </c>
      <c r="BA155" s="74" t="str">
        <f aca="false">IF(OR(ISBLANK($C155),$AT155&lt;&gt;TRUE()),"",IF(ISBLANK(V155),Constants!$B$35,MAX(0,MIN(Constants!$B$32,V155))))</f>
        <v/>
      </c>
      <c r="BB155" s="74" t="str">
        <f aca="false">IF(ISBLANK($C155),"",COUNTA($Y155:$AG155)&gt;0)</f>
        <v/>
      </c>
      <c r="BC155" s="74" t="str">
        <f aca="false">IF(OR(ISBLANK($C155),$BB155&lt;&gt;TRUE()),"",IF(ISBLANK(Y155),Constants!$B$27,MAX(0,Y155)))</f>
        <v/>
      </c>
      <c r="BD155" s="74" t="str">
        <f aca="false">IF(OR(ISBLANK($C155),$BB155&lt;&gt;TRUE()),"",IF(ISBLANK(Z155),Constants!$B$28,MAX(0,Z155)))</f>
        <v/>
      </c>
      <c r="BE155" s="74" t="str">
        <f aca="false">IF(OR(ISBLANK($C155),$BB155&lt;&gt;TRUE()),"",IF(AB155=Constants!$B$7,TRUE(),IF(AB155=Constants!$B$8,FALSE(),TRUE())))</f>
        <v/>
      </c>
      <c r="BF155" s="74" t="str">
        <f aca="false">IF(OR(ISBLANK($C155),$BB155&lt;&gt;TRUE()),"",IF(AA155=Constants!$B$7,TRUE(),IF(AA155=Constants!$B$8,FALSE(),TRUE())))</f>
        <v/>
      </c>
      <c r="BG155" s="74" t="str">
        <f aca="false">IF(OR(ISBLANK($C155),$BB155&lt;&gt;TRUE()),"",IF(AC155=Constants!$B$33,TRUE(),IF(AC155=Constants!$B$34,FALSE(),IF(AND(ISNUMBER(AG155),OR(ISBLANK(AF155),AF155=0)),TRUE(),IF(AND(ISBLANK(AG155),ISNUMBER(AF155),AF155&lt;&gt;0),FALSE(),"")))))</f>
        <v/>
      </c>
      <c r="BH155" s="74" t="str">
        <f aca="false">IF(OR(ISBLANK($C155),$BB155&lt;&gt;TRUE()),"",IF(ISBLANK(AD155),Constants!$B$35,MAX(0,MIN(Constants!$B$31,AD155))))</f>
        <v/>
      </c>
      <c r="BI155" s="74" t="str">
        <f aca="false">IF(OR(ISBLANK($C155),$BB155&lt;&gt;TRUE()),"",IF(ISBLANK(AE155),Constants!$B$35,MAX(0,MIN(Constants!$B$32,AE155))))</f>
        <v/>
      </c>
      <c r="BJ155" s="75" t="str">
        <f aca="false">IF(ISBLANK($C155),
  "",
IF(AH155=Constants!$B$7,
  TRUE(),
IF(AH155=Constants!$B$8,
  FALSE(),
  FALSE()
)))</f>
        <v/>
      </c>
      <c r="BK155" s="74" t="str">
        <f aca="false">IF(ISBLANK($C155),"",IF($BJ155,Constants!$B$9,IF(COUNTA($E155:$AH155)=0,Constants!$B$10,IF(NOT($AK155),Constants!$B$11,IF(AND(NOT(ISNUMBER($BM155)),COUNTA($O155,$X155,$AG155)&gt;0),Constants!$B$13,Constants!$B$12)))))</f>
        <v/>
      </c>
      <c r="BL155" s="74" t="str">
        <f aca="false">IF(ISBLANK($C155),"",IF($BK155&lt;&gt;Constants!$B$12,$BK155,Constants!$B$4))</f>
        <v/>
      </c>
      <c r="BM155" s="73" t="str">
        <f aca="false">IF(OR(ISBLANK($D$8), NOT(ISNUMBER($D$8))), Constants!$B$17,$D$8)</f>
        <v>ERROR: Set Target Time in cell D8</v>
      </c>
      <c r="BN155" s="73" t="str">
        <f aca="false">IF(OR($BK155&lt;&gt;Constants!$B$12,$AL155&lt;&gt;TRUE()),"",IF(NOT($AO155),TRUE(),IF($AQ155="","",$AQ155)))</f>
        <v/>
      </c>
      <c r="BO155" s="74" t="b">
        <f aca="false">IF(BN155="",FALSE(),IF(NOT($AO155),TRUE(),IF($AQ155,ISNUMBER(O155),ISNUMBER(N155))))</f>
        <v>0</v>
      </c>
      <c r="BP155" s="76" t="str">
        <f aca="false">IF(BO155,IF($AJ155,1,Constants!$B$22)*POWER(Constants!$B$23,MAX($AM155,0))*POWER(Constants!$B$24,MAX($AN155,0)),"")</f>
        <v/>
      </c>
      <c r="BQ155" s="74" t="str">
        <f aca="false">IF(OR($BK155&lt;&gt;Constants!$B$12,NOT($BO155)),"",IF(NOT($AO155),0,Constants!$B$19*IF($AQ155,1,MAX(0,MIN(1,(Constants!$B$20-N155)/Constants!$B$20)))))</f>
        <v/>
      </c>
      <c r="BR155" s="74" t="str">
        <f aca="false">IF(BQ155="","",BQ155*IF($AP155,1,Constants!$B$25)*BP155)</f>
        <v/>
      </c>
      <c r="BS155" s="74" t="str">
        <f aca="false">IF(OR($BK155&lt;&gt;Constants!$B$12,NOT($BO155)),"",IF(NOT($AO155),0,IF(NOT($AQ155),0,MAX(0,Constants!$B$21*(1-ABS(O155-$BM155)/$BM155)))))</f>
        <v/>
      </c>
      <c r="BT155" s="74" t="str">
        <f aca="false">IF(BS155="","",BS155*BP155)</f>
        <v/>
      </c>
      <c r="BU155" s="74" t="str">
        <f aca="false">IF(OR($BK155&lt;&gt;Constants!$B$12,NOT($BO155)),"",IF(OR(NOT($AO155),NOT($AP155)),0,MIN(Constants!$B$18,(Constants!$B$29*$AR155+Constants!$B$30*$AS155)*IF($AQ155,1,MAX(0,MIN(1,(Constants!$B$20-N155)/Constants!$B$20))))))</f>
        <v/>
      </c>
      <c r="BV155" s="74" t="str">
        <f aca="false">IF(BU155="","",BU155*BP155)</f>
        <v/>
      </c>
      <c r="BW155" s="75" t="str">
        <f aca="false">IF(OR($BK155&lt;&gt;Constants!$B$12,NOT($BO155)),"",BR155+BT155+BV155)</f>
        <v/>
      </c>
      <c r="BX155" s="73" t="str">
        <f aca="false">IF(OR($BK155&lt;&gt;Constants!$B$12,$AT155&lt;&gt;TRUE()),"",IF(NOT($AW155),TRUE(),IF($AY155="","",$AY155)))</f>
        <v/>
      </c>
      <c r="BY155" s="74" t="b">
        <f aca="false">IF(BX155="",FALSE(),IF(NOT($AW155),TRUE(),IF($AY155,ISNUMBER(X155),ISNUMBER(W155))))</f>
        <v>0</v>
      </c>
      <c r="BZ155" s="76" t="str">
        <f aca="false">IF(BY155,IF($AJ155,1,Constants!$B$22)*POWER(Constants!$B$23,MAX($AU155,0))*POWER(Constants!$B$24,MAX($AV155,0)),"")</f>
        <v/>
      </c>
      <c r="CA155" s="74" t="str">
        <f aca="false">IF(OR($BK155&lt;&gt;Constants!$B$12,NOT($BY155)),"",IF(NOT($AW155),0,Constants!$B$19*IF($AY155,1,MAX(0,MIN(1,(Constants!$B$20-W155)/Constants!$B$20)))))</f>
        <v/>
      </c>
      <c r="CB155" s="74" t="str">
        <f aca="false">IF(CA155="","",CA155*IF($AX155,1,Constants!$B$25)*BZ155)</f>
        <v/>
      </c>
      <c r="CC155" s="74" t="str">
        <f aca="false">IF(OR($BK155&lt;&gt;Constants!$B$12,NOT($BY155)),"",IF(NOT($AW155),0,IF(NOT($AY155),0,MAX(0,Constants!$B$21*(1-ABS(X155-$BM155)/$BM155)))))</f>
        <v/>
      </c>
      <c r="CD155" s="74" t="str">
        <f aca="false">IF(CC155="","",CC155*BZ155)</f>
        <v/>
      </c>
      <c r="CE155" s="74" t="str">
        <f aca="false">IF(OR($BK155&lt;&gt;Constants!$B$12,NOT($BY155)),"",IF(OR(NOT($AW155),NOT($AX155)),0,MIN(Constants!$B$18,(Constants!$B$29*$AZ155+Constants!$B$30*$BA155)*IF($AY155,1,MAX(0,MIN(1,(Constants!$B$20-W155)/Constants!$B$20))))))</f>
        <v/>
      </c>
      <c r="CF155" s="74" t="str">
        <f aca="false">IF(CE155="","",CE155*BZ155)</f>
        <v/>
      </c>
      <c r="CG155" s="75" t="str">
        <f aca="false">IF(OR($BK155&lt;&gt;Constants!$B$12,NOT($BY155)),"",CB155+CD155+CF155)</f>
        <v/>
      </c>
      <c r="CH155" s="73" t="b">
        <f aca="false">IF(OR(BN155="",BX155=""),TRUE(),BN155&lt;&gt;BX155)</f>
        <v>1</v>
      </c>
      <c r="CI155" s="74" t="str">
        <f aca="false">IF(OR($BK155&lt;&gt;Constants!$B$12,$BB155&lt;&gt;TRUE(),NOT($CH155)),"",IF(NOT($BE155),TRUE(),IF($BG155="","",$BG155)))</f>
        <v/>
      </c>
      <c r="CJ155" s="74" t="b">
        <f aca="false">IF(CI155="",FALSE(),IF(NOT($BE155),TRUE(),IF($BG155,ISNUMBER(AG155),ISNUMBER(AF155))))</f>
        <v>0</v>
      </c>
      <c r="CK155" s="76" t="str">
        <f aca="false">IF(CJ155,IF($AJ155,1,Constants!$B$22)*POWER(Constants!$B$23,MAX($BC155,0))*POWER(Constants!$B$24,MAX($BD155,0)),"")</f>
        <v/>
      </c>
      <c r="CL155" s="74" t="str">
        <f aca="false">IF(OR($BK155&lt;&gt;Constants!$B$12,NOT($CJ155)),"",IF(NOT($BE155),0,Constants!$B$19*IF($BG155,1,MAX(0,MIN(1,(Constants!$B$20-AF155)/Constants!$B$20)))))</f>
        <v/>
      </c>
      <c r="CM155" s="74" t="str">
        <f aca="false">IF(CL155="","",CL155*IF($BF155,1,Constants!$B$25)*CK155)</f>
        <v/>
      </c>
      <c r="CN155" s="74" t="str">
        <f aca="false">IF(OR($BK155&lt;&gt;Constants!$B$12,NOT($CJ155)),"",IF(NOT($BE155),0,IF(NOT($BG155),0,MAX(0,Constants!$B$21*(1-ABS(AG155-$BM155)/$BM155)))))</f>
        <v/>
      </c>
      <c r="CO155" s="74" t="str">
        <f aca="false">IF(CN155="","",CN155*CK155)</f>
        <v/>
      </c>
      <c r="CP155" s="74" t="str">
        <f aca="false">IF(OR($BK155&lt;&gt;Constants!$B$12,NOT($CJ155)),"",IF(OR(NOT($BE155),NOT($BF155)),0,MIN(Constants!$B$18,(Constants!$B$29*$BH155+Constants!$B$30*$BI155)*IF($BG155,1,MAX(0,MIN(1,(Constants!$B$20-AF155)/Constants!$B$20))))))</f>
        <v/>
      </c>
      <c r="CQ155" s="74" t="str">
        <f aca="false">IF(CP155="","",CP155*CK155)</f>
        <v/>
      </c>
      <c r="CR155" s="75" t="str">
        <f aca="false">IF(OR($BK155&lt;&gt;Constants!$B$12,NOT($CJ155)),"",CM155+CO155+CQ155)</f>
        <v/>
      </c>
      <c r="CS155" s="73" t="str">
        <f aca="false">IF(OR($BK155&lt;&gt;Constants!$B$12,ISBLANK($C155)),"",BW155)</f>
        <v/>
      </c>
      <c r="CT155" s="74" t="str">
        <f aca="false">IF(OR($BK155&lt;&gt;Constants!$B$12,ISBLANK($C155)),"",CG155)</f>
        <v/>
      </c>
      <c r="CU155" s="75" t="str">
        <f aca="false">IF(OR($BK155&lt;&gt;Constants!$B$12,ISBLANK($C155)),"",CR155)</f>
        <v/>
      </c>
      <c r="CV155" s="74" t="str">
        <f aca="false">IF(OR($BK155&lt;&gt;Constants!$B$12,ISBLANK($C155)),"",IF(COUNT(CS155:CU155)=0,0,MAX(CS155:CU155)))</f>
        <v/>
      </c>
      <c r="CW155" s="74" t="str">
        <f aca="false">IF($BK155&lt;&gt;Constants!$B$12,"",CV155)</f>
        <v/>
      </c>
      <c r="CX155" s="74" t="str">
        <f aca="false">IF(ISNUMBER(CW155), RANK(CW155,$CW$11:$CW$510), "")</f>
        <v/>
      </c>
      <c r="CY155" s="73" t="str">
        <f aca="false">IF(OR($BK155&lt;&gt;Constants!$B$12,ISBLANK($C155)),"",MAX(BT155,CD155,CO155))</f>
        <v/>
      </c>
      <c r="CZ155" s="74" t="str">
        <f aca="false">IF(ISNUMBER(CY155), RANK(CY155,CY$11:CY$510), "")</f>
        <v/>
      </c>
      <c r="DA155" s="74" t="str">
        <f aca="false">IF(OR($BK155&lt;&gt;Constants!$B$12,ISBLANK($C155)),"",MAX(AM155,AU155,IF($CH155,BC155,0)))</f>
        <v/>
      </c>
      <c r="DB155" s="74" t="str">
        <f aca="false">IF(ISNUMBER(DA155), RANK(DA155,DA$11:DA$510,1), "")</f>
        <v/>
      </c>
      <c r="DC155" s="74" t="str">
        <f aca="false">IF(OR($BK155&lt;&gt;Constants!$B$12,ISBLANK($C155)),"",MAX(BV155,CF155,CQ155))</f>
        <v/>
      </c>
      <c r="DD155" s="74" t="str">
        <f aca="false">IF(ISNUMBER(DC155),RANK(DC155,DC$11:DC$510),"")</f>
        <v/>
      </c>
      <c r="DE155" s="77" t="str">
        <f aca="false">IFERROR(IF(OR($BK155&lt;&gt;Constants!$B$12, ISBLANK($C155)),"",LARGE(CS155:CU155,2)), 0)</f>
        <v/>
      </c>
      <c r="DF155" s="75" t="str">
        <f aca="false">IF(ISNUMBER(DE155), RANK(DE155,DE$11:DE$510), "")</f>
        <v/>
      </c>
      <c r="DG155" s="74" t="str">
        <f aca="false">IF(ISBLANK($C155),"",IF(BK155=Constants!$B$12,RANK($CX155, $CX$11:$CX$510, 1)+
SUMPRODUCT(--($CX$11:$CX$510=$CX155),--($CZ155&gt;$CZ$11:$CZ$510))+
SUMPRODUCT(--($CX$11:$CX$510=$CX155),--($CZ155=$CZ$11:$CZ$510),--($DB155&gt;$DB$11:$DB$510))+
SUMPRODUCT(--($CX$11:$CX$510=$CX155),--($CZ155=$CZ$11:$CZ$510),--($DB155=$DB$11:$DB$510), --($DD155&gt;$DD$11:$DD$510))+
SUMPRODUCT(--($CX$11:$CX$510=$CX155),--($CZ155=$CZ$11:$CZ$510),--($DB155=$DB$11:$DB$510), --($DD155=$DD$11:$DD$510), --($DF155&gt;$DF$11:$DF$510))
,BK155)
)</f>
        <v/>
      </c>
      <c r="DH155" s="74" t="str">
        <f aca="false">IF(ISBLANK(C155),"",IF(BK155&lt;&gt;Constants!$B$12, BK155, CX155-DG155))</f>
        <v/>
      </c>
      <c r="DI155" s="75"/>
      <c r="DJ155" s="78"/>
      <c r="DK155" s="79" t="str">
        <f aca="false">IF(ISBLANK($C155),"",IF($BK155=Constants!$B$13,$BM155,""))</f>
        <v/>
      </c>
      <c r="DL155" s="78" t="str">
        <f aca="false">IF(ISBLANK($C155),"",IF($BK155&lt;&gt;Constants!$B$12,"",IF(COUNT($CS155:$CU155)=0,"",MATCH($CV155,$CS155:$CU155,0))))</f>
        <v/>
      </c>
      <c r="DM155" s="80" t="str">
        <f aca="false">IF(ISNUMBER($DL155),CHOOSE($DL155,$BR155,$CB155,$CM155),"")</f>
        <v/>
      </c>
      <c r="DN155" s="80" t="str">
        <f aca="false">IF(ISNUMBER($DL155),CHOOSE($DL155,$BT155,$CD155,$CO155),"")</f>
        <v/>
      </c>
      <c r="DO155" s="80" t="str">
        <f aca="false">IF(ISNUMBER($DL155),CHOOSE($DL155,$BV155,$CF155,$CQ155),"")</f>
        <v/>
      </c>
      <c r="DP155" s="81" t="str">
        <f aca="false">IF(ISBLANK(C155),"",IF(BK155&lt;&gt;Constants!$B$12, BK155 ,CW155))</f>
        <v/>
      </c>
      <c r="DQ155" s="82" t="str">
        <f aca="false">IF(ISBLANK($C155),"",IF($BK155&lt;&gt;Constants!$B$12,$BK155,$BL155))</f>
        <v/>
      </c>
      <c r="DR155" s="82" t="str">
        <f aca="false">IF(ISBLANK(C155),"",DH155)</f>
        <v/>
      </c>
      <c r="DS155" s="82" t="str">
        <f aca="false">IF(ISBLANK(C155),"",DG155)</f>
        <v/>
      </c>
      <c r="DT155" s="83" t="str">
        <f aca="false">IF(ISBLANK(C155),
  "",
IF(DS155=Constants!$B$9,COUNTA($C$11:$C510)+2,IF(DS155=Constants!$B$10,COUNTA($C$11:$C510)+1,IF(DS155=Constants!$B$11,COUNTA($C$11:$C510),DS155))))</f>
        <v/>
      </c>
      <c r="DU155" s="3"/>
      <c r="DV155" s="84" t="n">
        <f aca="false">IF(OR(ISNUMBER(DS155),DS155="DQ",DS155="P",DS155="NS"),
    1,
    0
)</f>
        <v>0</v>
      </c>
      <c r="DW155" s="84" t="n">
        <v>145</v>
      </c>
      <c r="DX155" s="84" t="str">
        <f aca="false">IF(ISBLANK($C155),"",IF(ISNUMBER(DT155),DT155+ROW($B155)/1000,""))</f>
        <v/>
      </c>
      <c r="DY155" s="84" t="str">
        <f aca="false">IF(ISNUMBER(DX155), RANK(DX155,DX$11:DX$510,1), "")</f>
        <v/>
      </c>
      <c r="DZ155" s="84" t="str">
        <f aca="false">IF(ISBLANK($C155),
    "",
    $B155
)</f>
        <v/>
      </c>
      <c r="EA155" s="84" t="str">
        <f aca="false">IF(ISBLANK($C155),
    "",
    $C155
)</f>
        <v/>
      </c>
      <c r="EB155" s="84" t="str">
        <f aca="false">IF(ISBLANK($C155),
    "",
    $D155
)</f>
        <v/>
      </c>
      <c r="EC155" s="84" t="str">
        <f aca="false">IF(ISBLANK($C155),"",$DQ155)</f>
        <v/>
      </c>
      <c r="ED155" s="86" t="str">
        <f aca="false">DP155</f>
        <v/>
      </c>
      <c r="EE155" s="84" t="str">
        <f aca="false">IF(ISBLANK($C155),
    "",
    DS155
)</f>
        <v/>
      </c>
      <c r="EF155" s="87" t="str">
        <f aca="false">IF(DW155&gt;DV$10,
    "",
    VLOOKUP(DW155,DY$11:EE653,7,FALSE())
)</f>
        <v/>
      </c>
      <c r="EG155" s="88" t="str">
        <f aca="false">IF(DW155&gt;DV$10,
    "",
    VLOOKUP(DW155,DY$11:EE653,2,FALSE())
)</f>
        <v/>
      </c>
      <c r="EH155" s="88" t="str">
        <f aca="false">IF(DW155&gt;DV$10,
    "",
    VLOOKUP(DW155,DY$11:EE653,3,FALSE())
)</f>
        <v/>
      </c>
      <c r="EI155" s="88" t="str">
        <f aca="false">IF(DW155&gt;DV$10,
    "",
    VLOOKUP(DW155,DY$11:EE653,4,FALSE())
)</f>
        <v/>
      </c>
      <c r="EJ155" s="89" t="str">
        <f aca="false">IF(DW155&gt;DV$10,
    "",
    VLOOKUP(DW155,DY$11:EE653,6,FALSE())
)</f>
        <v/>
      </c>
      <c r="EK155" s="59"/>
    </row>
    <row r="156" customFormat="false" ht="15.75" hidden="false" customHeight="false" outlineLevel="0" collapsed="false">
      <c r="A156" s="3"/>
      <c r="B156" s="155"/>
      <c r="C156" s="156"/>
      <c r="D156" s="96"/>
      <c r="E156" s="157"/>
      <c r="F156" s="148"/>
      <c r="G156" s="148"/>
      <c r="H156" s="149"/>
      <c r="I156" s="150"/>
      <c r="J156" s="151"/>
      <c r="K156" s="151"/>
      <c r="L156" s="151"/>
      <c r="M156" s="151"/>
      <c r="N156" s="152"/>
      <c r="O156" s="103"/>
      <c r="P156" s="148"/>
      <c r="Q156" s="149"/>
      <c r="R156" s="150"/>
      <c r="S156" s="151"/>
      <c r="T156" s="151"/>
      <c r="U156" s="151"/>
      <c r="V156" s="151"/>
      <c r="W156" s="152"/>
      <c r="X156" s="103"/>
      <c r="Y156" s="148"/>
      <c r="Z156" s="149"/>
      <c r="AA156" s="150"/>
      <c r="AB156" s="151"/>
      <c r="AC156" s="151"/>
      <c r="AD156" s="151"/>
      <c r="AE156" s="151"/>
      <c r="AF156" s="152"/>
      <c r="AG156" s="104"/>
      <c r="AH156" s="150"/>
      <c r="AI156" s="73"/>
      <c r="AJ156" s="73" t="str">
        <f aca="false">IF(ISBLANK($C156),
  "",
IF(E156=Constants!$B$7,
  TRUE(),
IF(E156=Constants!$B$8,
  FALSE(),
  TRUE()
)))</f>
        <v/>
      </c>
      <c r="AK156" s="74" t="str">
        <f aca="false">IF(ISBLANK($C156),"",IF(F156=Constants!$B$8,FALSE(),TRUE()))</f>
        <v/>
      </c>
      <c r="AL156" s="74" t="str">
        <f aca="false">IF(ISBLANK($C156),"",COUNTA($G156:$O156)&gt;0)</f>
        <v/>
      </c>
      <c r="AM156" s="74" t="str">
        <f aca="false">IF(OR(ISBLANK($C156),$AL156&lt;&gt;TRUE()),"",IF(ISBLANK(G156),Constants!$B$27,MAX(0,G156)))</f>
        <v/>
      </c>
      <c r="AN156" s="74" t="str">
        <f aca="false">IF(OR(ISBLANK($C156),$AL156&lt;&gt;TRUE()),"",IF(ISBLANK(H156),Constants!$B$28,MAX(0,H156)))</f>
        <v/>
      </c>
      <c r="AO156" s="74" t="str">
        <f aca="false">IF(OR(ISBLANK($C156),$AL156&lt;&gt;TRUE()),"",IF(J156=Constants!$B$7,TRUE(),IF(J156=Constants!$B$8,FALSE(),TRUE())))</f>
        <v/>
      </c>
      <c r="AP156" s="74" t="str">
        <f aca="false">IF(OR(ISBLANK($C156),$AL156&lt;&gt;TRUE()),"",IF(I156=Constants!$B$7,TRUE(),IF(I156=Constants!$B$8,FALSE(),TRUE())))</f>
        <v/>
      </c>
      <c r="AQ156" s="74" t="str">
        <f aca="false">IF(OR(ISBLANK($C156),$AL156&lt;&gt;TRUE()),"",IF(K156=Constants!$B$33,TRUE(),IF(K156=Constants!$B$34,FALSE(),IF(AND(ISNUMBER(O156),OR(ISBLANK(N156),N156=0)),TRUE(),IF(AND(ISBLANK(O156),ISNUMBER(N156),N156&lt;&gt;0),FALSE(),"")))))</f>
        <v/>
      </c>
      <c r="AR156" s="74" t="str">
        <f aca="false">IF(OR(ISBLANK($C156),$AL156&lt;&gt;TRUE()),"",IF(ISBLANK(L156),Constants!$B$35,MAX(0,MIN(Constants!$B$31,L156))))</f>
        <v/>
      </c>
      <c r="AS156" s="74" t="str">
        <f aca="false">IF(OR(ISBLANK($C156),$AL156&lt;&gt;TRUE()),"",IF(ISBLANK(M156),Constants!$B$35,MAX(0,MIN(Constants!$B$32,M156))))</f>
        <v/>
      </c>
      <c r="AT156" s="74" t="str">
        <f aca="false">IF(ISBLANK($C156),"",COUNTA($P156:$X156)&gt;0)</f>
        <v/>
      </c>
      <c r="AU156" s="74" t="str">
        <f aca="false">IF(OR(ISBLANK($C156),$AT156&lt;&gt;TRUE()),"",IF(ISBLANK(P156),Constants!$B$27,MAX(0,P156)))</f>
        <v/>
      </c>
      <c r="AV156" s="74" t="str">
        <f aca="false">IF(OR(ISBLANK($C156),$AT156&lt;&gt;TRUE()),"",IF(ISBLANK(Q156),Constants!$B$28,MAX(0,Q156)))</f>
        <v/>
      </c>
      <c r="AW156" s="74" t="str">
        <f aca="false">IF(OR(ISBLANK($C156),$AT156&lt;&gt;TRUE()),"",IF(S156=Constants!$B$7,TRUE(),IF(S156=Constants!$B$8,FALSE(),TRUE())))</f>
        <v/>
      </c>
      <c r="AX156" s="74" t="str">
        <f aca="false">IF(OR(ISBLANK($C156),$AT156&lt;&gt;TRUE()),"",IF(R156=Constants!$B$7,TRUE(),IF(R156=Constants!$B$8,FALSE(),TRUE())))</f>
        <v/>
      </c>
      <c r="AY156" s="74" t="str">
        <f aca="false">IF(OR(ISBLANK($C156),$AT156&lt;&gt;TRUE()),"",IF(T156=Constants!$B$33,TRUE(),IF(T156=Constants!$B$34,FALSE(),IF(AND(ISNUMBER(X156),OR(ISBLANK(W156),W156=0)),TRUE(),IF(AND(ISBLANK(X156),ISNUMBER(W156),W156&lt;&gt;0),FALSE(),"")))))</f>
        <v/>
      </c>
      <c r="AZ156" s="74" t="str">
        <f aca="false">IF(OR(ISBLANK($C156),$AT156&lt;&gt;TRUE()),"",IF(ISBLANK(U156),Constants!$B$35,MAX(0,MIN(Constants!$B$31,U156))))</f>
        <v/>
      </c>
      <c r="BA156" s="74" t="str">
        <f aca="false">IF(OR(ISBLANK($C156),$AT156&lt;&gt;TRUE()),"",IF(ISBLANK(V156),Constants!$B$35,MAX(0,MIN(Constants!$B$32,V156))))</f>
        <v/>
      </c>
      <c r="BB156" s="74" t="str">
        <f aca="false">IF(ISBLANK($C156),"",COUNTA($Y156:$AG156)&gt;0)</f>
        <v/>
      </c>
      <c r="BC156" s="74" t="str">
        <f aca="false">IF(OR(ISBLANK($C156),$BB156&lt;&gt;TRUE()),"",IF(ISBLANK(Y156),Constants!$B$27,MAX(0,Y156)))</f>
        <v/>
      </c>
      <c r="BD156" s="74" t="str">
        <f aca="false">IF(OR(ISBLANK($C156),$BB156&lt;&gt;TRUE()),"",IF(ISBLANK(Z156),Constants!$B$28,MAX(0,Z156)))</f>
        <v/>
      </c>
      <c r="BE156" s="74" t="str">
        <f aca="false">IF(OR(ISBLANK($C156),$BB156&lt;&gt;TRUE()),"",IF(AB156=Constants!$B$7,TRUE(),IF(AB156=Constants!$B$8,FALSE(),TRUE())))</f>
        <v/>
      </c>
      <c r="BF156" s="74" t="str">
        <f aca="false">IF(OR(ISBLANK($C156),$BB156&lt;&gt;TRUE()),"",IF(AA156=Constants!$B$7,TRUE(),IF(AA156=Constants!$B$8,FALSE(),TRUE())))</f>
        <v/>
      </c>
      <c r="BG156" s="74" t="str">
        <f aca="false">IF(OR(ISBLANK($C156),$BB156&lt;&gt;TRUE()),"",IF(AC156=Constants!$B$33,TRUE(),IF(AC156=Constants!$B$34,FALSE(),IF(AND(ISNUMBER(AG156),OR(ISBLANK(AF156),AF156=0)),TRUE(),IF(AND(ISBLANK(AG156),ISNUMBER(AF156),AF156&lt;&gt;0),FALSE(),"")))))</f>
        <v/>
      </c>
      <c r="BH156" s="74" t="str">
        <f aca="false">IF(OR(ISBLANK($C156),$BB156&lt;&gt;TRUE()),"",IF(ISBLANK(AD156),Constants!$B$35,MAX(0,MIN(Constants!$B$31,AD156))))</f>
        <v/>
      </c>
      <c r="BI156" s="74" t="str">
        <f aca="false">IF(OR(ISBLANK($C156),$BB156&lt;&gt;TRUE()),"",IF(ISBLANK(AE156),Constants!$B$35,MAX(0,MIN(Constants!$B$32,AE156))))</f>
        <v/>
      </c>
      <c r="BJ156" s="75" t="str">
        <f aca="false">IF(ISBLANK($C156),
  "",
IF(AH156=Constants!$B$7,
  TRUE(),
IF(AH156=Constants!$B$8,
  FALSE(),
  FALSE()
)))</f>
        <v/>
      </c>
      <c r="BK156" s="74" t="str">
        <f aca="false">IF(ISBLANK($C156),"",IF($BJ156,Constants!$B$9,IF(COUNTA($E156:$AH156)=0,Constants!$B$10,IF(NOT($AK156),Constants!$B$11,IF(AND(NOT(ISNUMBER($BM156)),COUNTA($O156,$X156,$AG156)&gt;0),Constants!$B$13,Constants!$B$12)))))</f>
        <v/>
      </c>
      <c r="BL156" s="74" t="str">
        <f aca="false">IF(ISBLANK($C156),"",IF($BK156&lt;&gt;Constants!$B$12,$BK156,Constants!$B$4))</f>
        <v/>
      </c>
      <c r="BM156" s="73" t="str">
        <f aca="false">IF(OR(ISBLANK($D$8), NOT(ISNUMBER($D$8))), Constants!$B$17,$D$8)</f>
        <v>ERROR: Set Target Time in cell D8</v>
      </c>
      <c r="BN156" s="73" t="str">
        <f aca="false">IF(OR($BK156&lt;&gt;Constants!$B$12,$AL156&lt;&gt;TRUE()),"",IF(NOT($AO156),TRUE(),IF($AQ156="","",$AQ156)))</f>
        <v/>
      </c>
      <c r="BO156" s="74" t="b">
        <f aca="false">IF(BN156="",FALSE(),IF(NOT($AO156),TRUE(),IF($AQ156,ISNUMBER(O156),ISNUMBER(N156))))</f>
        <v>0</v>
      </c>
      <c r="BP156" s="76" t="str">
        <f aca="false">IF(BO156,IF($AJ156,1,Constants!$B$22)*POWER(Constants!$B$23,MAX($AM156,0))*POWER(Constants!$B$24,MAX($AN156,0)),"")</f>
        <v/>
      </c>
      <c r="BQ156" s="74" t="str">
        <f aca="false">IF(OR($BK156&lt;&gt;Constants!$B$12,NOT($BO156)),"",IF(NOT($AO156),0,Constants!$B$19*IF($AQ156,1,MAX(0,MIN(1,(Constants!$B$20-N156)/Constants!$B$20)))))</f>
        <v/>
      </c>
      <c r="BR156" s="74" t="str">
        <f aca="false">IF(BQ156="","",BQ156*IF($AP156,1,Constants!$B$25)*BP156)</f>
        <v/>
      </c>
      <c r="BS156" s="74" t="str">
        <f aca="false">IF(OR($BK156&lt;&gt;Constants!$B$12,NOT($BO156)),"",IF(NOT($AO156),0,IF(NOT($AQ156),0,MAX(0,Constants!$B$21*(1-ABS(O156-$BM156)/$BM156)))))</f>
        <v/>
      </c>
      <c r="BT156" s="74" t="str">
        <f aca="false">IF(BS156="","",BS156*BP156)</f>
        <v/>
      </c>
      <c r="BU156" s="74" t="str">
        <f aca="false">IF(OR($BK156&lt;&gt;Constants!$B$12,NOT($BO156)),"",IF(OR(NOT($AO156),NOT($AP156)),0,MIN(Constants!$B$18,(Constants!$B$29*$AR156+Constants!$B$30*$AS156)*IF($AQ156,1,MAX(0,MIN(1,(Constants!$B$20-N156)/Constants!$B$20))))))</f>
        <v/>
      </c>
      <c r="BV156" s="74" t="str">
        <f aca="false">IF(BU156="","",BU156*BP156)</f>
        <v/>
      </c>
      <c r="BW156" s="75" t="str">
        <f aca="false">IF(OR($BK156&lt;&gt;Constants!$B$12,NOT($BO156)),"",BR156+BT156+BV156)</f>
        <v/>
      </c>
      <c r="BX156" s="73" t="str">
        <f aca="false">IF(OR($BK156&lt;&gt;Constants!$B$12,$AT156&lt;&gt;TRUE()),"",IF(NOT($AW156),TRUE(),IF($AY156="","",$AY156)))</f>
        <v/>
      </c>
      <c r="BY156" s="74" t="b">
        <f aca="false">IF(BX156="",FALSE(),IF(NOT($AW156),TRUE(),IF($AY156,ISNUMBER(X156),ISNUMBER(W156))))</f>
        <v>0</v>
      </c>
      <c r="BZ156" s="76" t="str">
        <f aca="false">IF(BY156,IF($AJ156,1,Constants!$B$22)*POWER(Constants!$B$23,MAX($AU156,0))*POWER(Constants!$B$24,MAX($AV156,0)),"")</f>
        <v/>
      </c>
      <c r="CA156" s="74" t="str">
        <f aca="false">IF(OR($BK156&lt;&gt;Constants!$B$12,NOT($BY156)),"",IF(NOT($AW156),0,Constants!$B$19*IF($AY156,1,MAX(0,MIN(1,(Constants!$B$20-W156)/Constants!$B$20)))))</f>
        <v/>
      </c>
      <c r="CB156" s="74" t="str">
        <f aca="false">IF(CA156="","",CA156*IF($AX156,1,Constants!$B$25)*BZ156)</f>
        <v/>
      </c>
      <c r="CC156" s="74" t="str">
        <f aca="false">IF(OR($BK156&lt;&gt;Constants!$B$12,NOT($BY156)),"",IF(NOT($AW156),0,IF(NOT($AY156),0,MAX(0,Constants!$B$21*(1-ABS(X156-$BM156)/$BM156)))))</f>
        <v/>
      </c>
      <c r="CD156" s="74" t="str">
        <f aca="false">IF(CC156="","",CC156*BZ156)</f>
        <v/>
      </c>
      <c r="CE156" s="74" t="str">
        <f aca="false">IF(OR($BK156&lt;&gt;Constants!$B$12,NOT($BY156)),"",IF(OR(NOT($AW156),NOT($AX156)),0,MIN(Constants!$B$18,(Constants!$B$29*$AZ156+Constants!$B$30*$BA156)*IF($AY156,1,MAX(0,MIN(1,(Constants!$B$20-W156)/Constants!$B$20))))))</f>
        <v/>
      </c>
      <c r="CF156" s="74" t="str">
        <f aca="false">IF(CE156="","",CE156*BZ156)</f>
        <v/>
      </c>
      <c r="CG156" s="75" t="str">
        <f aca="false">IF(OR($BK156&lt;&gt;Constants!$B$12,NOT($BY156)),"",CB156+CD156+CF156)</f>
        <v/>
      </c>
      <c r="CH156" s="73" t="b">
        <f aca="false">IF(OR(BN156="",BX156=""),TRUE(),BN156&lt;&gt;BX156)</f>
        <v>1</v>
      </c>
      <c r="CI156" s="74" t="str">
        <f aca="false">IF(OR($BK156&lt;&gt;Constants!$B$12,$BB156&lt;&gt;TRUE(),NOT($CH156)),"",IF(NOT($BE156),TRUE(),IF($BG156="","",$BG156)))</f>
        <v/>
      </c>
      <c r="CJ156" s="74" t="b">
        <f aca="false">IF(CI156="",FALSE(),IF(NOT($BE156),TRUE(),IF($BG156,ISNUMBER(AG156),ISNUMBER(AF156))))</f>
        <v>0</v>
      </c>
      <c r="CK156" s="76" t="str">
        <f aca="false">IF(CJ156,IF($AJ156,1,Constants!$B$22)*POWER(Constants!$B$23,MAX($BC156,0))*POWER(Constants!$B$24,MAX($BD156,0)),"")</f>
        <v/>
      </c>
      <c r="CL156" s="74" t="str">
        <f aca="false">IF(OR($BK156&lt;&gt;Constants!$B$12,NOT($CJ156)),"",IF(NOT($BE156),0,Constants!$B$19*IF($BG156,1,MAX(0,MIN(1,(Constants!$B$20-AF156)/Constants!$B$20)))))</f>
        <v/>
      </c>
      <c r="CM156" s="74" t="str">
        <f aca="false">IF(CL156="","",CL156*IF($BF156,1,Constants!$B$25)*CK156)</f>
        <v/>
      </c>
      <c r="CN156" s="74" t="str">
        <f aca="false">IF(OR($BK156&lt;&gt;Constants!$B$12,NOT($CJ156)),"",IF(NOT($BE156),0,IF(NOT($BG156),0,MAX(0,Constants!$B$21*(1-ABS(AG156-$BM156)/$BM156)))))</f>
        <v/>
      </c>
      <c r="CO156" s="74" t="str">
        <f aca="false">IF(CN156="","",CN156*CK156)</f>
        <v/>
      </c>
      <c r="CP156" s="74" t="str">
        <f aca="false">IF(OR($BK156&lt;&gt;Constants!$B$12,NOT($CJ156)),"",IF(OR(NOT($BE156),NOT($BF156)),0,MIN(Constants!$B$18,(Constants!$B$29*$BH156+Constants!$B$30*$BI156)*IF($BG156,1,MAX(0,MIN(1,(Constants!$B$20-AF156)/Constants!$B$20))))))</f>
        <v/>
      </c>
      <c r="CQ156" s="74" t="str">
        <f aca="false">IF(CP156="","",CP156*CK156)</f>
        <v/>
      </c>
      <c r="CR156" s="75" t="str">
        <f aca="false">IF(OR($BK156&lt;&gt;Constants!$B$12,NOT($CJ156)),"",CM156+CO156+CQ156)</f>
        <v/>
      </c>
      <c r="CS156" s="73" t="str">
        <f aca="false">IF(OR($BK156&lt;&gt;Constants!$B$12,ISBLANK($C156)),"",BW156)</f>
        <v/>
      </c>
      <c r="CT156" s="74" t="str">
        <f aca="false">IF(OR($BK156&lt;&gt;Constants!$B$12,ISBLANK($C156)),"",CG156)</f>
        <v/>
      </c>
      <c r="CU156" s="75" t="str">
        <f aca="false">IF(OR($BK156&lt;&gt;Constants!$B$12,ISBLANK($C156)),"",CR156)</f>
        <v/>
      </c>
      <c r="CV156" s="74" t="str">
        <f aca="false">IF(OR($BK156&lt;&gt;Constants!$B$12,ISBLANK($C156)),"",IF(COUNT(CS156:CU156)=0,0,MAX(CS156:CU156)))</f>
        <v/>
      </c>
      <c r="CW156" s="74" t="str">
        <f aca="false">IF($BK156&lt;&gt;Constants!$B$12,"",CV156)</f>
        <v/>
      </c>
      <c r="CX156" s="74" t="str">
        <f aca="false">IF(ISNUMBER(CW156), RANK(CW156,$CW$11:$CW$510), "")</f>
        <v/>
      </c>
      <c r="CY156" s="73" t="str">
        <f aca="false">IF(OR($BK156&lt;&gt;Constants!$B$12,ISBLANK($C156)),"",MAX(BT156,CD156,CO156))</f>
        <v/>
      </c>
      <c r="CZ156" s="74" t="str">
        <f aca="false">IF(ISNUMBER(CY156), RANK(CY156,CY$11:CY$510), "")</f>
        <v/>
      </c>
      <c r="DA156" s="74" t="str">
        <f aca="false">IF(OR($BK156&lt;&gt;Constants!$B$12,ISBLANK($C156)),"",MAX(AM156,AU156,IF($CH156,BC156,0)))</f>
        <v/>
      </c>
      <c r="DB156" s="74" t="str">
        <f aca="false">IF(ISNUMBER(DA156), RANK(DA156,DA$11:DA$510,1), "")</f>
        <v/>
      </c>
      <c r="DC156" s="74" t="str">
        <f aca="false">IF(OR($BK156&lt;&gt;Constants!$B$12,ISBLANK($C156)),"",MAX(BV156,CF156,CQ156))</f>
        <v/>
      </c>
      <c r="DD156" s="74" t="str">
        <f aca="false">IF(ISNUMBER(DC156),RANK(DC156,DC$11:DC$510),"")</f>
        <v/>
      </c>
      <c r="DE156" s="77" t="str">
        <f aca="false">IFERROR(IF(OR($BK156&lt;&gt;Constants!$B$12, ISBLANK($C156)),"",LARGE(CS156:CU156,2)), 0)</f>
        <v/>
      </c>
      <c r="DF156" s="75" t="str">
        <f aca="false">IF(ISNUMBER(DE156), RANK(DE156,DE$11:DE$510), "")</f>
        <v/>
      </c>
      <c r="DG156" s="74" t="str">
        <f aca="false">IF(ISBLANK($C156),"",IF(BK156=Constants!$B$12,RANK($CX156, $CX$11:$CX$510, 1)+
SUMPRODUCT(--($CX$11:$CX$510=$CX156),--($CZ156&gt;$CZ$11:$CZ$510))+
SUMPRODUCT(--($CX$11:$CX$510=$CX156),--($CZ156=$CZ$11:$CZ$510),--($DB156&gt;$DB$11:$DB$510))+
SUMPRODUCT(--($CX$11:$CX$510=$CX156),--($CZ156=$CZ$11:$CZ$510),--($DB156=$DB$11:$DB$510), --($DD156&gt;$DD$11:$DD$510))+
SUMPRODUCT(--($CX$11:$CX$510=$CX156),--($CZ156=$CZ$11:$CZ$510),--($DB156=$DB$11:$DB$510), --($DD156=$DD$11:$DD$510), --($DF156&gt;$DF$11:$DF$510))
,BK156)
)</f>
        <v/>
      </c>
      <c r="DH156" s="74" t="str">
        <f aca="false">IF(ISBLANK(C156),"",IF(BK156&lt;&gt;Constants!$B$12, BK156, CX156-DG156))</f>
        <v/>
      </c>
      <c r="DI156" s="75"/>
      <c r="DJ156" s="78"/>
      <c r="DK156" s="79" t="str">
        <f aca="false">IF(ISBLANK($C156),"",IF($BK156=Constants!$B$13,$BM156,""))</f>
        <v/>
      </c>
      <c r="DL156" s="78" t="str">
        <f aca="false">IF(ISBLANK($C156),"",IF($BK156&lt;&gt;Constants!$B$12,"",IF(COUNT($CS156:$CU156)=0,"",MATCH($CV156,$CS156:$CU156,0))))</f>
        <v/>
      </c>
      <c r="DM156" s="80" t="str">
        <f aca="false">IF(ISNUMBER($DL156),CHOOSE($DL156,$BR156,$CB156,$CM156),"")</f>
        <v/>
      </c>
      <c r="DN156" s="80" t="str">
        <f aca="false">IF(ISNUMBER($DL156),CHOOSE($DL156,$BT156,$CD156,$CO156),"")</f>
        <v/>
      </c>
      <c r="DO156" s="80" t="str">
        <f aca="false">IF(ISNUMBER($DL156),CHOOSE($DL156,$BV156,$CF156,$CQ156),"")</f>
        <v/>
      </c>
      <c r="DP156" s="81" t="str">
        <f aca="false">IF(ISBLANK(C156),"",IF(BK156&lt;&gt;Constants!$B$12, BK156 ,CW156))</f>
        <v/>
      </c>
      <c r="DQ156" s="82" t="str">
        <f aca="false">IF(ISBLANK($C156),"",IF($BK156&lt;&gt;Constants!$B$12,$BK156,$BL156))</f>
        <v/>
      </c>
      <c r="DR156" s="82" t="str">
        <f aca="false">IF(ISBLANK(C156),"",DH156)</f>
        <v/>
      </c>
      <c r="DS156" s="82" t="str">
        <f aca="false">IF(ISBLANK(C156),"",DG156)</f>
        <v/>
      </c>
      <c r="DT156" s="83" t="str">
        <f aca="false">IF(ISBLANK(C156),
  "",
IF(DS156=Constants!$B$9,COUNTA($C$11:$C510)+2,IF(DS156=Constants!$B$10,COUNTA($C$11:$C510)+1,IF(DS156=Constants!$B$11,COUNTA($C$11:$C510),DS156))))</f>
        <v/>
      </c>
      <c r="DU156" s="3"/>
      <c r="DV156" s="84" t="n">
        <f aca="false">IF(OR(ISNUMBER(DS156),DS156="DQ",DS156="P",DS156="NS"),
    1,
    0
)</f>
        <v>0</v>
      </c>
      <c r="DW156" s="84" t="n">
        <v>146</v>
      </c>
      <c r="DX156" s="84" t="str">
        <f aca="false">IF(ISBLANK($C156),"",IF(ISNUMBER(DT156),DT156+ROW($B156)/1000,""))</f>
        <v/>
      </c>
      <c r="DY156" s="84" t="str">
        <f aca="false">IF(ISNUMBER(DX156), RANK(DX156,DX$11:DX$510,1), "")</f>
        <v/>
      </c>
      <c r="DZ156" s="84" t="str">
        <f aca="false">IF(ISBLANK($C156),
    "",
    $B156
)</f>
        <v/>
      </c>
      <c r="EA156" s="84" t="str">
        <f aca="false">IF(ISBLANK($C156),
    "",
    $C156
)</f>
        <v/>
      </c>
      <c r="EB156" s="84" t="str">
        <f aca="false">IF(ISBLANK($C156),
    "",
    $D156
)</f>
        <v/>
      </c>
      <c r="EC156" s="84" t="str">
        <f aca="false">IF(ISBLANK($C156),"",$DQ156)</f>
        <v/>
      </c>
      <c r="ED156" s="86" t="str">
        <f aca="false">DP156</f>
        <v/>
      </c>
      <c r="EE156" s="84" t="str">
        <f aca="false">IF(ISBLANK($C156),
    "",
    DS156
)</f>
        <v/>
      </c>
      <c r="EF156" s="87" t="str">
        <f aca="false">IF(DW156&gt;DV$10,
    "",
    VLOOKUP(DW156,DY$11:EE654,7,FALSE())
)</f>
        <v/>
      </c>
      <c r="EG156" s="88" t="str">
        <f aca="false">IF(DW156&gt;DV$10,
    "",
    VLOOKUP(DW156,DY$11:EE654,2,FALSE())
)</f>
        <v/>
      </c>
      <c r="EH156" s="88" t="str">
        <f aca="false">IF(DW156&gt;DV$10,
    "",
    VLOOKUP(DW156,DY$11:EE654,3,FALSE())
)</f>
        <v/>
      </c>
      <c r="EI156" s="88" t="str">
        <f aca="false">IF(DW156&gt;DV$10,
    "",
    VLOOKUP(DW156,DY$11:EE654,4,FALSE())
)</f>
        <v/>
      </c>
      <c r="EJ156" s="89" t="str">
        <f aca="false">IF(DW156&gt;DV$10,
    "",
    VLOOKUP(DW156,DY$11:EE654,6,FALSE())
)</f>
        <v/>
      </c>
      <c r="EK156" s="59"/>
    </row>
    <row r="157" customFormat="false" ht="15.75" hidden="false" customHeight="false" outlineLevel="0" collapsed="false">
      <c r="A157" s="3"/>
      <c r="B157" s="155"/>
      <c r="C157" s="156"/>
      <c r="D157" s="96"/>
      <c r="E157" s="157"/>
      <c r="F157" s="148"/>
      <c r="G157" s="148"/>
      <c r="H157" s="149"/>
      <c r="I157" s="150"/>
      <c r="J157" s="151"/>
      <c r="K157" s="151"/>
      <c r="L157" s="151"/>
      <c r="M157" s="151"/>
      <c r="N157" s="152"/>
      <c r="O157" s="103"/>
      <c r="P157" s="148"/>
      <c r="Q157" s="149"/>
      <c r="R157" s="150"/>
      <c r="S157" s="151"/>
      <c r="T157" s="151"/>
      <c r="U157" s="151"/>
      <c r="V157" s="151"/>
      <c r="W157" s="152"/>
      <c r="X157" s="103"/>
      <c r="Y157" s="148"/>
      <c r="Z157" s="149"/>
      <c r="AA157" s="150"/>
      <c r="AB157" s="151"/>
      <c r="AC157" s="151"/>
      <c r="AD157" s="151"/>
      <c r="AE157" s="151"/>
      <c r="AF157" s="152"/>
      <c r="AG157" s="104"/>
      <c r="AH157" s="150"/>
      <c r="AI157" s="73"/>
      <c r="AJ157" s="73" t="str">
        <f aca="false">IF(ISBLANK($C157),
  "",
IF(E157=Constants!$B$7,
  TRUE(),
IF(E157=Constants!$B$8,
  FALSE(),
  TRUE()
)))</f>
        <v/>
      </c>
      <c r="AK157" s="74" t="str">
        <f aca="false">IF(ISBLANK($C157),"",IF(F157=Constants!$B$8,FALSE(),TRUE()))</f>
        <v/>
      </c>
      <c r="AL157" s="74" t="str">
        <f aca="false">IF(ISBLANK($C157),"",COUNTA($G157:$O157)&gt;0)</f>
        <v/>
      </c>
      <c r="AM157" s="74" t="str">
        <f aca="false">IF(OR(ISBLANK($C157),$AL157&lt;&gt;TRUE()),"",IF(ISBLANK(G157),Constants!$B$27,MAX(0,G157)))</f>
        <v/>
      </c>
      <c r="AN157" s="74" t="str">
        <f aca="false">IF(OR(ISBLANK($C157),$AL157&lt;&gt;TRUE()),"",IF(ISBLANK(H157),Constants!$B$28,MAX(0,H157)))</f>
        <v/>
      </c>
      <c r="AO157" s="74" t="str">
        <f aca="false">IF(OR(ISBLANK($C157),$AL157&lt;&gt;TRUE()),"",IF(J157=Constants!$B$7,TRUE(),IF(J157=Constants!$B$8,FALSE(),TRUE())))</f>
        <v/>
      </c>
      <c r="AP157" s="74" t="str">
        <f aca="false">IF(OR(ISBLANK($C157),$AL157&lt;&gt;TRUE()),"",IF(I157=Constants!$B$7,TRUE(),IF(I157=Constants!$B$8,FALSE(),TRUE())))</f>
        <v/>
      </c>
      <c r="AQ157" s="74" t="str">
        <f aca="false">IF(OR(ISBLANK($C157),$AL157&lt;&gt;TRUE()),"",IF(K157=Constants!$B$33,TRUE(),IF(K157=Constants!$B$34,FALSE(),IF(AND(ISNUMBER(O157),OR(ISBLANK(N157),N157=0)),TRUE(),IF(AND(ISBLANK(O157),ISNUMBER(N157),N157&lt;&gt;0),FALSE(),"")))))</f>
        <v/>
      </c>
      <c r="AR157" s="74" t="str">
        <f aca="false">IF(OR(ISBLANK($C157),$AL157&lt;&gt;TRUE()),"",IF(ISBLANK(L157),Constants!$B$35,MAX(0,MIN(Constants!$B$31,L157))))</f>
        <v/>
      </c>
      <c r="AS157" s="74" t="str">
        <f aca="false">IF(OR(ISBLANK($C157),$AL157&lt;&gt;TRUE()),"",IF(ISBLANK(M157),Constants!$B$35,MAX(0,MIN(Constants!$B$32,M157))))</f>
        <v/>
      </c>
      <c r="AT157" s="74" t="str">
        <f aca="false">IF(ISBLANK($C157),"",COUNTA($P157:$X157)&gt;0)</f>
        <v/>
      </c>
      <c r="AU157" s="74" t="str">
        <f aca="false">IF(OR(ISBLANK($C157),$AT157&lt;&gt;TRUE()),"",IF(ISBLANK(P157),Constants!$B$27,MAX(0,P157)))</f>
        <v/>
      </c>
      <c r="AV157" s="74" t="str">
        <f aca="false">IF(OR(ISBLANK($C157),$AT157&lt;&gt;TRUE()),"",IF(ISBLANK(Q157),Constants!$B$28,MAX(0,Q157)))</f>
        <v/>
      </c>
      <c r="AW157" s="74" t="str">
        <f aca="false">IF(OR(ISBLANK($C157),$AT157&lt;&gt;TRUE()),"",IF(S157=Constants!$B$7,TRUE(),IF(S157=Constants!$B$8,FALSE(),TRUE())))</f>
        <v/>
      </c>
      <c r="AX157" s="74" t="str">
        <f aca="false">IF(OR(ISBLANK($C157),$AT157&lt;&gt;TRUE()),"",IF(R157=Constants!$B$7,TRUE(),IF(R157=Constants!$B$8,FALSE(),TRUE())))</f>
        <v/>
      </c>
      <c r="AY157" s="74" t="str">
        <f aca="false">IF(OR(ISBLANK($C157),$AT157&lt;&gt;TRUE()),"",IF(T157=Constants!$B$33,TRUE(),IF(T157=Constants!$B$34,FALSE(),IF(AND(ISNUMBER(X157),OR(ISBLANK(W157),W157=0)),TRUE(),IF(AND(ISBLANK(X157),ISNUMBER(W157),W157&lt;&gt;0),FALSE(),"")))))</f>
        <v/>
      </c>
      <c r="AZ157" s="74" t="str">
        <f aca="false">IF(OR(ISBLANK($C157),$AT157&lt;&gt;TRUE()),"",IF(ISBLANK(U157),Constants!$B$35,MAX(0,MIN(Constants!$B$31,U157))))</f>
        <v/>
      </c>
      <c r="BA157" s="74" t="str">
        <f aca="false">IF(OR(ISBLANK($C157),$AT157&lt;&gt;TRUE()),"",IF(ISBLANK(V157),Constants!$B$35,MAX(0,MIN(Constants!$B$32,V157))))</f>
        <v/>
      </c>
      <c r="BB157" s="74" t="str">
        <f aca="false">IF(ISBLANK($C157),"",COUNTA($Y157:$AG157)&gt;0)</f>
        <v/>
      </c>
      <c r="BC157" s="74" t="str">
        <f aca="false">IF(OR(ISBLANK($C157),$BB157&lt;&gt;TRUE()),"",IF(ISBLANK(Y157),Constants!$B$27,MAX(0,Y157)))</f>
        <v/>
      </c>
      <c r="BD157" s="74" t="str">
        <f aca="false">IF(OR(ISBLANK($C157),$BB157&lt;&gt;TRUE()),"",IF(ISBLANK(Z157),Constants!$B$28,MAX(0,Z157)))</f>
        <v/>
      </c>
      <c r="BE157" s="74" t="str">
        <f aca="false">IF(OR(ISBLANK($C157),$BB157&lt;&gt;TRUE()),"",IF(AB157=Constants!$B$7,TRUE(),IF(AB157=Constants!$B$8,FALSE(),TRUE())))</f>
        <v/>
      </c>
      <c r="BF157" s="74" t="str">
        <f aca="false">IF(OR(ISBLANK($C157),$BB157&lt;&gt;TRUE()),"",IF(AA157=Constants!$B$7,TRUE(),IF(AA157=Constants!$B$8,FALSE(),TRUE())))</f>
        <v/>
      </c>
      <c r="BG157" s="74" t="str">
        <f aca="false">IF(OR(ISBLANK($C157),$BB157&lt;&gt;TRUE()),"",IF(AC157=Constants!$B$33,TRUE(),IF(AC157=Constants!$B$34,FALSE(),IF(AND(ISNUMBER(AG157),OR(ISBLANK(AF157),AF157=0)),TRUE(),IF(AND(ISBLANK(AG157),ISNUMBER(AF157),AF157&lt;&gt;0),FALSE(),"")))))</f>
        <v/>
      </c>
      <c r="BH157" s="74" t="str">
        <f aca="false">IF(OR(ISBLANK($C157),$BB157&lt;&gt;TRUE()),"",IF(ISBLANK(AD157),Constants!$B$35,MAX(0,MIN(Constants!$B$31,AD157))))</f>
        <v/>
      </c>
      <c r="BI157" s="74" t="str">
        <f aca="false">IF(OR(ISBLANK($C157),$BB157&lt;&gt;TRUE()),"",IF(ISBLANK(AE157),Constants!$B$35,MAX(0,MIN(Constants!$B$32,AE157))))</f>
        <v/>
      </c>
      <c r="BJ157" s="75" t="str">
        <f aca="false">IF(ISBLANK($C157),
  "",
IF(AH157=Constants!$B$7,
  TRUE(),
IF(AH157=Constants!$B$8,
  FALSE(),
  FALSE()
)))</f>
        <v/>
      </c>
      <c r="BK157" s="74" t="str">
        <f aca="false">IF(ISBLANK($C157),"",IF($BJ157,Constants!$B$9,IF(COUNTA($E157:$AH157)=0,Constants!$B$10,IF(NOT($AK157),Constants!$B$11,IF(AND(NOT(ISNUMBER($BM157)),COUNTA($O157,$X157,$AG157)&gt;0),Constants!$B$13,Constants!$B$12)))))</f>
        <v/>
      </c>
      <c r="BL157" s="74" t="str">
        <f aca="false">IF(ISBLANK($C157),"",IF($BK157&lt;&gt;Constants!$B$12,$BK157,Constants!$B$4))</f>
        <v/>
      </c>
      <c r="BM157" s="73" t="str">
        <f aca="false">IF(OR(ISBLANK($D$8), NOT(ISNUMBER($D$8))), Constants!$B$17,$D$8)</f>
        <v>ERROR: Set Target Time in cell D8</v>
      </c>
      <c r="BN157" s="73" t="str">
        <f aca="false">IF(OR($BK157&lt;&gt;Constants!$B$12,$AL157&lt;&gt;TRUE()),"",IF(NOT($AO157),TRUE(),IF($AQ157="","",$AQ157)))</f>
        <v/>
      </c>
      <c r="BO157" s="74" t="b">
        <f aca="false">IF(BN157="",FALSE(),IF(NOT($AO157),TRUE(),IF($AQ157,ISNUMBER(O157),ISNUMBER(N157))))</f>
        <v>0</v>
      </c>
      <c r="BP157" s="76" t="str">
        <f aca="false">IF(BO157,IF($AJ157,1,Constants!$B$22)*POWER(Constants!$B$23,MAX($AM157,0))*POWER(Constants!$B$24,MAX($AN157,0)),"")</f>
        <v/>
      </c>
      <c r="BQ157" s="74" t="str">
        <f aca="false">IF(OR($BK157&lt;&gt;Constants!$B$12,NOT($BO157)),"",IF(NOT($AO157),0,Constants!$B$19*IF($AQ157,1,MAX(0,MIN(1,(Constants!$B$20-N157)/Constants!$B$20)))))</f>
        <v/>
      </c>
      <c r="BR157" s="74" t="str">
        <f aca="false">IF(BQ157="","",BQ157*IF($AP157,1,Constants!$B$25)*BP157)</f>
        <v/>
      </c>
      <c r="BS157" s="74" t="str">
        <f aca="false">IF(OR($BK157&lt;&gt;Constants!$B$12,NOT($BO157)),"",IF(NOT($AO157),0,IF(NOT($AQ157),0,MAX(0,Constants!$B$21*(1-ABS(O157-$BM157)/$BM157)))))</f>
        <v/>
      </c>
      <c r="BT157" s="74" t="str">
        <f aca="false">IF(BS157="","",BS157*BP157)</f>
        <v/>
      </c>
      <c r="BU157" s="74" t="str">
        <f aca="false">IF(OR($BK157&lt;&gt;Constants!$B$12,NOT($BO157)),"",IF(OR(NOT($AO157),NOT($AP157)),0,MIN(Constants!$B$18,(Constants!$B$29*$AR157+Constants!$B$30*$AS157)*IF($AQ157,1,MAX(0,MIN(1,(Constants!$B$20-N157)/Constants!$B$20))))))</f>
        <v/>
      </c>
      <c r="BV157" s="74" t="str">
        <f aca="false">IF(BU157="","",BU157*BP157)</f>
        <v/>
      </c>
      <c r="BW157" s="75" t="str">
        <f aca="false">IF(OR($BK157&lt;&gt;Constants!$B$12,NOT($BO157)),"",BR157+BT157+BV157)</f>
        <v/>
      </c>
      <c r="BX157" s="73" t="str">
        <f aca="false">IF(OR($BK157&lt;&gt;Constants!$B$12,$AT157&lt;&gt;TRUE()),"",IF(NOT($AW157),TRUE(),IF($AY157="","",$AY157)))</f>
        <v/>
      </c>
      <c r="BY157" s="74" t="b">
        <f aca="false">IF(BX157="",FALSE(),IF(NOT($AW157),TRUE(),IF($AY157,ISNUMBER(X157),ISNUMBER(W157))))</f>
        <v>0</v>
      </c>
      <c r="BZ157" s="76" t="str">
        <f aca="false">IF(BY157,IF($AJ157,1,Constants!$B$22)*POWER(Constants!$B$23,MAX($AU157,0))*POWER(Constants!$B$24,MAX($AV157,0)),"")</f>
        <v/>
      </c>
      <c r="CA157" s="74" t="str">
        <f aca="false">IF(OR($BK157&lt;&gt;Constants!$B$12,NOT($BY157)),"",IF(NOT($AW157),0,Constants!$B$19*IF($AY157,1,MAX(0,MIN(1,(Constants!$B$20-W157)/Constants!$B$20)))))</f>
        <v/>
      </c>
      <c r="CB157" s="74" t="str">
        <f aca="false">IF(CA157="","",CA157*IF($AX157,1,Constants!$B$25)*BZ157)</f>
        <v/>
      </c>
      <c r="CC157" s="74" t="str">
        <f aca="false">IF(OR($BK157&lt;&gt;Constants!$B$12,NOT($BY157)),"",IF(NOT($AW157),0,IF(NOT($AY157),0,MAX(0,Constants!$B$21*(1-ABS(X157-$BM157)/$BM157)))))</f>
        <v/>
      </c>
      <c r="CD157" s="74" t="str">
        <f aca="false">IF(CC157="","",CC157*BZ157)</f>
        <v/>
      </c>
      <c r="CE157" s="74" t="str">
        <f aca="false">IF(OR($BK157&lt;&gt;Constants!$B$12,NOT($BY157)),"",IF(OR(NOT($AW157),NOT($AX157)),0,MIN(Constants!$B$18,(Constants!$B$29*$AZ157+Constants!$B$30*$BA157)*IF($AY157,1,MAX(0,MIN(1,(Constants!$B$20-W157)/Constants!$B$20))))))</f>
        <v/>
      </c>
      <c r="CF157" s="74" t="str">
        <f aca="false">IF(CE157="","",CE157*BZ157)</f>
        <v/>
      </c>
      <c r="CG157" s="75" t="str">
        <f aca="false">IF(OR($BK157&lt;&gt;Constants!$B$12,NOT($BY157)),"",CB157+CD157+CF157)</f>
        <v/>
      </c>
      <c r="CH157" s="73" t="b">
        <f aca="false">IF(OR(BN157="",BX157=""),TRUE(),BN157&lt;&gt;BX157)</f>
        <v>1</v>
      </c>
      <c r="CI157" s="74" t="str">
        <f aca="false">IF(OR($BK157&lt;&gt;Constants!$B$12,$BB157&lt;&gt;TRUE(),NOT($CH157)),"",IF(NOT($BE157),TRUE(),IF($BG157="","",$BG157)))</f>
        <v/>
      </c>
      <c r="CJ157" s="74" t="b">
        <f aca="false">IF(CI157="",FALSE(),IF(NOT($BE157),TRUE(),IF($BG157,ISNUMBER(AG157),ISNUMBER(AF157))))</f>
        <v>0</v>
      </c>
      <c r="CK157" s="76" t="str">
        <f aca="false">IF(CJ157,IF($AJ157,1,Constants!$B$22)*POWER(Constants!$B$23,MAX($BC157,0))*POWER(Constants!$B$24,MAX($BD157,0)),"")</f>
        <v/>
      </c>
      <c r="CL157" s="74" t="str">
        <f aca="false">IF(OR($BK157&lt;&gt;Constants!$B$12,NOT($CJ157)),"",IF(NOT($BE157),0,Constants!$B$19*IF($BG157,1,MAX(0,MIN(1,(Constants!$B$20-AF157)/Constants!$B$20)))))</f>
        <v/>
      </c>
      <c r="CM157" s="74" t="str">
        <f aca="false">IF(CL157="","",CL157*IF($BF157,1,Constants!$B$25)*CK157)</f>
        <v/>
      </c>
      <c r="CN157" s="74" t="str">
        <f aca="false">IF(OR($BK157&lt;&gt;Constants!$B$12,NOT($CJ157)),"",IF(NOT($BE157),0,IF(NOT($BG157),0,MAX(0,Constants!$B$21*(1-ABS(AG157-$BM157)/$BM157)))))</f>
        <v/>
      </c>
      <c r="CO157" s="74" t="str">
        <f aca="false">IF(CN157="","",CN157*CK157)</f>
        <v/>
      </c>
      <c r="CP157" s="74" t="str">
        <f aca="false">IF(OR($BK157&lt;&gt;Constants!$B$12,NOT($CJ157)),"",IF(OR(NOT($BE157),NOT($BF157)),0,MIN(Constants!$B$18,(Constants!$B$29*$BH157+Constants!$B$30*$BI157)*IF($BG157,1,MAX(0,MIN(1,(Constants!$B$20-AF157)/Constants!$B$20))))))</f>
        <v/>
      </c>
      <c r="CQ157" s="74" t="str">
        <f aca="false">IF(CP157="","",CP157*CK157)</f>
        <v/>
      </c>
      <c r="CR157" s="75" t="str">
        <f aca="false">IF(OR($BK157&lt;&gt;Constants!$B$12,NOT($CJ157)),"",CM157+CO157+CQ157)</f>
        <v/>
      </c>
      <c r="CS157" s="73" t="str">
        <f aca="false">IF(OR($BK157&lt;&gt;Constants!$B$12,ISBLANK($C157)),"",BW157)</f>
        <v/>
      </c>
      <c r="CT157" s="74" t="str">
        <f aca="false">IF(OR($BK157&lt;&gt;Constants!$B$12,ISBLANK($C157)),"",CG157)</f>
        <v/>
      </c>
      <c r="CU157" s="75" t="str">
        <f aca="false">IF(OR($BK157&lt;&gt;Constants!$B$12,ISBLANK($C157)),"",CR157)</f>
        <v/>
      </c>
      <c r="CV157" s="74" t="str">
        <f aca="false">IF(OR($BK157&lt;&gt;Constants!$B$12,ISBLANK($C157)),"",IF(COUNT(CS157:CU157)=0,0,MAX(CS157:CU157)))</f>
        <v/>
      </c>
      <c r="CW157" s="74" t="str">
        <f aca="false">IF($BK157&lt;&gt;Constants!$B$12,"",CV157)</f>
        <v/>
      </c>
      <c r="CX157" s="74" t="str">
        <f aca="false">IF(ISNUMBER(CW157), RANK(CW157,$CW$11:$CW$510), "")</f>
        <v/>
      </c>
      <c r="CY157" s="73" t="str">
        <f aca="false">IF(OR($BK157&lt;&gt;Constants!$B$12,ISBLANK($C157)),"",MAX(BT157,CD157,CO157))</f>
        <v/>
      </c>
      <c r="CZ157" s="74" t="str">
        <f aca="false">IF(ISNUMBER(CY157), RANK(CY157,CY$11:CY$510), "")</f>
        <v/>
      </c>
      <c r="DA157" s="74" t="str">
        <f aca="false">IF(OR($BK157&lt;&gt;Constants!$B$12,ISBLANK($C157)),"",MAX(AM157,AU157,IF($CH157,BC157,0)))</f>
        <v/>
      </c>
      <c r="DB157" s="74" t="str">
        <f aca="false">IF(ISNUMBER(DA157), RANK(DA157,DA$11:DA$510,1), "")</f>
        <v/>
      </c>
      <c r="DC157" s="74" t="str">
        <f aca="false">IF(OR($BK157&lt;&gt;Constants!$B$12,ISBLANK($C157)),"",MAX(BV157,CF157,CQ157))</f>
        <v/>
      </c>
      <c r="DD157" s="74" t="str">
        <f aca="false">IF(ISNUMBER(DC157),RANK(DC157,DC$11:DC$510),"")</f>
        <v/>
      </c>
      <c r="DE157" s="77" t="str">
        <f aca="false">IFERROR(IF(OR($BK157&lt;&gt;Constants!$B$12, ISBLANK($C157)),"",LARGE(CS157:CU157,2)), 0)</f>
        <v/>
      </c>
      <c r="DF157" s="75" t="str">
        <f aca="false">IF(ISNUMBER(DE157), RANK(DE157,DE$11:DE$510), "")</f>
        <v/>
      </c>
      <c r="DG157" s="74" t="str">
        <f aca="false">IF(ISBLANK($C157),"",IF(BK157=Constants!$B$12,RANK($CX157, $CX$11:$CX$510, 1)+
SUMPRODUCT(--($CX$11:$CX$510=$CX157),--($CZ157&gt;$CZ$11:$CZ$510))+
SUMPRODUCT(--($CX$11:$CX$510=$CX157),--($CZ157=$CZ$11:$CZ$510),--($DB157&gt;$DB$11:$DB$510))+
SUMPRODUCT(--($CX$11:$CX$510=$CX157),--($CZ157=$CZ$11:$CZ$510),--($DB157=$DB$11:$DB$510), --($DD157&gt;$DD$11:$DD$510))+
SUMPRODUCT(--($CX$11:$CX$510=$CX157),--($CZ157=$CZ$11:$CZ$510),--($DB157=$DB$11:$DB$510), --($DD157=$DD$11:$DD$510), --($DF157&gt;$DF$11:$DF$510))
,BK157)
)</f>
        <v/>
      </c>
      <c r="DH157" s="74" t="str">
        <f aca="false">IF(ISBLANK(C157),"",IF(BK157&lt;&gt;Constants!$B$12, BK157, CX157-DG157))</f>
        <v/>
      </c>
      <c r="DI157" s="75"/>
      <c r="DJ157" s="78"/>
      <c r="DK157" s="79" t="str">
        <f aca="false">IF(ISBLANK($C157),"",IF($BK157=Constants!$B$13,$BM157,""))</f>
        <v/>
      </c>
      <c r="DL157" s="78" t="str">
        <f aca="false">IF(ISBLANK($C157),"",IF($BK157&lt;&gt;Constants!$B$12,"",IF(COUNT($CS157:$CU157)=0,"",MATCH($CV157,$CS157:$CU157,0))))</f>
        <v/>
      </c>
      <c r="DM157" s="80" t="str">
        <f aca="false">IF(ISNUMBER($DL157),CHOOSE($DL157,$BR157,$CB157,$CM157),"")</f>
        <v/>
      </c>
      <c r="DN157" s="80" t="str">
        <f aca="false">IF(ISNUMBER($DL157),CHOOSE($DL157,$BT157,$CD157,$CO157),"")</f>
        <v/>
      </c>
      <c r="DO157" s="80" t="str">
        <f aca="false">IF(ISNUMBER($DL157),CHOOSE($DL157,$BV157,$CF157,$CQ157),"")</f>
        <v/>
      </c>
      <c r="DP157" s="81" t="str">
        <f aca="false">IF(ISBLANK(C157),"",IF(BK157&lt;&gt;Constants!$B$12, BK157 ,CW157))</f>
        <v/>
      </c>
      <c r="DQ157" s="82" t="str">
        <f aca="false">IF(ISBLANK($C157),"",IF($BK157&lt;&gt;Constants!$B$12,$BK157,$BL157))</f>
        <v/>
      </c>
      <c r="DR157" s="82" t="str">
        <f aca="false">IF(ISBLANK(C157),"",DH157)</f>
        <v/>
      </c>
      <c r="DS157" s="82" t="str">
        <f aca="false">IF(ISBLANK(C157),"",DG157)</f>
        <v/>
      </c>
      <c r="DT157" s="83" t="str">
        <f aca="false">IF(ISBLANK(C157),
  "",
IF(DS157=Constants!$B$9,COUNTA($C$11:$C510)+2,IF(DS157=Constants!$B$10,COUNTA($C$11:$C510)+1,IF(DS157=Constants!$B$11,COUNTA($C$11:$C510),DS157))))</f>
        <v/>
      </c>
      <c r="DU157" s="3"/>
      <c r="DV157" s="84" t="n">
        <f aca="false">IF(OR(ISNUMBER(DS157),DS157="DQ",DS157="P",DS157="NS"),
    1,
    0
)</f>
        <v>0</v>
      </c>
      <c r="DW157" s="84" t="n">
        <v>147</v>
      </c>
      <c r="DX157" s="84" t="str">
        <f aca="false">IF(ISBLANK($C157),"",IF(ISNUMBER(DT157),DT157+ROW($B157)/1000,""))</f>
        <v/>
      </c>
      <c r="DY157" s="84" t="str">
        <f aca="false">IF(ISNUMBER(DX157), RANK(DX157,DX$11:DX$510,1), "")</f>
        <v/>
      </c>
      <c r="DZ157" s="84" t="str">
        <f aca="false">IF(ISBLANK($C157),
    "",
    $B157
)</f>
        <v/>
      </c>
      <c r="EA157" s="84" t="str">
        <f aca="false">IF(ISBLANK($C157),
    "",
    $C157
)</f>
        <v/>
      </c>
      <c r="EB157" s="84" t="str">
        <f aca="false">IF(ISBLANK($C157),
    "",
    $D157
)</f>
        <v/>
      </c>
      <c r="EC157" s="84" t="str">
        <f aca="false">IF(ISBLANK($C157),"",$DQ157)</f>
        <v/>
      </c>
      <c r="ED157" s="86" t="str">
        <f aca="false">DP157</f>
        <v/>
      </c>
      <c r="EE157" s="84" t="str">
        <f aca="false">IF(ISBLANK($C157),
    "",
    DS157
)</f>
        <v/>
      </c>
      <c r="EF157" s="87" t="str">
        <f aca="false">IF(DW157&gt;DV$10,
    "",
    VLOOKUP(DW157,DY$11:EE655,7,FALSE())
)</f>
        <v/>
      </c>
      <c r="EG157" s="88" t="str">
        <f aca="false">IF(DW157&gt;DV$10,
    "",
    VLOOKUP(DW157,DY$11:EE655,2,FALSE())
)</f>
        <v/>
      </c>
      <c r="EH157" s="88" t="str">
        <f aca="false">IF(DW157&gt;DV$10,
    "",
    VLOOKUP(DW157,DY$11:EE655,3,FALSE())
)</f>
        <v/>
      </c>
      <c r="EI157" s="88" t="str">
        <f aca="false">IF(DW157&gt;DV$10,
    "",
    VLOOKUP(DW157,DY$11:EE655,4,FALSE())
)</f>
        <v/>
      </c>
      <c r="EJ157" s="89" t="str">
        <f aca="false">IF(DW157&gt;DV$10,
    "",
    VLOOKUP(DW157,DY$11:EE655,6,FALSE())
)</f>
        <v/>
      </c>
      <c r="EK157" s="59"/>
    </row>
    <row r="158" customFormat="false" ht="15.75" hidden="false" customHeight="false" outlineLevel="0" collapsed="false">
      <c r="A158" s="3"/>
      <c r="B158" s="153"/>
      <c r="C158" s="154"/>
      <c r="D158" s="135"/>
      <c r="E158" s="158"/>
      <c r="F158" s="137"/>
      <c r="G158" s="137"/>
      <c r="H158" s="138"/>
      <c r="I158" s="139"/>
      <c r="J158" s="140"/>
      <c r="K158" s="140"/>
      <c r="L158" s="140"/>
      <c r="M158" s="140"/>
      <c r="N158" s="141"/>
      <c r="O158" s="142"/>
      <c r="P158" s="137"/>
      <c r="Q158" s="138"/>
      <c r="R158" s="139"/>
      <c r="S158" s="140"/>
      <c r="T158" s="140"/>
      <c r="U158" s="140"/>
      <c r="V158" s="140"/>
      <c r="W158" s="141"/>
      <c r="X158" s="142"/>
      <c r="Y158" s="137"/>
      <c r="Z158" s="138"/>
      <c r="AA158" s="139"/>
      <c r="AB158" s="140"/>
      <c r="AC158" s="140"/>
      <c r="AD158" s="140"/>
      <c r="AE158" s="140"/>
      <c r="AF158" s="141"/>
      <c r="AG158" s="143"/>
      <c r="AH158" s="139"/>
      <c r="AI158" s="116"/>
      <c r="AJ158" s="116" t="str">
        <f aca="false">IF(ISBLANK($C158),
  "",
IF(E158=Constants!$B$7,
  TRUE(),
IF(E158=Constants!$B$8,
  FALSE(),
  TRUE()
)))</f>
        <v/>
      </c>
      <c r="AK158" s="117" t="str">
        <f aca="false">IF(ISBLANK($C158),"",IF(F158=Constants!$B$8,FALSE(),TRUE()))</f>
        <v/>
      </c>
      <c r="AL158" s="117" t="str">
        <f aca="false">IF(ISBLANK($C158),"",COUNTA($G158:$O158)&gt;0)</f>
        <v/>
      </c>
      <c r="AM158" s="117" t="str">
        <f aca="false">IF(OR(ISBLANK($C158),$AL158&lt;&gt;TRUE()),"",IF(ISBLANK(G158),Constants!$B$27,MAX(0,G158)))</f>
        <v/>
      </c>
      <c r="AN158" s="117" t="str">
        <f aca="false">IF(OR(ISBLANK($C158),$AL158&lt;&gt;TRUE()),"",IF(ISBLANK(H158),Constants!$B$28,MAX(0,H158)))</f>
        <v/>
      </c>
      <c r="AO158" s="117" t="str">
        <f aca="false">IF(OR(ISBLANK($C158),$AL158&lt;&gt;TRUE()),"",IF(J158=Constants!$B$7,TRUE(),IF(J158=Constants!$B$8,FALSE(),TRUE())))</f>
        <v/>
      </c>
      <c r="AP158" s="117" t="str">
        <f aca="false">IF(OR(ISBLANK($C158),$AL158&lt;&gt;TRUE()),"",IF(I158=Constants!$B$7,TRUE(),IF(I158=Constants!$B$8,FALSE(),TRUE())))</f>
        <v/>
      </c>
      <c r="AQ158" s="117" t="str">
        <f aca="false">IF(OR(ISBLANK($C158),$AL158&lt;&gt;TRUE()),"",IF(K158=Constants!$B$33,TRUE(),IF(K158=Constants!$B$34,FALSE(),IF(AND(ISNUMBER(O158),OR(ISBLANK(N158),N158=0)),TRUE(),IF(AND(ISBLANK(O158),ISNUMBER(N158),N158&lt;&gt;0),FALSE(),"")))))</f>
        <v/>
      </c>
      <c r="AR158" s="117" t="str">
        <f aca="false">IF(OR(ISBLANK($C158),$AL158&lt;&gt;TRUE()),"",IF(ISBLANK(L158),Constants!$B$35,MAX(0,MIN(Constants!$B$31,L158))))</f>
        <v/>
      </c>
      <c r="AS158" s="117" t="str">
        <f aca="false">IF(OR(ISBLANK($C158),$AL158&lt;&gt;TRUE()),"",IF(ISBLANK(M158),Constants!$B$35,MAX(0,MIN(Constants!$B$32,M158))))</f>
        <v/>
      </c>
      <c r="AT158" s="117" t="str">
        <f aca="false">IF(ISBLANK($C158),"",COUNTA($P158:$X158)&gt;0)</f>
        <v/>
      </c>
      <c r="AU158" s="117" t="str">
        <f aca="false">IF(OR(ISBLANK($C158),$AT158&lt;&gt;TRUE()),"",IF(ISBLANK(P158),Constants!$B$27,MAX(0,P158)))</f>
        <v/>
      </c>
      <c r="AV158" s="117" t="str">
        <f aca="false">IF(OR(ISBLANK($C158),$AT158&lt;&gt;TRUE()),"",IF(ISBLANK(Q158),Constants!$B$28,MAX(0,Q158)))</f>
        <v/>
      </c>
      <c r="AW158" s="117" t="str">
        <f aca="false">IF(OR(ISBLANK($C158),$AT158&lt;&gt;TRUE()),"",IF(S158=Constants!$B$7,TRUE(),IF(S158=Constants!$B$8,FALSE(),TRUE())))</f>
        <v/>
      </c>
      <c r="AX158" s="117" t="str">
        <f aca="false">IF(OR(ISBLANK($C158),$AT158&lt;&gt;TRUE()),"",IF(R158=Constants!$B$7,TRUE(),IF(R158=Constants!$B$8,FALSE(),TRUE())))</f>
        <v/>
      </c>
      <c r="AY158" s="117" t="str">
        <f aca="false">IF(OR(ISBLANK($C158),$AT158&lt;&gt;TRUE()),"",IF(T158=Constants!$B$33,TRUE(),IF(T158=Constants!$B$34,FALSE(),IF(AND(ISNUMBER(X158),OR(ISBLANK(W158),W158=0)),TRUE(),IF(AND(ISBLANK(X158),ISNUMBER(W158),W158&lt;&gt;0),FALSE(),"")))))</f>
        <v/>
      </c>
      <c r="AZ158" s="117" t="str">
        <f aca="false">IF(OR(ISBLANK($C158),$AT158&lt;&gt;TRUE()),"",IF(ISBLANK(U158),Constants!$B$35,MAX(0,MIN(Constants!$B$31,U158))))</f>
        <v/>
      </c>
      <c r="BA158" s="117" t="str">
        <f aca="false">IF(OR(ISBLANK($C158),$AT158&lt;&gt;TRUE()),"",IF(ISBLANK(V158),Constants!$B$35,MAX(0,MIN(Constants!$B$32,V158))))</f>
        <v/>
      </c>
      <c r="BB158" s="117" t="str">
        <f aca="false">IF(ISBLANK($C158),"",COUNTA($Y158:$AG158)&gt;0)</f>
        <v/>
      </c>
      <c r="BC158" s="117" t="str">
        <f aca="false">IF(OR(ISBLANK($C158),$BB158&lt;&gt;TRUE()),"",IF(ISBLANK(Y158),Constants!$B$27,MAX(0,Y158)))</f>
        <v/>
      </c>
      <c r="BD158" s="117" t="str">
        <f aca="false">IF(OR(ISBLANK($C158),$BB158&lt;&gt;TRUE()),"",IF(ISBLANK(Z158),Constants!$B$28,MAX(0,Z158)))</f>
        <v/>
      </c>
      <c r="BE158" s="117" t="str">
        <f aca="false">IF(OR(ISBLANK($C158),$BB158&lt;&gt;TRUE()),"",IF(AB158=Constants!$B$7,TRUE(),IF(AB158=Constants!$B$8,FALSE(),TRUE())))</f>
        <v/>
      </c>
      <c r="BF158" s="117" t="str">
        <f aca="false">IF(OR(ISBLANK($C158),$BB158&lt;&gt;TRUE()),"",IF(AA158=Constants!$B$7,TRUE(),IF(AA158=Constants!$B$8,FALSE(),TRUE())))</f>
        <v/>
      </c>
      <c r="BG158" s="117" t="str">
        <f aca="false">IF(OR(ISBLANK($C158),$BB158&lt;&gt;TRUE()),"",IF(AC158=Constants!$B$33,TRUE(),IF(AC158=Constants!$B$34,FALSE(),IF(AND(ISNUMBER(AG158),OR(ISBLANK(AF158),AF158=0)),TRUE(),IF(AND(ISBLANK(AG158),ISNUMBER(AF158),AF158&lt;&gt;0),FALSE(),"")))))</f>
        <v/>
      </c>
      <c r="BH158" s="117" t="str">
        <f aca="false">IF(OR(ISBLANK($C158),$BB158&lt;&gt;TRUE()),"",IF(ISBLANK(AD158),Constants!$B$35,MAX(0,MIN(Constants!$B$31,AD158))))</f>
        <v/>
      </c>
      <c r="BI158" s="117" t="str">
        <f aca="false">IF(OR(ISBLANK($C158),$BB158&lt;&gt;TRUE()),"",IF(ISBLANK(AE158),Constants!$B$35,MAX(0,MIN(Constants!$B$32,AE158))))</f>
        <v/>
      </c>
      <c r="BJ158" s="118" t="str">
        <f aca="false">IF(ISBLANK($C158),
  "",
IF(AH158=Constants!$B$7,
  TRUE(),
IF(AH158=Constants!$B$8,
  FALSE(),
  FALSE()
)))</f>
        <v/>
      </c>
      <c r="BK158" s="117" t="str">
        <f aca="false">IF(ISBLANK($C158),"",IF($BJ158,Constants!$B$9,IF(COUNTA($E158:$AH158)=0,Constants!$B$10,IF(NOT($AK158),Constants!$B$11,IF(AND(NOT(ISNUMBER($BM158)),COUNTA($O158,$X158,$AG158)&gt;0),Constants!$B$13,Constants!$B$12)))))</f>
        <v/>
      </c>
      <c r="BL158" s="117" t="str">
        <f aca="false">IF(ISBLANK($C158),"",IF($BK158&lt;&gt;Constants!$B$12,$BK158,Constants!$B$4))</f>
        <v/>
      </c>
      <c r="BM158" s="116" t="str">
        <f aca="false">IF(OR(ISBLANK($D$8), NOT(ISNUMBER($D$8))), Constants!$B$17,$D$8)</f>
        <v>ERROR: Set Target Time in cell D8</v>
      </c>
      <c r="BN158" s="119" t="str">
        <f aca="false">IF(OR($BK158&lt;&gt;Constants!$B$12,$AL158&lt;&gt;TRUE()),"",IF(NOT($AO158),TRUE(),IF($AQ158="","",$AQ158)))</f>
        <v/>
      </c>
      <c r="BO158" s="120" t="n">
        <f aca="false">IF(BN158="",FALSE(),IF(NOT($AO158),TRUE(),IF($AQ158,ISNUMBER(O158),ISNUMBER(N158))))</f>
        <v>0</v>
      </c>
      <c r="BP158" s="121" t="str">
        <f aca="false">IF(BO158,IF($AJ158,1,Constants!$B$22)*POWER(Constants!$B$23,MAX($AM158,0))*POWER(Constants!$B$24,MAX($AN158,0)),"")</f>
        <v/>
      </c>
      <c r="BQ158" s="117" t="str">
        <f aca="false">IF(OR($BK158&lt;&gt;Constants!$B$12,NOT($BO158)),"",IF(NOT($AO158),0,Constants!$B$19*IF($AQ158,1,MAX(0,MIN(1,(Constants!$B$20-N158)/Constants!$B$20)))))</f>
        <v/>
      </c>
      <c r="BR158" s="117" t="str">
        <f aca="false">IF(BQ158="","",BQ158*IF($AP158,1,Constants!$B$25)*BP158)</f>
        <v/>
      </c>
      <c r="BS158" s="117" t="str">
        <f aca="false">IF(OR($BK158&lt;&gt;Constants!$B$12,NOT($BO158)),"",IF(NOT($AO158),0,IF(NOT($AQ158),0,MAX(0,Constants!$B$21*(1-ABS(O158-$BM158)/$BM158)))))</f>
        <v/>
      </c>
      <c r="BT158" s="117" t="str">
        <f aca="false">IF(BS158="","",BS158*BP158)</f>
        <v/>
      </c>
      <c r="BU158" s="117" t="str">
        <f aca="false">IF(OR($BK158&lt;&gt;Constants!$B$12,NOT($BO158)),"",IF(OR(NOT($AO158),NOT($AP158)),0,MIN(Constants!$B$18,(Constants!$B$29*$AR158+Constants!$B$30*$AS158)*IF($AQ158,1,MAX(0,MIN(1,(Constants!$B$20-N158)/Constants!$B$20))))))</f>
        <v/>
      </c>
      <c r="BV158" s="117" t="str">
        <f aca="false">IF(BU158="","",BU158*BP158)</f>
        <v/>
      </c>
      <c r="BW158" s="122" t="str">
        <f aca="false">IF(OR($BK158&lt;&gt;Constants!$B$12,NOT($BO158)),"",BR158+BT158+BV158)</f>
        <v/>
      </c>
      <c r="BX158" s="119" t="str">
        <f aca="false">IF(OR($BK158&lt;&gt;Constants!$B$12,$AT158&lt;&gt;TRUE()),"",IF(NOT($AW158),TRUE(),IF($AY158="","",$AY158)))</f>
        <v/>
      </c>
      <c r="BY158" s="120" t="n">
        <f aca="false">IF(BX158="",FALSE(),IF(NOT($AW158),TRUE(),IF($AY158,ISNUMBER(X158),ISNUMBER(W158))))</f>
        <v>0</v>
      </c>
      <c r="BZ158" s="121" t="str">
        <f aca="false">IF(BY158,IF($AJ158,1,Constants!$B$22)*POWER(Constants!$B$23,MAX($AU158,0))*POWER(Constants!$B$24,MAX($AV158,0)),"")</f>
        <v/>
      </c>
      <c r="CA158" s="117" t="str">
        <f aca="false">IF(OR($BK158&lt;&gt;Constants!$B$12,NOT($BY158)),"",IF(NOT($AW158),0,Constants!$B$19*IF($AY158,1,MAX(0,MIN(1,(Constants!$B$20-W158)/Constants!$B$20)))))</f>
        <v/>
      </c>
      <c r="CB158" s="117" t="str">
        <f aca="false">IF(CA158="","",CA158*IF($AX158,1,Constants!$B$25)*BZ158)</f>
        <v/>
      </c>
      <c r="CC158" s="117" t="str">
        <f aca="false">IF(OR($BK158&lt;&gt;Constants!$B$12,NOT($BY158)),"",IF(NOT($AW158),0,IF(NOT($AY158),0,MAX(0,Constants!$B$21*(1-ABS(X158-$BM158)/$BM158)))))</f>
        <v/>
      </c>
      <c r="CD158" s="117" t="str">
        <f aca="false">IF(CC158="","",CC158*BZ158)</f>
        <v/>
      </c>
      <c r="CE158" s="117" t="str">
        <f aca="false">IF(OR($BK158&lt;&gt;Constants!$B$12,NOT($BY158)),"",IF(OR(NOT($AW158),NOT($AX158)),0,MIN(Constants!$B$18,(Constants!$B$29*$AZ158+Constants!$B$30*$BA158)*IF($AY158,1,MAX(0,MIN(1,(Constants!$B$20-W158)/Constants!$B$20))))))</f>
        <v/>
      </c>
      <c r="CF158" s="117" t="str">
        <f aca="false">IF(CE158="","",CE158*BZ158)</f>
        <v/>
      </c>
      <c r="CG158" s="122" t="str">
        <f aca="false">IF(OR($BK158&lt;&gt;Constants!$B$12,NOT($BY158)),"",CB158+CD158+CF158)</f>
        <v/>
      </c>
      <c r="CH158" s="119" t="n">
        <f aca="false">IF(OR(BN158="",BX158=""),TRUE(),BN158&lt;&gt;BX158)</f>
        <v>1</v>
      </c>
      <c r="CI158" s="117" t="str">
        <f aca="false">IF(OR($BK158&lt;&gt;Constants!$B$12,$BB158&lt;&gt;TRUE(),NOT($CH158)),"",IF(NOT($BE158),TRUE(),IF($BG158="","",$BG158)))</f>
        <v/>
      </c>
      <c r="CJ158" s="120" t="n">
        <f aca="false">IF(CI158="",FALSE(),IF(NOT($BE158),TRUE(),IF($BG158,ISNUMBER(AG158),ISNUMBER(AF158))))</f>
        <v>0</v>
      </c>
      <c r="CK158" s="121" t="str">
        <f aca="false">IF(CJ158,IF($AJ158,1,Constants!$B$22)*POWER(Constants!$B$23,MAX($BC158,0))*POWER(Constants!$B$24,MAX($BD158,0)),"")</f>
        <v/>
      </c>
      <c r="CL158" s="117" t="str">
        <f aca="false">IF(OR($BK158&lt;&gt;Constants!$B$12,NOT($CJ158)),"",IF(NOT($BE158),0,Constants!$B$19*IF($BG158,1,MAX(0,MIN(1,(Constants!$B$20-AF158)/Constants!$B$20)))))</f>
        <v/>
      </c>
      <c r="CM158" s="117" t="str">
        <f aca="false">IF(CL158="","",CL158*IF($BF158,1,Constants!$B$25)*CK158)</f>
        <v/>
      </c>
      <c r="CN158" s="117" t="str">
        <f aca="false">IF(OR($BK158&lt;&gt;Constants!$B$12,NOT($CJ158)),"",IF(NOT($BE158),0,IF(NOT($BG158),0,MAX(0,Constants!$B$21*(1-ABS(AG158-$BM158)/$BM158)))))</f>
        <v/>
      </c>
      <c r="CO158" s="117" t="str">
        <f aca="false">IF(CN158="","",CN158*CK158)</f>
        <v/>
      </c>
      <c r="CP158" s="117" t="str">
        <f aca="false">IF(OR($BK158&lt;&gt;Constants!$B$12,NOT($CJ158)),"",IF(OR(NOT($BE158),NOT($BF158)),0,MIN(Constants!$B$18,(Constants!$B$29*$BH158+Constants!$B$30*$BI158)*IF($BG158,1,MAX(0,MIN(1,(Constants!$B$20-AF158)/Constants!$B$20))))))</f>
        <v/>
      </c>
      <c r="CQ158" s="117" t="str">
        <f aca="false">IF(CP158="","",CP158*CK158)</f>
        <v/>
      </c>
      <c r="CR158" s="122" t="str">
        <f aca="false">IF(OR($BK158&lt;&gt;Constants!$B$12,NOT($CJ158)),"",CM158+CO158+CQ158)</f>
        <v/>
      </c>
      <c r="CS158" s="116" t="str">
        <f aca="false">IF(OR($BK158&lt;&gt;Constants!$B$12,ISBLANK($C158)),"",BW158)</f>
        <v/>
      </c>
      <c r="CT158" s="117" t="str">
        <f aca="false">IF(OR($BK158&lt;&gt;Constants!$B$12,ISBLANK($C158)),"",CG158)</f>
        <v/>
      </c>
      <c r="CU158" s="118" t="str">
        <f aca="false">IF(OR($BK158&lt;&gt;Constants!$B$12,ISBLANK($C158)),"",CR158)</f>
        <v/>
      </c>
      <c r="CV158" s="117" t="str">
        <f aca="false">IF(OR($BK158&lt;&gt;Constants!$B$12,ISBLANK($C158)),"",IF(COUNT(CS158:CU158)=0,0,MAX(CS158:CU158)))</f>
        <v/>
      </c>
      <c r="CW158" s="117" t="str">
        <f aca="false">IF($BK158&lt;&gt;Constants!$B$12,"",CV158)</f>
        <v/>
      </c>
      <c r="CX158" s="117" t="str">
        <f aca="false">IF(ISNUMBER(CW158), RANK(CW158,$CW$11:$CW$510), "")</f>
        <v/>
      </c>
      <c r="CY158" s="116" t="str">
        <f aca="false">IF(OR($BK158&lt;&gt;Constants!$B$12,ISBLANK($C158)),"",MAX(BT158,CD158,CO158))</f>
        <v/>
      </c>
      <c r="CZ158" s="117" t="str">
        <f aca="false">IF(ISNUMBER(CY158), RANK(CY158,CY$11:CY$510), "")</f>
        <v/>
      </c>
      <c r="DA158" s="117" t="str">
        <f aca="false">IF(OR($BK158&lt;&gt;Constants!$B$12,ISBLANK($C158)),"",MAX(AM158,AU158,IF($CH158,BC158,0)))</f>
        <v/>
      </c>
      <c r="DB158" s="117" t="str">
        <f aca="false">IF(ISNUMBER(DA158), RANK(DA158,DA$11:DA$510,1), "")</f>
        <v/>
      </c>
      <c r="DC158" s="117" t="str">
        <f aca="false">IF(OR($BK158&lt;&gt;Constants!$B$12,ISBLANK($C158)),"",MAX(BV158,CF158,CQ158))</f>
        <v/>
      </c>
      <c r="DD158" s="117" t="str">
        <f aca="false">IF(ISNUMBER(DC158),RANK(DC158,DC$11:DC$510),"")</f>
        <v/>
      </c>
      <c r="DE158" s="123" t="str">
        <f aca="false">IFERROR(IF(OR($BK158&lt;&gt;Constants!$B$12, ISBLANK($C158)),"",LARGE(CS158:CU158,2)), 0)</f>
        <v/>
      </c>
      <c r="DF158" s="118" t="str">
        <f aca="false">IF(ISNUMBER(DE158), RANK(DE158,DE$11:DE$510), "")</f>
        <v/>
      </c>
      <c r="DG158" s="117" t="str">
        <f aca="false">IF(ISBLANK($C158),"",IF(BK158=Constants!$B$12,RANK($CX158, $CX$11:$CX$510, 1)+
SUMPRODUCT(--($CX$11:$CX$510=$CX158),--($CZ158&gt;$CZ$11:$CZ$510))+
SUMPRODUCT(--($CX$11:$CX$510=$CX158),--($CZ158=$CZ$11:$CZ$510),--($DB158&gt;$DB$11:$DB$510))+
SUMPRODUCT(--($CX$11:$CX$510=$CX158),--($CZ158=$CZ$11:$CZ$510),--($DB158=$DB$11:$DB$510), --($DD158&gt;$DD$11:$DD$510))+
SUMPRODUCT(--($CX$11:$CX$510=$CX158),--($CZ158=$CZ$11:$CZ$510),--($DB158=$DB$11:$DB$510), --($DD158=$DD$11:$DD$510), --($DF158&gt;$DF$11:$DF$510))
,BK158)
)</f>
        <v/>
      </c>
      <c r="DH158" s="117" t="str">
        <f aca="false">IF(ISBLANK(C158),"",IF(BK158&lt;&gt;Constants!$B$12, BK158, CX158-DG158))</f>
        <v/>
      </c>
      <c r="DI158" s="118"/>
      <c r="DJ158" s="124"/>
      <c r="DK158" s="125" t="str">
        <f aca="false">IF(ISBLANK($C158),"",IF($BK158=Constants!$B$13,$BM158,""))</f>
        <v/>
      </c>
      <c r="DL158" s="124" t="str">
        <f aca="false">IF(ISBLANK($C158),"",IF($BK158&lt;&gt;Constants!$B$12,"",IF(COUNT($CS158:$CU158)=0,"",MATCH($CV158,$CS158:$CU158,0))))</f>
        <v/>
      </c>
      <c r="DM158" s="126" t="str">
        <f aca="false">IF(ISNUMBER($DL158),CHOOSE($DL158,$BR158,$CB158,$CM158),"")</f>
        <v/>
      </c>
      <c r="DN158" s="126" t="str">
        <f aca="false">IF(ISNUMBER($DL158),CHOOSE($DL158,$BT158,$CD158,$CO158),"")</f>
        <v/>
      </c>
      <c r="DO158" s="126" t="str">
        <f aca="false">IF(ISNUMBER($DL158),CHOOSE($DL158,$BV158,$CF158,$CQ158),"")</f>
        <v/>
      </c>
      <c r="DP158" s="127" t="str">
        <f aca="false">IF(ISBLANK(C158),"",IF(BK158&lt;&gt;Constants!$B$12, BK158 ,CW158))</f>
        <v/>
      </c>
      <c r="DQ158" s="128" t="str">
        <f aca="false">IF(ISBLANK($C158),"",IF($BK158&lt;&gt;Constants!$B$12,$BK158,$BL158))</f>
        <v/>
      </c>
      <c r="DR158" s="128" t="str">
        <f aca="false">IF(ISBLANK(C158),"",DH158)</f>
        <v/>
      </c>
      <c r="DS158" s="128" t="str">
        <f aca="false">IF(ISBLANK(C158),"",DG158)</f>
        <v/>
      </c>
      <c r="DT158" s="129" t="str">
        <f aca="false">IF(ISBLANK(C158),
  "",
IF(DS158=Constants!$B$9,COUNTA($C$11:$C510)+2,IF(DS158=Constants!$B$10,COUNTA($C$11:$C510)+1,IF(DS158=Constants!$B$11,COUNTA($C$11:$C510),DS158))))</f>
        <v/>
      </c>
      <c r="DU158" s="3"/>
      <c r="DV158" s="130" t="n">
        <f aca="false">IF(OR(ISNUMBER(DS158),DS158="DQ",DS158="P",DS158="NS"),
    1,
    0
)</f>
        <v>0</v>
      </c>
      <c r="DW158" s="130" t="n">
        <v>148</v>
      </c>
      <c r="DX158" s="130" t="str">
        <f aca="false">IF(ISBLANK($C158),"",IF(ISNUMBER(DT158),DT158+ROW($B158)/1000,""))</f>
        <v/>
      </c>
      <c r="DY158" s="130" t="str">
        <f aca="false">IF(ISNUMBER(DX158), RANK(DX158,DX$11:DX$510,1), "")</f>
        <v/>
      </c>
      <c r="DZ158" s="130" t="str">
        <f aca="false">IF(ISBLANK($C158),
    "",
    $B158
)</f>
        <v/>
      </c>
      <c r="EA158" s="130" t="str">
        <f aca="false">IF(ISBLANK($C158),
    "",
    $C158
)</f>
        <v/>
      </c>
      <c r="EB158" s="130" t="str">
        <f aca="false">IF(ISBLANK($C158),
    "",
    $D158
)</f>
        <v/>
      </c>
      <c r="EC158" s="130" t="str">
        <f aca="false">IF(ISBLANK($C158),"",$DQ158)</f>
        <v/>
      </c>
      <c r="ED158" s="131" t="str">
        <f aca="false">DP158</f>
        <v/>
      </c>
      <c r="EE158" s="130" t="str">
        <f aca="false">IF(ISBLANK($C158),
    "",
    DS158
)</f>
        <v/>
      </c>
      <c r="EF158" s="132" t="str">
        <f aca="false">IF(DW158&gt;DV$10,
    "",
    VLOOKUP(DW158,DY$11:EE656,7,FALSE())
)</f>
        <v/>
      </c>
      <c r="EG158" s="133" t="str">
        <f aca="false">IF(DW158&gt;DV$10,
    "",
    VLOOKUP(DW158,DY$11:EE656,2,FALSE())
)</f>
        <v/>
      </c>
      <c r="EH158" s="133" t="str">
        <f aca="false">IF(DW158&gt;DV$10,
    "",
    VLOOKUP(DW158,DY$11:EE656,3,FALSE())
)</f>
        <v/>
      </c>
      <c r="EI158" s="133" t="str">
        <f aca="false">IF(DW158&gt;DV$10,
    "",
    VLOOKUP(DW158,DY$11:EE656,4,FALSE())
)</f>
        <v/>
      </c>
      <c r="EJ158" s="134" t="str">
        <f aca="false">IF(DW158&gt;DV$10,
    "",
    VLOOKUP(DW158,DY$11:EE656,6,FALSE())
)</f>
        <v/>
      </c>
      <c r="EK158" s="59"/>
    </row>
    <row r="159" customFormat="false" ht="15.75" hidden="false" customHeight="false" outlineLevel="0" collapsed="false">
      <c r="A159" s="3"/>
      <c r="B159" s="153"/>
      <c r="C159" s="154"/>
      <c r="D159" s="135"/>
      <c r="E159" s="158"/>
      <c r="F159" s="137"/>
      <c r="G159" s="137"/>
      <c r="H159" s="138"/>
      <c r="I159" s="139"/>
      <c r="J159" s="140"/>
      <c r="K159" s="140"/>
      <c r="L159" s="140"/>
      <c r="M159" s="140"/>
      <c r="N159" s="141"/>
      <c r="O159" s="142"/>
      <c r="P159" s="137"/>
      <c r="Q159" s="138"/>
      <c r="R159" s="139"/>
      <c r="S159" s="140"/>
      <c r="T159" s="140"/>
      <c r="U159" s="140"/>
      <c r="V159" s="140"/>
      <c r="W159" s="141"/>
      <c r="X159" s="142"/>
      <c r="Y159" s="137"/>
      <c r="Z159" s="138"/>
      <c r="AA159" s="139"/>
      <c r="AB159" s="140"/>
      <c r="AC159" s="140"/>
      <c r="AD159" s="140"/>
      <c r="AE159" s="140"/>
      <c r="AF159" s="141"/>
      <c r="AG159" s="143"/>
      <c r="AH159" s="139"/>
      <c r="AI159" s="116"/>
      <c r="AJ159" s="116" t="str">
        <f aca="false">IF(ISBLANK($C159),
  "",
IF(E159=Constants!$B$7,
  TRUE(),
IF(E159=Constants!$B$8,
  FALSE(),
  TRUE()
)))</f>
        <v/>
      </c>
      <c r="AK159" s="117" t="str">
        <f aca="false">IF(ISBLANK($C159),"",IF(F159=Constants!$B$8,FALSE(),TRUE()))</f>
        <v/>
      </c>
      <c r="AL159" s="117" t="str">
        <f aca="false">IF(ISBLANK($C159),"",COUNTA($G159:$O159)&gt;0)</f>
        <v/>
      </c>
      <c r="AM159" s="117" t="str">
        <f aca="false">IF(OR(ISBLANK($C159),$AL159&lt;&gt;TRUE()),"",IF(ISBLANK(G159),Constants!$B$27,MAX(0,G159)))</f>
        <v/>
      </c>
      <c r="AN159" s="117" t="str">
        <f aca="false">IF(OR(ISBLANK($C159),$AL159&lt;&gt;TRUE()),"",IF(ISBLANK(H159),Constants!$B$28,MAX(0,H159)))</f>
        <v/>
      </c>
      <c r="AO159" s="117" t="str">
        <f aca="false">IF(OR(ISBLANK($C159),$AL159&lt;&gt;TRUE()),"",IF(J159=Constants!$B$7,TRUE(),IF(J159=Constants!$B$8,FALSE(),TRUE())))</f>
        <v/>
      </c>
      <c r="AP159" s="117" t="str">
        <f aca="false">IF(OR(ISBLANK($C159),$AL159&lt;&gt;TRUE()),"",IF(I159=Constants!$B$7,TRUE(),IF(I159=Constants!$B$8,FALSE(),TRUE())))</f>
        <v/>
      </c>
      <c r="AQ159" s="117" t="str">
        <f aca="false">IF(OR(ISBLANK($C159),$AL159&lt;&gt;TRUE()),"",IF(K159=Constants!$B$33,TRUE(),IF(K159=Constants!$B$34,FALSE(),IF(AND(ISNUMBER(O159),OR(ISBLANK(N159),N159=0)),TRUE(),IF(AND(ISBLANK(O159),ISNUMBER(N159),N159&lt;&gt;0),FALSE(),"")))))</f>
        <v/>
      </c>
      <c r="AR159" s="117" t="str">
        <f aca="false">IF(OR(ISBLANK($C159),$AL159&lt;&gt;TRUE()),"",IF(ISBLANK(L159),Constants!$B$35,MAX(0,MIN(Constants!$B$31,L159))))</f>
        <v/>
      </c>
      <c r="AS159" s="117" t="str">
        <f aca="false">IF(OR(ISBLANK($C159),$AL159&lt;&gt;TRUE()),"",IF(ISBLANK(M159),Constants!$B$35,MAX(0,MIN(Constants!$B$32,M159))))</f>
        <v/>
      </c>
      <c r="AT159" s="117" t="str">
        <f aca="false">IF(ISBLANK($C159),"",COUNTA($P159:$X159)&gt;0)</f>
        <v/>
      </c>
      <c r="AU159" s="117" t="str">
        <f aca="false">IF(OR(ISBLANK($C159),$AT159&lt;&gt;TRUE()),"",IF(ISBLANK(P159),Constants!$B$27,MAX(0,P159)))</f>
        <v/>
      </c>
      <c r="AV159" s="117" t="str">
        <f aca="false">IF(OR(ISBLANK($C159),$AT159&lt;&gt;TRUE()),"",IF(ISBLANK(Q159),Constants!$B$28,MAX(0,Q159)))</f>
        <v/>
      </c>
      <c r="AW159" s="117" t="str">
        <f aca="false">IF(OR(ISBLANK($C159),$AT159&lt;&gt;TRUE()),"",IF(S159=Constants!$B$7,TRUE(),IF(S159=Constants!$B$8,FALSE(),TRUE())))</f>
        <v/>
      </c>
      <c r="AX159" s="117" t="str">
        <f aca="false">IF(OR(ISBLANK($C159),$AT159&lt;&gt;TRUE()),"",IF(R159=Constants!$B$7,TRUE(),IF(R159=Constants!$B$8,FALSE(),TRUE())))</f>
        <v/>
      </c>
      <c r="AY159" s="117" t="str">
        <f aca="false">IF(OR(ISBLANK($C159),$AT159&lt;&gt;TRUE()),"",IF(T159=Constants!$B$33,TRUE(),IF(T159=Constants!$B$34,FALSE(),IF(AND(ISNUMBER(X159),OR(ISBLANK(W159),W159=0)),TRUE(),IF(AND(ISBLANK(X159),ISNUMBER(W159),W159&lt;&gt;0),FALSE(),"")))))</f>
        <v/>
      </c>
      <c r="AZ159" s="117" t="str">
        <f aca="false">IF(OR(ISBLANK($C159),$AT159&lt;&gt;TRUE()),"",IF(ISBLANK(U159),Constants!$B$35,MAX(0,MIN(Constants!$B$31,U159))))</f>
        <v/>
      </c>
      <c r="BA159" s="117" t="str">
        <f aca="false">IF(OR(ISBLANK($C159),$AT159&lt;&gt;TRUE()),"",IF(ISBLANK(V159),Constants!$B$35,MAX(0,MIN(Constants!$B$32,V159))))</f>
        <v/>
      </c>
      <c r="BB159" s="117" t="str">
        <f aca="false">IF(ISBLANK($C159),"",COUNTA($Y159:$AG159)&gt;0)</f>
        <v/>
      </c>
      <c r="BC159" s="117" t="str">
        <f aca="false">IF(OR(ISBLANK($C159),$BB159&lt;&gt;TRUE()),"",IF(ISBLANK(Y159),Constants!$B$27,MAX(0,Y159)))</f>
        <v/>
      </c>
      <c r="BD159" s="117" t="str">
        <f aca="false">IF(OR(ISBLANK($C159),$BB159&lt;&gt;TRUE()),"",IF(ISBLANK(Z159),Constants!$B$28,MAX(0,Z159)))</f>
        <v/>
      </c>
      <c r="BE159" s="117" t="str">
        <f aca="false">IF(OR(ISBLANK($C159),$BB159&lt;&gt;TRUE()),"",IF(AB159=Constants!$B$7,TRUE(),IF(AB159=Constants!$B$8,FALSE(),TRUE())))</f>
        <v/>
      </c>
      <c r="BF159" s="117" t="str">
        <f aca="false">IF(OR(ISBLANK($C159),$BB159&lt;&gt;TRUE()),"",IF(AA159=Constants!$B$7,TRUE(),IF(AA159=Constants!$B$8,FALSE(),TRUE())))</f>
        <v/>
      </c>
      <c r="BG159" s="117" t="str">
        <f aca="false">IF(OR(ISBLANK($C159),$BB159&lt;&gt;TRUE()),"",IF(AC159=Constants!$B$33,TRUE(),IF(AC159=Constants!$B$34,FALSE(),IF(AND(ISNUMBER(AG159),OR(ISBLANK(AF159),AF159=0)),TRUE(),IF(AND(ISBLANK(AG159),ISNUMBER(AF159),AF159&lt;&gt;0),FALSE(),"")))))</f>
        <v/>
      </c>
      <c r="BH159" s="117" t="str">
        <f aca="false">IF(OR(ISBLANK($C159),$BB159&lt;&gt;TRUE()),"",IF(ISBLANK(AD159),Constants!$B$35,MAX(0,MIN(Constants!$B$31,AD159))))</f>
        <v/>
      </c>
      <c r="BI159" s="117" t="str">
        <f aca="false">IF(OR(ISBLANK($C159),$BB159&lt;&gt;TRUE()),"",IF(ISBLANK(AE159),Constants!$B$35,MAX(0,MIN(Constants!$B$32,AE159))))</f>
        <v/>
      </c>
      <c r="BJ159" s="118" t="str">
        <f aca="false">IF(ISBLANK($C159),
  "",
IF(AH159=Constants!$B$7,
  TRUE(),
IF(AH159=Constants!$B$8,
  FALSE(),
  FALSE()
)))</f>
        <v/>
      </c>
      <c r="BK159" s="117" t="str">
        <f aca="false">IF(ISBLANK($C159),"",IF($BJ159,Constants!$B$9,IF(COUNTA($E159:$AH159)=0,Constants!$B$10,IF(NOT($AK159),Constants!$B$11,IF(AND(NOT(ISNUMBER($BM159)),COUNTA($O159,$X159,$AG159)&gt;0),Constants!$B$13,Constants!$B$12)))))</f>
        <v/>
      </c>
      <c r="BL159" s="117" t="str">
        <f aca="false">IF(ISBLANK($C159),"",IF($BK159&lt;&gt;Constants!$B$12,$BK159,Constants!$B$4))</f>
        <v/>
      </c>
      <c r="BM159" s="116" t="str">
        <f aca="false">IF(OR(ISBLANK($D$8), NOT(ISNUMBER($D$8))), Constants!$B$17,$D$8)</f>
        <v>ERROR: Set Target Time in cell D8</v>
      </c>
      <c r="BN159" s="119" t="str">
        <f aca="false">IF(OR($BK159&lt;&gt;Constants!$B$12,$AL159&lt;&gt;TRUE()),"",IF(NOT($AO159),TRUE(),IF($AQ159="","",$AQ159)))</f>
        <v/>
      </c>
      <c r="BO159" s="120" t="n">
        <f aca="false">IF(BN159="",FALSE(),IF(NOT($AO159),TRUE(),IF($AQ159,ISNUMBER(O159),ISNUMBER(N159))))</f>
        <v>0</v>
      </c>
      <c r="BP159" s="121" t="str">
        <f aca="false">IF(BO159,IF($AJ159,1,Constants!$B$22)*POWER(Constants!$B$23,MAX($AM159,0))*POWER(Constants!$B$24,MAX($AN159,0)),"")</f>
        <v/>
      </c>
      <c r="BQ159" s="117" t="str">
        <f aca="false">IF(OR($BK159&lt;&gt;Constants!$B$12,NOT($BO159)),"",IF(NOT($AO159),0,Constants!$B$19*IF($AQ159,1,MAX(0,MIN(1,(Constants!$B$20-N159)/Constants!$B$20)))))</f>
        <v/>
      </c>
      <c r="BR159" s="117" t="str">
        <f aca="false">IF(BQ159="","",BQ159*IF($AP159,1,Constants!$B$25)*BP159)</f>
        <v/>
      </c>
      <c r="BS159" s="117" t="str">
        <f aca="false">IF(OR($BK159&lt;&gt;Constants!$B$12,NOT($BO159)),"",IF(NOT($AO159),0,IF(NOT($AQ159),0,MAX(0,Constants!$B$21*(1-ABS(O159-$BM159)/$BM159)))))</f>
        <v/>
      </c>
      <c r="BT159" s="117" t="str">
        <f aca="false">IF(BS159="","",BS159*BP159)</f>
        <v/>
      </c>
      <c r="BU159" s="117" t="str">
        <f aca="false">IF(OR($BK159&lt;&gt;Constants!$B$12,NOT($BO159)),"",IF(OR(NOT($AO159),NOT($AP159)),0,MIN(Constants!$B$18,(Constants!$B$29*$AR159+Constants!$B$30*$AS159)*IF($AQ159,1,MAX(0,MIN(1,(Constants!$B$20-N159)/Constants!$B$20))))))</f>
        <v/>
      </c>
      <c r="BV159" s="117" t="str">
        <f aca="false">IF(BU159="","",BU159*BP159)</f>
        <v/>
      </c>
      <c r="BW159" s="122" t="str">
        <f aca="false">IF(OR($BK159&lt;&gt;Constants!$B$12,NOT($BO159)),"",BR159+BT159+BV159)</f>
        <v/>
      </c>
      <c r="BX159" s="119" t="str">
        <f aca="false">IF(OR($BK159&lt;&gt;Constants!$B$12,$AT159&lt;&gt;TRUE()),"",IF(NOT($AW159),TRUE(),IF($AY159="","",$AY159)))</f>
        <v/>
      </c>
      <c r="BY159" s="120" t="n">
        <f aca="false">IF(BX159="",FALSE(),IF(NOT($AW159),TRUE(),IF($AY159,ISNUMBER(X159),ISNUMBER(W159))))</f>
        <v>0</v>
      </c>
      <c r="BZ159" s="121" t="str">
        <f aca="false">IF(BY159,IF($AJ159,1,Constants!$B$22)*POWER(Constants!$B$23,MAX($AU159,0))*POWER(Constants!$B$24,MAX($AV159,0)),"")</f>
        <v/>
      </c>
      <c r="CA159" s="117" t="str">
        <f aca="false">IF(OR($BK159&lt;&gt;Constants!$B$12,NOT($BY159)),"",IF(NOT($AW159),0,Constants!$B$19*IF($AY159,1,MAX(0,MIN(1,(Constants!$B$20-W159)/Constants!$B$20)))))</f>
        <v/>
      </c>
      <c r="CB159" s="117" t="str">
        <f aca="false">IF(CA159="","",CA159*IF($AX159,1,Constants!$B$25)*BZ159)</f>
        <v/>
      </c>
      <c r="CC159" s="117" t="str">
        <f aca="false">IF(OR($BK159&lt;&gt;Constants!$B$12,NOT($BY159)),"",IF(NOT($AW159),0,IF(NOT($AY159),0,MAX(0,Constants!$B$21*(1-ABS(X159-$BM159)/$BM159)))))</f>
        <v/>
      </c>
      <c r="CD159" s="117" t="str">
        <f aca="false">IF(CC159="","",CC159*BZ159)</f>
        <v/>
      </c>
      <c r="CE159" s="117" t="str">
        <f aca="false">IF(OR($BK159&lt;&gt;Constants!$B$12,NOT($BY159)),"",IF(OR(NOT($AW159),NOT($AX159)),0,MIN(Constants!$B$18,(Constants!$B$29*$AZ159+Constants!$B$30*$BA159)*IF($AY159,1,MAX(0,MIN(1,(Constants!$B$20-W159)/Constants!$B$20))))))</f>
        <v/>
      </c>
      <c r="CF159" s="117" t="str">
        <f aca="false">IF(CE159="","",CE159*BZ159)</f>
        <v/>
      </c>
      <c r="CG159" s="122" t="str">
        <f aca="false">IF(OR($BK159&lt;&gt;Constants!$B$12,NOT($BY159)),"",CB159+CD159+CF159)</f>
        <v/>
      </c>
      <c r="CH159" s="119" t="n">
        <f aca="false">IF(OR(BN159="",BX159=""),TRUE(),BN159&lt;&gt;BX159)</f>
        <v>1</v>
      </c>
      <c r="CI159" s="117" t="str">
        <f aca="false">IF(OR($BK159&lt;&gt;Constants!$B$12,$BB159&lt;&gt;TRUE(),NOT($CH159)),"",IF(NOT($BE159),TRUE(),IF($BG159="","",$BG159)))</f>
        <v/>
      </c>
      <c r="CJ159" s="120" t="n">
        <f aca="false">IF(CI159="",FALSE(),IF(NOT($BE159),TRUE(),IF($BG159,ISNUMBER(AG159),ISNUMBER(AF159))))</f>
        <v>0</v>
      </c>
      <c r="CK159" s="121" t="str">
        <f aca="false">IF(CJ159,IF($AJ159,1,Constants!$B$22)*POWER(Constants!$B$23,MAX($BC159,0))*POWER(Constants!$B$24,MAX($BD159,0)),"")</f>
        <v/>
      </c>
      <c r="CL159" s="117" t="str">
        <f aca="false">IF(OR($BK159&lt;&gt;Constants!$B$12,NOT($CJ159)),"",IF(NOT($BE159),0,Constants!$B$19*IF($BG159,1,MAX(0,MIN(1,(Constants!$B$20-AF159)/Constants!$B$20)))))</f>
        <v/>
      </c>
      <c r="CM159" s="117" t="str">
        <f aca="false">IF(CL159="","",CL159*IF($BF159,1,Constants!$B$25)*CK159)</f>
        <v/>
      </c>
      <c r="CN159" s="117" t="str">
        <f aca="false">IF(OR($BK159&lt;&gt;Constants!$B$12,NOT($CJ159)),"",IF(NOT($BE159),0,IF(NOT($BG159),0,MAX(0,Constants!$B$21*(1-ABS(AG159-$BM159)/$BM159)))))</f>
        <v/>
      </c>
      <c r="CO159" s="117" t="str">
        <f aca="false">IF(CN159="","",CN159*CK159)</f>
        <v/>
      </c>
      <c r="CP159" s="117" t="str">
        <f aca="false">IF(OR($BK159&lt;&gt;Constants!$B$12,NOT($CJ159)),"",IF(OR(NOT($BE159),NOT($BF159)),0,MIN(Constants!$B$18,(Constants!$B$29*$BH159+Constants!$B$30*$BI159)*IF($BG159,1,MAX(0,MIN(1,(Constants!$B$20-AF159)/Constants!$B$20))))))</f>
        <v/>
      </c>
      <c r="CQ159" s="117" t="str">
        <f aca="false">IF(CP159="","",CP159*CK159)</f>
        <v/>
      </c>
      <c r="CR159" s="122" t="str">
        <f aca="false">IF(OR($BK159&lt;&gt;Constants!$B$12,NOT($CJ159)),"",CM159+CO159+CQ159)</f>
        <v/>
      </c>
      <c r="CS159" s="116" t="str">
        <f aca="false">IF(OR($BK159&lt;&gt;Constants!$B$12,ISBLANK($C159)),"",BW159)</f>
        <v/>
      </c>
      <c r="CT159" s="117" t="str">
        <f aca="false">IF(OR($BK159&lt;&gt;Constants!$B$12,ISBLANK($C159)),"",CG159)</f>
        <v/>
      </c>
      <c r="CU159" s="118" t="str">
        <f aca="false">IF(OR($BK159&lt;&gt;Constants!$B$12,ISBLANK($C159)),"",CR159)</f>
        <v/>
      </c>
      <c r="CV159" s="117" t="str">
        <f aca="false">IF(OR($BK159&lt;&gt;Constants!$B$12,ISBLANK($C159)),"",IF(COUNT(CS159:CU159)=0,0,MAX(CS159:CU159)))</f>
        <v/>
      </c>
      <c r="CW159" s="117" t="str">
        <f aca="false">IF($BK159&lt;&gt;Constants!$B$12,"",CV159)</f>
        <v/>
      </c>
      <c r="CX159" s="117" t="str">
        <f aca="false">IF(ISNUMBER(CW159), RANK(CW159,$CW$11:$CW$510), "")</f>
        <v/>
      </c>
      <c r="CY159" s="116" t="str">
        <f aca="false">IF(OR($BK159&lt;&gt;Constants!$B$12,ISBLANK($C159)),"",MAX(BT159,CD159,CO159))</f>
        <v/>
      </c>
      <c r="CZ159" s="117" t="str">
        <f aca="false">IF(ISNUMBER(CY159), RANK(CY159,CY$11:CY$510), "")</f>
        <v/>
      </c>
      <c r="DA159" s="117" t="str">
        <f aca="false">IF(OR($BK159&lt;&gt;Constants!$B$12,ISBLANK($C159)),"",MAX(AM159,AU159,IF($CH159,BC159,0)))</f>
        <v/>
      </c>
      <c r="DB159" s="117" t="str">
        <f aca="false">IF(ISNUMBER(DA159), RANK(DA159,DA$11:DA$510,1), "")</f>
        <v/>
      </c>
      <c r="DC159" s="117" t="str">
        <f aca="false">IF(OR($BK159&lt;&gt;Constants!$B$12,ISBLANK($C159)),"",MAX(BV159,CF159,CQ159))</f>
        <v/>
      </c>
      <c r="DD159" s="117" t="str">
        <f aca="false">IF(ISNUMBER(DC159),RANK(DC159,DC$11:DC$510),"")</f>
        <v/>
      </c>
      <c r="DE159" s="123" t="str">
        <f aca="false">IFERROR(IF(OR($BK159&lt;&gt;Constants!$B$12, ISBLANK($C159)),"",LARGE(CS159:CU159,2)), 0)</f>
        <v/>
      </c>
      <c r="DF159" s="118" t="str">
        <f aca="false">IF(ISNUMBER(DE159), RANK(DE159,DE$11:DE$510), "")</f>
        <v/>
      </c>
      <c r="DG159" s="117" t="str">
        <f aca="false">IF(ISBLANK($C159),"",IF(BK159=Constants!$B$12,RANK($CX159, $CX$11:$CX$510, 1)+
SUMPRODUCT(--($CX$11:$CX$510=$CX159),--($CZ159&gt;$CZ$11:$CZ$510))+
SUMPRODUCT(--($CX$11:$CX$510=$CX159),--($CZ159=$CZ$11:$CZ$510),--($DB159&gt;$DB$11:$DB$510))+
SUMPRODUCT(--($CX$11:$CX$510=$CX159),--($CZ159=$CZ$11:$CZ$510),--($DB159=$DB$11:$DB$510), --($DD159&gt;$DD$11:$DD$510))+
SUMPRODUCT(--($CX$11:$CX$510=$CX159),--($CZ159=$CZ$11:$CZ$510),--($DB159=$DB$11:$DB$510), --($DD159=$DD$11:$DD$510), --($DF159&gt;$DF$11:$DF$510))
,BK159)
)</f>
        <v/>
      </c>
      <c r="DH159" s="117" t="str">
        <f aca="false">IF(ISBLANK(C159),"",IF(BK159&lt;&gt;Constants!$B$12, BK159, CX159-DG159))</f>
        <v/>
      </c>
      <c r="DI159" s="118"/>
      <c r="DJ159" s="124"/>
      <c r="DK159" s="125" t="str">
        <f aca="false">IF(ISBLANK($C159),"",IF($BK159=Constants!$B$13,$BM159,""))</f>
        <v/>
      </c>
      <c r="DL159" s="124" t="str">
        <f aca="false">IF(ISBLANK($C159),"",IF($BK159&lt;&gt;Constants!$B$12,"",IF(COUNT($CS159:$CU159)=0,"",MATCH($CV159,$CS159:$CU159,0))))</f>
        <v/>
      </c>
      <c r="DM159" s="126" t="str">
        <f aca="false">IF(ISNUMBER($DL159),CHOOSE($DL159,$BR159,$CB159,$CM159),"")</f>
        <v/>
      </c>
      <c r="DN159" s="126" t="str">
        <f aca="false">IF(ISNUMBER($DL159),CHOOSE($DL159,$BT159,$CD159,$CO159),"")</f>
        <v/>
      </c>
      <c r="DO159" s="126" t="str">
        <f aca="false">IF(ISNUMBER($DL159),CHOOSE($DL159,$BV159,$CF159,$CQ159),"")</f>
        <v/>
      </c>
      <c r="DP159" s="127" t="str">
        <f aca="false">IF(ISBLANK(C159),"",IF(BK159&lt;&gt;Constants!$B$12, BK159 ,CW159))</f>
        <v/>
      </c>
      <c r="DQ159" s="128" t="str">
        <f aca="false">IF(ISBLANK($C159),"",IF($BK159&lt;&gt;Constants!$B$12,$BK159,$BL159))</f>
        <v/>
      </c>
      <c r="DR159" s="128" t="str">
        <f aca="false">IF(ISBLANK(C159),"",DH159)</f>
        <v/>
      </c>
      <c r="DS159" s="128" t="str">
        <f aca="false">IF(ISBLANK(C159),"",DG159)</f>
        <v/>
      </c>
      <c r="DT159" s="129" t="str">
        <f aca="false">IF(ISBLANK(C159),
  "",
IF(DS159=Constants!$B$9,COUNTA($C$11:$C510)+2,IF(DS159=Constants!$B$10,COUNTA($C$11:$C510)+1,IF(DS159=Constants!$B$11,COUNTA($C$11:$C510),DS159))))</f>
        <v/>
      </c>
      <c r="DU159" s="3"/>
      <c r="DV159" s="130" t="n">
        <f aca="false">IF(OR(ISNUMBER(DS159),DS159="DQ",DS159="P",DS159="NS"),
    1,
    0
)</f>
        <v>0</v>
      </c>
      <c r="DW159" s="130" t="n">
        <v>149</v>
      </c>
      <c r="DX159" s="130" t="str">
        <f aca="false">IF(ISBLANK($C159),"",IF(ISNUMBER(DT159),DT159+ROW($B159)/1000,""))</f>
        <v/>
      </c>
      <c r="DY159" s="130" t="str">
        <f aca="false">IF(ISNUMBER(DX159), RANK(DX159,DX$11:DX$510,1), "")</f>
        <v/>
      </c>
      <c r="DZ159" s="130" t="str">
        <f aca="false">IF(ISBLANK($C159),
    "",
    $B159
)</f>
        <v/>
      </c>
      <c r="EA159" s="130" t="str">
        <f aca="false">IF(ISBLANK($C159),
    "",
    $C159
)</f>
        <v/>
      </c>
      <c r="EB159" s="130" t="str">
        <f aca="false">IF(ISBLANK($C159),
    "",
    $D159
)</f>
        <v/>
      </c>
      <c r="EC159" s="130" t="str">
        <f aca="false">IF(ISBLANK($C159),"",$DQ159)</f>
        <v/>
      </c>
      <c r="ED159" s="131" t="str">
        <f aca="false">DP159</f>
        <v/>
      </c>
      <c r="EE159" s="130" t="str">
        <f aca="false">IF(ISBLANK($C159),
    "",
    DS159
)</f>
        <v/>
      </c>
      <c r="EF159" s="132" t="str">
        <f aca="false">IF(DW159&gt;DV$10,
    "",
    VLOOKUP(DW159,DY$11:EE657,7,FALSE())
)</f>
        <v/>
      </c>
      <c r="EG159" s="133" t="str">
        <f aca="false">IF(DW159&gt;DV$10,
    "",
    VLOOKUP(DW159,DY$11:EE657,2,FALSE())
)</f>
        <v/>
      </c>
      <c r="EH159" s="133" t="str">
        <f aca="false">IF(DW159&gt;DV$10,
    "",
    VLOOKUP(DW159,DY$11:EE657,3,FALSE())
)</f>
        <v/>
      </c>
      <c r="EI159" s="133" t="str">
        <f aca="false">IF(DW159&gt;DV$10,
    "",
    VLOOKUP(DW159,DY$11:EE657,4,FALSE())
)</f>
        <v/>
      </c>
      <c r="EJ159" s="134" t="str">
        <f aca="false">IF(DW159&gt;DV$10,
    "",
    VLOOKUP(DW159,DY$11:EE657,6,FALSE())
)</f>
        <v/>
      </c>
      <c r="EK159" s="59"/>
    </row>
    <row r="160" customFormat="false" ht="15.75" hidden="false" customHeight="false" outlineLevel="0" collapsed="false">
      <c r="A160" s="3"/>
      <c r="B160" s="153"/>
      <c r="C160" s="154"/>
      <c r="D160" s="135"/>
      <c r="E160" s="158"/>
      <c r="F160" s="137"/>
      <c r="G160" s="137"/>
      <c r="H160" s="138"/>
      <c r="I160" s="139"/>
      <c r="J160" s="140"/>
      <c r="K160" s="140"/>
      <c r="L160" s="140"/>
      <c r="M160" s="140"/>
      <c r="N160" s="141"/>
      <c r="O160" s="142"/>
      <c r="P160" s="137"/>
      <c r="Q160" s="138"/>
      <c r="R160" s="139"/>
      <c r="S160" s="140"/>
      <c r="T160" s="140"/>
      <c r="U160" s="140"/>
      <c r="V160" s="140"/>
      <c r="W160" s="141"/>
      <c r="X160" s="142"/>
      <c r="Y160" s="137"/>
      <c r="Z160" s="138"/>
      <c r="AA160" s="139"/>
      <c r="AB160" s="140"/>
      <c r="AC160" s="140"/>
      <c r="AD160" s="140"/>
      <c r="AE160" s="140"/>
      <c r="AF160" s="141"/>
      <c r="AG160" s="143"/>
      <c r="AH160" s="139"/>
      <c r="AI160" s="116"/>
      <c r="AJ160" s="116" t="str">
        <f aca="false">IF(ISBLANK($C160),
  "",
IF(E160=Constants!$B$7,
  TRUE(),
IF(E160=Constants!$B$8,
  FALSE(),
  TRUE()
)))</f>
        <v/>
      </c>
      <c r="AK160" s="117" t="str">
        <f aca="false">IF(ISBLANK($C160),"",IF(F160=Constants!$B$8,FALSE(),TRUE()))</f>
        <v/>
      </c>
      <c r="AL160" s="117" t="str">
        <f aca="false">IF(ISBLANK($C160),"",COUNTA($G160:$O160)&gt;0)</f>
        <v/>
      </c>
      <c r="AM160" s="117" t="str">
        <f aca="false">IF(OR(ISBLANK($C160),$AL160&lt;&gt;TRUE()),"",IF(ISBLANK(G160),Constants!$B$27,MAX(0,G160)))</f>
        <v/>
      </c>
      <c r="AN160" s="117" t="str">
        <f aca="false">IF(OR(ISBLANK($C160),$AL160&lt;&gt;TRUE()),"",IF(ISBLANK(H160),Constants!$B$28,MAX(0,H160)))</f>
        <v/>
      </c>
      <c r="AO160" s="117" t="str">
        <f aca="false">IF(OR(ISBLANK($C160),$AL160&lt;&gt;TRUE()),"",IF(J160=Constants!$B$7,TRUE(),IF(J160=Constants!$B$8,FALSE(),TRUE())))</f>
        <v/>
      </c>
      <c r="AP160" s="117" t="str">
        <f aca="false">IF(OR(ISBLANK($C160),$AL160&lt;&gt;TRUE()),"",IF(I160=Constants!$B$7,TRUE(),IF(I160=Constants!$B$8,FALSE(),TRUE())))</f>
        <v/>
      </c>
      <c r="AQ160" s="117" t="str">
        <f aca="false">IF(OR(ISBLANK($C160),$AL160&lt;&gt;TRUE()),"",IF(K160=Constants!$B$33,TRUE(),IF(K160=Constants!$B$34,FALSE(),IF(AND(ISNUMBER(O160),OR(ISBLANK(N160),N160=0)),TRUE(),IF(AND(ISBLANK(O160),ISNUMBER(N160),N160&lt;&gt;0),FALSE(),"")))))</f>
        <v/>
      </c>
      <c r="AR160" s="117" t="str">
        <f aca="false">IF(OR(ISBLANK($C160),$AL160&lt;&gt;TRUE()),"",IF(ISBLANK(L160),Constants!$B$35,MAX(0,MIN(Constants!$B$31,L160))))</f>
        <v/>
      </c>
      <c r="AS160" s="117" t="str">
        <f aca="false">IF(OR(ISBLANK($C160),$AL160&lt;&gt;TRUE()),"",IF(ISBLANK(M160),Constants!$B$35,MAX(0,MIN(Constants!$B$32,M160))))</f>
        <v/>
      </c>
      <c r="AT160" s="117" t="str">
        <f aca="false">IF(ISBLANK($C160),"",COUNTA($P160:$X160)&gt;0)</f>
        <v/>
      </c>
      <c r="AU160" s="117" t="str">
        <f aca="false">IF(OR(ISBLANK($C160),$AT160&lt;&gt;TRUE()),"",IF(ISBLANK(P160),Constants!$B$27,MAX(0,P160)))</f>
        <v/>
      </c>
      <c r="AV160" s="117" t="str">
        <f aca="false">IF(OR(ISBLANK($C160),$AT160&lt;&gt;TRUE()),"",IF(ISBLANK(Q160),Constants!$B$28,MAX(0,Q160)))</f>
        <v/>
      </c>
      <c r="AW160" s="117" t="str">
        <f aca="false">IF(OR(ISBLANK($C160),$AT160&lt;&gt;TRUE()),"",IF(S160=Constants!$B$7,TRUE(),IF(S160=Constants!$B$8,FALSE(),TRUE())))</f>
        <v/>
      </c>
      <c r="AX160" s="117" t="str">
        <f aca="false">IF(OR(ISBLANK($C160),$AT160&lt;&gt;TRUE()),"",IF(R160=Constants!$B$7,TRUE(),IF(R160=Constants!$B$8,FALSE(),TRUE())))</f>
        <v/>
      </c>
      <c r="AY160" s="117" t="str">
        <f aca="false">IF(OR(ISBLANK($C160),$AT160&lt;&gt;TRUE()),"",IF(T160=Constants!$B$33,TRUE(),IF(T160=Constants!$B$34,FALSE(),IF(AND(ISNUMBER(X160),OR(ISBLANK(W160),W160=0)),TRUE(),IF(AND(ISBLANK(X160),ISNUMBER(W160),W160&lt;&gt;0),FALSE(),"")))))</f>
        <v/>
      </c>
      <c r="AZ160" s="117" t="str">
        <f aca="false">IF(OR(ISBLANK($C160),$AT160&lt;&gt;TRUE()),"",IF(ISBLANK(U160),Constants!$B$35,MAX(0,MIN(Constants!$B$31,U160))))</f>
        <v/>
      </c>
      <c r="BA160" s="117" t="str">
        <f aca="false">IF(OR(ISBLANK($C160),$AT160&lt;&gt;TRUE()),"",IF(ISBLANK(V160),Constants!$B$35,MAX(0,MIN(Constants!$B$32,V160))))</f>
        <v/>
      </c>
      <c r="BB160" s="117" t="str">
        <f aca="false">IF(ISBLANK($C160),"",COUNTA($Y160:$AG160)&gt;0)</f>
        <v/>
      </c>
      <c r="BC160" s="117" t="str">
        <f aca="false">IF(OR(ISBLANK($C160),$BB160&lt;&gt;TRUE()),"",IF(ISBLANK(Y160),Constants!$B$27,MAX(0,Y160)))</f>
        <v/>
      </c>
      <c r="BD160" s="117" t="str">
        <f aca="false">IF(OR(ISBLANK($C160),$BB160&lt;&gt;TRUE()),"",IF(ISBLANK(Z160),Constants!$B$28,MAX(0,Z160)))</f>
        <v/>
      </c>
      <c r="BE160" s="117" t="str">
        <f aca="false">IF(OR(ISBLANK($C160),$BB160&lt;&gt;TRUE()),"",IF(AB160=Constants!$B$7,TRUE(),IF(AB160=Constants!$B$8,FALSE(),TRUE())))</f>
        <v/>
      </c>
      <c r="BF160" s="117" t="str">
        <f aca="false">IF(OR(ISBLANK($C160),$BB160&lt;&gt;TRUE()),"",IF(AA160=Constants!$B$7,TRUE(),IF(AA160=Constants!$B$8,FALSE(),TRUE())))</f>
        <v/>
      </c>
      <c r="BG160" s="117" t="str">
        <f aca="false">IF(OR(ISBLANK($C160),$BB160&lt;&gt;TRUE()),"",IF(AC160=Constants!$B$33,TRUE(),IF(AC160=Constants!$B$34,FALSE(),IF(AND(ISNUMBER(AG160),OR(ISBLANK(AF160),AF160=0)),TRUE(),IF(AND(ISBLANK(AG160),ISNUMBER(AF160),AF160&lt;&gt;0),FALSE(),"")))))</f>
        <v/>
      </c>
      <c r="BH160" s="117" t="str">
        <f aca="false">IF(OR(ISBLANK($C160),$BB160&lt;&gt;TRUE()),"",IF(ISBLANK(AD160),Constants!$B$35,MAX(0,MIN(Constants!$B$31,AD160))))</f>
        <v/>
      </c>
      <c r="BI160" s="117" t="str">
        <f aca="false">IF(OR(ISBLANK($C160),$BB160&lt;&gt;TRUE()),"",IF(ISBLANK(AE160),Constants!$B$35,MAX(0,MIN(Constants!$B$32,AE160))))</f>
        <v/>
      </c>
      <c r="BJ160" s="118" t="str">
        <f aca="false">IF(ISBLANK($C160),
  "",
IF(AH160=Constants!$B$7,
  TRUE(),
IF(AH160=Constants!$B$8,
  FALSE(),
  FALSE()
)))</f>
        <v/>
      </c>
      <c r="BK160" s="117" t="str">
        <f aca="false">IF(ISBLANK($C160),"",IF($BJ160,Constants!$B$9,IF(COUNTA($E160:$AH160)=0,Constants!$B$10,IF(NOT($AK160),Constants!$B$11,IF(AND(NOT(ISNUMBER($BM160)),COUNTA($O160,$X160,$AG160)&gt;0),Constants!$B$13,Constants!$B$12)))))</f>
        <v/>
      </c>
      <c r="BL160" s="117" t="str">
        <f aca="false">IF(ISBLANK($C160),"",IF($BK160&lt;&gt;Constants!$B$12,$BK160,Constants!$B$4))</f>
        <v/>
      </c>
      <c r="BM160" s="116" t="str">
        <f aca="false">IF(OR(ISBLANK($D$8), NOT(ISNUMBER($D$8))), Constants!$B$17,$D$8)</f>
        <v>ERROR: Set Target Time in cell D8</v>
      </c>
      <c r="BN160" s="119" t="str">
        <f aca="false">IF(OR($BK160&lt;&gt;Constants!$B$12,$AL160&lt;&gt;TRUE()),"",IF(NOT($AO160),TRUE(),IF($AQ160="","",$AQ160)))</f>
        <v/>
      </c>
      <c r="BO160" s="120" t="n">
        <f aca="false">IF(BN160="",FALSE(),IF(NOT($AO160),TRUE(),IF($AQ160,ISNUMBER(O160),ISNUMBER(N160))))</f>
        <v>0</v>
      </c>
      <c r="BP160" s="121" t="str">
        <f aca="false">IF(BO160,IF($AJ160,1,Constants!$B$22)*POWER(Constants!$B$23,MAX($AM160,0))*POWER(Constants!$B$24,MAX($AN160,0)),"")</f>
        <v/>
      </c>
      <c r="BQ160" s="117" t="str">
        <f aca="false">IF(OR($BK160&lt;&gt;Constants!$B$12,NOT($BO160)),"",IF(NOT($AO160),0,Constants!$B$19*IF($AQ160,1,MAX(0,MIN(1,(Constants!$B$20-N160)/Constants!$B$20)))))</f>
        <v/>
      </c>
      <c r="BR160" s="117" t="str">
        <f aca="false">IF(BQ160="","",BQ160*IF($AP160,1,Constants!$B$25)*BP160)</f>
        <v/>
      </c>
      <c r="BS160" s="117" t="str">
        <f aca="false">IF(OR($BK160&lt;&gt;Constants!$B$12,NOT($BO160)),"",IF(NOT($AO160),0,IF(NOT($AQ160),0,MAX(0,Constants!$B$21*(1-ABS(O160-$BM160)/$BM160)))))</f>
        <v/>
      </c>
      <c r="BT160" s="117" t="str">
        <f aca="false">IF(BS160="","",BS160*BP160)</f>
        <v/>
      </c>
      <c r="BU160" s="117" t="str">
        <f aca="false">IF(OR($BK160&lt;&gt;Constants!$B$12,NOT($BO160)),"",IF(OR(NOT($AO160),NOT($AP160)),0,MIN(Constants!$B$18,(Constants!$B$29*$AR160+Constants!$B$30*$AS160)*IF($AQ160,1,MAX(0,MIN(1,(Constants!$B$20-N160)/Constants!$B$20))))))</f>
        <v/>
      </c>
      <c r="BV160" s="117" t="str">
        <f aca="false">IF(BU160="","",BU160*BP160)</f>
        <v/>
      </c>
      <c r="BW160" s="122" t="str">
        <f aca="false">IF(OR($BK160&lt;&gt;Constants!$B$12,NOT($BO160)),"",BR160+BT160+BV160)</f>
        <v/>
      </c>
      <c r="BX160" s="119" t="str">
        <f aca="false">IF(OR($BK160&lt;&gt;Constants!$B$12,$AT160&lt;&gt;TRUE()),"",IF(NOT($AW160),TRUE(),IF($AY160="","",$AY160)))</f>
        <v/>
      </c>
      <c r="BY160" s="120" t="n">
        <f aca="false">IF(BX160="",FALSE(),IF(NOT($AW160),TRUE(),IF($AY160,ISNUMBER(X160),ISNUMBER(W160))))</f>
        <v>0</v>
      </c>
      <c r="BZ160" s="121" t="str">
        <f aca="false">IF(BY160,IF($AJ160,1,Constants!$B$22)*POWER(Constants!$B$23,MAX($AU160,0))*POWER(Constants!$B$24,MAX($AV160,0)),"")</f>
        <v/>
      </c>
      <c r="CA160" s="117" t="str">
        <f aca="false">IF(OR($BK160&lt;&gt;Constants!$B$12,NOT($BY160)),"",IF(NOT($AW160),0,Constants!$B$19*IF($AY160,1,MAX(0,MIN(1,(Constants!$B$20-W160)/Constants!$B$20)))))</f>
        <v/>
      </c>
      <c r="CB160" s="117" t="str">
        <f aca="false">IF(CA160="","",CA160*IF($AX160,1,Constants!$B$25)*BZ160)</f>
        <v/>
      </c>
      <c r="CC160" s="117" t="str">
        <f aca="false">IF(OR($BK160&lt;&gt;Constants!$B$12,NOT($BY160)),"",IF(NOT($AW160),0,IF(NOT($AY160),0,MAX(0,Constants!$B$21*(1-ABS(X160-$BM160)/$BM160)))))</f>
        <v/>
      </c>
      <c r="CD160" s="117" t="str">
        <f aca="false">IF(CC160="","",CC160*BZ160)</f>
        <v/>
      </c>
      <c r="CE160" s="117" t="str">
        <f aca="false">IF(OR($BK160&lt;&gt;Constants!$B$12,NOT($BY160)),"",IF(OR(NOT($AW160),NOT($AX160)),0,MIN(Constants!$B$18,(Constants!$B$29*$AZ160+Constants!$B$30*$BA160)*IF($AY160,1,MAX(0,MIN(1,(Constants!$B$20-W160)/Constants!$B$20))))))</f>
        <v/>
      </c>
      <c r="CF160" s="117" t="str">
        <f aca="false">IF(CE160="","",CE160*BZ160)</f>
        <v/>
      </c>
      <c r="CG160" s="122" t="str">
        <f aca="false">IF(OR($BK160&lt;&gt;Constants!$B$12,NOT($BY160)),"",CB160+CD160+CF160)</f>
        <v/>
      </c>
      <c r="CH160" s="119" t="n">
        <f aca="false">IF(OR(BN160="",BX160=""),TRUE(),BN160&lt;&gt;BX160)</f>
        <v>1</v>
      </c>
      <c r="CI160" s="117" t="str">
        <f aca="false">IF(OR($BK160&lt;&gt;Constants!$B$12,$BB160&lt;&gt;TRUE(),NOT($CH160)),"",IF(NOT($BE160),TRUE(),IF($BG160="","",$BG160)))</f>
        <v/>
      </c>
      <c r="CJ160" s="120" t="n">
        <f aca="false">IF(CI160="",FALSE(),IF(NOT($BE160),TRUE(),IF($BG160,ISNUMBER(AG160),ISNUMBER(AF160))))</f>
        <v>0</v>
      </c>
      <c r="CK160" s="121" t="str">
        <f aca="false">IF(CJ160,IF($AJ160,1,Constants!$B$22)*POWER(Constants!$B$23,MAX($BC160,0))*POWER(Constants!$B$24,MAX($BD160,0)),"")</f>
        <v/>
      </c>
      <c r="CL160" s="117" t="str">
        <f aca="false">IF(OR($BK160&lt;&gt;Constants!$B$12,NOT($CJ160)),"",IF(NOT($BE160),0,Constants!$B$19*IF($BG160,1,MAX(0,MIN(1,(Constants!$B$20-AF160)/Constants!$B$20)))))</f>
        <v/>
      </c>
      <c r="CM160" s="117" t="str">
        <f aca="false">IF(CL160="","",CL160*IF($BF160,1,Constants!$B$25)*CK160)</f>
        <v/>
      </c>
      <c r="CN160" s="117" t="str">
        <f aca="false">IF(OR($BK160&lt;&gt;Constants!$B$12,NOT($CJ160)),"",IF(NOT($BE160),0,IF(NOT($BG160),0,MAX(0,Constants!$B$21*(1-ABS(AG160-$BM160)/$BM160)))))</f>
        <v/>
      </c>
      <c r="CO160" s="117" t="str">
        <f aca="false">IF(CN160="","",CN160*CK160)</f>
        <v/>
      </c>
      <c r="CP160" s="117" t="str">
        <f aca="false">IF(OR($BK160&lt;&gt;Constants!$B$12,NOT($CJ160)),"",IF(OR(NOT($BE160),NOT($BF160)),0,MIN(Constants!$B$18,(Constants!$B$29*$BH160+Constants!$B$30*$BI160)*IF($BG160,1,MAX(0,MIN(1,(Constants!$B$20-AF160)/Constants!$B$20))))))</f>
        <v/>
      </c>
      <c r="CQ160" s="117" t="str">
        <f aca="false">IF(CP160="","",CP160*CK160)</f>
        <v/>
      </c>
      <c r="CR160" s="122" t="str">
        <f aca="false">IF(OR($BK160&lt;&gt;Constants!$B$12,NOT($CJ160)),"",CM160+CO160+CQ160)</f>
        <v/>
      </c>
      <c r="CS160" s="116" t="str">
        <f aca="false">IF(OR($BK160&lt;&gt;Constants!$B$12,ISBLANK($C160)),"",BW160)</f>
        <v/>
      </c>
      <c r="CT160" s="117" t="str">
        <f aca="false">IF(OR($BK160&lt;&gt;Constants!$B$12,ISBLANK($C160)),"",CG160)</f>
        <v/>
      </c>
      <c r="CU160" s="118" t="str">
        <f aca="false">IF(OR($BK160&lt;&gt;Constants!$B$12,ISBLANK($C160)),"",CR160)</f>
        <v/>
      </c>
      <c r="CV160" s="117" t="str">
        <f aca="false">IF(OR($BK160&lt;&gt;Constants!$B$12,ISBLANK($C160)),"",IF(COUNT(CS160:CU160)=0,0,MAX(CS160:CU160)))</f>
        <v/>
      </c>
      <c r="CW160" s="117" t="str">
        <f aca="false">IF($BK160&lt;&gt;Constants!$B$12,"",CV160)</f>
        <v/>
      </c>
      <c r="CX160" s="117" t="str">
        <f aca="false">IF(ISNUMBER(CW160), RANK(CW160,$CW$11:$CW$510), "")</f>
        <v/>
      </c>
      <c r="CY160" s="116" t="str">
        <f aca="false">IF(OR($BK160&lt;&gt;Constants!$B$12,ISBLANK($C160)),"",MAX(BT160,CD160,CO160))</f>
        <v/>
      </c>
      <c r="CZ160" s="117" t="str">
        <f aca="false">IF(ISNUMBER(CY160), RANK(CY160,CY$11:CY$510), "")</f>
        <v/>
      </c>
      <c r="DA160" s="117" t="str">
        <f aca="false">IF(OR($BK160&lt;&gt;Constants!$B$12,ISBLANK($C160)),"",MAX(AM160,AU160,IF($CH160,BC160,0)))</f>
        <v/>
      </c>
      <c r="DB160" s="117" t="str">
        <f aca="false">IF(ISNUMBER(DA160), RANK(DA160,DA$11:DA$510,1), "")</f>
        <v/>
      </c>
      <c r="DC160" s="117" t="str">
        <f aca="false">IF(OR($BK160&lt;&gt;Constants!$B$12,ISBLANK($C160)),"",MAX(BV160,CF160,CQ160))</f>
        <v/>
      </c>
      <c r="DD160" s="117" t="str">
        <f aca="false">IF(ISNUMBER(DC160),RANK(DC160,DC$11:DC$510),"")</f>
        <v/>
      </c>
      <c r="DE160" s="123" t="str">
        <f aca="false">IFERROR(IF(OR($BK160&lt;&gt;Constants!$B$12, ISBLANK($C160)),"",LARGE(CS160:CU160,2)), 0)</f>
        <v/>
      </c>
      <c r="DF160" s="118" t="str">
        <f aca="false">IF(ISNUMBER(DE160), RANK(DE160,DE$11:DE$510), "")</f>
        <v/>
      </c>
      <c r="DG160" s="117" t="str">
        <f aca="false">IF(ISBLANK($C160),"",IF(BK160=Constants!$B$12,RANK($CX160, $CX$11:$CX$510, 1)+
SUMPRODUCT(--($CX$11:$CX$510=$CX160),--($CZ160&gt;$CZ$11:$CZ$510))+
SUMPRODUCT(--($CX$11:$CX$510=$CX160),--($CZ160=$CZ$11:$CZ$510),--($DB160&gt;$DB$11:$DB$510))+
SUMPRODUCT(--($CX$11:$CX$510=$CX160),--($CZ160=$CZ$11:$CZ$510),--($DB160=$DB$11:$DB$510), --($DD160&gt;$DD$11:$DD$510))+
SUMPRODUCT(--($CX$11:$CX$510=$CX160),--($CZ160=$CZ$11:$CZ$510),--($DB160=$DB$11:$DB$510), --($DD160=$DD$11:$DD$510), --($DF160&gt;$DF$11:$DF$510))
,BK160)
)</f>
        <v/>
      </c>
      <c r="DH160" s="117" t="str">
        <f aca="false">IF(ISBLANK(C160),"",IF(BK160&lt;&gt;Constants!$B$12, BK160, CX160-DG160))</f>
        <v/>
      </c>
      <c r="DI160" s="118"/>
      <c r="DJ160" s="124"/>
      <c r="DK160" s="125" t="str">
        <f aca="false">IF(ISBLANK($C160),"",IF($BK160=Constants!$B$13,$BM160,""))</f>
        <v/>
      </c>
      <c r="DL160" s="124" t="str">
        <f aca="false">IF(ISBLANK($C160),"",IF($BK160&lt;&gt;Constants!$B$12,"",IF(COUNT($CS160:$CU160)=0,"",MATCH($CV160,$CS160:$CU160,0))))</f>
        <v/>
      </c>
      <c r="DM160" s="126" t="str">
        <f aca="false">IF(ISNUMBER($DL160),CHOOSE($DL160,$BR160,$CB160,$CM160),"")</f>
        <v/>
      </c>
      <c r="DN160" s="126" t="str">
        <f aca="false">IF(ISNUMBER($DL160),CHOOSE($DL160,$BT160,$CD160,$CO160),"")</f>
        <v/>
      </c>
      <c r="DO160" s="126" t="str">
        <f aca="false">IF(ISNUMBER($DL160),CHOOSE($DL160,$BV160,$CF160,$CQ160),"")</f>
        <v/>
      </c>
      <c r="DP160" s="127" t="str">
        <f aca="false">IF(ISBLANK(C160),"",IF(BK160&lt;&gt;Constants!$B$12, BK160 ,CW160))</f>
        <v/>
      </c>
      <c r="DQ160" s="128" t="str">
        <f aca="false">IF(ISBLANK($C160),"",IF($BK160&lt;&gt;Constants!$B$12,$BK160,$BL160))</f>
        <v/>
      </c>
      <c r="DR160" s="128" t="str">
        <f aca="false">IF(ISBLANK(C160),"",DH160)</f>
        <v/>
      </c>
      <c r="DS160" s="128" t="str">
        <f aca="false">IF(ISBLANK(C160),"",DG160)</f>
        <v/>
      </c>
      <c r="DT160" s="129" t="str">
        <f aca="false">IF(ISBLANK(C160),
  "",
IF(DS160=Constants!$B$9,COUNTA($C$11:$C510)+2,IF(DS160=Constants!$B$10,COUNTA($C$11:$C510)+1,IF(DS160=Constants!$B$11,COUNTA($C$11:$C510),DS160))))</f>
        <v/>
      </c>
      <c r="DU160" s="3"/>
      <c r="DV160" s="130" t="n">
        <f aca="false">IF(OR(ISNUMBER(DS160),DS160="DQ",DS160="P",DS160="NS"),
    1,
    0
)</f>
        <v>0</v>
      </c>
      <c r="DW160" s="130" t="n">
        <v>150</v>
      </c>
      <c r="DX160" s="130" t="str">
        <f aca="false">IF(ISBLANK($C160),"",IF(ISNUMBER(DT160),DT160+ROW($B160)/1000,""))</f>
        <v/>
      </c>
      <c r="DY160" s="130" t="str">
        <f aca="false">IF(ISNUMBER(DX160), RANK(DX160,DX$11:DX$510,1), "")</f>
        <v/>
      </c>
      <c r="DZ160" s="130" t="str">
        <f aca="false">IF(ISBLANK($C160),
    "",
    $B160
)</f>
        <v/>
      </c>
      <c r="EA160" s="130" t="str">
        <f aca="false">IF(ISBLANK($C160),
    "",
    $C160
)</f>
        <v/>
      </c>
      <c r="EB160" s="130" t="str">
        <f aca="false">IF(ISBLANK($C160),
    "",
    $D160
)</f>
        <v/>
      </c>
      <c r="EC160" s="130" t="str">
        <f aca="false">IF(ISBLANK($C160),"",$DQ160)</f>
        <v/>
      </c>
      <c r="ED160" s="131" t="str">
        <f aca="false">DP160</f>
        <v/>
      </c>
      <c r="EE160" s="130" t="str">
        <f aca="false">IF(ISBLANK($C160),
    "",
    DS160
)</f>
        <v/>
      </c>
      <c r="EF160" s="132" t="str">
        <f aca="false">IF(DW160&gt;DV$10,
    "",
    VLOOKUP(DW160,DY$11:EE658,7,FALSE())
)</f>
        <v/>
      </c>
      <c r="EG160" s="133" t="str">
        <f aca="false">IF(DW160&gt;DV$10,
    "",
    VLOOKUP(DW160,DY$11:EE658,2,FALSE())
)</f>
        <v/>
      </c>
      <c r="EH160" s="133" t="str">
        <f aca="false">IF(DW160&gt;DV$10,
    "",
    VLOOKUP(DW160,DY$11:EE658,3,FALSE())
)</f>
        <v/>
      </c>
      <c r="EI160" s="133" t="str">
        <f aca="false">IF(DW160&gt;DV$10,
    "",
    VLOOKUP(DW160,DY$11:EE658,4,FALSE())
)</f>
        <v/>
      </c>
      <c r="EJ160" s="134" t="str">
        <f aca="false">IF(DW160&gt;DV$10,
    "",
    VLOOKUP(DW160,DY$11:EE658,6,FALSE())
)</f>
        <v/>
      </c>
      <c r="EK160" s="59"/>
    </row>
    <row r="161" customFormat="false" ht="15.75" hidden="false" customHeight="false" outlineLevel="0" collapsed="false">
      <c r="A161" s="3"/>
      <c r="B161" s="155"/>
      <c r="C161" s="156"/>
      <c r="D161" s="96"/>
      <c r="E161" s="157"/>
      <c r="F161" s="148"/>
      <c r="G161" s="148"/>
      <c r="H161" s="149"/>
      <c r="I161" s="150"/>
      <c r="J161" s="151"/>
      <c r="K161" s="151"/>
      <c r="L161" s="151"/>
      <c r="M161" s="151"/>
      <c r="N161" s="152"/>
      <c r="O161" s="103"/>
      <c r="P161" s="148"/>
      <c r="Q161" s="149"/>
      <c r="R161" s="150"/>
      <c r="S161" s="151"/>
      <c r="T161" s="151"/>
      <c r="U161" s="151"/>
      <c r="V161" s="151"/>
      <c r="W161" s="152"/>
      <c r="X161" s="103"/>
      <c r="Y161" s="148"/>
      <c r="Z161" s="149"/>
      <c r="AA161" s="150"/>
      <c r="AB161" s="151"/>
      <c r="AC161" s="151"/>
      <c r="AD161" s="151"/>
      <c r="AE161" s="151"/>
      <c r="AF161" s="152"/>
      <c r="AG161" s="104"/>
      <c r="AH161" s="150"/>
      <c r="AI161" s="73"/>
      <c r="AJ161" s="73" t="str">
        <f aca="false">IF(ISBLANK($C161),
  "",
IF(E161=Constants!$B$7,
  TRUE(),
IF(E161=Constants!$B$8,
  FALSE(),
  TRUE()
)))</f>
        <v/>
      </c>
      <c r="AK161" s="74" t="str">
        <f aca="false">IF(ISBLANK($C161),"",IF(F161=Constants!$B$8,FALSE(),TRUE()))</f>
        <v/>
      </c>
      <c r="AL161" s="74" t="str">
        <f aca="false">IF(ISBLANK($C161),"",COUNTA($G161:$O161)&gt;0)</f>
        <v/>
      </c>
      <c r="AM161" s="74" t="str">
        <f aca="false">IF(OR(ISBLANK($C161),$AL161&lt;&gt;TRUE()),"",IF(ISBLANK(G161),Constants!$B$27,MAX(0,G161)))</f>
        <v/>
      </c>
      <c r="AN161" s="74" t="str">
        <f aca="false">IF(OR(ISBLANK($C161),$AL161&lt;&gt;TRUE()),"",IF(ISBLANK(H161),Constants!$B$28,MAX(0,H161)))</f>
        <v/>
      </c>
      <c r="AO161" s="74" t="str">
        <f aca="false">IF(OR(ISBLANK($C161),$AL161&lt;&gt;TRUE()),"",IF(J161=Constants!$B$7,TRUE(),IF(J161=Constants!$B$8,FALSE(),TRUE())))</f>
        <v/>
      </c>
      <c r="AP161" s="74" t="str">
        <f aca="false">IF(OR(ISBLANK($C161),$AL161&lt;&gt;TRUE()),"",IF(I161=Constants!$B$7,TRUE(),IF(I161=Constants!$B$8,FALSE(),TRUE())))</f>
        <v/>
      </c>
      <c r="AQ161" s="74" t="str">
        <f aca="false">IF(OR(ISBLANK($C161),$AL161&lt;&gt;TRUE()),"",IF(K161=Constants!$B$33,TRUE(),IF(K161=Constants!$B$34,FALSE(),IF(AND(ISNUMBER(O161),OR(ISBLANK(N161),N161=0)),TRUE(),IF(AND(ISBLANK(O161),ISNUMBER(N161),N161&lt;&gt;0),FALSE(),"")))))</f>
        <v/>
      </c>
      <c r="AR161" s="74" t="str">
        <f aca="false">IF(OR(ISBLANK($C161),$AL161&lt;&gt;TRUE()),"",IF(ISBLANK(L161),Constants!$B$35,MAX(0,MIN(Constants!$B$31,L161))))</f>
        <v/>
      </c>
      <c r="AS161" s="74" t="str">
        <f aca="false">IF(OR(ISBLANK($C161),$AL161&lt;&gt;TRUE()),"",IF(ISBLANK(M161),Constants!$B$35,MAX(0,MIN(Constants!$B$32,M161))))</f>
        <v/>
      </c>
      <c r="AT161" s="74" t="str">
        <f aca="false">IF(ISBLANK($C161),"",COUNTA($P161:$X161)&gt;0)</f>
        <v/>
      </c>
      <c r="AU161" s="74" t="str">
        <f aca="false">IF(OR(ISBLANK($C161),$AT161&lt;&gt;TRUE()),"",IF(ISBLANK(P161),Constants!$B$27,MAX(0,P161)))</f>
        <v/>
      </c>
      <c r="AV161" s="74" t="str">
        <f aca="false">IF(OR(ISBLANK($C161),$AT161&lt;&gt;TRUE()),"",IF(ISBLANK(Q161),Constants!$B$28,MAX(0,Q161)))</f>
        <v/>
      </c>
      <c r="AW161" s="74" t="str">
        <f aca="false">IF(OR(ISBLANK($C161),$AT161&lt;&gt;TRUE()),"",IF(S161=Constants!$B$7,TRUE(),IF(S161=Constants!$B$8,FALSE(),TRUE())))</f>
        <v/>
      </c>
      <c r="AX161" s="74" t="str">
        <f aca="false">IF(OR(ISBLANK($C161),$AT161&lt;&gt;TRUE()),"",IF(R161=Constants!$B$7,TRUE(),IF(R161=Constants!$B$8,FALSE(),TRUE())))</f>
        <v/>
      </c>
      <c r="AY161" s="74" t="str">
        <f aca="false">IF(OR(ISBLANK($C161),$AT161&lt;&gt;TRUE()),"",IF(T161=Constants!$B$33,TRUE(),IF(T161=Constants!$B$34,FALSE(),IF(AND(ISNUMBER(X161),OR(ISBLANK(W161),W161=0)),TRUE(),IF(AND(ISBLANK(X161),ISNUMBER(W161),W161&lt;&gt;0),FALSE(),"")))))</f>
        <v/>
      </c>
      <c r="AZ161" s="74" t="str">
        <f aca="false">IF(OR(ISBLANK($C161),$AT161&lt;&gt;TRUE()),"",IF(ISBLANK(U161),Constants!$B$35,MAX(0,MIN(Constants!$B$31,U161))))</f>
        <v/>
      </c>
      <c r="BA161" s="74" t="str">
        <f aca="false">IF(OR(ISBLANK($C161),$AT161&lt;&gt;TRUE()),"",IF(ISBLANK(V161),Constants!$B$35,MAX(0,MIN(Constants!$B$32,V161))))</f>
        <v/>
      </c>
      <c r="BB161" s="74" t="str">
        <f aca="false">IF(ISBLANK($C161),"",COUNTA($Y161:$AG161)&gt;0)</f>
        <v/>
      </c>
      <c r="BC161" s="74" t="str">
        <f aca="false">IF(OR(ISBLANK($C161),$BB161&lt;&gt;TRUE()),"",IF(ISBLANK(Y161),Constants!$B$27,MAX(0,Y161)))</f>
        <v/>
      </c>
      <c r="BD161" s="74" t="str">
        <f aca="false">IF(OR(ISBLANK($C161),$BB161&lt;&gt;TRUE()),"",IF(ISBLANK(Z161),Constants!$B$28,MAX(0,Z161)))</f>
        <v/>
      </c>
      <c r="BE161" s="74" t="str">
        <f aca="false">IF(OR(ISBLANK($C161),$BB161&lt;&gt;TRUE()),"",IF(AB161=Constants!$B$7,TRUE(),IF(AB161=Constants!$B$8,FALSE(),TRUE())))</f>
        <v/>
      </c>
      <c r="BF161" s="74" t="str">
        <f aca="false">IF(OR(ISBLANK($C161),$BB161&lt;&gt;TRUE()),"",IF(AA161=Constants!$B$7,TRUE(),IF(AA161=Constants!$B$8,FALSE(),TRUE())))</f>
        <v/>
      </c>
      <c r="BG161" s="74" t="str">
        <f aca="false">IF(OR(ISBLANK($C161),$BB161&lt;&gt;TRUE()),"",IF(AC161=Constants!$B$33,TRUE(),IF(AC161=Constants!$B$34,FALSE(),IF(AND(ISNUMBER(AG161),OR(ISBLANK(AF161),AF161=0)),TRUE(),IF(AND(ISBLANK(AG161),ISNUMBER(AF161),AF161&lt;&gt;0),FALSE(),"")))))</f>
        <v/>
      </c>
      <c r="BH161" s="74" t="str">
        <f aca="false">IF(OR(ISBLANK($C161),$BB161&lt;&gt;TRUE()),"",IF(ISBLANK(AD161),Constants!$B$35,MAX(0,MIN(Constants!$B$31,AD161))))</f>
        <v/>
      </c>
      <c r="BI161" s="74" t="str">
        <f aca="false">IF(OR(ISBLANK($C161),$BB161&lt;&gt;TRUE()),"",IF(ISBLANK(AE161),Constants!$B$35,MAX(0,MIN(Constants!$B$32,AE161))))</f>
        <v/>
      </c>
      <c r="BJ161" s="75" t="str">
        <f aca="false">IF(ISBLANK($C161),
  "",
IF(AH161=Constants!$B$7,
  TRUE(),
IF(AH161=Constants!$B$8,
  FALSE(),
  FALSE()
)))</f>
        <v/>
      </c>
      <c r="BK161" s="74" t="str">
        <f aca="false">IF(ISBLANK($C161),"",IF($BJ161,Constants!$B$9,IF(COUNTA($E161:$AH161)=0,Constants!$B$10,IF(NOT($AK161),Constants!$B$11,IF(AND(NOT(ISNUMBER($BM161)),COUNTA($O161,$X161,$AG161)&gt;0),Constants!$B$13,Constants!$B$12)))))</f>
        <v/>
      </c>
      <c r="BL161" s="74" t="str">
        <f aca="false">IF(ISBLANK($C161),"",IF($BK161&lt;&gt;Constants!$B$12,$BK161,Constants!$B$4))</f>
        <v/>
      </c>
      <c r="BM161" s="73" t="str">
        <f aca="false">IF(OR(ISBLANK($D$8), NOT(ISNUMBER($D$8))), Constants!$B$17,$D$8)</f>
        <v>ERROR: Set Target Time in cell D8</v>
      </c>
      <c r="BN161" s="73" t="str">
        <f aca="false">IF(OR($BK161&lt;&gt;Constants!$B$12,$AL161&lt;&gt;TRUE()),"",IF(NOT($AO161),TRUE(),IF($AQ161="","",$AQ161)))</f>
        <v/>
      </c>
      <c r="BO161" s="74" t="b">
        <f aca="false">IF(BN161="",FALSE(),IF(NOT($AO161),TRUE(),IF($AQ161,ISNUMBER(O161),ISNUMBER(N161))))</f>
        <v>0</v>
      </c>
      <c r="BP161" s="76" t="str">
        <f aca="false">IF(BO161,IF($AJ161,1,Constants!$B$22)*POWER(Constants!$B$23,MAX($AM161,0))*POWER(Constants!$B$24,MAX($AN161,0)),"")</f>
        <v/>
      </c>
      <c r="BQ161" s="74" t="str">
        <f aca="false">IF(OR($BK161&lt;&gt;Constants!$B$12,NOT($BO161)),"",IF(NOT($AO161),0,Constants!$B$19*IF($AQ161,1,MAX(0,MIN(1,(Constants!$B$20-N161)/Constants!$B$20)))))</f>
        <v/>
      </c>
      <c r="BR161" s="74" t="str">
        <f aca="false">IF(BQ161="","",BQ161*IF($AP161,1,Constants!$B$25)*BP161)</f>
        <v/>
      </c>
      <c r="BS161" s="74" t="str">
        <f aca="false">IF(OR($BK161&lt;&gt;Constants!$B$12,NOT($BO161)),"",IF(NOT($AO161),0,IF(NOT($AQ161),0,MAX(0,Constants!$B$21*(1-ABS(O161-$BM161)/$BM161)))))</f>
        <v/>
      </c>
      <c r="BT161" s="74" t="str">
        <f aca="false">IF(BS161="","",BS161*BP161)</f>
        <v/>
      </c>
      <c r="BU161" s="74" t="str">
        <f aca="false">IF(OR($BK161&lt;&gt;Constants!$B$12,NOT($BO161)),"",IF(OR(NOT($AO161),NOT($AP161)),0,MIN(Constants!$B$18,(Constants!$B$29*$AR161+Constants!$B$30*$AS161)*IF($AQ161,1,MAX(0,MIN(1,(Constants!$B$20-N161)/Constants!$B$20))))))</f>
        <v/>
      </c>
      <c r="BV161" s="74" t="str">
        <f aca="false">IF(BU161="","",BU161*BP161)</f>
        <v/>
      </c>
      <c r="BW161" s="75" t="str">
        <f aca="false">IF(OR($BK161&lt;&gt;Constants!$B$12,NOT($BO161)),"",BR161+BT161+BV161)</f>
        <v/>
      </c>
      <c r="BX161" s="73" t="str">
        <f aca="false">IF(OR($BK161&lt;&gt;Constants!$B$12,$AT161&lt;&gt;TRUE()),"",IF(NOT($AW161),TRUE(),IF($AY161="","",$AY161)))</f>
        <v/>
      </c>
      <c r="BY161" s="74" t="b">
        <f aca="false">IF(BX161="",FALSE(),IF(NOT($AW161),TRUE(),IF($AY161,ISNUMBER(X161),ISNUMBER(W161))))</f>
        <v>0</v>
      </c>
      <c r="BZ161" s="76" t="str">
        <f aca="false">IF(BY161,IF($AJ161,1,Constants!$B$22)*POWER(Constants!$B$23,MAX($AU161,0))*POWER(Constants!$B$24,MAX($AV161,0)),"")</f>
        <v/>
      </c>
      <c r="CA161" s="74" t="str">
        <f aca="false">IF(OR($BK161&lt;&gt;Constants!$B$12,NOT($BY161)),"",IF(NOT($AW161),0,Constants!$B$19*IF($AY161,1,MAX(0,MIN(1,(Constants!$B$20-W161)/Constants!$B$20)))))</f>
        <v/>
      </c>
      <c r="CB161" s="74" t="str">
        <f aca="false">IF(CA161="","",CA161*IF($AX161,1,Constants!$B$25)*BZ161)</f>
        <v/>
      </c>
      <c r="CC161" s="74" t="str">
        <f aca="false">IF(OR($BK161&lt;&gt;Constants!$B$12,NOT($BY161)),"",IF(NOT($AW161),0,IF(NOT($AY161),0,MAX(0,Constants!$B$21*(1-ABS(X161-$BM161)/$BM161)))))</f>
        <v/>
      </c>
      <c r="CD161" s="74" t="str">
        <f aca="false">IF(CC161="","",CC161*BZ161)</f>
        <v/>
      </c>
      <c r="CE161" s="74" t="str">
        <f aca="false">IF(OR($BK161&lt;&gt;Constants!$B$12,NOT($BY161)),"",IF(OR(NOT($AW161),NOT($AX161)),0,MIN(Constants!$B$18,(Constants!$B$29*$AZ161+Constants!$B$30*$BA161)*IF($AY161,1,MAX(0,MIN(1,(Constants!$B$20-W161)/Constants!$B$20))))))</f>
        <v/>
      </c>
      <c r="CF161" s="74" t="str">
        <f aca="false">IF(CE161="","",CE161*BZ161)</f>
        <v/>
      </c>
      <c r="CG161" s="75" t="str">
        <f aca="false">IF(OR($BK161&lt;&gt;Constants!$B$12,NOT($BY161)),"",CB161+CD161+CF161)</f>
        <v/>
      </c>
      <c r="CH161" s="73" t="b">
        <f aca="false">IF(OR(BN161="",BX161=""),TRUE(),BN161&lt;&gt;BX161)</f>
        <v>1</v>
      </c>
      <c r="CI161" s="74" t="str">
        <f aca="false">IF(OR($BK161&lt;&gt;Constants!$B$12,$BB161&lt;&gt;TRUE(),NOT($CH161)),"",IF(NOT($BE161),TRUE(),IF($BG161="","",$BG161)))</f>
        <v/>
      </c>
      <c r="CJ161" s="74" t="b">
        <f aca="false">IF(CI161="",FALSE(),IF(NOT($BE161),TRUE(),IF($BG161,ISNUMBER(AG161),ISNUMBER(AF161))))</f>
        <v>0</v>
      </c>
      <c r="CK161" s="76" t="str">
        <f aca="false">IF(CJ161,IF($AJ161,1,Constants!$B$22)*POWER(Constants!$B$23,MAX($BC161,0))*POWER(Constants!$B$24,MAX($BD161,0)),"")</f>
        <v/>
      </c>
      <c r="CL161" s="74" t="str">
        <f aca="false">IF(OR($BK161&lt;&gt;Constants!$B$12,NOT($CJ161)),"",IF(NOT($BE161),0,Constants!$B$19*IF($BG161,1,MAX(0,MIN(1,(Constants!$B$20-AF161)/Constants!$B$20)))))</f>
        <v/>
      </c>
      <c r="CM161" s="74" t="str">
        <f aca="false">IF(CL161="","",CL161*IF($BF161,1,Constants!$B$25)*CK161)</f>
        <v/>
      </c>
      <c r="CN161" s="74" t="str">
        <f aca="false">IF(OR($BK161&lt;&gt;Constants!$B$12,NOT($CJ161)),"",IF(NOT($BE161),0,IF(NOT($BG161),0,MAX(0,Constants!$B$21*(1-ABS(AG161-$BM161)/$BM161)))))</f>
        <v/>
      </c>
      <c r="CO161" s="74" t="str">
        <f aca="false">IF(CN161="","",CN161*CK161)</f>
        <v/>
      </c>
      <c r="CP161" s="74" t="str">
        <f aca="false">IF(OR($BK161&lt;&gt;Constants!$B$12,NOT($CJ161)),"",IF(OR(NOT($BE161),NOT($BF161)),0,MIN(Constants!$B$18,(Constants!$B$29*$BH161+Constants!$B$30*$BI161)*IF($BG161,1,MAX(0,MIN(1,(Constants!$B$20-AF161)/Constants!$B$20))))))</f>
        <v/>
      </c>
      <c r="CQ161" s="74" t="str">
        <f aca="false">IF(CP161="","",CP161*CK161)</f>
        <v/>
      </c>
      <c r="CR161" s="75" t="str">
        <f aca="false">IF(OR($BK161&lt;&gt;Constants!$B$12,NOT($CJ161)),"",CM161+CO161+CQ161)</f>
        <v/>
      </c>
      <c r="CS161" s="73" t="str">
        <f aca="false">IF(OR($BK161&lt;&gt;Constants!$B$12,ISBLANK($C161)),"",BW161)</f>
        <v/>
      </c>
      <c r="CT161" s="74" t="str">
        <f aca="false">IF(OR($BK161&lt;&gt;Constants!$B$12,ISBLANK($C161)),"",CG161)</f>
        <v/>
      </c>
      <c r="CU161" s="75" t="str">
        <f aca="false">IF(OR($BK161&lt;&gt;Constants!$B$12,ISBLANK($C161)),"",CR161)</f>
        <v/>
      </c>
      <c r="CV161" s="74" t="str">
        <f aca="false">IF(OR($BK161&lt;&gt;Constants!$B$12,ISBLANK($C161)),"",IF(COUNT(CS161:CU161)=0,0,MAX(CS161:CU161)))</f>
        <v/>
      </c>
      <c r="CW161" s="74" t="str">
        <f aca="false">IF($BK161&lt;&gt;Constants!$B$12,"",CV161)</f>
        <v/>
      </c>
      <c r="CX161" s="74" t="str">
        <f aca="false">IF(ISNUMBER(CW161), RANK(CW161,$CW$11:$CW$510), "")</f>
        <v/>
      </c>
      <c r="CY161" s="73" t="str">
        <f aca="false">IF(OR($BK161&lt;&gt;Constants!$B$12,ISBLANK($C161)),"",MAX(BT161,CD161,CO161))</f>
        <v/>
      </c>
      <c r="CZ161" s="74" t="str">
        <f aca="false">IF(ISNUMBER(CY161), RANK(CY161,CY$11:CY$510), "")</f>
        <v/>
      </c>
      <c r="DA161" s="74" t="str">
        <f aca="false">IF(OR($BK161&lt;&gt;Constants!$B$12,ISBLANK($C161)),"",MAX(AM161,AU161,IF($CH161,BC161,0)))</f>
        <v/>
      </c>
      <c r="DB161" s="74" t="str">
        <f aca="false">IF(ISNUMBER(DA161), RANK(DA161,DA$11:DA$510,1), "")</f>
        <v/>
      </c>
      <c r="DC161" s="74" t="str">
        <f aca="false">IF(OR($BK161&lt;&gt;Constants!$B$12,ISBLANK($C161)),"",MAX(BV161,CF161,CQ161))</f>
        <v/>
      </c>
      <c r="DD161" s="74" t="str">
        <f aca="false">IF(ISNUMBER(DC161),RANK(DC161,DC$11:DC$510),"")</f>
        <v/>
      </c>
      <c r="DE161" s="77" t="str">
        <f aca="false">IFERROR(IF(OR($BK161&lt;&gt;Constants!$B$12, ISBLANK($C161)),"",LARGE(CS161:CU161,2)), 0)</f>
        <v/>
      </c>
      <c r="DF161" s="75" t="str">
        <f aca="false">IF(ISNUMBER(DE161), RANK(DE161,DE$11:DE$510), "")</f>
        <v/>
      </c>
      <c r="DG161" s="74" t="str">
        <f aca="false">IF(ISBLANK($C161),"",IF(BK161=Constants!$B$12,RANK($CX161, $CX$11:$CX$510, 1)+
SUMPRODUCT(--($CX$11:$CX$510=$CX161),--($CZ161&gt;$CZ$11:$CZ$510))+
SUMPRODUCT(--($CX$11:$CX$510=$CX161),--($CZ161=$CZ$11:$CZ$510),--($DB161&gt;$DB$11:$DB$510))+
SUMPRODUCT(--($CX$11:$CX$510=$CX161),--($CZ161=$CZ$11:$CZ$510),--($DB161=$DB$11:$DB$510), --($DD161&gt;$DD$11:$DD$510))+
SUMPRODUCT(--($CX$11:$CX$510=$CX161),--($CZ161=$CZ$11:$CZ$510),--($DB161=$DB$11:$DB$510), --($DD161=$DD$11:$DD$510), --($DF161&gt;$DF$11:$DF$510))
,BK161)
)</f>
        <v/>
      </c>
      <c r="DH161" s="74" t="str">
        <f aca="false">IF(ISBLANK(C161),"",IF(BK161&lt;&gt;Constants!$B$12, BK161, CX161-DG161))</f>
        <v/>
      </c>
      <c r="DI161" s="75"/>
      <c r="DJ161" s="78"/>
      <c r="DK161" s="79" t="str">
        <f aca="false">IF(ISBLANK($C161),"",IF($BK161=Constants!$B$13,$BM161,""))</f>
        <v/>
      </c>
      <c r="DL161" s="78" t="str">
        <f aca="false">IF(ISBLANK($C161),"",IF($BK161&lt;&gt;Constants!$B$12,"",IF(COUNT($CS161:$CU161)=0,"",MATCH($CV161,$CS161:$CU161,0))))</f>
        <v/>
      </c>
      <c r="DM161" s="80" t="str">
        <f aca="false">IF(ISNUMBER($DL161),CHOOSE($DL161,$BR161,$CB161,$CM161),"")</f>
        <v/>
      </c>
      <c r="DN161" s="80" t="str">
        <f aca="false">IF(ISNUMBER($DL161),CHOOSE($DL161,$BT161,$CD161,$CO161),"")</f>
        <v/>
      </c>
      <c r="DO161" s="80" t="str">
        <f aca="false">IF(ISNUMBER($DL161),CHOOSE($DL161,$BV161,$CF161,$CQ161),"")</f>
        <v/>
      </c>
      <c r="DP161" s="81" t="str">
        <f aca="false">IF(ISBLANK(C161),"",IF(BK161&lt;&gt;Constants!$B$12, BK161 ,CW161))</f>
        <v/>
      </c>
      <c r="DQ161" s="82" t="str">
        <f aca="false">IF(ISBLANK($C161),"",IF($BK161&lt;&gt;Constants!$B$12,$BK161,$BL161))</f>
        <v/>
      </c>
      <c r="DR161" s="82" t="str">
        <f aca="false">IF(ISBLANK(C161),"",DH161)</f>
        <v/>
      </c>
      <c r="DS161" s="82" t="str">
        <f aca="false">IF(ISBLANK(C161),"",DG161)</f>
        <v/>
      </c>
      <c r="DT161" s="83" t="str">
        <f aca="false">IF(ISBLANK(C161),
  "",
IF(DS161=Constants!$B$9,COUNTA($C$11:$C510)+2,IF(DS161=Constants!$B$10,COUNTA($C$11:$C510)+1,IF(DS161=Constants!$B$11,COUNTA($C$11:$C510),DS161))))</f>
        <v/>
      </c>
      <c r="DU161" s="3"/>
      <c r="DV161" s="84" t="n">
        <f aca="false">IF(OR(ISNUMBER(DS161),DS161="DQ",DS161="P",DS161="NS"),
    1,
    0
)</f>
        <v>0</v>
      </c>
      <c r="DW161" s="84" t="n">
        <v>151</v>
      </c>
      <c r="DX161" s="84" t="str">
        <f aca="false">IF(ISBLANK($C161),"",IF(ISNUMBER(DT161),DT161+ROW($B161)/1000,""))</f>
        <v/>
      </c>
      <c r="DY161" s="84" t="str">
        <f aca="false">IF(ISNUMBER(DX161), RANK(DX161,DX$11:DX$510,1), "")</f>
        <v/>
      </c>
      <c r="DZ161" s="84" t="str">
        <f aca="false">IF(ISBLANK($C161),
    "",
    $B161
)</f>
        <v/>
      </c>
      <c r="EA161" s="84" t="str">
        <f aca="false">IF(ISBLANK($C161),
    "",
    $C161
)</f>
        <v/>
      </c>
      <c r="EB161" s="84" t="str">
        <f aca="false">IF(ISBLANK($C161),
    "",
    $D161
)</f>
        <v/>
      </c>
      <c r="EC161" s="84" t="str">
        <f aca="false">IF(ISBLANK($C161),"",$DQ161)</f>
        <v/>
      </c>
      <c r="ED161" s="86" t="str">
        <f aca="false">DP161</f>
        <v/>
      </c>
      <c r="EE161" s="84" t="str">
        <f aca="false">IF(ISBLANK($C161),
    "",
    DS161
)</f>
        <v/>
      </c>
      <c r="EF161" s="87" t="str">
        <f aca="false">IF(DW161&gt;DV$10,
    "",
    VLOOKUP(DW161,DY$11:EE659,7,FALSE())
)</f>
        <v/>
      </c>
      <c r="EG161" s="88" t="str">
        <f aca="false">IF(DW161&gt;DV$10,
    "",
    VLOOKUP(DW161,DY$11:EE659,2,FALSE())
)</f>
        <v/>
      </c>
      <c r="EH161" s="88" t="str">
        <f aca="false">IF(DW161&gt;DV$10,
    "",
    VLOOKUP(DW161,DY$11:EE659,3,FALSE())
)</f>
        <v/>
      </c>
      <c r="EI161" s="88" t="str">
        <f aca="false">IF(DW161&gt;DV$10,
    "",
    VLOOKUP(DW161,DY$11:EE659,4,FALSE())
)</f>
        <v/>
      </c>
      <c r="EJ161" s="89" t="str">
        <f aca="false">IF(DW161&gt;DV$10,
    "",
    VLOOKUP(DW161,DY$11:EE659,6,FALSE())
)</f>
        <v/>
      </c>
      <c r="EK161" s="59"/>
    </row>
    <row r="162" customFormat="false" ht="15.75" hidden="false" customHeight="false" outlineLevel="0" collapsed="false">
      <c r="A162" s="3"/>
      <c r="B162" s="155"/>
      <c r="C162" s="156"/>
      <c r="D162" s="96"/>
      <c r="E162" s="157"/>
      <c r="F162" s="148"/>
      <c r="G162" s="148"/>
      <c r="H162" s="149"/>
      <c r="I162" s="150"/>
      <c r="J162" s="151"/>
      <c r="K162" s="151"/>
      <c r="L162" s="151"/>
      <c r="M162" s="151"/>
      <c r="N162" s="152"/>
      <c r="O162" s="103"/>
      <c r="P162" s="148"/>
      <c r="Q162" s="149"/>
      <c r="R162" s="150"/>
      <c r="S162" s="151"/>
      <c r="T162" s="151"/>
      <c r="U162" s="151"/>
      <c r="V162" s="151"/>
      <c r="W162" s="152"/>
      <c r="X162" s="103"/>
      <c r="Y162" s="148"/>
      <c r="Z162" s="149"/>
      <c r="AA162" s="150"/>
      <c r="AB162" s="151"/>
      <c r="AC162" s="151"/>
      <c r="AD162" s="151"/>
      <c r="AE162" s="151"/>
      <c r="AF162" s="152"/>
      <c r="AG162" s="104"/>
      <c r="AH162" s="150"/>
      <c r="AI162" s="73"/>
      <c r="AJ162" s="73" t="str">
        <f aca="false">IF(ISBLANK($C162),
  "",
IF(E162=Constants!$B$7,
  TRUE(),
IF(E162=Constants!$B$8,
  FALSE(),
  TRUE()
)))</f>
        <v/>
      </c>
      <c r="AK162" s="74" t="str">
        <f aca="false">IF(ISBLANK($C162),"",IF(F162=Constants!$B$8,FALSE(),TRUE()))</f>
        <v/>
      </c>
      <c r="AL162" s="74" t="str">
        <f aca="false">IF(ISBLANK($C162),"",COUNTA($G162:$O162)&gt;0)</f>
        <v/>
      </c>
      <c r="AM162" s="74" t="str">
        <f aca="false">IF(OR(ISBLANK($C162),$AL162&lt;&gt;TRUE()),"",IF(ISBLANK(G162),Constants!$B$27,MAX(0,G162)))</f>
        <v/>
      </c>
      <c r="AN162" s="74" t="str">
        <f aca="false">IF(OR(ISBLANK($C162),$AL162&lt;&gt;TRUE()),"",IF(ISBLANK(H162),Constants!$B$28,MAX(0,H162)))</f>
        <v/>
      </c>
      <c r="AO162" s="74" t="str">
        <f aca="false">IF(OR(ISBLANK($C162),$AL162&lt;&gt;TRUE()),"",IF(J162=Constants!$B$7,TRUE(),IF(J162=Constants!$B$8,FALSE(),TRUE())))</f>
        <v/>
      </c>
      <c r="AP162" s="74" t="str">
        <f aca="false">IF(OR(ISBLANK($C162),$AL162&lt;&gt;TRUE()),"",IF(I162=Constants!$B$7,TRUE(),IF(I162=Constants!$B$8,FALSE(),TRUE())))</f>
        <v/>
      </c>
      <c r="AQ162" s="74" t="str">
        <f aca="false">IF(OR(ISBLANK($C162),$AL162&lt;&gt;TRUE()),"",IF(K162=Constants!$B$33,TRUE(),IF(K162=Constants!$B$34,FALSE(),IF(AND(ISNUMBER(O162),OR(ISBLANK(N162),N162=0)),TRUE(),IF(AND(ISBLANK(O162),ISNUMBER(N162),N162&lt;&gt;0),FALSE(),"")))))</f>
        <v/>
      </c>
      <c r="AR162" s="74" t="str">
        <f aca="false">IF(OR(ISBLANK($C162),$AL162&lt;&gt;TRUE()),"",IF(ISBLANK(L162),Constants!$B$35,MAX(0,MIN(Constants!$B$31,L162))))</f>
        <v/>
      </c>
      <c r="AS162" s="74" t="str">
        <f aca="false">IF(OR(ISBLANK($C162),$AL162&lt;&gt;TRUE()),"",IF(ISBLANK(M162),Constants!$B$35,MAX(0,MIN(Constants!$B$32,M162))))</f>
        <v/>
      </c>
      <c r="AT162" s="74" t="str">
        <f aca="false">IF(ISBLANK($C162),"",COUNTA($P162:$X162)&gt;0)</f>
        <v/>
      </c>
      <c r="AU162" s="74" t="str">
        <f aca="false">IF(OR(ISBLANK($C162),$AT162&lt;&gt;TRUE()),"",IF(ISBLANK(P162),Constants!$B$27,MAX(0,P162)))</f>
        <v/>
      </c>
      <c r="AV162" s="74" t="str">
        <f aca="false">IF(OR(ISBLANK($C162),$AT162&lt;&gt;TRUE()),"",IF(ISBLANK(Q162),Constants!$B$28,MAX(0,Q162)))</f>
        <v/>
      </c>
      <c r="AW162" s="74" t="str">
        <f aca="false">IF(OR(ISBLANK($C162),$AT162&lt;&gt;TRUE()),"",IF(S162=Constants!$B$7,TRUE(),IF(S162=Constants!$B$8,FALSE(),TRUE())))</f>
        <v/>
      </c>
      <c r="AX162" s="74" t="str">
        <f aca="false">IF(OR(ISBLANK($C162),$AT162&lt;&gt;TRUE()),"",IF(R162=Constants!$B$7,TRUE(),IF(R162=Constants!$B$8,FALSE(),TRUE())))</f>
        <v/>
      </c>
      <c r="AY162" s="74" t="str">
        <f aca="false">IF(OR(ISBLANK($C162),$AT162&lt;&gt;TRUE()),"",IF(T162=Constants!$B$33,TRUE(),IF(T162=Constants!$B$34,FALSE(),IF(AND(ISNUMBER(X162),OR(ISBLANK(W162),W162=0)),TRUE(),IF(AND(ISBLANK(X162),ISNUMBER(W162),W162&lt;&gt;0),FALSE(),"")))))</f>
        <v/>
      </c>
      <c r="AZ162" s="74" t="str">
        <f aca="false">IF(OR(ISBLANK($C162),$AT162&lt;&gt;TRUE()),"",IF(ISBLANK(U162),Constants!$B$35,MAX(0,MIN(Constants!$B$31,U162))))</f>
        <v/>
      </c>
      <c r="BA162" s="74" t="str">
        <f aca="false">IF(OR(ISBLANK($C162),$AT162&lt;&gt;TRUE()),"",IF(ISBLANK(V162),Constants!$B$35,MAX(0,MIN(Constants!$B$32,V162))))</f>
        <v/>
      </c>
      <c r="BB162" s="74" t="str">
        <f aca="false">IF(ISBLANK($C162),"",COUNTA($Y162:$AG162)&gt;0)</f>
        <v/>
      </c>
      <c r="BC162" s="74" t="str">
        <f aca="false">IF(OR(ISBLANK($C162),$BB162&lt;&gt;TRUE()),"",IF(ISBLANK(Y162),Constants!$B$27,MAX(0,Y162)))</f>
        <v/>
      </c>
      <c r="BD162" s="74" t="str">
        <f aca="false">IF(OR(ISBLANK($C162),$BB162&lt;&gt;TRUE()),"",IF(ISBLANK(Z162),Constants!$B$28,MAX(0,Z162)))</f>
        <v/>
      </c>
      <c r="BE162" s="74" t="str">
        <f aca="false">IF(OR(ISBLANK($C162),$BB162&lt;&gt;TRUE()),"",IF(AB162=Constants!$B$7,TRUE(),IF(AB162=Constants!$B$8,FALSE(),TRUE())))</f>
        <v/>
      </c>
      <c r="BF162" s="74" t="str">
        <f aca="false">IF(OR(ISBLANK($C162),$BB162&lt;&gt;TRUE()),"",IF(AA162=Constants!$B$7,TRUE(),IF(AA162=Constants!$B$8,FALSE(),TRUE())))</f>
        <v/>
      </c>
      <c r="BG162" s="74" t="str">
        <f aca="false">IF(OR(ISBLANK($C162),$BB162&lt;&gt;TRUE()),"",IF(AC162=Constants!$B$33,TRUE(),IF(AC162=Constants!$B$34,FALSE(),IF(AND(ISNUMBER(AG162),OR(ISBLANK(AF162),AF162=0)),TRUE(),IF(AND(ISBLANK(AG162),ISNUMBER(AF162),AF162&lt;&gt;0),FALSE(),"")))))</f>
        <v/>
      </c>
      <c r="BH162" s="74" t="str">
        <f aca="false">IF(OR(ISBLANK($C162),$BB162&lt;&gt;TRUE()),"",IF(ISBLANK(AD162),Constants!$B$35,MAX(0,MIN(Constants!$B$31,AD162))))</f>
        <v/>
      </c>
      <c r="BI162" s="74" t="str">
        <f aca="false">IF(OR(ISBLANK($C162),$BB162&lt;&gt;TRUE()),"",IF(ISBLANK(AE162),Constants!$B$35,MAX(0,MIN(Constants!$B$32,AE162))))</f>
        <v/>
      </c>
      <c r="BJ162" s="75" t="str">
        <f aca="false">IF(ISBLANK($C162),
  "",
IF(AH162=Constants!$B$7,
  TRUE(),
IF(AH162=Constants!$B$8,
  FALSE(),
  FALSE()
)))</f>
        <v/>
      </c>
      <c r="BK162" s="74" t="str">
        <f aca="false">IF(ISBLANK($C162),"",IF($BJ162,Constants!$B$9,IF(COUNTA($E162:$AH162)=0,Constants!$B$10,IF(NOT($AK162),Constants!$B$11,IF(AND(NOT(ISNUMBER($BM162)),COUNTA($O162,$X162,$AG162)&gt;0),Constants!$B$13,Constants!$B$12)))))</f>
        <v/>
      </c>
      <c r="BL162" s="74" t="str">
        <f aca="false">IF(ISBLANK($C162),"",IF($BK162&lt;&gt;Constants!$B$12,$BK162,Constants!$B$4))</f>
        <v/>
      </c>
      <c r="BM162" s="73" t="str">
        <f aca="false">IF(OR(ISBLANK($D$8), NOT(ISNUMBER($D$8))), Constants!$B$17,$D$8)</f>
        <v>ERROR: Set Target Time in cell D8</v>
      </c>
      <c r="BN162" s="73" t="str">
        <f aca="false">IF(OR($BK162&lt;&gt;Constants!$B$12,$AL162&lt;&gt;TRUE()),"",IF(NOT($AO162),TRUE(),IF($AQ162="","",$AQ162)))</f>
        <v/>
      </c>
      <c r="BO162" s="74" t="b">
        <f aca="false">IF(BN162="",FALSE(),IF(NOT($AO162),TRUE(),IF($AQ162,ISNUMBER(O162),ISNUMBER(N162))))</f>
        <v>0</v>
      </c>
      <c r="BP162" s="76" t="str">
        <f aca="false">IF(BO162,IF($AJ162,1,Constants!$B$22)*POWER(Constants!$B$23,MAX($AM162,0))*POWER(Constants!$B$24,MAX($AN162,0)),"")</f>
        <v/>
      </c>
      <c r="BQ162" s="74" t="str">
        <f aca="false">IF(OR($BK162&lt;&gt;Constants!$B$12,NOT($BO162)),"",IF(NOT($AO162),0,Constants!$B$19*IF($AQ162,1,MAX(0,MIN(1,(Constants!$B$20-N162)/Constants!$B$20)))))</f>
        <v/>
      </c>
      <c r="BR162" s="74" t="str">
        <f aca="false">IF(BQ162="","",BQ162*IF($AP162,1,Constants!$B$25)*BP162)</f>
        <v/>
      </c>
      <c r="BS162" s="74" t="str">
        <f aca="false">IF(OR($BK162&lt;&gt;Constants!$B$12,NOT($BO162)),"",IF(NOT($AO162),0,IF(NOT($AQ162),0,MAX(0,Constants!$B$21*(1-ABS(O162-$BM162)/$BM162)))))</f>
        <v/>
      </c>
      <c r="BT162" s="74" t="str">
        <f aca="false">IF(BS162="","",BS162*BP162)</f>
        <v/>
      </c>
      <c r="BU162" s="74" t="str">
        <f aca="false">IF(OR($BK162&lt;&gt;Constants!$B$12,NOT($BO162)),"",IF(OR(NOT($AO162),NOT($AP162)),0,MIN(Constants!$B$18,(Constants!$B$29*$AR162+Constants!$B$30*$AS162)*IF($AQ162,1,MAX(0,MIN(1,(Constants!$B$20-N162)/Constants!$B$20))))))</f>
        <v/>
      </c>
      <c r="BV162" s="74" t="str">
        <f aca="false">IF(BU162="","",BU162*BP162)</f>
        <v/>
      </c>
      <c r="BW162" s="75" t="str">
        <f aca="false">IF(OR($BK162&lt;&gt;Constants!$B$12,NOT($BO162)),"",BR162+BT162+BV162)</f>
        <v/>
      </c>
      <c r="BX162" s="73" t="str">
        <f aca="false">IF(OR($BK162&lt;&gt;Constants!$B$12,$AT162&lt;&gt;TRUE()),"",IF(NOT($AW162),TRUE(),IF($AY162="","",$AY162)))</f>
        <v/>
      </c>
      <c r="BY162" s="74" t="b">
        <f aca="false">IF(BX162="",FALSE(),IF(NOT($AW162),TRUE(),IF($AY162,ISNUMBER(X162),ISNUMBER(W162))))</f>
        <v>0</v>
      </c>
      <c r="BZ162" s="76" t="str">
        <f aca="false">IF(BY162,IF($AJ162,1,Constants!$B$22)*POWER(Constants!$B$23,MAX($AU162,0))*POWER(Constants!$B$24,MAX($AV162,0)),"")</f>
        <v/>
      </c>
      <c r="CA162" s="74" t="str">
        <f aca="false">IF(OR($BK162&lt;&gt;Constants!$B$12,NOT($BY162)),"",IF(NOT($AW162),0,Constants!$B$19*IF($AY162,1,MAX(0,MIN(1,(Constants!$B$20-W162)/Constants!$B$20)))))</f>
        <v/>
      </c>
      <c r="CB162" s="74" t="str">
        <f aca="false">IF(CA162="","",CA162*IF($AX162,1,Constants!$B$25)*BZ162)</f>
        <v/>
      </c>
      <c r="CC162" s="74" t="str">
        <f aca="false">IF(OR($BK162&lt;&gt;Constants!$B$12,NOT($BY162)),"",IF(NOT($AW162),0,IF(NOT($AY162),0,MAX(0,Constants!$B$21*(1-ABS(X162-$BM162)/$BM162)))))</f>
        <v/>
      </c>
      <c r="CD162" s="74" t="str">
        <f aca="false">IF(CC162="","",CC162*BZ162)</f>
        <v/>
      </c>
      <c r="CE162" s="74" t="str">
        <f aca="false">IF(OR($BK162&lt;&gt;Constants!$B$12,NOT($BY162)),"",IF(OR(NOT($AW162),NOT($AX162)),0,MIN(Constants!$B$18,(Constants!$B$29*$AZ162+Constants!$B$30*$BA162)*IF($AY162,1,MAX(0,MIN(1,(Constants!$B$20-W162)/Constants!$B$20))))))</f>
        <v/>
      </c>
      <c r="CF162" s="74" t="str">
        <f aca="false">IF(CE162="","",CE162*BZ162)</f>
        <v/>
      </c>
      <c r="CG162" s="75" t="str">
        <f aca="false">IF(OR($BK162&lt;&gt;Constants!$B$12,NOT($BY162)),"",CB162+CD162+CF162)</f>
        <v/>
      </c>
      <c r="CH162" s="73" t="b">
        <f aca="false">IF(OR(BN162="",BX162=""),TRUE(),BN162&lt;&gt;BX162)</f>
        <v>1</v>
      </c>
      <c r="CI162" s="74" t="str">
        <f aca="false">IF(OR($BK162&lt;&gt;Constants!$B$12,$BB162&lt;&gt;TRUE(),NOT($CH162)),"",IF(NOT($BE162),TRUE(),IF($BG162="","",$BG162)))</f>
        <v/>
      </c>
      <c r="CJ162" s="74" t="b">
        <f aca="false">IF(CI162="",FALSE(),IF(NOT($BE162),TRUE(),IF($BG162,ISNUMBER(AG162),ISNUMBER(AF162))))</f>
        <v>0</v>
      </c>
      <c r="CK162" s="76" t="str">
        <f aca="false">IF(CJ162,IF($AJ162,1,Constants!$B$22)*POWER(Constants!$B$23,MAX($BC162,0))*POWER(Constants!$B$24,MAX($BD162,0)),"")</f>
        <v/>
      </c>
      <c r="CL162" s="74" t="str">
        <f aca="false">IF(OR($BK162&lt;&gt;Constants!$B$12,NOT($CJ162)),"",IF(NOT($BE162),0,Constants!$B$19*IF($BG162,1,MAX(0,MIN(1,(Constants!$B$20-AF162)/Constants!$B$20)))))</f>
        <v/>
      </c>
      <c r="CM162" s="74" t="str">
        <f aca="false">IF(CL162="","",CL162*IF($BF162,1,Constants!$B$25)*CK162)</f>
        <v/>
      </c>
      <c r="CN162" s="74" t="str">
        <f aca="false">IF(OR($BK162&lt;&gt;Constants!$B$12,NOT($CJ162)),"",IF(NOT($BE162),0,IF(NOT($BG162),0,MAX(0,Constants!$B$21*(1-ABS(AG162-$BM162)/$BM162)))))</f>
        <v/>
      </c>
      <c r="CO162" s="74" t="str">
        <f aca="false">IF(CN162="","",CN162*CK162)</f>
        <v/>
      </c>
      <c r="CP162" s="74" t="str">
        <f aca="false">IF(OR($BK162&lt;&gt;Constants!$B$12,NOT($CJ162)),"",IF(OR(NOT($BE162),NOT($BF162)),0,MIN(Constants!$B$18,(Constants!$B$29*$BH162+Constants!$B$30*$BI162)*IF($BG162,1,MAX(0,MIN(1,(Constants!$B$20-AF162)/Constants!$B$20))))))</f>
        <v/>
      </c>
      <c r="CQ162" s="74" t="str">
        <f aca="false">IF(CP162="","",CP162*CK162)</f>
        <v/>
      </c>
      <c r="CR162" s="75" t="str">
        <f aca="false">IF(OR($BK162&lt;&gt;Constants!$B$12,NOT($CJ162)),"",CM162+CO162+CQ162)</f>
        <v/>
      </c>
      <c r="CS162" s="73" t="str">
        <f aca="false">IF(OR($BK162&lt;&gt;Constants!$B$12,ISBLANK($C162)),"",BW162)</f>
        <v/>
      </c>
      <c r="CT162" s="74" t="str">
        <f aca="false">IF(OR($BK162&lt;&gt;Constants!$B$12,ISBLANK($C162)),"",CG162)</f>
        <v/>
      </c>
      <c r="CU162" s="75" t="str">
        <f aca="false">IF(OR($BK162&lt;&gt;Constants!$B$12,ISBLANK($C162)),"",CR162)</f>
        <v/>
      </c>
      <c r="CV162" s="74" t="str">
        <f aca="false">IF(OR($BK162&lt;&gt;Constants!$B$12,ISBLANK($C162)),"",IF(COUNT(CS162:CU162)=0,0,MAX(CS162:CU162)))</f>
        <v/>
      </c>
      <c r="CW162" s="74" t="str">
        <f aca="false">IF($BK162&lt;&gt;Constants!$B$12,"",CV162)</f>
        <v/>
      </c>
      <c r="CX162" s="74" t="str">
        <f aca="false">IF(ISNUMBER(CW162), RANK(CW162,$CW$11:$CW$510), "")</f>
        <v/>
      </c>
      <c r="CY162" s="73" t="str">
        <f aca="false">IF(OR($BK162&lt;&gt;Constants!$B$12,ISBLANK($C162)),"",MAX(BT162,CD162,CO162))</f>
        <v/>
      </c>
      <c r="CZ162" s="74" t="str">
        <f aca="false">IF(ISNUMBER(CY162), RANK(CY162,CY$11:CY$510), "")</f>
        <v/>
      </c>
      <c r="DA162" s="74" t="str">
        <f aca="false">IF(OR($BK162&lt;&gt;Constants!$B$12,ISBLANK($C162)),"",MAX(AM162,AU162,IF($CH162,BC162,0)))</f>
        <v/>
      </c>
      <c r="DB162" s="74" t="str">
        <f aca="false">IF(ISNUMBER(DA162), RANK(DA162,DA$11:DA$510,1), "")</f>
        <v/>
      </c>
      <c r="DC162" s="74" t="str">
        <f aca="false">IF(OR($BK162&lt;&gt;Constants!$B$12,ISBLANK($C162)),"",MAX(BV162,CF162,CQ162))</f>
        <v/>
      </c>
      <c r="DD162" s="74" t="str">
        <f aca="false">IF(ISNUMBER(DC162),RANK(DC162,DC$11:DC$510),"")</f>
        <v/>
      </c>
      <c r="DE162" s="77" t="str">
        <f aca="false">IFERROR(IF(OR($BK162&lt;&gt;Constants!$B$12, ISBLANK($C162)),"",LARGE(CS162:CU162,2)), 0)</f>
        <v/>
      </c>
      <c r="DF162" s="75" t="str">
        <f aca="false">IF(ISNUMBER(DE162), RANK(DE162,DE$11:DE$510), "")</f>
        <v/>
      </c>
      <c r="DG162" s="74" t="str">
        <f aca="false">IF(ISBLANK($C162),"",IF(BK162=Constants!$B$12,RANK($CX162, $CX$11:$CX$510, 1)+
SUMPRODUCT(--($CX$11:$CX$510=$CX162),--($CZ162&gt;$CZ$11:$CZ$510))+
SUMPRODUCT(--($CX$11:$CX$510=$CX162),--($CZ162=$CZ$11:$CZ$510),--($DB162&gt;$DB$11:$DB$510))+
SUMPRODUCT(--($CX$11:$CX$510=$CX162),--($CZ162=$CZ$11:$CZ$510),--($DB162=$DB$11:$DB$510), --($DD162&gt;$DD$11:$DD$510))+
SUMPRODUCT(--($CX$11:$CX$510=$CX162),--($CZ162=$CZ$11:$CZ$510),--($DB162=$DB$11:$DB$510), --($DD162=$DD$11:$DD$510), --($DF162&gt;$DF$11:$DF$510))
,BK162)
)</f>
        <v/>
      </c>
      <c r="DH162" s="74" t="str">
        <f aca="false">IF(ISBLANK(C162),"",IF(BK162&lt;&gt;Constants!$B$12, BK162, CX162-DG162))</f>
        <v/>
      </c>
      <c r="DI162" s="75"/>
      <c r="DJ162" s="78"/>
      <c r="DK162" s="79" t="str">
        <f aca="false">IF(ISBLANK($C162),"",IF($BK162=Constants!$B$13,$BM162,""))</f>
        <v/>
      </c>
      <c r="DL162" s="78" t="str">
        <f aca="false">IF(ISBLANK($C162),"",IF($BK162&lt;&gt;Constants!$B$12,"",IF(COUNT($CS162:$CU162)=0,"",MATCH($CV162,$CS162:$CU162,0))))</f>
        <v/>
      </c>
      <c r="DM162" s="80" t="str">
        <f aca="false">IF(ISNUMBER($DL162),CHOOSE($DL162,$BR162,$CB162,$CM162),"")</f>
        <v/>
      </c>
      <c r="DN162" s="80" t="str">
        <f aca="false">IF(ISNUMBER($DL162),CHOOSE($DL162,$BT162,$CD162,$CO162),"")</f>
        <v/>
      </c>
      <c r="DO162" s="80" t="str">
        <f aca="false">IF(ISNUMBER($DL162),CHOOSE($DL162,$BV162,$CF162,$CQ162),"")</f>
        <v/>
      </c>
      <c r="DP162" s="81" t="str">
        <f aca="false">IF(ISBLANK(C162),"",IF(BK162&lt;&gt;Constants!$B$12, BK162 ,CW162))</f>
        <v/>
      </c>
      <c r="DQ162" s="82" t="str">
        <f aca="false">IF(ISBLANK($C162),"",IF($BK162&lt;&gt;Constants!$B$12,$BK162,$BL162))</f>
        <v/>
      </c>
      <c r="DR162" s="82" t="str">
        <f aca="false">IF(ISBLANK(C162),"",DH162)</f>
        <v/>
      </c>
      <c r="DS162" s="82" t="str">
        <f aca="false">IF(ISBLANK(C162),"",DG162)</f>
        <v/>
      </c>
      <c r="DT162" s="83" t="str">
        <f aca="false">IF(ISBLANK(C162),
  "",
IF(DS162=Constants!$B$9,COUNTA($C$11:$C510)+2,IF(DS162=Constants!$B$10,COUNTA($C$11:$C510)+1,IF(DS162=Constants!$B$11,COUNTA($C$11:$C510),DS162))))</f>
        <v/>
      </c>
      <c r="DU162" s="3"/>
      <c r="DV162" s="84" t="n">
        <f aca="false">IF(OR(ISNUMBER(DS162),DS162="DQ",DS162="P",DS162="NS"),
    1,
    0
)</f>
        <v>0</v>
      </c>
      <c r="DW162" s="84" t="n">
        <v>152</v>
      </c>
      <c r="DX162" s="84" t="str">
        <f aca="false">IF(ISBLANK($C162),"",IF(ISNUMBER(DT162),DT162+ROW($B162)/1000,""))</f>
        <v/>
      </c>
      <c r="DY162" s="84" t="str">
        <f aca="false">IF(ISNUMBER(DX162), RANK(DX162,DX$11:DX$510,1), "")</f>
        <v/>
      </c>
      <c r="DZ162" s="84" t="str">
        <f aca="false">IF(ISBLANK($C162),
    "",
    $B162
)</f>
        <v/>
      </c>
      <c r="EA162" s="84" t="str">
        <f aca="false">IF(ISBLANK($C162),
    "",
    $C162
)</f>
        <v/>
      </c>
      <c r="EB162" s="84" t="str">
        <f aca="false">IF(ISBLANK($C162),
    "",
    $D162
)</f>
        <v/>
      </c>
      <c r="EC162" s="84" t="str">
        <f aca="false">IF(ISBLANK($C162),"",$DQ162)</f>
        <v/>
      </c>
      <c r="ED162" s="86" t="str">
        <f aca="false">DP162</f>
        <v/>
      </c>
      <c r="EE162" s="84" t="str">
        <f aca="false">IF(ISBLANK($C162),
    "",
    DS162
)</f>
        <v/>
      </c>
      <c r="EF162" s="87" t="str">
        <f aca="false">IF(DW162&gt;DV$10,
    "",
    VLOOKUP(DW162,DY$11:EE660,7,FALSE())
)</f>
        <v/>
      </c>
      <c r="EG162" s="88" t="str">
        <f aca="false">IF(DW162&gt;DV$10,
    "",
    VLOOKUP(DW162,DY$11:EE660,2,FALSE())
)</f>
        <v/>
      </c>
      <c r="EH162" s="88" t="str">
        <f aca="false">IF(DW162&gt;DV$10,
    "",
    VLOOKUP(DW162,DY$11:EE660,3,FALSE())
)</f>
        <v/>
      </c>
      <c r="EI162" s="88" t="str">
        <f aca="false">IF(DW162&gt;DV$10,
    "",
    VLOOKUP(DW162,DY$11:EE660,4,FALSE())
)</f>
        <v/>
      </c>
      <c r="EJ162" s="89" t="str">
        <f aca="false">IF(DW162&gt;DV$10,
    "",
    VLOOKUP(DW162,DY$11:EE660,6,FALSE())
)</f>
        <v/>
      </c>
      <c r="EK162" s="59"/>
    </row>
    <row r="163" customFormat="false" ht="15.75" hidden="false" customHeight="false" outlineLevel="0" collapsed="false">
      <c r="A163" s="3"/>
      <c r="B163" s="155"/>
      <c r="C163" s="156"/>
      <c r="D163" s="96"/>
      <c r="E163" s="157"/>
      <c r="F163" s="148"/>
      <c r="G163" s="148"/>
      <c r="H163" s="149"/>
      <c r="I163" s="150"/>
      <c r="J163" s="151"/>
      <c r="K163" s="151"/>
      <c r="L163" s="151"/>
      <c r="M163" s="151"/>
      <c r="N163" s="152"/>
      <c r="O163" s="103"/>
      <c r="P163" s="148"/>
      <c r="Q163" s="149"/>
      <c r="R163" s="150"/>
      <c r="S163" s="151"/>
      <c r="T163" s="151"/>
      <c r="U163" s="151"/>
      <c r="V163" s="151"/>
      <c r="W163" s="152"/>
      <c r="X163" s="103"/>
      <c r="Y163" s="148"/>
      <c r="Z163" s="149"/>
      <c r="AA163" s="150"/>
      <c r="AB163" s="151"/>
      <c r="AC163" s="151"/>
      <c r="AD163" s="151"/>
      <c r="AE163" s="151"/>
      <c r="AF163" s="152"/>
      <c r="AG163" s="104"/>
      <c r="AH163" s="150"/>
      <c r="AI163" s="73"/>
      <c r="AJ163" s="73" t="str">
        <f aca="false">IF(ISBLANK($C163),
  "",
IF(E163=Constants!$B$7,
  TRUE(),
IF(E163=Constants!$B$8,
  FALSE(),
  TRUE()
)))</f>
        <v/>
      </c>
      <c r="AK163" s="74" t="str">
        <f aca="false">IF(ISBLANK($C163),"",IF(F163=Constants!$B$8,FALSE(),TRUE()))</f>
        <v/>
      </c>
      <c r="AL163" s="74" t="str">
        <f aca="false">IF(ISBLANK($C163),"",COUNTA($G163:$O163)&gt;0)</f>
        <v/>
      </c>
      <c r="AM163" s="74" t="str">
        <f aca="false">IF(OR(ISBLANK($C163),$AL163&lt;&gt;TRUE()),"",IF(ISBLANK(G163),Constants!$B$27,MAX(0,G163)))</f>
        <v/>
      </c>
      <c r="AN163" s="74" t="str">
        <f aca="false">IF(OR(ISBLANK($C163),$AL163&lt;&gt;TRUE()),"",IF(ISBLANK(H163),Constants!$B$28,MAX(0,H163)))</f>
        <v/>
      </c>
      <c r="AO163" s="74" t="str">
        <f aca="false">IF(OR(ISBLANK($C163),$AL163&lt;&gt;TRUE()),"",IF(J163=Constants!$B$7,TRUE(),IF(J163=Constants!$B$8,FALSE(),TRUE())))</f>
        <v/>
      </c>
      <c r="AP163" s="74" t="str">
        <f aca="false">IF(OR(ISBLANK($C163),$AL163&lt;&gt;TRUE()),"",IF(I163=Constants!$B$7,TRUE(),IF(I163=Constants!$B$8,FALSE(),TRUE())))</f>
        <v/>
      </c>
      <c r="AQ163" s="74" t="str">
        <f aca="false">IF(OR(ISBLANK($C163),$AL163&lt;&gt;TRUE()),"",IF(K163=Constants!$B$33,TRUE(),IF(K163=Constants!$B$34,FALSE(),IF(AND(ISNUMBER(O163),OR(ISBLANK(N163),N163=0)),TRUE(),IF(AND(ISBLANK(O163),ISNUMBER(N163),N163&lt;&gt;0),FALSE(),"")))))</f>
        <v/>
      </c>
      <c r="AR163" s="74" t="str">
        <f aca="false">IF(OR(ISBLANK($C163),$AL163&lt;&gt;TRUE()),"",IF(ISBLANK(L163),Constants!$B$35,MAX(0,MIN(Constants!$B$31,L163))))</f>
        <v/>
      </c>
      <c r="AS163" s="74" t="str">
        <f aca="false">IF(OR(ISBLANK($C163),$AL163&lt;&gt;TRUE()),"",IF(ISBLANK(M163),Constants!$B$35,MAX(0,MIN(Constants!$B$32,M163))))</f>
        <v/>
      </c>
      <c r="AT163" s="74" t="str">
        <f aca="false">IF(ISBLANK($C163),"",COUNTA($P163:$X163)&gt;0)</f>
        <v/>
      </c>
      <c r="AU163" s="74" t="str">
        <f aca="false">IF(OR(ISBLANK($C163),$AT163&lt;&gt;TRUE()),"",IF(ISBLANK(P163),Constants!$B$27,MAX(0,P163)))</f>
        <v/>
      </c>
      <c r="AV163" s="74" t="str">
        <f aca="false">IF(OR(ISBLANK($C163),$AT163&lt;&gt;TRUE()),"",IF(ISBLANK(Q163),Constants!$B$28,MAX(0,Q163)))</f>
        <v/>
      </c>
      <c r="AW163" s="74" t="str">
        <f aca="false">IF(OR(ISBLANK($C163),$AT163&lt;&gt;TRUE()),"",IF(S163=Constants!$B$7,TRUE(),IF(S163=Constants!$B$8,FALSE(),TRUE())))</f>
        <v/>
      </c>
      <c r="AX163" s="74" t="str">
        <f aca="false">IF(OR(ISBLANK($C163),$AT163&lt;&gt;TRUE()),"",IF(R163=Constants!$B$7,TRUE(),IF(R163=Constants!$B$8,FALSE(),TRUE())))</f>
        <v/>
      </c>
      <c r="AY163" s="74" t="str">
        <f aca="false">IF(OR(ISBLANK($C163),$AT163&lt;&gt;TRUE()),"",IF(T163=Constants!$B$33,TRUE(),IF(T163=Constants!$B$34,FALSE(),IF(AND(ISNUMBER(X163),OR(ISBLANK(W163),W163=0)),TRUE(),IF(AND(ISBLANK(X163),ISNUMBER(W163),W163&lt;&gt;0),FALSE(),"")))))</f>
        <v/>
      </c>
      <c r="AZ163" s="74" t="str">
        <f aca="false">IF(OR(ISBLANK($C163),$AT163&lt;&gt;TRUE()),"",IF(ISBLANK(U163),Constants!$B$35,MAX(0,MIN(Constants!$B$31,U163))))</f>
        <v/>
      </c>
      <c r="BA163" s="74" t="str">
        <f aca="false">IF(OR(ISBLANK($C163),$AT163&lt;&gt;TRUE()),"",IF(ISBLANK(V163),Constants!$B$35,MAX(0,MIN(Constants!$B$32,V163))))</f>
        <v/>
      </c>
      <c r="BB163" s="74" t="str">
        <f aca="false">IF(ISBLANK($C163),"",COUNTA($Y163:$AG163)&gt;0)</f>
        <v/>
      </c>
      <c r="BC163" s="74" t="str">
        <f aca="false">IF(OR(ISBLANK($C163),$BB163&lt;&gt;TRUE()),"",IF(ISBLANK(Y163),Constants!$B$27,MAX(0,Y163)))</f>
        <v/>
      </c>
      <c r="BD163" s="74" t="str">
        <f aca="false">IF(OR(ISBLANK($C163),$BB163&lt;&gt;TRUE()),"",IF(ISBLANK(Z163),Constants!$B$28,MAX(0,Z163)))</f>
        <v/>
      </c>
      <c r="BE163" s="74" t="str">
        <f aca="false">IF(OR(ISBLANK($C163),$BB163&lt;&gt;TRUE()),"",IF(AB163=Constants!$B$7,TRUE(),IF(AB163=Constants!$B$8,FALSE(),TRUE())))</f>
        <v/>
      </c>
      <c r="BF163" s="74" t="str">
        <f aca="false">IF(OR(ISBLANK($C163),$BB163&lt;&gt;TRUE()),"",IF(AA163=Constants!$B$7,TRUE(),IF(AA163=Constants!$B$8,FALSE(),TRUE())))</f>
        <v/>
      </c>
      <c r="BG163" s="74" t="str">
        <f aca="false">IF(OR(ISBLANK($C163),$BB163&lt;&gt;TRUE()),"",IF(AC163=Constants!$B$33,TRUE(),IF(AC163=Constants!$B$34,FALSE(),IF(AND(ISNUMBER(AG163),OR(ISBLANK(AF163),AF163=0)),TRUE(),IF(AND(ISBLANK(AG163),ISNUMBER(AF163),AF163&lt;&gt;0),FALSE(),"")))))</f>
        <v/>
      </c>
      <c r="BH163" s="74" t="str">
        <f aca="false">IF(OR(ISBLANK($C163),$BB163&lt;&gt;TRUE()),"",IF(ISBLANK(AD163),Constants!$B$35,MAX(0,MIN(Constants!$B$31,AD163))))</f>
        <v/>
      </c>
      <c r="BI163" s="74" t="str">
        <f aca="false">IF(OR(ISBLANK($C163),$BB163&lt;&gt;TRUE()),"",IF(ISBLANK(AE163),Constants!$B$35,MAX(0,MIN(Constants!$B$32,AE163))))</f>
        <v/>
      </c>
      <c r="BJ163" s="75" t="str">
        <f aca="false">IF(ISBLANK($C163),
  "",
IF(AH163=Constants!$B$7,
  TRUE(),
IF(AH163=Constants!$B$8,
  FALSE(),
  FALSE()
)))</f>
        <v/>
      </c>
      <c r="BK163" s="74" t="str">
        <f aca="false">IF(ISBLANK($C163),"",IF($BJ163,Constants!$B$9,IF(COUNTA($E163:$AH163)=0,Constants!$B$10,IF(NOT($AK163),Constants!$B$11,IF(AND(NOT(ISNUMBER($BM163)),COUNTA($O163,$X163,$AG163)&gt;0),Constants!$B$13,Constants!$B$12)))))</f>
        <v/>
      </c>
      <c r="BL163" s="74" t="str">
        <f aca="false">IF(ISBLANK($C163),"",IF($BK163&lt;&gt;Constants!$B$12,$BK163,Constants!$B$4))</f>
        <v/>
      </c>
      <c r="BM163" s="73" t="str">
        <f aca="false">IF(OR(ISBLANK($D$8), NOT(ISNUMBER($D$8))), Constants!$B$17,$D$8)</f>
        <v>ERROR: Set Target Time in cell D8</v>
      </c>
      <c r="BN163" s="73" t="str">
        <f aca="false">IF(OR($BK163&lt;&gt;Constants!$B$12,$AL163&lt;&gt;TRUE()),"",IF(NOT($AO163),TRUE(),IF($AQ163="","",$AQ163)))</f>
        <v/>
      </c>
      <c r="BO163" s="74" t="b">
        <f aca="false">IF(BN163="",FALSE(),IF(NOT($AO163),TRUE(),IF($AQ163,ISNUMBER(O163),ISNUMBER(N163))))</f>
        <v>0</v>
      </c>
      <c r="BP163" s="76" t="str">
        <f aca="false">IF(BO163,IF($AJ163,1,Constants!$B$22)*POWER(Constants!$B$23,MAX($AM163,0))*POWER(Constants!$B$24,MAX($AN163,0)),"")</f>
        <v/>
      </c>
      <c r="BQ163" s="74" t="str">
        <f aca="false">IF(OR($BK163&lt;&gt;Constants!$B$12,NOT($BO163)),"",IF(NOT($AO163),0,Constants!$B$19*IF($AQ163,1,MAX(0,MIN(1,(Constants!$B$20-N163)/Constants!$B$20)))))</f>
        <v/>
      </c>
      <c r="BR163" s="74" t="str">
        <f aca="false">IF(BQ163="","",BQ163*IF($AP163,1,Constants!$B$25)*BP163)</f>
        <v/>
      </c>
      <c r="BS163" s="74" t="str">
        <f aca="false">IF(OR($BK163&lt;&gt;Constants!$B$12,NOT($BO163)),"",IF(NOT($AO163),0,IF(NOT($AQ163),0,MAX(0,Constants!$B$21*(1-ABS(O163-$BM163)/$BM163)))))</f>
        <v/>
      </c>
      <c r="BT163" s="74" t="str">
        <f aca="false">IF(BS163="","",BS163*BP163)</f>
        <v/>
      </c>
      <c r="BU163" s="74" t="str">
        <f aca="false">IF(OR($BK163&lt;&gt;Constants!$B$12,NOT($BO163)),"",IF(OR(NOT($AO163),NOT($AP163)),0,MIN(Constants!$B$18,(Constants!$B$29*$AR163+Constants!$B$30*$AS163)*IF($AQ163,1,MAX(0,MIN(1,(Constants!$B$20-N163)/Constants!$B$20))))))</f>
        <v/>
      </c>
      <c r="BV163" s="74" t="str">
        <f aca="false">IF(BU163="","",BU163*BP163)</f>
        <v/>
      </c>
      <c r="BW163" s="75" t="str">
        <f aca="false">IF(OR($BK163&lt;&gt;Constants!$B$12,NOT($BO163)),"",BR163+BT163+BV163)</f>
        <v/>
      </c>
      <c r="BX163" s="73" t="str">
        <f aca="false">IF(OR($BK163&lt;&gt;Constants!$B$12,$AT163&lt;&gt;TRUE()),"",IF(NOT($AW163),TRUE(),IF($AY163="","",$AY163)))</f>
        <v/>
      </c>
      <c r="BY163" s="74" t="b">
        <f aca="false">IF(BX163="",FALSE(),IF(NOT($AW163),TRUE(),IF($AY163,ISNUMBER(X163),ISNUMBER(W163))))</f>
        <v>0</v>
      </c>
      <c r="BZ163" s="76" t="str">
        <f aca="false">IF(BY163,IF($AJ163,1,Constants!$B$22)*POWER(Constants!$B$23,MAX($AU163,0))*POWER(Constants!$B$24,MAX($AV163,0)),"")</f>
        <v/>
      </c>
      <c r="CA163" s="74" t="str">
        <f aca="false">IF(OR($BK163&lt;&gt;Constants!$B$12,NOT($BY163)),"",IF(NOT($AW163),0,Constants!$B$19*IF($AY163,1,MAX(0,MIN(1,(Constants!$B$20-W163)/Constants!$B$20)))))</f>
        <v/>
      </c>
      <c r="CB163" s="74" t="str">
        <f aca="false">IF(CA163="","",CA163*IF($AX163,1,Constants!$B$25)*BZ163)</f>
        <v/>
      </c>
      <c r="CC163" s="74" t="str">
        <f aca="false">IF(OR($BK163&lt;&gt;Constants!$B$12,NOT($BY163)),"",IF(NOT($AW163),0,IF(NOT($AY163),0,MAX(0,Constants!$B$21*(1-ABS(X163-$BM163)/$BM163)))))</f>
        <v/>
      </c>
      <c r="CD163" s="74" t="str">
        <f aca="false">IF(CC163="","",CC163*BZ163)</f>
        <v/>
      </c>
      <c r="CE163" s="74" t="str">
        <f aca="false">IF(OR($BK163&lt;&gt;Constants!$B$12,NOT($BY163)),"",IF(OR(NOT($AW163),NOT($AX163)),0,MIN(Constants!$B$18,(Constants!$B$29*$AZ163+Constants!$B$30*$BA163)*IF($AY163,1,MAX(0,MIN(1,(Constants!$B$20-W163)/Constants!$B$20))))))</f>
        <v/>
      </c>
      <c r="CF163" s="74" t="str">
        <f aca="false">IF(CE163="","",CE163*BZ163)</f>
        <v/>
      </c>
      <c r="CG163" s="75" t="str">
        <f aca="false">IF(OR($BK163&lt;&gt;Constants!$B$12,NOT($BY163)),"",CB163+CD163+CF163)</f>
        <v/>
      </c>
      <c r="CH163" s="73" t="b">
        <f aca="false">IF(OR(BN163="",BX163=""),TRUE(),BN163&lt;&gt;BX163)</f>
        <v>1</v>
      </c>
      <c r="CI163" s="74" t="str">
        <f aca="false">IF(OR($BK163&lt;&gt;Constants!$B$12,$BB163&lt;&gt;TRUE(),NOT($CH163)),"",IF(NOT($BE163),TRUE(),IF($BG163="","",$BG163)))</f>
        <v/>
      </c>
      <c r="CJ163" s="74" t="b">
        <f aca="false">IF(CI163="",FALSE(),IF(NOT($BE163),TRUE(),IF($BG163,ISNUMBER(AG163),ISNUMBER(AF163))))</f>
        <v>0</v>
      </c>
      <c r="CK163" s="76" t="str">
        <f aca="false">IF(CJ163,IF($AJ163,1,Constants!$B$22)*POWER(Constants!$B$23,MAX($BC163,0))*POWER(Constants!$B$24,MAX($BD163,0)),"")</f>
        <v/>
      </c>
      <c r="CL163" s="74" t="str">
        <f aca="false">IF(OR($BK163&lt;&gt;Constants!$B$12,NOT($CJ163)),"",IF(NOT($BE163),0,Constants!$B$19*IF($BG163,1,MAX(0,MIN(1,(Constants!$B$20-AF163)/Constants!$B$20)))))</f>
        <v/>
      </c>
      <c r="CM163" s="74" t="str">
        <f aca="false">IF(CL163="","",CL163*IF($BF163,1,Constants!$B$25)*CK163)</f>
        <v/>
      </c>
      <c r="CN163" s="74" t="str">
        <f aca="false">IF(OR($BK163&lt;&gt;Constants!$B$12,NOT($CJ163)),"",IF(NOT($BE163),0,IF(NOT($BG163),0,MAX(0,Constants!$B$21*(1-ABS(AG163-$BM163)/$BM163)))))</f>
        <v/>
      </c>
      <c r="CO163" s="74" t="str">
        <f aca="false">IF(CN163="","",CN163*CK163)</f>
        <v/>
      </c>
      <c r="CP163" s="74" t="str">
        <f aca="false">IF(OR($BK163&lt;&gt;Constants!$B$12,NOT($CJ163)),"",IF(OR(NOT($BE163),NOT($BF163)),0,MIN(Constants!$B$18,(Constants!$B$29*$BH163+Constants!$B$30*$BI163)*IF($BG163,1,MAX(0,MIN(1,(Constants!$B$20-AF163)/Constants!$B$20))))))</f>
        <v/>
      </c>
      <c r="CQ163" s="74" t="str">
        <f aca="false">IF(CP163="","",CP163*CK163)</f>
        <v/>
      </c>
      <c r="CR163" s="75" t="str">
        <f aca="false">IF(OR($BK163&lt;&gt;Constants!$B$12,NOT($CJ163)),"",CM163+CO163+CQ163)</f>
        <v/>
      </c>
      <c r="CS163" s="73" t="str">
        <f aca="false">IF(OR($BK163&lt;&gt;Constants!$B$12,ISBLANK($C163)),"",BW163)</f>
        <v/>
      </c>
      <c r="CT163" s="74" t="str">
        <f aca="false">IF(OR($BK163&lt;&gt;Constants!$B$12,ISBLANK($C163)),"",CG163)</f>
        <v/>
      </c>
      <c r="CU163" s="75" t="str">
        <f aca="false">IF(OR($BK163&lt;&gt;Constants!$B$12,ISBLANK($C163)),"",CR163)</f>
        <v/>
      </c>
      <c r="CV163" s="74" t="str">
        <f aca="false">IF(OR($BK163&lt;&gt;Constants!$B$12,ISBLANK($C163)),"",IF(COUNT(CS163:CU163)=0,0,MAX(CS163:CU163)))</f>
        <v/>
      </c>
      <c r="CW163" s="74" t="str">
        <f aca="false">IF($BK163&lt;&gt;Constants!$B$12,"",CV163)</f>
        <v/>
      </c>
      <c r="CX163" s="74" t="str">
        <f aca="false">IF(ISNUMBER(CW163), RANK(CW163,$CW$11:$CW$510), "")</f>
        <v/>
      </c>
      <c r="CY163" s="73" t="str">
        <f aca="false">IF(OR($BK163&lt;&gt;Constants!$B$12,ISBLANK($C163)),"",MAX(BT163,CD163,CO163))</f>
        <v/>
      </c>
      <c r="CZ163" s="74" t="str">
        <f aca="false">IF(ISNUMBER(CY163), RANK(CY163,CY$11:CY$510), "")</f>
        <v/>
      </c>
      <c r="DA163" s="74" t="str">
        <f aca="false">IF(OR($BK163&lt;&gt;Constants!$B$12,ISBLANK($C163)),"",MAX(AM163,AU163,IF($CH163,BC163,0)))</f>
        <v/>
      </c>
      <c r="DB163" s="74" t="str">
        <f aca="false">IF(ISNUMBER(DA163), RANK(DA163,DA$11:DA$510,1), "")</f>
        <v/>
      </c>
      <c r="DC163" s="74" t="str">
        <f aca="false">IF(OR($BK163&lt;&gt;Constants!$B$12,ISBLANK($C163)),"",MAX(BV163,CF163,CQ163))</f>
        <v/>
      </c>
      <c r="DD163" s="74" t="str">
        <f aca="false">IF(ISNUMBER(DC163),RANK(DC163,DC$11:DC$510),"")</f>
        <v/>
      </c>
      <c r="DE163" s="77" t="str">
        <f aca="false">IFERROR(IF(OR($BK163&lt;&gt;Constants!$B$12, ISBLANK($C163)),"",LARGE(CS163:CU163,2)), 0)</f>
        <v/>
      </c>
      <c r="DF163" s="75" t="str">
        <f aca="false">IF(ISNUMBER(DE163), RANK(DE163,DE$11:DE$510), "")</f>
        <v/>
      </c>
      <c r="DG163" s="74" t="str">
        <f aca="false">IF(ISBLANK($C163),"",IF(BK163=Constants!$B$12,RANK($CX163, $CX$11:$CX$510, 1)+
SUMPRODUCT(--($CX$11:$CX$510=$CX163),--($CZ163&gt;$CZ$11:$CZ$510))+
SUMPRODUCT(--($CX$11:$CX$510=$CX163),--($CZ163=$CZ$11:$CZ$510),--($DB163&gt;$DB$11:$DB$510))+
SUMPRODUCT(--($CX$11:$CX$510=$CX163),--($CZ163=$CZ$11:$CZ$510),--($DB163=$DB$11:$DB$510), --($DD163&gt;$DD$11:$DD$510))+
SUMPRODUCT(--($CX$11:$CX$510=$CX163),--($CZ163=$CZ$11:$CZ$510),--($DB163=$DB$11:$DB$510), --($DD163=$DD$11:$DD$510), --($DF163&gt;$DF$11:$DF$510))
,BK163)
)</f>
        <v/>
      </c>
      <c r="DH163" s="74" t="str">
        <f aca="false">IF(ISBLANK(C163),"",IF(BK163&lt;&gt;Constants!$B$12, BK163, CX163-DG163))</f>
        <v/>
      </c>
      <c r="DI163" s="75"/>
      <c r="DJ163" s="78"/>
      <c r="DK163" s="79" t="str">
        <f aca="false">IF(ISBLANK($C163),"",IF($BK163=Constants!$B$13,$BM163,""))</f>
        <v/>
      </c>
      <c r="DL163" s="78" t="str">
        <f aca="false">IF(ISBLANK($C163),"",IF($BK163&lt;&gt;Constants!$B$12,"",IF(COUNT($CS163:$CU163)=0,"",MATCH($CV163,$CS163:$CU163,0))))</f>
        <v/>
      </c>
      <c r="DM163" s="80" t="str">
        <f aca="false">IF(ISNUMBER($DL163),CHOOSE($DL163,$BR163,$CB163,$CM163),"")</f>
        <v/>
      </c>
      <c r="DN163" s="80" t="str">
        <f aca="false">IF(ISNUMBER($DL163),CHOOSE($DL163,$BT163,$CD163,$CO163),"")</f>
        <v/>
      </c>
      <c r="DO163" s="80" t="str">
        <f aca="false">IF(ISNUMBER($DL163),CHOOSE($DL163,$BV163,$CF163,$CQ163),"")</f>
        <v/>
      </c>
      <c r="DP163" s="81" t="str">
        <f aca="false">IF(ISBLANK(C163),"",IF(BK163&lt;&gt;Constants!$B$12, BK163 ,CW163))</f>
        <v/>
      </c>
      <c r="DQ163" s="82" t="str">
        <f aca="false">IF(ISBLANK($C163),"",IF($BK163&lt;&gt;Constants!$B$12,$BK163,$BL163))</f>
        <v/>
      </c>
      <c r="DR163" s="82" t="str">
        <f aca="false">IF(ISBLANK(C163),"",DH163)</f>
        <v/>
      </c>
      <c r="DS163" s="82" t="str">
        <f aca="false">IF(ISBLANK(C163),"",DG163)</f>
        <v/>
      </c>
      <c r="DT163" s="83" t="str">
        <f aca="false">IF(ISBLANK(C163),
  "",
IF(DS163=Constants!$B$9,COUNTA($C$11:$C510)+2,IF(DS163=Constants!$B$10,COUNTA($C$11:$C510)+1,IF(DS163=Constants!$B$11,COUNTA($C$11:$C510),DS163))))</f>
        <v/>
      </c>
      <c r="DU163" s="3"/>
      <c r="DV163" s="84" t="n">
        <f aca="false">IF(OR(ISNUMBER(DS163),DS163="DQ",DS163="P",DS163="NS"),
    1,
    0
)</f>
        <v>0</v>
      </c>
      <c r="DW163" s="84" t="n">
        <v>153</v>
      </c>
      <c r="DX163" s="84" t="str">
        <f aca="false">IF(ISBLANK($C163),"",IF(ISNUMBER(DT163),DT163+ROW($B163)/1000,""))</f>
        <v/>
      </c>
      <c r="DY163" s="84" t="str">
        <f aca="false">IF(ISNUMBER(DX163), RANK(DX163,DX$11:DX$510,1), "")</f>
        <v/>
      </c>
      <c r="DZ163" s="84" t="str">
        <f aca="false">IF(ISBLANK($C163),
    "",
    $B163
)</f>
        <v/>
      </c>
      <c r="EA163" s="84" t="str">
        <f aca="false">IF(ISBLANK($C163),
    "",
    $C163
)</f>
        <v/>
      </c>
      <c r="EB163" s="84" t="str">
        <f aca="false">IF(ISBLANK($C163),
    "",
    $D163
)</f>
        <v/>
      </c>
      <c r="EC163" s="84" t="str">
        <f aca="false">IF(ISBLANK($C163),"",$DQ163)</f>
        <v/>
      </c>
      <c r="ED163" s="86" t="str">
        <f aca="false">DP163</f>
        <v/>
      </c>
      <c r="EE163" s="84" t="str">
        <f aca="false">IF(ISBLANK($C163),
    "",
    DS163
)</f>
        <v/>
      </c>
      <c r="EF163" s="87" t="str">
        <f aca="false">IF(DW163&gt;DV$10,
    "",
    VLOOKUP(DW163,DY$11:EE661,7,FALSE())
)</f>
        <v/>
      </c>
      <c r="EG163" s="88" t="str">
        <f aca="false">IF(DW163&gt;DV$10,
    "",
    VLOOKUP(DW163,DY$11:EE661,2,FALSE())
)</f>
        <v/>
      </c>
      <c r="EH163" s="88" t="str">
        <f aca="false">IF(DW163&gt;DV$10,
    "",
    VLOOKUP(DW163,DY$11:EE661,3,FALSE())
)</f>
        <v/>
      </c>
      <c r="EI163" s="88" t="str">
        <f aca="false">IF(DW163&gt;DV$10,
    "",
    VLOOKUP(DW163,DY$11:EE661,4,FALSE())
)</f>
        <v/>
      </c>
      <c r="EJ163" s="89" t="str">
        <f aca="false">IF(DW163&gt;DV$10,
    "",
    VLOOKUP(DW163,DY$11:EE661,6,FALSE())
)</f>
        <v/>
      </c>
      <c r="EK163" s="59"/>
    </row>
    <row r="164" customFormat="false" ht="15.75" hidden="false" customHeight="false" outlineLevel="0" collapsed="false">
      <c r="A164" s="3"/>
      <c r="B164" s="153"/>
      <c r="C164" s="154"/>
      <c r="D164" s="135"/>
      <c r="E164" s="158"/>
      <c r="F164" s="137"/>
      <c r="G164" s="137"/>
      <c r="H164" s="138"/>
      <c r="I164" s="139"/>
      <c r="J164" s="140"/>
      <c r="K164" s="140"/>
      <c r="L164" s="140"/>
      <c r="M164" s="140"/>
      <c r="N164" s="141"/>
      <c r="O164" s="142"/>
      <c r="P164" s="137"/>
      <c r="Q164" s="138"/>
      <c r="R164" s="139"/>
      <c r="S164" s="140"/>
      <c r="T164" s="140"/>
      <c r="U164" s="140"/>
      <c r="V164" s="140"/>
      <c r="W164" s="141"/>
      <c r="X164" s="142"/>
      <c r="Y164" s="137"/>
      <c r="Z164" s="138"/>
      <c r="AA164" s="139"/>
      <c r="AB164" s="140"/>
      <c r="AC164" s="140"/>
      <c r="AD164" s="140"/>
      <c r="AE164" s="140"/>
      <c r="AF164" s="141"/>
      <c r="AG164" s="143"/>
      <c r="AH164" s="139"/>
      <c r="AI164" s="116"/>
      <c r="AJ164" s="116" t="str">
        <f aca="false">IF(ISBLANK($C164),
  "",
IF(E164=Constants!$B$7,
  TRUE(),
IF(E164=Constants!$B$8,
  FALSE(),
  TRUE()
)))</f>
        <v/>
      </c>
      <c r="AK164" s="117" t="str">
        <f aca="false">IF(ISBLANK($C164),"",IF(F164=Constants!$B$8,FALSE(),TRUE()))</f>
        <v/>
      </c>
      <c r="AL164" s="117" t="str">
        <f aca="false">IF(ISBLANK($C164),"",COUNTA($G164:$O164)&gt;0)</f>
        <v/>
      </c>
      <c r="AM164" s="117" t="str">
        <f aca="false">IF(OR(ISBLANK($C164),$AL164&lt;&gt;TRUE()),"",IF(ISBLANK(G164),Constants!$B$27,MAX(0,G164)))</f>
        <v/>
      </c>
      <c r="AN164" s="117" t="str">
        <f aca="false">IF(OR(ISBLANK($C164),$AL164&lt;&gt;TRUE()),"",IF(ISBLANK(H164),Constants!$B$28,MAX(0,H164)))</f>
        <v/>
      </c>
      <c r="AO164" s="117" t="str">
        <f aca="false">IF(OR(ISBLANK($C164),$AL164&lt;&gt;TRUE()),"",IF(J164=Constants!$B$7,TRUE(),IF(J164=Constants!$B$8,FALSE(),TRUE())))</f>
        <v/>
      </c>
      <c r="AP164" s="117" t="str">
        <f aca="false">IF(OR(ISBLANK($C164),$AL164&lt;&gt;TRUE()),"",IF(I164=Constants!$B$7,TRUE(),IF(I164=Constants!$B$8,FALSE(),TRUE())))</f>
        <v/>
      </c>
      <c r="AQ164" s="117" t="str">
        <f aca="false">IF(OR(ISBLANK($C164),$AL164&lt;&gt;TRUE()),"",IF(K164=Constants!$B$33,TRUE(),IF(K164=Constants!$B$34,FALSE(),IF(AND(ISNUMBER(O164),OR(ISBLANK(N164),N164=0)),TRUE(),IF(AND(ISBLANK(O164),ISNUMBER(N164),N164&lt;&gt;0),FALSE(),"")))))</f>
        <v/>
      </c>
      <c r="AR164" s="117" t="str">
        <f aca="false">IF(OR(ISBLANK($C164),$AL164&lt;&gt;TRUE()),"",IF(ISBLANK(L164),Constants!$B$35,MAX(0,MIN(Constants!$B$31,L164))))</f>
        <v/>
      </c>
      <c r="AS164" s="117" t="str">
        <f aca="false">IF(OR(ISBLANK($C164),$AL164&lt;&gt;TRUE()),"",IF(ISBLANK(M164),Constants!$B$35,MAX(0,MIN(Constants!$B$32,M164))))</f>
        <v/>
      </c>
      <c r="AT164" s="117" t="str">
        <f aca="false">IF(ISBLANK($C164),"",COUNTA($P164:$X164)&gt;0)</f>
        <v/>
      </c>
      <c r="AU164" s="117" t="str">
        <f aca="false">IF(OR(ISBLANK($C164),$AT164&lt;&gt;TRUE()),"",IF(ISBLANK(P164),Constants!$B$27,MAX(0,P164)))</f>
        <v/>
      </c>
      <c r="AV164" s="117" t="str">
        <f aca="false">IF(OR(ISBLANK($C164),$AT164&lt;&gt;TRUE()),"",IF(ISBLANK(Q164),Constants!$B$28,MAX(0,Q164)))</f>
        <v/>
      </c>
      <c r="AW164" s="117" t="str">
        <f aca="false">IF(OR(ISBLANK($C164),$AT164&lt;&gt;TRUE()),"",IF(S164=Constants!$B$7,TRUE(),IF(S164=Constants!$B$8,FALSE(),TRUE())))</f>
        <v/>
      </c>
      <c r="AX164" s="117" t="str">
        <f aca="false">IF(OR(ISBLANK($C164),$AT164&lt;&gt;TRUE()),"",IF(R164=Constants!$B$7,TRUE(),IF(R164=Constants!$B$8,FALSE(),TRUE())))</f>
        <v/>
      </c>
      <c r="AY164" s="117" t="str">
        <f aca="false">IF(OR(ISBLANK($C164),$AT164&lt;&gt;TRUE()),"",IF(T164=Constants!$B$33,TRUE(),IF(T164=Constants!$B$34,FALSE(),IF(AND(ISNUMBER(X164),OR(ISBLANK(W164),W164=0)),TRUE(),IF(AND(ISBLANK(X164),ISNUMBER(W164),W164&lt;&gt;0),FALSE(),"")))))</f>
        <v/>
      </c>
      <c r="AZ164" s="117" t="str">
        <f aca="false">IF(OR(ISBLANK($C164),$AT164&lt;&gt;TRUE()),"",IF(ISBLANK(U164),Constants!$B$35,MAX(0,MIN(Constants!$B$31,U164))))</f>
        <v/>
      </c>
      <c r="BA164" s="117" t="str">
        <f aca="false">IF(OR(ISBLANK($C164),$AT164&lt;&gt;TRUE()),"",IF(ISBLANK(V164),Constants!$B$35,MAX(0,MIN(Constants!$B$32,V164))))</f>
        <v/>
      </c>
      <c r="BB164" s="117" t="str">
        <f aca="false">IF(ISBLANK($C164),"",COUNTA($Y164:$AG164)&gt;0)</f>
        <v/>
      </c>
      <c r="BC164" s="117" t="str">
        <f aca="false">IF(OR(ISBLANK($C164),$BB164&lt;&gt;TRUE()),"",IF(ISBLANK(Y164),Constants!$B$27,MAX(0,Y164)))</f>
        <v/>
      </c>
      <c r="BD164" s="117" t="str">
        <f aca="false">IF(OR(ISBLANK($C164),$BB164&lt;&gt;TRUE()),"",IF(ISBLANK(Z164),Constants!$B$28,MAX(0,Z164)))</f>
        <v/>
      </c>
      <c r="BE164" s="117" t="str">
        <f aca="false">IF(OR(ISBLANK($C164),$BB164&lt;&gt;TRUE()),"",IF(AB164=Constants!$B$7,TRUE(),IF(AB164=Constants!$B$8,FALSE(),TRUE())))</f>
        <v/>
      </c>
      <c r="BF164" s="117" t="str">
        <f aca="false">IF(OR(ISBLANK($C164),$BB164&lt;&gt;TRUE()),"",IF(AA164=Constants!$B$7,TRUE(),IF(AA164=Constants!$B$8,FALSE(),TRUE())))</f>
        <v/>
      </c>
      <c r="BG164" s="117" t="str">
        <f aca="false">IF(OR(ISBLANK($C164),$BB164&lt;&gt;TRUE()),"",IF(AC164=Constants!$B$33,TRUE(),IF(AC164=Constants!$B$34,FALSE(),IF(AND(ISNUMBER(AG164),OR(ISBLANK(AF164),AF164=0)),TRUE(),IF(AND(ISBLANK(AG164),ISNUMBER(AF164),AF164&lt;&gt;0),FALSE(),"")))))</f>
        <v/>
      </c>
      <c r="BH164" s="117" t="str">
        <f aca="false">IF(OR(ISBLANK($C164),$BB164&lt;&gt;TRUE()),"",IF(ISBLANK(AD164),Constants!$B$35,MAX(0,MIN(Constants!$B$31,AD164))))</f>
        <v/>
      </c>
      <c r="BI164" s="117" t="str">
        <f aca="false">IF(OR(ISBLANK($C164),$BB164&lt;&gt;TRUE()),"",IF(ISBLANK(AE164),Constants!$B$35,MAX(0,MIN(Constants!$B$32,AE164))))</f>
        <v/>
      </c>
      <c r="BJ164" s="118" t="str">
        <f aca="false">IF(ISBLANK($C164),
  "",
IF(AH164=Constants!$B$7,
  TRUE(),
IF(AH164=Constants!$B$8,
  FALSE(),
  FALSE()
)))</f>
        <v/>
      </c>
      <c r="BK164" s="117" t="str">
        <f aca="false">IF(ISBLANK($C164),"",IF($BJ164,Constants!$B$9,IF(COUNTA($E164:$AH164)=0,Constants!$B$10,IF(NOT($AK164),Constants!$B$11,IF(AND(NOT(ISNUMBER($BM164)),COUNTA($O164,$X164,$AG164)&gt;0),Constants!$B$13,Constants!$B$12)))))</f>
        <v/>
      </c>
      <c r="BL164" s="117" t="str">
        <f aca="false">IF(ISBLANK($C164),"",IF($BK164&lt;&gt;Constants!$B$12,$BK164,Constants!$B$4))</f>
        <v/>
      </c>
      <c r="BM164" s="116" t="str">
        <f aca="false">IF(OR(ISBLANK($D$8), NOT(ISNUMBER($D$8))), Constants!$B$17,$D$8)</f>
        <v>ERROR: Set Target Time in cell D8</v>
      </c>
      <c r="BN164" s="119" t="str">
        <f aca="false">IF(OR($BK164&lt;&gt;Constants!$B$12,$AL164&lt;&gt;TRUE()),"",IF(NOT($AO164),TRUE(),IF($AQ164="","",$AQ164)))</f>
        <v/>
      </c>
      <c r="BO164" s="120" t="n">
        <f aca="false">IF(BN164="",FALSE(),IF(NOT($AO164),TRUE(),IF($AQ164,ISNUMBER(O164),ISNUMBER(N164))))</f>
        <v>0</v>
      </c>
      <c r="BP164" s="121" t="str">
        <f aca="false">IF(BO164,IF($AJ164,1,Constants!$B$22)*POWER(Constants!$B$23,MAX($AM164,0))*POWER(Constants!$B$24,MAX($AN164,0)),"")</f>
        <v/>
      </c>
      <c r="BQ164" s="117" t="str">
        <f aca="false">IF(OR($BK164&lt;&gt;Constants!$B$12,NOT($BO164)),"",IF(NOT($AO164),0,Constants!$B$19*IF($AQ164,1,MAX(0,MIN(1,(Constants!$B$20-N164)/Constants!$B$20)))))</f>
        <v/>
      </c>
      <c r="BR164" s="117" t="str">
        <f aca="false">IF(BQ164="","",BQ164*IF($AP164,1,Constants!$B$25)*BP164)</f>
        <v/>
      </c>
      <c r="BS164" s="117" t="str">
        <f aca="false">IF(OR($BK164&lt;&gt;Constants!$B$12,NOT($BO164)),"",IF(NOT($AO164),0,IF(NOT($AQ164),0,MAX(0,Constants!$B$21*(1-ABS(O164-$BM164)/$BM164)))))</f>
        <v/>
      </c>
      <c r="BT164" s="117" t="str">
        <f aca="false">IF(BS164="","",BS164*BP164)</f>
        <v/>
      </c>
      <c r="BU164" s="117" t="str">
        <f aca="false">IF(OR($BK164&lt;&gt;Constants!$B$12,NOT($BO164)),"",IF(OR(NOT($AO164),NOT($AP164)),0,MIN(Constants!$B$18,(Constants!$B$29*$AR164+Constants!$B$30*$AS164)*IF($AQ164,1,MAX(0,MIN(1,(Constants!$B$20-N164)/Constants!$B$20))))))</f>
        <v/>
      </c>
      <c r="BV164" s="117" t="str">
        <f aca="false">IF(BU164="","",BU164*BP164)</f>
        <v/>
      </c>
      <c r="BW164" s="122" t="str">
        <f aca="false">IF(OR($BK164&lt;&gt;Constants!$B$12,NOT($BO164)),"",BR164+BT164+BV164)</f>
        <v/>
      </c>
      <c r="BX164" s="119" t="str">
        <f aca="false">IF(OR($BK164&lt;&gt;Constants!$B$12,$AT164&lt;&gt;TRUE()),"",IF(NOT($AW164),TRUE(),IF($AY164="","",$AY164)))</f>
        <v/>
      </c>
      <c r="BY164" s="120" t="n">
        <f aca="false">IF(BX164="",FALSE(),IF(NOT($AW164),TRUE(),IF($AY164,ISNUMBER(X164),ISNUMBER(W164))))</f>
        <v>0</v>
      </c>
      <c r="BZ164" s="121" t="str">
        <f aca="false">IF(BY164,IF($AJ164,1,Constants!$B$22)*POWER(Constants!$B$23,MAX($AU164,0))*POWER(Constants!$B$24,MAX($AV164,0)),"")</f>
        <v/>
      </c>
      <c r="CA164" s="117" t="str">
        <f aca="false">IF(OR($BK164&lt;&gt;Constants!$B$12,NOT($BY164)),"",IF(NOT($AW164),0,Constants!$B$19*IF($AY164,1,MAX(0,MIN(1,(Constants!$B$20-W164)/Constants!$B$20)))))</f>
        <v/>
      </c>
      <c r="CB164" s="117" t="str">
        <f aca="false">IF(CA164="","",CA164*IF($AX164,1,Constants!$B$25)*BZ164)</f>
        <v/>
      </c>
      <c r="CC164" s="117" t="str">
        <f aca="false">IF(OR($BK164&lt;&gt;Constants!$B$12,NOT($BY164)),"",IF(NOT($AW164),0,IF(NOT($AY164),0,MAX(0,Constants!$B$21*(1-ABS(X164-$BM164)/$BM164)))))</f>
        <v/>
      </c>
      <c r="CD164" s="117" t="str">
        <f aca="false">IF(CC164="","",CC164*BZ164)</f>
        <v/>
      </c>
      <c r="CE164" s="117" t="str">
        <f aca="false">IF(OR($BK164&lt;&gt;Constants!$B$12,NOT($BY164)),"",IF(OR(NOT($AW164),NOT($AX164)),0,MIN(Constants!$B$18,(Constants!$B$29*$AZ164+Constants!$B$30*$BA164)*IF($AY164,1,MAX(0,MIN(1,(Constants!$B$20-W164)/Constants!$B$20))))))</f>
        <v/>
      </c>
      <c r="CF164" s="117" t="str">
        <f aca="false">IF(CE164="","",CE164*BZ164)</f>
        <v/>
      </c>
      <c r="CG164" s="122" t="str">
        <f aca="false">IF(OR($BK164&lt;&gt;Constants!$B$12,NOT($BY164)),"",CB164+CD164+CF164)</f>
        <v/>
      </c>
      <c r="CH164" s="119" t="n">
        <f aca="false">IF(OR(BN164="",BX164=""),TRUE(),BN164&lt;&gt;BX164)</f>
        <v>1</v>
      </c>
      <c r="CI164" s="117" t="str">
        <f aca="false">IF(OR($BK164&lt;&gt;Constants!$B$12,$BB164&lt;&gt;TRUE(),NOT($CH164)),"",IF(NOT($BE164),TRUE(),IF($BG164="","",$BG164)))</f>
        <v/>
      </c>
      <c r="CJ164" s="120" t="n">
        <f aca="false">IF(CI164="",FALSE(),IF(NOT($BE164),TRUE(),IF($BG164,ISNUMBER(AG164),ISNUMBER(AF164))))</f>
        <v>0</v>
      </c>
      <c r="CK164" s="121" t="str">
        <f aca="false">IF(CJ164,IF($AJ164,1,Constants!$B$22)*POWER(Constants!$B$23,MAX($BC164,0))*POWER(Constants!$B$24,MAX($BD164,0)),"")</f>
        <v/>
      </c>
      <c r="CL164" s="117" t="str">
        <f aca="false">IF(OR($BK164&lt;&gt;Constants!$B$12,NOT($CJ164)),"",IF(NOT($BE164),0,Constants!$B$19*IF($BG164,1,MAX(0,MIN(1,(Constants!$B$20-AF164)/Constants!$B$20)))))</f>
        <v/>
      </c>
      <c r="CM164" s="117" t="str">
        <f aca="false">IF(CL164="","",CL164*IF($BF164,1,Constants!$B$25)*CK164)</f>
        <v/>
      </c>
      <c r="CN164" s="117" t="str">
        <f aca="false">IF(OR($BK164&lt;&gt;Constants!$B$12,NOT($CJ164)),"",IF(NOT($BE164),0,IF(NOT($BG164),0,MAX(0,Constants!$B$21*(1-ABS(AG164-$BM164)/$BM164)))))</f>
        <v/>
      </c>
      <c r="CO164" s="117" t="str">
        <f aca="false">IF(CN164="","",CN164*CK164)</f>
        <v/>
      </c>
      <c r="CP164" s="117" t="str">
        <f aca="false">IF(OR($BK164&lt;&gt;Constants!$B$12,NOT($CJ164)),"",IF(OR(NOT($BE164),NOT($BF164)),0,MIN(Constants!$B$18,(Constants!$B$29*$BH164+Constants!$B$30*$BI164)*IF($BG164,1,MAX(0,MIN(1,(Constants!$B$20-AF164)/Constants!$B$20))))))</f>
        <v/>
      </c>
      <c r="CQ164" s="117" t="str">
        <f aca="false">IF(CP164="","",CP164*CK164)</f>
        <v/>
      </c>
      <c r="CR164" s="122" t="str">
        <f aca="false">IF(OR($BK164&lt;&gt;Constants!$B$12,NOT($CJ164)),"",CM164+CO164+CQ164)</f>
        <v/>
      </c>
      <c r="CS164" s="116" t="str">
        <f aca="false">IF(OR($BK164&lt;&gt;Constants!$B$12,ISBLANK($C164)),"",BW164)</f>
        <v/>
      </c>
      <c r="CT164" s="117" t="str">
        <f aca="false">IF(OR($BK164&lt;&gt;Constants!$B$12,ISBLANK($C164)),"",CG164)</f>
        <v/>
      </c>
      <c r="CU164" s="118" t="str">
        <f aca="false">IF(OR($BK164&lt;&gt;Constants!$B$12,ISBLANK($C164)),"",CR164)</f>
        <v/>
      </c>
      <c r="CV164" s="117" t="str">
        <f aca="false">IF(OR($BK164&lt;&gt;Constants!$B$12,ISBLANK($C164)),"",IF(COUNT(CS164:CU164)=0,0,MAX(CS164:CU164)))</f>
        <v/>
      </c>
      <c r="CW164" s="117" t="str">
        <f aca="false">IF($BK164&lt;&gt;Constants!$B$12,"",CV164)</f>
        <v/>
      </c>
      <c r="CX164" s="117" t="str">
        <f aca="false">IF(ISNUMBER(CW164), RANK(CW164,$CW$11:$CW$510), "")</f>
        <v/>
      </c>
      <c r="CY164" s="116" t="str">
        <f aca="false">IF(OR($BK164&lt;&gt;Constants!$B$12,ISBLANK($C164)),"",MAX(BT164,CD164,CO164))</f>
        <v/>
      </c>
      <c r="CZ164" s="117" t="str">
        <f aca="false">IF(ISNUMBER(CY164), RANK(CY164,CY$11:CY$510), "")</f>
        <v/>
      </c>
      <c r="DA164" s="117" t="str">
        <f aca="false">IF(OR($BK164&lt;&gt;Constants!$B$12,ISBLANK($C164)),"",MAX(AM164,AU164,IF($CH164,BC164,0)))</f>
        <v/>
      </c>
      <c r="DB164" s="117" t="str">
        <f aca="false">IF(ISNUMBER(DA164), RANK(DA164,DA$11:DA$510,1), "")</f>
        <v/>
      </c>
      <c r="DC164" s="117" t="str">
        <f aca="false">IF(OR($BK164&lt;&gt;Constants!$B$12,ISBLANK($C164)),"",MAX(BV164,CF164,CQ164))</f>
        <v/>
      </c>
      <c r="DD164" s="117" t="str">
        <f aca="false">IF(ISNUMBER(DC164),RANK(DC164,DC$11:DC$510),"")</f>
        <v/>
      </c>
      <c r="DE164" s="123" t="str">
        <f aca="false">IFERROR(IF(OR($BK164&lt;&gt;Constants!$B$12, ISBLANK($C164)),"",LARGE(CS164:CU164,2)), 0)</f>
        <v/>
      </c>
      <c r="DF164" s="118" t="str">
        <f aca="false">IF(ISNUMBER(DE164), RANK(DE164,DE$11:DE$510), "")</f>
        <v/>
      </c>
      <c r="DG164" s="117" t="str">
        <f aca="false">IF(ISBLANK($C164),"",IF(BK164=Constants!$B$12,RANK($CX164, $CX$11:$CX$510, 1)+
SUMPRODUCT(--($CX$11:$CX$510=$CX164),--($CZ164&gt;$CZ$11:$CZ$510))+
SUMPRODUCT(--($CX$11:$CX$510=$CX164),--($CZ164=$CZ$11:$CZ$510),--($DB164&gt;$DB$11:$DB$510))+
SUMPRODUCT(--($CX$11:$CX$510=$CX164),--($CZ164=$CZ$11:$CZ$510),--($DB164=$DB$11:$DB$510), --($DD164&gt;$DD$11:$DD$510))+
SUMPRODUCT(--($CX$11:$CX$510=$CX164),--($CZ164=$CZ$11:$CZ$510),--($DB164=$DB$11:$DB$510), --($DD164=$DD$11:$DD$510), --($DF164&gt;$DF$11:$DF$510))
,BK164)
)</f>
        <v/>
      </c>
      <c r="DH164" s="117" t="str">
        <f aca="false">IF(ISBLANK(C164),"",IF(BK164&lt;&gt;Constants!$B$12, BK164, CX164-DG164))</f>
        <v/>
      </c>
      <c r="DI164" s="118"/>
      <c r="DJ164" s="124"/>
      <c r="DK164" s="125" t="str">
        <f aca="false">IF(ISBLANK($C164),"",IF($BK164=Constants!$B$13,$BM164,""))</f>
        <v/>
      </c>
      <c r="DL164" s="124" t="str">
        <f aca="false">IF(ISBLANK($C164),"",IF($BK164&lt;&gt;Constants!$B$12,"",IF(COUNT($CS164:$CU164)=0,"",MATCH($CV164,$CS164:$CU164,0))))</f>
        <v/>
      </c>
      <c r="DM164" s="126" t="str">
        <f aca="false">IF(ISNUMBER($DL164),CHOOSE($DL164,$BR164,$CB164,$CM164),"")</f>
        <v/>
      </c>
      <c r="DN164" s="126" t="str">
        <f aca="false">IF(ISNUMBER($DL164),CHOOSE($DL164,$BT164,$CD164,$CO164),"")</f>
        <v/>
      </c>
      <c r="DO164" s="126" t="str">
        <f aca="false">IF(ISNUMBER($DL164),CHOOSE($DL164,$BV164,$CF164,$CQ164),"")</f>
        <v/>
      </c>
      <c r="DP164" s="127" t="str">
        <f aca="false">IF(ISBLANK(C164),"",IF(BK164&lt;&gt;Constants!$B$12, BK164 ,CW164))</f>
        <v/>
      </c>
      <c r="DQ164" s="128" t="str">
        <f aca="false">IF(ISBLANK($C164),"",IF($BK164&lt;&gt;Constants!$B$12,$BK164,$BL164))</f>
        <v/>
      </c>
      <c r="DR164" s="128" t="str">
        <f aca="false">IF(ISBLANK(C164),"",DH164)</f>
        <v/>
      </c>
      <c r="DS164" s="128" t="str">
        <f aca="false">IF(ISBLANK(C164),"",DG164)</f>
        <v/>
      </c>
      <c r="DT164" s="129" t="str">
        <f aca="false">IF(ISBLANK(C164),
  "",
IF(DS164=Constants!$B$9,COUNTA($C$11:$C510)+2,IF(DS164=Constants!$B$10,COUNTA($C$11:$C510)+1,IF(DS164=Constants!$B$11,COUNTA($C$11:$C510),DS164))))</f>
        <v/>
      </c>
      <c r="DU164" s="3"/>
      <c r="DV164" s="130" t="n">
        <f aca="false">IF(OR(ISNUMBER(DS164),DS164="DQ",DS164="P",DS164="NS"),
    1,
    0
)</f>
        <v>0</v>
      </c>
      <c r="DW164" s="130" t="n">
        <v>154</v>
      </c>
      <c r="DX164" s="130" t="str">
        <f aca="false">IF(ISBLANK($C164),"",IF(ISNUMBER(DT164),DT164+ROW($B164)/1000,""))</f>
        <v/>
      </c>
      <c r="DY164" s="130" t="str">
        <f aca="false">IF(ISNUMBER(DX164), RANK(DX164,DX$11:DX$510,1), "")</f>
        <v/>
      </c>
      <c r="DZ164" s="130" t="str">
        <f aca="false">IF(ISBLANK($C164),
    "",
    $B164
)</f>
        <v/>
      </c>
      <c r="EA164" s="130" t="str">
        <f aca="false">IF(ISBLANK($C164),
    "",
    $C164
)</f>
        <v/>
      </c>
      <c r="EB164" s="130" t="str">
        <f aca="false">IF(ISBLANK($C164),
    "",
    $D164
)</f>
        <v/>
      </c>
      <c r="EC164" s="130" t="str">
        <f aca="false">IF(ISBLANK($C164),"",$DQ164)</f>
        <v/>
      </c>
      <c r="ED164" s="131" t="str">
        <f aca="false">DP164</f>
        <v/>
      </c>
      <c r="EE164" s="130" t="str">
        <f aca="false">IF(ISBLANK($C164),
    "",
    DS164
)</f>
        <v/>
      </c>
      <c r="EF164" s="132" t="str">
        <f aca="false">IF(DW164&gt;DV$10,
    "",
    VLOOKUP(DW164,DY$11:EE662,7,FALSE())
)</f>
        <v/>
      </c>
      <c r="EG164" s="133" t="str">
        <f aca="false">IF(DW164&gt;DV$10,
    "",
    VLOOKUP(DW164,DY$11:EE662,2,FALSE())
)</f>
        <v/>
      </c>
      <c r="EH164" s="133" t="str">
        <f aca="false">IF(DW164&gt;DV$10,
    "",
    VLOOKUP(DW164,DY$11:EE662,3,FALSE())
)</f>
        <v/>
      </c>
      <c r="EI164" s="133" t="str">
        <f aca="false">IF(DW164&gt;DV$10,
    "",
    VLOOKUP(DW164,DY$11:EE662,4,FALSE())
)</f>
        <v/>
      </c>
      <c r="EJ164" s="134" t="str">
        <f aca="false">IF(DW164&gt;DV$10,
    "",
    VLOOKUP(DW164,DY$11:EE662,6,FALSE())
)</f>
        <v/>
      </c>
      <c r="EK164" s="59"/>
    </row>
    <row r="165" customFormat="false" ht="15.75" hidden="false" customHeight="false" outlineLevel="0" collapsed="false">
      <c r="A165" s="3"/>
      <c r="B165" s="153"/>
      <c r="C165" s="154"/>
      <c r="D165" s="135"/>
      <c r="E165" s="158"/>
      <c r="F165" s="137"/>
      <c r="G165" s="137"/>
      <c r="H165" s="138"/>
      <c r="I165" s="139"/>
      <c r="J165" s="140"/>
      <c r="K165" s="140"/>
      <c r="L165" s="140"/>
      <c r="M165" s="140"/>
      <c r="N165" s="141"/>
      <c r="O165" s="142"/>
      <c r="P165" s="137"/>
      <c r="Q165" s="138"/>
      <c r="R165" s="139"/>
      <c r="S165" s="140"/>
      <c r="T165" s="140"/>
      <c r="U165" s="140"/>
      <c r="V165" s="140"/>
      <c r="W165" s="141"/>
      <c r="X165" s="142"/>
      <c r="Y165" s="137"/>
      <c r="Z165" s="138"/>
      <c r="AA165" s="139"/>
      <c r="AB165" s="140"/>
      <c r="AC165" s="140"/>
      <c r="AD165" s="140"/>
      <c r="AE165" s="140"/>
      <c r="AF165" s="141"/>
      <c r="AG165" s="143"/>
      <c r="AH165" s="139"/>
      <c r="AI165" s="116"/>
      <c r="AJ165" s="116" t="str">
        <f aca="false">IF(ISBLANK($C165),
  "",
IF(E165=Constants!$B$7,
  TRUE(),
IF(E165=Constants!$B$8,
  FALSE(),
  TRUE()
)))</f>
        <v/>
      </c>
      <c r="AK165" s="117" t="str">
        <f aca="false">IF(ISBLANK($C165),"",IF(F165=Constants!$B$8,FALSE(),TRUE()))</f>
        <v/>
      </c>
      <c r="AL165" s="117" t="str">
        <f aca="false">IF(ISBLANK($C165),"",COUNTA($G165:$O165)&gt;0)</f>
        <v/>
      </c>
      <c r="AM165" s="117" t="str">
        <f aca="false">IF(OR(ISBLANK($C165),$AL165&lt;&gt;TRUE()),"",IF(ISBLANK(G165),Constants!$B$27,MAX(0,G165)))</f>
        <v/>
      </c>
      <c r="AN165" s="117" t="str">
        <f aca="false">IF(OR(ISBLANK($C165),$AL165&lt;&gt;TRUE()),"",IF(ISBLANK(H165),Constants!$B$28,MAX(0,H165)))</f>
        <v/>
      </c>
      <c r="AO165" s="117" t="str">
        <f aca="false">IF(OR(ISBLANK($C165),$AL165&lt;&gt;TRUE()),"",IF(J165=Constants!$B$7,TRUE(),IF(J165=Constants!$B$8,FALSE(),TRUE())))</f>
        <v/>
      </c>
      <c r="AP165" s="117" t="str">
        <f aca="false">IF(OR(ISBLANK($C165),$AL165&lt;&gt;TRUE()),"",IF(I165=Constants!$B$7,TRUE(),IF(I165=Constants!$B$8,FALSE(),TRUE())))</f>
        <v/>
      </c>
      <c r="AQ165" s="117" t="str">
        <f aca="false">IF(OR(ISBLANK($C165),$AL165&lt;&gt;TRUE()),"",IF(K165=Constants!$B$33,TRUE(),IF(K165=Constants!$B$34,FALSE(),IF(AND(ISNUMBER(O165),OR(ISBLANK(N165),N165=0)),TRUE(),IF(AND(ISBLANK(O165),ISNUMBER(N165),N165&lt;&gt;0),FALSE(),"")))))</f>
        <v/>
      </c>
      <c r="AR165" s="117" t="str">
        <f aca="false">IF(OR(ISBLANK($C165),$AL165&lt;&gt;TRUE()),"",IF(ISBLANK(L165),Constants!$B$35,MAX(0,MIN(Constants!$B$31,L165))))</f>
        <v/>
      </c>
      <c r="AS165" s="117" t="str">
        <f aca="false">IF(OR(ISBLANK($C165),$AL165&lt;&gt;TRUE()),"",IF(ISBLANK(M165),Constants!$B$35,MAX(0,MIN(Constants!$B$32,M165))))</f>
        <v/>
      </c>
      <c r="AT165" s="117" t="str">
        <f aca="false">IF(ISBLANK($C165),"",COUNTA($P165:$X165)&gt;0)</f>
        <v/>
      </c>
      <c r="AU165" s="117" t="str">
        <f aca="false">IF(OR(ISBLANK($C165),$AT165&lt;&gt;TRUE()),"",IF(ISBLANK(P165),Constants!$B$27,MAX(0,P165)))</f>
        <v/>
      </c>
      <c r="AV165" s="117" t="str">
        <f aca="false">IF(OR(ISBLANK($C165),$AT165&lt;&gt;TRUE()),"",IF(ISBLANK(Q165),Constants!$B$28,MAX(0,Q165)))</f>
        <v/>
      </c>
      <c r="AW165" s="117" t="str">
        <f aca="false">IF(OR(ISBLANK($C165),$AT165&lt;&gt;TRUE()),"",IF(S165=Constants!$B$7,TRUE(),IF(S165=Constants!$B$8,FALSE(),TRUE())))</f>
        <v/>
      </c>
      <c r="AX165" s="117" t="str">
        <f aca="false">IF(OR(ISBLANK($C165),$AT165&lt;&gt;TRUE()),"",IF(R165=Constants!$B$7,TRUE(),IF(R165=Constants!$B$8,FALSE(),TRUE())))</f>
        <v/>
      </c>
      <c r="AY165" s="117" t="str">
        <f aca="false">IF(OR(ISBLANK($C165),$AT165&lt;&gt;TRUE()),"",IF(T165=Constants!$B$33,TRUE(),IF(T165=Constants!$B$34,FALSE(),IF(AND(ISNUMBER(X165),OR(ISBLANK(W165),W165=0)),TRUE(),IF(AND(ISBLANK(X165),ISNUMBER(W165),W165&lt;&gt;0),FALSE(),"")))))</f>
        <v/>
      </c>
      <c r="AZ165" s="117" t="str">
        <f aca="false">IF(OR(ISBLANK($C165),$AT165&lt;&gt;TRUE()),"",IF(ISBLANK(U165),Constants!$B$35,MAX(0,MIN(Constants!$B$31,U165))))</f>
        <v/>
      </c>
      <c r="BA165" s="117" t="str">
        <f aca="false">IF(OR(ISBLANK($C165),$AT165&lt;&gt;TRUE()),"",IF(ISBLANK(V165),Constants!$B$35,MAX(0,MIN(Constants!$B$32,V165))))</f>
        <v/>
      </c>
      <c r="BB165" s="117" t="str">
        <f aca="false">IF(ISBLANK($C165),"",COUNTA($Y165:$AG165)&gt;0)</f>
        <v/>
      </c>
      <c r="BC165" s="117" t="str">
        <f aca="false">IF(OR(ISBLANK($C165),$BB165&lt;&gt;TRUE()),"",IF(ISBLANK(Y165),Constants!$B$27,MAX(0,Y165)))</f>
        <v/>
      </c>
      <c r="BD165" s="117" t="str">
        <f aca="false">IF(OR(ISBLANK($C165),$BB165&lt;&gt;TRUE()),"",IF(ISBLANK(Z165),Constants!$B$28,MAX(0,Z165)))</f>
        <v/>
      </c>
      <c r="BE165" s="117" t="str">
        <f aca="false">IF(OR(ISBLANK($C165),$BB165&lt;&gt;TRUE()),"",IF(AB165=Constants!$B$7,TRUE(),IF(AB165=Constants!$B$8,FALSE(),TRUE())))</f>
        <v/>
      </c>
      <c r="BF165" s="117" t="str">
        <f aca="false">IF(OR(ISBLANK($C165),$BB165&lt;&gt;TRUE()),"",IF(AA165=Constants!$B$7,TRUE(),IF(AA165=Constants!$B$8,FALSE(),TRUE())))</f>
        <v/>
      </c>
      <c r="BG165" s="117" t="str">
        <f aca="false">IF(OR(ISBLANK($C165),$BB165&lt;&gt;TRUE()),"",IF(AC165=Constants!$B$33,TRUE(),IF(AC165=Constants!$B$34,FALSE(),IF(AND(ISNUMBER(AG165),OR(ISBLANK(AF165),AF165=0)),TRUE(),IF(AND(ISBLANK(AG165),ISNUMBER(AF165),AF165&lt;&gt;0),FALSE(),"")))))</f>
        <v/>
      </c>
      <c r="BH165" s="117" t="str">
        <f aca="false">IF(OR(ISBLANK($C165),$BB165&lt;&gt;TRUE()),"",IF(ISBLANK(AD165),Constants!$B$35,MAX(0,MIN(Constants!$B$31,AD165))))</f>
        <v/>
      </c>
      <c r="BI165" s="117" t="str">
        <f aca="false">IF(OR(ISBLANK($C165),$BB165&lt;&gt;TRUE()),"",IF(ISBLANK(AE165),Constants!$B$35,MAX(0,MIN(Constants!$B$32,AE165))))</f>
        <v/>
      </c>
      <c r="BJ165" s="118" t="str">
        <f aca="false">IF(ISBLANK($C165),
  "",
IF(AH165=Constants!$B$7,
  TRUE(),
IF(AH165=Constants!$B$8,
  FALSE(),
  FALSE()
)))</f>
        <v/>
      </c>
      <c r="BK165" s="117" t="str">
        <f aca="false">IF(ISBLANK($C165),"",IF($BJ165,Constants!$B$9,IF(COUNTA($E165:$AH165)=0,Constants!$B$10,IF(NOT($AK165),Constants!$B$11,IF(AND(NOT(ISNUMBER($BM165)),COUNTA($O165,$X165,$AG165)&gt;0),Constants!$B$13,Constants!$B$12)))))</f>
        <v/>
      </c>
      <c r="BL165" s="117" t="str">
        <f aca="false">IF(ISBLANK($C165),"",IF($BK165&lt;&gt;Constants!$B$12,$BK165,Constants!$B$4))</f>
        <v/>
      </c>
      <c r="BM165" s="116" t="str">
        <f aca="false">IF(OR(ISBLANK($D$8), NOT(ISNUMBER($D$8))), Constants!$B$17,$D$8)</f>
        <v>ERROR: Set Target Time in cell D8</v>
      </c>
      <c r="BN165" s="119" t="str">
        <f aca="false">IF(OR($BK165&lt;&gt;Constants!$B$12,$AL165&lt;&gt;TRUE()),"",IF(NOT($AO165),TRUE(),IF($AQ165="","",$AQ165)))</f>
        <v/>
      </c>
      <c r="BO165" s="120" t="n">
        <f aca="false">IF(BN165="",FALSE(),IF(NOT($AO165),TRUE(),IF($AQ165,ISNUMBER(O165),ISNUMBER(N165))))</f>
        <v>0</v>
      </c>
      <c r="BP165" s="121" t="str">
        <f aca="false">IF(BO165,IF($AJ165,1,Constants!$B$22)*POWER(Constants!$B$23,MAX($AM165,0))*POWER(Constants!$B$24,MAX($AN165,0)),"")</f>
        <v/>
      </c>
      <c r="BQ165" s="117" t="str">
        <f aca="false">IF(OR($BK165&lt;&gt;Constants!$B$12,NOT($BO165)),"",IF(NOT($AO165),0,Constants!$B$19*IF($AQ165,1,MAX(0,MIN(1,(Constants!$B$20-N165)/Constants!$B$20)))))</f>
        <v/>
      </c>
      <c r="BR165" s="117" t="str">
        <f aca="false">IF(BQ165="","",BQ165*IF($AP165,1,Constants!$B$25)*BP165)</f>
        <v/>
      </c>
      <c r="BS165" s="117" t="str">
        <f aca="false">IF(OR($BK165&lt;&gt;Constants!$B$12,NOT($BO165)),"",IF(NOT($AO165),0,IF(NOT($AQ165),0,MAX(0,Constants!$B$21*(1-ABS(O165-$BM165)/$BM165)))))</f>
        <v/>
      </c>
      <c r="BT165" s="117" t="str">
        <f aca="false">IF(BS165="","",BS165*BP165)</f>
        <v/>
      </c>
      <c r="BU165" s="117" t="str">
        <f aca="false">IF(OR($BK165&lt;&gt;Constants!$B$12,NOT($BO165)),"",IF(OR(NOT($AO165),NOT($AP165)),0,MIN(Constants!$B$18,(Constants!$B$29*$AR165+Constants!$B$30*$AS165)*IF($AQ165,1,MAX(0,MIN(1,(Constants!$B$20-N165)/Constants!$B$20))))))</f>
        <v/>
      </c>
      <c r="BV165" s="117" t="str">
        <f aca="false">IF(BU165="","",BU165*BP165)</f>
        <v/>
      </c>
      <c r="BW165" s="122" t="str">
        <f aca="false">IF(OR($BK165&lt;&gt;Constants!$B$12,NOT($BO165)),"",BR165+BT165+BV165)</f>
        <v/>
      </c>
      <c r="BX165" s="119" t="str">
        <f aca="false">IF(OR($BK165&lt;&gt;Constants!$B$12,$AT165&lt;&gt;TRUE()),"",IF(NOT($AW165),TRUE(),IF($AY165="","",$AY165)))</f>
        <v/>
      </c>
      <c r="BY165" s="120" t="n">
        <f aca="false">IF(BX165="",FALSE(),IF(NOT($AW165),TRUE(),IF($AY165,ISNUMBER(X165),ISNUMBER(W165))))</f>
        <v>0</v>
      </c>
      <c r="BZ165" s="121" t="str">
        <f aca="false">IF(BY165,IF($AJ165,1,Constants!$B$22)*POWER(Constants!$B$23,MAX($AU165,0))*POWER(Constants!$B$24,MAX($AV165,0)),"")</f>
        <v/>
      </c>
      <c r="CA165" s="117" t="str">
        <f aca="false">IF(OR($BK165&lt;&gt;Constants!$B$12,NOT($BY165)),"",IF(NOT($AW165),0,Constants!$B$19*IF($AY165,1,MAX(0,MIN(1,(Constants!$B$20-W165)/Constants!$B$20)))))</f>
        <v/>
      </c>
      <c r="CB165" s="117" t="str">
        <f aca="false">IF(CA165="","",CA165*IF($AX165,1,Constants!$B$25)*BZ165)</f>
        <v/>
      </c>
      <c r="CC165" s="117" t="str">
        <f aca="false">IF(OR($BK165&lt;&gt;Constants!$B$12,NOT($BY165)),"",IF(NOT($AW165),0,IF(NOT($AY165),0,MAX(0,Constants!$B$21*(1-ABS(X165-$BM165)/$BM165)))))</f>
        <v/>
      </c>
      <c r="CD165" s="117" t="str">
        <f aca="false">IF(CC165="","",CC165*BZ165)</f>
        <v/>
      </c>
      <c r="CE165" s="117" t="str">
        <f aca="false">IF(OR($BK165&lt;&gt;Constants!$B$12,NOT($BY165)),"",IF(OR(NOT($AW165),NOT($AX165)),0,MIN(Constants!$B$18,(Constants!$B$29*$AZ165+Constants!$B$30*$BA165)*IF($AY165,1,MAX(0,MIN(1,(Constants!$B$20-W165)/Constants!$B$20))))))</f>
        <v/>
      </c>
      <c r="CF165" s="117" t="str">
        <f aca="false">IF(CE165="","",CE165*BZ165)</f>
        <v/>
      </c>
      <c r="CG165" s="122" t="str">
        <f aca="false">IF(OR($BK165&lt;&gt;Constants!$B$12,NOT($BY165)),"",CB165+CD165+CF165)</f>
        <v/>
      </c>
      <c r="CH165" s="119" t="n">
        <f aca="false">IF(OR(BN165="",BX165=""),TRUE(),BN165&lt;&gt;BX165)</f>
        <v>1</v>
      </c>
      <c r="CI165" s="117" t="str">
        <f aca="false">IF(OR($BK165&lt;&gt;Constants!$B$12,$BB165&lt;&gt;TRUE(),NOT($CH165)),"",IF(NOT($BE165),TRUE(),IF($BG165="","",$BG165)))</f>
        <v/>
      </c>
      <c r="CJ165" s="120" t="n">
        <f aca="false">IF(CI165="",FALSE(),IF(NOT($BE165),TRUE(),IF($BG165,ISNUMBER(AG165),ISNUMBER(AF165))))</f>
        <v>0</v>
      </c>
      <c r="CK165" s="121" t="str">
        <f aca="false">IF(CJ165,IF($AJ165,1,Constants!$B$22)*POWER(Constants!$B$23,MAX($BC165,0))*POWER(Constants!$B$24,MAX($BD165,0)),"")</f>
        <v/>
      </c>
      <c r="CL165" s="117" t="str">
        <f aca="false">IF(OR($BK165&lt;&gt;Constants!$B$12,NOT($CJ165)),"",IF(NOT($BE165),0,Constants!$B$19*IF($BG165,1,MAX(0,MIN(1,(Constants!$B$20-AF165)/Constants!$B$20)))))</f>
        <v/>
      </c>
      <c r="CM165" s="117" t="str">
        <f aca="false">IF(CL165="","",CL165*IF($BF165,1,Constants!$B$25)*CK165)</f>
        <v/>
      </c>
      <c r="CN165" s="117" t="str">
        <f aca="false">IF(OR($BK165&lt;&gt;Constants!$B$12,NOT($CJ165)),"",IF(NOT($BE165),0,IF(NOT($BG165),0,MAX(0,Constants!$B$21*(1-ABS(AG165-$BM165)/$BM165)))))</f>
        <v/>
      </c>
      <c r="CO165" s="117" t="str">
        <f aca="false">IF(CN165="","",CN165*CK165)</f>
        <v/>
      </c>
      <c r="CP165" s="117" t="str">
        <f aca="false">IF(OR($BK165&lt;&gt;Constants!$B$12,NOT($CJ165)),"",IF(OR(NOT($BE165),NOT($BF165)),0,MIN(Constants!$B$18,(Constants!$B$29*$BH165+Constants!$B$30*$BI165)*IF($BG165,1,MAX(0,MIN(1,(Constants!$B$20-AF165)/Constants!$B$20))))))</f>
        <v/>
      </c>
      <c r="CQ165" s="117" t="str">
        <f aca="false">IF(CP165="","",CP165*CK165)</f>
        <v/>
      </c>
      <c r="CR165" s="122" t="str">
        <f aca="false">IF(OR($BK165&lt;&gt;Constants!$B$12,NOT($CJ165)),"",CM165+CO165+CQ165)</f>
        <v/>
      </c>
      <c r="CS165" s="116" t="str">
        <f aca="false">IF(OR($BK165&lt;&gt;Constants!$B$12,ISBLANK($C165)),"",BW165)</f>
        <v/>
      </c>
      <c r="CT165" s="117" t="str">
        <f aca="false">IF(OR($BK165&lt;&gt;Constants!$B$12,ISBLANK($C165)),"",CG165)</f>
        <v/>
      </c>
      <c r="CU165" s="118" t="str">
        <f aca="false">IF(OR($BK165&lt;&gt;Constants!$B$12,ISBLANK($C165)),"",CR165)</f>
        <v/>
      </c>
      <c r="CV165" s="117" t="str">
        <f aca="false">IF(OR($BK165&lt;&gt;Constants!$B$12,ISBLANK($C165)),"",IF(COUNT(CS165:CU165)=0,0,MAX(CS165:CU165)))</f>
        <v/>
      </c>
      <c r="CW165" s="117" t="str">
        <f aca="false">IF($BK165&lt;&gt;Constants!$B$12,"",CV165)</f>
        <v/>
      </c>
      <c r="CX165" s="117" t="str">
        <f aca="false">IF(ISNUMBER(CW165), RANK(CW165,$CW$11:$CW$510), "")</f>
        <v/>
      </c>
      <c r="CY165" s="116" t="str">
        <f aca="false">IF(OR($BK165&lt;&gt;Constants!$B$12,ISBLANK($C165)),"",MAX(BT165,CD165,CO165))</f>
        <v/>
      </c>
      <c r="CZ165" s="117" t="str">
        <f aca="false">IF(ISNUMBER(CY165), RANK(CY165,CY$11:CY$510), "")</f>
        <v/>
      </c>
      <c r="DA165" s="117" t="str">
        <f aca="false">IF(OR($BK165&lt;&gt;Constants!$B$12,ISBLANK($C165)),"",MAX(AM165,AU165,IF($CH165,BC165,0)))</f>
        <v/>
      </c>
      <c r="DB165" s="117" t="str">
        <f aca="false">IF(ISNUMBER(DA165), RANK(DA165,DA$11:DA$510,1), "")</f>
        <v/>
      </c>
      <c r="DC165" s="117" t="str">
        <f aca="false">IF(OR($BK165&lt;&gt;Constants!$B$12,ISBLANK($C165)),"",MAX(BV165,CF165,CQ165))</f>
        <v/>
      </c>
      <c r="DD165" s="117" t="str">
        <f aca="false">IF(ISNUMBER(DC165),RANK(DC165,DC$11:DC$510),"")</f>
        <v/>
      </c>
      <c r="DE165" s="123" t="str">
        <f aca="false">IFERROR(IF(OR($BK165&lt;&gt;Constants!$B$12, ISBLANK($C165)),"",LARGE(CS165:CU165,2)), 0)</f>
        <v/>
      </c>
      <c r="DF165" s="118" t="str">
        <f aca="false">IF(ISNUMBER(DE165), RANK(DE165,DE$11:DE$510), "")</f>
        <v/>
      </c>
      <c r="DG165" s="117" t="str">
        <f aca="false">IF(ISBLANK($C165),"",IF(BK165=Constants!$B$12,RANK($CX165, $CX$11:$CX$510, 1)+
SUMPRODUCT(--($CX$11:$CX$510=$CX165),--($CZ165&gt;$CZ$11:$CZ$510))+
SUMPRODUCT(--($CX$11:$CX$510=$CX165),--($CZ165=$CZ$11:$CZ$510),--($DB165&gt;$DB$11:$DB$510))+
SUMPRODUCT(--($CX$11:$CX$510=$CX165),--($CZ165=$CZ$11:$CZ$510),--($DB165=$DB$11:$DB$510), --($DD165&gt;$DD$11:$DD$510))+
SUMPRODUCT(--($CX$11:$CX$510=$CX165),--($CZ165=$CZ$11:$CZ$510),--($DB165=$DB$11:$DB$510), --($DD165=$DD$11:$DD$510), --($DF165&gt;$DF$11:$DF$510))
,BK165)
)</f>
        <v/>
      </c>
      <c r="DH165" s="117" t="str">
        <f aca="false">IF(ISBLANK(C165),"",IF(BK165&lt;&gt;Constants!$B$12, BK165, CX165-DG165))</f>
        <v/>
      </c>
      <c r="DI165" s="118"/>
      <c r="DJ165" s="124"/>
      <c r="DK165" s="125" t="str">
        <f aca="false">IF(ISBLANK($C165),"",IF($BK165=Constants!$B$13,$BM165,""))</f>
        <v/>
      </c>
      <c r="DL165" s="124" t="str">
        <f aca="false">IF(ISBLANK($C165),"",IF($BK165&lt;&gt;Constants!$B$12,"",IF(COUNT($CS165:$CU165)=0,"",MATCH($CV165,$CS165:$CU165,0))))</f>
        <v/>
      </c>
      <c r="DM165" s="126" t="str">
        <f aca="false">IF(ISNUMBER($DL165),CHOOSE($DL165,$BR165,$CB165,$CM165),"")</f>
        <v/>
      </c>
      <c r="DN165" s="126" t="str">
        <f aca="false">IF(ISNUMBER($DL165),CHOOSE($DL165,$BT165,$CD165,$CO165),"")</f>
        <v/>
      </c>
      <c r="DO165" s="126" t="str">
        <f aca="false">IF(ISNUMBER($DL165),CHOOSE($DL165,$BV165,$CF165,$CQ165),"")</f>
        <v/>
      </c>
      <c r="DP165" s="127" t="str">
        <f aca="false">IF(ISBLANK(C165),"",IF(BK165&lt;&gt;Constants!$B$12, BK165 ,CW165))</f>
        <v/>
      </c>
      <c r="DQ165" s="128" t="str">
        <f aca="false">IF(ISBLANK($C165),"",IF($BK165&lt;&gt;Constants!$B$12,$BK165,$BL165))</f>
        <v/>
      </c>
      <c r="DR165" s="128" t="str">
        <f aca="false">IF(ISBLANK(C165),"",DH165)</f>
        <v/>
      </c>
      <c r="DS165" s="128" t="str">
        <f aca="false">IF(ISBLANK(C165),"",DG165)</f>
        <v/>
      </c>
      <c r="DT165" s="129" t="str">
        <f aca="false">IF(ISBLANK(C165),
  "",
IF(DS165=Constants!$B$9,COUNTA($C$11:$C510)+2,IF(DS165=Constants!$B$10,COUNTA($C$11:$C510)+1,IF(DS165=Constants!$B$11,COUNTA($C$11:$C510),DS165))))</f>
        <v/>
      </c>
      <c r="DU165" s="3"/>
      <c r="DV165" s="130" t="n">
        <f aca="false">IF(OR(ISNUMBER(DS165),DS165="DQ",DS165="P",DS165="NS"),
    1,
    0
)</f>
        <v>0</v>
      </c>
      <c r="DW165" s="130" t="n">
        <v>155</v>
      </c>
      <c r="DX165" s="130" t="str">
        <f aca="false">IF(ISBLANK($C165),"",IF(ISNUMBER(DT165),DT165+ROW($B165)/1000,""))</f>
        <v/>
      </c>
      <c r="DY165" s="130" t="str">
        <f aca="false">IF(ISNUMBER(DX165), RANK(DX165,DX$11:DX$510,1), "")</f>
        <v/>
      </c>
      <c r="DZ165" s="130" t="str">
        <f aca="false">IF(ISBLANK($C165),
    "",
    $B165
)</f>
        <v/>
      </c>
      <c r="EA165" s="130" t="str">
        <f aca="false">IF(ISBLANK($C165),
    "",
    $C165
)</f>
        <v/>
      </c>
      <c r="EB165" s="130" t="str">
        <f aca="false">IF(ISBLANK($C165),
    "",
    $D165
)</f>
        <v/>
      </c>
      <c r="EC165" s="130" t="str">
        <f aca="false">IF(ISBLANK($C165),"",$DQ165)</f>
        <v/>
      </c>
      <c r="ED165" s="131" t="str">
        <f aca="false">DP165</f>
        <v/>
      </c>
      <c r="EE165" s="130" t="str">
        <f aca="false">IF(ISBLANK($C165),
    "",
    DS165
)</f>
        <v/>
      </c>
      <c r="EF165" s="132" t="str">
        <f aca="false">IF(DW165&gt;DV$10,
    "",
    VLOOKUP(DW165,DY$11:EE663,7,FALSE())
)</f>
        <v/>
      </c>
      <c r="EG165" s="133" t="str">
        <f aca="false">IF(DW165&gt;DV$10,
    "",
    VLOOKUP(DW165,DY$11:EE663,2,FALSE())
)</f>
        <v/>
      </c>
      <c r="EH165" s="133" t="str">
        <f aca="false">IF(DW165&gt;DV$10,
    "",
    VLOOKUP(DW165,DY$11:EE663,3,FALSE())
)</f>
        <v/>
      </c>
      <c r="EI165" s="133" t="str">
        <f aca="false">IF(DW165&gt;DV$10,
    "",
    VLOOKUP(DW165,DY$11:EE663,4,FALSE())
)</f>
        <v/>
      </c>
      <c r="EJ165" s="134" t="str">
        <f aca="false">IF(DW165&gt;DV$10,
    "",
    VLOOKUP(DW165,DY$11:EE663,6,FALSE())
)</f>
        <v/>
      </c>
      <c r="EK165" s="59"/>
    </row>
    <row r="166" customFormat="false" ht="15.75" hidden="false" customHeight="false" outlineLevel="0" collapsed="false">
      <c r="A166" s="3"/>
      <c r="B166" s="153"/>
      <c r="C166" s="154"/>
      <c r="D166" s="135"/>
      <c r="E166" s="158"/>
      <c r="F166" s="137"/>
      <c r="G166" s="137"/>
      <c r="H166" s="138"/>
      <c r="I166" s="139"/>
      <c r="J166" s="140"/>
      <c r="K166" s="140"/>
      <c r="L166" s="140"/>
      <c r="M166" s="140"/>
      <c r="N166" s="141"/>
      <c r="O166" s="142"/>
      <c r="P166" s="137"/>
      <c r="Q166" s="138"/>
      <c r="R166" s="139"/>
      <c r="S166" s="140"/>
      <c r="T166" s="140"/>
      <c r="U166" s="140"/>
      <c r="V166" s="140"/>
      <c r="W166" s="141"/>
      <c r="X166" s="142"/>
      <c r="Y166" s="137"/>
      <c r="Z166" s="138"/>
      <c r="AA166" s="139"/>
      <c r="AB166" s="140"/>
      <c r="AC166" s="140"/>
      <c r="AD166" s="140"/>
      <c r="AE166" s="140"/>
      <c r="AF166" s="141"/>
      <c r="AG166" s="143"/>
      <c r="AH166" s="139"/>
      <c r="AI166" s="116"/>
      <c r="AJ166" s="116" t="str">
        <f aca="false">IF(ISBLANK($C166),
  "",
IF(E166=Constants!$B$7,
  TRUE(),
IF(E166=Constants!$B$8,
  FALSE(),
  TRUE()
)))</f>
        <v/>
      </c>
      <c r="AK166" s="117" t="str">
        <f aca="false">IF(ISBLANK($C166),"",IF(F166=Constants!$B$8,FALSE(),TRUE()))</f>
        <v/>
      </c>
      <c r="AL166" s="117" t="str">
        <f aca="false">IF(ISBLANK($C166),"",COUNTA($G166:$O166)&gt;0)</f>
        <v/>
      </c>
      <c r="AM166" s="117" t="str">
        <f aca="false">IF(OR(ISBLANK($C166),$AL166&lt;&gt;TRUE()),"",IF(ISBLANK(G166),Constants!$B$27,MAX(0,G166)))</f>
        <v/>
      </c>
      <c r="AN166" s="117" t="str">
        <f aca="false">IF(OR(ISBLANK($C166),$AL166&lt;&gt;TRUE()),"",IF(ISBLANK(H166),Constants!$B$28,MAX(0,H166)))</f>
        <v/>
      </c>
      <c r="AO166" s="117" t="str">
        <f aca="false">IF(OR(ISBLANK($C166),$AL166&lt;&gt;TRUE()),"",IF(J166=Constants!$B$7,TRUE(),IF(J166=Constants!$B$8,FALSE(),TRUE())))</f>
        <v/>
      </c>
      <c r="AP166" s="117" t="str">
        <f aca="false">IF(OR(ISBLANK($C166),$AL166&lt;&gt;TRUE()),"",IF(I166=Constants!$B$7,TRUE(),IF(I166=Constants!$B$8,FALSE(),TRUE())))</f>
        <v/>
      </c>
      <c r="AQ166" s="117" t="str">
        <f aca="false">IF(OR(ISBLANK($C166),$AL166&lt;&gt;TRUE()),"",IF(K166=Constants!$B$33,TRUE(),IF(K166=Constants!$B$34,FALSE(),IF(AND(ISNUMBER(O166),OR(ISBLANK(N166),N166=0)),TRUE(),IF(AND(ISBLANK(O166),ISNUMBER(N166),N166&lt;&gt;0),FALSE(),"")))))</f>
        <v/>
      </c>
      <c r="AR166" s="117" t="str">
        <f aca="false">IF(OR(ISBLANK($C166),$AL166&lt;&gt;TRUE()),"",IF(ISBLANK(L166),Constants!$B$35,MAX(0,MIN(Constants!$B$31,L166))))</f>
        <v/>
      </c>
      <c r="AS166" s="117" t="str">
        <f aca="false">IF(OR(ISBLANK($C166),$AL166&lt;&gt;TRUE()),"",IF(ISBLANK(M166),Constants!$B$35,MAX(0,MIN(Constants!$B$32,M166))))</f>
        <v/>
      </c>
      <c r="AT166" s="117" t="str">
        <f aca="false">IF(ISBLANK($C166),"",COUNTA($P166:$X166)&gt;0)</f>
        <v/>
      </c>
      <c r="AU166" s="117" t="str">
        <f aca="false">IF(OR(ISBLANK($C166),$AT166&lt;&gt;TRUE()),"",IF(ISBLANK(P166),Constants!$B$27,MAX(0,P166)))</f>
        <v/>
      </c>
      <c r="AV166" s="117" t="str">
        <f aca="false">IF(OR(ISBLANK($C166),$AT166&lt;&gt;TRUE()),"",IF(ISBLANK(Q166),Constants!$B$28,MAX(0,Q166)))</f>
        <v/>
      </c>
      <c r="AW166" s="117" t="str">
        <f aca="false">IF(OR(ISBLANK($C166),$AT166&lt;&gt;TRUE()),"",IF(S166=Constants!$B$7,TRUE(),IF(S166=Constants!$B$8,FALSE(),TRUE())))</f>
        <v/>
      </c>
      <c r="AX166" s="117" t="str">
        <f aca="false">IF(OR(ISBLANK($C166),$AT166&lt;&gt;TRUE()),"",IF(R166=Constants!$B$7,TRUE(),IF(R166=Constants!$B$8,FALSE(),TRUE())))</f>
        <v/>
      </c>
      <c r="AY166" s="117" t="str">
        <f aca="false">IF(OR(ISBLANK($C166),$AT166&lt;&gt;TRUE()),"",IF(T166=Constants!$B$33,TRUE(),IF(T166=Constants!$B$34,FALSE(),IF(AND(ISNUMBER(X166),OR(ISBLANK(W166),W166=0)),TRUE(),IF(AND(ISBLANK(X166),ISNUMBER(W166),W166&lt;&gt;0),FALSE(),"")))))</f>
        <v/>
      </c>
      <c r="AZ166" s="117" t="str">
        <f aca="false">IF(OR(ISBLANK($C166),$AT166&lt;&gt;TRUE()),"",IF(ISBLANK(U166),Constants!$B$35,MAX(0,MIN(Constants!$B$31,U166))))</f>
        <v/>
      </c>
      <c r="BA166" s="117" t="str">
        <f aca="false">IF(OR(ISBLANK($C166),$AT166&lt;&gt;TRUE()),"",IF(ISBLANK(V166),Constants!$B$35,MAX(0,MIN(Constants!$B$32,V166))))</f>
        <v/>
      </c>
      <c r="BB166" s="117" t="str">
        <f aca="false">IF(ISBLANK($C166),"",COUNTA($Y166:$AG166)&gt;0)</f>
        <v/>
      </c>
      <c r="BC166" s="117" t="str">
        <f aca="false">IF(OR(ISBLANK($C166),$BB166&lt;&gt;TRUE()),"",IF(ISBLANK(Y166),Constants!$B$27,MAX(0,Y166)))</f>
        <v/>
      </c>
      <c r="BD166" s="117" t="str">
        <f aca="false">IF(OR(ISBLANK($C166),$BB166&lt;&gt;TRUE()),"",IF(ISBLANK(Z166),Constants!$B$28,MAX(0,Z166)))</f>
        <v/>
      </c>
      <c r="BE166" s="117" t="str">
        <f aca="false">IF(OR(ISBLANK($C166),$BB166&lt;&gt;TRUE()),"",IF(AB166=Constants!$B$7,TRUE(),IF(AB166=Constants!$B$8,FALSE(),TRUE())))</f>
        <v/>
      </c>
      <c r="BF166" s="117" t="str">
        <f aca="false">IF(OR(ISBLANK($C166),$BB166&lt;&gt;TRUE()),"",IF(AA166=Constants!$B$7,TRUE(),IF(AA166=Constants!$B$8,FALSE(),TRUE())))</f>
        <v/>
      </c>
      <c r="BG166" s="117" t="str">
        <f aca="false">IF(OR(ISBLANK($C166),$BB166&lt;&gt;TRUE()),"",IF(AC166=Constants!$B$33,TRUE(),IF(AC166=Constants!$B$34,FALSE(),IF(AND(ISNUMBER(AG166),OR(ISBLANK(AF166),AF166=0)),TRUE(),IF(AND(ISBLANK(AG166),ISNUMBER(AF166),AF166&lt;&gt;0),FALSE(),"")))))</f>
        <v/>
      </c>
      <c r="BH166" s="117" t="str">
        <f aca="false">IF(OR(ISBLANK($C166),$BB166&lt;&gt;TRUE()),"",IF(ISBLANK(AD166),Constants!$B$35,MAX(0,MIN(Constants!$B$31,AD166))))</f>
        <v/>
      </c>
      <c r="BI166" s="117" t="str">
        <f aca="false">IF(OR(ISBLANK($C166),$BB166&lt;&gt;TRUE()),"",IF(ISBLANK(AE166),Constants!$B$35,MAX(0,MIN(Constants!$B$32,AE166))))</f>
        <v/>
      </c>
      <c r="BJ166" s="118" t="str">
        <f aca="false">IF(ISBLANK($C166),
  "",
IF(AH166=Constants!$B$7,
  TRUE(),
IF(AH166=Constants!$B$8,
  FALSE(),
  FALSE()
)))</f>
        <v/>
      </c>
      <c r="BK166" s="117" t="str">
        <f aca="false">IF(ISBLANK($C166),"",IF($BJ166,Constants!$B$9,IF(COUNTA($E166:$AH166)=0,Constants!$B$10,IF(NOT($AK166),Constants!$B$11,IF(AND(NOT(ISNUMBER($BM166)),COUNTA($O166,$X166,$AG166)&gt;0),Constants!$B$13,Constants!$B$12)))))</f>
        <v/>
      </c>
      <c r="BL166" s="117" t="str">
        <f aca="false">IF(ISBLANK($C166),"",IF($BK166&lt;&gt;Constants!$B$12,$BK166,Constants!$B$4))</f>
        <v/>
      </c>
      <c r="BM166" s="116" t="str">
        <f aca="false">IF(OR(ISBLANK($D$8), NOT(ISNUMBER($D$8))), Constants!$B$17,$D$8)</f>
        <v>ERROR: Set Target Time in cell D8</v>
      </c>
      <c r="BN166" s="119" t="str">
        <f aca="false">IF(OR($BK166&lt;&gt;Constants!$B$12,$AL166&lt;&gt;TRUE()),"",IF(NOT($AO166),TRUE(),IF($AQ166="","",$AQ166)))</f>
        <v/>
      </c>
      <c r="BO166" s="120" t="n">
        <f aca="false">IF(BN166="",FALSE(),IF(NOT($AO166),TRUE(),IF($AQ166,ISNUMBER(O166),ISNUMBER(N166))))</f>
        <v>0</v>
      </c>
      <c r="BP166" s="121" t="str">
        <f aca="false">IF(BO166,IF($AJ166,1,Constants!$B$22)*POWER(Constants!$B$23,MAX($AM166,0))*POWER(Constants!$B$24,MAX($AN166,0)),"")</f>
        <v/>
      </c>
      <c r="BQ166" s="117" t="str">
        <f aca="false">IF(OR($BK166&lt;&gt;Constants!$B$12,NOT($BO166)),"",IF(NOT($AO166),0,Constants!$B$19*IF($AQ166,1,MAX(0,MIN(1,(Constants!$B$20-N166)/Constants!$B$20)))))</f>
        <v/>
      </c>
      <c r="BR166" s="117" t="str">
        <f aca="false">IF(BQ166="","",BQ166*IF($AP166,1,Constants!$B$25)*BP166)</f>
        <v/>
      </c>
      <c r="BS166" s="117" t="str">
        <f aca="false">IF(OR($BK166&lt;&gt;Constants!$B$12,NOT($BO166)),"",IF(NOT($AO166),0,IF(NOT($AQ166),0,MAX(0,Constants!$B$21*(1-ABS(O166-$BM166)/$BM166)))))</f>
        <v/>
      </c>
      <c r="BT166" s="117" t="str">
        <f aca="false">IF(BS166="","",BS166*BP166)</f>
        <v/>
      </c>
      <c r="BU166" s="117" t="str">
        <f aca="false">IF(OR($BK166&lt;&gt;Constants!$B$12,NOT($BO166)),"",IF(OR(NOT($AO166),NOT($AP166)),0,MIN(Constants!$B$18,(Constants!$B$29*$AR166+Constants!$B$30*$AS166)*IF($AQ166,1,MAX(0,MIN(1,(Constants!$B$20-N166)/Constants!$B$20))))))</f>
        <v/>
      </c>
      <c r="BV166" s="117" t="str">
        <f aca="false">IF(BU166="","",BU166*BP166)</f>
        <v/>
      </c>
      <c r="BW166" s="122" t="str">
        <f aca="false">IF(OR($BK166&lt;&gt;Constants!$B$12,NOT($BO166)),"",BR166+BT166+BV166)</f>
        <v/>
      </c>
      <c r="BX166" s="119" t="str">
        <f aca="false">IF(OR($BK166&lt;&gt;Constants!$B$12,$AT166&lt;&gt;TRUE()),"",IF(NOT($AW166),TRUE(),IF($AY166="","",$AY166)))</f>
        <v/>
      </c>
      <c r="BY166" s="120" t="n">
        <f aca="false">IF(BX166="",FALSE(),IF(NOT($AW166),TRUE(),IF($AY166,ISNUMBER(X166),ISNUMBER(W166))))</f>
        <v>0</v>
      </c>
      <c r="BZ166" s="121" t="str">
        <f aca="false">IF(BY166,IF($AJ166,1,Constants!$B$22)*POWER(Constants!$B$23,MAX($AU166,0))*POWER(Constants!$B$24,MAX($AV166,0)),"")</f>
        <v/>
      </c>
      <c r="CA166" s="117" t="str">
        <f aca="false">IF(OR($BK166&lt;&gt;Constants!$B$12,NOT($BY166)),"",IF(NOT($AW166),0,Constants!$B$19*IF($AY166,1,MAX(0,MIN(1,(Constants!$B$20-W166)/Constants!$B$20)))))</f>
        <v/>
      </c>
      <c r="CB166" s="117" t="str">
        <f aca="false">IF(CA166="","",CA166*IF($AX166,1,Constants!$B$25)*BZ166)</f>
        <v/>
      </c>
      <c r="CC166" s="117" t="str">
        <f aca="false">IF(OR($BK166&lt;&gt;Constants!$B$12,NOT($BY166)),"",IF(NOT($AW166),0,IF(NOT($AY166),0,MAX(0,Constants!$B$21*(1-ABS(X166-$BM166)/$BM166)))))</f>
        <v/>
      </c>
      <c r="CD166" s="117" t="str">
        <f aca="false">IF(CC166="","",CC166*BZ166)</f>
        <v/>
      </c>
      <c r="CE166" s="117" t="str">
        <f aca="false">IF(OR($BK166&lt;&gt;Constants!$B$12,NOT($BY166)),"",IF(OR(NOT($AW166),NOT($AX166)),0,MIN(Constants!$B$18,(Constants!$B$29*$AZ166+Constants!$B$30*$BA166)*IF($AY166,1,MAX(0,MIN(1,(Constants!$B$20-W166)/Constants!$B$20))))))</f>
        <v/>
      </c>
      <c r="CF166" s="117" t="str">
        <f aca="false">IF(CE166="","",CE166*BZ166)</f>
        <v/>
      </c>
      <c r="CG166" s="122" t="str">
        <f aca="false">IF(OR($BK166&lt;&gt;Constants!$B$12,NOT($BY166)),"",CB166+CD166+CF166)</f>
        <v/>
      </c>
      <c r="CH166" s="119" t="n">
        <f aca="false">IF(OR(BN166="",BX166=""),TRUE(),BN166&lt;&gt;BX166)</f>
        <v>1</v>
      </c>
      <c r="CI166" s="117" t="str">
        <f aca="false">IF(OR($BK166&lt;&gt;Constants!$B$12,$BB166&lt;&gt;TRUE(),NOT($CH166)),"",IF(NOT($BE166),TRUE(),IF($BG166="","",$BG166)))</f>
        <v/>
      </c>
      <c r="CJ166" s="120" t="n">
        <f aca="false">IF(CI166="",FALSE(),IF(NOT($BE166),TRUE(),IF($BG166,ISNUMBER(AG166),ISNUMBER(AF166))))</f>
        <v>0</v>
      </c>
      <c r="CK166" s="121" t="str">
        <f aca="false">IF(CJ166,IF($AJ166,1,Constants!$B$22)*POWER(Constants!$B$23,MAX($BC166,0))*POWER(Constants!$B$24,MAX($BD166,0)),"")</f>
        <v/>
      </c>
      <c r="CL166" s="117" t="str">
        <f aca="false">IF(OR($BK166&lt;&gt;Constants!$B$12,NOT($CJ166)),"",IF(NOT($BE166),0,Constants!$B$19*IF($BG166,1,MAX(0,MIN(1,(Constants!$B$20-AF166)/Constants!$B$20)))))</f>
        <v/>
      </c>
      <c r="CM166" s="117" t="str">
        <f aca="false">IF(CL166="","",CL166*IF($BF166,1,Constants!$B$25)*CK166)</f>
        <v/>
      </c>
      <c r="CN166" s="117" t="str">
        <f aca="false">IF(OR($BK166&lt;&gt;Constants!$B$12,NOT($CJ166)),"",IF(NOT($BE166),0,IF(NOT($BG166),0,MAX(0,Constants!$B$21*(1-ABS(AG166-$BM166)/$BM166)))))</f>
        <v/>
      </c>
      <c r="CO166" s="117" t="str">
        <f aca="false">IF(CN166="","",CN166*CK166)</f>
        <v/>
      </c>
      <c r="CP166" s="117" t="str">
        <f aca="false">IF(OR($BK166&lt;&gt;Constants!$B$12,NOT($CJ166)),"",IF(OR(NOT($BE166),NOT($BF166)),0,MIN(Constants!$B$18,(Constants!$B$29*$BH166+Constants!$B$30*$BI166)*IF($BG166,1,MAX(0,MIN(1,(Constants!$B$20-AF166)/Constants!$B$20))))))</f>
        <v/>
      </c>
      <c r="CQ166" s="117" t="str">
        <f aca="false">IF(CP166="","",CP166*CK166)</f>
        <v/>
      </c>
      <c r="CR166" s="122" t="str">
        <f aca="false">IF(OR($BK166&lt;&gt;Constants!$B$12,NOT($CJ166)),"",CM166+CO166+CQ166)</f>
        <v/>
      </c>
      <c r="CS166" s="116" t="str">
        <f aca="false">IF(OR($BK166&lt;&gt;Constants!$B$12,ISBLANK($C166)),"",BW166)</f>
        <v/>
      </c>
      <c r="CT166" s="117" t="str">
        <f aca="false">IF(OR($BK166&lt;&gt;Constants!$B$12,ISBLANK($C166)),"",CG166)</f>
        <v/>
      </c>
      <c r="CU166" s="118" t="str">
        <f aca="false">IF(OR($BK166&lt;&gt;Constants!$B$12,ISBLANK($C166)),"",CR166)</f>
        <v/>
      </c>
      <c r="CV166" s="117" t="str">
        <f aca="false">IF(OR($BK166&lt;&gt;Constants!$B$12,ISBLANK($C166)),"",IF(COUNT(CS166:CU166)=0,0,MAX(CS166:CU166)))</f>
        <v/>
      </c>
      <c r="CW166" s="117" t="str">
        <f aca="false">IF($BK166&lt;&gt;Constants!$B$12,"",CV166)</f>
        <v/>
      </c>
      <c r="CX166" s="117" t="str">
        <f aca="false">IF(ISNUMBER(CW166), RANK(CW166,$CW$11:$CW$510), "")</f>
        <v/>
      </c>
      <c r="CY166" s="116" t="str">
        <f aca="false">IF(OR($BK166&lt;&gt;Constants!$B$12,ISBLANK($C166)),"",MAX(BT166,CD166,CO166))</f>
        <v/>
      </c>
      <c r="CZ166" s="117" t="str">
        <f aca="false">IF(ISNUMBER(CY166), RANK(CY166,CY$11:CY$510), "")</f>
        <v/>
      </c>
      <c r="DA166" s="117" t="str">
        <f aca="false">IF(OR($BK166&lt;&gt;Constants!$B$12,ISBLANK($C166)),"",MAX(AM166,AU166,IF($CH166,BC166,0)))</f>
        <v/>
      </c>
      <c r="DB166" s="117" t="str">
        <f aca="false">IF(ISNUMBER(DA166), RANK(DA166,DA$11:DA$510,1), "")</f>
        <v/>
      </c>
      <c r="DC166" s="117" t="str">
        <f aca="false">IF(OR($BK166&lt;&gt;Constants!$B$12,ISBLANK($C166)),"",MAX(BV166,CF166,CQ166))</f>
        <v/>
      </c>
      <c r="DD166" s="117" t="str">
        <f aca="false">IF(ISNUMBER(DC166),RANK(DC166,DC$11:DC$510),"")</f>
        <v/>
      </c>
      <c r="DE166" s="123" t="str">
        <f aca="false">IFERROR(IF(OR($BK166&lt;&gt;Constants!$B$12, ISBLANK($C166)),"",LARGE(CS166:CU166,2)), 0)</f>
        <v/>
      </c>
      <c r="DF166" s="118" t="str">
        <f aca="false">IF(ISNUMBER(DE166), RANK(DE166,DE$11:DE$510), "")</f>
        <v/>
      </c>
      <c r="DG166" s="117" t="str">
        <f aca="false">IF(ISBLANK($C166),"",IF(BK166=Constants!$B$12,RANK($CX166, $CX$11:$CX$510, 1)+
SUMPRODUCT(--($CX$11:$CX$510=$CX166),--($CZ166&gt;$CZ$11:$CZ$510))+
SUMPRODUCT(--($CX$11:$CX$510=$CX166),--($CZ166=$CZ$11:$CZ$510),--($DB166&gt;$DB$11:$DB$510))+
SUMPRODUCT(--($CX$11:$CX$510=$CX166),--($CZ166=$CZ$11:$CZ$510),--($DB166=$DB$11:$DB$510), --($DD166&gt;$DD$11:$DD$510))+
SUMPRODUCT(--($CX$11:$CX$510=$CX166),--($CZ166=$CZ$11:$CZ$510),--($DB166=$DB$11:$DB$510), --($DD166=$DD$11:$DD$510), --($DF166&gt;$DF$11:$DF$510))
,BK166)
)</f>
        <v/>
      </c>
      <c r="DH166" s="117" t="str">
        <f aca="false">IF(ISBLANK(C166),"",IF(BK166&lt;&gt;Constants!$B$12, BK166, CX166-DG166))</f>
        <v/>
      </c>
      <c r="DI166" s="118"/>
      <c r="DJ166" s="124"/>
      <c r="DK166" s="125" t="str">
        <f aca="false">IF(ISBLANK($C166),"",IF($BK166=Constants!$B$13,$BM166,""))</f>
        <v/>
      </c>
      <c r="DL166" s="124" t="str">
        <f aca="false">IF(ISBLANK($C166),"",IF($BK166&lt;&gt;Constants!$B$12,"",IF(COUNT($CS166:$CU166)=0,"",MATCH($CV166,$CS166:$CU166,0))))</f>
        <v/>
      </c>
      <c r="DM166" s="126" t="str">
        <f aca="false">IF(ISNUMBER($DL166),CHOOSE($DL166,$BR166,$CB166,$CM166),"")</f>
        <v/>
      </c>
      <c r="DN166" s="126" t="str">
        <f aca="false">IF(ISNUMBER($DL166),CHOOSE($DL166,$BT166,$CD166,$CO166),"")</f>
        <v/>
      </c>
      <c r="DO166" s="126" t="str">
        <f aca="false">IF(ISNUMBER($DL166),CHOOSE($DL166,$BV166,$CF166,$CQ166),"")</f>
        <v/>
      </c>
      <c r="DP166" s="127" t="str">
        <f aca="false">IF(ISBLANK(C166),"",IF(BK166&lt;&gt;Constants!$B$12, BK166 ,CW166))</f>
        <v/>
      </c>
      <c r="DQ166" s="128" t="str">
        <f aca="false">IF(ISBLANK($C166),"",IF($BK166&lt;&gt;Constants!$B$12,$BK166,$BL166))</f>
        <v/>
      </c>
      <c r="DR166" s="128" t="str">
        <f aca="false">IF(ISBLANK(C166),"",DH166)</f>
        <v/>
      </c>
      <c r="DS166" s="128" t="str">
        <f aca="false">IF(ISBLANK(C166),"",DG166)</f>
        <v/>
      </c>
      <c r="DT166" s="129" t="str">
        <f aca="false">IF(ISBLANK(C166),
  "",
IF(DS166=Constants!$B$9,COUNTA($C$11:$C510)+2,IF(DS166=Constants!$B$10,COUNTA($C$11:$C510)+1,IF(DS166=Constants!$B$11,COUNTA($C$11:$C510),DS166))))</f>
        <v/>
      </c>
      <c r="DU166" s="3"/>
      <c r="DV166" s="130" t="n">
        <f aca="false">IF(OR(ISNUMBER(DS166),DS166="DQ",DS166="P",DS166="NS"),
    1,
    0
)</f>
        <v>0</v>
      </c>
      <c r="DW166" s="130" t="n">
        <v>156</v>
      </c>
      <c r="DX166" s="130" t="str">
        <f aca="false">IF(ISBLANK($C166),"",IF(ISNUMBER(DT166),DT166+ROW($B166)/1000,""))</f>
        <v/>
      </c>
      <c r="DY166" s="130" t="str">
        <f aca="false">IF(ISNUMBER(DX166), RANK(DX166,DX$11:DX$510,1), "")</f>
        <v/>
      </c>
      <c r="DZ166" s="130" t="str">
        <f aca="false">IF(ISBLANK($C166),
    "",
    $B166
)</f>
        <v/>
      </c>
      <c r="EA166" s="130" t="str">
        <f aca="false">IF(ISBLANK($C166),
    "",
    $C166
)</f>
        <v/>
      </c>
      <c r="EB166" s="130" t="str">
        <f aca="false">IF(ISBLANK($C166),
    "",
    $D166
)</f>
        <v/>
      </c>
      <c r="EC166" s="130" t="str">
        <f aca="false">IF(ISBLANK($C166),"",$DQ166)</f>
        <v/>
      </c>
      <c r="ED166" s="131" t="str">
        <f aca="false">DP166</f>
        <v/>
      </c>
      <c r="EE166" s="130" t="str">
        <f aca="false">IF(ISBLANK($C166),
    "",
    DS166
)</f>
        <v/>
      </c>
      <c r="EF166" s="132" t="str">
        <f aca="false">IF(DW166&gt;DV$10,
    "",
    VLOOKUP(DW166,DY$11:EE664,7,FALSE())
)</f>
        <v/>
      </c>
      <c r="EG166" s="133" t="str">
        <f aca="false">IF(DW166&gt;DV$10,
    "",
    VLOOKUP(DW166,DY$11:EE664,2,FALSE())
)</f>
        <v/>
      </c>
      <c r="EH166" s="133" t="str">
        <f aca="false">IF(DW166&gt;DV$10,
    "",
    VLOOKUP(DW166,DY$11:EE664,3,FALSE())
)</f>
        <v/>
      </c>
      <c r="EI166" s="133" t="str">
        <f aca="false">IF(DW166&gt;DV$10,
    "",
    VLOOKUP(DW166,DY$11:EE664,4,FALSE())
)</f>
        <v/>
      </c>
      <c r="EJ166" s="134" t="str">
        <f aca="false">IF(DW166&gt;DV$10,
    "",
    VLOOKUP(DW166,DY$11:EE664,6,FALSE())
)</f>
        <v/>
      </c>
      <c r="EK166" s="59"/>
    </row>
    <row r="167" customFormat="false" ht="15.75" hidden="false" customHeight="false" outlineLevel="0" collapsed="false">
      <c r="A167" s="3"/>
      <c r="B167" s="155"/>
      <c r="C167" s="156"/>
      <c r="D167" s="96"/>
      <c r="E167" s="157"/>
      <c r="F167" s="148"/>
      <c r="G167" s="148"/>
      <c r="H167" s="149"/>
      <c r="I167" s="150"/>
      <c r="J167" s="151"/>
      <c r="K167" s="151"/>
      <c r="L167" s="151"/>
      <c r="M167" s="151"/>
      <c r="N167" s="152"/>
      <c r="O167" s="103"/>
      <c r="P167" s="148"/>
      <c r="Q167" s="149"/>
      <c r="R167" s="150"/>
      <c r="S167" s="151"/>
      <c r="T167" s="151"/>
      <c r="U167" s="151"/>
      <c r="V167" s="151"/>
      <c r="W167" s="152"/>
      <c r="X167" s="103"/>
      <c r="Y167" s="148"/>
      <c r="Z167" s="149"/>
      <c r="AA167" s="150"/>
      <c r="AB167" s="151"/>
      <c r="AC167" s="151"/>
      <c r="AD167" s="151"/>
      <c r="AE167" s="151"/>
      <c r="AF167" s="152"/>
      <c r="AG167" s="104"/>
      <c r="AH167" s="150"/>
      <c r="AI167" s="73"/>
      <c r="AJ167" s="73" t="str">
        <f aca="false">IF(ISBLANK($C167),
  "",
IF(E167=Constants!$B$7,
  TRUE(),
IF(E167=Constants!$B$8,
  FALSE(),
  TRUE()
)))</f>
        <v/>
      </c>
      <c r="AK167" s="74" t="str">
        <f aca="false">IF(ISBLANK($C167),"",IF(F167=Constants!$B$8,FALSE(),TRUE()))</f>
        <v/>
      </c>
      <c r="AL167" s="74" t="str">
        <f aca="false">IF(ISBLANK($C167),"",COUNTA($G167:$O167)&gt;0)</f>
        <v/>
      </c>
      <c r="AM167" s="74" t="str">
        <f aca="false">IF(OR(ISBLANK($C167),$AL167&lt;&gt;TRUE()),"",IF(ISBLANK(G167),Constants!$B$27,MAX(0,G167)))</f>
        <v/>
      </c>
      <c r="AN167" s="74" t="str">
        <f aca="false">IF(OR(ISBLANK($C167),$AL167&lt;&gt;TRUE()),"",IF(ISBLANK(H167),Constants!$B$28,MAX(0,H167)))</f>
        <v/>
      </c>
      <c r="AO167" s="74" t="str">
        <f aca="false">IF(OR(ISBLANK($C167),$AL167&lt;&gt;TRUE()),"",IF(J167=Constants!$B$7,TRUE(),IF(J167=Constants!$B$8,FALSE(),TRUE())))</f>
        <v/>
      </c>
      <c r="AP167" s="74" t="str">
        <f aca="false">IF(OR(ISBLANK($C167),$AL167&lt;&gt;TRUE()),"",IF(I167=Constants!$B$7,TRUE(),IF(I167=Constants!$B$8,FALSE(),TRUE())))</f>
        <v/>
      </c>
      <c r="AQ167" s="74" t="str">
        <f aca="false">IF(OR(ISBLANK($C167),$AL167&lt;&gt;TRUE()),"",IF(K167=Constants!$B$33,TRUE(),IF(K167=Constants!$B$34,FALSE(),IF(AND(ISNUMBER(O167),OR(ISBLANK(N167),N167=0)),TRUE(),IF(AND(ISBLANK(O167),ISNUMBER(N167),N167&lt;&gt;0),FALSE(),"")))))</f>
        <v/>
      </c>
      <c r="AR167" s="74" t="str">
        <f aca="false">IF(OR(ISBLANK($C167),$AL167&lt;&gt;TRUE()),"",IF(ISBLANK(L167),Constants!$B$35,MAX(0,MIN(Constants!$B$31,L167))))</f>
        <v/>
      </c>
      <c r="AS167" s="74" t="str">
        <f aca="false">IF(OR(ISBLANK($C167),$AL167&lt;&gt;TRUE()),"",IF(ISBLANK(M167),Constants!$B$35,MAX(0,MIN(Constants!$B$32,M167))))</f>
        <v/>
      </c>
      <c r="AT167" s="74" t="str">
        <f aca="false">IF(ISBLANK($C167),"",COUNTA($P167:$X167)&gt;0)</f>
        <v/>
      </c>
      <c r="AU167" s="74" t="str">
        <f aca="false">IF(OR(ISBLANK($C167),$AT167&lt;&gt;TRUE()),"",IF(ISBLANK(P167),Constants!$B$27,MAX(0,P167)))</f>
        <v/>
      </c>
      <c r="AV167" s="74" t="str">
        <f aca="false">IF(OR(ISBLANK($C167),$AT167&lt;&gt;TRUE()),"",IF(ISBLANK(Q167),Constants!$B$28,MAX(0,Q167)))</f>
        <v/>
      </c>
      <c r="AW167" s="74" t="str">
        <f aca="false">IF(OR(ISBLANK($C167),$AT167&lt;&gt;TRUE()),"",IF(S167=Constants!$B$7,TRUE(),IF(S167=Constants!$B$8,FALSE(),TRUE())))</f>
        <v/>
      </c>
      <c r="AX167" s="74" t="str">
        <f aca="false">IF(OR(ISBLANK($C167),$AT167&lt;&gt;TRUE()),"",IF(R167=Constants!$B$7,TRUE(),IF(R167=Constants!$B$8,FALSE(),TRUE())))</f>
        <v/>
      </c>
      <c r="AY167" s="74" t="str">
        <f aca="false">IF(OR(ISBLANK($C167),$AT167&lt;&gt;TRUE()),"",IF(T167=Constants!$B$33,TRUE(),IF(T167=Constants!$B$34,FALSE(),IF(AND(ISNUMBER(X167),OR(ISBLANK(W167),W167=0)),TRUE(),IF(AND(ISBLANK(X167),ISNUMBER(W167),W167&lt;&gt;0),FALSE(),"")))))</f>
        <v/>
      </c>
      <c r="AZ167" s="74" t="str">
        <f aca="false">IF(OR(ISBLANK($C167),$AT167&lt;&gt;TRUE()),"",IF(ISBLANK(U167),Constants!$B$35,MAX(0,MIN(Constants!$B$31,U167))))</f>
        <v/>
      </c>
      <c r="BA167" s="74" t="str">
        <f aca="false">IF(OR(ISBLANK($C167),$AT167&lt;&gt;TRUE()),"",IF(ISBLANK(V167),Constants!$B$35,MAX(0,MIN(Constants!$B$32,V167))))</f>
        <v/>
      </c>
      <c r="BB167" s="74" t="str">
        <f aca="false">IF(ISBLANK($C167),"",COUNTA($Y167:$AG167)&gt;0)</f>
        <v/>
      </c>
      <c r="BC167" s="74" t="str">
        <f aca="false">IF(OR(ISBLANK($C167),$BB167&lt;&gt;TRUE()),"",IF(ISBLANK(Y167),Constants!$B$27,MAX(0,Y167)))</f>
        <v/>
      </c>
      <c r="BD167" s="74" t="str">
        <f aca="false">IF(OR(ISBLANK($C167),$BB167&lt;&gt;TRUE()),"",IF(ISBLANK(Z167),Constants!$B$28,MAX(0,Z167)))</f>
        <v/>
      </c>
      <c r="BE167" s="74" t="str">
        <f aca="false">IF(OR(ISBLANK($C167),$BB167&lt;&gt;TRUE()),"",IF(AB167=Constants!$B$7,TRUE(),IF(AB167=Constants!$B$8,FALSE(),TRUE())))</f>
        <v/>
      </c>
      <c r="BF167" s="74" t="str">
        <f aca="false">IF(OR(ISBLANK($C167),$BB167&lt;&gt;TRUE()),"",IF(AA167=Constants!$B$7,TRUE(),IF(AA167=Constants!$B$8,FALSE(),TRUE())))</f>
        <v/>
      </c>
      <c r="BG167" s="74" t="str">
        <f aca="false">IF(OR(ISBLANK($C167),$BB167&lt;&gt;TRUE()),"",IF(AC167=Constants!$B$33,TRUE(),IF(AC167=Constants!$B$34,FALSE(),IF(AND(ISNUMBER(AG167),OR(ISBLANK(AF167),AF167=0)),TRUE(),IF(AND(ISBLANK(AG167),ISNUMBER(AF167),AF167&lt;&gt;0),FALSE(),"")))))</f>
        <v/>
      </c>
      <c r="BH167" s="74" t="str">
        <f aca="false">IF(OR(ISBLANK($C167),$BB167&lt;&gt;TRUE()),"",IF(ISBLANK(AD167),Constants!$B$35,MAX(0,MIN(Constants!$B$31,AD167))))</f>
        <v/>
      </c>
      <c r="BI167" s="74" t="str">
        <f aca="false">IF(OR(ISBLANK($C167),$BB167&lt;&gt;TRUE()),"",IF(ISBLANK(AE167),Constants!$B$35,MAX(0,MIN(Constants!$B$32,AE167))))</f>
        <v/>
      </c>
      <c r="BJ167" s="75" t="str">
        <f aca="false">IF(ISBLANK($C167),
  "",
IF(AH167=Constants!$B$7,
  TRUE(),
IF(AH167=Constants!$B$8,
  FALSE(),
  FALSE()
)))</f>
        <v/>
      </c>
      <c r="BK167" s="74" t="str">
        <f aca="false">IF(ISBLANK($C167),"",IF($BJ167,Constants!$B$9,IF(COUNTA($E167:$AH167)=0,Constants!$B$10,IF(NOT($AK167),Constants!$B$11,IF(AND(NOT(ISNUMBER($BM167)),COUNTA($O167,$X167,$AG167)&gt;0),Constants!$B$13,Constants!$B$12)))))</f>
        <v/>
      </c>
      <c r="BL167" s="74" t="str">
        <f aca="false">IF(ISBLANK($C167),"",IF($BK167&lt;&gt;Constants!$B$12,$BK167,Constants!$B$4))</f>
        <v/>
      </c>
      <c r="BM167" s="73" t="str">
        <f aca="false">IF(OR(ISBLANK($D$8), NOT(ISNUMBER($D$8))), Constants!$B$17,$D$8)</f>
        <v>ERROR: Set Target Time in cell D8</v>
      </c>
      <c r="BN167" s="73" t="str">
        <f aca="false">IF(OR($BK167&lt;&gt;Constants!$B$12,$AL167&lt;&gt;TRUE()),"",IF(NOT($AO167),TRUE(),IF($AQ167="","",$AQ167)))</f>
        <v/>
      </c>
      <c r="BO167" s="74" t="b">
        <f aca="false">IF(BN167="",FALSE(),IF(NOT($AO167),TRUE(),IF($AQ167,ISNUMBER(O167),ISNUMBER(N167))))</f>
        <v>0</v>
      </c>
      <c r="BP167" s="76" t="str">
        <f aca="false">IF(BO167,IF($AJ167,1,Constants!$B$22)*POWER(Constants!$B$23,MAX($AM167,0))*POWER(Constants!$B$24,MAX($AN167,0)),"")</f>
        <v/>
      </c>
      <c r="BQ167" s="74" t="str">
        <f aca="false">IF(OR($BK167&lt;&gt;Constants!$B$12,NOT($BO167)),"",IF(NOT($AO167),0,Constants!$B$19*IF($AQ167,1,MAX(0,MIN(1,(Constants!$B$20-N167)/Constants!$B$20)))))</f>
        <v/>
      </c>
      <c r="BR167" s="74" t="str">
        <f aca="false">IF(BQ167="","",BQ167*IF($AP167,1,Constants!$B$25)*BP167)</f>
        <v/>
      </c>
      <c r="BS167" s="74" t="str">
        <f aca="false">IF(OR($BK167&lt;&gt;Constants!$B$12,NOT($BO167)),"",IF(NOT($AO167),0,IF(NOT($AQ167),0,MAX(0,Constants!$B$21*(1-ABS(O167-$BM167)/$BM167)))))</f>
        <v/>
      </c>
      <c r="BT167" s="74" t="str">
        <f aca="false">IF(BS167="","",BS167*BP167)</f>
        <v/>
      </c>
      <c r="BU167" s="74" t="str">
        <f aca="false">IF(OR($BK167&lt;&gt;Constants!$B$12,NOT($BO167)),"",IF(OR(NOT($AO167),NOT($AP167)),0,MIN(Constants!$B$18,(Constants!$B$29*$AR167+Constants!$B$30*$AS167)*IF($AQ167,1,MAX(0,MIN(1,(Constants!$B$20-N167)/Constants!$B$20))))))</f>
        <v/>
      </c>
      <c r="BV167" s="74" t="str">
        <f aca="false">IF(BU167="","",BU167*BP167)</f>
        <v/>
      </c>
      <c r="BW167" s="75" t="str">
        <f aca="false">IF(OR($BK167&lt;&gt;Constants!$B$12,NOT($BO167)),"",BR167+BT167+BV167)</f>
        <v/>
      </c>
      <c r="BX167" s="73" t="str">
        <f aca="false">IF(OR($BK167&lt;&gt;Constants!$B$12,$AT167&lt;&gt;TRUE()),"",IF(NOT($AW167),TRUE(),IF($AY167="","",$AY167)))</f>
        <v/>
      </c>
      <c r="BY167" s="74" t="b">
        <f aca="false">IF(BX167="",FALSE(),IF(NOT($AW167),TRUE(),IF($AY167,ISNUMBER(X167),ISNUMBER(W167))))</f>
        <v>0</v>
      </c>
      <c r="BZ167" s="76" t="str">
        <f aca="false">IF(BY167,IF($AJ167,1,Constants!$B$22)*POWER(Constants!$B$23,MAX($AU167,0))*POWER(Constants!$B$24,MAX($AV167,0)),"")</f>
        <v/>
      </c>
      <c r="CA167" s="74" t="str">
        <f aca="false">IF(OR($BK167&lt;&gt;Constants!$B$12,NOT($BY167)),"",IF(NOT($AW167),0,Constants!$B$19*IF($AY167,1,MAX(0,MIN(1,(Constants!$B$20-W167)/Constants!$B$20)))))</f>
        <v/>
      </c>
      <c r="CB167" s="74" t="str">
        <f aca="false">IF(CA167="","",CA167*IF($AX167,1,Constants!$B$25)*BZ167)</f>
        <v/>
      </c>
      <c r="CC167" s="74" t="str">
        <f aca="false">IF(OR($BK167&lt;&gt;Constants!$B$12,NOT($BY167)),"",IF(NOT($AW167),0,IF(NOT($AY167),0,MAX(0,Constants!$B$21*(1-ABS(X167-$BM167)/$BM167)))))</f>
        <v/>
      </c>
      <c r="CD167" s="74" t="str">
        <f aca="false">IF(CC167="","",CC167*BZ167)</f>
        <v/>
      </c>
      <c r="CE167" s="74" t="str">
        <f aca="false">IF(OR($BK167&lt;&gt;Constants!$B$12,NOT($BY167)),"",IF(OR(NOT($AW167),NOT($AX167)),0,MIN(Constants!$B$18,(Constants!$B$29*$AZ167+Constants!$B$30*$BA167)*IF($AY167,1,MAX(0,MIN(1,(Constants!$B$20-W167)/Constants!$B$20))))))</f>
        <v/>
      </c>
      <c r="CF167" s="74" t="str">
        <f aca="false">IF(CE167="","",CE167*BZ167)</f>
        <v/>
      </c>
      <c r="CG167" s="75" t="str">
        <f aca="false">IF(OR($BK167&lt;&gt;Constants!$B$12,NOT($BY167)),"",CB167+CD167+CF167)</f>
        <v/>
      </c>
      <c r="CH167" s="73" t="b">
        <f aca="false">IF(OR(BN167="",BX167=""),TRUE(),BN167&lt;&gt;BX167)</f>
        <v>1</v>
      </c>
      <c r="CI167" s="74" t="str">
        <f aca="false">IF(OR($BK167&lt;&gt;Constants!$B$12,$BB167&lt;&gt;TRUE(),NOT($CH167)),"",IF(NOT($BE167),TRUE(),IF($BG167="","",$BG167)))</f>
        <v/>
      </c>
      <c r="CJ167" s="74" t="b">
        <f aca="false">IF(CI167="",FALSE(),IF(NOT($BE167),TRUE(),IF($BG167,ISNUMBER(AG167),ISNUMBER(AF167))))</f>
        <v>0</v>
      </c>
      <c r="CK167" s="76" t="str">
        <f aca="false">IF(CJ167,IF($AJ167,1,Constants!$B$22)*POWER(Constants!$B$23,MAX($BC167,0))*POWER(Constants!$B$24,MAX($BD167,0)),"")</f>
        <v/>
      </c>
      <c r="CL167" s="74" t="str">
        <f aca="false">IF(OR($BK167&lt;&gt;Constants!$B$12,NOT($CJ167)),"",IF(NOT($BE167),0,Constants!$B$19*IF($BG167,1,MAX(0,MIN(1,(Constants!$B$20-AF167)/Constants!$B$20)))))</f>
        <v/>
      </c>
      <c r="CM167" s="74" t="str">
        <f aca="false">IF(CL167="","",CL167*IF($BF167,1,Constants!$B$25)*CK167)</f>
        <v/>
      </c>
      <c r="CN167" s="74" t="str">
        <f aca="false">IF(OR($BK167&lt;&gt;Constants!$B$12,NOT($CJ167)),"",IF(NOT($BE167),0,IF(NOT($BG167),0,MAX(0,Constants!$B$21*(1-ABS(AG167-$BM167)/$BM167)))))</f>
        <v/>
      </c>
      <c r="CO167" s="74" t="str">
        <f aca="false">IF(CN167="","",CN167*CK167)</f>
        <v/>
      </c>
      <c r="CP167" s="74" t="str">
        <f aca="false">IF(OR($BK167&lt;&gt;Constants!$B$12,NOT($CJ167)),"",IF(OR(NOT($BE167),NOT($BF167)),0,MIN(Constants!$B$18,(Constants!$B$29*$BH167+Constants!$B$30*$BI167)*IF($BG167,1,MAX(0,MIN(1,(Constants!$B$20-AF167)/Constants!$B$20))))))</f>
        <v/>
      </c>
      <c r="CQ167" s="74" t="str">
        <f aca="false">IF(CP167="","",CP167*CK167)</f>
        <v/>
      </c>
      <c r="CR167" s="75" t="str">
        <f aca="false">IF(OR($BK167&lt;&gt;Constants!$B$12,NOT($CJ167)),"",CM167+CO167+CQ167)</f>
        <v/>
      </c>
      <c r="CS167" s="73" t="str">
        <f aca="false">IF(OR($BK167&lt;&gt;Constants!$B$12,ISBLANK($C167)),"",BW167)</f>
        <v/>
      </c>
      <c r="CT167" s="74" t="str">
        <f aca="false">IF(OR($BK167&lt;&gt;Constants!$B$12,ISBLANK($C167)),"",CG167)</f>
        <v/>
      </c>
      <c r="CU167" s="75" t="str">
        <f aca="false">IF(OR($BK167&lt;&gt;Constants!$B$12,ISBLANK($C167)),"",CR167)</f>
        <v/>
      </c>
      <c r="CV167" s="74" t="str">
        <f aca="false">IF(OR($BK167&lt;&gt;Constants!$B$12,ISBLANK($C167)),"",IF(COUNT(CS167:CU167)=0,0,MAX(CS167:CU167)))</f>
        <v/>
      </c>
      <c r="CW167" s="74" t="str">
        <f aca="false">IF($BK167&lt;&gt;Constants!$B$12,"",CV167)</f>
        <v/>
      </c>
      <c r="CX167" s="74" t="str">
        <f aca="false">IF(ISNUMBER(CW167), RANK(CW167,$CW$11:$CW$510), "")</f>
        <v/>
      </c>
      <c r="CY167" s="73" t="str">
        <f aca="false">IF(OR($BK167&lt;&gt;Constants!$B$12,ISBLANK($C167)),"",MAX(BT167,CD167,CO167))</f>
        <v/>
      </c>
      <c r="CZ167" s="74" t="str">
        <f aca="false">IF(ISNUMBER(CY167), RANK(CY167,CY$11:CY$510), "")</f>
        <v/>
      </c>
      <c r="DA167" s="74" t="str">
        <f aca="false">IF(OR($BK167&lt;&gt;Constants!$B$12,ISBLANK($C167)),"",MAX(AM167,AU167,IF($CH167,BC167,0)))</f>
        <v/>
      </c>
      <c r="DB167" s="74" t="str">
        <f aca="false">IF(ISNUMBER(DA167), RANK(DA167,DA$11:DA$510,1), "")</f>
        <v/>
      </c>
      <c r="DC167" s="74" t="str">
        <f aca="false">IF(OR($BK167&lt;&gt;Constants!$B$12,ISBLANK($C167)),"",MAX(BV167,CF167,CQ167))</f>
        <v/>
      </c>
      <c r="DD167" s="74" t="str">
        <f aca="false">IF(ISNUMBER(DC167),RANK(DC167,DC$11:DC$510),"")</f>
        <v/>
      </c>
      <c r="DE167" s="77" t="str">
        <f aca="false">IFERROR(IF(OR($BK167&lt;&gt;Constants!$B$12, ISBLANK($C167)),"",LARGE(CS167:CU167,2)), 0)</f>
        <v/>
      </c>
      <c r="DF167" s="75" t="str">
        <f aca="false">IF(ISNUMBER(DE167), RANK(DE167,DE$11:DE$510), "")</f>
        <v/>
      </c>
      <c r="DG167" s="74" t="str">
        <f aca="false">IF(ISBLANK($C167),"",IF(BK167=Constants!$B$12,RANK($CX167, $CX$11:$CX$510, 1)+
SUMPRODUCT(--($CX$11:$CX$510=$CX167),--($CZ167&gt;$CZ$11:$CZ$510))+
SUMPRODUCT(--($CX$11:$CX$510=$CX167),--($CZ167=$CZ$11:$CZ$510),--($DB167&gt;$DB$11:$DB$510))+
SUMPRODUCT(--($CX$11:$CX$510=$CX167),--($CZ167=$CZ$11:$CZ$510),--($DB167=$DB$11:$DB$510), --($DD167&gt;$DD$11:$DD$510))+
SUMPRODUCT(--($CX$11:$CX$510=$CX167),--($CZ167=$CZ$11:$CZ$510),--($DB167=$DB$11:$DB$510), --($DD167=$DD$11:$DD$510), --($DF167&gt;$DF$11:$DF$510))
,BK167)
)</f>
        <v/>
      </c>
      <c r="DH167" s="74" t="str">
        <f aca="false">IF(ISBLANK(C167),"",IF(BK167&lt;&gt;Constants!$B$12, BK167, CX167-DG167))</f>
        <v/>
      </c>
      <c r="DI167" s="75"/>
      <c r="DJ167" s="78"/>
      <c r="DK167" s="79" t="str">
        <f aca="false">IF(ISBLANK($C167),"",IF($BK167=Constants!$B$13,$BM167,""))</f>
        <v/>
      </c>
      <c r="DL167" s="78" t="str">
        <f aca="false">IF(ISBLANK($C167),"",IF($BK167&lt;&gt;Constants!$B$12,"",IF(COUNT($CS167:$CU167)=0,"",MATCH($CV167,$CS167:$CU167,0))))</f>
        <v/>
      </c>
      <c r="DM167" s="80" t="str">
        <f aca="false">IF(ISNUMBER($DL167),CHOOSE($DL167,$BR167,$CB167,$CM167),"")</f>
        <v/>
      </c>
      <c r="DN167" s="80" t="str">
        <f aca="false">IF(ISNUMBER($DL167),CHOOSE($DL167,$BT167,$CD167,$CO167),"")</f>
        <v/>
      </c>
      <c r="DO167" s="80" t="str">
        <f aca="false">IF(ISNUMBER($DL167),CHOOSE($DL167,$BV167,$CF167,$CQ167),"")</f>
        <v/>
      </c>
      <c r="DP167" s="81" t="str">
        <f aca="false">IF(ISBLANK(C167),"",IF(BK167&lt;&gt;Constants!$B$12, BK167 ,CW167))</f>
        <v/>
      </c>
      <c r="DQ167" s="82" t="str">
        <f aca="false">IF(ISBLANK($C167),"",IF($BK167&lt;&gt;Constants!$B$12,$BK167,$BL167))</f>
        <v/>
      </c>
      <c r="DR167" s="82" t="str">
        <f aca="false">IF(ISBLANK(C167),"",DH167)</f>
        <v/>
      </c>
      <c r="DS167" s="82" t="str">
        <f aca="false">IF(ISBLANK(C167),"",DG167)</f>
        <v/>
      </c>
      <c r="DT167" s="83" t="str">
        <f aca="false">IF(ISBLANK(C167),
  "",
IF(DS167=Constants!$B$9,COUNTA($C$11:$C510)+2,IF(DS167=Constants!$B$10,COUNTA($C$11:$C510)+1,IF(DS167=Constants!$B$11,COUNTA($C$11:$C510),DS167))))</f>
        <v/>
      </c>
      <c r="DU167" s="3"/>
      <c r="DV167" s="84" t="n">
        <f aca="false">IF(OR(ISNUMBER(DS167),DS167="DQ",DS167="P",DS167="NS"),
    1,
    0
)</f>
        <v>0</v>
      </c>
      <c r="DW167" s="84" t="n">
        <v>157</v>
      </c>
      <c r="DX167" s="84" t="str">
        <f aca="false">IF(ISBLANK($C167),"",IF(ISNUMBER(DT167),DT167+ROW($B167)/1000,""))</f>
        <v/>
      </c>
      <c r="DY167" s="84" t="str">
        <f aca="false">IF(ISNUMBER(DX167), RANK(DX167,DX$11:DX$510,1), "")</f>
        <v/>
      </c>
      <c r="DZ167" s="84" t="str">
        <f aca="false">IF(ISBLANK($C167),
    "",
    $B167
)</f>
        <v/>
      </c>
      <c r="EA167" s="84" t="str">
        <f aca="false">IF(ISBLANK($C167),
    "",
    $C167
)</f>
        <v/>
      </c>
      <c r="EB167" s="84" t="str">
        <f aca="false">IF(ISBLANK($C167),
    "",
    $D167
)</f>
        <v/>
      </c>
      <c r="EC167" s="84" t="str">
        <f aca="false">IF(ISBLANK($C167),"",$DQ167)</f>
        <v/>
      </c>
      <c r="ED167" s="86" t="str">
        <f aca="false">DP167</f>
        <v/>
      </c>
      <c r="EE167" s="84" t="str">
        <f aca="false">IF(ISBLANK($C167),
    "",
    DS167
)</f>
        <v/>
      </c>
      <c r="EF167" s="87" t="str">
        <f aca="false">IF(DW167&gt;DV$10,
    "",
    VLOOKUP(DW167,DY$11:EE665,7,FALSE())
)</f>
        <v/>
      </c>
      <c r="EG167" s="88" t="str">
        <f aca="false">IF(DW167&gt;DV$10,
    "",
    VLOOKUP(DW167,DY$11:EE665,2,FALSE())
)</f>
        <v/>
      </c>
      <c r="EH167" s="88" t="str">
        <f aca="false">IF(DW167&gt;DV$10,
    "",
    VLOOKUP(DW167,DY$11:EE665,3,FALSE())
)</f>
        <v/>
      </c>
      <c r="EI167" s="88" t="str">
        <f aca="false">IF(DW167&gt;DV$10,
    "",
    VLOOKUP(DW167,DY$11:EE665,4,FALSE())
)</f>
        <v/>
      </c>
      <c r="EJ167" s="89" t="str">
        <f aca="false">IF(DW167&gt;DV$10,
    "",
    VLOOKUP(DW167,DY$11:EE665,6,FALSE())
)</f>
        <v/>
      </c>
      <c r="EK167" s="59"/>
    </row>
    <row r="168" customFormat="false" ht="15.75" hidden="false" customHeight="false" outlineLevel="0" collapsed="false">
      <c r="A168" s="3"/>
      <c r="B168" s="155"/>
      <c r="C168" s="156"/>
      <c r="D168" s="96"/>
      <c r="E168" s="157"/>
      <c r="F168" s="148"/>
      <c r="G168" s="148"/>
      <c r="H168" s="149"/>
      <c r="I168" s="150"/>
      <c r="J168" s="151"/>
      <c r="K168" s="151"/>
      <c r="L168" s="151"/>
      <c r="M168" s="151"/>
      <c r="N168" s="152"/>
      <c r="O168" s="103"/>
      <c r="P168" s="148"/>
      <c r="Q168" s="149"/>
      <c r="R168" s="150"/>
      <c r="S168" s="151"/>
      <c r="T168" s="151"/>
      <c r="U168" s="151"/>
      <c r="V168" s="151"/>
      <c r="W168" s="152"/>
      <c r="X168" s="103"/>
      <c r="Y168" s="148"/>
      <c r="Z168" s="149"/>
      <c r="AA168" s="150"/>
      <c r="AB168" s="151"/>
      <c r="AC168" s="151"/>
      <c r="AD168" s="151"/>
      <c r="AE168" s="151"/>
      <c r="AF168" s="152"/>
      <c r="AG168" s="104"/>
      <c r="AH168" s="150"/>
      <c r="AI168" s="73"/>
      <c r="AJ168" s="73" t="str">
        <f aca="false">IF(ISBLANK($C168),
  "",
IF(E168=Constants!$B$7,
  TRUE(),
IF(E168=Constants!$B$8,
  FALSE(),
  TRUE()
)))</f>
        <v/>
      </c>
      <c r="AK168" s="74" t="str">
        <f aca="false">IF(ISBLANK($C168),"",IF(F168=Constants!$B$8,FALSE(),TRUE()))</f>
        <v/>
      </c>
      <c r="AL168" s="74" t="str">
        <f aca="false">IF(ISBLANK($C168),"",COUNTA($G168:$O168)&gt;0)</f>
        <v/>
      </c>
      <c r="AM168" s="74" t="str">
        <f aca="false">IF(OR(ISBLANK($C168),$AL168&lt;&gt;TRUE()),"",IF(ISBLANK(G168),Constants!$B$27,MAX(0,G168)))</f>
        <v/>
      </c>
      <c r="AN168" s="74" t="str">
        <f aca="false">IF(OR(ISBLANK($C168),$AL168&lt;&gt;TRUE()),"",IF(ISBLANK(H168),Constants!$B$28,MAX(0,H168)))</f>
        <v/>
      </c>
      <c r="AO168" s="74" t="str">
        <f aca="false">IF(OR(ISBLANK($C168),$AL168&lt;&gt;TRUE()),"",IF(J168=Constants!$B$7,TRUE(),IF(J168=Constants!$B$8,FALSE(),TRUE())))</f>
        <v/>
      </c>
      <c r="AP168" s="74" t="str">
        <f aca="false">IF(OR(ISBLANK($C168),$AL168&lt;&gt;TRUE()),"",IF(I168=Constants!$B$7,TRUE(),IF(I168=Constants!$B$8,FALSE(),TRUE())))</f>
        <v/>
      </c>
      <c r="AQ168" s="74" t="str">
        <f aca="false">IF(OR(ISBLANK($C168),$AL168&lt;&gt;TRUE()),"",IF(K168=Constants!$B$33,TRUE(),IF(K168=Constants!$B$34,FALSE(),IF(AND(ISNUMBER(O168),OR(ISBLANK(N168),N168=0)),TRUE(),IF(AND(ISBLANK(O168),ISNUMBER(N168),N168&lt;&gt;0),FALSE(),"")))))</f>
        <v/>
      </c>
      <c r="AR168" s="74" t="str">
        <f aca="false">IF(OR(ISBLANK($C168),$AL168&lt;&gt;TRUE()),"",IF(ISBLANK(L168),Constants!$B$35,MAX(0,MIN(Constants!$B$31,L168))))</f>
        <v/>
      </c>
      <c r="AS168" s="74" t="str">
        <f aca="false">IF(OR(ISBLANK($C168),$AL168&lt;&gt;TRUE()),"",IF(ISBLANK(M168),Constants!$B$35,MAX(0,MIN(Constants!$B$32,M168))))</f>
        <v/>
      </c>
      <c r="AT168" s="74" t="str">
        <f aca="false">IF(ISBLANK($C168),"",COUNTA($P168:$X168)&gt;0)</f>
        <v/>
      </c>
      <c r="AU168" s="74" t="str">
        <f aca="false">IF(OR(ISBLANK($C168),$AT168&lt;&gt;TRUE()),"",IF(ISBLANK(P168),Constants!$B$27,MAX(0,P168)))</f>
        <v/>
      </c>
      <c r="AV168" s="74" t="str">
        <f aca="false">IF(OR(ISBLANK($C168),$AT168&lt;&gt;TRUE()),"",IF(ISBLANK(Q168),Constants!$B$28,MAX(0,Q168)))</f>
        <v/>
      </c>
      <c r="AW168" s="74" t="str">
        <f aca="false">IF(OR(ISBLANK($C168),$AT168&lt;&gt;TRUE()),"",IF(S168=Constants!$B$7,TRUE(),IF(S168=Constants!$B$8,FALSE(),TRUE())))</f>
        <v/>
      </c>
      <c r="AX168" s="74" t="str">
        <f aca="false">IF(OR(ISBLANK($C168),$AT168&lt;&gt;TRUE()),"",IF(R168=Constants!$B$7,TRUE(),IF(R168=Constants!$B$8,FALSE(),TRUE())))</f>
        <v/>
      </c>
      <c r="AY168" s="74" t="str">
        <f aca="false">IF(OR(ISBLANK($C168),$AT168&lt;&gt;TRUE()),"",IF(T168=Constants!$B$33,TRUE(),IF(T168=Constants!$B$34,FALSE(),IF(AND(ISNUMBER(X168),OR(ISBLANK(W168),W168=0)),TRUE(),IF(AND(ISBLANK(X168),ISNUMBER(W168),W168&lt;&gt;0),FALSE(),"")))))</f>
        <v/>
      </c>
      <c r="AZ168" s="74" t="str">
        <f aca="false">IF(OR(ISBLANK($C168),$AT168&lt;&gt;TRUE()),"",IF(ISBLANK(U168),Constants!$B$35,MAX(0,MIN(Constants!$B$31,U168))))</f>
        <v/>
      </c>
      <c r="BA168" s="74" t="str">
        <f aca="false">IF(OR(ISBLANK($C168),$AT168&lt;&gt;TRUE()),"",IF(ISBLANK(V168),Constants!$B$35,MAX(0,MIN(Constants!$B$32,V168))))</f>
        <v/>
      </c>
      <c r="BB168" s="74" t="str">
        <f aca="false">IF(ISBLANK($C168),"",COUNTA($Y168:$AG168)&gt;0)</f>
        <v/>
      </c>
      <c r="BC168" s="74" t="str">
        <f aca="false">IF(OR(ISBLANK($C168),$BB168&lt;&gt;TRUE()),"",IF(ISBLANK(Y168),Constants!$B$27,MAX(0,Y168)))</f>
        <v/>
      </c>
      <c r="BD168" s="74" t="str">
        <f aca="false">IF(OR(ISBLANK($C168),$BB168&lt;&gt;TRUE()),"",IF(ISBLANK(Z168),Constants!$B$28,MAX(0,Z168)))</f>
        <v/>
      </c>
      <c r="BE168" s="74" t="str">
        <f aca="false">IF(OR(ISBLANK($C168),$BB168&lt;&gt;TRUE()),"",IF(AB168=Constants!$B$7,TRUE(),IF(AB168=Constants!$B$8,FALSE(),TRUE())))</f>
        <v/>
      </c>
      <c r="BF168" s="74" t="str">
        <f aca="false">IF(OR(ISBLANK($C168),$BB168&lt;&gt;TRUE()),"",IF(AA168=Constants!$B$7,TRUE(),IF(AA168=Constants!$B$8,FALSE(),TRUE())))</f>
        <v/>
      </c>
      <c r="BG168" s="74" t="str">
        <f aca="false">IF(OR(ISBLANK($C168),$BB168&lt;&gt;TRUE()),"",IF(AC168=Constants!$B$33,TRUE(),IF(AC168=Constants!$B$34,FALSE(),IF(AND(ISNUMBER(AG168),OR(ISBLANK(AF168),AF168=0)),TRUE(),IF(AND(ISBLANK(AG168),ISNUMBER(AF168),AF168&lt;&gt;0),FALSE(),"")))))</f>
        <v/>
      </c>
      <c r="BH168" s="74" t="str">
        <f aca="false">IF(OR(ISBLANK($C168),$BB168&lt;&gt;TRUE()),"",IF(ISBLANK(AD168),Constants!$B$35,MAX(0,MIN(Constants!$B$31,AD168))))</f>
        <v/>
      </c>
      <c r="BI168" s="74" t="str">
        <f aca="false">IF(OR(ISBLANK($C168),$BB168&lt;&gt;TRUE()),"",IF(ISBLANK(AE168),Constants!$B$35,MAX(0,MIN(Constants!$B$32,AE168))))</f>
        <v/>
      </c>
      <c r="BJ168" s="75" t="str">
        <f aca="false">IF(ISBLANK($C168),
  "",
IF(AH168=Constants!$B$7,
  TRUE(),
IF(AH168=Constants!$B$8,
  FALSE(),
  FALSE()
)))</f>
        <v/>
      </c>
      <c r="BK168" s="74" t="str">
        <f aca="false">IF(ISBLANK($C168),"",IF($BJ168,Constants!$B$9,IF(COUNTA($E168:$AH168)=0,Constants!$B$10,IF(NOT($AK168),Constants!$B$11,IF(AND(NOT(ISNUMBER($BM168)),COUNTA($O168,$X168,$AG168)&gt;0),Constants!$B$13,Constants!$B$12)))))</f>
        <v/>
      </c>
      <c r="BL168" s="74" t="str">
        <f aca="false">IF(ISBLANK($C168),"",IF($BK168&lt;&gt;Constants!$B$12,$BK168,Constants!$B$4))</f>
        <v/>
      </c>
      <c r="BM168" s="73" t="str">
        <f aca="false">IF(OR(ISBLANK($D$8), NOT(ISNUMBER($D$8))), Constants!$B$17,$D$8)</f>
        <v>ERROR: Set Target Time in cell D8</v>
      </c>
      <c r="BN168" s="73" t="str">
        <f aca="false">IF(OR($BK168&lt;&gt;Constants!$B$12,$AL168&lt;&gt;TRUE()),"",IF(NOT($AO168),TRUE(),IF($AQ168="","",$AQ168)))</f>
        <v/>
      </c>
      <c r="BO168" s="74" t="b">
        <f aca="false">IF(BN168="",FALSE(),IF(NOT($AO168),TRUE(),IF($AQ168,ISNUMBER(O168),ISNUMBER(N168))))</f>
        <v>0</v>
      </c>
      <c r="BP168" s="76" t="str">
        <f aca="false">IF(BO168,IF($AJ168,1,Constants!$B$22)*POWER(Constants!$B$23,MAX($AM168,0))*POWER(Constants!$B$24,MAX($AN168,0)),"")</f>
        <v/>
      </c>
      <c r="BQ168" s="74" t="str">
        <f aca="false">IF(OR($BK168&lt;&gt;Constants!$B$12,NOT($BO168)),"",IF(NOT($AO168),0,Constants!$B$19*IF($AQ168,1,MAX(0,MIN(1,(Constants!$B$20-N168)/Constants!$B$20)))))</f>
        <v/>
      </c>
      <c r="BR168" s="74" t="str">
        <f aca="false">IF(BQ168="","",BQ168*IF($AP168,1,Constants!$B$25)*BP168)</f>
        <v/>
      </c>
      <c r="BS168" s="74" t="str">
        <f aca="false">IF(OR($BK168&lt;&gt;Constants!$B$12,NOT($BO168)),"",IF(NOT($AO168),0,IF(NOT($AQ168),0,MAX(0,Constants!$B$21*(1-ABS(O168-$BM168)/$BM168)))))</f>
        <v/>
      </c>
      <c r="BT168" s="74" t="str">
        <f aca="false">IF(BS168="","",BS168*BP168)</f>
        <v/>
      </c>
      <c r="BU168" s="74" t="str">
        <f aca="false">IF(OR($BK168&lt;&gt;Constants!$B$12,NOT($BO168)),"",IF(OR(NOT($AO168),NOT($AP168)),0,MIN(Constants!$B$18,(Constants!$B$29*$AR168+Constants!$B$30*$AS168)*IF($AQ168,1,MAX(0,MIN(1,(Constants!$B$20-N168)/Constants!$B$20))))))</f>
        <v/>
      </c>
      <c r="BV168" s="74" t="str">
        <f aca="false">IF(BU168="","",BU168*BP168)</f>
        <v/>
      </c>
      <c r="BW168" s="75" t="str">
        <f aca="false">IF(OR($BK168&lt;&gt;Constants!$B$12,NOT($BO168)),"",BR168+BT168+BV168)</f>
        <v/>
      </c>
      <c r="BX168" s="73" t="str">
        <f aca="false">IF(OR($BK168&lt;&gt;Constants!$B$12,$AT168&lt;&gt;TRUE()),"",IF(NOT($AW168),TRUE(),IF($AY168="","",$AY168)))</f>
        <v/>
      </c>
      <c r="BY168" s="74" t="b">
        <f aca="false">IF(BX168="",FALSE(),IF(NOT($AW168),TRUE(),IF($AY168,ISNUMBER(X168),ISNUMBER(W168))))</f>
        <v>0</v>
      </c>
      <c r="BZ168" s="76" t="str">
        <f aca="false">IF(BY168,IF($AJ168,1,Constants!$B$22)*POWER(Constants!$B$23,MAX($AU168,0))*POWER(Constants!$B$24,MAX($AV168,0)),"")</f>
        <v/>
      </c>
      <c r="CA168" s="74" t="str">
        <f aca="false">IF(OR($BK168&lt;&gt;Constants!$B$12,NOT($BY168)),"",IF(NOT($AW168),0,Constants!$B$19*IF($AY168,1,MAX(0,MIN(1,(Constants!$B$20-W168)/Constants!$B$20)))))</f>
        <v/>
      </c>
      <c r="CB168" s="74" t="str">
        <f aca="false">IF(CA168="","",CA168*IF($AX168,1,Constants!$B$25)*BZ168)</f>
        <v/>
      </c>
      <c r="CC168" s="74" t="str">
        <f aca="false">IF(OR($BK168&lt;&gt;Constants!$B$12,NOT($BY168)),"",IF(NOT($AW168),0,IF(NOT($AY168),0,MAX(0,Constants!$B$21*(1-ABS(X168-$BM168)/$BM168)))))</f>
        <v/>
      </c>
      <c r="CD168" s="74" t="str">
        <f aca="false">IF(CC168="","",CC168*BZ168)</f>
        <v/>
      </c>
      <c r="CE168" s="74" t="str">
        <f aca="false">IF(OR($BK168&lt;&gt;Constants!$B$12,NOT($BY168)),"",IF(OR(NOT($AW168),NOT($AX168)),0,MIN(Constants!$B$18,(Constants!$B$29*$AZ168+Constants!$B$30*$BA168)*IF($AY168,1,MAX(0,MIN(1,(Constants!$B$20-W168)/Constants!$B$20))))))</f>
        <v/>
      </c>
      <c r="CF168" s="74" t="str">
        <f aca="false">IF(CE168="","",CE168*BZ168)</f>
        <v/>
      </c>
      <c r="CG168" s="75" t="str">
        <f aca="false">IF(OR($BK168&lt;&gt;Constants!$B$12,NOT($BY168)),"",CB168+CD168+CF168)</f>
        <v/>
      </c>
      <c r="CH168" s="73" t="b">
        <f aca="false">IF(OR(BN168="",BX168=""),TRUE(),BN168&lt;&gt;BX168)</f>
        <v>1</v>
      </c>
      <c r="CI168" s="74" t="str">
        <f aca="false">IF(OR($BK168&lt;&gt;Constants!$B$12,$BB168&lt;&gt;TRUE(),NOT($CH168)),"",IF(NOT($BE168),TRUE(),IF($BG168="","",$BG168)))</f>
        <v/>
      </c>
      <c r="CJ168" s="74" t="b">
        <f aca="false">IF(CI168="",FALSE(),IF(NOT($BE168),TRUE(),IF($BG168,ISNUMBER(AG168),ISNUMBER(AF168))))</f>
        <v>0</v>
      </c>
      <c r="CK168" s="76" t="str">
        <f aca="false">IF(CJ168,IF($AJ168,1,Constants!$B$22)*POWER(Constants!$B$23,MAX($BC168,0))*POWER(Constants!$B$24,MAX($BD168,0)),"")</f>
        <v/>
      </c>
      <c r="CL168" s="74" t="str">
        <f aca="false">IF(OR($BK168&lt;&gt;Constants!$B$12,NOT($CJ168)),"",IF(NOT($BE168),0,Constants!$B$19*IF($BG168,1,MAX(0,MIN(1,(Constants!$B$20-AF168)/Constants!$B$20)))))</f>
        <v/>
      </c>
      <c r="CM168" s="74" t="str">
        <f aca="false">IF(CL168="","",CL168*IF($BF168,1,Constants!$B$25)*CK168)</f>
        <v/>
      </c>
      <c r="CN168" s="74" t="str">
        <f aca="false">IF(OR($BK168&lt;&gt;Constants!$B$12,NOT($CJ168)),"",IF(NOT($BE168),0,IF(NOT($BG168),0,MAX(0,Constants!$B$21*(1-ABS(AG168-$BM168)/$BM168)))))</f>
        <v/>
      </c>
      <c r="CO168" s="74" t="str">
        <f aca="false">IF(CN168="","",CN168*CK168)</f>
        <v/>
      </c>
      <c r="CP168" s="74" t="str">
        <f aca="false">IF(OR($BK168&lt;&gt;Constants!$B$12,NOT($CJ168)),"",IF(OR(NOT($BE168),NOT($BF168)),0,MIN(Constants!$B$18,(Constants!$B$29*$BH168+Constants!$B$30*$BI168)*IF($BG168,1,MAX(0,MIN(1,(Constants!$B$20-AF168)/Constants!$B$20))))))</f>
        <v/>
      </c>
      <c r="CQ168" s="74" t="str">
        <f aca="false">IF(CP168="","",CP168*CK168)</f>
        <v/>
      </c>
      <c r="CR168" s="75" t="str">
        <f aca="false">IF(OR($BK168&lt;&gt;Constants!$B$12,NOT($CJ168)),"",CM168+CO168+CQ168)</f>
        <v/>
      </c>
      <c r="CS168" s="73" t="str">
        <f aca="false">IF(OR($BK168&lt;&gt;Constants!$B$12,ISBLANK($C168)),"",BW168)</f>
        <v/>
      </c>
      <c r="CT168" s="74" t="str">
        <f aca="false">IF(OR($BK168&lt;&gt;Constants!$B$12,ISBLANK($C168)),"",CG168)</f>
        <v/>
      </c>
      <c r="CU168" s="75" t="str">
        <f aca="false">IF(OR($BK168&lt;&gt;Constants!$B$12,ISBLANK($C168)),"",CR168)</f>
        <v/>
      </c>
      <c r="CV168" s="74" t="str">
        <f aca="false">IF(OR($BK168&lt;&gt;Constants!$B$12,ISBLANK($C168)),"",IF(COUNT(CS168:CU168)=0,0,MAX(CS168:CU168)))</f>
        <v/>
      </c>
      <c r="CW168" s="74" t="str">
        <f aca="false">IF($BK168&lt;&gt;Constants!$B$12,"",CV168)</f>
        <v/>
      </c>
      <c r="CX168" s="74" t="str">
        <f aca="false">IF(ISNUMBER(CW168), RANK(CW168,$CW$11:$CW$510), "")</f>
        <v/>
      </c>
      <c r="CY168" s="73" t="str">
        <f aca="false">IF(OR($BK168&lt;&gt;Constants!$B$12,ISBLANK($C168)),"",MAX(BT168,CD168,CO168))</f>
        <v/>
      </c>
      <c r="CZ168" s="74" t="str">
        <f aca="false">IF(ISNUMBER(CY168), RANK(CY168,CY$11:CY$510), "")</f>
        <v/>
      </c>
      <c r="DA168" s="74" t="str">
        <f aca="false">IF(OR($BK168&lt;&gt;Constants!$B$12,ISBLANK($C168)),"",MAX(AM168,AU168,IF($CH168,BC168,0)))</f>
        <v/>
      </c>
      <c r="DB168" s="74" t="str">
        <f aca="false">IF(ISNUMBER(DA168), RANK(DA168,DA$11:DA$510,1), "")</f>
        <v/>
      </c>
      <c r="DC168" s="74" t="str">
        <f aca="false">IF(OR($BK168&lt;&gt;Constants!$B$12,ISBLANK($C168)),"",MAX(BV168,CF168,CQ168))</f>
        <v/>
      </c>
      <c r="DD168" s="74" t="str">
        <f aca="false">IF(ISNUMBER(DC168),RANK(DC168,DC$11:DC$510),"")</f>
        <v/>
      </c>
      <c r="DE168" s="77" t="str">
        <f aca="false">IFERROR(IF(OR($BK168&lt;&gt;Constants!$B$12, ISBLANK($C168)),"",LARGE(CS168:CU168,2)), 0)</f>
        <v/>
      </c>
      <c r="DF168" s="75" t="str">
        <f aca="false">IF(ISNUMBER(DE168), RANK(DE168,DE$11:DE$510), "")</f>
        <v/>
      </c>
      <c r="DG168" s="74" t="str">
        <f aca="false">IF(ISBLANK($C168),"",IF(BK168=Constants!$B$12,RANK($CX168, $CX$11:$CX$510, 1)+
SUMPRODUCT(--($CX$11:$CX$510=$CX168),--($CZ168&gt;$CZ$11:$CZ$510))+
SUMPRODUCT(--($CX$11:$CX$510=$CX168),--($CZ168=$CZ$11:$CZ$510),--($DB168&gt;$DB$11:$DB$510))+
SUMPRODUCT(--($CX$11:$CX$510=$CX168),--($CZ168=$CZ$11:$CZ$510),--($DB168=$DB$11:$DB$510), --($DD168&gt;$DD$11:$DD$510))+
SUMPRODUCT(--($CX$11:$CX$510=$CX168),--($CZ168=$CZ$11:$CZ$510),--($DB168=$DB$11:$DB$510), --($DD168=$DD$11:$DD$510), --($DF168&gt;$DF$11:$DF$510))
,BK168)
)</f>
        <v/>
      </c>
      <c r="DH168" s="74" t="str">
        <f aca="false">IF(ISBLANK(C168),"",IF(BK168&lt;&gt;Constants!$B$12, BK168, CX168-DG168))</f>
        <v/>
      </c>
      <c r="DI168" s="75"/>
      <c r="DJ168" s="78"/>
      <c r="DK168" s="79" t="str">
        <f aca="false">IF(ISBLANK($C168),"",IF($BK168=Constants!$B$13,$BM168,""))</f>
        <v/>
      </c>
      <c r="DL168" s="78" t="str">
        <f aca="false">IF(ISBLANK($C168),"",IF($BK168&lt;&gt;Constants!$B$12,"",IF(COUNT($CS168:$CU168)=0,"",MATCH($CV168,$CS168:$CU168,0))))</f>
        <v/>
      </c>
      <c r="DM168" s="80" t="str">
        <f aca="false">IF(ISNUMBER($DL168),CHOOSE($DL168,$BR168,$CB168,$CM168),"")</f>
        <v/>
      </c>
      <c r="DN168" s="80" t="str">
        <f aca="false">IF(ISNUMBER($DL168),CHOOSE($DL168,$BT168,$CD168,$CO168),"")</f>
        <v/>
      </c>
      <c r="DO168" s="80" t="str">
        <f aca="false">IF(ISNUMBER($DL168),CHOOSE($DL168,$BV168,$CF168,$CQ168),"")</f>
        <v/>
      </c>
      <c r="DP168" s="81" t="str">
        <f aca="false">IF(ISBLANK(C168),"",IF(BK168&lt;&gt;Constants!$B$12, BK168 ,CW168))</f>
        <v/>
      </c>
      <c r="DQ168" s="82" t="str">
        <f aca="false">IF(ISBLANK($C168),"",IF($BK168&lt;&gt;Constants!$B$12,$BK168,$BL168))</f>
        <v/>
      </c>
      <c r="DR168" s="82" t="str">
        <f aca="false">IF(ISBLANK(C168),"",DH168)</f>
        <v/>
      </c>
      <c r="DS168" s="82" t="str">
        <f aca="false">IF(ISBLANK(C168),"",DG168)</f>
        <v/>
      </c>
      <c r="DT168" s="83" t="str">
        <f aca="false">IF(ISBLANK(C168),
  "",
IF(DS168=Constants!$B$9,COUNTA($C$11:$C510)+2,IF(DS168=Constants!$B$10,COUNTA($C$11:$C510)+1,IF(DS168=Constants!$B$11,COUNTA($C$11:$C510),DS168))))</f>
        <v/>
      </c>
      <c r="DU168" s="3"/>
      <c r="DV168" s="84" t="n">
        <f aca="false">IF(OR(ISNUMBER(DS168),DS168="DQ",DS168="P",DS168="NS"),
    1,
    0
)</f>
        <v>0</v>
      </c>
      <c r="DW168" s="84" t="n">
        <v>158</v>
      </c>
      <c r="DX168" s="84" t="str">
        <f aca="false">IF(ISBLANK($C168),"",IF(ISNUMBER(DT168),DT168+ROW($B168)/1000,""))</f>
        <v/>
      </c>
      <c r="DY168" s="84" t="str">
        <f aca="false">IF(ISNUMBER(DX168), RANK(DX168,DX$11:DX$510,1), "")</f>
        <v/>
      </c>
      <c r="DZ168" s="84" t="str">
        <f aca="false">IF(ISBLANK($C168),
    "",
    $B168
)</f>
        <v/>
      </c>
      <c r="EA168" s="84" t="str">
        <f aca="false">IF(ISBLANK($C168),
    "",
    $C168
)</f>
        <v/>
      </c>
      <c r="EB168" s="84" t="str">
        <f aca="false">IF(ISBLANK($C168),
    "",
    $D168
)</f>
        <v/>
      </c>
      <c r="EC168" s="84" t="str">
        <f aca="false">IF(ISBLANK($C168),"",$DQ168)</f>
        <v/>
      </c>
      <c r="ED168" s="86" t="str">
        <f aca="false">DP168</f>
        <v/>
      </c>
      <c r="EE168" s="84" t="str">
        <f aca="false">IF(ISBLANK($C168),
    "",
    DS168
)</f>
        <v/>
      </c>
      <c r="EF168" s="87" t="str">
        <f aca="false">IF(DW168&gt;DV$10,
    "",
    VLOOKUP(DW168,DY$11:EE666,7,FALSE())
)</f>
        <v/>
      </c>
      <c r="EG168" s="88" t="str">
        <f aca="false">IF(DW168&gt;DV$10,
    "",
    VLOOKUP(DW168,DY$11:EE666,2,FALSE())
)</f>
        <v/>
      </c>
      <c r="EH168" s="88" t="str">
        <f aca="false">IF(DW168&gt;DV$10,
    "",
    VLOOKUP(DW168,DY$11:EE666,3,FALSE())
)</f>
        <v/>
      </c>
      <c r="EI168" s="88" t="str">
        <f aca="false">IF(DW168&gt;DV$10,
    "",
    VLOOKUP(DW168,DY$11:EE666,4,FALSE())
)</f>
        <v/>
      </c>
      <c r="EJ168" s="89" t="str">
        <f aca="false">IF(DW168&gt;DV$10,
    "",
    VLOOKUP(DW168,DY$11:EE666,6,FALSE())
)</f>
        <v/>
      </c>
      <c r="EK168" s="59"/>
    </row>
    <row r="169" customFormat="false" ht="15.75" hidden="false" customHeight="false" outlineLevel="0" collapsed="false">
      <c r="A169" s="3"/>
      <c r="B169" s="155"/>
      <c r="C169" s="156"/>
      <c r="D169" s="96"/>
      <c r="E169" s="157"/>
      <c r="F169" s="148"/>
      <c r="G169" s="148"/>
      <c r="H169" s="149"/>
      <c r="I169" s="150"/>
      <c r="J169" s="151"/>
      <c r="K169" s="151"/>
      <c r="L169" s="151"/>
      <c r="M169" s="151"/>
      <c r="N169" s="152"/>
      <c r="O169" s="103"/>
      <c r="P169" s="148"/>
      <c r="Q169" s="149"/>
      <c r="R169" s="150"/>
      <c r="S169" s="151"/>
      <c r="T169" s="151"/>
      <c r="U169" s="151"/>
      <c r="V169" s="151"/>
      <c r="W169" s="152"/>
      <c r="X169" s="103"/>
      <c r="Y169" s="148"/>
      <c r="Z169" s="149"/>
      <c r="AA169" s="150"/>
      <c r="AB169" s="151"/>
      <c r="AC169" s="151"/>
      <c r="AD169" s="151"/>
      <c r="AE169" s="151"/>
      <c r="AF169" s="152"/>
      <c r="AG169" s="104"/>
      <c r="AH169" s="150"/>
      <c r="AI169" s="73"/>
      <c r="AJ169" s="73" t="str">
        <f aca="false">IF(ISBLANK($C169),
  "",
IF(E169=Constants!$B$7,
  TRUE(),
IF(E169=Constants!$B$8,
  FALSE(),
  TRUE()
)))</f>
        <v/>
      </c>
      <c r="AK169" s="74" t="str">
        <f aca="false">IF(ISBLANK($C169),"",IF(F169=Constants!$B$8,FALSE(),TRUE()))</f>
        <v/>
      </c>
      <c r="AL169" s="74" t="str">
        <f aca="false">IF(ISBLANK($C169),"",COUNTA($G169:$O169)&gt;0)</f>
        <v/>
      </c>
      <c r="AM169" s="74" t="str">
        <f aca="false">IF(OR(ISBLANK($C169),$AL169&lt;&gt;TRUE()),"",IF(ISBLANK(G169),Constants!$B$27,MAX(0,G169)))</f>
        <v/>
      </c>
      <c r="AN169" s="74" t="str">
        <f aca="false">IF(OR(ISBLANK($C169),$AL169&lt;&gt;TRUE()),"",IF(ISBLANK(H169),Constants!$B$28,MAX(0,H169)))</f>
        <v/>
      </c>
      <c r="AO169" s="74" t="str">
        <f aca="false">IF(OR(ISBLANK($C169),$AL169&lt;&gt;TRUE()),"",IF(J169=Constants!$B$7,TRUE(),IF(J169=Constants!$B$8,FALSE(),TRUE())))</f>
        <v/>
      </c>
      <c r="AP169" s="74" t="str">
        <f aca="false">IF(OR(ISBLANK($C169),$AL169&lt;&gt;TRUE()),"",IF(I169=Constants!$B$7,TRUE(),IF(I169=Constants!$B$8,FALSE(),TRUE())))</f>
        <v/>
      </c>
      <c r="AQ169" s="74" t="str">
        <f aca="false">IF(OR(ISBLANK($C169),$AL169&lt;&gt;TRUE()),"",IF(K169=Constants!$B$33,TRUE(),IF(K169=Constants!$B$34,FALSE(),IF(AND(ISNUMBER(O169),OR(ISBLANK(N169),N169=0)),TRUE(),IF(AND(ISBLANK(O169),ISNUMBER(N169),N169&lt;&gt;0),FALSE(),"")))))</f>
        <v/>
      </c>
      <c r="AR169" s="74" t="str">
        <f aca="false">IF(OR(ISBLANK($C169),$AL169&lt;&gt;TRUE()),"",IF(ISBLANK(L169),Constants!$B$35,MAX(0,MIN(Constants!$B$31,L169))))</f>
        <v/>
      </c>
      <c r="AS169" s="74" t="str">
        <f aca="false">IF(OR(ISBLANK($C169),$AL169&lt;&gt;TRUE()),"",IF(ISBLANK(M169),Constants!$B$35,MAX(0,MIN(Constants!$B$32,M169))))</f>
        <v/>
      </c>
      <c r="AT169" s="74" t="str">
        <f aca="false">IF(ISBLANK($C169),"",COUNTA($P169:$X169)&gt;0)</f>
        <v/>
      </c>
      <c r="AU169" s="74" t="str">
        <f aca="false">IF(OR(ISBLANK($C169),$AT169&lt;&gt;TRUE()),"",IF(ISBLANK(P169),Constants!$B$27,MAX(0,P169)))</f>
        <v/>
      </c>
      <c r="AV169" s="74" t="str">
        <f aca="false">IF(OR(ISBLANK($C169),$AT169&lt;&gt;TRUE()),"",IF(ISBLANK(Q169),Constants!$B$28,MAX(0,Q169)))</f>
        <v/>
      </c>
      <c r="AW169" s="74" t="str">
        <f aca="false">IF(OR(ISBLANK($C169),$AT169&lt;&gt;TRUE()),"",IF(S169=Constants!$B$7,TRUE(),IF(S169=Constants!$B$8,FALSE(),TRUE())))</f>
        <v/>
      </c>
      <c r="AX169" s="74" t="str">
        <f aca="false">IF(OR(ISBLANK($C169),$AT169&lt;&gt;TRUE()),"",IF(R169=Constants!$B$7,TRUE(),IF(R169=Constants!$B$8,FALSE(),TRUE())))</f>
        <v/>
      </c>
      <c r="AY169" s="74" t="str">
        <f aca="false">IF(OR(ISBLANK($C169),$AT169&lt;&gt;TRUE()),"",IF(T169=Constants!$B$33,TRUE(),IF(T169=Constants!$B$34,FALSE(),IF(AND(ISNUMBER(X169),OR(ISBLANK(W169),W169=0)),TRUE(),IF(AND(ISBLANK(X169),ISNUMBER(W169),W169&lt;&gt;0),FALSE(),"")))))</f>
        <v/>
      </c>
      <c r="AZ169" s="74" t="str">
        <f aca="false">IF(OR(ISBLANK($C169),$AT169&lt;&gt;TRUE()),"",IF(ISBLANK(U169),Constants!$B$35,MAX(0,MIN(Constants!$B$31,U169))))</f>
        <v/>
      </c>
      <c r="BA169" s="74" t="str">
        <f aca="false">IF(OR(ISBLANK($C169),$AT169&lt;&gt;TRUE()),"",IF(ISBLANK(V169),Constants!$B$35,MAX(0,MIN(Constants!$B$32,V169))))</f>
        <v/>
      </c>
      <c r="BB169" s="74" t="str">
        <f aca="false">IF(ISBLANK($C169),"",COUNTA($Y169:$AG169)&gt;0)</f>
        <v/>
      </c>
      <c r="BC169" s="74" t="str">
        <f aca="false">IF(OR(ISBLANK($C169),$BB169&lt;&gt;TRUE()),"",IF(ISBLANK(Y169),Constants!$B$27,MAX(0,Y169)))</f>
        <v/>
      </c>
      <c r="BD169" s="74" t="str">
        <f aca="false">IF(OR(ISBLANK($C169),$BB169&lt;&gt;TRUE()),"",IF(ISBLANK(Z169),Constants!$B$28,MAX(0,Z169)))</f>
        <v/>
      </c>
      <c r="BE169" s="74" t="str">
        <f aca="false">IF(OR(ISBLANK($C169),$BB169&lt;&gt;TRUE()),"",IF(AB169=Constants!$B$7,TRUE(),IF(AB169=Constants!$B$8,FALSE(),TRUE())))</f>
        <v/>
      </c>
      <c r="BF169" s="74" t="str">
        <f aca="false">IF(OR(ISBLANK($C169),$BB169&lt;&gt;TRUE()),"",IF(AA169=Constants!$B$7,TRUE(),IF(AA169=Constants!$B$8,FALSE(),TRUE())))</f>
        <v/>
      </c>
      <c r="BG169" s="74" t="str">
        <f aca="false">IF(OR(ISBLANK($C169),$BB169&lt;&gt;TRUE()),"",IF(AC169=Constants!$B$33,TRUE(),IF(AC169=Constants!$B$34,FALSE(),IF(AND(ISNUMBER(AG169),OR(ISBLANK(AF169),AF169=0)),TRUE(),IF(AND(ISBLANK(AG169),ISNUMBER(AF169),AF169&lt;&gt;0),FALSE(),"")))))</f>
        <v/>
      </c>
      <c r="BH169" s="74" t="str">
        <f aca="false">IF(OR(ISBLANK($C169),$BB169&lt;&gt;TRUE()),"",IF(ISBLANK(AD169),Constants!$B$35,MAX(0,MIN(Constants!$B$31,AD169))))</f>
        <v/>
      </c>
      <c r="BI169" s="74" t="str">
        <f aca="false">IF(OR(ISBLANK($C169),$BB169&lt;&gt;TRUE()),"",IF(ISBLANK(AE169),Constants!$B$35,MAX(0,MIN(Constants!$B$32,AE169))))</f>
        <v/>
      </c>
      <c r="BJ169" s="75" t="str">
        <f aca="false">IF(ISBLANK($C169),
  "",
IF(AH169=Constants!$B$7,
  TRUE(),
IF(AH169=Constants!$B$8,
  FALSE(),
  FALSE()
)))</f>
        <v/>
      </c>
      <c r="BK169" s="74" t="str">
        <f aca="false">IF(ISBLANK($C169),"",IF($BJ169,Constants!$B$9,IF(COUNTA($E169:$AH169)=0,Constants!$B$10,IF(NOT($AK169),Constants!$B$11,IF(AND(NOT(ISNUMBER($BM169)),COUNTA($O169,$X169,$AG169)&gt;0),Constants!$B$13,Constants!$B$12)))))</f>
        <v/>
      </c>
      <c r="BL169" s="74" t="str">
        <f aca="false">IF(ISBLANK($C169),"",IF($BK169&lt;&gt;Constants!$B$12,$BK169,Constants!$B$4))</f>
        <v/>
      </c>
      <c r="BM169" s="73" t="str">
        <f aca="false">IF(OR(ISBLANK($D$8), NOT(ISNUMBER($D$8))), Constants!$B$17,$D$8)</f>
        <v>ERROR: Set Target Time in cell D8</v>
      </c>
      <c r="BN169" s="73" t="str">
        <f aca="false">IF(OR($BK169&lt;&gt;Constants!$B$12,$AL169&lt;&gt;TRUE()),"",IF(NOT($AO169),TRUE(),IF($AQ169="","",$AQ169)))</f>
        <v/>
      </c>
      <c r="BO169" s="74" t="b">
        <f aca="false">IF(BN169="",FALSE(),IF(NOT($AO169),TRUE(),IF($AQ169,ISNUMBER(O169),ISNUMBER(N169))))</f>
        <v>0</v>
      </c>
      <c r="BP169" s="76" t="str">
        <f aca="false">IF(BO169,IF($AJ169,1,Constants!$B$22)*POWER(Constants!$B$23,MAX($AM169,0))*POWER(Constants!$B$24,MAX($AN169,0)),"")</f>
        <v/>
      </c>
      <c r="BQ169" s="74" t="str">
        <f aca="false">IF(OR($BK169&lt;&gt;Constants!$B$12,NOT($BO169)),"",IF(NOT($AO169),0,Constants!$B$19*IF($AQ169,1,MAX(0,MIN(1,(Constants!$B$20-N169)/Constants!$B$20)))))</f>
        <v/>
      </c>
      <c r="BR169" s="74" t="str">
        <f aca="false">IF(BQ169="","",BQ169*IF($AP169,1,Constants!$B$25)*BP169)</f>
        <v/>
      </c>
      <c r="BS169" s="74" t="str">
        <f aca="false">IF(OR($BK169&lt;&gt;Constants!$B$12,NOT($BO169)),"",IF(NOT($AO169),0,IF(NOT($AQ169),0,MAX(0,Constants!$B$21*(1-ABS(O169-$BM169)/$BM169)))))</f>
        <v/>
      </c>
      <c r="BT169" s="74" t="str">
        <f aca="false">IF(BS169="","",BS169*BP169)</f>
        <v/>
      </c>
      <c r="BU169" s="74" t="str">
        <f aca="false">IF(OR($BK169&lt;&gt;Constants!$B$12,NOT($BO169)),"",IF(OR(NOT($AO169),NOT($AP169)),0,MIN(Constants!$B$18,(Constants!$B$29*$AR169+Constants!$B$30*$AS169)*IF($AQ169,1,MAX(0,MIN(1,(Constants!$B$20-N169)/Constants!$B$20))))))</f>
        <v/>
      </c>
      <c r="BV169" s="74" t="str">
        <f aca="false">IF(BU169="","",BU169*BP169)</f>
        <v/>
      </c>
      <c r="BW169" s="75" t="str">
        <f aca="false">IF(OR($BK169&lt;&gt;Constants!$B$12,NOT($BO169)),"",BR169+BT169+BV169)</f>
        <v/>
      </c>
      <c r="BX169" s="73" t="str">
        <f aca="false">IF(OR($BK169&lt;&gt;Constants!$B$12,$AT169&lt;&gt;TRUE()),"",IF(NOT($AW169),TRUE(),IF($AY169="","",$AY169)))</f>
        <v/>
      </c>
      <c r="BY169" s="74" t="b">
        <f aca="false">IF(BX169="",FALSE(),IF(NOT($AW169),TRUE(),IF($AY169,ISNUMBER(X169),ISNUMBER(W169))))</f>
        <v>0</v>
      </c>
      <c r="BZ169" s="76" t="str">
        <f aca="false">IF(BY169,IF($AJ169,1,Constants!$B$22)*POWER(Constants!$B$23,MAX($AU169,0))*POWER(Constants!$B$24,MAX($AV169,0)),"")</f>
        <v/>
      </c>
      <c r="CA169" s="74" t="str">
        <f aca="false">IF(OR($BK169&lt;&gt;Constants!$B$12,NOT($BY169)),"",IF(NOT($AW169),0,Constants!$B$19*IF($AY169,1,MAX(0,MIN(1,(Constants!$B$20-W169)/Constants!$B$20)))))</f>
        <v/>
      </c>
      <c r="CB169" s="74" t="str">
        <f aca="false">IF(CA169="","",CA169*IF($AX169,1,Constants!$B$25)*BZ169)</f>
        <v/>
      </c>
      <c r="CC169" s="74" t="str">
        <f aca="false">IF(OR($BK169&lt;&gt;Constants!$B$12,NOT($BY169)),"",IF(NOT($AW169),0,IF(NOT($AY169),0,MAX(0,Constants!$B$21*(1-ABS(X169-$BM169)/$BM169)))))</f>
        <v/>
      </c>
      <c r="CD169" s="74" t="str">
        <f aca="false">IF(CC169="","",CC169*BZ169)</f>
        <v/>
      </c>
      <c r="CE169" s="74" t="str">
        <f aca="false">IF(OR($BK169&lt;&gt;Constants!$B$12,NOT($BY169)),"",IF(OR(NOT($AW169),NOT($AX169)),0,MIN(Constants!$B$18,(Constants!$B$29*$AZ169+Constants!$B$30*$BA169)*IF($AY169,1,MAX(0,MIN(1,(Constants!$B$20-W169)/Constants!$B$20))))))</f>
        <v/>
      </c>
      <c r="CF169" s="74" t="str">
        <f aca="false">IF(CE169="","",CE169*BZ169)</f>
        <v/>
      </c>
      <c r="CG169" s="75" t="str">
        <f aca="false">IF(OR($BK169&lt;&gt;Constants!$B$12,NOT($BY169)),"",CB169+CD169+CF169)</f>
        <v/>
      </c>
      <c r="CH169" s="73" t="b">
        <f aca="false">IF(OR(BN169="",BX169=""),TRUE(),BN169&lt;&gt;BX169)</f>
        <v>1</v>
      </c>
      <c r="CI169" s="74" t="str">
        <f aca="false">IF(OR($BK169&lt;&gt;Constants!$B$12,$BB169&lt;&gt;TRUE(),NOT($CH169)),"",IF(NOT($BE169),TRUE(),IF($BG169="","",$BG169)))</f>
        <v/>
      </c>
      <c r="CJ169" s="74" t="b">
        <f aca="false">IF(CI169="",FALSE(),IF(NOT($BE169),TRUE(),IF($BG169,ISNUMBER(AG169),ISNUMBER(AF169))))</f>
        <v>0</v>
      </c>
      <c r="CK169" s="76" t="str">
        <f aca="false">IF(CJ169,IF($AJ169,1,Constants!$B$22)*POWER(Constants!$B$23,MAX($BC169,0))*POWER(Constants!$B$24,MAX($BD169,0)),"")</f>
        <v/>
      </c>
      <c r="CL169" s="74" t="str">
        <f aca="false">IF(OR($BK169&lt;&gt;Constants!$B$12,NOT($CJ169)),"",IF(NOT($BE169),0,Constants!$B$19*IF($BG169,1,MAX(0,MIN(1,(Constants!$B$20-AF169)/Constants!$B$20)))))</f>
        <v/>
      </c>
      <c r="CM169" s="74" t="str">
        <f aca="false">IF(CL169="","",CL169*IF($BF169,1,Constants!$B$25)*CK169)</f>
        <v/>
      </c>
      <c r="CN169" s="74" t="str">
        <f aca="false">IF(OR($BK169&lt;&gt;Constants!$B$12,NOT($CJ169)),"",IF(NOT($BE169),0,IF(NOT($BG169),0,MAX(0,Constants!$B$21*(1-ABS(AG169-$BM169)/$BM169)))))</f>
        <v/>
      </c>
      <c r="CO169" s="74" t="str">
        <f aca="false">IF(CN169="","",CN169*CK169)</f>
        <v/>
      </c>
      <c r="CP169" s="74" t="str">
        <f aca="false">IF(OR($BK169&lt;&gt;Constants!$B$12,NOT($CJ169)),"",IF(OR(NOT($BE169),NOT($BF169)),0,MIN(Constants!$B$18,(Constants!$B$29*$BH169+Constants!$B$30*$BI169)*IF($BG169,1,MAX(0,MIN(1,(Constants!$B$20-AF169)/Constants!$B$20))))))</f>
        <v/>
      </c>
      <c r="CQ169" s="74" t="str">
        <f aca="false">IF(CP169="","",CP169*CK169)</f>
        <v/>
      </c>
      <c r="CR169" s="75" t="str">
        <f aca="false">IF(OR($BK169&lt;&gt;Constants!$B$12,NOT($CJ169)),"",CM169+CO169+CQ169)</f>
        <v/>
      </c>
      <c r="CS169" s="73" t="str">
        <f aca="false">IF(OR($BK169&lt;&gt;Constants!$B$12,ISBLANK($C169)),"",BW169)</f>
        <v/>
      </c>
      <c r="CT169" s="74" t="str">
        <f aca="false">IF(OR($BK169&lt;&gt;Constants!$B$12,ISBLANK($C169)),"",CG169)</f>
        <v/>
      </c>
      <c r="CU169" s="75" t="str">
        <f aca="false">IF(OR($BK169&lt;&gt;Constants!$B$12,ISBLANK($C169)),"",CR169)</f>
        <v/>
      </c>
      <c r="CV169" s="74" t="str">
        <f aca="false">IF(OR($BK169&lt;&gt;Constants!$B$12,ISBLANK($C169)),"",IF(COUNT(CS169:CU169)=0,0,MAX(CS169:CU169)))</f>
        <v/>
      </c>
      <c r="CW169" s="74" t="str">
        <f aca="false">IF($BK169&lt;&gt;Constants!$B$12,"",CV169)</f>
        <v/>
      </c>
      <c r="CX169" s="74" t="str">
        <f aca="false">IF(ISNUMBER(CW169), RANK(CW169,$CW$11:$CW$510), "")</f>
        <v/>
      </c>
      <c r="CY169" s="73" t="str">
        <f aca="false">IF(OR($BK169&lt;&gt;Constants!$B$12,ISBLANK($C169)),"",MAX(BT169,CD169,CO169))</f>
        <v/>
      </c>
      <c r="CZ169" s="74" t="str">
        <f aca="false">IF(ISNUMBER(CY169), RANK(CY169,CY$11:CY$510), "")</f>
        <v/>
      </c>
      <c r="DA169" s="74" t="str">
        <f aca="false">IF(OR($BK169&lt;&gt;Constants!$B$12,ISBLANK($C169)),"",MAX(AM169,AU169,IF($CH169,BC169,0)))</f>
        <v/>
      </c>
      <c r="DB169" s="74" t="str">
        <f aca="false">IF(ISNUMBER(DA169), RANK(DA169,DA$11:DA$510,1), "")</f>
        <v/>
      </c>
      <c r="DC169" s="74" t="str">
        <f aca="false">IF(OR($BK169&lt;&gt;Constants!$B$12,ISBLANK($C169)),"",MAX(BV169,CF169,CQ169))</f>
        <v/>
      </c>
      <c r="DD169" s="74" t="str">
        <f aca="false">IF(ISNUMBER(DC169),RANK(DC169,DC$11:DC$510),"")</f>
        <v/>
      </c>
      <c r="DE169" s="77" t="str">
        <f aca="false">IFERROR(IF(OR($BK169&lt;&gt;Constants!$B$12, ISBLANK($C169)),"",LARGE(CS169:CU169,2)), 0)</f>
        <v/>
      </c>
      <c r="DF169" s="75" t="str">
        <f aca="false">IF(ISNUMBER(DE169), RANK(DE169,DE$11:DE$510), "")</f>
        <v/>
      </c>
      <c r="DG169" s="74" t="str">
        <f aca="false">IF(ISBLANK($C169),"",IF(BK169=Constants!$B$12,RANK($CX169, $CX$11:$CX$510, 1)+
SUMPRODUCT(--($CX$11:$CX$510=$CX169),--($CZ169&gt;$CZ$11:$CZ$510))+
SUMPRODUCT(--($CX$11:$CX$510=$CX169),--($CZ169=$CZ$11:$CZ$510),--($DB169&gt;$DB$11:$DB$510))+
SUMPRODUCT(--($CX$11:$CX$510=$CX169),--($CZ169=$CZ$11:$CZ$510),--($DB169=$DB$11:$DB$510), --($DD169&gt;$DD$11:$DD$510))+
SUMPRODUCT(--($CX$11:$CX$510=$CX169),--($CZ169=$CZ$11:$CZ$510),--($DB169=$DB$11:$DB$510), --($DD169=$DD$11:$DD$510), --($DF169&gt;$DF$11:$DF$510))
,BK169)
)</f>
        <v/>
      </c>
      <c r="DH169" s="74" t="str">
        <f aca="false">IF(ISBLANK(C169),"",IF(BK169&lt;&gt;Constants!$B$12, BK169, CX169-DG169))</f>
        <v/>
      </c>
      <c r="DI169" s="75"/>
      <c r="DJ169" s="78"/>
      <c r="DK169" s="79" t="str">
        <f aca="false">IF(ISBLANK($C169),"",IF($BK169=Constants!$B$13,$BM169,""))</f>
        <v/>
      </c>
      <c r="DL169" s="78" t="str">
        <f aca="false">IF(ISBLANK($C169),"",IF($BK169&lt;&gt;Constants!$B$12,"",IF(COUNT($CS169:$CU169)=0,"",MATCH($CV169,$CS169:$CU169,0))))</f>
        <v/>
      </c>
      <c r="DM169" s="80" t="str">
        <f aca="false">IF(ISNUMBER($DL169),CHOOSE($DL169,$BR169,$CB169,$CM169),"")</f>
        <v/>
      </c>
      <c r="DN169" s="80" t="str">
        <f aca="false">IF(ISNUMBER($DL169),CHOOSE($DL169,$BT169,$CD169,$CO169),"")</f>
        <v/>
      </c>
      <c r="DO169" s="80" t="str">
        <f aca="false">IF(ISNUMBER($DL169),CHOOSE($DL169,$BV169,$CF169,$CQ169),"")</f>
        <v/>
      </c>
      <c r="DP169" s="81" t="str">
        <f aca="false">IF(ISBLANK(C169),"",IF(BK169&lt;&gt;Constants!$B$12, BK169 ,CW169))</f>
        <v/>
      </c>
      <c r="DQ169" s="82" t="str">
        <f aca="false">IF(ISBLANK($C169),"",IF($BK169&lt;&gt;Constants!$B$12,$BK169,$BL169))</f>
        <v/>
      </c>
      <c r="DR169" s="82" t="str">
        <f aca="false">IF(ISBLANK(C169),"",DH169)</f>
        <v/>
      </c>
      <c r="DS169" s="82" t="str">
        <f aca="false">IF(ISBLANK(C169),"",DG169)</f>
        <v/>
      </c>
      <c r="DT169" s="83" t="str">
        <f aca="false">IF(ISBLANK(C169),
  "",
IF(DS169=Constants!$B$9,COUNTA($C$11:$C510)+2,IF(DS169=Constants!$B$10,COUNTA($C$11:$C510)+1,IF(DS169=Constants!$B$11,COUNTA($C$11:$C510),DS169))))</f>
        <v/>
      </c>
      <c r="DU169" s="3"/>
      <c r="DV169" s="84" t="n">
        <f aca="false">IF(OR(ISNUMBER(DS169),DS169="DQ",DS169="P",DS169="NS"),
    1,
    0
)</f>
        <v>0</v>
      </c>
      <c r="DW169" s="84" t="n">
        <v>159</v>
      </c>
      <c r="DX169" s="84" t="str">
        <f aca="false">IF(ISBLANK($C169),"",IF(ISNUMBER(DT169),DT169+ROW($B169)/1000,""))</f>
        <v/>
      </c>
      <c r="DY169" s="84" t="str">
        <f aca="false">IF(ISNUMBER(DX169), RANK(DX169,DX$11:DX$510,1), "")</f>
        <v/>
      </c>
      <c r="DZ169" s="84" t="str">
        <f aca="false">IF(ISBLANK($C169),
    "",
    $B169
)</f>
        <v/>
      </c>
      <c r="EA169" s="84" t="str">
        <f aca="false">IF(ISBLANK($C169),
    "",
    $C169
)</f>
        <v/>
      </c>
      <c r="EB169" s="84" t="str">
        <f aca="false">IF(ISBLANK($C169),
    "",
    $D169
)</f>
        <v/>
      </c>
      <c r="EC169" s="84" t="str">
        <f aca="false">IF(ISBLANK($C169),"",$DQ169)</f>
        <v/>
      </c>
      <c r="ED169" s="86" t="str">
        <f aca="false">DP169</f>
        <v/>
      </c>
      <c r="EE169" s="84" t="str">
        <f aca="false">IF(ISBLANK($C169),
    "",
    DS169
)</f>
        <v/>
      </c>
      <c r="EF169" s="87" t="str">
        <f aca="false">IF(DW169&gt;DV$10,
    "",
    VLOOKUP(DW169,DY$11:EE667,7,FALSE())
)</f>
        <v/>
      </c>
      <c r="EG169" s="88" t="str">
        <f aca="false">IF(DW169&gt;DV$10,
    "",
    VLOOKUP(DW169,DY$11:EE667,2,FALSE())
)</f>
        <v/>
      </c>
      <c r="EH169" s="88" t="str">
        <f aca="false">IF(DW169&gt;DV$10,
    "",
    VLOOKUP(DW169,DY$11:EE667,3,FALSE())
)</f>
        <v/>
      </c>
      <c r="EI169" s="88" t="str">
        <f aca="false">IF(DW169&gt;DV$10,
    "",
    VLOOKUP(DW169,DY$11:EE667,4,FALSE())
)</f>
        <v/>
      </c>
      <c r="EJ169" s="89" t="str">
        <f aca="false">IF(DW169&gt;DV$10,
    "",
    VLOOKUP(DW169,DY$11:EE667,6,FALSE())
)</f>
        <v/>
      </c>
      <c r="EK169" s="59"/>
    </row>
    <row r="170" customFormat="false" ht="15.75" hidden="false" customHeight="false" outlineLevel="0" collapsed="false">
      <c r="A170" s="3"/>
      <c r="B170" s="153"/>
      <c r="C170" s="154"/>
      <c r="D170" s="135"/>
      <c r="E170" s="158"/>
      <c r="F170" s="137"/>
      <c r="G170" s="137"/>
      <c r="H170" s="138"/>
      <c r="I170" s="139"/>
      <c r="J170" s="140"/>
      <c r="K170" s="140"/>
      <c r="L170" s="140"/>
      <c r="M170" s="140"/>
      <c r="N170" s="141"/>
      <c r="O170" s="142"/>
      <c r="P170" s="137"/>
      <c r="Q170" s="138"/>
      <c r="R170" s="139"/>
      <c r="S170" s="140"/>
      <c r="T170" s="140"/>
      <c r="U170" s="140"/>
      <c r="V170" s="140"/>
      <c r="W170" s="141"/>
      <c r="X170" s="142"/>
      <c r="Y170" s="137"/>
      <c r="Z170" s="138"/>
      <c r="AA170" s="139"/>
      <c r="AB170" s="140"/>
      <c r="AC170" s="140"/>
      <c r="AD170" s="140"/>
      <c r="AE170" s="140"/>
      <c r="AF170" s="141"/>
      <c r="AG170" s="143"/>
      <c r="AH170" s="139"/>
      <c r="AI170" s="116"/>
      <c r="AJ170" s="116" t="str">
        <f aca="false">IF(ISBLANK($C170),
  "",
IF(E170=Constants!$B$7,
  TRUE(),
IF(E170=Constants!$B$8,
  FALSE(),
  TRUE()
)))</f>
        <v/>
      </c>
      <c r="AK170" s="117" t="str">
        <f aca="false">IF(ISBLANK($C170),"",IF(F170=Constants!$B$8,FALSE(),TRUE()))</f>
        <v/>
      </c>
      <c r="AL170" s="117" t="str">
        <f aca="false">IF(ISBLANK($C170),"",COUNTA($G170:$O170)&gt;0)</f>
        <v/>
      </c>
      <c r="AM170" s="117" t="str">
        <f aca="false">IF(OR(ISBLANK($C170),$AL170&lt;&gt;TRUE()),"",IF(ISBLANK(G170),Constants!$B$27,MAX(0,G170)))</f>
        <v/>
      </c>
      <c r="AN170" s="117" t="str">
        <f aca="false">IF(OR(ISBLANK($C170),$AL170&lt;&gt;TRUE()),"",IF(ISBLANK(H170),Constants!$B$28,MAX(0,H170)))</f>
        <v/>
      </c>
      <c r="AO170" s="117" t="str">
        <f aca="false">IF(OR(ISBLANK($C170),$AL170&lt;&gt;TRUE()),"",IF(J170=Constants!$B$7,TRUE(),IF(J170=Constants!$B$8,FALSE(),TRUE())))</f>
        <v/>
      </c>
      <c r="AP170" s="117" t="str">
        <f aca="false">IF(OR(ISBLANK($C170),$AL170&lt;&gt;TRUE()),"",IF(I170=Constants!$B$7,TRUE(),IF(I170=Constants!$B$8,FALSE(),TRUE())))</f>
        <v/>
      </c>
      <c r="AQ170" s="117" t="str">
        <f aca="false">IF(OR(ISBLANK($C170),$AL170&lt;&gt;TRUE()),"",IF(K170=Constants!$B$33,TRUE(),IF(K170=Constants!$B$34,FALSE(),IF(AND(ISNUMBER(O170),OR(ISBLANK(N170),N170=0)),TRUE(),IF(AND(ISBLANK(O170),ISNUMBER(N170),N170&lt;&gt;0),FALSE(),"")))))</f>
        <v/>
      </c>
      <c r="AR170" s="117" t="str">
        <f aca="false">IF(OR(ISBLANK($C170),$AL170&lt;&gt;TRUE()),"",IF(ISBLANK(L170),Constants!$B$35,MAX(0,MIN(Constants!$B$31,L170))))</f>
        <v/>
      </c>
      <c r="AS170" s="117" t="str">
        <f aca="false">IF(OR(ISBLANK($C170),$AL170&lt;&gt;TRUE()),"",IF(ISBLANK(M170),Constants!$B$35,MAX(0,MIN(Constants!$B$32,M170))))</f>
        <v/>
      </c>
      <c r="AT170" s="117" t="str">
        <f aca="false">IF(ISBLANK($C170),"",COUNTA($P170:$X170)&gt;0)</f>
        <v/>
      </c>
      <c r="AU170" s="117" t="str">
        <f aca="false">IF(OR(ISBLANK($C170),$AT170&lt;&gt;TRUE()),"",IF(ISBLANK(P170),Constants!$B$27,MAX(0,P170)))</f>
        <v/>
      </c>
      <c r="AV170" s="117" t="str">
        <f aca="false">IF(OR(ISBLANK($C170),$AT170&lt;&gt;TRUE()),"",IF(ISBLANK(Q170),Constants!$B$28,MAX(0,Q170)))</f>
        <v/>
      </c>
      <c r="AW170" s="117" t="str">
        <f aca="false">IF(OR(ISBLANK($C170),$AT170&lt;&gt;TRUE()),"",IF(S170=Constants!$B$7,TRUE(),IF(S170=Constants!$B$8,FALSE(),TRUE())))</f>
        <v/>
      </c>
      <c r="AX170" s="117" t="str">
        <f aca="false">IF(OR(ISBLANK($C170),$AT170&lt;&gt;TRUE()),"",IF(R170=Constants!$B$7,TRUE(),IF(R170=Constants!$B$8,FALSE(),TRUE())))</f>
        <v/>
      </c>
      <c r="AY170" s="117" t="str">
        <f aca="false">IF(OR(ISBLANK($C170),$AT170&lt;&gt;TRUE()),"",IF(T170=Constants!$B$33,TRUE(),IF(T170=Constants!$B$34,FALSE(),IF(AND(ISNUMBER(X170),OR(ISBLANK(W170),W170=0)),TRUE(),IF(AND(ISBLANK(X170),ISNUMBER(W170),W170&lt;&gt;0),FALSE(),"")))))</f>
        <v/>
      </c>
      <c r="AZ170" s="117" t="str">
        <f aca="false">IF(OR(ISBLANK($C170),$AT170&lt;&gt;TRUE()),"",IF(ISBLANK(U170),Constants!$B$35,MAX(0,MIN(Constants!$B$31,U170))))</f>
        <v/>
      </c>
      <c r="BA170" s="117" t="str">
        <f aca="false">IF(OR(ISBLANK($C170),$AT170&lt;&gt;TRUE()),"",IF(ISBLANK(V170),Constants!$B$35,MAX(0,MIN(Constants!$B$32,V170))))</f>
        <v/>
      </c>
      <c r="BB170" s="117" t="str">
        <f aca="false">IF(ISBLANK($C170),"",COUNTA($Y170:$AG170)&gt;0)</f>
        <v/>
      </c>
      <c r="BC170" s="117" t="str">
        <f aca="false">IF(OR(ISBLANK($C170),$BB170&lt;&gt;TRUE()),"",IF(ISBLANK(Y170),Constants!$B$27,MAX(0,Y170)))</f>
        <v/>
      </c>
      <c r="BD170" s="117" t="str">
        <f aca="false">IF(OR(ISBLANK($C170),$BB170&lt;&gt;TRUE()),"",IF(ISBLANK(Z170),Constants!$B$28,MAX(0,Z170)))</f>
        <v/>
      </c>
      <c r="BE170" s="117" t="str">
        <f aca="false">IF(OR(ISBLANK($C170),$BB170&lt;&gt;TRUE()),"",IF(AB170=Constants!$B$7,TRUE(),IF(AB170=Constants!$B$8,FALSE(),TRUE())))</f>
        <v/>
      </c>
      <c r="BF170" s="117" t="str">
        <f aca="false">IF(OR(ISBLANK($C170),$BB170&lt;&gt;TRUE()),"",IF(AA170=Constants!$B$7,TRUE(),IF(AA170=Constants!$B$8,FALSE(),TRUE())))</f>
        <v/>
      </c>
      <c r="BG170" s="117" t="str">
        <f aca="false">IF(OR(ISBLANK($C170),$BB170&lt;&gt;TRUE()),"",IF(AC170=Constants!$B$33,TRUE(),IF(AC170=Constants!$B$34,FALSE(),IF(AND(ISNUMBER(AG170),OR(ISBLANK(AF170),AF170=0)),TRUE(),IF(AND(ISBLANK(AG170),ISNUMBER(AF170),AF170&lt;&gt;0),FALSE(),"")))))</f>
        <v/>
      </c>
      <c r="BH170" s="117" t="str">
        <f aca="false">IF(OR(ISBLANK($C170),$BB170&lt;&gt;TRUE()),"",IF(ISBLANK(AD170),Constants!$B$35,MAX(0,MIN(Constants!$B$31,AD170))))</f>
        <v/>
      </c>
      <c r="BI170" s="117" t="str">
        <f aca="false">IF(OR(ISBLANK($C170),$BB170&lt;&gt;TRUE()),"",IF(ISBLANK(AE170),Constants!$B$35,MAX(0,MIN(Constants!$B$32,AE170))))</f>
        <v/>
      </c>
      <c r="BJ170" s="118" t="str">
        <f aca="false">IF(ISBLANK($C170),
  "",
IF(AH170=Constants!$B$7,
  TRUE(),
IF(AH170=Constants!$B$8,
  FALSE(),
  FALSE()
)))</f>
        <v/>
      </c>
      <c r="BK170" s="117" t="str">
        <f aca="false">IF(ISBLANK($C170),"",IF($BJ170,Constants!$B$9,IF(COUNTA($E170:$AH170)=0,Constants!$B$10,IF(NOT($AK170),Constants!$B$11,IF(AND(NOT(ISNUMBER($BM170)),COUNTA($O170,$X170,$AG170)&gt;0),Constants!$B$13,Constants!$B$12)))))</f>
        <v/>
      </c>
      <c r="BL170" s="117" t="str">
        <f aca="false">IF(ISBLANK($C170),"",IF($BK170&lt;&gt;Constants!$B$12,$BK170,Constants!$B$4))</f>
        <v/>
      </c>
      <c r="BM170" s="116" t="str">
        <f aca="false">IF(OR(ISBLANK($D$8), NOT(ISNUMBER($D$8))), Constants!$B$17,$D$8)</f>
        <v>ERROR: Set Target Time in cell D8</v>
      </c>
      <c r="BN170" s="119" t="str">
        <f aca="false">IF(OR($BK170&lt;&gt;Constants!$B$12,$AL170&lt;&gt;TRUE()),"",IF(NOT($AO170),TRUE(),IF($AQ170="","",$AQ170)))</f>
        <v/>
      </c>
      <c r="BO170" s="120" t="n">
        <f aca="false">IF(BN170="",FALSE(),IF(NOT($AO170),TRUE(),IF($AQ170,ISNUMBER(O170),ISNUMBER(N170))))</f>
        <v>0</v>
      </c>
      <c r="BP170" s="121" t="str">
        <f aca="false">IF(BO170,IF($AJ170,1,Constants!$B$22)*POWER(Constants!$B$23,MAX($AM170,0))*POWER(Constants!$B$24,MAX($AN170,0)),"")</f>
        <v/>
      </c>
      <c r="BQ170" s="117" t="str">
        <f aca="false">IF(OR($BK170&lt;&gt;Constants!$B$12,NOT($BO170)),"",IF(NOT($AO170),0,Constants!$B$19*IF($AQ170,1,MAX(0,MIN(1,(Constants!$B$20-N170)/Constants!$B$20)))))</f>
        <v/>
      </c>
      <c r="BR170" s="117" t="str">
        <f aca="false">IF(BQ170="","",BQ170*IF($AP170,1,Constants!$B$25)*BP170)</f>
        <v/>
      </c>
      <c r="BS170" s="117" t="str">
        <f aca="false">IF(OR($BK170&lt;&gt;Constants!$B$12,NOT($BO170)),"",IF(NOT($AO170),0,IF(NOT($AQ170),0,MAX(0,Constants!$B$21*(1-ABS(O170-$BM170)/$BM170)))))</f>
        <v/>
      </c>
      <c r="BT170" s="117" t="str">
        <f aca="false">IF(BS170="","",BS170*BP170)</f>
        <v/>
      </c>
      <c r="BU170" s="117" t="str">
        <f aca="false">IF(OR($BK170&lt;&gt;Constants!$B$12,NOT($BO170)),"",IF(OR(NOT($AO170),NOT($AP170)),0,MIN(Constants!$B$18,(Constants!$B$29*$AR170+Constants!$B$30*$AS170)*IF($AQ170,1,MAX(0,MIN(1,(Constants!$B$20-N170)/Constants!$B$20))))))</f>
        <v/>
      </c>
      <c r="BV170" s="117" t="str">
        <f aca="false">IF(BU170="","",BU170*BP170)</f>
        <v/>
      </c>
      <c r="BW170" s="122" t="str">
        <f aca="false">IF(OR($BK170&lt;&gt;Constants!$B$12,NOT($BO170)),"",BR170+BT170+BV170)</f>
        <v/>
      </c>
      <c r="BX170" s="119" t="str">
        <f aca="false">IF(OR($BK170&lt;&gt;Constants!$B$12,$AT170&lt;&gt;TRUE()),"",IF(NOT($AW170),TRUE(),IF($AY170="","",$AY170)))</f>
        <v/>
      </c>
      <c r="BY170" s="120" t="n">
        <f aca="false">IF(BX170="",FALSE(),IF(NOT($AW170),TRUE(),IF($AY170,ISNUMBER(X170),ISNUMBER(W170))))</f>
        <v>0</v>
      </c>
      <c r="BZ170" s="121" t="str">
        <f aca="false">IF(BY170,IF($AJ170,1,Constants!$B$22)*POWER(Constants!$B$23,MAX($AU170,0))*POWER(Constants!$B$24,MAX($AV170,0)),"")</f>
        <v/>
      </c>
      <c r="CA170" s="117" t="str">
        <f aca="false">IF(OR($BK170&lt;&gt;Constants!$B$12,NOT($BY170)),"",IF(NOT($AW170),0,Constants!$B$19*IF($AY170,1,MAX(0,MIN(1,(Constants!$B$20-W170)/Constants!$B$20)))))</f>
        <v/>
      </c>
      <c r="CB170" s="117" t="str">
        <f aca="false">IF(CA170="","",CA170*IF($AX170,1,Constants!$B$25)*BZ170)</f>
        <v/>
      </c>
      <c r="CC170" s="117" t="str">
        <f aca="false">IF(OR($BK170&lt;&gt;Constants!$B$12,NOT($BY170)),"",IF(NOT($AW170),0,IF(NOT($AY170),0,MAX(0,Constants!$B$21*(1-ABS(X170-$BM170)/$BM170)))))</f>
        <v/>
      </c>
      <c r="CD170" s="117" t="str">
        <f aca="false">IF(CC170="","",CC170*BZ170)</f>
        <v/>
      </c>
      <c r="CE170" s="117" t="str">
        <f aca="false">IF(OR($BK170&lt;&gt;Constants!$B$12,NOT($BY170)),"",IF(OR(NOT($AW170),NOT($AX170)),0,MIN(Constants!$B$18,(Constants!$B$29*$AZ170+Constants!$B$30*$BA170)*IF($AY170,1,MAX(0,MIN(1,(Constants!$B$20-W170)/Constants!$B$20))))))</f>
        <v/>
      </c>
      <c r="CF170" s="117" t="str">
        <f aca="false">IF(CE170="","",CE170*BZ170)</f>
        <v/>
      </c>
      <c r="CG170" s="122" t="str">
        <f aca="false">IF(OR($BK170&lt;&gt;Constants!$B$12,NOT($BY170)),"",CB170+CD170+CF170)</f>
        <v/>
      </c>
      <c r="CH170" s="119" t="n">
        <f aca="false">IF(OR(BN170="",BX170=""),TRUE(),BN170&lt;&gt;BX170)</f>
        <v>1</v>
      </c>
      <c r="CI170" s="117" t="str">
        <f aca="false">IF(OR($BK170&lt;&gt;Constants!$B$12,$BB170&lt;&gt;TRUE(),NOT($CH170)),"",IF(NOT($BE170),TRUE(),IF($BG170="","",$BG170)))</f>
        <v/>
      </c>
      <c r="CJ170" s="120" t="n">
        <f aca="false">IF(CI170="",FALSE(),IF(NOT($BE170),TRUE(),IF($BG170,ISNUMBER(AG170),ISNUMBER(AF170))))</f>
        <v>0</v>
      </c>
      <c r="CK170" s="121" t="str">
        <f aca="false">IF(CJ170,IF($AJ170,1,Constants!$B$22)*POWER(Constants!$B$23,MAX($BC170,0))*POWER(Constants!$B$24,MAX($BD170,0)),"")</f>
        <v/>
      </c>
      <c r="CL170" s="117" t="str">
        <f aca="false">IF(OR($BK170&lt;&gt;Constants!$B$12,NOT($CJ170)),"",IF(NOT($BE170),0,Constants!$B$19*IF($BG170,1,MAX(0,MIN(1,(Constants!$B$20-AF170)/Constants!$B$20)))))</f>
        <v/>
      </c>
      <c r="CM170" s="117" t="str">
        <f aca="false">IF(CL170="","",CL170*IF($BF170,1,Constants!$B$25)*CK170)</f>
        <v/>
      </c>
      <c r="CN170" s="117" t="str">
        <f aca="false">IF(OR($BK170&lt;&gt;Constants!$B$12,NOT($CJ170)),"",IF(NOT($BE170),0,IF(NOT($BG170),0,MAX(0,Constants!$B$21*(1-ABS(AG170-$BM170)/$BM170)))))</f>
        <v/>
      </c>
      <c r="CO170" s="117" t="str">
        <f aca="false">IF(CN170="","",CN170*CK170)</f>
        <v/>
      </c>
      <c r="CP170" s="117" t="str">
        <f aca="false">IF(OR($BK170&lt;&gt;Constants!$B$12,NOT($CJ170)),"",IF(OR(NOT($BE170),NOT($BF170)),0,MIN(Constants!$B$18,(Constants!$B$29*$BH170+Constants!$B$30*$BI170)*IF($BG170,1,MAX(0,MIN(1,(Constants!$B$20-AF170)/Constants!$B$20))))))</f>
        <v/>
      </c>
      <c r="CQ170" s="117" t="str">
        <f aca="false">IF(CP170="","",CP170*CK170)</f>
        <v/>
      </c>
      <c r="CR170" s="122" t="str">
        <f aca="false">IF(OR($BK170&lt;&gt;Constants!$B$12,NOT($CJ170)),"",CM170+CO170+CQ170)</f>
        <v/>
      </c>
      <c r="CS170" s="116" t="str">
        <f aca="false">IF(OR($BK170&lt;&gt;Constants!$B$12,ISBLANK($C170)),"",BW170)</f>
        <v/>
      </c>
      <c r="CT170" s="117" t="str">
        <f aca="false">IF(OR($BK170&lt;&gt;Constants!$B$12,ISBLANK($C170)),"",CG170)</f>
        <v/>
      </c>
      <c r="CU170" s="118" t="str">
        <f aca="false">IF(OR($BK170&lt;&gt;Constants!$B$12,ISBLANK($C170)),"",CR170)</f>
        <v/>
      </c>
      <c r="CV170" s="117" t="str">
        <f aca="false">IF(OR($BK170&lt;&gt;Constants!$B$12,ISBLANK($C170)),"",IF(COUNT(CS170:CU170)=0,0,MAX(CS170:CU170)))</f>
        <v/>
      </c>
      <c r="CW170" s="117" t="str">
        <f aca="false">IF($BK170&lt;&gt;Constants!$B$12,"",CV170)</f>
        <v/>
      </c>
      <c r="CX170" s="117" t="str">
        <f aca="false">IF(ISNUMBER(CW170), RANK(CW170,$CW$11:$CW$510), "")</f>
        <v/>
      </c>
      <c r="CY170" s="116" t="str">
        <f aca="false">IF(OR($BK170&lt;&gt;Constants!$B$12,ISBLANK($C170)),"",MAX(BT170,CD170,CO170))</f>
        <v/>
      </c>
      <c r="CZ170" s="117" t="str">
        <f aca="false">IF(ISNUMBER(CY170), RANK(CY170,CY$11:CY$510), "")</f>
        <v/>
      </c>
      <c r="DA170" s="117" t="str">
        <f aca="false">IF(OR($BK170&lt;&gt;Constants!$B$12,ISBLANK($C170)),"",MAX(AM170,AU170,IF($CH170,BC170,0)))</f>
        <v/>
      </c>
      <c r="DB170" s="117" t="str">
        <f aca="false">IF(ISNUMBER(DA170), RANK(DA170,DA$11:DA$510,1), "")</f>
        <v/>
      </c>
      <c r="DC170" s="117" t="str">
        <f aca="false">IF(OR($BK170&lt;&gt;Constants!$B$12,ISBLANK($C170)),"",MAX(BV170,CF170,CQ170))</f>
        <v/>
      </c>
      <c r="DD170" s="117" t="str">
        <f aca="false">IF(ISNUMBER(DC170),RANK(DC170,DC$11:DC$510),"")</f>
        <v/>
      </c>
      <c r="DE170" s="123" t="str">
        <f aca="false">IFERROR(IF(OR($BK170&lt;&gt;Constants!$B$12, ISBLANK($C170)),"",LARGE(CS170:CU170,2)), 0)</f>
        <v/>
      </c>
      <c r="DF170" s="118" t="str">
        <f aca="false">IF(ISNUMBER(DE170), RANK(DE170,DE$11:DE$510), "")</f>
        <v/>
      </c>
      <c r="DG170" s="117" t="str">
        <f aca="false">IF(ISBLANK($C170),"",IF(BK170=Constants!$B$12,RANK($CX170, $CX$11:$CX$510, 1)+
SUMPRODUCT(--($CX$11:$CX$510=$CX170),--($CZ170&gt;$CZ$11:$CZ$510))+
SUMPRODUCT(--($CX$11:$CX$510=$CX170),--($CZ170=$CZ$11:$CZ$510),--($DB170&gt;$DB$11:$DB$510))+
SUMPRODUCT(--($CX$11:$CX$510=$CX170),--($CZ170=$CZ$11:$CZ$510),--($DB170=$DB$11:$DB$510), --($DD170&gt;$DD$11:$DD$510))+
SUMPRODUCT(--($CX$11:$CX$510=$CX170),--($CZ170=$CZ$11:$CZ$510),--($DB170=$DB$11:$DB$510), --($DD170=$DD$11:$DD$510), --($DF170&gt;$DF$11:$DF$510))
,BK170)
)</f>
        <v/>
      </c>
      <c r="DH170" s="117" t="str">
        <f aca="false">IF(ISBLANK(C170),"",IF(BK170&lt;&gt;Constants!$B$12, BK170, CX170-DG170))</f>
        <v/>
      </c>
      <c r="DI170" s="118"/>
      <c r="DJ170" s="124"/>
      <c r="DK170" s="125" t="str">
        <f aca="false">IF(ISBLANK($C170),"",IF($BK170=Constants!$B$13,$BM170,""))</f>
        <v/>
      </c>
      <c r="DL170" s="124" t="str">
        <f aca="false">IF(ISBLANK($C170),"",IF($BK170&lt;&gt;Constants!$B$12,"",IF(COUNT($CS170:$CU170)=0,"",MATCH($CV170,$CS170:$CU170,0))))</f>
        <v/>
      </c>
      <c r="DM170" s="126" t="str">
        <f aca="false">IF(ISNUMBER($DL170),CHOOSE($DL170,$BR170,$CB170,$CM170),"")</f>
        <v/>
      </c>
      <c r="DN170" s="126" t="str">
        <f aca="false">IF(ISNUMBER($DL170),CHOOSE($DL170,$BT170,$CD170,$CO170),"")</f>
        <v/>
      </c>
      <c r="DO170" s="126" t="str">
        <f aca="false">IF(ISNUMBER($DL170),CHOOSE($DL170,$BV170,$CF170,$CQ170),"")</f>
        <v/>
      </c>
      <c r="DP170" s="127" t="str">
        <f aca="false">IF(ISBLANK(C170),"",IF(BK170&lt;&gt;Constants!$B$12, BK170 ,CW170))</f>
        <v/>
      </c>
      <c r="DQ170" s="128" t="str">
        <f aca="false">IF(ISBLANK($C170),"",IF($BK170&lt;&gt;Constants!$B$12,$BK170,$BL170))</f>
        <v/>
      </c>
      <c r="DR170" s="128" t="str">
        <f aca="false">IF(ISBLANK(C170),"",DH170)</f>
        <v/>
      </c>
      <c r="DS170" s="128" t="str">
        <f aca="false">IF(ISBLANK(C170),"",DG170)</f>
        <v/>
      </c>
      <c r="DT170" s="129" t="str">
        <f aca="false">IF(ISBLANK(C170),
  "",
IF(DS170=Constants!$B$9,COUNTA($C$11:$C510)+2,IF(DS170=Constants!$B$10,COUNTA($C$11:$C510)+1,IF(DS170=Constants!$B$11,COUNTA($C$11:$C510),DS170))))</f>
        <v/>
      </c>
      <c r="DU170" s="3"/>
      <c r="DV170" s="130" t="n">
        <f aca="false">IF(OR(ISNUMBER(DS170),DS170="DQ",DS170="P",DS170="NS"),
    1,
    0
)</f>
        <v>0</v>
      </c>
      <c r="DW170" s="130" t="n">
        <v>160</v>
      </c>
      <c r="DX170" s="130" t="str">
        <f aca="false">IF(ISBLANK($C170),"",IF(ISNUMBER(DT170),DT170+ROW($B170)/1000,""))</f>
        <v/>
      </c>
      <c r="DY170" s="130" t="str">
        <f aca="false">IF(ISNUMBER(DX170), RANK(DX170,DX$11:DX$510,1), "")</f>
        <v/>
      </c>
      <c r="DZ170" s="130" t="str">
        <f aca="false">IF(ISBLANK($C170),
    "",
    $B170
)</f>
        <v/>
      </c>
      <c r="EA170" s="130" t="str">
        <f aca="false">IF(ISBLANK($C170),
    "",
    $C170
)</f>
        <v/>
      </c>
      <c r="EB170" s="130" t="str">
        <f aca="false">IF(ISBLANK($C170),
    "",
    $D170
)</f>
        <v/>
      </c>
      <c r="EC170" s="130" t="str">
        <f aca="false">IF(ISBLANK($C170),"",$DQ170)</f>
        <v/>
      </c>
      <c r="ED170" s="131" t="str">
        <f aca="false">DP170</f>
        <v/>
      </c>
      <c r="EE170" s="130" t="str">
        <f aca="false">IF(ISBLANK($C170),
    "",
    DS170
)</f>
        <v/>
      </c>
      <c r="EF170" s="132" t="str">
        <f aca="false">IF(DW170&gt;DV$10,
    "",
    VLOOKUP(DW170,DY$11:EE668,7,FALSE())
)</f>
        <v/>
      </c>
      <c r="EG170" s="133" t="str">
        <f aca="false">IF(DW170&gt;DV$10,
    "",
    VLOOKUP(DW170,DY$11:EE668,2,FALSE())
)</f>
        <v/>
      </c>
      <c r="EH170" s="133" t="str">
        <f aca="false">IF(DW170&gt;DV$10,
    "",
    VLOOKUP(DW170,DY$11:EE668,3,FALSE())
)</f>
        <v/>
      </c>
      <c r="EI170" s="133" t="str">
        <f aca="false">IF(DW170&gt;DV$10,
    "",
    VLOOKUP(DW170,DY$11:EE668,4,FALSE())
)</f>
        <v/>
      </c>
      <c r="EJ170" s="134" t="str">
        <f aca="false">IF(DW170&gt;DV$10,
    "",
    VLOOKUP(DW170,DY$11:EE668,6,FALSE())
)</f>
        <v/>
      </c>
      <c r="EK170" s="59"/>
    </row>
    <row r="171" customFormat="false" ht="15.75" hidden="false" customHeight="false" outlineLevel="0" collapsed="false">
      <c r="A171" s="3"/>
      <c r="B171" s="153"/>
      <c r="C171" s="154"/>
      <c r="D171" s="135"/>
      <c r="E171" s="158"/>
      <c r="F171" s="137"/>
      <c r="G171" s="137"/>
      <c r="H171" s="138"/>
      <c r="I171" s="139"/>
      <c r="J171" s="140"/>
      <c r="K171" s="140"/>
      <c r="L171" s="140"/>
      <c r="M171" s="140"/>
      <c r="N171" s="141"/>
      <c r="O171" s="142"/>
      <c r="P171" s="137"/>
      <c r="Q171" s="138"/>
      <c r="R171" s="139"/>
      <c r="S171" s="140"/>
      <c r="T171" s="140"/>
      <c r="U171" s="140"/>
      <c r="V171" s="140"/>
      <c r="W171" s="141"/>
      <c r="X171" s="142"/>
      <c r="Y171" s="137"/>
      <c r="Z171" s="138"/>
      <c r="AA171" s="139"/>
      <c r="AB171" s="140"/>
      <c r="AC171" s="140"/>
      <c r="AD171" s="140"/>
      <c r="AE171" s="140"/>
      <c r="AF171" s="141"/>
      <c r="AG171" s="143"/>
      <c r="AH171" s="139"/>
      <c r="AI171" s="116"/>
      <c r="AJ171" s="116" t="str">
        <f aca="false">IF(ISBLANK($C171),
  "",
IF(E171=Constants!$B$7,
  TRUE(),
IF(E171=Constants!$B$8,
  FALSE(),
  TRUE()
)))</f>
        <v/>
      </c>
      <c r="AK171" s="117" t="str">
        <f aca="false">IF(ISBLANK($C171),"",IF(F171=Constants!$B$8,FALSE(),TRUE()))</f>
        <v/>
      </c>
      <c r="AL171" s="117" t="str">
        <f aca="false">IF(ISBLANK($C171),"",COUNTA($G171:$O171)&gt;0)</f>
        <v/>
      </c>
      <c r="AM171" s="117" t="str">
        <f aca="false">IF(OR(ISBLANK($C171),$AL171&lt;&gt;TRUE()),"",IF(ISBLANK(G171),Constants!$B$27,MAX(0,G171)))</f>
        <v/>
      </c>
      <c r="AN171" s="117" t="str">
        <f aca="false">IF(OR(ISBLANK($C171),$AL171&lt;&gt;TRUE()),"",IF(ISBLANK(H171),Constants!$B$28,MAX(0,H171)))</f>
        <v/>
      </c>
      <c r="AO171" s="117" t="str">
        <f aca="false">IF(OR(ISBLANK($C171),$AL171&lt;&gt;TRUE()),"",IF(J171=Constants!$B$7,TRUE(),IF(J171=Constants!$B$8,FALSE(),TRUE())))</f>
        <v/>
      </c>
      <c r="AP171" s="117" t="str">
        <f aca="false">IF(OR(ISBLANK($C171),$AL171&lt;&gt;TRUE()),"",IF(I171=Constants!$B$7,TRUE(),IF(I171=Constants!$B$8,FALSE(),TRUE())))</f>
        <v/>
      </c>
      <c r="AQ171" s="117" t="str">
        <f aca="false">IF(OR(ISBLANK($C171),$AL171&lt;&gt;TRUE()),"",IF(K171=Constants!$B$33,TRUE(),IF(K171=Constants!$B$34,FALSE(),IF(AND(ISNUMBER(O171),OR(ISBLANK(N171),N171=0)),TRUE(),IF(AND(ISBLANK(O171),ISNUMBER(N171),N171&lt;&gt;0),FALSE(),"")))))</f>
        <v/>
      </c>
      <c r="AR171" s="117" t="str">
        <f aca="false">IF(OR(ISBLANK($C171),$AL171&lt;&gt;TRUE()),"",IF(ISBLANK(L171),Constants!$B$35,MAX(0,MIN(Constants!$B$31,L171))))</f>
        <v/>
      </c>
      <c r="AS171" s="117" t="str">
        <f aca="false">IF(OR(ISBLANK($C171),$AL171&lt;&gt;TRUE()),"",IF(ISBLANK(M171),Constants!$B$35,MAX(0,MIN(Constants!$B$32,M171))))</f>
        <v/>
      </c>
      <c r="AT171" s="117" t="str">
        <f aca="false">IF(ISBLANK($C171),"",COUNTA($P171:$X171)&gt;0)</f>
        <v/>
      </c>
      <c r="AU171" s="117" t="str">
        <f aca="false">IF(OR(ISBLANK($C171),$AT171&lt;&gt;TRUE()),"",IF(ISBLANK(P171),Constants!$B$27,MAX(0,P171)))</f>
        <v/>
      </c>
      <c r="AV171" s="117" t="str">
        <f aca="false">IF(OR(ISBLANK($C171),$AT171&lt;&gt;TRUE()),"",IF(ISBLANK(Q171),Constants!$B$28,MAX(0,Q171)))</f>
        <v/>
      </c>
      <c r="AW171" s="117" t="str">
        <f aca="false">IF(OR(ISBLANK($C171),$AT171&lt;&gt;TRUE()),"",IF(S171=Constants!$B$7,TRUE(),IF(S171=Constants!$B$8,FALSE(),TRUE())))</f>
        <v/>
      </c>
      <c r="AX171" s="117" t="str">
        <f aca="false">IF(OR(ISBLANK($C171),$AT171&lt;&gt;TRUE()),"",IF(R171=Constants!$B$7,TRUE(),IF(R171=Constants!$B$8,FALSE(),TRUE())))</f>
        <v/>
      </c>
      <c r="AY171" s="117" t="str">
        <f aca="false">IF(OR(ISBLANK($C171),$AT171&lt;&gt;TRUE()),"",IF(T171=Constants!$B$33,TRUE(),IF(T171=Constants!$B$34,FALSE(),IF(AND(ISNUMBER(X171),OR(ISBLANK(W171),W171=0)),TRUE(),IF(AND(ISBLANK(X171),ISNUMBER(W171),W171&lt;&gt;0),FALSE(),"")))))</f>
        <v/>
      </c>
      <c r="AZ171" s="117" t="str">
        <f aca="false">IF(OR(ISBLANK($C171),$AT171&lt;&gt;TRUE()),"",IF(ISBLANK(U171),Constants!$B$35,MAX(0,MIN(Constants!$B$31,U171))))</f>
        <v/>
      </c>
      <c r="BA171" s="117" t="str">
        <f aca="false">IF(OR(ISBLANK($C171),$AT171&lt;&gt;TRUE()),"",IF(ISBLANK(V171),Constants!$B$35,MAX(0,MIN(Constants!$B$32,V171))))</f>
        <v/>
      </c>
      <c r="BB171" s="117" t="str">
        <f aca="false">IF(ISBLANK($C171),"",COUNTA($Y171:$AG171)&gt;0)</f>
        <v/>
      </c>
      <c r="BC171" s="117" t="str">
        <f aca="false">IF(OR(ISBLANK($C171),$BB171&lt;&gt;TRUE()),"",IF(ISBLANK(Y171),Constants!$B$27,MAX(0,Y171)))</f>
        <v/>
      </c>
      <c r="BD171" s="117" t="str">
        <f aca="false">IF(OR(ISBLANK($C171),$BB171&lt;&gt;TRUE()),"",IF(ISBLANK(Z171),Constants!$B$28,MAX(0,Z171)))</f>
        <v/>
      </c>
      <c r="BE171" s="117" t="str">
        <f aca="false">IF(OR(ISBLANK($C171),$BB171&lt;&gt;TRUE()),"",IF(AB171=Constants!$B$7,TRUE(),IF(AB171=Constants!$B$8,FALSE(),TRUE())))</f>
        <v/>
      </c>
      <c r="BF171" s="117" t="str">
        <f aca="false">IF(OR(ISBLANK($C171),$BB171&lt;&gt;TRUE()),"",IF(AA171=Constants!$B$7,TRUE(),IF(AA171=Constants!$B$8,FALSE(),TRUE())))</f>
        <v/>
      </c>
      <c r="BG171" s="117" t="str">
        <f aca="false">IF(OR(ISBLANK($C171),$BB171&lt;&gt;TRUE()),"",IF(AC171=Constants!$B$33,TRUE(),IF(AC171=Constants!$B$34,FALSE(),IF(AND(ISNUMBER(AG171),OR(ISBLANK(AF171),AF171=0)),TRUE(),IF(AND(ISBLANK(AG171),ISNUMBER(AF171),AF171&lt;&gt;0),FALSE(),"")))))</f>
        <v/>
      </c>
      <c r="BH171" s="117" t="str">
        <f aca="false">IF(OR(ISBLANK($C171),$BB171&lt;&gt;TRUE()),"",IF(ISBLANK(AD171),Constants!$B$35,MAX(0,MIN(Constants!$B$31,AD171))))</f>
        <v/>
      </c>
      <c r="BI171" s="117" t="str">
        <f aca="false">IF(OR(ISBLANK($C171),$BB171&lt;&gt;TRUE()),"",IF(ISBLANK(AE171),Constants!$B$35,MAX(0,MIN(Constants!$B$32,AE171))))</f>
        <v/>
      </c>
      <c r="BJ171" s="118" t="str">
        <f aca="false">IF(ISBLANK($C171),
  "",
IF(AH171=Constants!$B$7,
  TRUE(),
IF(AH171=Constants!$B$8,
  FALSE(),
  FALSE()
)))</f>
        <v/>
      </c>
      <c r="BK171" s="117" t="str">
        <f aca="false">IF(ISBLANK($C171),"",IF($BJ171,Constants!$B$9,IF(COUNTA($E171:$AH171)=0,Constants!$B$10,IF(NOT($AK171),Constants!$B$11,IF(AND(NOT(ISNUMBER($BM171)),COUNTA($O171,$X171,$AG171)&gt;0),Constants!$B$13,Constants!$B$12)))))</f>
        <v/>
      </c>
      <c r="BL171" s="117" t="str">
        <f aca="false">IF(ISBLANK($C171),"",IF($BK171&lt;&gt;Constants!$B$12,$BK171,Constants!$B$4))</f>
        <v/>
      </c>
      <c r="BM171" s="116" t="str">
        <f aca="false">IF(OR(ISBLANK($D$8), NOT(ISNUMBER($D$8))), Constants!$B$17,$D$8)</f>
        <v>ERROR: Set Target Time in cell D8</v>
      </c>
      <c r="BN171" s="119" t="str">
        <f aca="false">IF(OR($BK171&lt;&gt;Constants!$B$12,$AL171&lt;&gt;TRUE()),"",IF(NOT($AO171),TRUE(),IF($AQ171="","",$AQ171)))</f>
        <v/>
      </c>
      <c r="BO171" s="120" t="n">
        <f aca="false">IF(BN171="",FALSE(),IF(NOT($AO171),TRUE(),IF($AQ171,ISNUMBER(O171),ISNUMBER(N171))))</f>
        <v>0</v>
      </c>
      <c r="BP171" s="121" t="str">
        <f aca="false">IF(BO171,IF($AJ171,1,Constants!$B$22)*POWER(Constants!$B$23,MAX($AM171,0))*POWER(Constants!$B$24,MAX($AN171,0)),"")</f>
        <v/>
      </c>
      <c r="BQ171" s="117" t="str">
        <f aca="false">IF(OR($BK171&lt;&gt;Constants!$B$12,NOT($BO171)),"",IF(NOT($AO171),0,Constants!$B$19*IF($AQ171,1,MAX(0,MIN(1,(Constants!$B$20-N171)/Constants!$B$20)))))</f>
        <v/>
      </c>
      <c r="BR171" s="117" t="str">
        <f aca="false">IF(BQ171="","",BQ171*IF($AP171,1,Constants!$B$25)*BP171)</f>
        <v/>
      </c>
      <c r="BS171" s="117" t="str">
        <f aca="false">IF(OR($BK171&lt;&gt;Constants!$B$12,NOT($BO171)),"",IF(NOT($AO171),0,IF(NOT($AQ171),0,MAX(0,Constants!$B$21*(1-ABS(O171-$BM171)/$BM171)))))</f>
        <v/>
      </c>
      <c r="BT171" s="117" t="str">
        <f aca="false">IF(BS171="","",BS171*BP171)</f>
        <v/>
      </c>
      <c r="BU171" s="117" t="str">
        <f aca="false">IF(OR($BK171&lt;&gt;Constants!$B$12,NOT($BO171)),"",IF(OR(NOT($AO171),NOT($AP171)),0,MIN(Constants!$B$18,(Constants!$B$29*$AR171+Constants!$B$30*$AS171)*IF($AQ171,1,MAX(0,MIN(1,(Constants!$B$20-N171)/Constants!$B$20))))))</f>
        <v/>
      </c>
      <c r="BV171" s="117" t="str">
        <f aca="false">IF(BU171="","",BU171*BP171)</f>
        <v/>
      </c>
      <c r="BW171" s="122" t="str">
        <f aca="false">IF(OR($BK171&lt;&gt;Constants!$B$12,NOT($BO171)),"",BR171+BT171+BV171)</f>
        <v/>
      </c>
      <c r="BX171" s="119" t="str">
        <f aca="false">IF(OR($BK171&lt;&gt;Constants!$B$12,$AT171&lt;&gt;TRUE()),"",IF(NOT($AW171),TRUE(),IF($AY171="","",$AY171)))</f>
        <v/>
      </c>
      <c r="BY171" s="120" t="n">
        <f aca="false">IF(BX171="",FALSE(),IF(NOT($AW171),TRUE(),IF($AY171,ISNUMBER(X171),ISNUMBER(W171))))</f>
        <v>0</v>
      </c>
      <c r="BZ171" s="121" t="str">
        <f aca="false">IF(BY171,IF($AJ171,1,Constants!$B$22)*POWER(Constants!$B$23,MAX($AU171,0))*POWER(Constants!$B$24,MAX($AV171,0)),"")</f>
        <v/>
      </c>
      <c r="CA171" s="117" t="str">
        <f aca="false">IF(OR($BK171&lt;&gt;Constants!$B$12,NOT($BY171)),"",IF(NOT($AW171),0,Constants!$B$19*IF($AY171,1,MAX(0,MIN(1,(Constants!$B$20-W171)/Constants!$B$20)))))</f>
        <v/>
      </c>
      <c r="CB171" s="117" t="str">
        <f aca="false">IF(CA171="","",CA171*IF($AX171,1,Constants!$B$25)*BZ171)</f>
        <v/>
      </c>
      <c r="CC171" s="117" t="str">
        <f aca="false">IF(OR($BK171&lt;&gt;Constants!$B$12,NOT($BY171)),"",IF(NOT($AW171),0,IF(NOT($AY171),0,MAX(0,Constants!$B$21*(1-ABS(X171-$BM171)/$BM171)))))</f>
        <v/>
      </c>
      <c r="CD171" s="117" t="str">
        <f aca="false">IF(CC171="","",CC171*BZ171)</f>
        <v/>
      </c>
      <c r="CE171" s="117" t="str">
        <f aca="false">IF(OR($BK171&lt;&gt;Constants!$B$12,NOT($BY171)),"",IF(OR(NOT($AW171),NOT($AX171)),0,MIN(Constants!$B$18,(Constants!$B$29*$AZ171+Constants!$B$30*$BA171)*IF($AY171,1,MAX(0,MIN(1,(Constants!$B$20-W171)/Constants!$B$20))))))</f>
        <v/>
      </c>
      <c r="CF171" s="117" t="str">
        <f aca="false">IF(CE171="","",CE171*BZ171)</f>
        <v/>
      </c>
      <c r="CG171" s="122" t="str">
        <f aca="false">IF(OR($BK171&lt;&gt;Constants!$B$12,NOT($BY171)),"",CB171+CD171+CF171)</f>
        <v/>
      </c>
      <c r="CH171" s="119" t="n">
        <f aca="false">IF(OR(BN171="",BX171=""),TRUE(),BN171&lt;&gt;BX171)</f>
        <v>1</v>
      </c>
      <c r="CI171" s="117" t="str">
        <f aca="false">IF(OR($BK171&lt;&gt;Constants!$B$12,$BB171&lt;&gt;TRUE(),NOT($CH171)),"",IF(NOT($BE171),TRUE(),IF($BG171="","",$BG171)))</f>
        <v/>
      </c>
      <c r="CJ171" s="120" t="n">
        <f aca="false">IF(CI171="",FALSE(),IF(NOT($BE171),TRUE(),IF($BG171,ISNUMBER(AG171),ISNUMBER(AF171))))</f>
        <v>0</v>
      </c>
      <c r="CK171" s="121" t="str">
        <f aca="false">IF(CJ171,IF($AJ171,1,Constants!$B$22)*POWER(Constants!$B$23,MAX($BC171,0))*POWER(Constants!$B$24,MAX($BD171,0)),"")</f>
        <v/>
      </c>
      <c r="CL171" s="117" t="str">
        <f aca="false">IF(OR($BK171&lt;&gt;Constants!$B$12,NOT($CJ171)),"",IF(NOT($BE171),0,Constants!$B$19*IF($BG171,1,MAX(0,MIN(1,(Constants!$B$20-AF171)/Constants!$B$20)))))</f>
        <v/>
      </c>
      <c r="CM171" s="117" t="str">
        <f aca="false">IF(CL171="","",CL171*IF($BF171,1,Constants!$B$25)*CK171)</f>
        <v/>
      </c>
      <c r="CN171" s="117" t="str">
        <f aca="false">IF(OR($BK171&lt;&gt;Constants!$B$12,NOT($CJ171)),"",IF(NOT($BE171),0,IF(NOT($BG171),0,MAX(0,Constants!$B$21*(1-ABS(AG171-$BM171)/$BM171)))))</f>
        <v/>
      </c>
      <c r="CO171" s="117" t="str">
        <f aca="false">IF(CN171="","",CN171*CK171)</f>
        <v/>
      </c>
      <c r="CP171" s="117" t="str">
        <f aca="false">IF(OR($BK171&lt;&gt;Constants!$B$12,NOT($CJ171)),"",IF(OR(NOT($BE171),NOT($BF171)),0,MIN(Constants!$B$18,(Constants!$B$29*$BH171+Constants!$B$30*$BI171)*IF($BG171,1,MAX(0,MIN(1,(Constants!$B$20-AF171)/Constants!$B$20))))))</f>
        <v/>
      </c>
      <c r="CQ171" s="117" t="str">
        <f aca="false">IF(CP171="","",CP171*CK171)</f>
        <v/>
      </c>
      <c r="CR171" s="122" t="str">
        <f aca="false">IF(OR($BK171&lt;&gt;Constants!$B$12,NOT($CJ171)),"",CM171+CO171+CQ171)</f>
        <v/>
      </c>
      <c r="CS171" s="116" t="str">
        <f aca="false">IF(OR($BK171&lt;&gt;Constants!$B$12,ISBLANK($C171)),"",BW171)</f>
        <v/>
      </c>
      <c r="CT171" s="117" t="str">
        <f aca="false">IF(OR($BK171&lt;&gt;Constants!$B$12,ISBLANK($C171)),"",CG171)</f>
        <v/>
      </c>
      <c r="CU171" s="118" t="str">
        <f aca="false">IF(OR($BK171&lt;&gt;Constants!$B$12,ISBLANK($C171)),"",CR171)</f>
        <v/>
      </c>
      <c r="CV171" s="117" t="str">
        <f aca="false">IF(OR($BK171&lt;&gt;Constants!$B$12,ISBLANK($C171)),"",IF(COUNT(CS171:CU171)=0,0,MAX(CS171:CU171)))</f>
        <v/>
      </c>
      <c r="CW171" s="117" t="str">
        <f aca="false">IF($BK171&lt;&gt;Constants!$B$12,"",CV171)</f>
        <v/>
      </c>
      <c r="CX171" s="117" t="str">
        <f aca="false">IF(ISNUMBER(CW171), RANK(CW171,$CW$11:$CW$510), "")</f>
        <v/>
      </c>
      <c r="CY171" s="116" t="str">
        <f aca="false">IF(OR($BK171&lt;&gt;Constants!$B$12,ISBLANK($C171)),"",MAX(BT171,CD171,CO171))</f>
        <v/>
      </c>
      <c r="CZ171" s="117" t="str">
        <f aca="false">IF(ISNUMBER(CY171), RANK(CY171,CY$11:CY$510), "")</f>
        <v/>
      </c>
      <c r="DA171" s="117" t="str">
        <f aca="false">IF(OR($BK171&lt;&gt;Constants!$B$12,ISBLANK($C171)),"",MAX(AM171,AU171,IF($CH171,BC171,0)))</f>
        <v/>
      </c>
      <c r="DB171" s="117" t="str">
        <f aca="false">IF(ISNUMBER(DA171), RANK(DA171,DA$11:DA$510,1), "")</f>
        <v/>
      </c>
      <c r="DC171" s="117" t="str">
        <f aca="false">IF(OR($BK171&lt;&gt;Constants!$B$12,ISBLANK($C171)),"",MAX(BV171,CF171,CQ171))</f>
        <v/>
      </c>
      <c r="DD171" s="117" t="str">
        <f aca="false">IF(ISNUMBER(DC171),RANK(DC171,DC$11:DC$510),"")</f>
        <v/>
      </c>
      <c r="DE171" s="123" t="str">
        <f aca="false">IFERROR(IF(OR($BK171&lt;&gt;Constants!$B$12, ISBLANK($C171)),"",LARGE(CS171:CU171,2)), 0)</f>
        <v/>
      </c>
      <c r="DF171" s="118" t="str">
        <f aca="false">IF(ISNUMBER(DE171), RANK(DE171,DE$11:DE$510), "")</f>
        <v/>
      </c>
      <c r="DG171" s="117" t="str">
        <f aca="false">IF(ISBLANK($C171),"",IF(BK171=Constants!$B$12,RANK($CX171, $CX$11:$CX$510, 1)+
SUMPRODUCT(--($CX$11:$CX$510=$CX171),--($CZ171&gt;$CZ$11:$CZ$510))+
SUMPRODUCT(--($CX$11:$CX$510=$CX171),--($CZ171=$CZ$11:$CZ$510),--($DB171&gt;$DB$11:$DB$510))+
SUMPRODUCT(--($CX$11:$CX$510=$CX171),--($CZ171=$CZ$11:$CZ$510),--($DB171=$DB$11:$DB$510), --($DD171&gt;$DD$11:$DD$510))+
SUMPRODUCT(--($CX$11:$CX$510=$CX171),--($CZ171=$CZ$11:$CZ$510),--($DB171=$DB$11:$DB$510), --($DD171=$DD$11:$DD$510), --($DF171&gt;$DF$11:$DF$510))
,BK171)
)</f>
        <v/>
      </c>
      <c r="DH171" s="117" t="str">
        <f aca="false">IF(ISBLANK(C171),"",IF(BK171&lt;&gt;Constants!$B$12, BK171, CX171-DG171))</f>
        <v/>
      </c>
      <c r="DI171" s="118"/>
      <c r="DJ171" s="124"/>
      <c r="DK171" s="125" t="str">
        <f aca="false">IF(ISBLANK($C171),"",IF($BK171=Constants!$B$13,$BM171,""))</f>
        <v/>
      </c>
      <c r="DL171" s="124" t="str">
        <f aca="false">IF(ISBLANK($C171),"",IF($BK171&lt;&gt;Constants!$B$12,"",IF(COUNT($CS171:$CU171)=0,"",MATCH($CV171,$CS171:$CU171,0))))</f>
        <v/>
      </c>
      <c r="DM171" s="126" t="str">
        <f aca="false">IF(ISNUMBER($DL171),CHOOSE($DL171,$BR171,$CB171,$CM171),"")</f>
        <v/>
      </c>
      <c r="DN171" s="126" t="str">
        <f aca="false">IF(ISNUMBER($DL171),CHOOSE($DL171,$BT171,$CD171,$CO171),"")</f>
        <v/>
      </c>
      <c r="DO171" s="126" t="str">
        <f aca="false">IF(ISNUMBER($DL171),CHOOSE($DL171,$BV171,$CF171,$CQ171),"")</f>
        <v/>
      </c>
      <c r="DP171" s="127" t="str">
        <f aca="false">IF(ISBLANK(C171),"",IF(BK171&lt;&gt;Constants!$B$12, BK171 ,CW171))</f>
        <v/>
      </c>
      <c r="DQ171" s="128" t="str">
        <f aca="false">IF(ISBLANK($C171),"",IF($BK171&lt;&gt;Constants!$B$12,$BK171,$BL171))</f>
        <v/>
      </c>
      <c r="DR171" s="128" t="str">
        <f aca="false">IF(ISBLANK(C171),"",DH171)</f>
        <v/>
      </c>
      <c r="DS171" s="128" t="str">
        <f aca="false">IF(ISBLANK(C171),"",DG171)</f>
        <v/>
      </c>
      <c r="DT171" s="129" t="str">
        <f aca="false">IF(ISBLANK(C171),
  "",
IF(DS171=Constants!$B$9,COUNTA($C$11:$C510)+2,IF(DS171=Constants!$B$10,COUNTA($C$11:$C510)+1,IF(DS171=Constants!$B$11,COUNTA($C$11:$C510),DS171))))</f>
        <v/>
      </c>
      <c r="DU171" s="3"/>
      <c r="DV171" s="130" t="n">
        <f aca="false">IF(OR(ISNUMBER(DS171),DS171="DQ",DS171="P",DS171="NS"),
    1,
    0
)</f>
        <v>0</v>
      </c>
      <c r="DW171" s="130" t="n">
        <v>161</v>
      </c>
      <c r="DX171" s="130" t="str">
        <f aca="false">IF(ISBLANK($C171),"",IF(ISNUMBER(DT171),DT171+ROW($B171)/1000,""))</f>
        <v/>
      </c>
      <c r="DY171" s="130" t="str">
        <f aca="false">IF(ISNUMBER(DX171), RANK(DX171,DX$11:DX$510,1), "")</f>
        <v/>
      </c>
      <c r="DZ171" s="130" t="str">
        <f aca="false">IF(ISBLANK($C171),
    "",
    $B171
)</f>
        <v/>
      </c>
      <c r="EA171" s="130" t="str">
        <f aca="false">IF(ISBLANK($C171),
    "",
    $C171
)</f>
        <v/>
      </c>
      <c r="EB171" s="130" t="str">
        <f aca="false">IF(ISBLANK($C171),
    "",
    $D171
)</f>
        <v/>
      </c>
      <c r="EC171" s="130" t="str">
        <f aca="false">IF(ISBLANK($C171),"",$DQ171)</f>
        <v/>
      </c>
      <c r="ED171" s="131" t="str">
        <f aca="false">DP171</f>
        <v/>
      </c>
      <c r="EE171" s="130" t="str">
        <f aca="false">IF(ISBLANK($C171),
    "",
    DS171
)</f>
        <v/>
      </c>
      <c r="EF171" s="132" t="str">
        <f aca="false">IF(DW171&gt;DV$10,
    "",
    VLOOKUP(DW171,DY$11:EE669,7,FALSE())
)</f>
        <v/>
      </c>
      <c r="EG171" s="133" t="str">
        <f aca="false">IF(DW171&gt;DV$10,
    "",
    VLOOKUP(DW171,DY$11:EE669,2,FALSE())
)</f>
        <v/>
      </c>
      <c r="EH171" s="133" t="str">
        <f aca="false">IF(DW171&gt;DV$10,
    "",
    VLOOKUP(DW171,DY$11:EE669,3,FALSE())
)</f>
        <v/>
      </c>
      <c r="EI171" s="133" t="str">
        <f aca="false">IF(DW171&gt;DV$10,
    "",
    VLOOKUP(DW171,DY$11:EE669,4,FALSE())
)</f>
        <v/>
      </c>
      <c r="EJ171" s="134" t="str">
        <f aca="false">IF(DW171&gt;DV$10,
    "",
    VLOOKUP(DW171,DY$11:EE669,6,FALSE())
)</f>
        <v/>
      </c>
      <c r="EK171" s="59"/>
    </row>
    <row r="172" customFormat="false" ht="15.75" hidden="false" customHeight="false" outlineLevel="0" collapsed="false">
      <c r="A172" s="3"/>
      <c r="B172" s="153"/>
      <c r="C172" s="154"/>
      <c r="D172" s="135"/>
      <c r="E172" s="158"/>
      <c r="F172" s="137"/>
      <c r="G172" s="137"/>
      <c r="H172" s="138"/>
      <c r="I172" s="139"/>
      <c r="J172" s="140"/>
      <c r="K172" s="140"/>
      <c r="L172" s="140"/>
      <c r="M172" s="140"/>
      <c r="N172" s="141"/>
      <c r="O172" s="142"/>
      <c r="P172" s="137"/>
      <c r="Q172" s="138"/>
      <c r="R172" s="139"/>
      <c r="S172" s="140"/>
      <c r="T172" s="140"/>
      <c r="U172" s="140"/>
      <c r="V172" s="140"/>
      <c r="W172" s="141"/>
      <c r="X172" s="142"/>
      <c r="Y172" s="137"/>
      <c r="Z172" s="138"/>
      <c r="AA172" s="139"/>
      <c r="AB172" s="140"/>
      <c r="AC172" s="140"/>
      <c r="AD172" s="140"/>
      <c r="AE172" s="140"/>
      <c r="AF172" s="141"/>
      <c r="AG172" s="143"/>
      <c r="AH172" s="139"/>
      <c r="AI172" s="116"/>
      <c r="AJ172" s="116" t="str">
        <f aca="false">IF(ISBLANK($C172),
  "",
IF(E172=Constants!$B$7,
  TRUE(),
IF(E172=Constants!$B$8,
  FALSE(),
  TRUE()
)))</f>
        <v/>
      </c>
      <c r="AK172" s="117" t="str">
        <f aca="false">IF(ISBLANK($C172),"",IF(F172=Constants!$B$8,FALSE(),TRUE()))</f>
        <v/>
      </c>
      <c r="AL172" s="117" t="str">
        <f aca="false">IF(ISBLANK($C172),"",COUNTA($G172:$O172)&gt;0)</f>
        <v/>
      </c>
      <c r="AM172" s="117" t="str">
        <f aca="false">IF(OR(ISBLANK($C172),$AL172&lt;&gt;TRUE()),"",IF(ISBLANK(G172),Constants!$B$27,MAX(0,G172)))</f>
        <v/>
      </c>
      <c r="AN172" s="117" t="str">
        <f aca="false">IF(OR(ISBLANK($C172),$AL172&lt;&gt;TRUE()),"",IF(ISBLANK(H172),Constants!$B$28,MAX(0,H172)))</f>
        <v/>
      </c>
      <c r="AO172" s="117" t="str">
        <f aca="false">IF(OR(ISBLANK($C172),$AL172&lt;&gt;TRUE()),"",IF(J172=Constants!$B$7,TRUE(),IF(J172=Constants!$B$8,FALSE(),TRUE())))</f>
        <v/>
      </c>
      <c r="AP172" s="117" t="str">
        <f aca="false">IF(OR(ISBLANK($C172),$AL172&lt;&gt;TRUE()),"",IF(I172=Constants!$B$7,TRUE(),IF(I172=Constants!$B$8,FALSE(),TRUE())))</f>
        <v/>
      </c>
      <c r="AQ172" s="117" t="str">
        <f aca="false">IF(OR(ISBLANK($C172),$AL172&lt;&gt;TRUE()),"",IF(K172=Constants!$B$33,TRUE(),IF(K172=Constants!$B$34,FALSE(),IF(AND(ISNUMBER(O172),OR(ISBLANK(N172),N172=0)),TRUE(),IF(AND(ISBLANK(O172),ISNUMBER(N172),N172&lt;&gt;0),FALSE(),"")))))</f>
        <v/>
      </c>
      <c r="AR172" s="117" t="str">
        <f aca="false">IF(OR(ISBLANK($C172),$AL172&lt;&gt;TRUE()),"",IF(ISBLANK(L172),Constants!$B$35,MAX(0,MIN(Constants!$B$31,L172))))</f>
        <v/>
      </c>
      <c r="AS172" s="117" t="str">
        <f aca="false">IF(OR(ISBLANK($C172),$AL172&lt;&gt;TRUE()),"",IF(ISBLANK(M172),Constants!$B$35,MAX(0,MIN(Constants!$B$32,M172))))</f>
        <v/>
      </c>
      <c r="AT172" s="117" t="str">
        <f aca="false">IF(ISBLANK($C172),"",COUNTA($P172:$X172)&gt;0)</f>
        <v/>
      </c>
      <c r="AU172" s="117" t="str">
        <f aca="false">IF(OR(ISBLANK($C172),$AT172&lt;&gt;TRUE()),"",IF(ISBLANK(P172),Constants!$B$27,MAX(0,P172)))</f>
        <v/>
      </c>
      <c r="AV172" s="117" t="str">
        <f aca="false">IF(OR(ISBLANK($C172),$AT172&lt;&gt;TRUE()),"",IF(ISBLANK(Q172),Constants!$B$28,MAX(0,Q172)))</f>
        <v/>
      </c>
      <c r="AW172" s="117" t="str">
        <f aca="false">IF(OR(ISBLANK($C172),$AT172&lt;&gt;TRUE()),"",IF(S172=Constants!$B$7,TRUE(),IF(S172=Constants!$B$8,FALSE(),TRUE())))</f>
        <v/>
      </c>
      <c r="AX172" s="117" t="str">
        <f aca="false">IF(OR(ISBLANK($C172),$AT172&lt;&gt;TRUE()),"",IF(R172=Constants!$B$7,TRUE(),IF(R172=Constants!$B$8,FALSE(),TRUE())))</f>
        <v/>
      </c>
      <c r="AY172" s="117" t="str">
        <f aca="false">IF(OR(ISBLANK($C172),$AT172&lt;&gt;TRUE()),"",IF(T172=Constants!$B$33,TRUE(),IF(T172=Constants!$B$34,FALSE(),IF(AND(ISNUMBER(X172),OR(ISBLANK(W172),W172=0)),TRUE(),IF(AND(ISBLANK(X172),ISNUMBER(W172),W172&lt;&gt;0),FALSE(),"")))))</f>
        <v/>
      </c>
      <c r="AZ172" s="117" t="str">
        <f aca="false">IF(OR(ISBLANK($C172),$AT172&lt;&gt;TRUE()),"",IF(ISBLANK(U172),Constants!$B$35,MAX(0,MIN(Constants!$B$31,U172))))</f>
        <v/>
      </c>
      <c r="BA172" s="117" t="str">
        <f aca="false">IF(OR(ISBLANK($C172),$AT172&lt;&gt;TRUE()),"",IF(ISBLANK(V172),Constants!$B$35,MAX(0,MIN(Constants!$B$32,V172))))</f>
        <v/>
      </c>
      <c r="BB172" s="117" t="str">
        <f aca="false">IF(ISBLANK($C172),"",COUNTA($Y172:$AG172)&gt;0)</f>
        <v/>
      </c>
      <c r="BC172" s="117" t="str">
        <f aca="false">IF(OR(ISBLANK($C172),$BB172&lt;&gt;TRUE()),"",IF(ISBLANK(Y172),Constants!$B$27,MAX(0,Y172)))</f>
        <v/>
      </c>
      <c r="BD172" s="117" t="str">
        <f aca="false">IF(OR(ISBLANK($C172),$BB172&lt;&gt;TRUE()),"",IF(ISBLANK(Z172),Constants!$B$28,MAX(0,Z172)))</f>
        <v/>
      </c>
      <c r="BE172" s="117" t="str">
        <f aca="false">IF(OR(ISBLANK($C172),$BB172&lt;&gt;TRUE()),"",IF(AB172=Constants!$B$7,TRUE(),IF(AB172=Constants!$B$8,FALSE(),TRUE())))</f>
        <v/>
      </c>
      <c r="BF172" s="117" t="str">
        <f aca="false">IF(OR(ISBLANK($C172),$BB172&lt;&gt;TRUE()),"",IF(AA172=Constants!$B$7,TRUE(),IF(AA172=Constants!$B$8,FALSE(),TRUE())))</f>
        <v/>
      </c>
      <c r="BG172" s="117" t="str">
        <f aca="false">IF(OR(ISBLANK($C172),$BB172&lt;&gt;TRUE()),"",IF(AC172=Constants!$B$33,TRUE(),IF(AC172=Constants!$B$34,FALSE(),IF(AND(ISNUMBER(AG172),OR(ISBLANK(AF172),AF172=0)),TRUE(),IF(AND(ISBLANK(AG172),ISNUMBER(AF172),AF172&lt;&gt;0),FALSE(),"")))))</f>
        <v/>
      </c>
      <c r="BH172" s="117" t="str">
        <f aca="false">IF(OR(ISBLANK($C172),$BB172&lt;&gt;TRUE()),"",IF(ISBLANK(AD172),Constants!$B$35,MAX(0,MIN(Constants!$B$31,AD172))))</f>
        <v/>
      </c>
      <c r="BI172" s="117" t="str">
        <f aca="false">IF(OR(ISBLANK($C172),$BB172&lt;&gt;TRUE()),"",IF(ISBLANK(AE172),Constants!$B$35,MAX(0,MIN(Constants!$B$32,AE172))))</f>
        <v/>
      </c>
      <c r="BJ172" s="118" t="str">
        <f aca="false">IF(ISBLANK($C172),
  "",
IF(AH172=Constants!$B$7,
  TRUE(),
IF(AH172=Constants!$B$8,
  FALSE(),
  FALSE()
)))</f>
        <v/>
      </c>
      <c r="BK172" s="117" t="str">
        <f aca="false">IF(ISBLANK($C172),"",IF($BJ172,Constants!$B$9,IF(COUNTA($E172:$AH172)=0,Constants!$B$10,IF(NOT($AK172),Constants!$B$11,IF(AND(NOT(ISNUMBER($BM172)),COUNTA($O172,$X172,$AG172)&gt;0),Constants!$B$13,Constants!$B$12)))))</f>
        <v/>
      </c>
      <c r="BL172" s="117" t="str">
        <f aca="false">IF(ISBLANK($C172),"",IF($BK172&lt;&gt;Constants!$B$12,$BK172,Constants!$B$4))</f>
        <v/>
      </c>
      <c r="BM172" s="116" t="str">
        <f aca="false">IF(OR(ISBLANK($D$8), NOT(ISNUMBER($D$8))), Constants!$B$17,$D$8)</f>
        <v>ERROR: Set Target Time in cell D8</v>
      </c>
      <c r="BN172" s="119" t="str">
        <f aca="false">IF(OR($BK172&lt;&gt;Constants!$B$12,$AL172&lt;&gt;TRUE()),"",IF(NOT($AO172),TRUE(),IF($AQ172="","",$AQ172)))</f>
        <v/>
      </c>
      <c r="BO172" s="120" t="n">
        <f aca="false">IF(BN172="",FALSE(),IF(NOT($AO172),TRUE(),IF($AQ172,ISNUMBER(O172),ISNUMBER(N172))))</f>
        <v>0</v>
      </c>
      <c r="BP172" s="121" t="str">
        <f aca="false">IF(BO172,IF($AJ172,1,Constants!$B$22)*POWER(Constants!$B$23,MAX($AM172,0))*POWER(Constants!$B$24,MAX($AN172,0)),"")</f>
        <v/>
      </c>
      <c r="BQ172" s="117" t="str">
        <f aca="false">IF(OR($BK172&lt;&gt;Constants!$B$12,NOT($BO172)),"",IF(NOT($AO172),0,Constants!$B$19*IF($AQ172,1,MAX(0,MIN(1,(Constants!$B$20-N172)/Constants!$B$20)))))</f>
        <v/>
      </c>
      <c r="BR172" s="117" t="str">
        <f aca="false">IF(BQ172="","",BQ172*IF($AP172,1,Constants!$B$25)*BP172)</f>
        <v/>
      </c>
      <c r="BS172" s="117" t="str">
        <f aca="false">IF(OR($BK172&lt;&gt;Constants!$B$12,NOT($BO172)),"",IF(NOT($AO172),0,IF(NOT($AQ172),0,MAX(0,Constants!$B$21*(1-ABS(O172-$BM172)/$BM172)))))</f>
        <v/>
      </c>
      <c r="BT172" s="117" t="str">
        <f aca="false">IF(BS172="","",BS172*BP172)</f>
        <v/>
      </c>
      <c r="BU172" s="117" t="str">
        <f aca="false">IF(OR($BK172&lt;&gt;Constants!$B$12,NOT($BO172)),"",IF(OR(NOT($AO172),NOT($AP172)),0,MIN(Constants!$B$18,(Constants!$B$29*$AR172+Constants!$B$30*$AS172)*IF($AQ172,1,MAX(0,MIN(1,(Constants!$B$20-N172)/Constants!$B$20))))))</f>
        <v/>
      </c>
      <c r="BV172" s="117" t="str">
        <f aca="false">IF(BU172="","",BU172*BP172)</f>
        <v/>
      </c>
      <c r="BW172" s="122" t="str">
        <f aca="false">IF(OR($BK172&lt;&gt;Constants!$B$12,NOT($BO172)),"",BR172+BT172+BV172)</f>
        <v/>
      </c>
      <c r="BX172" s="119" t="str">
        <f aca="false">IF(OR($BK172&lt;&gt;Constants!$B$12,$AT172&lt;&gt;TRUE()),"",IF(NOT($AW172),TRUE(),IF($AY172="","",$AY172)))</f>
        <v/>
      </c>
      <c r="BY172" s="120" t="n">
        <f aca="false">IF(BX172="",FALSE(),IF(NOT($AW172),TRUE(),IF($AY172,ISNUMBER(X172),ISNUMBER(W172))))</f>
        <v>0</v>
      </c>
      <c r="BZ172" s="121" t="str">
        <f aca="false">IF(BY172,IF($AJ172,1,Constants!$B$22)*POWER(Constants!$B$23,MAX($AU172,0))*POWER(Constants!$B$24,MAX($AV172,0)),"")</f>
        <v/>
      </c>
      <c r="CA172" s="117" t="str">
        <f aca="false">IF(OR($BK172&lt;&gt;Constants!$B$12,NOT($BY172)),"",IF(NOT($AW172),0,Constants!$B$19*IF($AY172,1,MAX(0,MIN(1,(Constants!$B$20-W172)/Constants!$B$20)))))</f>
        <v/>
      </c>
      <c r="CB172" s="117" t="str">
        <f aca="false">IF(CA172="","",CA172*IF($AX172,1,Constants!$B$25)*BZ172)</f>
        <v/>
      </c>
      <c r="CC172" s="117" t="str">
        <f aca="false">IF(OR($BK172&lt;&gt;Constants!$B$12,NOT($BY172)),"",IF(NOT($AW172),0,IF(NOT($AY172),0,MAX(0,Constants!$B$21*(1-ABS(X172-$BM172)/$BM172)))))</f>
        <v/>
      </c>
      <c r="CD172" s="117" t="str">
        <f aca="false">IF(CC172="","",CC172*BZ172)</f>
        <v/>
      </c>
      <c r="CE172" s="117" t="str">
        <f aca="false">IF(OR($BK172&lt;&gt;Constants!$B$12,NOT($BY172)),"",IF(OR(NOT($AW172),NOT($AX172)),0,MIN(Constants!$B$18,(Constants!$B$29*$AZ172+Constants!$B$30*$BA172)*IF($AY172,1,MAX(0,MIN(1,(Constants!$B$20-W172)/Constants!$B$20))))))</f>
        <v/>
      </c>
      <c r="CF172" s="117" t="str">
        <f aca="false">IF(CE172="","",CE172*BZ172)</f>
        <v/>
      </c>
      <c r="CG172" s="122" t="str">
        <f aca="false">IF(OR($BK172&lt;&gt;Constants!$B$12,NOT($BY172)),"",CB172+CD172+CF172)</f>
        <v/>
      </c>
      <c r="CH172" s="119" t="n">
        <f aca="false">IF(OR(BN172="",BX172=""),TRUE(),BN172&lt;&gt;BX172)</f>
        <v>1</v>
      </c>
      <c r="CI172" s="117" t="str">
        <f aca="false">IF(OR($BK172&lt;&gt;Constants!$B$12,$BB172&lt;&gt;TRUE(),NOT($CH172)),"",IF(NOT($BE172),TRUE(),IF($BG172="","",$BG172)))</f>
        <v/>
      </c>
      <c r="CJ172" s="120" t="n">
        <f aca="false">IF(CI172="",FALSE(),IF(NOT($BE172),TRUE(),IF($BG172,ISNUMBER(AG172),ISNUMBER(AF172))))</f>
        <v>0</v>
      </c>
      <c r="CK172" s="121" t="str">
        <f aca="false">IF(CJ172,IF($AJ172,1,Constants!$B$22)*POWER(Constants!$B$23,MAX($BC172,0))*POWER(Constants!$B$24,MAX($BD172,0)),"")</f>
        <v/>
      </c>
      <c r="CL172" s="117" t="str">
        <f aca="false">IF(OR($BK172&lt;&gt;Constants!$B$12,NOT($CJ172)),"",IF(NOT($BE172),0,Constants!$B$19*IF($BG172,1,MAX(0,MIN(1,(Constants!$B$20-AF172)/Constants!$B$20)))))</f>
        <v/>
      </c>
      <c r="CM172" s="117" t="str">
        <f aca="false">IF(CL172="","",CL172*IF($BF172,1,Constants!$B$25)*CK172)</f>
        <v/>
      </c>
      <c r="CN172" s="117" t="str">
        <f aca="false">IF(OR($BK172&lt;&gt;Constants!$B$12,NOT($CJ172)),"",IF(NOT($BE172),0,IF(NOT($BG172),0,MAX(0,Constants!$B$21*(1-ABS(AG172-$BM172)/$BM172)))))</f>
        <v/>
      </c>
      <c r="CO172" s="117" t="str">
        <f aca="false">IF(CN172="","",CN172*CK172)</f>
        <v/>
      </c>
      <c r="CP172" s="117" t="str">
        <f aca="false">IF(OR($BK172&lt;&gt;Constants!$B$12,NOT($CJ172)),"",IF(OR(NOT($BE172),NOT($BF172)),0,MIN(Constants!$B$18,(Constants!$B$29*$BH172+Constants!$B$30*$BI172)*IF($BG172,1,MAX(0,MIN(1,(Constants!$B$20-AF172)/Constants!$B$20))))))</f>
        <v/>
      </c>
      <c r="CQ172" s="117" t="str">
        <f aca="false">IF(CP172="","",CP172*CK172)</f>
        <v/>
      </c>
      <c r="CR172" s="122" t="str">
        <f aca="false">IF(OR($BK172&lt;&gt;Constants!$B$12,NOT($CJ172)),"",CM172+CO172+CQ172)</f>
        <v/>
      </c>
      <c r="CS172" s="116" t="str">
        <f aca="false">IF(OR($BK172&lt;&gt;Constants!$B$12,ISBLANK($C172)),"",BW172)</f>
        <v/>
      </c>
      <c r="CT172" s="117" t="str">
        <f aca="false">IF(OR($BK172&lt;&gt;Constants!$B$12,ISBLANK($C172)),"",CG172)</f>
        <v/>
      </c>
      <c r="CU172" s="118" t="str">
        <f aca="false">IF(OR($BK172&lt;&gt;Constants!$B$12,ISBLANK($C172)),"",CR172)</f>
        <v/>
      </c>
      <c r="CV172" s="117" t="str">
        <f aca="false">IF(OR($BK172&lt;&gt;Constants!$B$12,ISBLANK($C172)),"",IF(COUNT(CS172:CU172)=0,0,MAX(CS172:CU172)))</f>
        <v/>
      </c>
      <c r="CW172" s="117" t="str">
        <f aca="false">IF($BK172&lt;&gt;Constants!$B$12,"",CV172)</f>
        <v/>
      </c>
      <c r="CX172" s="117" t="str">
        <f aca="false">IF(ISNUMBER(CW172), RANK(CW172,$CW$11:$CW$510), "")</f>
        <v/>
      </c>
      <c r="CY172" s="116" t="str">
        <f aca="false">IF(OR($BK172&lt;&gt;Constants!$B$12,ISBLANK($C172)),"",MAX(BT172,CD172,CO172))</f>
        <v/>
      </c>
      <c r="CZ172" s="117" t="str">
        <f aca="false">IF(ISNUMBER(CY172), RANK(CY172,CY$11:CY$510), "")</f>
        <v/>
      </c>
      <c r="DA172" s="117" t="str">
        <f aca="false">IF(OR($BK172&lt;&gt;Constants!$B$12,ISBLANK($C172)),"",MAX(AM172,AU172,IF($CH172,BC172,0)))</f>
        <v/>
      </c>
      <c r="DB172" s="117" t="str">
        <f aca="false">IF(ISNUMBER(DA172), RANK(DA172,DA$11:DA$510,1), "")</f>
        <v/>
      </c>
      <c r="DC172" s="117" t="str">
        <f aca="false">IF(OR($BK172&lt;&gt;Constants!$B$12,ISBLANK($C172)),"",MAX(BV172,CF172,CQ172))</f>
        <v/>
      </c>
      <c r="DD172" s="117" t="str">
        <f aca="false">IF(ISNUMBER(DC172),RANK(DC172,DC$11:DC$510),"")</f>
        <v/>
      </c>
      <c r="DE172" s="123" t="str">
        <f aca="false">IFERROR(IF(OR($BK172&lt;&gt;Constants!$B$12, ISBLANK($C172)),"",LARGE(CS172:CU172,2)), 0)</f>
        <v/>
      </c>
      <c r="DF172" s="118" t="str">
        <f aca="false">IF(ISNUMBER(DE172), RANK(DE172,DE$11:DE$510), "")</f>
        <v/>
      </c>
      <c r="DG172" s="117" t="str">
        <f aca="false">IF(ISBLANK($C172),"",IF(BK172=Constants!$B$12,RANK($CX172, $CX$11:$CX$510, 1)+
SUMPRODUCT(--($CX$11:$CX$510=$CX172),--($CZ172&gt;$CZ$11:$CZ$510))+
SUMPRODUCT(--($CX$11:$CX$510=$CX172),--($CZ172=$CZ$11:$CZ$510),--($DB172&gt;$DB$11:$DB$510))+
SUMPRODUCT(--($CX$11:$CX$510=$CX172),--($CZ172=$CZ$11:$CZ$510),--($DB172=$DB$11:$DB$510), --($DD172&gt;$DD$11:$DD$510))+
SUMPRODUCT(--($CX$11:$CX$510=$CX172),--($CZ172=$CZ$11:$CZ$510),--($DB172=$DB$11:$DB$510), --($DD172=$DD$11:$DD$510), --($DF172&gt;$DF$11:$DF$510))
,BK172)
)</f>
        <v/>
      </c>
      <c r="DH172" s="117" t="str">
        <f aca="false">IF(ISBLANK(C172),"",IF(BK172&lt;&gt;Constants!$B$12, BK172, CX172-DG172))</f>
        <v/>
      </c>
      <c r="DI172" s="118"/>
      <c r="DJ172" s="124"/>
      <c r="DK172" s="125" t="str">
        <f aca="false">IF(ISBLANK($C172),"",IF($BK172=Constants!$B$13,$BM172,""))</f>
        <v/>
      </c>
      <c r="DL172" s="124" t="str">
        <f aca="false">IF(ISBLANK($C172),"",IF($BK172&lt;&gt;Constants!$B$12,"",IF(COUNT($CS172:$CU172)=0,"",MATCH($CV172,$CS172:$CU172,0))))</f>
        <v/>
      </c>
      <c r="DM172" s="126" t="str">
        <f aca="false">IF(ISNUMBER($DL172),CHOOSE($DL172,$BR172,$CB172,$CM172),"")</f>
        <v/>
      </c>
      <c r="DN172" s="126" t="str">
        <f aca="false">IF(ISNUMBER($DL172),CHOOSE($DL172,$BT172,$CD172,$CO172),"")</f>
        <v/>
      </c>
      <c r="DO172" s="126" t="str">
        <f aca="false">IF(ISNUMBER($DL172),CHOOSE($DL172,$BV172,$CF172,$CQ172),"")</f>
        <v/>
      </c>
      <c r="DP172" s="127" t="str">
        <f aca="false">IF(ISBLANK(C172),"",IF(BK172&lt;&gt;Constants!$B$12, BK172 ,CW172))</f>
        <v/>
      </c>
      <c r="DQ172" s="128" t="str">
        <f aca="false">IF(ISBLANK($C172),"",IF($BK172&lt;&gt;Constants!$B$12,$BK172,$BL172))</f>
        <v/>
      </c>
      <c r="DR172" s="128" t="str">
        <f aca="false">IF(ISBLANK(C172),"",DH172)</f>
        <v/>
      </c>
      <c r="DS172" s="128" t="str">
        <f aca="false">IF(ISBLANK(C172),"",DG172)</f>
        <v/>
      </c>
      <c r="DT172" s="129" t="str">
        <f aca="false">IF(ISBLANK(C172),
  "",
IF(DS172=Constants!$B$9,COUNTA($C$11:$C510)+2,IF(DS172=Constants!$B$10,COUNTA($C$11:$C510)+1,IF(DS172=Constants!$B$11,COUNTA($C$11:$C510),DS172))))</f>
        <v/>
      </c>
      <c r="DU172" s="3"/>
      <c r="DV172" s="130" t="n">
        <f aca="false">IF(OR(ISNUMBER(DS172),DS172="DQ",DS172="P",DS172="NS"),
    1,
    0
)</f>
        <v>0</v>
      </c>
      <c r="DW172" s="130" t="n">
        <v>162</v>
      </c>
      <c r="DX172" s="130" t="str">
        <f aca="false">IF(ISBLANK($C172),"",IF(ISNUMBER(DT172),DT172+ROW($B172)/1000,""))</f>
        <v/>
      </c>
      <c r="DY172" s="130" t="str">
        <f aca="false">IF(ISNUMBER(DX172), RANK(DX172,DX$11:DX$510,1), "")</f>
        <v/>
      </c>
      <c r="DZ172" s="130" t="str">
        <f aca="false">IF(ISBLANK($C172),
    "",
    $B172
)</f>
        <v/>
      </c>
      <c r="EA172" s="130" t="str">
        <f aca="false">IF(ISBLANK($C172),
    "",
    $C172
)</f>
        <v/>
      </c>
      <c r="EB172" s="130" t="str">
        <f aca="false">IF(ISBLANK($C172),
    "",
    $D172
)</f>
        <v/>
      </c>
      <c r="EC172" s="130" t="str">
        <f aca="false">IF(ISBLANK($C172),"",$DQ172)</f>
        <v/>
      </c>
      <c r="ED172" s="131" t="str">
        <f aca="false">DP172</f>
        <v/>
      </c>
      <c r="EE172" s="130" t="str">
        <f aca="false">IF(ISBLANK($C172),
    "",
    DS172
)</f>
        <v/>
      </c>
      <c r="EF172" s="132" t="str">
        <f aca="false">IF(DW172&gt;DV$10,
    "",
    VLOOKUP(DW172,DY$11:EE670,7,FALSE())
)</f>
        <v/>
      </c>
      <c r="EG172" s="133" t="str">
        <f aca="false">IF(DW172&gt;DV$10,
    "",
    VLOOKUP(DW172,DY$11:EE670,2,FALSE())
)</f>
        <v/>
      </c>
      <c r="EH172" s="133" t="str">
        <f aca="false">IF(DW172&gt;DV$10,
    "",
    VLOOKUP(DW172,DY$11:EE670,3,FALSE())
)</f>
        <v/>
      </c>
      <c r="EI172" s="133" t="str">
        <f aca="false">IF(DW172&gt;DV$10,
    "",
    VLOOKUP(DW172,DY$11:EE670,4,FALSE())
)</f>
        <v/>
      </c>
      <c r="EJ172" s="134" t="str">
        <f aca="false">IF(DW172&gt;DV$10,
    "",
    VLOOKUP(DW172,DY$11:EE670,6,FALSE())
)</f>
        <v/>
      </c>
      <c r="EK172" s="59"/>
    </row>
    <row r="173" customFormat="false" ht="15.75" hidden="false" customHeight="false" outlineLevel="0" collapsed="false">
      <c r="A173" s="3"/>
      <c r="B173" s="155"/>
      <c r="C173" s="156"/>
      <c r="D173" s="96"/>
      <c r="E173" s="157"/>
      <c r="F173" s="148"/>
      <c r="G173" s="148"/>
      <c r="H173" s="149"/>
      <c r="I173" s="150"/>
      <c r="J173" s="151"/>
      <c r="K173" s="151"/>
      <c r="L173" s="151"/>
      <c r="M173" s="151"/>
      <c r="N173" s="152"/>
      <c r="O173" s="103"/>
      <c r="P173" s="148"/>
      <c r="Q173" s="149"/>
      <c r="R173" s="150"/>
      <c r="S173" s="151"/>
      <c r="T173" s="151"/>
      <c r="U173" s="151"/>
      <c r="V173" s="151"/>
      <c r="W173" s="152"/>
      <c r="X173" s="103"/>
      <c r="Y173" s="148"/>
      <c r="Z173" s="149"/>
      <c r="AA173" s="150"/>
      <c r="AB173" s="151"/>
      <c r="AC173" s="151"/>
      <c r="AD173" s="151"/>
      <c r="AE173" s="151"/>
      <c r="AF173" s="152"/>
      <c r="AG173" s="104"/>
      <c r="AH173" s="150"/>
      <c r="AI173" s="73"/>
      <c r="AJ173" s="73" t="str">
        <f aca="false">IF(ISBLANK($C173),
  "",
IF(E173=Constants!$B$7,
  TRUE(),
IF(E173=Constants!$B$8,
  FALSE(),
  TRUE()
)))</f>
        <v/>
      </c>
      <c r="AK173" s="74" t="str">
        <f aca="false">IF(ISBLANK($C173),"",IF(F173=Constants!$B$8,FALSE(),TRUE()))</f>
        <v/>
      </c>
      <c r="AL173" s="74" t="str">
        <f aca="false">IF(ISBLANK($C173),"",COUNTA($G173:$O173)&gt;0)</f>
        <v/>
      </c>
      <c r="AM173" s="74" t="str">
        <f aca="false">IF(OR(ISBLANK($C173),$AL173&lt;&gt;TRUE()),"",IF(ISBLANK(G173),Constants!$B$27,MAX(0,G173)))</f>
        <v/>
      </c>
      <c r="AN173" s="74" t="str">
        <f aca="false">IF(OR(ISBLANK($C173),$AL173&lt;&gt;TRUE()),"",IF(ISBLANK(H173),Constants!$B$28,MAX(0,H173)))</f>
        <v/>
      </c>
      <c r="AO173" s="74" t="str">
        <f aca="false">IF(OR(ISBLANK($C173),$AL173&lt;&gt;TRUE()),"",IF(J173=Constants!$B$7,TRUE(),IF(J173=Constants!$B$8,FALSE(),TRUE())))</f>
        <v/>
      </c>
      <c r="AP173" s="74" t="str">
        <f aca="false">IF(OR(ISBLANK($C173),$AL173&lt;&gt;TRUE()),"",IF(I173=Constants!$B$7,TRUE(),IF(I173=Constants!$B$8,FALSE(),TRUE())))</f>
        <v/>
      </c>
      <c r="AQ173" s="74" t="str">
        <f aca="false">IF(OR(ISBLANK($C173),$AL173&lt;&gt;TRUE()),"",IF(K173=Constants!$B$33,TRUE(),IF(K173=Constants!$B$34,FALSE(),IF(AND(ISNUMBER(O173),OR(ISBLANK(N173),N173=0)),TRUE(),IF(AND(ISBLANK(O173),ISNUMBER(N173),N173&lt;&gt;0),FALSE(),"")))))</f>
        <v/>
      </c>
      <c r="AR173" s="74" t="str">
        <f aca="false">IF(OR(ISBLANK($C173),$AL173&lt;&gt;TRUE()),"",IF(ISBLANK(L173),Constants!$B$35,MAX(0,MIN(Constants!$B$31,L173))))</f>
        <v/>
      </c>
      <c r="AS173" s="74" t="str">
        <f aca="false">IF(OR(ISBLANK($C173),$AL173&lt;&gt;TRUE()),"",IF(ISBLANK(M173),Constants!$B$35,MAX(0,MIN(Constants!$B$32,M173))))</f>
        <v/>
      </c>
      <c r="AT173" s="74" t="str">
        <f aca="false">IF(ISBLANK($C173),"",COUNTA($P173:$X173)&gt;0)</f>
        <v/>
      </c>
      <c r="AU173" s="74" t="str">
        <f aca="false">IF(OR(ISBLANK($C173),$AT173&lt;&gt;TRUE()),"",IF(ISBLANK(P173),Constants!$B$27,MAX(0,P173)))</f>
        <v/>
      </c>
      <c r="AV173" s="74" t="str">
        <f aca="false">IF(OR(ISBLANK($C173),$AT173&lt;&gt;TRUE()),"",IF(ISBLANK(Q173),Constants!$B$28,MAX(0,Q173)))</f>
        <v/>
      </c>
      <c r="AW173" s="74" t="str">
        <f aca="false">IF(OR(ISBLANK($C173),$AT173&lt;&gt;TRUE()),"",IF(S173=Constants!$B$7,TRUE(),IF(S173=Constants!$B$8,FALSE(),TRUE())))</f>
        <v/>
      </c>
      <c r="AX173" s="74" t="str">
        <f aca="false">IF(OR(ISBLANK($C173),$AT173&lt;&gt;TRUE()),"",IF(R173=Constants!$B$7,TRUE(),IF(R173=Constants!$B$8,FALSE(),TRUE())))</f>
        <v/>
      </c>
      <c r="AY173" s="74" t="str">
        <f aca="false">IF(OR(ISBLANK($C173),$AT173&lt;&gt;TRUE()),"",IF(T173=Constants!$B$33,TRUE(),IF(T173=Constants!$B$34,FALSE(),IF(AND(ISNUMBER(X173),OR(ISBLANK(W173),W173=0)),TRUE(),IF(AND(ISBLANK(X173),ISNUMBER(W173),W173&lt;&gt;0),FALSE(),"")))))</f>
        <v/>
      </c>
      <c r="AZ173" s="74" t="str">
        <f aca="false">IF(OR(ISBLANK($C173),$AT173&lt;&gt;TRUE()),"",IF(ISBLANK(U173),Constants!$B$35,MAX(0,MIN(Constants!$B$31,U173))))</f>
        <v/>
      </c>
      <c r="BA173" s="74" t="str">
        <f aca="false">IF(OR(ISBLANK($C173),$AT173&lt;&gt;TRUE()),"",IF(ISBLANK(V173),Constants!$B$35,MAX(0,MIN(Constants!$B$32,V173))))</f>
        <v/>
      </c>
      <c r="BB173" s="74" t="str">
        <f aca="false">IF(ISBLANK($C173),"",COUNTA($Y173:$AG173)&gt;0)</f>
        <v/>
      </c>
      <c r="BC173" s="74" t="str">
        <f aca="false">IF(OR(ISBLANK($C173),$BB173&lt;&gt;TRUE()),"",IF(ISBLANK(Y173),Constants!$B$27,MAX(0,Y173)))</f>
        <v/>
      </c>
      <c r="BD173" s="74" t="str">
        <f aca="false">IF(OR(ISBLANK($C173),$BB173&lt;&gt;TRUE()),"",IF(ISBLANK(Z173),Constants!$B$28,MAX(0,Z173)))</f>
        <v/>
      </c>
      <c r="BE173" s="74" t="str">
        <f aca="false">IF(OR(ISBLANK($C173),$BB173&lt;&gt;TRUE()),"",IF(AB173=Constants!$B$7,TRUE(),IF(AB173=Constants!$B$8,FALSE(),TRUE())))</f>
        <v/>
      </c>
      <c r="BF173" s="74" t="str">
        <f aca="false">IF(OR(ISBLANK($C173),$BB173&lt;&gt;TRUE()),"",IF(AA173=Constants!$B$7,TRUE(),IF(AA173=Constants!$B$8,FALSE(),TRUE())))</f>
        <v/>
      </c>
      <c r="BG173" s="74" t="str">
        <f aca="false">IF(OR(ISBLANK($C173),$BB173&lt;&gt;TRUE()),"",IF(AC173=Constants!$B$33,TRUE(),IF(AC173=Constants!$B$34,FALSE(),IF(AND(ISNUMBER(AG173),OR(ISBLANK(AF173),AF173=0)),TRUE(),IF(AND(ISBLANK(AG173),ISNUMBER(AF173),AF173&lt;&gt;0),FALSE(),"")))))</f>
        <v/>
      </c>
      <c r="BH173" s="74" t="str">
        <f aca="false">IF(OR(ISBLANK($C173),$BB173&lt;&gt;TRUE()),"",IF(ISBLANK(AD173),Constants!$B$35,MAX(0,MIN(Constants!$B$31,AD173))))</f>
        <v/>
      </c>
      <c r="BI173" s="74" t="str">
        <f aca="false">IF(OR(ISBLANK($C173),$BB173&lt;&gt;TRUE()),"",IF(ISBLANK(AE173),Constants!$B$35,MAX(0,MIN(Constants!$B$32,AE173))))</f>
        <v/>
      </c>
      <c r="BJ173" s="75" t="str">
        <f aca="false">IF(ISBLANK($C173),
  "",
IF(AH173=Constants!$B$7,
  TRUE(),
IF(AH173=Constants!$B$8,
  FALSE(),
  FALSE()
)))</f>
        <v/>
      </c>
      <c r="BK173" s="74" t="str">
        <f aca="false">IF(ISBLANK($C173),"",IF($BJ173,Constants!$B$9,IF(COUNTA($E173:$AH173)=0,Constants!$B$10,IF(NOT($AK173),Constants!$B$11,IF(AND(NOT(ISNUMBER($BM173)),COUNTA($O173,$X173,$AG173)&gt;0),Constants!$B$13,Constants!$B$12)))))</f>
        <v/>
      </c>
      <c r="BL173" s="74" t="str">
        <f aca="false">IF(ISBLANK($C173),"",IF($BK173&lt;&gt;Constants!$B$12,$BK173,Constants!$B$4))</f>
        <v/>
      </c>
      <c r="BM173" s="73" t="str">
        <f aca="false">IF(OR(ISBLANK($D$8), NOT(ISNUMBER($D$8))), Constants!$B$17,$D$8)</f>
        <v>ERROR: Set Target Time in cell D8</v>
      </c>
      <c r="BN173" s="73" t="str">
        <f aca="false">IF(OR($BK173&lt;&gt;Constants!$B$12,$AL173&lt;&gt;TRUE()),"",IF(NOT($AO173),TRUE(),IF($AQ173="","",$AQ173)))</f>
        <v/>
      </c>
      <c r="BO173" s="74" t="b">
        <f aca="false">IF(BN173="",FALSE(),IF(NOT($AO173),TRUE(),IF($AQ173,ISNUMBER(O173),ISNUMBER(N173))))</f>
        <v>0</v>
      </c>
      <c r="BP173" s="76" t="str">
        <f aca="false">IF(BO173,IF($AJ173,1,Constants!$B$22)*POWER(Constants!$B$23,MAX($AM173,0))*POWER(Constants!$B$24,MAX($AN173,0)),"")</f>
        <v/>
      </c>
      <c r="BQ173" s="74" t="str">
        <f aca="false">IF(OR($BK173&lt;&gt;Constants!$B$12,NOT($BO173)),"",IF(NOT($AO173),0,Constants!$B$19*IF($AQ173,1,MAX(0,MIN(1,(Constants!$B$20-N173)/Constants!$B$20)))))</f>
        <v/>
      </c>
      <c r="BR173" s="74" t="str">
        <f aca="false">IF(BQ173="","",BQ173*IF($AP173,1,Constants!$B$25)*BP173)</f>
        <v/>
      </c>
      <c r="BS173" s="74" t="str">
        <f aca="false">IF(OR($BK173&lt;&gt;Constants!$B$12,NOT($BO173)),"",IF(NOT($AO173),0,IF(NOT($AQ173),0,MAX(0,Constants!$B$21*(1-ABS(O173-$BM173)/$BM173)))))</f>
        <v/>
      </c>
      <c r="BT173" s="74" t="str">
        <f aca="false">IF(BS173="","",BS173*BP173)</f>
        <v/>
      </c>
      <c r="BU173" s="74" t="str">
        <f aca="false">IF(OR($BK173&lt;&gt;Constants!$B$12,NOT($BO173)),"",IF(OR(NOT($AO173),NOT($AP173)),0,MIN(Constants!$B$18,(Constants!$B$29*$AR173+Constants!$B$30*$AS173)*IF($AQ173,1,MAX(0,MIN(1,(Constants!$B$20-N173)/Constants!$B$20))))))</f>
        <v/>
      </c>
      <c r="BV173" s="74" t="str">
        <f aca="false">IF(BU173="","",BU173*BP173)</f>
        <v/>
      </c>
      <c r="BW173" s="75" t="str">
        <f aca="false">IF(OR($BK173&lt;&gt;Constants!$B$12,NOT($BO173)),"",BR173+BT173+BV173)</f>
        <v/>
      </c>
      <c r="BX173" s="73" t="str">
        <f aca="false">IF(OR($BK173&lt;&gt;Constants!$B$12,$AT173&lt;&gt;TRUE()),"",IF(NOT($AW173),TRUE(),IF($AY173="","",$AY173)))</f>
        <v/>
      </c>
      <c r="BY173" s="74" t="b">
        <f aca="false">IF(BX173="",FALSE(),IF(NOT($AW173),TRUE(),IF($AY173,ISNUMBER(X173),ISNUMBER(W173))))</f>
        <v>0</v>
      </c>
      <c r="BZ173" s="76" t="str">
        <f aca="false">IF(BY173,IF($AJ173,1,Constants!$B$22)*POWER(Constants!$B$23,MAX($AU173,0))*POWER(Constants!$B$24,MAX($AV173,0)),"")</f>
        <v/>
      </c>
      <c r="CA173" s="74" t="str">
        <f aca="false">IF(OR($BK173&lt;&gt;Constants!$B$12,NOT($BY173)),"",IF(NOT($AW173),0,Constants!$B$19*IF($AY173,1,MAX(0,MIN(1,(Constants!$B$20-W173)/Constants!$B$20)))))</f>
        <v/>
      </c>
      <c r="CB173" s="74" t="str">
        <f aca="false">IF(CA173="","",CA173*IF($AX173,1,Constants!$B$25)*BZ173)</f>
        <v/>
      </c>
      <c r="CC173" s="74" t="str">
        <f aca="false">IF(OR($BK173&lt;&gt;Constants!$B$12,NOT($BY173)),"",IF(NOT($AW173),0,IF(NOT($AY173),0,MAX(0,Constants!$B$21*(1-ABS(X173-$BM173)/$BM173)))))</f>
        <v/>
      </c>
      <c r="CD173" s="74" t="str">
        <f aca="false">IF(CC173="","",CC173*BZ173)</f>
        <v/>
      </c>
      <c r="CE173" s="74" t="str">
        <f aca="false">IF(OR($BK173&lt;&gt;Constants!$B$12,NOT($BY173)),"",IF(OR(NOT($AW173),NOT($AX173)),0,MIN(Constants!$B$18,(Constants!$B$29*$AZ173+Constants!$B$30*$BA173)*IF($AY173,1,MAX(0,MIN(1,(Constants!$B$20-W173)/Constants!$B$20))))))</f>
        <v/>
      </c>
      <c r="CF173" s="74" t="str">
        <f aca="false">IF(CE173="","",CE173*BZ173)</f>
        <v/>
      </c>
      <c r="CG173" s="75" t="str">
        <f aca="false">IF(OR($BK173&lt;&gt;Constants!$B$12,NOT($BY173)),"",CB173+CD173+CF173)</f>
        <v/>
      </c>
      <c r="CH173" s="73" t="b">
        <f aca="false">IF(OR(BN173="",BX173=""),TRUE(),BN173&lt;&gt;BX173)</f>
        <v>1</v>
      </c>
      <c r="CI173" s="74" t="str">
        <f aca="false">IF(OR($BK173&lt;&gt;Constants!$B$12,$BB173&lt;&gt;TRUE(),NOT($CH173)),"",IF(NOT($BE173),TRUE(),IF($BG173="","",$BG173)))</f>
        <v/>
      </c>
      <c r="CJ173" s="74" t="b">
        <f aca="false">IF(CI173="",FALSE(),IF(NOT($BE173),TRUE(),IF($BG173,ISNUMBER(AG173),ISNUMBER(AF173))))</f>
        <v>0</v>
      </c>
      <c r="CK173" s="76" t="str">
        <f aca="false">IF(CJ173,IF($AJ173,1,Constants!$B$22)*POWER(Constants!$B$23,MAX($BC173,0))*POWER(Constants!$B$24,MAX($BD173,0)),"")</f>
        <v/>
      </c>
      <c r="CL173" s="74" t="str">
        <f aca="false">IF(OR($BK173&lt;&gt;Constants!$B$12,NOT($CJ173)),"",IF(NOT($BE173),0,Constants!$B$19*IF($BG173,1,MAX(0,MIN(1,(Constants!$B$20-AF173)/Constants!$B$20)))))</f>
        <v/>
      </c>
      <c r="CM173" s="74" t="str">
        <f aca="false">IF(CL173="","",CL173*IF($BF173,1,Constants!$B$25)*CK173)</f>
        <v/>
      </c>
      <c r="CN173" s="74" t="str">
        <f aca="false">IF(OR($BK173&lt;&gt;Constants!$B$12,NOT($CJ173)),"",IF(NOT($BE173),0,IF(NOT($BG173),0,MAX(0,Constants!$B$21*(1-ABS(AG173-$BM173)/$BM173)))))</f>
        <v/>
      </c>
      <c r="CO173" s="74" t="str">
        <f aca="false">IF(CN173="","",CN173*CK173)</f>
        <v/>
      </c>
      <c r="CP173" s="74" t="str">
        <f aca="false">IF(OR($BK173&lt;&gt;Constants!$B$12,NOT($CJ173)),"",IF(OR(NOT($BE173),NOT($BF173)),0,MIN(Constants!$B$18,(Constants!$B$29*$BH173+Constants!$B$30*$BI173)*IF($BG173,1,MAX(0,MIN(1,(Constants!$B$20-AF173)/Constants!$B$20))))))</f>
        <v/>
      </c>
      <c r="CQ173" s="74" t="str">
        <f aca="false">IF(CP173="","",CP173*CK173)</f>
        <v/>
      </c>
      <c r="CR173" s="75" t="str">
        <f aca="false">IF(OR($BK173&lt;&gt;Constants!$B$12,NOT($CJ173)),"",CM173+CO173+CQ173)</f>
        <v/>
      </c>
      <c r="CS173" s="73" t="str">
        <f aca="false">IF(OR($BK173&lt;&gt;Constants!$B$12,ISBLANK($C173)),"",BW173)</f>
        <v/>
      </c>
      <c r="CT173" s="74" t="str">
        <f aca="false">IF(OR($BK173&lt;&gt;Constants!$B$12,ISBLANK($C173)),"",CG173)</f>
        <v/>
      </c>
      <c r="CU173" s="75" t="str">
        <f aca="false">IF(OR($BK173&lt;&gt;Constants!$B$12,ISBLANK($C173)),"",CR173)</f>
        <v/>
      </c>
      <c r="CV173" s="74" t="str">
        <f aca="false">IF(OR($BK173&lt;&gt;Constants!$B$12,ISBLANK($C173)),"",IF(COUNT(CS173:CU173)=0,0,MAX(CS173:CU173)))</f>
        <v/>
      </c>
      <c r="CW173" s="74" t="str">
        <f aca="false">IF($BK173&lt;&gt;Constants!$B$12,"",CV173)</f>
        <v/>
      </c>
      <c r="CX173" s="74" t="str">
        <f aca="false">IF(ISNUMBER(CW173), RANK(CW173,$CW$11:$CW$510), "")</f>
        <v/>
      </c>
      <c r="CY173" s="73" t="str">
        <f aca="false">IF(OR($BK173&lt;&gt;Constants!$B$12,ISBLANK($C173)),"",MAX(BT173,CD173,CO173))</f>
        <v/>
      </c>
      <c r="CZ173" s="74" t="str">
        <f aca="false">IF(ISNUMBER(CY173), RANK(CY173,CY$11:CY$510), "")</f>
        <v/>
      </c>
      <c r="DA173" s="74" t="str">
        <f aca="false">IF(OR($BK173&lt;&gt;Constants!$B$12,ISBLANK($C173)),"",MAX(AM173,AU173,IF($CH173,BC173,0)))</f>
        <v/>
      </c>
      <c r="DB173" s="74" t="str">
        <f aca="false">IF(ISNUMBER(DA173), RANK(DA173,DA$11:DA$510,1), "")</f>
        <v/>
      </c>
      <c r="DC173" s="74" t="str">
        <f aca="false">IF(OR($BK173&lt;&gt;Constants!$B$12,ISBLANK($C173)),"",MAX(BV173,CF173,CQ173))</f>
        <v/>
      </c>
      <c r="DD173" s="74" t="str">
        <f aca="false">IF(ISNUMBER(DC173),RANK(DC173,DC$11:DC$510),"")</f>
        <v/>
      </c>
      <c r="DE173" s="77" t="str">
        <f aca="false">IFERROR(IF(OR($BK173&lt;&gt;Constants!$B$12, ISBLANK($C173)),"",LARGE(CS173:CU173,2)), 0)</f>
        <v/>
      </c>
      <c r="DF173" s="75" t="str">
        <f aca="false">IF(ISNUMBER(DE173), RANK(DE173,DE$11:DE$510), "")</f>
        <v/>
      </c>
      <c r="DG173" s="74" t="str">
        <f aca="false">IF(ISBLANK($C173),"",IF(BK173=Constants!$B$12,RANK($CX173, $CX$11:$CX$510, 1)+
SUMPRODUCT(--($CX$11:$CX$510=$CX173),--($CZ173&gt;$CZ$11:$CZ$510))+
SUMPRODUCT(--($CX$11:$CX$510=$CX173),--($CZ173=$CZ$11:$CZ$510),--($DB173&gt;$DB$11:$DB$510))+
SUMPRODUCT(--($CX$11:$CX$510=$CX173),--($CZ173=$CZ$11:$CZ$510),--($DB173=$DB$11:$DB$510), --($DD173&gt;$DD$11:$DD$510))+
SUMPRODUCT(--($CX$11:$CX$510=$CX173),--($CZ173=$CZ$11:$CZ$510),--($DB173=$DB$11:$DB$510), --($DD173=$DD$11:$DD$510), --($DF173&gt;$DF$11:$DF$510))
,BK173)
)</f>
        <v/>
      </c>
      <c r="DH173" s="74" t="str">
        <f aca="false">IF(ISBLANK(C173),"",IF(BK173&lt;&gt;Constants!$B$12, BK173, CX173-DG173))</f>
        <v/>
      </c>
      <c r="DI173" s="75"/>
      <c r="DJ173" s="78"/>
      <c r="DK173" s="79" t="str">
        <f aca="false">IF(ISBLANK($C173),"",IF($BK173=Constants!$B$13,$BM173,""))</f>
        <v/>
      </c>
      <c r="DL173" s="78" t="str">
        <f aca="false">IF(ISBLANK($C173),"",IF($BK173&lt;&gt;Constants!$B$12,"",IF(COUNT($CS173:$CU173)=0,"",MATCH($CV173,$CS173:$CU173,0))))</f>
        <v/>
      </c>
      <c r="DM173" s="80" t="str">
        <f aca="false">IF(ISNUMBER($DL173),CHOOSE($DL173,$BR173,$CB173,$CM173),"")</f>
        <v/>
      </c>
      <c r="DN173" s="80" t="str">
        <f aca="false">IF(ISNUMBER($DL173),CHOOSE($DL173,$BT173,$CD173,$CO173),"")</f>
        <v/>
      </c>
      <c r="DO173" s="80" t="str">
        <f aca="false">IF(ISNUMBER($DL173),CHOOSE($DL173,$BV173,$CF173,$CQ173),"")</f>
        <v/>
      </c>
      <c r="DP173" s="81" t="str">
        <f aca="false">IF(ISBLANK(C173),"",IF(BK173&lt;&gt;Constants!$B$12, BK173 ,CW173))</f>
        <v/>
      </c>
      <c r="DQ173" s="82" t="str">
        <f aca="false">IF(ISBLANK($C173),"",IF($BK173&lt;&gt;Constants!$B$12,$BK173,$BL173))</f>
        <v/>
      </c>
      <c r="DR173" s="82" t="str">
        <f aca="false">IF(ISBLANK(C173),"",DH173)</f>
        <v/>
      </c>
      <c r="DS173" s="82" t="str">
        <f aca="false">IF(ISBLANK(C173),"",DG173)</f>
        <v/>
      </c>
      <c r="DT173" s="83" t="str">
        <f aca="false">IF(ISBLANK(C173),
  "",
IF(DS173=Constants!$B$9,COUNTA($C$11:$C510)+2,IF(DS173=Constants!$B$10,COUNTA($C$11:$C510)+1,IF(DS173=Constants!$B$11,COUNTA($C$11:$C510),DS173))))</f>
        <v/>
      </c>
      <c r="DU173" s="3"/>
      <c r="DV173" s="84" t="n">
        <f aca="false">IF(OR(ISNUMBER(DS173),DS173="DQ",DS173="P",DS173="NS"),
    1,
    0
)</f>
        <v>0</v>
      </c>
      <c r="DW173" s="84" t="n">
        <v>163</v>
      </c>
      <c r="DX173" s="84" t="str">
        <f aca="false">IF(ISBLANK($C173),"",IF(ISNUMBER(DT173),DT173+ROW($B173)/1000,""))</f>
        <v/>
      </c>
      <c r="DY173" s="84" t="str">
        <f aca="false">IF(ISNUMBER(DX173), RANK(DX173,DX$11:DX$510,1), "")</f>
        <v/>
      </c>
      <c r="DZ173" s="84" t="str">
        <f aca="false">IF(ISBLANK($C173),
    "",
    $B173
)</f>
        <v/>
      </c>
      <c r="EA173" s="84" t="str">
        <f aca="false">IF(ISBLANK($C173),
    "",
    $C173
)</f>
        <v/>
      </c>
      <c r="EB173" s="84" t="str">
        <f aca="false">IF(ISBLANK($C173),
    "",
    $D173
)</f>
        <v/>
      </c>
      <c r="EC173" s="84" t="str">
        <f aca="false">IF(ISBLANK($C173),"",$DQ173)</f>
        <v/>
      </c>
      <c r="ED173" s="86" t="str">
        <f aca="false">DP173</f>
        <v/>
      </c>
      <c r="EE173" s="84" t="str">
        <f aca="false">IF(ISBLANK($C173),
    "",
    DS173
)</f>
        <v/>
      </c>
      <c r="EF173" s="87" t="str">
        <f aca="false">IF(DW173&gt;DV$10,
    "",
    VLOOKUP(DW173,DY$11:EE671,7,FALSE())
)</f>
        <v/>
      </c>
      <c r="EG173" s="88" t="str">
        <f aca="false">IF(DW173&gt;DV$10,
    "",
    VLOOKUP(DW173,DY$11:EE671,2,FALSE())
)</f>
        <v/>
      </c>
      <c r="EH173" s="88" t="str">
        <f aca="false">IF(DW173&gt;DV$10,
    "",
    VLOOKUP(DW173,DY$11:EE671,3,FALSE())
)</f>
        <v/>
      </c>
      <c r="EI173" s="88" t="str">
        <f aca="false">IF(DW173&gt;DV$10,
    "",
    VLOOKUP(DW173,DY$11:EE671,4,FALSE())
)</f>
        <v/>
      </c>
      <c r="EJ173" s="89" t="str">
        <f aca="false">IF(DW173&gt;DV$10,
    "",
    VLOOKUP(DW173,DY$11:EE671,6,FALSE())
)</f>
        <v/>
      </c>
      <c r="EK173" s="59"/>
    </row>
    <row r="174" customFormat="false" ht="15.75" hidden="false" customHeight="false" outlineLevel="0" collapsed="false">
      <c r="A174" s="3"/>
      <c r="B174" s="155"/>
      <c r="C174" s="156"/>
      <c r="D174" s="96"/>
      <c r="E174" s="157"/>
      <c r="F174" s="148"/>
      <c r="G174" s="148"/>
      <c r="H174" s="149"/>
      <c r="I174" s="150"/>
      <c r="J174" s="151"/>
      <c r="K174" s="151"/>
      <c r="L174" s="151"/>
      <c r="M174" s="151"/>
      <c r="N174" s="152"/>
      <c r="O174" s="103"/>
      <c r="P174" s="148"/>
      <c r="Q174" s="149"/>
      <c r="R174" s="150"/>
      <c r="S174" s="151"/>
      <c r="T174" s="151"/>
      <c r="U174" s="151"/>
      <c r="V174" s="151"/>
      <c r="W174" s="152"/>
      <c r="X174" s="103"/>
      <c r="Y174" s="148"/>
      <c r="Z174" s="149"/>
      <c r="AA174" s="150"/>
      <c r="AB174" s="151"/>
      <c r="AC174" s="151"/>
      <c r="AD174" s="151"/>
      <c r="AE174" s="151"/>
      <c r="AF174" s="152"/>
      <c r="AG174" s="104"/>
      <c r="AH174" s="150"/>
      <c r="AI174" s="73"/>
      <c r="AJ174" s="73" t="str">
        <f aca="false">IF(ISBLANK($C174),
  "",
IF(E174=Constants!$B$7,
  TRUE(),
IF(E174=Constants!$B$8,
  FALSE(),
  TRUE()
)))</f>
        <v/>
      </c>
      <c r="AK174" s="74" t="str">
        <f aca="false">IF(ISBLANK($C174),"",IF(F174=Constants!$B$8,FALSE(),TRUE()))</f>
        <v/>
      </c>
      <c r="AL174" s="74" t="str">
        <f aca="false">IF(ISBLANK($C174),"",COUNTA($G174:$O174)&gt;0)</f>
        <v/>
      </c>
      <c r="AM174" s="74" t="str">
        <f aca="false">IF(OR(ISBLANK($C174),$AL174&lt;&gt;TRUE()),"",IF(ISBLANK(G174),Constants!$B$27,MAX(0,G174)))</f>
        <v/>
      </c>
      <c r="AN174" s="74" t="str">
        <f aca="false">IF(OR(ISBLANK($C174),$AL174&lt;&gt;TRUE()),"",IF(ISBLANK(H174),Constants!$B$28,MAX(0,H174)))</f>
        <v/>
      </c>
      <c r="AO174" s="74" t="str">
        <f aca="false">IF(OR(ISBLANK($C174),$AL174&lt;&gt;TRUE()),"",IF(J174=Constants!$B$7,TRUE(),IF(J174=Constants!$B$8,FALSE(),TRUE())))</f>
        <v/>
      </c>
      <c r="AP174" s="74" t="str">
        <f aca="false">IF(OR(ISBLANK($C174),$AL174&lt;&gt;TRUE()),"",IF(I174=Constants!$B$7,TRUE(),IF(I174=Constants!$B$8,FALSE(),TRUE())))</f>
        <v/>
      </c>
      <c r="AQ174" s="74" t="str">
        <f aca="false">IF(OR(ISBLANK($C174),$AL174&lt;&gt;TRUE()),"",IF(K174=Constants!$B$33,TRUE(),IF(K174=Constants!$B$34,FALSE(),IF(AND(ISNUMBER(O174),OR(ISBLANK(N174),N174=0)),TRUE(),IF(AND(ISBLANK(O174),ISNUMBER(N174),N174&lt;&gt;0),FALSE(),"")))))</f>
        <v/>
      </c>
      <c r="AR174" s="74" t="str">
        <f aca="false">IF(OR(ISBLANK($C174),$AL174&lt;&gt;TRUE()),"",IF(ISBLANK(L174),Constants!$B$35,MAX(0,MIN(Constants!$B$31,L174))))</f>
        <v/>
      </c>
      <c r="AS174" s="74" t="str">
        <f aca="false">IF(OR(ISBLANK($C174),$AL174&lt;&gt;TRUE()),"",IF(ISBLANK(M174),Constants!$B$35,MAX(0,MIN(Constants!$B$32,M174))))</f>
        <v/>
      </c>
      <c r="AT174" s="74" t="str">
        <f aca="false">IF(ISBLANK($C174),"",COUNTA($P174:$X174)&gt;0)</f>
        <v/>
      </c>
      <c r="AU174" s="74" t="str">
        <f aca="false">IF(OR(ISBLANK($C174),$AT174&lt;&gt;TRUE()),"",IF(ISBLANK(P174),Constants!$B$27,MAX(0,P174)))</f>
        <v/>
      </c>
      <c r="AV174" s="74" t="str">
        <f aca="false">IF(OR(ISBLANK($C174),$AT174&lt;&gt;TRUE()),"",IF(ISBLANK(Q174),Constants!$B$28,MAX(0,Q174)))</f>
        <v/>
      </c>
      <c r="AW174" s="74" t="str">
        <f aca="false">IF(OR(ISBLANK($C174),$AT174&lt;&gt;TRUE()),"",IF(S174=Constants!$B$7,TRUE(),IF(S174=Constants!$B$8,FALSE(),TRUE())))</f>
        <v/>
      </c>
      <c r="AX174" s="74" t="str">
        <f aca="false">IF(OR(ISBLANK($C174),$AT174&lt;&gt;TRUE()),"",IF(R174=Constants!$B$7,TRUE(),IF(R174=Constants!$B$8,FALSE(),TRUE())))</f>
        <v/>
      </c>
      <c r="AY174" s="74" t="str">
        <f aca="false">IF(OR(ISBLANK($C174),$AT174&lt;&gt;TRUE()),"",IF(T174=Constants!$B$33,TRUE(),IF(T174=Constants!$B$34,FALSE(),IF(AND(ISNUMBER(X174),OR(ISBLANK(W174),W174=0)),TRUE(),IF(AND(ISBLANK(X174),ISNUMBER(W174),W174&lt;&gt;0),FALSE(),"")))))</f>
        <v/>
      </c>
      <c r="AZ174" s="74" t="str">
        <f aca="false">IF(OR(ISBLANK($C174),$AT174&lt;&gt;TRUE()),"",IF(ISBLANK(U174),Constants!$B$35,MAX(0,MIN(Constants!$B$31,U174))))</f>
        <v/>
      </c>
      <c r="BA174" s="74" t="str">
        <f aca="false">IF(OR(ISBLANK($C174),$AT174&lt;&gt;TRUE()),"",IF(ISBLANK(V174),Constants!$B$35,MAX(0,MIN(Constants!$B$32,V174))))</f>
        <v/>
      </c>
      <c r="BB174" s="74" t="str">
        <f aca="false">IF(ISBLANK($C174),"",COUNTA($Y174:$AG174)&gt;0)</f>
        <v/>
      </c>
      <c r="BC174" s="74" t="str">
        <f aca="false">IF(OR(ISBLANK($C174),$BB174&lt;&gt;TRUE()),"",IF(ISBLANK(Y174),Constants!$B$27,MAX(0,Y174)))</f>
        <v/>
      </c>
      <c r="BD174" s="74" t="str">
        <f aca="false">IF(OR(ISBLANK($C174),$BB174&lt;&gt;TRUE()),"",IF(ISBLANK(Z174),Constants!$B$28,MAX(0,Z174)))</f>
        <v/>
      </c>
      <c r="BE174" s="74" t="str">
        <f aca="false">IF(OR(ISBLANK($C174),$BB174&lt;&gt;TRUE()),"",IF(AB174=Constants!$B$7,TRUE(),IF(AB174=Constants!$B$8,FALSE(),TRUE())))</f>
        <v/>
      </c>
      <c r="BF174" s="74" t="str">
        <f aca="false">IF(OR(ISBLANK($C174),$BB174&lt;&gt;TRUE()),"",IF(AA174=Constants!$B$7,TRUE(),IF(AA174=Constants!$B$8,FALSE(),TRUE())))</f>
        <v/>
      </c>
      <c r="BG174" s="74" t="str">
        <f aca="false">IF(OR(ISBLANK($C174),$BB174&lt;&gt;TRUE()),"",IF(AC174=Constants!$B$33,TRUE(),IF(AC174=Constants!$B$34,FALSE(),IF(AND(ISNUMBER(AG174),OR(ISBLANK(AF174),AF174=0)),TRUE(),IF(AND(ISBLANK(AG174),ISNUMBER(AF174),AF174&lt;&gt;0),FALSE(),"")))))</f>
        <v/>
      </c>
      <c r="BH174" s="74" t="str">
        <f aca="false">IF(OR(ISBLANK($C174),$BB174&lt;&gt;TRUE()),"",IF(ISBLANK(AD174),Constants!$B$35,MAX(0,MIN(Constants!$B$31,AD174))))</f>
        <v/>
      </c>
      <c r="BI174" s="74" t="str">
        <f aca="false">IF(OR(ISBLANK($C174),$BB174&lt;&gt;TRUE()),"",IF(ISBLANK(AE174),Constants!$B$35,MAX(0,MIN(Constants!$B$32,AE174))))</f>
        <v/>
      </c>
      <c r="BJ174" s="75" t="str">
        <f aca="false">IF(ISBLANK($C174),
  "",
IF(AH174=Constants!$B$7,
  TRUE(),
IF(AH174=Constants!$B$8,
  FALSE(),
  FALSE()
)))</f>
        <v/>
      </c>
      <c r="BK174" s="74" t="str">
        <f aca="false">IF(ISBLANK($C174),"",IF($BJ174,Constants!$B$9,IF(COUNTA($E174:$AH174)=0,Constants!$B$10,IF(NOT($AK174),Constants!$B$11,IF(AND(NOT(ISNUMBER($BM174)),COUNTA($O174,$X174,$AG174)&gt;0),Constants!$B$13,Constants!$B$12)))))</f>
        <v/>
      </c>
      <c r="BL174" s="74" t="str">
        <f aca="false">IF(ISBLANK($C174),"",IF($BK174&lt;&gt;Constants!$B$12,$BK174,Constants!$B$4))</f>
        <v/>
      </c>
      <c r="BM174" s="73" t="str">
        <f aca="false">IF(OR(ISBLANK($D$8), NOT(ISNUMBER($D$8))), Constants!$B$17,$D$8)</f>
        <v>ERROR: Set Target Time in cell D8</v>
      </c>
      <c r="BN174" s="73" t="str">
        <f aca="false">IF(OR($BK174&lt;&gt;Constants!$B$12,$AL174&lt;&gt;TRUE()),"",IF(NOT($AO174),TRUE(),IF($AQ174="","",$AQ174)))</f>
        <v/>
      </c>
      <c r="BO174" s="74" t="b">
        <f aca="false">IF(BN174="",FALSE(),IF(NOT($AO174),TRUE(),IF($AQ174,ISNUMBER(O174),ISNUMBER(N174))))</f>
        <v>0</v>
      </c>
      <c r="BP174" s="76" t="str">
        <f aca="false">IF(BO174,IF($AJ174,1,Constants!$B$22)*POWER(Constants!$B$23,MAX($AM174,0))*POWER(Constants!$B$24,MAX($AN174,0)),"")</f>
        <v/>
      </c>
      <c r="BQ174" s="74" t="str">
        <f aca="false">IF(OR($BK174&lt;&gt;Constants!$B$12,NOT($BO174)),"",IF(NOT($AO174),0,Constants!$B$19*IF($AQ174,1,MAX(0,MIN(1,(Constants!$B$20-N174)/Constants!$B$20)))))</f>
        <v/>
      </c>
      <c r="BR174" s="74" t="str">
        <f aca="false">IF(BQ174="","",BQ174*IF($AP174,1,Constants!$B$25)*BP174)</f>
        <v/>
      </c>
      <c r="BS174" s="74" t="str">
        <f aca="false">IF(OR($BK174&lt;&gt;Constants!$B$12,NOT($BO174)),"",IF(NOT($AO174),0,IF(NOT($AQ174),0,MAX(0,Constants!$B$21*(1-ABS(O174-$BM174)/$BM174)))))</f>
        <v/>
      </c>
      <c r="BT174" s="74" t="str">
        <f aca="false">IF(BS174="","",BS174*BP174)</f>
        <v/>
      </c>
      <c r="BU174" s="74" t="str">
        <f aca="false">IF(OR($BK174&lt;&gt;Constants!$B$12,NOT($BO174)),"",IF(OR(NOT($AO174),NOT($AP174)),0,MIN(Constants!$B$18,(Constants!$B$29*$AR174+Constants!$B$30*$AS174)*IF($AQ174,1,MAX(0,MIN(1,(Constants!$B$20-N174)/Constants!$B$20))))))</f>
        <v/>
      </c>
      <c r="BV174" s="74" t="str">
        <f aca="false">IF(BU174="","",BU174*BP174)</f>
        <v/>
      </c>
      <c r="BW174" s="75" t="str">
        <f aca="false">IF(OR($BK174&lt;&gt;Constants!$B$12,NOT($BO174)),"",BR174+BT174+BV174)</f>
        <v/>
      </c>
      <c r="BX174" s="73" t="str">
        <f aca="false">IF(OR($BK174&lt;&gt;Constants!$B$12,$AT174&lt;&gt;TRUE()),"",IF(NOT($AW174),TRUE(),IF($AY174="","",$AY174)))</f>
        <v/>
      </c>
      <c r="BY174" s="74" t="b">
        <f aca="false">IF(BX174="",FALSE(),IF(NOT($AW174),TRUE(),IF($AY174,ISNUMBER(X174),ISNUMBER(W174))))</f>
        <v>0</v>
      </c>
      <c r="BZ174" s="76" t="str">
        <f aca="false">IF(BY174,IF($AJ174,1,Constants!$B$22)*POWER(Constants!$B$23,MAX($AU174,0))*POWER(Constants!$B$24,MAX($AV174,0)),"")</f>
        <v/>
      </c>
      <c r="CA174" s="74" t="str">
        <f aca="false">IF(OR($BK174&lt;&gt;Constants!$B$12,NOT($BY174)),"",IF(NOT($AW174),0,Constants!$B$19*IF($AY174,1,MAX(0,MIN(1,(Constants!$B$20-W174)/Constants!$B$20)))))</f>
        <v/>
      </c>
      <c r="CB174" s="74" t="str">
        <f aca="false">IF(CA174="","",CA174*IF($AX174,1,Constants!$B$25)*BZ174)</f>
        <v/>
      </c>
      <c r="CC174" s="74" t="str">
        <f aca="false">IF(OR($BK174&lt;&gt;Constants!$B$12,NOT($BY174)),"",IF(NOT($AW174),0,IF(NOT($AY174),0,MAX(0,Constants!$B$21*(1-ABS(X174-$BM174)/$BM174)))))</f>
        <v/>
      </c>
      <c r="CD174" s="74" t="str">
        <f aca="false">IF(CC174="","",CC174*BZ174)</f>
        <v/>
      </c>
      <c r="CE174" s="74" t="str">
        <f aca="false">IF(OR($BK174&lt;&gt;Constants!$B$12,NOT($BY174)),"",IF(OR(NOT($AW174),NOT($AX174)),0,MIN(Constants!$B$18,(Constants!$B$29*$AZ174+Constants!$B$30*$BA174)*IF($AY174,1,MAX(0,MIN(1,(Constants!$B$20-W174)/Constants!$B$20))))))</f>
        <v/>
      </c>
      <c r="CF174" s="74" t="str">
        <f aca="false">IF(CE174="","",CE174*BZ174)</f>
        <v/>
      </c>
      <c r="CG174" s="75" t="str">
        <f aca="false">IF(OR($BK174&lt;&gt;Constants!$B$12,NOT($BY174)),"",CB174+CD174+CF174)</f>
        <v/>
      </c>
      <c r="CH174" s="73" t="b">
        <f aca="false">IF(OR(BN174="",BX174=""),TRUE(),BN174&lt;&gt;BX174)</f>
        <v>1</v>
      </c>
      <c r="CI174" s="74" t="str">
        <f aca="false">IF(OR($BK174&lt;&gt;Constants!$B$12,$BB174&lt;&gt;TRUE(),NOT($CH174)),"",IF(NOT($BE174),TRUE(),IF($BG174="","",$BG174)))</f>
        <v/>
      </c>
      <c r="CJ174" s="74" t="b">
        <f aca="false">IF(CI174="",FALSE(),IF(NOT($BE174),TRUE(),IF($BG174,ISNUMBER(AG174),ISNUMBER(AF174))))</f>
        <v>0</v>
      </c>
      <c r="CK174" s="76" t="str">
        <f aca="false">IF(CJ174,IF($AJ174,1,Constants!$B$22)*POWER(Constants!$B$23,MAX($BC174,0))*POWER(Constants!$B$24,MAX($BD174,0)),"")</f>
        <v/>
      </c>
      <c r="CL174" s="74" t="str">
        <f aca="false">IF(OR($BK174&lt;&gt;Constants!$B$12,NOT($CJ174)),"",IF(NOT($BE174),0,Constants!$B$19*IF($BG174,1,MAX(0,MIN(1,(Constants!$B$20-AF174)/Constants!$B$20)))))</f>
        <v/>
      </c>
      <c r="CM174" s="74" t="str">
        <f aca="false">IF(CL174="","",CL174*IF($BF174,1,Constants!$B$25)*CK174)</f>
        <v/>
      </c>
      <c r="CN174" s="74" t="str">
        <f aca="false">IF(OR($BK174&lt;&gt;Constants!$B$12,NOT($CJ174)),"",IF(NOT($BE174),0,IF(NOT($BG174),0,MAX(0,Constants!$B$21*(1-ABS(AG174-$BM174)/$BM174)))))</f>
        <v/>
      </c>
      <c r="CO174" s="74" t="str">
        <f aca="false">IF(CN174="","",CN174*CK174)</f>
        <v/>
      </c>
      <c r="CP174" s="74" t="str">
        <f aca="false">IF(OR($BK174&lt;&gt;Constants!$B$12,NOT($CJ174)),"",IF(OR(NOT($BE174),NOT($BF174)),0,MIN(Constants!$B$18,(Constants!$B$29*$BH174+Constants!$B$30*$BI174)*IF($BG174,1,MAX(0,MIN(1,(Constants!$B$20-AF174)/Constants!$B$20))))))</f>
        <v/>
      </c>
      <c r="CQ174" s="74" t="str">
        <f aca="false">IF(CP174="","",CP174*CK174)</f>
        <v/>
      </c>
      <c r="CR174" s="75" t="str">
        <f aca="false">IF(OR($BK174&lt;&gt;Constants!$B$12,NOT($CJ174)),"",CM174+CO174+CQ174)</f>
        <v/>
      </c>
      <c r="CS174" s="73" t="str">
        <f aca="false">IF(OR($BK174&lt;&gt;Constants!$B$12,ISBLANK($C174)),"",BW174)</f>
        <v/>
      </c>
      <c r="CT174" s="74" t="str">
        <f aca="false">IF(OR($BK174&lt;&gt;Constants!$B$12,ISBLANK($C174)),"",CG174)</f>
        <v/>
      </c>
      <c r="CU174" s="75" t="str">
        <f aca="false">IF(OR($BK174&lt;&gt;Constants!$B$12,ISBLANK($C174)),"",CR174)</f>
        <v/>
      </c>
      <c r="CV174" s="74" t="str">
        <f aca="false">IF(OR($BK174&lt;&gt;Constants!$B$12,ISBLANK($C174)),"",IF(COUNT(CS174:CU174)=0,0,MAX(CS174:CU174)))</f>
        <v/>
      </c>
      <c r="CW174" s="74" t="str">
        <f aca="false">IF($BK174&lt;&gt;Constants!$B$12,"",CV174)</f>
        <v/>
      </c>
      <c r="CX174" s="74" t="str">
        <f aca="false">IF(ISNUMBER(CW174), RANK(CW174,$CW$11:$CW$510), "")</f>
        <v/>
      </c>
      <c r="CY174" s="73" t="str">
        <f aca="false">IF(OR($BK174&lt;&gt;Constants!$B$12,ISBLANK($C174)),"",MAX(BT174,CD174,CO174))</f>
        <v/>
      </c>
      <c r="CZ174" s="74" t="str">
        <f aca="false">IF(ISNUMBER(CY174), RANK(CY174,CY$11:CY$510), "")</f>
        <v/>
      </c>
      <c r="DA174" s="74" t="str">
        <f aca="false">IF(OR($BK174&lt;&gt;Constants!$B$12,ISBLANK($C174)),"",MAX(AM174,AU174,IF($CH174,BC174,0)))</f>
        <v/>
      </c>
      <c r="DB174" s="74" t="str">
        <f aca="false">IF(ISNUMBER(DA174), RANK(DA174,DA$11:DA$510,1), "")</f>
        <v/>
      </c>
      <c r="DC174" s="74" t="str">
        <f aca="false">IF(OR($BK174&lt;&gt;Constants!$B$12,ISBLANK($C174)),"",MAX(BV174,CF174,CQ174))</f>
        <v/>
      </c>
      <c r="DD174" s="74" t="str">
        <f aca="false">IF(ISNUMBER(DC174),RANK(DC174,DC$11:DC$510),"")</f>
        <v/>
      </c>
      <c r="DE174" s="77" t="str">
        <f aca="false">IFERROR(IF(OR($BK174&lt;&gt;Constants!$B$12, ISBLANK($C174)),"",LARGE(CS174:CU174,2)), 0)</f>
        <v/>
      </c>
      <c r="DF174" s="75" t="str">
        <f aca="false">IF(ISNUMBER(DE174), RANK(DE174,DE$11:DE$510), "")</f>
        <v/>
      </c>
      <c r="DG174" s="74" t="str">
        <f aca="false">IF(ISBLANK($C174),"",IF(BK174=Constants!$B$12,RANK($CX174, $CX$11:$CX$510, 1)+
SUMPRODUCT(--($CX$11:$CX$510=$CX174),--($CZ174&gt;$CZ$11:$CZ$510))+
SUMPRODUCT(--($CX$11:$CX$510=$CX174),--($CZ174=$CZ$11:$CZ$510),--($DB174&gt;$DB$11:$DB$510))+
SUMPRODUCT(--($CX$11:$CX$510=$CX174),--($CZ174=$CZ$11:$CZ$510),--($DB174=$DB$11:$DB$510), --($DD174&gt;$DD$11:$DD$510))+
SUMPRODUCT(--($CX$11:$CX$510=$CX174),--($CZ174=$CZ$11:$CZ$510),--($DB174=$DB$11:$DB$510), --($DD174=$DD$11:$DD$510), --($DF174&gt;$DF$11:$DF$510))
,BK174)
)</f>
        <v/>
      </c>
      <c r="DH174" s="74" t="str">
        <f aca="false">IF(ISBLANK(C174),"",IF(BK174&lt;&gt;Constants!$B$12, BK174, CX174-DG174))</f>
        <v/>
      </c>
      <c r="DI174" s="75"/>
      <c r="DJ174" s="78"/>
      <c r="DK174" s="79" t="str">
        <f aca="false">IF(ISBLANK($C174),"",IF($BK174=Constants!$B$13,$BM174,""))</f>
        <v/>
      </c>
      <c r="DL174" s="78" t="str">
        <f aca="false">IF(ISBLANK($C174),"",IF($BK174&lt;&gt;Constants!$B$12,"",IF(COUNT($CS174:$CU174)=0,"",MATCH($CV174,$CS174:$CU174,0))))</f>
        <v/>
      </c>
      <c r="DM174" s="80" t="str">
        <f aca="false">IF(ISNUMBER($DL174),CHOOSE($DL174,$BR174,$CB174,$CM174),"")</f>
        <v/>
      </c>
      <c r="DN174" s="80" t="str">
        <f aca="false">IF(ISNUMBER($DL174),CHOOSE($DL174,$BT174,$CD174,$CO174),"")</f>
        <v/>
      </c>
      <c r="DO174" s="80" t="str">
        <f aca="false">IF(ISNUMBER($DL174),CHOOSE($DL174,$BV174,$CF174,$CQ174),"")</f>
        <v/>
      </c>
      <c r="DP174" s="81" t="str">
        <f aca="false">IF(ISBLANK(C174),"",IF(BK174&lt;&gt;Constants!$B$12, BK174 ,CW174))</f>
        <v/>
      </c>
      <c r="DQ174" s="82" t="str">
        <f aca="false">IF(ISBLANK($C174),"",IF($BK174&lt;&gt;Constants!$B$12,$BK174,$BL174))</f>
        <v/>
      </c>
      <c r="DR174" s="82" t="str">
        <f aca="false">IF(ISBLANK(C174),"",DH174)</f>
        <v/>
      </c>
      <c r="DS174" s="82" t="str">
        <f aca="false">IF(ISBLANK(C174),"",DG174)</f>
        <v/>
      </c>
      <c r="DT174" s="83" t="str">
        <f aca="false">IF(ISBLANK(C174),
  "",
IF(DS174=Constants!$B$9,COUNTA($C$11:$C510)+2,IF(DS174=Constants!$B$10,COUNTA($C$11:$C510)+1,IF(DS174=Constants!$B$11,COUNTA($C$11:$C510),DS174))))</f>
        <v/>
      </c>
      <c r="DU174" s="3"/>
      <c r="DV174" s="84" t="n">
        <f aca="false">IF(OR(ISNUMBER(DS174),DS174="DQ",DS174="P",DS174="NS"),
    1,
    0
)</f>
        <v>0</v>
      </c>
      <c r="DW174" s="84" t="n">
        <v>164</v>
      </c>
      <c r="DX174" s="84" t="str">
        <f aca="false">IF(ISBLANK($C174),"",IF(ISNUMBER(DT174),DT174+ROW($B174)/1000,""))</f>
        <v/>
      </c>
      <c r="DY174" s="84" t="str">
        <f aca="false">IF(ISNUMBER(DX174), RANK(DX174,DX$11:DX$510,1), "")</f>
        <v/>
      </c>
      <c r="DZ174" s="84" t="str">
        <f aca="false">IF(ISBLANK($C174),
    "",
    $B174
)</f>
        <v/>
      </c>
      <c r="EA174" s="84" t="str">
        <f aca="false">IF(ISBLANK($C174),
    "",
    $C174
)</f>
        <v/>
      </c>
      <c r="EB174" s="84" t="str">
        <f aca="false">IF(ISBLANK($C174),
    "",
    $D174
)</f>
        <v/>
      </c>
      <c r="EC174" s="84" t="str">
        <f aca="false">IF(ISBLANK($C174),"",$DQ174)</f>
        <v/>
      </c>
      <c r="ED174" s="86" t="str">
        <f aca="false">DP174</f>
        <v/>
      </c>
      <c r="EE174" s="84" t="str">
        <f aca="false">IF(ISBLANK($C174),
    "",
    DS174
)</f>
        <v/>
      </c>
      <c r="EF174" s="87" t="str">
        <f aca="false">IF(DW174&gt;DV$10,
    "",
    VLOOKUP(DW174,DY$11:EE672,7,FALSE())
)</f>
        <v/>
      </c>
      <c r="EG174" s="88" t="str">
        <f aca="false">IF(DW174&gt;DV$10,
    "",
    VLOOKUP(DW174,DY$11:EE672,2,FALSE())
)</f>
        <v/>
      </c>
      <c r="EH174" s="88" t="str">
        <f aca="false">IF(DW174&gt;DV$10,
    "",
    VLOOKUP(DW174,DY$11:EE672,3,FALSE())
)</f>
        <v/>
      </c>
      <c r="EI174" s="88" t="str">
        <f aca="false">IF(DW174&gt;DV$10,
    "",
    VLOOKUP(DW174,DY$11:EE672,4,FALSE())
)</f>
        <v/>
      </c>
      <c r="EJ174" s="89" t="str">
        <f aca="false">IF(DW174&gt;DV$10,
    "",
    VLOOKUP(DW174,DY$11:EE672,6,FALSE())
)</f>
        <v/>
      </c>
      <c r="EK174" s="59"/>
    </row>
    <row r="175" customFormat="false" ht="15.75" hidden="false" customHeight="false" outlineLevel="0" collapsed="false">
      <c r="A175" s="3"/>
      <c r="B175" s="155"/>
      <c r="C175" s="156"/>
      <c r="D175" s="96"/>
      <c r="E175" s="157"/>
      <c r="F175" s="148"/>
      <c r="G175" s="148"/>
      <c r="H175" s="149"/>
      <c r="I175" s="150"/>
      <c r="J175" s="151"/>
      <c r="K175" s="151"/>
      <c r="L175" s="151"/>
      <c r="M175" s="151"/>
      <c r="N175" s="152"/>
      <c r="O175" s="103"/>
      <c r="P175" s="148"/>
      <c r="Q175" s="149"/>
      <c r="R175" s="150"/>
      <c r="S175" s="151"/>
      <c r="T175" s="151"/>
      <c r="U175" s="151"/>
      <c r="V175" s="151"/>
      <c r="W175" s="152"/>
      <c r="X175" s="103"/>
      <c r="Y175" s="148"/>
      <c r="Z175" s="149"/>
      <c r="AA175" s="150"/>
      <c r="AB175" s="151"/>
      <c r="AC175" s="151"/>
      <c r="AD175" s="151"/>
      <c r="AE175" s="151"/>
      <c r="AF175" s="152"/>
      <c r="AG175" s="104"/>
      <c r="AH175" s="150"/>
      <c r="AI175" s="73"/>
      <c r="AJ175" s="73" t="str">
        <f aca="false">IF(ISBLANK($C175),
  "",
IF(E175=Constants!$B$7,
  TRUE(),
IF(E175=Constants!$B$8,
  FALSE(),
  TRUE()
)))</f>
        <v/>
      </c>
      <c r="AK175" s="74" t="str">
        <f aca="false">IF(ISBLANK($C175),"",IF(F175=Constants!$B$8,FALSE(),TRUE()))</f>
        <v/>
      </c>
      <c r="AL175" s="74" t="str">
        <f aca="false">IF(ISBLANK($C175),"",COUNTA($G175:$O175)&gt;0)</f>
        <v/>
      </c>
      <c r="AM175" s="74" t="str">
        <f aca="false">IF(OR(ISBLANK($C175),$AL175&lt;&gt;TRUE()),"",IF(ISBLANK(G175),Constants!$B$27,MAX(0,G175)))</f>
        <v/>
      </c>
      <c r="AN175" s="74" t="str">
        <f aca="false">IF(OR(ISBLANK($C175),$AL175&lt;&gt;TRUE()),"",IF(ISBLANK(H175),Constants!$B$28,MAX(0,H175)))</f>
        <v/>
      </c>
      <c r="AO175" s="74" t="str">
        <f aca="false">IF(OR(ISBLANK($C175),$AL175&lt;&gt;TRUE()),"",IF(J175=Constants!$B$7,TRUE(),IF(J175=Constants!$B$8,FALSE(),TRUE())))</f>
        <v/>
      </c>
      <c r="AP175" s="74" t="str">
        <f aca="false">IF(OR(ISBLANK($C175),$AL175&lt;&gt;TRUE()),"",IF(I175=Constants!$B$7,TRUE(),IF(I175=Constants!$B$8,FALSE(),TRUE())))</f>
        <v/>
      </c>
      <c r="AQ175" s="74" t="str">
        <f aca="false">IF(OR(ISBLANK($C175),$AL175&lt;&gt;TRUE()),"",IF(K175=Constants!$B$33,TRUE(),IF(K175=Constants!$B$34,FALSE(),IF(AND(ISNUMBER(O175),OR(ISBLANK(N175),N175=0)),TRUE(),IF(AND(ISBLANK(O175),ISNUMBER(N175),N175&lt;&gt;0),FALSE(),"")))))</f>
        <v/>
      </c>
      <c r="AR175" s="74" t="str">
        <f aca="false">IF(OR(ISBLANK($C175),$AL175&lt;&gt;TRUE()),"",IF(ISBLANK(L175),Constants!$B$35,MAX(0,MIN(Constants!$B$31,L175))))</f>
        <v/>
      </c>
      <c r="AS175" s="74" t="str">
        <f aca="false">IF(OR(ISBLANK($C175),$AL175&lt;&gt;TRUE()),"",IF(ISBLANK(M175),Constants!$B$35,MAX(0,MIN(Constants!$B$32,M175))))</f>
        <v/>
      </c>
      <c r="AT175" s="74" t="str">
        <f aca="false">IF(ISBLANK($C175),"",COUNTA($P175:$X175)&gt;0)</f>
        <v/>
      </c>
      <c r="AU175" s="74" t="str">
        <f aca="false">IF(OR(ISBLANK($C175),$AT175&lt;&gt;TRUE()),"",IF(ISBLANK(P175),Constants!$B$27,MAX(0,P175)))</f>
        <v/>
      </c>
      <c r="AV175" s="74" t="str">
        <f aca="false">IF(OR(ISBLANK($C175),$AT175&lt;&gt;TRUE()),"",IF(ISBLANK(Q175),Constants!$B$28,MAX(0,Q175)))</f>
        <v/>
      </c>
      <c r="AW175" s="74" t="str">
        <f aca="false">IF(OR(ISBLANK($C175),$AT175&lt;&gt;TRUE()),"",IF(S175=Constants!$B$7,TRUE(),IF(S175=Constants!$B$8,FALSE(),TRUE())))</f>
        <v/>
      </c>
      <c r="AX175" s="74" t="str">
        <f aca="false">IF(OR(ISBLANK($C175),$AT175&lt;&gt;TRUE()),"",IF(R175=Constants!$B$7,TRUE(),IF(R175=Constants!$B$8,FALSE(),TRUE())))</f>
        <v/>
      </c>
      <c r="AY175" s="74" t="str">
        <f aca="false">IF(OR(ISBLANK($C175),$AT175&lt;&gt;TRUE()),"",IF(T175=Constants!$B$33,TRUE(),IF(T175=Constants!$B$34,FALSE(),IF(AND(ISNUMBER(X175),OR(ISBLANK(W175),W175=0)),TRUE(),IF(AND(ISBLANK(X175),ISNUMBER(W175),W175&lt;&gt;0),FALSE(),"")))))</f>
        <v/>
      </c>
      <c r="AZ175" s="74" t="str">
        <f aca="false">IF(OR(ISBLANK($C175),$AT175&lt;&gt;TRUE()),"",IF(ISBLANK(U175),Constants!$B$35,MAX(0,MIN(Constants!$B$31,U175))))</f>
        <v/>
      </c>
      <c r="BA175" s="74" t="str">
        <f aca="false">IF(OR(ISBLANK($C175),$AT175&lt;&gt;TRUE()),"",IF(ISBLANK(V175),Constants!$B$35,MAX(0,MIN(Constants!$B$32,V175))))</f>
        <v/>
      </c>
      <c r="BB175" s="74" t="str">
        <f aca="false">IF(ISBLANK($C175),"",COUNTA($Y175:$AG175)&gt;0)</f>
        <v/>
      </c>
      <c r="BC175" s="74" t="str">
        <f aca="false">IF(OR(ISBLANK($C175),$BB175&lt;&gt;TRUE()),"",IF(ISBLANK(Y175),Constants!$B$27,MAX(0,Y175)))</f>
        <v/>
      </c>
      <c r="BD175" s="74" t="str">
        <f aca="false">IF(OR(ISBLANK($C175),$BB175&lt;&gt;TRUE()),"",IF(ISBLANK(Z175),Constants!$B$28,MAX(0,Z175)))</f>
        <v/>
      </c>
      <c r="BE175" s="74" t="str">
        <f aca="false">IF(OR(ISBLANK($C175),$BB175&lt;&gt;TRUE()),"",IF(AB175=Constants!$B$7,TRUE(),IF(AB175=Constants!$B$8,FALSE(),TRUE())))</f>
        <v/>
      </c>
      <c r="BF175" s="74" t="str">
        <f aca="false">IF(OR(ISBLANK($C175),$BB175&lt;&gt;TRUE()),"",IF(AA175=Constants!$B$7,TRUE(),IF(AA175=Constants!$B$8,FALSE(),TRUE())))</f>
        <v/>
      </c>
      <c r="BG175" s="74" t="str">
        <f aca="false">IF(OR(ISBLANK($C175),$BB175&lt;&gt;TRUE()),"",IF(AC175=Constants!$B$33,TRUE(),IF(AC175=Constants!$B$34,FALSE(),IF(AND(ISNUMBER(AG175),OR(ISBLANK(AF175),AF175=0)),TRUE(),IF(AND(ISBLANK(AG175),ISNUMBER(AF175),AF175&lt;&gt;0),FALSE(),"")))))</f>
        <v/>
      </c>
      <c r="BH175" s="74" t="str">
        <f aca="false">IF(OR(ISBLANK($C175),$BB175&lt;&gt;TRUE()),"",IF(ISBLANK(AD175),Constants!$B$35,MAX(0,MIN(Constants!$B$31,AD175))))</f>
        <v/>
      </c>
      <c r="BI175" s="74" t="str">
        <f aca="false">IF(OR(ISBLANK($C175),$BB175&lt;&gt;TRUE()),"",IF(ISBLANK(AE175),Constants!$B$35,MAX(0,MIN(Constants!$B$32,AE175))))</f>
        <v/>
      </c>
      <c r="BJ175" s="75" t="str">
        <f aca="false">IF(ISBLANK($C175),
  "",
IF(AH175=Constants!$B$7,
  TRUE(),
IF(AH175=Constants!$B$8,
  FALSE(),
  FALSE()
)))</f>
        <v/>
      </c>
      <c r="BK175" s="74" t="str">
        <f aca="false">IF(ISBLANK($C175),"",IF($BJ175,Constants!$B$9,IF(COUNTA($E175:$AH175)=0,Constants!$B$10,IF(NOT($AK175),Constants!$B$11,IF(AND(NOT(ISNUMBER($BM175)),COUNTA($O175,$X175,$AG175)&gt;0),Constants!$B$13,Constants!$B$12)))))</f>
        <v/>
      </c>
      <c r="BL175" s="74" t="str">
        <f aca="false">IF(ISBLANK($C175),"",IF($BK175&lt;&gt;Constants!$B$12,$BK175,Constants!$B$4))</f>
        <v/>
      </c>
      <c r="BM175" s="73" t="str">
        <f aca="false">IF(OR(ISBLANK($D$8), NOT(ISNUMBER($D$8))), Constants!$B$17,$D$8)</f>
        <v>ERROR: Set Target Time in cell D8</v>
      </c>
      <c r="BN175" s="73" t="str">
        <f aca="false">IF(OR($BK175&lt;&gt;Constants!$B$12,$AL175&lt;&gt;TRUE()),"",IF(NOT($AO175),TRUE(),IF($AQ175="","",$AQ175)))</f>
        <v/>
      </c>
      <c r="BO175" s="74" t="b">
        <f aca="false">IF(BN175="",FALSE(),IF(NOT($AO175),TRUE(),IF($AQ175,ISNUMBER(O175),ISNUMBER(N175))))</f>
        <v>0</v>
      </c>
      <c r="BP175" s="76" t="str">
        <f aca="false">IF(BO175,IF($AJ175,1,Constants!$B$22)*POWER(Constants!$B$23,MAX($AM175,0))*POWER(Constants!$B$24,MAX($AN175,0)),"")</f>
        <v/>
      </c>
      <c r="BQ175" s="74" t="str">
        <f aca="false">IF(OR($BK175&lt;&gt;Constants!$B$12,NOT($BO175)),"",IF(NOT($AO175),0,Constants!$B$19*IF($AQ175,1,MAX(0,MIN(1,(Constants!$B$20-N175)/Constants!$B$20)))))</f>
        <v/>
      </c>
      <c r="BR175" s="74" t="str">
        <f aca="false">IF(BQ175="","",BQ175*IF($AP175,1,Constants!$B$25)*BP175)</f>
        <v/>
      </c>
      <c r="BS175" s="74" t="str">
        <f aca="false">IF(OR($BK175&lt;&gt;Constants!$B$12,NOT($BO175)),"",IF(NOT($AO175),0,IF(NOT($AQ175),0,MAX(0,Constants!$B$21*(1-ABS(O175-$BM175)/$BM175)))))</f>
        <v/>
      </c>
      <c r="BT175" s="74" t="str">
        <f aca="false">IF(BS175="","",BS175*BP175)</f>
        <v/>
      </c>
      <c r="BU175" s="74" t="str">
        <f aca="false">IF(OR($BK175&lt;&gt;Constants!$B$12,NOT($BO175)),"",IF(OR(NOT($AO175),NOT($AP175)),0,MIN(Constants!$B$18,(Constants!$B$29*$AR175+Constants!$B$30*$AS175)*IF($AQ175,1,MAX(0,MIN(1,(Constants!$B$20-N175)/Constants!$B$20))))))</f>
        <v/>
      </c>
      <c r="BV175" s="74" t="str">
        <f aca="false">IF(BU175="","",BU175*BP175)</f>
        <v/>
      </c>
      <c r="BW175" s="75" t="str">
        <f aca="false">IF(OR($BK175&lt;&gt;Constants!$B$12,NOT($BO175)),"",BR175+BT175+BV175)</f>
        <v/>
      </c>
      <c r="BX175" s="73" t="str">
        <f aca="false">IF(OR($BK175&lt;&gt;Constants!$B$12,$AT175&lt;&gt;TRUE()),"",IF(NOT($AW175),TRUE(),IF($AY175="","",$AY175)))</f>
        <v/>
      </c>
      <c r="BY175" s="74" t="b">
        <f aca="false">IF(BX175="",FALSE(),IF(NOT($AW175),TRUE(),IF($AY175,ISNUMBER(X175),ISNUMBER(W175))))</f>
        <v>0</v>
      </c>
      <c r="BZ175" s="76" t="str">
        <f aca="false">IF(BY175,IF($AJ175,1,Constants!$B$22)*POWER(Constants!$B$23,MAX($AU175,0))*POWER(Constants!$B$24,MAX($AV175,0)),"")</f>
        <v/>
      </c>
      <c r="CA175" s="74" t="str">
        <f aca="false">IF(OR($BK175&lt;&gt;Constants!$B$12,NOT($BY175)),"",IF(NOT($AW175),0,Constants!$B$19*IF($AY175,1,MAX(0,MIN(1,(Constants!$B$20-W175)/Constants!$B$20)))))</f>
        <v/>
      </c>
      <c r="CB175" s="74" t="str">
        <f aca="false">IF(CA175="","",CA175*IF($AX175,1,Constants!$B$25)*BZ175)</f>
        <v/>
      </c>
      <c r="CC175" s="74" t="str">
        <f aca="false">IF(OR($BK175&lt;&gt;Constants!$B$12,NOT($BY175)),"",IF(NOT($AW175),0,IF(NOT($AY175),0,MAX(0,Constants!$B$21*(1-ABS(X175-$BM175)/$BM175)))))</f>
        <v/>
      </c>
      <c r="CD175" s="74" t="str">
        <f aca="false">IF(CC175="","",CC175*BZ175)</f>
        <v/>
      </c>
      <c r="CE175" s="74" t="str">
        <f aca="false">IF(OR($BK175&lt;&gt;Constants!$B$12,NOT($BY175)),"",IF(OR(NOT($AW175),NOT($AX175)),0,MIN(Constants!$B$18,(Constants!$B$29*$AZ175+Constants!$B$30*$BA175)*IF($AY175,1,MAX(0,MIN(1,(Constants!$B$20-W175)/Constants!$B$20))))))</f>
        <v/>
      </c>
      <c r="CF175" s="74" t="str">
        <f aca="false">IF(CE175="","",CE175*BZ175)</f>
        <v/>
      </c>
      <c r="CG175" s="75" t="str">
        <f aca="false">IF(OR($BK175&lt;&gt;Constants!$B$12,NOT($BY175)),"",CB175+CD175+CF175)</f>
        <v/>
      </c>
      <c r="CH175" s="73" t="b">
        <f aca="false">IF(OR(BN175="",BX175=""),TRUE(),BN175&lt;&gt;BX175)</f>
        <v>1</v>
      </c>
      <c r="CI175" s="74" t="str">
        <f aca="false">IF(OR($BK175&lt;&gt;Constants!$B$12,$BB175&lt;&gt;TRUE(),NOT($CH175)),"",IF(NOT($BE175),TRUE(),IF($BG175="","",$BG175)))</f>
        <v/>
      </c>
      <c r="CJ175" s="74" t="b">
        <f aca="false">IF(CI175="",FALSE(),IF(NOT($BE175),TRUE(),IF($BG175,ISNUMBER(AG175),ISNUMBER(AF175))))</f>
        <v>0</v>
      </c>
      <c r="CK175" s="76" t="str">
        <f aca="false">IF(CJ175,IF($AJ175,1,Constants!$B$22)*POWER(Constants!$B$23,MAX($BC175,0))*POWER(Constants!$B$24,MAX($BD175,0)),"")</f>
        <v/>
      </c>
      <c r="CL175" s="74" t="str">
        <f aca="false">IF(OR($BK175&lt;&gt;Constants!$B$12,NOT($CJ175)),"",IF(NOT($BE175),0,Constants!$B$19*IF($BG175,1,MAX(0,MIN(1,(Constants!$B$20-AF175)/Constants!$B$20)))))</f>
        <v/>
      </c>
      <c r="CM175" s="74" t="str">
        <f aca="false">IF(CL175="","",CL175*IF($BF175,1,Constants!$B$25)*CK175)</f>
        <v/>
      </c>
      <c r="CN175" s="74" t="str">
        <f aca="false">IF(OR($BK175&lt;&gt;Constants!$B$12,NOT($CJ175)),"",IF(NOT($BE175),0,IF(NOT($BG175),0,MAX(0,Constants!$B$21*(1-ABS(AG175-$BM175)/$BM175)))))</f>
        <v/>
      </c>
      <c r="CO175" s="74" t="str">
        <f aca="false">IF(CN175="","",CN175*CK175)</f>
        <v/>
      </c>
      <c r="CP175" s="74" t="str">
        <f aca="false">IF(OR($BK175&lt;&gt;Constants!$B$12,NOT($CJ175)),"",IF(OR(NOT($BE175),NOT($BF175)),0,MIN(Constants!$B$18,(Constants!$B$29*$BH175+Constants!$B$30*$BI175)*IF($BG175,1,MAX(0,MIN(1,(Constants!$B$20-AF175)/Constants!$B$20))))))</f>
        <v/>
      </c>
      <c r="CQ175" s="74" t="str">
        <f aca="false">IF(CP175="","",CP175*CK175)</f>
        <v/>
      </c>
      <c r="CR175" s="75" t="str">
        <f aca="false">IF(OR($BK175&lt;&gt;Constants!$B$12,NOT($CJ175)),"",CM175+CO175+CQ175)</f>
        <v/>
      </c>
      <c r="CS175" s="73" t="str">
        <f aca="false">IF(OR($BK175&lt;&gt;Constants!$B$12,ISBLANK($C175)),"",BW175)</f>
        <v/>
      </c>
      <c r="CT175" s="74" t="str">
        <f aca="false">IF(OR($BK175&lt;&gt;Constants!$B$12,ISBLANK($C175)),"",CG175)</f>
        <v/>
      </c>
      <c r="CU175" s="75" t="str">
        <f aca="false">IF(OR($BK175&lt;&gt;Constants!$B$12,ISBLANK($C175)),"",CR175)</f>
        <v/>
      </c>
      <c r="CV175" s="74" t="str">
        <f aca="false">IF(OR($BK175&lt;&gt;Constants!$B$12,ISBLANK($C175)),"",IF(COUNT(CS175:CU175)=0,0,MAX(CS175:CU175)))</f>
        <v/>
      </c>
      <c r="CW175" s="74" t="str">
        <f aca="false">IF($BK175&lt;&gt;Constants!$B$12,"",CV175)</f>
        <v/>
      </c>
      <c r="CX175" s="74" t="str">
        <f aca="false">IF(ISNUMBER(CW175), RANK(CW175,$CW$11:$CW$510), "")</f>
        <v/>
      </c>
      <c r="CY175" s="73" t="str">
        <f aca="false">IF(OR($BK175&lt;&gt;Constants!$B$12,ISBLANK($C175)),"",MAX(BT175,CD175,CO175))</f>
        <v/>
      </c>
      <c r="CZ175" s="74" t="str">
        <f aca="false">IF(ISNUMBER(CY175), RANK(CY175,CY$11:CY$510), "")</f>
        <v/>
      </c>
      <c r="DA175" s="74" t="str">
        <f aca="false">IF(OR($BK175&lt;&gt;Constants!$B$12,ISBLANK($C175)),"",MAX(AM175,AU175,IF($CH175,BC175,0)))</f>
        <v/>
      </c>
      <c r="DB175" s="74" t="str">
        <f aca="false">IF(ISNUMBER(DA175), RANK(DA175,DA$11:DA$510,1), "")</f>
        <v/>
      </c>
      <c r="DC175" s="74" t="str">
        <f aca="false">IF(OR($BK175&lt;&gt;Constants!$B$12,ISBLANK($C175)),"",MAX(BV175,CF175,CQ175))</f>
        <v/>
      </c>
      <c r="DD175" s="74" t="str">
        <f aca="false">IF(ISNUMBER(DC175),RANK(DC175,DC$11:DC$510),"")</f>
        <v/>
      </c>
      <c r="DE175" s="77" t="str">
        <f aca="false">IFERROR(IF(OR($BK175&lt;&gt;Constants!$B$12, ISBLANK($C175)),"",LARGE(CS175:CU175,2)), 0)</f>
        <v/>
      </c>
      <c r="DF175" s="75" t="str">
        <f aca="false">IF(ISNUMBER(DE175), RANK(DE175,DE$11:DE$510), "")</f>
        <v/>
      </c>
      <c r="DG175" s="74" t="str">
        <f aca="false">IF(ISBLANK($C175),"",IF(BK175=Constants!$B$12,RANK($CX175, $CX$11:$CX$510, 1)+
SUMPRODUCT(--($CX$11:$CX$510=$CX175),--($CZ175&gt;$CZ$11:$CZ$510))+
SUMPRODUCT(--($CX$11:$CX$510=$CX175),--($CZ175=$CZ$11:$CZ$510),--($DB175&gt;$DB$11:$DB$510))+
SUMPRODUCT(--($CX$11:$CX$510=$CX175),--($CZ175=$CZ$11:$CZ$510),--($DB175=$DB$11:$DB$510), --($DD175&gt;$DD$11:$DD$510))+
SUMPRODUCT(--($CX$11:$CX$510=$CX175),--($CZ175=$CZ$11:$CZ$510),--($DB175=$DB$11:$DB$510), --($DD175=$DD$11:$DD$510), --($DF175&gt;$DF$11:$DF$510))
,BK175)
)</f>
        <v/>
      </c>
      <c r="DH175" s="74" t="str">
        <f aca="false">IF(ISBLANK(C175),"",IF(BK175&lt;&gt;Constants!$B$12, BK175, CX175-DG175))</f>
        <v/>
      </c>
      <c r="DI175" s="75"/>
      <c r="DJ175" s="78"/>
      <c r="DK175" s="79" t="str">
        <f aca="false">IF(ISBLANK($C175),"",IF($BK175=Constants!$B$13,$BM175,""))</f>
        <v/>
      </c>
      <c r="DL175" s="78" t="str">
        <f aca="false">IF(ISBLANK($C175),"",IF($BK175&lt;&gt;Constants!$B$12,"",IF(COUNT($CS175:$CU175)=0,"",MATCH($CV175,$CS175:$CU175,0))))</f>
        <v/>
      </c>
      <c r="DM175" s="80" t="str">
        <f aca="false">IF(ISNUMBER($DL175),CHOOSE($DL175,$BR175,$CB175,$CM175),"")</f>
        <v/>
      </c>
      <c r="DN175" s="80" t="str">
        <f aca="false">IF(ISNUMBER($DL175),CHOOSE($DL175,$BT175,$CD175,$CO175),"")</f>
        <v/>
      </c>
      <c r="DO175" s="80" t="str">
        <f aca="false">IF(ISNUMBER($DL175),CHOOSE($DL175,$BV175,$CF175,$CQ175),"")</f>
        <v/>
      </c>
      <c r="DP175" s="81" t="str">
        <f aca="false">IF(ISBLANK(C175),"",IF(BK175&lt;&gt;Constants!$B$12, BK175 ,CW175))</f>
        <v/>
      </c>
      <c r="DQ175" s="82" t="str">
        <f aca="false">IF(ISBLANK($C175),"",IF($BK175&lt;&gt;Constants!$B$12,$BK175,$BL175))</f>
        <v/>
      </c>
      <c r="DR175" s="82" t="str">
        <f aca="false">IF(ISBLANK(C175),"",DH175)</f>
        <v/>
      </c>
      <c r="DS175" s="82" t="str">
        <f aca="false">IF(ISBLANK(C175),"",DG175)</f>
        <v/>
      </c>
      <c r="DT175" s="83" t="str">
        <f aca="false">IF(ISBLANK(C175),
  "",
IF(DS175=Constants!$B$9,COUNTA($C$11:$C510)+2,IF(DS175=Constants!$B$10,COUNTA($C$11:$C510)+1,IF(DS175=Constants!$B$11,COUNTA($C$11:$C510),DS175))))</f>
        <v/>
      </c>
      <c r="DU175" s="3"/>
      <c r="DV175" s="84" t="n">
        <f aca="false">IF(OR(ISNUMBER(DS175),DS175="DQ",DS175="P",DS175="NS"),
    1,
    0
)</f>
        <v>0</v>
      </c>
      <c r="DW175" s="84" t="n">
        <v>165</v>
      </c>
      <c r="DX175" s="84" t="str">
        <f aca="false">IF(ISBLANK($C175),"",IF(ISNUMBER(DT175),DT175+ROW($B175)/1000,""))</f>
        <v/>
      </c>
      <c r="DY175" s="84" t="str">
        <f aca="false">IF(ISNUMBER(DX175), RANK(DX175,DX$11:DX$510,1), "")</f>
        <v/>
      </c>
      <c r="DZ175" s="84" t="str">
        <f aca="false">IF(ISBLANK($C175),
    "",
    $B175
)</f>
        <v/>
      </c>
      <c r="EA175" s="84" t="str">
        <f aca="false">IF(ISBLANK($C175),
    "",
    $C175
)</f>
        <v/>
      </c>
      <c r="EB175" s="84" t="str">
        <f aca="false">IF(ISBLANK($C175),
    "",
    $D175
)</f>
        <v/>
      </c>
      <c r="EC175" s="84" t="str">
        <f aca="false">IF(ISBLANK($C175),"",$DQ175)</f>
        <v/>
      </c>
      <c r="ED175" s="86" t="str">
        <f aca="false">DP175</f>
        <v/>
      </c>
      <c r="EE175" s="84" t="str">
        <f aca="false">IF(ISBLANK($C175),
    "",
    DS175
)</f>
        <v/>
      </c>
      <c r="EF175" s="87" t="str">
        <f aca="false">IF(DW175&gt;DV$10,
    "",
    VLOOKUP(DW175,DY$11:EE673,7,FALSE())
)</f>
        <v/>
      </c>
      <c r="EG175" s="88" t="str">
        <f aca="false">IF(DW175&gt;DV$10,
    "",
    VLOOKUP(DW175,DY$11:EE673,2,FALSE())
)</f>
        <v/>
      </c>
      <c r="EH175" s="88" t="str">
        <f aca="false">IF(DW175&gt;DV$10,
    "",
    VLOOKUP(DW175,DY$11:EE673,3,FALSE())
)</f>
        <v/>
      </c>
      <c r="EI175" s="88" t="str">
        <f aca="false">IF(DW175&gt;DV$10,
    "",
    VLOOKUP(DW175,DY$11:EE673,4,FALSE())
)</f>
        <v/>
      </c>
      <c r="EJ175" s="89" t="str">
        <f aca="false">IF(DW175&gt;DV$10,
    "",
    VLOOKUP(DW175,DY$11:EE673,6,FALSE())
)</f>
        <v/>
      </c>
      <c r="EK175" s="59"/>
    </row>
    <row r="176" customFormat="false" ht="15.75" hidden="false" customHeight="false" outlineLevel="0" collapsed="false">
      <c r="A176" s="3"/>
      <c r="B176" s="153"/>
      <c r="C176" s="154"/>
      <c r="D176" s="135"/>
      <c r="E176" s="158"/>
      <c r="F176" s="137"/>
      <c r="G176" s="137"/>
      <c r="H176" s="138"/>
      <c r="I176" s="139"/>
      <c r="J176" s="140"/>
      <c r="K176" s="140"/>
      <c r="L176" s="140"/>
      <c r="M176" s="140"/>
      <c r="N176" s="141"/>
      <c r="O176" s="142"/>
      <c r="P176" s="137"/>
      <c r="Q176" s="138"/>
      <c r="R176" s="139"/>
      <c r="S176" s="140"/>
      <c r="T176" s="140"/>
      <c r="U176" s="140"/>
      <c r="V176" s="140"/>
      <c r="W176" s="141"/>
      <c r="X176" s="142"/>
      <c r="Y176" s="137"/>
      <c r="Z176" s="138"/>
      <c r="AA176" s="139"/>
      <c r="AB176" s="140"/>
      <c r="AC176" s="140"/>
      <c r="AD176" s="140"/>
      <c r="AE176" s="140"/>
      <c r="AF176" s="141"/>
      <c r="AG176" s="143"/>
      <c r="AH176" s="139"/>
      <c r="AI176" s="116"/>
      <c r="AJ176" s="116" t="str">
        <f aca="false">IF(ISBLANK($C176),
  "",
IF(E176=Constants!$B$7,
  TRUE(),
IF(E176=Constants!$B$8,
  FALSE(),
  TRUE()
)))</f>
        <v/>
      </c>
      <c r="AK176" s="117" t="str">
        <f aca="false">IF(ISBLANK($C176),"",IF(F176=Constants!$B$8,FALSE(),TRUE()))</f>
        <v/>
      </c>
      <c r="AL176" s="117" t="str">
        <f aca="false">IF(ISBLANK($C176),"",COUNTA($G176:$O176)&gt;0)</f>
        <v/>
      </c>
      <c r="AM176" s="117" t="str">
        <f aca="false">IF(OR(ISBLANK($C176),$AL176&lt;&gt;TRUE()),"",IF(ISBLANK(G176),Constants!$B$27,MAX(0,G176)))</f>
        <v/>
      </c>
      <c r="AN176" s="117" t="str">
        <f aca="false">IF(OR(ISBLANK($C176),$AL176&lt;&gt;TRUE()),"",IF(ISBLANK(H176),Constants!$B$28,MAX(0,H176)))</f>
        <v/>
      </c>
      <c r="AO176" s="117" t="str">
        <f aca="false">IF(OR(ISBLANK($C176),$AL176&lt;&gt;TRUE()),"",IF(J176=Constants!$B$7,TRUE(),IF(J176=Constants!$B$8,FALSE(),TRUE())))</f>
        <v/>
      </c>
      <c r="AP176" s="117" t="str">
        <f aca="false">IF(OR(ISBLANK($C176),$AL176&lt;&gt;TRUE()),"",IF(I176=Constants!$B$7,TRUE(),IF(I176=Constants!$B$8,FALSE(),TRUE())))</f>
        <v/>
      </c>
      <c r="AQ176" s="117" t="str">
        <f aca="false">IF(OR(ISBLANK($C176),$AL176&lt;&gt;TRUE()),"",IF(K176=Constants!$B$33,TRUE(),IF(K176=Constants!$B$34,FALSE(),IF(AND(ISNUMBER(O176),OR(ISBLANK(N176),N176=0)),TRUE(),IF(AND(ISBLANK(O176),ISNUMBER(N176),N176&lt;&gt;0),FALSE(),"")))))</f>
        <v/>
      </c>
      <c r="AR176" s="117" t="str">
        <f aca="false">IF(OR(ISBLANK($C176),$AL176&lt;&gt;TRUE()),"",IF(ISBLANK(L176),Constants!$B$35,MAX(0,MIN(Constants!$B$31,L176))))</f>
        <v/>
      </c>
      <c r="AS176" s="117" t="str">
        <f aca="false">IF(OR(ISBLANK($C176),$AL176&lt;&gt;TRUE()),"",IF(ISBLANK(M176),Constants!$B$35,MAX(0,MIN(Constants!$B$32,M176))))</f>
        <v/>
      </c>
      <c r="AT176" s="117" t="str">
        <f aca="false">IF(ISBLANK($C176),"",COUNTA($P176:$X176)&gt;0)</f>
        <v/>
      </c>
      <c r="AU176" s="117" t="str">
        <f aca="false">IF(OR(ISBLANK($C176),$AT176&lt;&gt;TRUE()),"",IF(ISBLANK(P176),Constants!$B$27,MAX(0,P176)))</f>
        <v/>
      </c>
      <c r="AV176" s="117" t="str">
        <f aca="false">IF(OR(ISBLANK($C176),$AT176&lt;&gt;TRUE()),"",IF(ISBLANK(Q176),Constants!$B$28,MAX(0,Q176)))</f>
        <v/>
      </c>
      <c r="AW176" s="117" t="str">
        <f aca="false">IF(OR(ISBLANK($C176),$AT176&lt;&gt;TRUE()),"",IF(S176=Constants!$B$7,TRUE(),IF(S176=Constants!$B$8,FALSE(),TRUE())))</f>
        <v/>
      </c>
      <c r="AX176" s="117" t="str">
        <f aca="false">IF(OR(ISBLANK($C176),$AT176&lt;&gt;TRUE()),"",IF(R176=Constants!$B$7,TRUE(),IF(R176=Constants!$B$8,FALSE(),TRUE())))</f>
        <v/>
      </c>
      <c r="AY176" s="117" t="str">
        <f aca="false">IF(OR(ISBLANK($C176),$AT176&lt;&gt;TRUE()),"",IF(T176=Constants!$B$33,TRUE(),IF(T176=Constants!$B$34,FALSE(),IF(AND(ISNUMBER(X176),OR(ISBLANK(W176),W176=0)),TRUE(),IF(AND(ISBLANK(X176),ISNUMBER(W176),W176&lt;&gt;0),FALSE(),"")))))</f>
        <v/>
      </c>
      <c r="AZ176" s="117" t="str">
        <f aca="false">IF(OR(ISBLANK($C176),$AT176&lt;&gt;TRUE()),"",IF(ISBLANK(U176),Constants!$B$35,MAX(0,MIN(Constants!$B$31,U176))))</f>
        <v/>
      </c>
      <c r="BA176" s="117" t="str">
        <f aca="false">IF(OR(ISBLANK($C176),$AT176&lt;&gt;TRUE()),"",IF(ISBLANK(V176),Constants!$B$35,MAX(0,MIN(Constants!$B$32,V176))))</f>
        <v/>
      </c>
      <c r="BB176" s="117" t="str">
        <f aca="false">IF(ISBLANK($C176),"",COUNTA($Y176:$AG176)&gt;0)</f>
        <v/>
      </c>
      <c r="BC176" s="117" t="str">
        <f aca="false">IF(OR(ISBLANK($C176),$BB176&lt;&gt;TRUE()),"",IF(ISBLANK(Y176),Constants!$B$27,MAX(0,Y176)))</f>
        <v/>
      </c>
      <c r="BD176" s="117" t="str">
        <f aca="false">IF(OR(ISBLANK($C176),$BB176&lt;&gt;TRUE()),"",IF(ISBLANK(Z176),Constants!$B$28,MAX(0,Z176)))</f>
        <v/>
      </c>
      <c r="BE176" s="117" t="str">
        <f aca="false">IF(OR(ISBLANK($C176),$BB176&lt;&gt;TRUE()),"",IF(AB176=Constants!$B$7,TRUE(),IF(AB176=Constants!$B$8,FALSE(),TRUE())))</f>
        <v/>
      </c>
      <c r="BF176" s="117" t="str">
        <f aca="false">IF(OR(ISBLANK($C176),$BB176&lt;&gt;TRUE()),"",IF(AA176=Constants!$B$7,TRUE(),IF(AA176=Constants!$B$8,FALSE(),TRUE())))</f>
        <v/>
      </c>
      <c r="BG176" s="117" t="str">
        <f aca="false">IF(OR(ISBLANK($C176),$BB176&lt;&gt;TRUE()),"",IF(AC176=Constants!$B$33,TRUE(),IF(AC176=Constants!$B$34,FALSE(),IF(AND(ISNUMBER(AG176),OR(ISBLANK(AF176),AF176=0)),TRUE(),IF(AND(ISBLANK(AG176),ISNUMBER(AF176),AF176&lt;&gt;0),FALSE(),"")))))</f>
        <v/>
      </c>
      <c r="BH176" s="117" t="str">
        <f aca="false">IF(OR(ISBLANK($C176),$BB176&lt;&gt;TRUE()),"",IF(ISBLANK(AD176),Constants!$B$35,MAX(0,MIN(Constants!$B$31,AD176))))</f>
        <v/>
      </c>
      <c r="BI176" s="117" t="str">
        <f aca="false">IF(OR(ISBLANK($C176),$BB176&lt;&gt;TRUE()),"",IF(ISBLANK(AE176),Constants!$B$35,MAX(0,MIN(Constants!$B$32,AE176))))</f>
        <v/>
      </c>
      <c r="BJ176" s="118" t="str">
        <f aca="false">IF(ISBLANK($C176),
  "",
IF(AH176=Constants!$B$7,
  TRUE(),
IF(AH176=Constants!$B$8,
  FALSE(),
  FALSE()
)))</f>
        <v/>
      </c>
      <c r="BK176" s="117" t="str">
        <f aca="false">IF(ISBLANK($C176),"",IF($BJ176,Constants!$B$9,IF(COUNTA($E176:$AH176)=0,Constants!$B$10,IF(NOT($AK176),Constants!$B$11,IF(AND(NOT(ISNUMBER($BM176)),COUNTA($O176,$X176,$AG176)&gt;0),Constants!$B$13,Constants!$B$12)))))</f>
        <v/>
      </c>
      <c r="BL176" s="117" t="str">
        <f aca="false">IF(ISBLANK($C176),"",IF($BK176&lt;&gt;Constants!$B$12,$BK176,Constants!$B$4))</f>
        <v/>
      </c>
      <c r="BM176" s="116" t="str">
        <f aca="false">IF(OR(ISBLANK($D$8), NOT(ISNUMBER($D$8))), Constants!$B$17,$D$8)</f>
        <v>ERROR: Set Target Time in cell D8</v>
      </c>
      <c r="BN176" s="119" t="str">
        <f aca="false">IF(OR($BK176&lt;&gt;Constants!$B$12,$AL176&lt;&gt;TRUE()),"",IF(NOT($AO176),TRUE(),IF($AQ176="","",$AQ176)))</f>
        <v/>
      </c>
      <c r="BO176" s="120" t="n">
        <f aca="false">IF(BN176="",FALSE(),IF(NOT($AO176),TRUE(),IF($AQ176,ISNUMBER(O176),ISNUMBER(N176))))</f>
        <v>0</v>
      </c>
      <c r="BP176" s="121" t="str">
        <f aca="false">IF(BO176,IF($AJ176,1,Constants!$B$22)*POWER(Constants!$B$23,MAX($AM176,0))*POWER(Constants!$B$24,MAX($AN176,0)),"")</f>
        <v/>
      </c>
      <c r="BQ176" s="117" t="str">
        <f aca="false">IF(OR($BK176&lt;&gt;Constants!$B$12,NOT($BO176)),"",IF(NOT($AO176),0,Constants!$B$19*IF($AQ176,1,MAX(0,MIN(1,(Constants!$B$20-N176)/Constants!$B$20)))))</f>
        <v/>
      </c>
      <c r="BR176" s="117" t="str">
        <f aca="false">IF(BQ176="","",BQ176*IF($AP176,1,Constants!$B$25)*BP176)</f>
        <v/>
      </c>
      <c r="BS176" s="117" t="str">
        <f aca="false">IF(OR($BK176&lt;&gt;Constants!$B$12,NOT($BO176)),"",IF(NOT($AO176),0,IF(NOT($AQ176),0,MAX(0,Constants!$B$21*(1-ABS(O176-$BM176)/$BM176)))))</f>
        <v/>
      </c>
      <c r="BT176" s="117" t="str">
        <f aca="false">IF(BS176="","",BS176*BP176)</f>
        <v/>
      </c>
      <c r="BU176" s="117" t="str">
        <f aca="false">IF(OR($BK176&lt;&gt;Constants!$B$12,NOT($BO176)),"",IF(OR(NOT($AO176),NOT($AP176)),0,MIN(Constants!$B$18,(Constants!$B$29*$AR176+Constants!$B$30*$AS176)*IF($AQ176,1,MAX(0,MIN(1,(Constants!$B$20-N176)/Constants!$B$20))))))</f>
        <v/>
      </c>
      <c r="BV176" s="117" t="str">
        <f aca="false">IF(BU176="","",BU176*BP176)</f>
        <v/>
      </c>
      <c r="BW176" s="122" t="str">
        <f aca="false">IF(OR($BK176&lt;&gt;Constants!$B$12,NOT($BO176)),"",BR176+BT176+BV176)</f>
        <v/>
      </c>
      <c r="BX176" s="119" t="str">
        <f aca="false">IF(OR($BK176&lt;&gt;Constants!$B$12,$AT176&lt;&gt;TRUE()),"",IF(NOT($AW176),TRUE(),IF($AY176="","",$AY176)))</f>
        <v/>
      </c>
      <c r="BY176" s="120" t="n">
        <f aca="false">IF(BX176="",FALSE(),IF(NOT($AW176),TRUE(),IF($AY176,ISNUMBER(X176),ISNUMBER(W176))))</f>
        <v>0</v>
      </c>
      <c r="BZ176" s="121" t="str">
        <f aca="false">IF(BY176,IF($AJ176,1,Constants!$B$22)*POWER(Constants!$B$23,MAX($AU176,0))*POWER(Constants!$B$24,MAX($AV176,0)),"")</f>
        <v/>
      </c>
      <c r="CA176" s="117" t="str">
        <f aca="false">IF(OR($BK176&lt;&gt;Constants!$B$12,NOT($BY176)),"",IF(NOT($AW176),0,Constants!$B$19*IF($AY176,1,MAX(0,MIN(1,(Constants!$B$20-W176)/Constants!$B$20)))))</f>
        <v/>
      </c>
      <c r="CB176" s="117" t="str">
        <f aca="false">IF(CA176="","",CA176*IF($AX176,1,Constants!$B$25)*BZ176)</f>
        <v/>
      </c>
      <c r="CC176" s="117" t="str">
        <f aca="false">IF(OR($BK176&lt;&gt;Constants!$B$12,NOT($BY176)),"",IF(NOT($AW176),0,IF(NOT($AY176),0,MAX(0,Constants!$B$21*(1-ABS(X176-$BM176)/$BM176)))))</f>
        <v/>
      </c>
      <c r="CD176" s="117" t="str">
        <f aca="false">IF(CC176="","",CC176*BZ176)</f>
        <v/>
      </c>
      <c r="CE176" s="117" t="str">
        <f aca="false">IF(OR($BK176&lt;&gt;Constants!$B$12,NOT($BY176)),"",IF(OR(NOT($AW176),NOT($AX176)),0,MIN(Constants!$B$18,(Constants!$B$29*$AZ176+Constants!$B$30*$BA176)*IF($AY176,1,MAX(0,MIN(1,(Constants!$B$20-W176)/Constants!$B$20))))))</f>
        <v/>
      </c>
      <c r="CF176" s="117" t="str">
        <f aca="false">IF(CE176="","",CE176*BZ176)</f>
        <v/>
      </c>
      <c r="CG176" s="122" t="str">
        <f aca="false">IF(OR($BK176&lt;&gt;Constants!$B$12,NOT($BY176)),"",CB176+CD176+CF176)</f>
        <v/>
      </c>
      <c r="CH176" s="119" t="n">
        <f aca="false">IF(OR(BN176="",BX176=""),TRUE(),BN176&lt;&gt;BX176)</f>
        <v>1</v>
      </c>
      <c r="CI176" s="117" t="str">
        <f aca="false">IF(OR($BK176&lt;&gt;Constants!$B$12,$BB176&lt;&gt;TRUE(),NOT($CH176)),"",IF(NOT($BE176),TRUE(),IF($BG176="","",$BG176)))</f>
        <v/>
      </c>
      <c r="CJ176" s="120" t="n">
        <f aca="false">IF(CI176="",FALSE(),IF(NOT($BE176),TRUE(),IF($BG176,ISNUMBER(AG176),ISNUMBER(AF176))))</f>
        <v>0</v>
      </c>
      <c r="CK176" s="121" t="str">
        <f aca="false">IF(CJ176,IF($AJ176,1,Constants!$B$22)*POWER(Constants!$B$23,MAX($BC176,0))*POWER(Constants!$B$24,MAX($BD176,0)),"")</f>
        <v/>
      </c>
      <c r="CL176" s="117" t="str">
        <f aca="false">IF(OR($BK176&lt;&gt;Constants!$B$12,NOT($CJ176)),"",IF(NOT($BE176),0,Constants!$B$19*IF($BG176,1,MAX(0,MIN(1,(Constants!$B$20-AF176)/Constants!$B$20)))))</f>
        <v/>
      </c>
      <c r="CM176" s="117" t="str">
        <f aca="false">IF(CL176="","",CL176*IF($BF176,1,Constants!$B$25)*CK176)</f>
        <v/>
      </c>
      <c r="CN176" s="117" t="str">
        <f aca="false">IF(OR($BK176&lt;&gt;Constants!$B$12,NOT($CJ176)),"",IF(NOT($BE176),0,IF(NOT($BG176),0,MAX(0,Constants!$B$21*(1-ABS(AG176-$BM176)/$BM176)))))</f>
        <v/>
      </c>
      <c r="CO176" s="117" t="str">
        <f aca="false">IF(CN176="","",CN176*CK176)</f>
        <v/>
      </c>
      <c r="CP176" s="117" t="str">
        <f aca="false">IF(OR($BK176&lt;&gt;Constants!$B$12,NOT($CJ176)),"",IF(OR(NOT($BE176),NOT($BF176)),0,MIN(Constants!$B$18,(Constants!$B$29*$BH176+Constants!$B$30*$BI176)*IF($BG176,1,MAX(0,MIN(1,(Constants!$B$20-AF176)/Constants!$B$20))))))</f>
        <v/>
      </c>
      <c r="CQ176" s="117" t="str">
        <f aca="false">IF(CP176="","",CP176*CK176)</f>
        <v/>
      </c>
      <c r="CR176" s="122" t="str">
        <f aca="false">IF(OR($BK176&lt;&gt;Constants!$B$12,NOT($CJ176)),"",CM176+CO176+CQ176)</f>
        <v/>
      </c>
      <c r="CS176" s="116" t="str">
        <f aca="false">IF(OR($BK176&lt;&gt;Constants!$B$12,ISBLANK($C176)),"",BW176)</f>
        <v/>
      </c>
      <c r="CT176" s="117" t="str">
        <f aca="false">IF(OR($BK176&lt;&gt;Constants!$B$12,ISBLANK($C176)),"",CG176)</f>
        <v/>
      </c>
      <c r="CU176" s="118" t="str">
        <f aca="false">IF(OR($BK176&lt;&gt;Constants!$B$12,ISBLANK($C176)),"",CR176)</f>
        <v/>
      </c>
      <c r="CV176" s="117" t="str">
        <f aca="false">IF(OR($BK176&lt;&gt;Constants!$B$12,ISBLANK($C176)),"",IF(COUNT(CS176:CU176)=0,0,MAX(CS176:CU176)))</f>
        <v/>
      </c>
      <c r="CW176" s="117" t="str">
        <f aca="false">IF($BK176&lt;&gt;Constants!$B$12,"",CV176)</f>
        <v/>
      </c>
      <c r="CX176" s="117" t="str">
        <f aca="false">IF(ISNUMBER(CW176), RANK(CW176,$CW$11:$CW$510), "")</f>
        <v/>
      </c>
      <c r="CY176" s="116" t="str">
        <f aca="false">IF(OR($BK176&lt;&gt;Constants!$B$12,ISBLANK($C176)),"",MAX(BT176,CD176,CO176))</f>
        <v/>
      </c>
      <c r="CZ176" s="117" t="str">
        <f aca="false">IF(ISNUMBER(CY176), RANK(CY176,CY$11:CY$510), "")</f>
        <v/>
      </c>
      <c r="DA176" s="117" t="str">
        <f aca="false">IF(OR($BK176&lt;&gt;Constants!$B$12,ISBLANK($C176)),"",MAX(AM176,AU176,IF($CH176,BC176,0)))</f>
        <v/>
      </c>
      <c r="DB176" s="117" t="str">
        <f aca="false">IF(ISNUMBER(DA176), RANK(DA176,DA$11:DA$510,1), "")</f>
        <v/>
      </c>
      <c r="DC176" s="117" t="str">
        <f aca="false">IF(OR($BK176&lt;&gt;Constants!$B$12,ISBLANK($C176)),"",MAX(BV176,CF176,CQ176))</f>
        <v/>
      </c>
      <c r="DD176" s="117" t="str">
        <f aca="false">IF(ISNUMBER(DC176),RANK(DC176,DC$11:DC$510),"")</f>
        <v/>
      </c>
      <c r="DE176" s="123" t="str">
        <f aca="false">IFERROR(IF(OR($BK176&lt;&gt;Constants!$B$12, ISBLANK($C176)),"",LARGE(CS176:CU176,2)), 0)</f>
        <v/>
      </c>
      <c r="DF176" s="118" t="str">
        <f aca="false">IF(ISNUMBER(DE176), RANK(DE176,DE$11:DE$510), "")</f>
        <v/>
      </c>
      <c r="DG176" s="117" t="str">
        <f aca="false">IF(ISBLANK($C176),"",IF(BK176=Constants!$B$12,RANK($CX176, $CX$11:$CX$510, 1)+
SUMPRODUCT(--($CX$11:$CX$510=$CX176),--($CZ176&gt;$CZ$11:$CZ$510))+
SUMPRODUCT(--($CX$11:$CX$510=$CX176),--($CZ176=$CZ$11:$CZ$510),--($DB176&gt;$DB$11:$DB$510))+
SUMPRODUCT(--($CX$11:$CX$510=$CX176),--($CZ176=$CZ$11:$CZ$510),--($DB176=$DB$11:$DB$510), --($DD176&gt;$DD$11:$DD$510))+
SUMPRODUCT(--($CX$11:$CX$510=$CX176),--($CZ176=$CZ$11:$CZ$510),--($DB176=$DB$11:$DB$510), --($DD176=$DD$11:$DD$510), --($DF176&gt;$DF$11:$DF$510))
,BK176)
)</f>
        <v/>
      </c>
      <c r="DH176" s="117" t="str">
        <f aca="false">IF(ISBLANK(C176),"",IF(BK176&lt;&gt;Constants!$B$12, BK176, CX176-DG176))</f>
        <v/>
      </c>
      <c r="DI176" s="118"/>
      <c r="DJ176" s="124"/>
      <c r="DK176" s="125" t="str">
        <f aca="false">IF(ISBLANK($C176),"",IF($BK176=Constants!$B$13,$BM176,""))</f>
        <v/>
      </c>
      <c r="DL176" s="124" t="str">
        <f aca="false">IF(ISBLANK($C176),"",IF($BK176&lt;&gt;Constants!$B$12,"",IF(COUNT($CS176:$CU176)=0,"",MATCH($CV176,$CS176:$CU176,0))))</f>
        <v/>
      </c>
      <c r="DM176" s="126" t="str">
        <f aca="false">IF(ISNUMBER($DL176),CHOOSE($DL176,$BR176,$CB176,$CM176),"")</f>
        <v/>
      </c>
      <c r="DN176" s="126" t="str">
        <f aca="false">IF(ISNUMBER($DL176),CHOOSE($DL176,$BT176,$CD176,$CO176),"")</f>
        <v/>
      </c>
      <c r="DO176" s="126" t="str">
        <f aca="false">IF(ISNUMBER($DL176),CHOOSE($DL176,$BV176,$CF176,$CQ176),"")</f>
        <v/>
      </c>
      <c r="DP176" s="127" t="str">
        <f aca="false">IF(ISBLANK(C176),"",IF(BK176&lt;&gt;Constants!$B$12, BK176 ,CW176))</f>
        <v/>
      </c>
      <c r="DQ176" s="128" t="str">
        <f aca="false">IF(ISBLANK($C176),"",IF($BK176&lt;&gt;Constants!$B$12,$BK176,$BL176))</f>
        <v/>
      </c>
      <c r="DR176" s="128" t="str">
        <f aca="false">IF(ISBLANK(C176),"",DH176)</f>
        <v/>
      </c>
      <c r="DS176" s="128" t="str">
        <f aca="false">IF(ISBLANK(C176),"",DG176)</f>
        <v/>
      </c>
      <c r="DT176" s="129" t="str">
        <f aca="false">IF(ISBLANK(C176),
  "",
IF(DS176=Constants!$B$9,COUNTA($C$11:$C510)+2,IF(DS176=Constants!$B$10,COUNTA($C$11:$C510)+1,IF(DS176=Constants!$B$11,COUNTA($C$11:$C510),DS176))))</f>
        <v/>
      </c>
      <c r="DU176" s="3"/>
      <c r="DV176" s="130" t="n">
        <f aca="false">IF(OR(ISNUMBER(DS176),DS176="DQ",DS176="P",DS176="NS"),
    1,
    0
)</f>
        <v>0</v>
      </c>
      <c r="DW176" s="130" t="n">
        <v>166</v>
      </c>
      <c r="DX176" s="130" t="str">
        <f aca="false">IF(ISBLANK($C176),"",IF(ISNUMBER(DT176),DT176+ROW($B176)/1000,""))</f>
        <v/>
      </c>
      <c r="DY176" s="130" t="str">
        <f aca="false">IF(ISNUMBER(DX176), RANK(DX176,DX$11:DX$510,1), "")</f>
        <v/>
      </c>
      <c r="DZ176" s="130" t="str">
        <f aca="false">IF(ISBLANK($C176),
    "",
    $B176
)</f>
        <v/>
      </c>
      <c r="EA176" s="130" t="str">
        <f aca="false">IF(ISBLANK($C176),
    "",
    $C176
)</f>
        <v/>
      </c>
      <c r="EB176" s="130" t="str">
        <f aca="false">IF(ISBLANK($C176),
    "",
    $D176
)</f>
        <v/>
      </c>
      <c r="EC176" s="130" t="str">
        <f aca="false">IF(ISBLANK($C176),"",$DQ176)</f>
        <v/>
      </c>
      <c r="ED176" s="131" t="str">
        <f aca="false">DP176</f>
        <v/>
      </c>
      <c r="EE176" s="130" t="str">
        <f aca="false">IF(ISBLANK($C176),
    "",
    DS176
)</f>
        <v/>
      </c>
      <c r="EF176" s="132" t="str">
        <f aca="false">IF(DW176&gt;DV$10,
    "",
    VLOOKUP(DW176,DY$11:EE674,7,FALSE())
)</f>
        <v/>
      </c>
      <c r="EG176" s="133" t="str">
        <f aca="false">IF(DW176&gt;DV$10,
    "",
    VLOOKUP(DW176,DY$11:EE674,2,FALSE())
)</f>
        <v/>
      </c>
      <c r="EH176" s="133" t="str">
        <f aca="false">IF(DW176&gt;DV$10,
    "",
    VLOOKUP(DW176,DY$11:EE674,3,FALSE())
)</f>
        <v/>
      </c>
      <c r="EI176" s="133" t="str">
        <f aca="false">IF(DW176&gt;DV$10,
    "",
    VLOOKUP(DW176,DY$11:EE674,4,FALSE())
)</f>
        <v/>
      </c>
      <c r="EJ176" s="134" t="str">
        <f aca="false">IF(DW176&gt;DV$10,
    "",
    VLOOKUP(DW176,DY$11:EE674,6,FALSE())
)</f>
        <v/>
      </c>
      <c r="EK176" s="59"/>
    </row>
    <row r="177" customFormat="false" ht="15.75" hidden="false" customHeight="false" outlineLevel="0" collapsed="false">
      <c r="A177" s="3"/>
      <c r="B177" s="153"/>
      <c r="C177" s="154"/>
      <c r="D177" s="135"/>
      <c r="E177" s="158"/>
      <c r="F177" s="137"/>
      <c r="G177" s="137"/>
      <c r="H177" s="138"/>
      <c r="I177" s="139"/>
      <c r="J177" s="140"/>
      <c r="K177" s="140"/>
      <c r="L177" s="140"/>
      <c r="M177" s="140"/>
      <c r="N177" s="141"/>
      <c r="O177" s="142"/>
      <c r="P177" s="137"/>
      <c r="Q177" s="138"/>
      <c r="R177" s="139"/>
      <c r="S177" s="140"/>
      <c r="T177" s="140"/>
      <c r="U177" s="140"/>
      <c r="V177" s="140"/>
      <c r="W177" s="141"/>
      <c r="X177" s="142"/>
      <c r="Y177" s="137"/>
      <c r="Z177" s="138"/>
      <c r="AA177" s="139"/>
      <c r="AB177" s="140"/>
      <c r="AC177" s="140"/>
      <c r="AD177" s="140"/>
      <c r="AE177" s="140"/>
      <c r="AF177" s="141"/>
      <c r="AG177" s="143"/>
      <c r="AH177" s="139"/>
      <c r="AI177" s="116"/>
      <c r="AJ177" s="116" t="str">
        <f aca="false">IF(ISBLANK($C177),
  "",
IF(E177=Constants!$B$7,
  TRUE(),
IF(E177=Constants!$B$8,
  FALSE(),
  TRUE()
)))</f>
        <v/>
      </c>
      <c r="AK177" s="117" t="str">
        <f aca="false">IF(ISBLANK($C177),"",IF(F177=Constants!$B$8,FALSE(),TRUE()))</f>
        <v/>
      </c>
      <c r="AL177" s="117" t="str">
        <f aca="false">IF(ISBLANK($C177),"",COUNTA($G177:$O177)&gt;0)</f>
        <v/>
      </c>
      <c r="AM177" s="117" t="str">
        <f aca="false">IF(OR(ISBLANK($C177),$AL177&lt;&gt;TRUE()),"",IF(ISBLANK(G177),Constants!$B$27,MAX(0,G177)))</f>
        <v/>
      </c>
      <c r="AN177" s="117" t="str">
        <f aca="false">IF(OR(ISBLANK($C177),$AL177&lt;&gt;TRUE()),"",IF(ISBLANK(H177),Constants!$B$28,MAX(0,H177)))</f>
        <v/>
      </c>
      <c r="AO177" s="117" t="str">
        <f aca="false">IF(OR(ISBLANK($C177),$AL177&lt;&gt;TRUE()),"",IF(J177=Constants!$B$7,TRUE(),IF(J177=Constants!$B$8,FALSE(),TRUE())))</f>
        <v/>
      </c>
      <c r="AP177" s="117" t="str">
        <f aca="false">IF(OR(ISBLANK($C177),$AL177&lt;&gt;TRUE()),"",IF(I177=Constants!$B$7,TRUE(),IF(I177=Constants!$B$8,FALSE(),TRUE())))</f>
        <v/>
      </c>
      <c r="AQ177" s="117" t="str">
        <f aca="false">IF(OR(ISBLANK($C177),$AL177&lt;&gt;TRUE()),"",IF(K177=Constants!$B$33,TRUE(),IF(K177=Constants!$B$34,FALSE(),IF(AND(ISNUMBER(O177),OR(ISBLANK(N177),N177=0)),TRUE(),IF(AND(ISBLANK(O177),ISNUMBER(N177),N177&lt;&gt;0),FALSE(),"")))))</f>
        <v/>
      </c>
      <c r="AR177" s="117" t="str">
        <f aca="false">IF(OR(ISBLANK($C177),$AL177&lt;&gt;TRUE()),"",IF(ISBLANK(L177),Constants!$B$35,MAX(0,MIN(Constants!$B$31,L177))))</f>
        <v/>
      </c>
      <c r="AS177" s="117" t="str">
        <f aca="false">IF(OR(ISBLANK($C177),$AL177&lt;&gt;TRUE()),"",IF(ISBLANK(M177),Constants!$B$35,MAX(0,MIN(Constants!$B$32,M177))))</f>
        <v/>
      </c>
      <c r="AT177" s="117" t="str">
        <f aca="false">IF(ISBLANK($C177),"",COUNTA($P177:$X177)&gt;0)</f>
        <v/>
      </c>
      <c r="AU177" s="117" t="str">
        <f aca="false">IF(OR(ISBLANK($C177),$AT177&lt;&gt;TRUE()),"",IF(ISBLANK(P177),Constants!$B$27,MAX(0,P177)))</f>
        <v/>
      </c>
      <c r="AV177" s="117" t="str">
        <f aca="false">IF(OR(ISBLANK($C177),$AT177&lt;&gt;TRUE()),"",IF(ISBLANK(Q177),Constants!$B$28,MAX(0,Q177)))</f>
        <v/>
      </c>
      <c r="AW177" s="117" t="str">
        <f aca="false">IF(OR(ISBLANK($C177),$AT177&lt;&gt;TRUE()),"",IF(S177=Constants!$B$7,TRUE(),IF(S177=Constants!$B$8,FALSE(),TRUE())))</f>
        <v/>
      </c>
      <c r="AX177" s="117" t="str">
        <f aca="false">IF(OR(ISBLANK($C177),$AT177&lt;&gt;TRUE()),"",IF(R177=Constants!$B$7,TRUE(),IF(R177=Constants!$B$8,FALSE(),TRUE())))</f>
        <v/>
      </c>
      <c r="AY177" s="117" t="str">
        <f aca="false">IF(OR(ISBLANK($C177),$AT177&lt;&gt;TRUE()),"",IF(T177=Constants!$B$33,TRUE(),IF(T177=Constants!$B$34,FALSE(),IF(AND(ISNUMBER(X177),OR(ISBLANK(W177),W177=0)),TRUE(),IF(AND(ISBLANK(X177),ISNUMBER(W177),W177&lt;&gt;0),FALSE(),"")))))</f>
        <v/>
      </c>
      <c r="AZ177" s="117" t="str">
        <f aca="false">IF(OR(ISBLANK($C177),$AT177&lt;&gt;TRUE()),"",IF(ISBLANK(U177),Constants!$B$35,MAX(0,MIN(Constants!$B$31,U177))))</f>
        <v/>
      </c>
      <c r="BA177" s="117" t="str">
        <f aca="false">IF(OR(ISBLANK($C177),$AT177&lt;&gt;TRUE()),"",IF(ISBLANK(V177),Constants!$B$35,MAX(0,MIN(Constants!$B$32,V177))))</f>
        <v/>
      </c>
      <c r="BB177" s="117" t="str">
        <f aca="false">IF(ISBLANK($C177),"",COUNTA($Y177:$AG177)&gt;0)</f>
        <v/>
      </c>
      <c r="BC177" s="117" t="str">
        <f aca="false">IF(OR(ISBLANK($C177),$BB177&lt;&gt;TRUE()),"",IF(ISBLANK(Y177),Constants!$B$27,MAX(0,Y177)))</f>
        <v/>
      </c>
      <c r="BD177" s="117" t="str">
        <f aca="false">IF(OR(ISBLANK($C177),$BB177&lt;&gt;TRUE()),"",IF(ISBLANK(Z177),Constants!$B$28,MAX(0,Z177)))</f>
        <v/>
      </c>
      <c r="BE177" s="117" t="str">
        <f aca="false">IF(OR(ISBLANK($C177),$BB177&lt;&gt;TRUE()),"",IF(AB177=Constants!$B$7,TRUE(),IF(AB177=Constants!$B$8,FALSE(),TRUE())))</f>
        <v/>
      </c>
      <c r="BF177" s="117" t="str">
        <f aca="false">IF(OR(ISBLANK($C177),$BB177&lt;&gt;TRUE()),"",IF(AA177=Constants!$B$7,TRUE(),IF(AA177=Constants!$B$8,FALSE(),TRUE())))</f>
        <v/>
      </c>
      <c r="BG177" s="117" t="str">
        <f aca="false">IF(OR(ISBLANK($C177),$BB177&lt;&gt;TRUE()),"",IF(AC177=Constants!$B$33,TRUE(),IF(AC177=Constants!$B$34,FALSE(),IF(AND(ISNUMBER(AG177),OR(ISBLANK(AF177),AF177=0)),TRUE(),IF(AND(ISBLANK(AG177),ISNUMBER(AF177),AF177&lt;&gt;0),FALSE(),"")))))</f>
        <v/>
      </c>
      <c r="BH177" s="117" t="str">
        <f aca="false">IF(OR(ISBLANK($C177),$BB177&lt;&gt;TRUE()),"",IF(ISBLANK(AD177),Constants!$B$35,MAX(0,MIN(Constants!$B$31,AD177))))</f>
        <v/>
      </c>
      <c r="BI177" s="117" t="str">
        <f aca="false">IF(OR(ISBLANK($C177),$BB177&lt;&gt;TRUE()),"",IF(ISBLANK(AE177),Constants!$B$35,MAX(0,MIN(Constants!$B$32,AE177))))</f>
        <v/>
      </c>
      <c r="BJ177" s="118" t="str">
        <f aca="false">IF(ISBLANK($C177),
  "",
IF(AH177=Constants!$B$7,
  TRUE(),
IF(AH177=Constants!$B$8,
  FALSE(),
  FALSE()
)))</f>
        <v/>
      </c>
      <c r="BK177" s="117" t="str">
        <f aca="false">IF(ISBLANK($C177),"",IF($BJ177,Constants!$B$9,IF(COUNTA($E177:$AH177)=0,Constants!$B$10,IF(NOT($AK177),Constants!$B$11,IF(AND(NOT(ISNUMBER($BM177)),COUNTA($O177,$X177,$AG177)&gt;0),Constants!$B$13,Constants!$B$12)))))</f>
        <v/>
      </c>
      <c r="BL177" s="117" t="str">
        <f aca="false">IF(ISBLANK($C177),"",IF($BK177&lt;&gt;Constants!$B$12,$BK177,Constants!$B$4))</f>
        <v/>
      </c>
      <c r="BM177" s="116" t="str">
        <f aca="false">IF(OR(ISBLANK($D$8), NOT(ISNUMBER($D$8))), Constants!$B$17,$D$8)</f>
        <v>ERROR: Set Target Time in cell D8</v>
      </c>
      <c r="BN177" s="119" t="str">
        <f aca="false">IF(OR($BK177&lt;&gt;Constants!$B$12,$AL177&lt;&gt;TRUE()),"",IF(NOT($AO177),TRUE(),IF($AQ177="","",$AQ177)))</f>
        <v/>
      </c>
      <c r="BO177" s="120" t="n">
        <f aca="false">IF(BN177="",FALSE(),IF(NOT($AO177),TRUE(),IF($AQ177,ISNUMBER(O177),ISNUMBER(N177))))</f>
        <v>0</v>
      </c>
      <c r="BP177" s="121" t="str">
        <f aca="false">IF(BO177,IF($AJ177,1,Constants!$B$22)*POWER(Constants!$B$23,MAX($AM177,0))*POWER(Constants!$B$24,MAX($AN177,0)),"")</f>
        <v/>
      </c>
      <c r="BQ177" s="117" t="str">
        <f aca="false">IF(OR($BK177&lt;&gt;Constants!$B$12,NOT($BO177)),"",IF(NOT($AO177),0,Constants!$B$19*IF($AQ177,1,MAX(0,MIN(1,(Constants!$B$20-N177)/Constants!$B$20)))))</f>
        <v/>
      </c>
      <c r="BR177" s="117" t="str">
        <f aca="false">IF(BQ177="","",BQ177*IF($AP177,1,Constants!$B$25)*BP177)</f>
        <v/>
      </c>
      <c r="BS177" s="117" t="str">
        <f aca="false">IF(OR($BK177&lt;&gt;Constants!$B$12,NOT($BO177)),"",IF(NOT($AO177),0,IF(NOT($AQ177),0,MAX(0,Constants!$B$21*(1-ABS(O177-$BM177)/$BM177)))))</f>
        <v/>
      </c>
      <c r="BT177" s="117" t="str">
        <f aca="false">IF(BS177="","",BS177*BP177)</f>
        <v/>
      </c>
      <c r="BU177" s="117" t="str">
        <f aca="false">IF(OR($BK177&lt;&gt;Constants!$B$12,NOT($BO177)),"",IF(OR(NOT($AO177),NOT($AP177)),0,MIN(Constants!$B$18,(Constants!$B$29*$AR177+Constants!$B$30*$AS177)*IF($AQ177,1,MAX(0,MIN(1,(Constants!$B$20-N177)/Constants!$B$20))))))</f>
        <v/>
      </c>
      <c r="BV177" s="117" t="str">
        <f aca="false">IF(BU177="","",BU177*BP177)</f>
        <v/>
      </c>
      <c r="BW177" s="122" t="str">
        <f aca="false">IF(OR($BK177&lt;&gt;Constants!$B$12,NOT($BO177)),"",BR177+BT177+BV177)</f>
        <v/>
      </c>
      <c r="BX177" s="119" t="str">
        <f aca="false">IF(OR($BK177&lt;&gt;Constants!$B$12,$AT177&lt;&gt;TRUE()),"",IF(NOT($AW177),TRUE(),IF($AY177="","",$AY177)))</f>
        <v/>
      </c>
      <c r="BY177" s="120" t="n">
        <f aca="false">IF(BX177="",FALSE(),IF(NOT($AW177),TRUE(),IF($AY177,ISNUMBER(X177),ISNUMBER(W177))))</f>
        <v>0</v>
      </c>
      <c r="BZ177" s="121" t="str">
        <f aca="false">IF(BY177,IF($AJ177,1,Constants!$B$22)*POWER(Constants!$B$23,MAX($AU177,0))*POWER(Constants!$B$24,MAX($AV177,0)),"")</f>
        <v/>
      </c>
      <c r="CA177" s="117" t="str">
        <f aca="false">IF(OR($BK177&lt;&gt;Constants!$B$12,NOT($BY177)),"",IF(NOT($AW177),0,Constants!$B$19*IF($AY177,1,MAX(0,MIN(1,(Constants!$B$20-W177)/Constants!$B$20)))))</f>
        <v/>
      </c>
      <c r="CB177" s="117" t="str">
        <f aca="false">IF(CA177="","",CA177*IF($AX177,1,Constants!$B$25)*BZ177)</f>
        <v/>
      </c>
      <c r="CC177" s="117" t="str">
        <f aca="false">IF(OR($BK177&lt;&gt;Constants!$B$12,NOT($BY177)),"",IF(NOT($AW177),0,IF(NOT($AY177),0,MAX(0,Constants!$B$21*(1-ABS(X177-$BM177)/$BM177)))))</f>
        <v/>
      </c>
      <c r="CD177" s="117" t="str">
        <f aca="false">IF(CC177="","",CC177*BZ177)</f>
        <v/>
      </c>
      <c r="CE177" s="117" t="str">
        <f aca="false">IF(OR($BK177&lt;&gt;Constants!$B$12,NOT($BY177)),"",IF(OR(NOT($AW177),NOT($AX177)),0,MIN(Constants!$B$18,(Constants!$B$29*$AZ177+Constants!$B$30*$BA177)*IF($AY177,1,MAX(0,MIN(1,(Constants!$B$20-W177)/Constants!$B$20))))))</f>
        <v/>
      </c>
      <c r="CF177" s="117" t="str">
        <f aca="false">IF(CE177="","",CE177*BZ177)</f>
        <v/>
      </c>
      <c r="CG177" s="122" t="str">
        <f aca="false">IF(OR($BK177&lt;&gt;Constants!$B$12,NOT($BY177)),"",CB177+CD177+CF177)</f>
        <v/>
      </c>
      <c r="CH177" s="119" t="n">
        <f aca="false">IF(OR(BN177="",BX177=""),TRUE(),BN177&lt;&gt;BX177)</f>
        <v>1</v>
      </c>
      <c r="CI177" s="117" t="str">
        <f aca="false">IF(OR($BK177&lt;&gt;Constants!$B$12,$BB177&lt;&gt;TRUE(),NOT($CH177)),"",IF(NOT($BE177),TRUE(),IF($BG177="","",$BG177)))</f>
        <v/>
      </c>
      <c r="CJ177" s="120" t="n">
        <f aca="false">IF(CI177="",FALSE(),IF(NOT($BE177),TRUE(),IF($BG177,ISNUMBER(AG177),ISNUMBER(AF177))))</f>
        <v>0</v>
      </c>
      <c r="CK177" s="121" t="str">
        <f aca="false">IF(CJ177,IF($AJ177,1,Constants!$B$22)*POWER(Constants!$B$23,MAX($BC177,0))*POWER(Constants!$B$24,MAX($BD177,0)),"")</f>
        <v/>
      </c>
      <c r="CL177" s="117" t="str">
        <f aca="false">IF(OR($BK177&lt;&gt;Constants!$B$12,NOT($CJ177)),"",IF(NOT($BE177),0,Constants!$B$19*IF($BG177,1,MAX(0,MIN(1,(Constants!$B$20-AF177)/Constants!$B$20)))))</f>
        <v/>
      </c>
      <c r="CM177" s="117" t="str">
        <f aca="false">IF(CL177="","",CL177*IF($BF177,1,Constants!$B$25)*CK177)</f>
        <v/>
      </c>
      <c r="CN177" s="117" t="str">
        <f aca="false">IF(OR($BK177&lt;&gt;Constants!$B$12,NOT($CJ177)),"",IF(NOT($BE177),0,IF(NOT($BG177),0,MAX(0,Constants!$B$21*(1-ABS(AG177-$BM177)/$BM177)))))</f>
        <v/>
      </c>
      <c r="CO177" s="117" t="str">
        <f aca="false">IF(CN177="","",CN177*CK177)</f>
        <v/>
      </c>
      <c r="CP177" s="117" t="str">
        <f aca="false">IF(OR($BK177&lt;&gt;Constants!$B$12,NOT($CJ177)),"",IF(OR(NOT($BE177),NOT($BF177)),0,MIN(Constants!$B$18,(Constants!$B$29*$BH177+Constants!$B$30*$BI177)*IF($BG177,1,MAX(0,MIN(1,(Constants!$B$20-AF177)/Constants!$B$20))))))</f>
        <v/>
      </c>
      <c r="CQ177" s="117" t="str">
        <f aca="false">IF(CP177="","",CP177*CK177)</f>
        <v/>
      </c>
      <c r="CR177" s="122" t="str">
        <f aca="false">IF(OR($BK177&lt;&gt;Constants!$B$12,NOT($CJ177)),"",CM177+CO177+CQ177)</f>
        <v/>
      </c>
      <c r="CS177" s="116" t="str">
        <f aca="false">IF(OR($BK177&lt;&gt;Constants!$B$12,ISBLANK($C177)),"",BW177)</f>
        <v/>
      </c>
      <c r="CT177" s="117" t="str">
        <f aca="false">IF(OR($BK177&lt;&gt;Constants!$B$12,ISBLANK($C177)),"",CG177)</f>
        <v/>
      </c>
      <c r="CU177" s="118" t="str">
        <f aca="false">IF(OR($BK177&lt;&gt;Constants!$B$12,ISBLANK($C177)),"",CR177)</f>
        <v/>
      </c>
      <c r="CV177" s="117" t="str">
        <f aca="false">IF(OR($BK177&lt;&gt;Constants!$B$12,ISBLANK($C177)),"",IF(COUNT(CS177:CU177)=0,0,MAX(CS177:CU177)))</f>
        <v/>
      </c>
      <c r="CW177" s="117" t="str">
        <f aca="false">IF($BK177&lt;&gt;Constants!$B$12,"",CV177)</f>
        <v/>
      </c>
      <c r="CX177" s="117" t="str">
        <f aca="false">IF(ISNUMBER(CW177), RANK(CW177,$CW$11:$CW$510), "")</f>
        <v/>
      </c>
      <c r="CY177" s="116" t="str">
        <f aca="false">IF(OR($BK177&lt;&gt;Constants!$B$12,ISBLANK($C177)),"",MAX(BT177,CD177,CO177))</f>
        <v/>
      </c>
      <c r="CZ177" s="117" t="str">
        <f aca="false">IF(ISNUMBER(CY177), RANK(CY177,CY$11:CY$510), "")</f>
        <v/>
      </c>
      <c r="DA177" s="117" t="str">
        <f aca="false">IF(OR($BK177&lt;&gt;Constants!$B$12,ISBLANK($C177)),"",MAX(AM177,AU177,IF($CH177,BC177,0)))</f>
        <v/>
      </c>
      <c r="DB177" s="117" t="str">
        <f aca="false">IF(ISNUMBER(DA177), RANK(DA177,DA$11:DA$510,1), "")</f>
        <v/>
      </c>
      <c r="DC177" s="117" t="str">
        <f aca="false">IF(OR($BK177&lt;&gt;Constants!$B$12,ISBLANK($C177)),"",MAX(BV177,CF177,CQ177))</f>
        <v/>
      </c>
      <c r="DD177" s="117" t="str">
        <f aca="false">IF(ISNUMBER(DC177),RANK(DC177,DC$11:DC$510),"")</f>
        <v/>
      </c>
      <c r="DE177" s="123" t="str">
        <f aca="false">IFERROR(IF(OR($BK177&lt;&gt;Constants!$B$12, ISBLANK($C177)),"",LARGE(CS177:CU177,2)), 0)</f>
        <v/>
      </c>
      <c r="DF177" s="118" t="str">
        <f aca="false">IF(ISNUMBER(DE177), RANK(DE177,DE$11:DE$510), "")</f>
        <v/>
      </c>
      <c r="DG177" s="117" t="str">
        <f aca="false">IF(ISBLANK($C177),"",IF(BK177=Constants!$B$12,RANK($CX177, $CX$11:$CX$510, 1)+
SUMPRODUCT(--($CX$11:$CX$510=$CX177),--($CZ177&gt;$CZ$11:$CZ$510))+
SUMPRODUCT(--($CX$11:$CX$510=$CX177),--($CZ177=$CZ$11:$CZ$510),--($DB177&gt;$DB$11:$DB$510))+
SUMPRODUCT(--($CX$11:$CX$510=$CX177),--($CZ177=$CZ$11:$CZ$510),--($DB177=$DB$11:$DB$510), --($DD177&gt;$DD$11:$DD$510))+
SUMPRODUCT(--($CX$11:$CX$510=$CX177),--($CZ177=$CZ$11:$CZ$510),--($DB177=$DB$11:$DB$510), --($DD177=$DD$11:$DD$510), --($DF177&gt;$DF$11:$DF$510))
,BK177)
)</f>
        <v/>
      </c>
      <c r="DH177" s="117" t="str">
        <f aca="false">IF(ISBLANK(C177),"",IF(BK177&lt;&gt;Constants!$B$12, BK177, CX177-DG177))</f>
        <v/>
      </c>
      <c r="DI177" s="118"/>
      <c r="DJ177" s="124"/>
      <c r="DK177" s="125" t="str">
        <f aca="false">IF(ISBLANK($C177),"",IF($BK177=Constants!$B$13,$BM177,""))</f>
        <v/>
      </c>
      <c r="DL177" s="124" t="str">
        <f aca="false">IF(ISBLANK($C177),"",IF($BK177&lt;&gt;Constants!$B$12,"",IF(COUNT($CS177:$CU177)=0,"",MATCH($CV177,$CS177:$CU177,0))))</f>
        <v/>
      </c>
      <c r="DM177" s="126" t="str">
        <f aca="false">IF(ISNUMBER($DL177),CHOOSE($DL177,$BR177,$CB177,$CM177),"")</f>
        <v/>
      </c>
      <c r="DN177" s="126" t="str">
        <f aca="false">IF(ISNUMBER($DL177),CHOOSE($DL177,$BT177,$CD177,$CO177),"")</f>
        <v/>
      </c>
      <c r="DO177" s="126" t="str">
        <f aca="false">IF(ISNUMBER($DL177),CHOOSE($DL177,$BV177,$CF177,$CQ177),"")</f>
        <v/>
      </c>
      <c r="DP177" s="127" t="str">
        <f aca="false">IF(ISBLANK(C177),"",IF(BK177&lt;&gt;Constants!$B$12, BK177 ,CW177))</f>
        <v/>
      </c>
      <c r="DQ177" s="128" t="str">
        <f aca="false">IF(ISBLANK($C177),"",IF($BK177&lt;&gt;Constants!$B$12,$BK177,$BL177))</f>
        <v/>
      </c>
      <c r="DR177" s="128" t="str">
        <f aca="false">IF(ISBLANK(C177),"",DH177)</f>
        <v/>
      </c>
      <c r="DS177" s="128" t="str">
        <f aca="false">IF(ISBLANK(C177),"",DG177)</f>
        <v/>
      </c>
      <c r="DT177" s="129" t="str">
        <f aca="false">IF(ISBLANK(C177),
  "",
IF(DS177=Constants!$B$9,COUNTA($C$11:$C510)+2,IF(DS177=Constants!$B$10,COUNTA($C$11:$C510)+1,IF(DS177=Constants!$B$11,COUNTA($C$11:$C510),DS177))))</f>
        <v/>
      </c>
      <c r="DU177" s="3"/>
      <c r="DV177" s="130" t="n">
        <f aca="false">IF(OR(ISNUMBER(DS177),DS177="DQ",DS177="P",DS177="NS"),
    1,
    0
)</f>
        <v>0</v>
      </c>
      <c r="DW177" s="130" t="n">
        <v>167</v>
      </c>
      <c r="DX177" s="130" t="str">
        <f aca="false">IF(ISBLANK($C177),"",IF(ISNUMBER(DT177),DT177+ROW($B177)/1000,""))</f>
        <v/>
      </c>
      <c r="DY177" s="130" t="str">
        <f aca="false">IF(ISNUMBER(DX177), RANK(DX177,DX$11:DX$510,1), "")</f>
        <v/>
      </c>
      <c r="DZ177" s="130" t="str">
        <f aca="false">IF(ISBLANK($C177),
    "",
    $B177
)</f>
        <v/>
      </c>
      <c r="EA177" s="130" t="str">
        <f aca="false">IF(ISBLANK($C177),
    "",
    $C177
)</f>
        <v/>
      </c>
      <c r="EB177" s="130" t="str">
        <f aca="false">IF(ISBLANK($C177),
    "",
    $D177
)</f>
        <v/>
      </c>
      <c r="EC177" s="130" t="str">
        <f aca="false">IF(ISBLANK($C177),"",$DQ177)</f>
        <v/>
      </c>
      <c r="ED177" s="131" t="str">
        <f aca="false">DP177</f>
        <v/>
      </c>
      <c r="EE177" s="130" t="str">
        <f aca="false">IF(ISBLANK($C177),
    "",
    DS177
)</f>
        <v/>
      </c>
      <c r="EF177" s="132" t="str">
        <f aca="false">IF(DW177&gt;DV$10,
    "",
    VLOOKUP(DW177,DY$11:EE675,7,FALSE())
)</f>
        <v/>
      </c>
      <c r="EG177" s="133" t="str">
        <f aca="false">IF(DW177&gt;DV$10,
    "",
    VLOOKUP(DW177,DY$11:EE675,2,FALSE())
)</f>
        <v/>
      </c>
      <c r="EH177" s="133" t="str">
        <f aca="false">IF(DW177&gt;DV$10,
    "",
    VLOOKUP(DW177,DY$11:EE675,3,FALSE())
)</f>
        <v/>
      </c>
      <c r="EI177" s="133" t="str">
        <f aca="false">IF(DW177&gt;DV$10,
    "",
    VLOOKUP(DW177,DY$11:EE675,4,FALSE())
)</f>
        <v/>
      </c>
      <c r="EJ177" s="134" t="str">
        <f aca="false">IF(DW177&gt;DV$10,
    "",
    VLOOKUP(DW177,DY$11:EE675,6,FALSE())
)</f>
        <v/>
      </c>
      <c r="EK177" s="59"/>
    </row>
    <row r="178" customFormat="false" ht="15.75" hidden="false" customHeight="false" outlineLevel="0" collapsed="false">
      <c r="A178" s="3"/>
      <c r="B178" s="153"/>
      <c r="C178" s="154"/>
      <c r="D178" s="135"/>
      <c r="E178" s="158"/>
      <c r="F178" s="137"/>
      <c r="G178" s="137"/>
      <c r="H178" s="138"/>
      <c r="I178" s="139"/>
      <c r="J178" s="140"/>
      <c r="K178" s="140"/>
      <c r="L178" s="140"/>
      <c r="M178" s="140"/>
      <c r="N178" s="141"/>
      <c r="O178" s="142"/>
      <c r="P178" s="137"/>
      <c r="Q178" s="138"/>
      <c r="R178" s="139"/>
      <c r="S178" s="140"/>
      <c r="T178" s="140"/>
      <c r="U178" s="140"/>
      <c r="V178" s="140"/>
      <c r="W178" s="141"/>
      <c r="X178" s="142"/>
      <c r="Y178" s="137"/>
      <c r="Z178" s="138"/>
      <c r="AA178" s="139"/>
      <c r="AB178" s="140"/>
      <c r="AC178" s="140"/>
      <c r="AD178" s="140"/>
      <c r="AE178" s="140"/>
      <c r="AF178" s="141"/>
      <c r="AG178" s="143"/>
      <c r="AH178" s="139"/>
      <c r="AI178" s="116"/>
      <c r="AJ178" s="116" t="str">
        <f aca="false">IF(ISBLANK($C178),
  "",
IF(E178=Constants!$B$7,
  TRUE(),
IF(E178=Constants!$B$8,
  FALSE(),
  TRUE()
)))</f>
        <v/>
      </c>
      <c r="AK178" s="117" t="str">
        <f aca="false">IF(ISBLANK($C178),"",IF(F178=Constants!$B$8,FALSE(),TRUE()))</f>
        <v/>
      </c>
      <c r="AL178" s="117" t="str">
        <f aca="false">IF(ISBLANK($C178),"",COUNTA($G178:$O178)&gt;0)</f>
        <v/>
      </c>
      <c r="AM178" s="117" t="str">
        <f aca="false">IF(OR(ISBLANK($C178),$AL178&lt;&gt;TRUE()),"",IF(ISBLANK(G178),Constants!$B$27,MAX(0,G178)))</f>
        <v/>
      </c>
      <c r="AN178" s="117" t="str">
        <f aca="false">IF(OR(ISBLANK($C178),$AL178&lt;&gt;TRUE()),"",IF(ISBLANK(H178),Constants!$B$28,MAX(0,H178)))</f>
        <v/>
      </c>
      <c r="AO178" s="117" t="str">
        <f aca="false">IF(OR(ISBLANK($C178),$AL178&lt;&gt;TRUE()),"",IF(J178=Constants!$B$7,TRUE(),IF(J178=Constants!$B$8,FALSE(),TRUE())))</f>
        <v/>
      </c>
      <c r="AP178" s="117" t="str">
        <f aca="false">IF(OR(ISBLANK($C178),$AL178&lt;&gt;TRUE()),"",IF(I178=Constants!$B$7,TRUE(),IF(I178=Constants!$B$8,FALSE(),TRUE())))</f>
        <v/>
      </c>
      <c r="AQ178" s="117" t="str">
        <f aca="false">IF(OR(ISBLANK($C178),$AL178&lt;&gt;TRUE()),"",IF(K178=Constants!$B$33,TRUE(),IF(K178=Constants!$B$34,FALSE(),IF(AND(ISNUMBER(O178),OR(ISBLANK(N178),N178=0)),TRUE(),IF(AND(ISBLANK(O178),ISNUMBER(N178),N178&lt;&gt;0),FALSE(),"")))))</f>
        <v/>
      </c>
      <c r="AR178" s="117" t="str">
        <f aca="false">IF(OR(ISBLANK($C178),$AL178&lt;&gt;TRUE()),"",IF(ISBLANK(L178),Constants!$B$35,MAX(0,MIN(Constants!$B$31,L178))))</f>
        <v/>
      </c>
      <c r="AS178" s="117" t="str">
        <f aca="false">IF(OR(ISBLANK($C178),$AL178&lt;&gt;TRUE()),"",IF(ISBLANK(M178),Constants!$B$35,MAX(0,MIN(Constants!$B$32,M178))))</f>
        <v/>
      </c>
      <c r="AT178" s="117" t="str">
        <f aca="false">IF(ISBLANK($C178),"",COUNTA($P178:$X178)&gt;0)</f>
        <v/>
      </c>
      <c r="AU178" s="117" t="str">
        <f aca="false">IF(OR(ISBLANK($C178),$AT178&lt;&gt;TRUE()),"",IF(ISBLANK(P178),Constants!$B$27,MAX(0,P178)))</f>
        <v/>
      </c>
      <c r="AV178" s="117" t="str">
        <f aca="false">IF(OR(ISBLANK($C178),$AT178&lt;&gt;TRUE()),"",IF(ISBLANK(Q178),Constants!$B$28,MAX(0,Q178)))</f>
        <v/>
      </c>
      <c r="AW178" s="117" t="str">
        <f aca="false">IF(OR(ISBLANK($C178),$AT178&lt;&gt;TRUE()),"",IF(S178=Constants!$B$7,TRUE(),IF(S178=Constants!$B$8,FALSE(),TRUE())))</f>
        <v/>
      </c>
      <c r="AX178" s="117" t="str">
        <f aca="false">IF(OR(ISBLANK($C178),$AT178&lt;&gt;TRUE()),"",IF(R178=Constants!$B$7,TRUE(),IF(R178=Constants!$B$8,FALSE(),TRUE())))</f>
        <v/>
      </c>
      <c r="AY178" s="117" t="str">
        <f aca="false">IF(OR(ISBLANK($C178),$AT178&lt;&gt;TRUE()),"",IF(T178=Constants!$B$33,TRUE(),IF(T178=Constants!$B$34,FALSE(),IF(AND(ISNUMBER(X178),OR(ISBLANK(W178),W178=0)),TRUE(),IF(AND(ISBLANK(X178),ISNUMBER(W178),W178&lt;&gt;0),FALSE(),"")))))</f>
        <v/>
      </c>
      <c r="AZ178" s="117" t="str">
        <f aca="false">IF(OR(ISBLANK($C178),$AT178&lt;&gt;TRUE()),"",IF(ISBLANK(U178),Constants!$B$35,MAX(0,MIN(Constants!$B$31,U178))))</f>
        <v/>
      </c>
      <c r="BA178" s="117" t="str">
        <f aca="false">IF(OR(ISBLANK($C178),$AT178&lt;&gt;TRUE()),"",IF(ISBLANK(V178),Constants!$B$35,MAX(0,MIN(Constants!$B$32,V178))))</f>
        <v/>
      </c>
      <c r="BB178" s="117" t="str">
        <f aca="false">IF(ISBLANK($C178),"",COUNTA($Y178:$AG178)&gt;0)</f>
        <v/>
      </c>
      <c r="BC178" s="117" t="str">
        <f aca="false">IF(OR(ISBLANK($C178),$BB178&lt;&gt;TRUE()),"",IF(ISBLANK(Y178),Constants!$B$27,MAX(0,Y178)))</f>
        <v/>
      </c>
      <c r="BD178" s="117" t="str">
        <f aca="false">IF(OR(ISBLANK($C178),$BB178&lt;&gt;TRUE()),"",IF(ISBLANK(Z178),Constants!$B$28,MAX(0,Z178)))</f>
        <v/>
      </c>
      <c r="BE178" s="117" t="str">
        <f aca="false">IF(OR(ISBLANK($C178),$BB178&lt;&gt;TRUE()),"",IF(AB178=Constants!$B$7,TRUE(),IF(AB178=Constants!$B$8,FALSE(),TRUE())))</f>
        <v/>
      </c>
      <c r="BF178" s="117" t="str">
        <f aca="false">IF(OR(ISBLANK($C178),$BB178&lt;&gt;TRUE()),"",IF(AA178=Constants!$B$7,TRUE(),IF(AA178=Constants!$B$8,FALSE(),TRUE())))</f>
        <v/>
      </c>
      <c r="BG178" s="117" t="str">
        <f aca="false">IF(OR(ISBLANK($C178),$BB178&lt;&gt;TRUE()),"",IF(AC178=Constants!$B$33,TRUE(),IF(AC178=Constants!$B$34,FALSE(),IF(AND(ISNUMBER(AG178),OR(ISBLANK(AF178),AF178=0)),TRUE(),IF(AND(ISBLANK(AG178),ISNUMBER(AF178),AF178&lt;&gt;0),FALSE(),"")))))</f>
        <v/>
      </c>
      <c r="BH178" s="117" t="str">
        <f aca="false">IF(OR(ISBLANK($C178),$BB178&lt;&gt;TRUE()),"",IF(ISBLANK(AD178),Constants!$B$35,MAX(0,MIN(Constants!$B$31,AD178))))</f>
        <v/>
      </c>
      <c r="BI178" s="117" t="str">
        <f aca="false">IF(OR(ISBLANK($C178),$BB178&lt;&gt;TRUE()),"",IF(ISBLANK(AE178),Constants!$B$35,MAX(0,MIN(Constants!$B$32,AE178))))</f>
        <v/>
      </c>
      <c r="BJ178" s="118" t="str">
        <f aca="false">IF(ISBLANK($C178),
  "",
IF(AH178=Constants!$B$7,
  TRUE(),
IF(AH178=Constants!$B$8,
  FALSE(),
  FALSE()
)))</f>
        <v/>
      </c>
      <c r="BK178" s="117" t="str">
        <f aca="false">IF(ISBLANK($C178),"",IF($BJ178,Constants!$B$9,IF(COUNTA($E178:$AH178)=0,Constants!$B$10,IF(NOT($AK178),Constants!$B$11,IF(AND(NOT(ISNUMBER($BM178)),COUNTA($O178,$X178,$AG178)&gt;0),Constants!$B$13,Constants!$B$12)))))</f>
        <v/>
      </c>
      <c r="BL178" s="117" t="str">
        <f aca="false">IF(ISBLANK($C178),"",IF($BK178&lt;&gt;Constants!$B$12,$BK178,Constants!$B$4))</f>
        <v/>
      </c>
      <c r="BM178" s="116" t="str">
        <f aca="false">IF(OR(ISBLANK($D$8), NOT(ISNUMBER($D$8))), Constants!$B$17,$D$8)</f>
        <v>ERROR: Set Target Time in cell D8</v>
      </c>
      <c r="BN178" s="119" t="str">
        <f aca="false">IF(OR($BK178&lt;&gt;Constants!$B$12,$AL178&lt;&gt;TRUE()),"",IF(NOT($AO178),TRUE(),IF($AQ178="","",$AQ178)))</f>
        <v/>
      </c>
      <c r="BO178" s="120" t="n">
        <f aca="false">IF(BN178="",FALSE(),IF(NOT($AO178),TRUE(),IF($AQ178,ISNUMBER(O178),ISNUMBER(N178))))</f>
        <v>0</v>
      </c>
      <c r="BP178" s="121" t="str">
        <f aca="false">IF(BO178,IF($AJ178,1,Constants!$B$22)*POWER(Constants!$B$23,MAX($AM178,0))*POWER(Constants!$B$24,MAX($AN178,0)),"")</f>
        <v/>
      </c>
      <c r="BQ178" s="117" t="str">
        <f aca="false">IF(OR($BK178&lt;&gt;Constants!$B$12,NOT($BO178)),"",IF(NOT($AO178),0,Constants!$B$19*IF($AQ178,1,MAX(0,MIN(1,(Constants!$B$20-N178)/Constants!$B$20)))))</f>
        <v/>
      </c>
      <c r="BR178" s="117" t="str">
        <f aca="false">IF(BQ178="","",BQ178*IF($AP178,1,Constants!$B$25)*BP178)</f>
        <v/>
      </c>
      <c r="BS178" s="117" t="str">
        <f aca="false">IF(OR($BK178&lt;&gt;Constants!$B$12,NOT($BO178)),"",IF(NOT($AO178),0,IF(NOT($AQ178),0,MAX(0,Constants!$B$21*(1-ABS(O178-$BM178)/$BM178)))))</f>
        <v/>
      </c>
      <c r="BT178" s="117" t="str">
        <f aca="false">IF(BS178="","",BS178*BP178)</f>
        <v/>
      </c>
      <c r="BU178" s="117" t="str">
        <f aca="false">IF(OR($BK178&lt;&gt;Constants!$B$12,NOT($BO178)),"",IF(OR(NOT($AO178),NOT($AP178)),0,MIN(Constants!$B$18,(Constants!$B$29*$AR178+Constants!$B$30*$AS178)*IF($AQ178,1,MAX(0,MIN(1,(Constants!$B$20-N178)/Constants!$B$20))))))</f>
        <v/>
      </c>
      <c r="BV178" s="117" t="str">
        <f aca="false">IF(BU178="","",BU178*BP178)</f>
        <v/>
      </c>
      <c r="BW178" s="122" t="str">
        <f aca="false">IF(OR($BK178&lt;&gt;Constants!$B$12,NOT($BO178)),"",BR178+BT178+BV178)</f>
        <v/>
      </c>
      <c r="BX178" s="119" t="str">
        <f aca="false">IF(OR($BK178&lt;&gt;Constants!$B$12,$AT178&lt;&gt;TRUE()),"",IF(NOT($AW178),TRUE(),IF($AY178="","",$AY178)))</f>
        <v/>
      </c>
      <c r="BY178" s="120" t="n">
        <f aca="false">IF(BX178="",FALSE(),IF(NOT($AW178),TRUE(),IF($AY178,ISNUMBER(X178),ISNUMBER(W178))))</f>
        <v>0</v>
      </c>
      <c r="BZ178" s="121" t="str">
        <f aca="false">IF(BY178,IF($AJ178,1,Constants!$B$22)*POWER(Constants!$B$23,MAX($AU178,0))*POWER(Constants!$B$24,MAX($AV178,0)),"")</f>
        <v/>
      </c>
      <c r="CA178" s="117" t="str">
        <f aca="false">IF(OR($BK178&lt;&gt;Constants!$B$12,NOT($BY178)),"",IF(NOT($AW178),0,Constants!$B$19*IF($AY178,1,MAX(0,MIN(1,(Constants!$B$20-W178)/Constants!$B$20)))))</f>
        <v/>
      </c>
      <c r="CB178" s="117" t="str">
        <f aca="false">IF(CA178="","",CA178*IF($AX178,1,Constants!$B$25)*BZ178)</f>
        <v/>
      </c>
      <c r="CC178" s="117" t="str">
        <f aca="false">IF(OR($BK178&lt;&gt;Constants!$B$12,NOT($BY178)),"",IF(NOT($AW178),0,IF(NOT($AY178),0,MAX(0,Constants!$B$21*(1-ABS(X178-$BM178)/$BM178)))))</f>
        <v/>
      </c>
      <c r="CD178" s="117" t="str">
        <f aca="false">IF(CC178="","",CC178*BZ178)</f>
        <v/>
      </c>
      <c r="CE178" s="117" t="str">
        <f aca="false">IF(OR($BK178&lt;&gt;Constants!$B$12,NOT($BY178)),"",IF(OR(NOT($AW178),NOT($AX178)),0,MIN(Constants!$B$18,(Constants!$B$29*$AZ178+Constants!$B$30*$BA178)*IF($AY178,1,MAX(0,MIN(1,(Constants!$B$20-W178)/Constants!$B$20))))))</f>
        <v/>
      </c>
      <c r="CF178" s="117" t="str">
        <f aca="false">IF(CE178="","",CE178*BZ178)</f>
        <v/>
      </c>
      <c r="CG178" s="122" t="str">
        <f aca="false">IF(OR($BK178&lt;&gt;Constants!$B$12,NOT($BY178)),"",CB178+CD178+CF178)</f>
        <v/>
      </c>
      <c r="CH178" s="119" t="n">
        <f aca="false">IF(OR(BN178="",BX178=""),TRUE(),BN178&lt;&gt;BX178)</f>
        <v>1</v>
      </c>
      <c r="CI178" s="117" t="str">
        <f aca="false">IF(OR($BK178&lt;&gt;Constants!$B$12,$BB178&lt;&gt;TRUE(),NOT($CH178)),"",IF(NOT($BE178),TRUE(),IF($BG178="","",$BG178)))</f>
        <v/>
      </c>
      <c r="CJ178" s="120" t="n">
        <f aca="false">IF(CI178="",FALSE(),IF(NOT($BE178),TRUE(),IF($BG178,ISNUMBER(AG178),ISNUMBER(AF178))))</f>
        <v>0</v>
      </c>
      <c r="CK178" s="121" t="str">
        <f aca="false">IF(CJ178,IF($AJ178,1,Constants!$B$22)*POWER(Constants!$B$23,MAX($BC178,0))*POWER(Constants!$B$24,MAX($BD178,0)),"")</f>
        <v/>
      </c>
      <c r="CL178" s="117" t="str">
        <f aca="false">IF(OR($BK178&lt;&gt;Constants!$B$12,NOT($CJ178)),"",IF(NOT($BE178),0,Constants!$B$19*IF($BG178,1,MAX(0,MIN(1,(Constants!$B$20-AF178)/Constants!$B$20)))))</f>
        <v/>
      </c>
      <c r="CM178" s="117" t="str">
        <f aca="false">IF(CL178="","",CL178*IF($BF178,1,Constants!$B$25)*CK178)</f>
        <v/>
      </c>
      <c r="CN178" s="117" t="str">
        <f aca="false">IF(OR($BK178&lt;&gt;Constants!$B$12,NOT($CJ178)),"",IF(NOT($BE178),0,IF(NOT($BG178),0,MAX(0,Constants!$B$21*(1-ABS(AG178-$BM178)/$BM178)))))</f>
        <v/>
      </c>
      <c r="CO178" s="117" t="str">
        <f aca="false">IF(CN178="","",CN178*CK178)</f>
        <v/>
      </c>
      <c r="CP178" s="117" t="str">
        <f aca="false">IF(OR($BK178&lt;&gt;Constants!$B$12,NOT($CJ178)),"",IF(OR(NOT($BE178),NOT($BF178)),0,MIN(Constants!$B$18,(Constants!$B$29*$BH178+Constants!$B$30*$BI178)*IF($BG178,1,MAX(0,MIN(1,(Constants!$B$20-AF178)/Constants!$B$20))))))</f>
        <v/>
      </c>
      <c r="CQ178" s="117" t="str">
        <f aca="false">IF(CP178="","",CP178*CK178)</f>
        <v/>
      </c>
      <c r="CR178" s="122" t="str">
        <f aca="false">IF(OR($BK178&lt;&gt;Constants!$B$12,NOT($CJ178)),"",CM178+CO178+CQ178)</f>
        <v/>
      </c>
      <c r="CS178" s="116" t="str">
        <f aca="false">IF(OR($BK178&lt;&gt;Constants!$B$12,ISBLANK($C178)),"",BW178)</f>
        <v/>
      </c>
      <c r="CT178" s="117" t="str">
        <f aca="false">IF(OR($BK178&lt;&gt;Constants!$B$12,ISBLANK($C178)),"",CG178)</f>
        <v/>
      </c>
      <c r="CU178" s="118" t="str">
        <f aca="false">IF(OR($BK178&lt;&gt;Constants!$B$12,ISBLANK($C178)),"",CR178)</f>
        <v/>
      </c>
      <c r="CV178" s="117" t="str">
        <f aca="false">IF(OR($BK178&lt;&gt;Constants!$B$12,ISBLANK($C178)),"",IF(COUNT(CS178:CU178)=0,0,MAX(CS178:CU178)))</f>
        <v/>
      </c>
      <c r="CW178" s="117" t="str">
        <f aca="false">IF($BK178&lt;&gt;Constants!$B$12,"",CV178)</f>
        <v/>
      </c>
      <c r="CX178" s="117" t="str">
        <f aca="false">IF(ISNUMBER(CW178), RANK(CW178,$CW$11:$CW$510), "")</f>
        <v/>
      </c>
      <c r="CY178" s="116" t="str">
        <f aca="false">IF(OR($BK178&lt;&gt;Constants!$B$12,ISBLANK($C178)),"",MAX(BT178,CD178,CO178))</f>
        <v/>
      </c>
      <c r="CZ178" s="117" t="str">
        <f aca="false">IF(ISNUMBER(CY178), RANK(CY178,CY$11:CY$510), "")</f>
        <v/>
      </c>
      <c r="DA178" s="117" t="str">
        <f aca="false">IF(OR($BK178&lt;&gt;Constants!$B$12,ISBLANK($C178)),"",MAX(AM178,AU178,IF($CH178,BC178,0)))</f>
        <v/>
      </c>
      <c r="DB178" s="117" t="str">
        <f aca="false">IF(ISNUMBER(DA178), RANK(DA178,DA$11:DA$510,1), "")</f>
        <v/>
      </c>
      <c r="DC178" s="117" t="str">
        <f aca="false">IF(OR($BK178&lt;&gt;Constants!$B$12,ISBLANK($C178)),"",MAX(BV178,CF178,CQ178))</f>
        <v/>
      </c>
      <c r="DD178" s="117" t="str">
        <f aca="false">IF(ISNUMBER(DC178),RANK(DC178,DC$11:DC$510),"")</f>
        <v/>
      </c>
      <c r="DE178" s="123" t="str">
        <f aca="false">IFERROR(IF(OR($BK178&lt;&gt;Constants!$B$12, ISBLANK($C178)),"",LARGE(CS178:CU178,2)), 0)</f>
        <v/>
      </c>
      <c r="DF178" s="118" t="str">
        <f aca="false">IF(ISNUMBER(DE178), RANK(DE178,DE$11:DE$510), "")</f>
        <v/>
      </c>
      <c r="DG178" s="117" t="str">
        <f aca="false">IF(ISBLANK($C178),"",IF(BK178=Constants!$B$12,RANK($CX178, $CX$11:$CX$510, 1)+
SUMPRODUCT(--($CX$11:$CX$510=$CX178),--($CZ178&gt;$CZ$11:$CZ$510))+
SUMPRODUCT(--($CX$11:$CX$510=$CX178),--($CZ178=$CZ$11:$CZ$510),--($DB178&gt;$DB$11:$DB$510))+
SUMPRODUCT(--($CX$11:$CX$510=$CX178),--($CZ178=$CZ$11:$CZ$510),--($DB178=$DB$11:$DB$510), --($DD178&gt;$DD$11:$DD$510))+
SUMPRODUCT(--($CX$11:$CX$510=$CX178),--($CZ178=$CZ$11:$CZ$510),--($DB178=$DB$11:$DB$510), --($DD178=$DD$11:$DD$510), --($DF178&gt;$DF$11:$DF$510))
,BK178)
)</f>
        <v/>
      </c>
      <c r="DH178" s="117" t="str">
        <f aca="false">IF(ISBLANK(C178),"",IF(BK178&lt;&gt;Constants!$B$12, BK178, CX178-DG178))</f>
        <v/>
      </c>
      <c r="DI178" s="118"/>
      <c r="DJ178" s="124"/>
      <c r="DK178" s="125" t="str">
        <f aca="false">IF(ISBLANK($C178),"",IF($BK178=Constants!$B$13,$BM178,""))</f>
        <v/>
      </c>
      <c r="DL178" s="124" t="str">
        <f aca="false">IF(ISBLANK($C178),"",IF($BK178&lt;&gt;Constants!$B$12,"",IF(COUNT($CS178:$CU178)=0,"",MATCH($CV178,$CS178:$CU178,0))))</f>
        <v/>
      </c>
      <c r="DM178" s="126" t="str">
        <f aca="false">IF(ISNUMBER($DL178),CHOOSE($DL178,$BR178,$CB178,$CM178),"")</f>
        <v/>
      </c>
      <c r="DN178" s="126" t="str">
        <f aca="false">IF(ISNUMBER($DL178),CHOOSE($DL178,$BT178,$CD178,$CO178),"")</f>
        <v/>
      </c>
      <c r="DO178" s="126" t="str">
        <f aca="false">IF(ISNUMBER($DL178),CHOOSE($DL178,$BV178,$CF178,$CQ178),"")</f>
        <v/>
      </c>
      <c r="DP178" s="127" t="str">
        <f aca="false">IF(ISBLANK(C178),"",IF(BK178&lt;&gt;Constants!$B$12, BK178 ,CW178))</f>
        <v/>
      </c>
      <c r="DQ178" s="128" t="str">
        <f aca="false">IF(ISBLANK($C178),"",IF($BK178&lt;&gt;Constants!$B$12,$BK178,$BL178))</f>
        <v/>
      </c>
      <c r="DR178" s="128" t="str">
        <f aca="false">IF(ISBLANK(C178),"",DH178)</f>
        <v/>
      </c>
      <c r="DS178" s="128" t="str">
        <f aca="false">IF(ISBLANK(C178),"",DG178)</f>
        <v/>
      </c>
      <c r="DT178" s="129" t="str">
        <f aca="false">IF(ISBLANK(C178),
  "",
IF(DS178=Constants!$B$9,COUNTA($C$11:$C510)+2,IF(DS178=Constants!$B$10,COUNTA($C$11:$C510)+1,IF(DS178=Constants!$B$11,COUNTA($C$11:$C510),DS178))))</f>
        <v/>
      </c>
      <c r="DU178" s="3"/>
      <c r="DV178" s="130" t="n">
        <f aca="false">IF(OR(ISNUMBER(DS178),DS178="DQ",DS178="P",DS178="NS"),
    1,
    0
)</f>
        <v>0</v>
      </c>
      <c r="DW178" s="130" t="n">
        <v>168</v>
      </c>
      <c r="DX178" s="130" t="str">
        <f aca="false">IF(ISBLANK($C178),"",IF(ISNUMBER(DT178),DT178+ROW($B178)/1000,""))</f>
        <v/>
      </c>
      <c r="DY178" s="130" t="str">
        <f aca="false">IF(ISNUMBER(DX178), RANK(DX178,DX$11:DX$510,1), "")</f>
        <v/>
      </c>
      <c r="DZ178" s="130" t="str">
        <f aca="false">IF(ISBLANK($C178),
    "",
    $B178
)</f>
        <v/>
      </c>
      <c r="EA178" s="130" t="str">
        <f aca="false">IF(ISBLANK($C178),
    "",
    $C178
)</f>
        <v/>
      </c>
      <c r="EB178" s="130" t="str">
        <f aca="false">IF(ISBLANK($C178),
    "",
    $D178
)</f>
        <v/>
      </c>
      <c r="EC178" s="130" t="str">
        <f aca="false">IF(ISBLANK($C178),"",$DQ178)</f>
        <v/>
      </c>
      <c r="ED178" s="131" t="str">
        <f aca="false">DP178</f>
        <v/>
      </c>
      <c r="EE178" s="130" t="str">
        <f aca="false">IF(ISBLANK($C178),
    "",
    DS178
)</f>
        <v/>
      </c>
      <c r="EF178" s="132" t="str">
        <f aca="false">IF(DW178&gt;DV$10,
    "",
    VLOOKUP(DW178,DY$11:EE676,7,FALSE())
)</f>
        <v/>
      </c>
      <c r="EG178" s="133" t="str">
        <f aca="false">IF(DW178&gt;DV$10,
    "",
    VLOOKUP(DW178,DY$11:EE676,2,FALSE())
)</f>
        <v/>
      </c>
      <c r="EH178" s="133" t="str">
        <f aca="false">IF(DW178&gt;DV$10,
    "",
    VLOOKUP(DW178,DY$11:EE676,3,FALSE())
)</f>
        <v/>
      </c>
      <c r="EI178" s="133" t="str">
        <f aca="false">IF(DW178&gt;DV$10,
    "",
    VLOOKUP(DW178,DY$11:EE676,4,FALSE())
)</f>
        <v/>
      </c>
      <c r="EJ178" s="134" t="str">
        <f aca="false">IF(DW178&gt;DV$10,
    "",
    VLOOKUP(DW178,DY$11:EE676,6,FALSE())
)</f>
        <v/>
      </c>
      <c r="EK178" s="59"/>
    </row>
    <row r="179" customFormat="false" ht="15.75" hidden="false" customHeight="false" outlineLevel="0" collapsed="false">
      <c r="A179" s="3"/>
      <c r="B179" s="155"/>
      <c r="C179" s="156"/>
      <c r="D179" s="96"/>
      <c r="E179" s="157"/>
      <c r="F179" s="148"/>
      <c r="G179" s="148"/>
      <c r="H179" s="149"/>
      <c r="I179" s="150"/>
      <c r="J179" s="151"/>
      <c r="K179" s="151"/>
      <c r="L179" s="151"/>
      <c r="M179" s="151"/>
      <c r="N179" s="152"/>
      <c r="O179" s="103"/>
      <c r="P179" s="148"/>
      <c r="Q179" s="149"/>
      <c r="R179" s="150"/>
      <c r="S179" s="151"/>
      <c r="T179" s="151"/>
      <c r="U179" s="151"/>
      <c r="V179" s="151"/>
      <c r="W179" s="152"/>
      <c r="X179" s="103"/>
      <c r="Y179" s="148"/>
      <c r="Z179" s="149"/>
      <c r="AA179" s="150"/>
      <c r="AB179" s="151"/>
      <c r="AC179" s="151"/>
      <c r="AD179" s="151"/>
      <c r="AE179" s="151"/>
      <c r="AF179" s="152"/>
      <c r="AG179" s="104"/>
      <c r="AH179" s="150"/>
      <c r="AI179" s="73"/>
      <c r="AJ179" s="73" t="str">
        <f aca="false">IF(ISBLANK($C179),
  "",
IF(E179=Constants!$B$7,
  TRUE(),
IF(E179=Constants!$B$8,
  FALSE(),
  TRUE()
)))</f>
        <v/>
      </c>
      <c r="AK179" s="74" t="str">
        <f aca="false">IF(ISBLANK($C179),"",IF(F179=Constants!$B$8,FALSE(),TRUE()))</f>
        <v/>
      </c>
      <c r="AL179" s="74" t="str">
        <f aca="false">IF(ISBLANK($C179),"",COUNTA($G179:$O179)&gt;0)</f>
        <v/>
      </c>
      <c r="AM179" s="74" t="str">
        <f aca="false">IF(OR(ISBLANK($C179),$AL179&lt;&gt;TRUE()),"",IF(ISBLANK(G179),Constants!$B$27,MAX(0,G179)))</f>
        <v/>
      </c>
      <c r="AN179" s="74" t="str">
        <f aca="false">IF(OR(ISBLANK($C179),$AL179&lt;&gt;TRUE()),"",IF(ISBLANK(H179),Constants!$B$28,MAX(0,H179)))</f>
        <v/>
      </c>
      <c r="AO179" s="74" t="str">
        <f aca="false">IF(OR(ISBLANK($C179),$AL179&lt;&gt;TRUE()),"",IF(J179=Constants!$B$7,TRUE(),IF(J179=Constants!$B$8,FALSE(),TRUE())))</f>
        <v/>
      </c>
      <c r="AP179" s="74" t="str">
        <f aca="false">IF(OR(ISBLANK($C179),$AL179&lt;&gt;TRUE()),"",IF(I179=Constants!$B$7,TRUE(),IF(I179=Constants!$B$8,FALSE(),TRUE())))</f>
        <v/>
      </c>
      <c r="AQ179" s="74" t="str">
        <f aca="false">IF(OR(ISBLANK($C179),$AL179&lt;&gt;TRUE()),"",IF(K179=Constants!$B$33,TRUE(),IF(K179=Constants!$B$34,FALSE(),IF(AND(ISNUMBER(O179),OR(ISBLANK(N179),N179=0)),TRUE(),IF(AND(ISBLANK(O179),ISNUMBER(N179),N179&lt;&gt;0),FALSE(),"")))))</f>
        <v/>
      </c>
      <c r="AR179" s="74" t="str">
        <f aca="false">IF(OR(ISBLANK($C179),$AL179&lt;&gt;TRUE()),"",IF(ISBLANK(L179),Constants!$B$35,MAX(0,MIN(Constants!$B$31,L179))))</f>
        <v/>
      </c>
      <c r="AS179" s="74" t="str">
        <f aca="false">IF(OR(ISBLANK($C179),$AL179&lt;&gt;TRUE()),"",IF(ISBLANK(M179),Constants!$B$35,MAX(0,MIN(Constants!$B$32,M179))))</f>
        <v/>
      </c>
      <c r="AT179" s="74" t="str">
        <f aca="false">IF(ISBLANK($C179),"",COUNTA($P179:$X179)&gt;0)</f>
        <v/>
      </c>
      <c r="AU179" s="74" t="str">
        <f aca="false">IF(OR(ISBLANK($C179),$AT179&lt;&gt;TRUE()),"",IF(ISBLANK(P179),Constants!$B$27,MAX(0,P179)))</f>
        <v/>
      </c>
      <c r="AV179" s="74" t="str">
        <f aca="false">IF(OR(ISBLANK($C179),$AT179&lt;&gt;TRUE()),"",IF(ISBLANK(Q179),Constants!$B$28,MAX(0,Q179)))</f>
        <v/>
      </c>
      <c r="AW179" s="74" t="str">
        <f aca="false">IF(OR(ISBLANK($C179),$AT179&lt;&gt;TRUE()),"",IF(S179=Constants!$B$7,TRUE(),IF(S179=Constants!$B$8,FALSE(),TRUE())))</f>
        <v/>
      </c>
      <c r="AX179" s="74" t="str">
        <f aca="false">IF(OR(ISBLANK($C179),$AT179&lt;&gt;TRUE()),"",IF(R179=Constants!$B$7,TRUE(),IF(R179=Constants!$B$8,FALSE(),TRUE())))</f>
        <v/>
      </c>
      <c r="AY179" s="74" t="str">
        <f aca="false">IF(OR(ISBLANK($C179),$AT179&lt;&gt;TRUE()),"",IF(T179=Constants!$B$33,TRUE(),IF(T179=Constants!$B$34,FALSE(),IF(AND(ISNUMBER(X179),OR(ISBLANK(W179),W179=0)),TRUE(),IF(AND(ISBLANK(X179),ISNUMBER(W179),W179&lt;&gt;0),FALSE(),"")))))</f>
        <v/>
      </c>
      <c r="AZ179" s="74" t="str">
        <f aca="false">IF(OR(ISBLANK($C179),$AT179&lt;&gt;TRUE()),"",IF(ISBLANK(U179),Constants!$B$35,MAX(0,MIN(Constants!$B$31,U179))))</f>
        <v/>
      </c>
      <c r="BA179" s="74" t="str">
        <f aca="false">IF(OR(ISBLANK($C179),$AT179&lt;&gt;TRUE()),"",IF(ISBLANK(V179),Constants!$B$35,MAX(0,MIN(Constants!$B$32,V179))))</f>
        <v/>
      </c>
      <c r="BB179" s="74" t="str">
        <f aca="false">IF(ISBLANK($C179),"",COUNTA($Y179:$AG179)&gt;0)</f>
        <v/>
      </c>
      <c r="BC179" s="74" t="str">
        <f aca="false">IF(OR(ISBLANK($C179),$BB179&lt;&gt;TRUE()),"",IF(ISBLANK(Y179),Constants!$B$27,MAX(0,Y179)))</f>
        <v/>
      </c>
      <c r="BD179" s="74" t="str">
        <f aca="false">IF(OR(ISBLANK($C179),$BB179&lt;&gt;TRUE()),"",IF(ISBLANK(Z179),Constants!$B$28,MAX(0,Z179)))</f>
        <v/>
      </c>
      <c r="BE179" s="74" t="str">
        <f aca="false">IF(OR(ISBLANK($C179),$BB179&lt;&gt;TRUE()),"",IF(AB179=Constants!$B$7,TRUE(),IF(AB179=Constants!$B$8,FALSE(),TRUE())))</f>
        <v/>
      </c>
      <c r="BF179" s="74" t="str">
        <f aca="false">IF(OR(ISBLANK($C179),$BB179&lt;&gt;TRUE()),"",IF(AA179=Constants!$B$7,TRUE(),IF(AA179=Constants!$B$8,FALSE(),TRUE())))</f>
        <v/>
      </c>
      <c r="BG179" s="74" t="str">
        <f aca="false">IF(OR(ISBLANK($C179),$BB179&lt;&gt;TRUE()),"",IF(AC179=Constants!$B$33,TRUE(),IF(AC179=Constants!$B$34,FALSE(),IF(AND(ISNUMBER(AG179),OR(ISBLANK(AF179),AF179=0)),TRUE(),IF(AND(ISBLANK(AG179),ISNUMBER(AF179),AF179&lt;&gt;0),FALSE(),"")))))</f>
        <v/>
      </c>
      <c r="BH179" s="74" t="str">
        <f aca="false">IF(OR(ISBLANK($C179),$BB179&lt;&gt;TRUE()),"",IF(ISBLANK(AD179),Constants!$B$35,MAX(0,MIN(Constants!$B$31,AD179))))</f>
        <v/>
      </c>
      <c r="BI179" s="74" t="str">
        <f aca="false">IF(OR(ISBLANK($C179),$BB179&lt;&gt;TRUE()),"",IF(ISBLANK(AE179),Constants!$B$35,MAX(0,MIN(Constants!$B$32,AE179))))</f>
        <v/>
      </c>
      <c r="BJ179" s="75" t="str">
        <f aca="false">IF(ISBLANK($C179),
  "",
IF(AH179=Constants!$B$7,
  TRUE(),
IF(AH179=Constants!$B$8,
  FALSE(),
  FALSE()
)))</f>
        <v/>
      </c>
      <c r="BK179" s="74" t="str">
        <f aca="false">IF(ISBLANK($C179),"",IF($BJ179,Constants!$B$9,IF(COUNTA($E179:$AH179)=0,Constants!$B$10,IF(NOT($AK179),Constants!$B$11,IF(AND(NOT(ISNUMBER($BM179)),COUNTA($O179,$X179,$AG179)&gt;0),Constants!$B$13,Constants!$B$12)))))</f>
        <v/>
      </c>
      <c r="BL179" s="74" t="str">
        <f aca="false">IF(ISBLANK($C179),"",IF($BK179&lt;&gt;Constants!$B$12,$BK179,Constants!$B$4))</f>
        <v/>
      </c>
      <c r="BM179" s="73" t="str">
        <f aca="false">IF(OR(ISBLANK($D$8), NOT(ISNUMBER($D$8))), Constants!$B$17,$D$8)</f>
        <v>ERROR: Set Target Time in cell D8</v>
      </c>
      <c r="BN179" s="73" t="str">
        <f aca="false">IF(OR($BK179&lt;&gt;Constants!$B$12,$AL179&lt;&gt;TRUE()),"",IF(NOT($AO179),TRUE(),IF($AQ179="","",$AQ179)))</f>
        <v/>
      </c>
      <c r="BO179" s="74" t="b">
        <f aca="false">IF(BN179="",FALSE(),IF(NOT($AO179),TRUE(),IF($AQ179,ISNUMBER(O179),ISNUMBER(N179))))</f>
        <v>0</v>
      </c>
      <c r="BP179" s="76" t="str">
        <f aca="false">IF(BO179,IF($AJ179,1,Constants!$B$22)*POWER(Constants!$B$23,MAX($AM179,0))*POWER(Constants!$B$24,MAX($AN179,0)),"")</f>
        <v/>
      </c>
      <c r="BQ179" s="74" t="str">
        <f aca="false">IF(OR($BK179&lt;&gt;Constants!$B$12,NOT($BO179)),"",IF(NOT($AO179),0,Constants!$B$19*IF($AQ179,1,MAX(0,MIN(1,(Constants!$B$20-N179)/Constants!$B$20)))))</f>
        <v/>
      </c>
      <c r="BR179" s="74" t="str">
        <f aca="false">IF(BQ179="","",BQ179*IF($AP179,1,Constants!$B$25)*BP179)</f>
        <v/>
      </c>
      <c r="BS179" s="74" t="str">
        <f aca="false">IF(OR($BK179&lt;&gt;Constants!$B$12,NOT($BO179)),"",IF(NOT($AO179),0,IF(NOT($AQ179),0,MAX(0,Constants!$B$21*(1-ABS(O179-$BM179)/$BM179)))))</f>
        <v/>
      </c>
      <c r="BT179" s="74" t="str">
        <f aca="false">IF(BS179="","",BS179*BP179)</f>
        <v/>
      </c>
      <c r="BU179" s="74" t="str">
        <f aca="false">IF(OR($BK179&lt;&gt;Constants!$B$12,NOT($BO179)),"",IF(OR(NOT($AO179),NOT($AP179)),0,MIN(Constants!$B$18,(Constants!$B$29*$AR179+Constants!$B$30*$AS179)*IF($AQ179,1,MAX(0,MIN(1,(Constants!$B$20-N179)/Constants!$B$20))))))</f>
        <v/>
      </c>
      <c r="BV179" s="74" t="str">
        <f aca="false">IF(BU179="","",BU179*BP179)</f>
        <v/>
      </c>
      <c r="BW179" s="75" t="str">
        <f aca="false">IF(OR($BK179&lt;&gt;Constants!$B$12,NOT($BO179)),"",BR179+BT179+BV179)</f>
        <v/>
      </c>
      <c r="BX179" s="73" t="str">
        <f aca="false">IF(OR($BK179&lt;&gt;Constants!$B$12,$AT179&lt;&gt;TRUE()),"",IF(NOT($AW179),TRUE(),IF($AY179="","",$AY179)))</f>
        <v/>
      </c>
      <c r="BY179" s="74" t="b">
        <f aca="false">IF(BX179="",FALSE(),IF(NOT($AW179),TRUE(),IF($AY179,ISNUMBER(X179),ISNUMBER(W179))))</f>
        <v>0</v>
      </c>
      <c r="BZ179" s="76" t="str">
        <f aca="false">IF(BY179,IF($AJ179,1,Constants!$B$22)*POWER(Constants!$B$23,MAX($AU179,0))*POWER(Constants!$B$24,MAX($AV179,0)),"")</f>
        <v/>
      </c>
      <c r="CA179" s="74" t="str">
        <f aca="false">IF(OR($BK179&lt;&gt;Constants!$B$12,NOT($BY179)),"",IF(NOT($AW179),0,Constants!$B$19*IF($AY179,1,MAX(0,MIN(1,(Constants!$B$20-W179)/Constants!$B$20)))))</f>
        <v/>
      </c>
      <c r="CB179" s="74" t="str">
        <f aca="false">IF(CA179="","",CA179*IF($AX179,1,Constants!$B$25)*BZ179)</f>
        <v/>
      </c>
      <c r="CC179" s="74" t="str">
        <f aca="false">IF(OR($BK179&lt;&gt;Constants!$B$12,NOT($BY179)),"",IF(NOT($AW179),0,IF(NOT($AY179),0,MAX(0,Constants!$B$21*(1-ABS(X179-$BM179)/$BM179)))))</f>
        <v/>
      </c>
      <c r="CD179" s="74" t="str">
        <f aca="false">IF(CC179="","",CC179*BZ179)</f>
        <v/>
      </c>
      <c r="CE179" s="74" t="str">
        <f aca="false">IF(OR($BK179&lt;&gt;Constants!$B$12,NOT($BY179)),"",IF(OR(NOT($AW179),NOT($AX179)),0,MIN(Constants!$B$18,(Constants!$B$29*$AZ179+Constants!$B$30*$BA179)*IF($AY179,1,MAX(0,MIN(1,(Constants!$B$20-W179)/Constants!$B$20))))))</f>
        <v/>
      </c>
      <c r="CF179" s="74" t="str">
        <f aca="false">IF(CE179="","",CE179*BZ179)</f>
        <v/>
      </c>
      <c r="CG179" s="75" t="str">
        <f aca="false">IF(OR($BK179&lt;&gt;Constants!$B$12,NOT($BY179)),"",CB179+CD179+CF179)</f>
        <v/>
      </c>
      <c r="CH179" s="73" t="b">
        <f aca="false">IF(OR(BN179="",BX179=""),TRUE(),BN179&lt;&gt;BX179)</f>
        <v>1</v>
      </c>
      <c r="CI179" s="74" t="str">
        <f aca="false">IF(OR($BK179&lt;&gt;Constants!$B$12,$BB179&lt;&gt;TRUE(),NOT($CH179)),"",IF(NOT($BE179),TRUE(),IF($BG179="","",$BG179)))</f>
        <v/>
      </c>
      <c r="CJ179" s="74" t="b">
        <f aca="false">IF(CI179="",FALSE(),IF(NOT($BE179),TRUE(),IF($BG179,ISNUMBER(AG179),ISNUMBER(AF179))))</f>
        <v>0</v>
      </c>
      <c r="CK179" s="76" t="str">
        <f aca="false">IF(CJ179,IF($AJ179,1,Constants!$B$22)*POWER(Constants!$B$23,MAX($BC179,0))*POWER(Constants!$B$24,MAX($BD179,0)),"")</f>
        <v/>
      </c>
      <c r="CL179" s="74" t="str">
        <f aca="false">IF(OR($BK179&lt;&gt;Constants!$B$12,NOT($CJ179)),"",IF(NOT($BE179),0,Constants!$B$19*IF($BG179,1,MAX(0,MIN(1,(Constants!$B$20-AF179)/Constants!$B$20)))))</f>
        <v/>
      </c>
      <c r="CM179" s="74" t="str">
        <f aca="false">IF(CL179="","",CL179*IF($BF179,1,Constants!$B$25)*CK179)</f>
        <v/>
      </c>
      <c r="CN179" s="74" t="str">
        <f aca="false">IF(OR($BK179&lt;&gt;Constants!$B$12,NOT($CJ179)),"",IF(NOT($BE179),0,IF(NOT($BG179),0,MAX(0,Constants!$B$21*(1-ABS(AG179-$BM179)/$BM179)))))</f>
        <v/>
      </c>
      <c r="CO179" s="74" t="str">
        <f aca="false">IF(CN179="","",CN179*CK179)</f>
        <v/>
      </c>
      <c r="CP179" s="74" t="str">
        <f aca="false">IF(OR($BK179&lt;&gt;Constants!$B$12,NOT($CJ179)),"",IF(OR(NOT($BE179),NOT($BF179)),0,MIN(Constants!$B$18,(Constants!$B$29*$BH179+Constants!$B$30*$BI179)*IF($BG179,1,MAX(0,MIN(1,(Constants!$B$20-AF179)/Constants!$B$20))))))</f>
        <v/>
      </c>
      <c r="CQ179" s="74" t="str">
        <f aca="false">IF(CP179="","",CP179*CK179)</f>
        <v/>
      </c>
      <c r="CR179" s="75" t="str">
        <f aca="false">IF(OR($BK179&lt;&gt;Constants!$B$12,NOT($CJ179)),"",CM179+CO179+CQ179)</f>
        <v/>
      </c>
      <c r="CS179" s="73" t="str">
        <f aca="false">IF(OR($BK179&lt;&gt;Constants!$B$12,ISBLANK($C179)),"",BW179)</f>
        <v/>
      </c>
      <c r="CT179" s="74" t="str">
        <f aca="false">IF(OR($BK179&lt;&gt;Constants!$B$12,ISBLANK($C179)),"",CG179)</f>
        <v/>
      </c>
      <c r="CU179" s="75" t="str">
        <f aca="false">IF(OR($BK179&lt;&gt;Constants!$B$12,ISBLANK($C179)),"",CR179)</f>
        <v/>
      </c>
      <c r="CV179" s="74" t="str">
        <f aca="false">IF(OR($BK179&lt;&gt;Constants!$B$12,ISBLANK($C179)),"",IF(COUNT(CS179:CU179)=0,0,MAX(CS179:CU179)))</f>
        <v/>
      </c>
      <c r="CW179" s="74" t="str">
        <f aca="false">IF($BK179&lt;&gt;Constants!$B$12,"",CV179)</f>
        <v/>
      </c>
      <c r="CX179" s="74" t="str">
        <f aca="false">IF(ISNUMBER(CW179), RANK(CW179,$CW$11:$CW$510), "")</f>
        <v/>
      </c>
      <c r="CY179" s="73" t="str">
        <f aca="false">IF(OR($BK179&lt;&gt;Constants!$B$12,ISBLANK($C179)),"",MAX(BT179,CD179,CO179))</f>
        <v/>
      </c>
      <c r="CZ179" s="74" t="str">
        <f aca="false">IF(ISNUMBER(CY179), RANK(CY179,CY$11:CY$510), "")</f>
        <v/>
      </c>
      <c r="DA179" s="74" t="str">
        <f aca="false">IF(OR($BK179&lt;&gt;Constants!$B$12,ISBLANK($C179)),"",MAX(AM179,AU179,IF($CH179,BC179,0)))</f>
        <v/>
      </c>
      <c r="DB179" s="74" t="str">
        <f aca="false">IF(ISNUMBER(DA179), RANK(DA179,DA$11:DA$510,1), "")</f>
        <v/>
      </c>
      <c r="DC179" s="74" t="str">
        <f aca="false">IF(OR($BK179&lt;&gt;Constants!$B$12,ISBLANK($C179)),"",MAX(BV179,CF179,CQ179))</f>
        <v/>
      </c>
      <c r="DD179" s="74" t="str">
        <f aca="false">IF(ISNUMBER(DC179),RANK(DC179,DC$11:DC$510),"")</f>
        <v/>
      </c>
      <c r="DE179" s="77" t="str">
        <f aca="false">IFERROR(IF(OR($BK179&lt;&gt;Constants!$B$12, ISBLANK($C179)),"",LARGE(CS179:CU179,2)), 0)</f>
        <v/>
      </c>
      <c r="DF179" s="75" t="str">
        <f aca="false">IF(ISNUMBER(DE179), RANK(DE179,DE$11:DE$510), "")</f>
        <v/>
      </c>
      <c r="DG179" s="74" t="str">
        <f aca="false">IF(ISBLANK($C179),"",IF(BK179=Constants!$B$12,RANK($CX179, $CX$11:$CX$510, 1)+
SUMPRODUCT(--($CX$11:$CX$510=$CX179),--($CZ179&gt;$CZ$11:$CZ$510))+
SUMPRODUCT(--($CX$11:$CX$510=$CX179),--($CZ179=$CZ$11:$CZ$510),--($DB179&gt;$DB$11:$DB$510))+
SUMPRODUCT(--($CX$11:$CX$510=$CX179),--($CZ179=$CZ$11:$CZ$510),--($DB179=$DB$11:$DB$510), --($DD179&gt;$DD$11:$DD$510))+
SUMPRODUCT(--($CX$11:$CX$510=$CX179),--($CZ179=$CZ$11:$CZ$510),--($DB179=$DB$11:$DB$510), --($DD179=$DD$11:$DD$510), --($DF179&gt;$DF$11:$DF$510))
,BK179)
)</f>
        <v/>
      </c>
      <c r="DH179" s="74" t="str">
        <f aca="false">IF(ISBLANK(C179),"",IF(BK179&lt;&gt;Constants!$B$12, BK179, CX179-DG179))</f>
        <v/>
      </c>
      <c r="DI179" s="75"/>
      <c r="DJ179" s="78"/>
      <c r="DK179" s="79" t="str">
        <f aca="false">IF(ISBLANK($C179),"",IF($BK179=Constants!$B$13,$BM179,""))</f>
        <v/>
      </c>
      <c r="DL179" s="78" t="str">
        <f aca="false">IF(ISBLANK($C179),"",IF($BK179&lt;&gt;Constants!$B$12,"",IF(COUNT($CS179:$CU179)=0,"",MATCH($CV179,$CS179:$CU179,0))))</f>
        <v/>
      </c>
      <c r="DM179" s="80" t="str">
        <f aca="false">IF(ISNUMBER($DL179),CHOOSE($DL179,$BR179,$CB179,$CM179),"")</f>
        <v/>
      </c>
      <c r="DN179" s="80" t="str">
        <f aca="false">IF(ISNUMBER($DL179),CHOOSE($DL179,$BT179,$CD179,$CO179),"")</f>
        <v/>
      </c>
      <c r="DO179" s="80" t="str">
        <f aca="false">IF(ISNUMBER($DL179),CHOOSE($DL179,$BV179,$CF179,$CQ179),"")</f>
        <v/>
      </c>
      <c r="DP179" s="81" t="str">
        <f aca="false">IF(ISBLANK(C179),"",IF(BK179&lt;&gt;Constants!$B$12, BK179 ,CW179))</f>
        <v/>
      </c>
      <c r="DQ179" s="82" t="str">
        <f aca="false">IF(ISBLANK($C179),"",IF($BK179&lt;&gt;Constants!$B$12,$BK179,$BL179))</f>
        <v/>
      </c>
      <c r="DR179" s="82" t="str">
        <f aca="false">IF(ISBLANK(C179),"",DH179)</f>
        <v/>
      </c>
      <c r="DS179" s="82" t="str">
        <f aca="false">IF(ISBLANK(C179),"",DG179)</f>
        <v/>
      </c>
      <c r="DT179" s="83" t="str">
        <f aca="false">IF(ISBLANK(C179),
  "",
IF(DS179=Constants!$B$9,COUNTA($C$11:$C510)+2,IF(DS179=Constants!$B$10,COUNTA($C$11:$C510)+1,IF(DS179=Constants!$B$11,COUNTA($C$11:$C510),DS179))))</f>
        <v/>
      </c>
      <c r="DU179" s="3"/>
      <c r="DV179" s="84" t="n">
        <f aca="false">IF(OR(ISNUMBER(DS179),DS179="DQ",DS179="P",DS179="NS"),
    1,
    0
)</f>
        <v>0</v>
      </c>
      <c r="DW179" s="84" t="n">
        <v>169</v>
      </c>
      <c r="DX179" s="84" t="str">
        <f aca="false">IF(ISBLANK($C179),"",IF(ISNUMBER(DT179),DT179+ROW($B179)/1000,""))</f>
        <v/>
      </c>
      <c r="DY179" s="84" t="str">
        <f aca="false">IF(ISNUMBER(DX179), RANK(DX179,DX$11:DX$510,1), "")</f>
        <v/>
      </c>
      <c r="DZ179" s="84" t="str">
        <f aca="false">IF(ISBLANK($C179),
    "",
    $B179
)</f>
        <v/>
      </c>
      <c r="EA179" s="84" t="str">
        <f aca="false">IF(ISBLANK($C179),
    "",
    $C179
)</f>
        <v/>
      </c>
      <c r="EB179" s="84" t="str">
        <f aca="false">IF(ISBLANK($C179),
    "",
    $D179
)</f>
        <v/>
      </c>
      <c r="EC179" s="84" t="str">
        <f aca="false">IF(ISBLANK($C179),"",$DQ179)</f>
        <v/>
      </c>
      <c r="ED179" s="86" t="str">
        <f aca="false">DP179</f>
        <v/>
      </c>
      <c r="EE179" s="84" t="str">
        <f aca="false">IF(ISBLANK($C179),
    "",
    DS179
)</f>
        <v/>
      </c>
      <c r="EF179" s="87" t="str">
        <f aca="false">IF(DW179&gt;DV$10,
    "",
    VLOOKUP(DW179,DY$11:EE677,7,FALSE())
)</f>
        <v/>
      </c>
      <c r="EG179" s="88" t="str">
        <f aca="false">IF(DW179&gt;DV$10,
    "",
    VLOOKUP(DW179,DY$11:EE677,2,FALSE())
)</f>
        <v/>
      </c>
      <c r="EH179" s="88" t="str">
        <f aca="false">IF(DW179&gt;DV$10,
    "",
    VLOOKUP(DW179,DY$11:EE677,3,FALSE())
)</f>
        <v/>
      </c>
      <c r="EI179" s="88" t="str">
        <f aca="false">IF(DW179&gt;DV$10,
    "",
    VLOOKUP(DW179,DY$11:EE677,4,FALSE())
)</f>
        <v/>
      </c>
      <c r="EJ179" s="89" t="str">
        <f aca="false">IF(DW179&gt;DV$10,
    "",
    VLOOKUP(DW179,DY$11:EE677,6,FALSE())
)</f>
        <v/>
      </c>
      <c r="EK179" s="59"/>
    </row>
    <row r="180" customFormat="false" ht="15.75" hidden="false" customHeight="false" outlineLevel="0" collapsed="false">
      <c r="A180" s="3"/>
      <c r="B180" s="155"/>
      <c r="C180" s="156"/>
      <c r="D180" s="96"/>
      <c r="E180" s="157"/>
      <c r="F180" s="148"/>
      <c r="G180" s="148"/>
      <c r="H180" s="149"/>
      <c r="I180" s="150"/>
      <c r="J180" s="151"/>
      <c r="K180" s="151"/>
      <c r="L180" s="151"/>
      <c r="M180" s="151"/>
      <c r="N180" s="152"/>
      <c r="O180" s="103"/>
      <c r="P180" s="148"/>
      <c r="Q180" s="149"/>
      <c r="R180" s="150"/>
      <c r="S180" s="151"/>
      <c r="T180" s="151"/>
      <c r="U180" s="151"/>
      <c r="V180" s="151"/>
      <c r="W180" s="152"/>
      <c r="X180" s="103"/>
      <c r="Y180" s="148"/>
      <c r="Z180" s="149"/>
      <c r="AA180" s="150"/>
      <c r="AB180" s="151"/>
      <c r="AC180" s="151"/>
      <c r="AD180" s="151"/>
      <c r="AE180" s="151"/>
      <c r="AF180" s="152"/>
      <c r="AG180" s="104"/>
      <c r="AH180" s="150"/>
      <c r="AI180" s="73"/>
      <c r="AJ180" s="73" t="str">
        <f aca="false">IF(ISBLANK($C180),
  "",
IF(E180=Constants!$B$7,
  TRUE(),
IF(E180=Constants!$B$8,
  FALSE(),
  TRUE()
)))</f>
        <v/>
      </c>
      <c r="AK180" s="74" t="str">
        <f aca="false">IF(ISBLANK($C180),"",IF(F180=Constants!$B$8,FALSE(),TRUE()))</f>
        <v/>
      </c>
      <c r="AL180" s="74" t="str">
        <f aca="false">IF(ISBLANK($C180),"",COUNTA($G180:$O180)&gt;0)</f>
        <v/>
      </c>
      <c r="AM180" s="74" t="str">
        <f aca="false">IF(OR(ISBLANK($C180),$AL180&lt;&gt;TRUE()),"",IF(ISBLANK(G180),Constants!$B$27,MAX(0,G180)))</f>
        <v/>
      </c>
      <c r="AN180" s="74" t="str">
        <f aca="false">IF(OR(ISBLANK($C180),$AL180&lt;&gt;TRUE()),"",IF(ISBLANK(H180),Constants!$B$28,MAX(0,H180)))</f>
        <v/>
      </c>
      <c r="AO180" s="74" t="str">
        <f aca="false">IF(OR(ISBLANK($C180),$AL180&lt;&gt;TRUE()),"",IF(J180=Constants!$B$7,TRUE(),IF(J180=Constants!$B$8,FALSE(),TRUE())))</f>
        <v/>
      </c>
      <c r="AP180" s="74" t="str">
        <f aca="false">IF(OR(ISBLANK($C180),$AL180&lt;&gt;TRUE()),"",IF(I180=Constants!$B$7,TRUE(),IF(I180=Constants!$B$8,FALSE(),TRUE())))</f>
        <v/>
      </c>
      <c r="AQ180" s="74" t="str">
        <f aca="false">IF(OR(ISBLANK($C180),$AL180&lt;&gt;TRUE()),"",IF(K180=Constants!$B$33,TRUE(),IF(K180=Constants!$B$34,FALSE(),IF(AND(ISNUMBER(O180),OR(ISBLANK(N180),N180=0)),TRUE(),IF(AND(ISBLANK(O180),ISNUMBER(N180),N180&lt;&gt;0),FALSE(),"")))))</f>
        <v/>
      </c>
      <c r="AR180" s="74" t="str">
        <f aca="false">IF(OR(ISBLANK($C180),$AL180&lt;&gt;TRUE()),"",IF(ISBLANK(L180),Constants!$B$35,MAX(0,MIN(Constants!$B$31,L180))))</f>
        <v/>
      </c>
      <c r="AS180" s="74" t="str">
        <f aca="false">IF(OR(ISBLANK($C180),$AL180&lt;&gt;TRUE()),"",IF(ISBLANK(M180),Constants!$B$35,MAX(0,MIN(Constants!$B$32,M180))))</f>
        <v/>
      </c>
      <c r="AT180" s="74" t="str">
        <f aca="false">IF(ISBLANK($C180),"",COUNTA($P180:$X180)&gt;0)</f>
        <v/>
      </c>
      <c r="AU180" s="74" t="str">
        <f aca="false">IF(OR(ISBLANK($C180),$AT180&lt;&gt;TRUE()),"",IF(ISBLANK(P180),Constants!$B$27,MAX(0,P180)))</f>
        <v/>
      </c>
      <c r="AV180" s="74" t="str">
        <f aca="false">IF(OR(ISBLANK($C180),$AT180&lt;&gt;TRUE()),"",IF(ISBLANK(Q180),Constants!$B$28,MAX(0,Q180)))</f>
        <v/>
      </c>
      <c r="AW180" s="74" t="str">
        <f aca="false">IF(OR(ISBLANK($C180),$AT180&lt;&gt;TRUE()),"",IF(S180=Constants!$B$7,TRUE(),IF(S180=Constants!$B$8,FALSE(),TRUE())))</f>
        <v/>
      </c>
      <c r="AX180" s="74" t="str">
        <f aca="false">IF(OR(ISBLANK($C180),$AT180&lt;&gt;TRUE()),"",IF(R180=Constants!$B$7,TRUE(),IF(R180=Constants!$B$8,FALSE(),TRUE())))</f>
        <v/>
      </c>
      <c r="AY180" s="74" t="str">
        <f aca="false">IF(OR(ISBLANK($C180),$AT180&lt;&gt;TRUE()),"",IF(T180=Constants!$B$33,TRUE(),IF(T180=Constants!$B$34,FALSE(),IF(AND(ISNUMBER(X180),OR(ISBLANK(W180),W180=0)),TRUE(),IF(AND(ISBLANK(X180),ISNUMBER(W180),W180&lt;&gt;0),FALSE(),"")))))</f>
        <v/>
      </c>
      <c r="AZ180" s="74" t="str">
        <f aca="false">IF(OR(ISBLANK($C180),$AT180&lt;&gt;TRUE()),"",IF(ISBLANK(U180),Constants!$B$35,MAX(0,MIN(Constants!$B$31,U180))))</f>
        <v/>
      </c>
      <c r="BA180" s="74" t="str">
        <f aca="false">IF(OR(ISBLANK($C180),$AT180&lt;&gt;TRUE()),"",IF(ISBLANK(V180),Constants!$B$35,MAX(0,MIN(Constants!$B$32,V180))))</f>
        <v/>
      </c>
      <c r="BB180" s="74" t="str">
        <f aca="false">IF(ISBLANK($C180),"",COUNTA($Y180:$AG180)&gt;0)</f>
        <v/>
      </c>
      <c r="BC180" s="74" t="str">
        <f aca="false">IF(OR(ISBLANK($C180),$BB180&lt;&gt;TRUE()),"",IF(ISBLANK(Y180),Constants!$B$27,MAX(0,Y180)))</f>
        <v/>
      </c>
      <c r="BD180" s="74" t="str">
        <f aca="false">IF(OR(ISBLANK($C180),$BB180&lt;&gt;TRUE()),"",IF(ISBLANK(Z180),Constants!$B$28,MAX(0,Z180)))</f>
        <v/>
      </c>
      <c r="BE180" s="74" t="str">
        <f aca="false">IF(OR(ISBLANK($C180),$BB180&lt;&gt;TRUE()),"",IF(AB180=Constants!$B$7,TRUE(),IF(AB180=Constants!$B$8,FALSE(),TRUE())))</f>
        <v/>
      </c>
      <c r="BF180" s="74" t="str">
        <f aca="false">IF(OR(ISBLANK($C180),$BB180&lt;&gt;TRUE()),"",IF(AA180=Constants!$B$7,TRUE(),IF(AA180=Constants!$B$8,FALSE(),TRUE())))</f>
        <v/>
      </c>
      <c r="BG180" s="74" t="str">
        <f aca="false">IF(OR(ISBLANK($C180),$BB180&lt;&gt;TRUE()),"",IF(AC180=Constants!$B$33,TRUE(),IF(AC180=Constants!$B$34,FALSE(),IF(AND(ISNUMBER(AG180),OR(ISBLANK(AF180),AF180=0)),TRUE(),IF(AND(ISBLANK(AG180),ISNUMBER(AF180),AF180&lt;&gt;0),FALSE(),"")))))</f>
        <v/>
      </c>
      <c r="BH180" s="74" t="str">
        <f aca="false">IF(OR(ISBLANK($C180),$BB180&lt;&gt;TRUE()),"",IF(ISBLANK(AD180),Constants!$B$35,MAX(0,MIN(Constants!$B$31,AD180))))</f>
        <v/>
      </c>
      <c r="BI180" s="74" t="str">
        <f aca="false">IF(OR(ISBLANK($C180),$BB180&lt;&gt;TRUE()),"",IF(ISBLANK(AE180),Constants!$B$35,MAX(0,MIN(Constants!$B$32,AE180))))</f>
        <v/>
      </c>
      <c r="BJ180" s="75" t="str">
        <f aca="false">IF(ISBLANK($C180),
  "",
IF(AH180=Constants!$B$7,
  TRUE(),
IF(AH180=Constants!$B$8,
  FALSE(),
  FALSE()
)))</f>
        <v/>
      </c>
      <c r="BK180" s="74" t="str">
        <f aca="false">IF(ISBLANK($C180),"",IF($BJ180,Constants!$B$9,IF(COUNTA($E180:$AH180)=0,Constants!$B$10,IF(NOT($AK180),Constants!$B$11,IF(AND(NOT(ISNUMBER($BM180)),COUNTA($O180,$X180,$AG180)&gt;0),Constants!$B$13,Constants!$B$12)))))</f>
        <v/>
      </c>
      <c r="BL180" s="74" t="str">
        <f aca="false">IF(ISBLANK($C180),"",IF($BK180&lt;&gt;Constants!$B$12,$BK180,Constants!$B$4))</f>
        <v/>
      </c>
      <c r="BM180" s="73" t="str">
        <f aca="false">IF(OR(ISBLANK($D$8), NOT(ISNUMBER($D$8))), Constants!$B$17,$D$8)</f>
        <v>ERROR: Set Target Time in cell D8</v>
      </c>
      <c r="BN180" s="73" t="str">
        <f aca="false">IF(OR($BK180&lt;&gt;Constants!$B$12,$AL180&lt;&gt;TRUE()),"",IF(NOT($AO180),TRUE(),IF($AQ180="","",$AQ180)))</f>
        <v/>
      </c>
      <c r="BO180" s="74" t="b">
        <f aca="false">IF(BN180="",FALSE(),IF(NOT($AO180),TRUE(),IF($AQ180,ISNUMBER(O180),ISNUMBER(N180))))</f>
        <v>0</v>
      </c>
      <c r="BP180" s="76" t="str">
        <f aca="false">IF(BO180,IF($AJ180,1,Constants!$B$22)*POWER(Constants!$B$23,MAX($AM180,0))*POWER(Constants!$B$24,MAX($AN180,0)),"")</f>
        <v/>
      </c>
      <c r="BQ180" s="74" t="str">
        <f aca="false">IF(OR($BK180&lt;&gt;Constants!$B$12,NOT($BO180)),"",IF(NOT($AO180),0,Constants!$B$19*IF($AQ180,1,MAX(0,MIN(1,(Constants!$B$20-N180)/Constants!$B$20)))))</f>
        <v/>
      </c>
      <c r="BR180" s="74" t="str">
        <f aca="false">IF(BQ180="","",BQ180*IF($AP180,1,Constants!$B$25)*BP180)</f>
        <v/>
      </c>
      <c r="BS180" s="74" t="str">
        <f aca="false">IF(OR($BK180&lt;&gt;Constants!$B$12,NOT($BO180)),"",IF(NOT($AO180),0,IF(NOT($AQ180),0,MAX(0,Constants!$B$21*(1-ABS(O180-$BM180)/$BM180)))))</f>
        <v/>
      </c>
      <c r="BT180" s="74" t="str">
        <f aca="false">IF(BS180="","",BS180*BP180)</f>
        <v/>
      </c>
      <c r="BU180" s="74" t="str">
        <f aca="false">IF(OR($BK180&lt;&gt;Constants!$B$12,NOT($BO180)),"",IF(OR(NOT($AO180),NOT($AP180)),0,MIN(Constants!$B$18,(Constants!$B$29*$AR180+Constants!$B$30*$AS180)*IF($AQ180,1,MAX(0,MIN(1,(Constants!$B$20-N180)/Constants!$B$20))))))</f>
        <v/>
      </c>
      <c r="BV180" s="74" t="str">
        <f aca="false">IF(BU180="","",BU180*BP180)</f>
        <v/>
      </c>
      <c r="BW180" s="75" t="str">
        <f aca="false">IF(OR($BK180&lt;&gt;Constants!$B$12,NOT($BO180)),"",BR180+BT180+BV180)</f>
        <v/>
      </c>
      <c r="BX180" s="73" t="str">
        <f aca="false">IF(OR($BK180&lt;&gt;Constants!$B$12,$AT180&lt;&gt;TRUE()),"",IF(NOT($AW180),TRUE(),IF($AY180="","",$AY180)))</f>
        <v/>
      </c>
      <c r="BY180" s="74" t="b">
        <f aca="false">IF(BX180="",FALSE(),IF(NOT($AW180),TRUE(),IF($AY180,ISNUMBER(X180),ISNUMBER(W180))))</f>
        <v>0</v>
      </c>
      <c r="BZ180" s="76" t="str">
        <f aca="false">IF(BY180,IF($AJ180,1,Constants!$B$22)*POWER(Constants!$B$23,MAX($AU180,0))*POWER(Constants!$B$24,MAX($AV180,0)),"")</f>
        <v/>
      </c>
      <c r="CA180" s="74" t="str">
        <f aca="false">IF(OR($BK180&lt;&gt;Constants!$B$12,NOT($BY180)),"",IF(NOT($AW180),0,Constants!$B$19*IF($AY180,1,MAX(0,MIN(1,(Constants!$B$20-W180)/Constants!$B$20)))))</f>
        <v/>
      </c>
      <c r="CB180" s="74" t="str">
        <f aca="false">IF(CA180="","",CA180*IF($AX180,1,Constants!$B$25)*BZ180)</f>
        <v/>
      </c>
      <c r="CC180" s="74" t="str">
        <f aca="false">IF(OR($BK180&lt;&gt;Constants!$B$12,NOT($BY180)),"",IF(NOT($AW180),0,IF(NOT($AY180),0,MAX(0,Constants!$B$21*(1-ABS(X180-$BM180)/$BM180)))))</f>
        <v/>
      </c>
      <c r="CD180" s="74" t="str">
        <f aca="false">IF(CC180="","",CC180*BZ180)</f>
        <v/>
      </c>
      <c r="CE180" s="74" t="str">
        <f aca="false">IF(OR($BK180&lt;&gt;Constants!$B$12,NOT($BY180)),"",IF(OR(NOT($AW180),NOT($AX180)),0,MIN(Constants!$B$18,(Constants!$B$29*$AZ180+Constants!$B$30*$BA180)*IF($AY180,1,MAX(0,MIN(1,(Constants!$B$20-W180)/Constants!$B$20))))))</f>
        <v/>
      </c>
      <c r="CF180" s="74" t="str">
        <f aca="false">IF(CE180="","",CE180*BZ180)</f>
        <v/>
      </c>
      <c r="CG180" s="75" t="str">
        <f aca="false">IF(OR($BK180&lt;&gt;Constants!$B$12,NOT($BY180)),"",CB180+CD180+CF180)</f>
        <v/>
      </c>
      <c r="CH180" s="73" t="b">
        <f aca="false">IF(OR(BN180="",BX180=""),TRUE(),BN180&lt;&gt;BX180)</f>
        <v>1</v>
      </c>
      <c r="CI180" s="74" t="str">
        <f aca="false">IF(OR($BK180&lt;&gt;Constants!$B$12,$BB180&lt;&gt;TRUE(),NOT($CH180)),"",IF(NOT($BE180),TRUE(),IF($BG180="","",$BG180)))</f>
        <v/>
      </c>
      <c r="CJ180" s="74" t="b">
        <f aca="false">IF(CI180="",FALSE(),IF(NOT($BE180),TRUE(),IF($BG180,ISNUMBER(AG180),ISNUMBER(AF180))))</f>
        <v>0</v>
      </c>
      <c r="CK180" s="76" t="str">
        <f aca="false">IF(CJ180,IF($AJ180,1,Constants!$B$22)*POWER(Constants!$B$23,MAX($BC180,0))*POWER(Constants!$B$24,MAX($BD180,0)),"")</f>
        <v/>
      </c>
      <c r="CL180" s="74" t="str">
        <f aca="false">IF(OR($BK180&lt;&gt;Constants!$B$12,NOT($CJ180)),"",IF(NOT($BE180),0,Constants!$B$19*IF($BG180,1,MAX(0,MIN(1,(Constants!$B$20-AF180)/Constants!$B$20)))))</f>
        <v/>
      </c>
      <c r="CM180" s="74" t="str">
        <f aca="false">IF(CL180="","",CL180*IF($BF180,1,Constants!$B$25)*CK180)</f>
        <v/>
      </c>
      <c r="CN180" s="74" t="str">
        <f aca="false">IF(OR($BK180&lt;&gt;Constants!$B$12,NOT($CJ180)),"",IF(NOT($BE180),0,IF(NOT($BG180),0,MAX(0,Constants!$B$21*(1-ABS(AG180-$BM180)/$BM180)))))</f>
        <v/>
      </c>
      <c r="CO180" s="74" t="str">
        <f aca="false">IF(CN180="","",CN180*CK180)</f>
        <v/>
      </c>
      <c r="CP180" s="74" t="str">
        <f aca="false">IF(OR($BK180&lt;&gt;Constants!$B$12,NOT($CJ180)),"",IF(OR(NOT($BE180),NOT($BF180)),0,MIN(Constants!$B$18,(Constants!$B$29*$BH180+Constants!$B$30*$BI180)*IF($BG180,1,MAX(0,MIN(1,(Constants!$B$20-AF180)/Constants!$B$20))))))</f>
        <v/>
      </c>
      <c r="CQ180" s="74" t="str">
        <f aca="false">IF(CP180="","",CP180*CK180)</f>
        <v/>
      </c>
      <c r="CR180" s="75" t="str">
        <f aca="false">IF(OR($BK180&lt;&gt;Constants!$B$12,NOT($CJ180)),"",CM180+CO180+CQ180)</f>
        <v/>
      </c>
      <c r="CS180" s="73" t="str">
        <f aca="false">IF(OR($BK180&lt;&gt;Constants!$B$12,ISBLANK($C180)),"",BW180)</f>
        <v/>
      </c>
      <c r="CT180" s="74" t="str">
        <f aca="false">IF(OR($BK180&lt;&gt;Constants!$B$12,ISBLANK($C180)),"",CG180)</f>
        <v/>
      </c>
      <c r="CU180" s="75" t="str">
        <f aca="false">IF(OR($BK180&lt;&gt;Constants!$B$12,ISBLANK($C180)),"",CR180)</f>
        <v/>
      </c>
      <c r="CV180" s="74" t="str">
        <f aca="false">IF(OR($BK180&lt;&gt;Constants!$B$12,ISBLANK($C180)),"",IF(COUNT(CS180:CU180)=0,0,MAX(CS180:CU180)))</f>
        <v/>
      </c>
      <c r="CW180" s="74" t="str">
        <f aca="false">IF($BK180&lt;&gt;Constants!$B$12,"",CV180)</f>
        <v/>
      </c>
      <c r="CX180" s="74" t="str">
        <f aca="false">IF(ISNUMBER(CW180), RANK(CW180,$CW$11:$CW$510), "")</f>
        <v/>
      </c>
      <c r="CY180" s="73" t="str">
        <f aca="false">IF(OR($BK180&lt;&gt;Constants!$B$12,ISBLANK($C180)),"",MAX(BT180,CD180,CO180))</f>
        <v/>
      </c>
      <c r="CZ180" s="74" t="str">
        <f aca="false">IF(ISNUMBER(CY180), RANK(CY180,CY$11:CY$510), "")</f>
        <v/>
      </c>
      <c r="DA180" s="74" t="str">
        <f aca="false">IF(OR($BK180&lt;&gt;Constants!$B$12,ISBLANK($C180)),"",MAX(AM180,AU180,IF($CH180,BC180,0)))</f>
        <v/>
      </c>
      <c r="DB180" s="74" t="str">
        <f aca="false">IF(ISNUMBER(DA180), RANK(DA180,DA$11:DA$510,1), "")</f>
        <v/>
      </c>
      <c r="DC180" s="74" t="str">
        <f aca="false">IF(OR($BK180&lt;&gt;Constants!$B$12,ISBLANK($C180)),"",MAX(BV180,CF180,CQ180))</f>
        <v/>
      </c>
      <c r="DD180" s="74" t="str">
        <f aca="false">IF(ISNUMBER(DC180),RANK(DC180,DC$11:DC$510),"")</f>
        <v/>
      </c>
      <c r="DE180" s="77" t="str">
        <f aca="false">IFERROR(IF(OR($BK180&lt;&gt;Constants!$B$12, ISBLANK($C180)),"",LARGE(CS180:CU180,2)), 0)</f>
        <v/>
      </c>
      <c r="DF180" s="75" t="str">
        <f aca="false">IF(ISNUMBER(DE180), RANK(DE180,DE$11:DE$510), "")</f>
        <v/>
      </c>
      <c r="DG180" s="74" t="str">
        <f aca="false">IF(ISBLANK($C180),"",IF(BK180=Constants!$B$12,RANK($CX180, $CX$11:$CX$510, 1)+
SUMPRODUCT(--($CX$11:$CX$510=$CX180),--($CZ180&gt;$CZ$11:$CZ$510))+
SUMPRODUCT(--($CX$11:$CX$510=$CX180),--($CZ180=$CZ$11:$CZ$510),--($DB180&gt;$DB$11:$DB$510))+
SUMPRODUCT(--($CX$11:$CX$510=$CX180),--($CZ180=$CZ$11:$CZ$510),--($DB180=$DB$11:$DB$510), --($DD180&gt;$DD$11:$DD$510))+
SUMPRODUCT(--($CX$11:$CX$510=$CX180),--($CZ180=$CZ$11:$CZ$510),--($DB180=$DB$11:$DB$510), --($DD180=$DD$11:$DD$510), --($DF180&gt;$DF$11:$DF$510))
,BK180)
)</f>
        <v/>
      </c>
      <c r="DH180" s="74" t="str">
        <f aca="false">IF(ISBLANK(C180),"",IF(BK180&lt;&gt;Constants!$B$12, BK180, CX180-DG180))</f>
        <v/>
      </c>
      <c r="DI180" s="75"/>
      <c r="DJ180" s="78"/>
      <c r="DK180" s="79" t="str">
        <f aca="false">IF(ISBLANK($C180),"",IF($BK180=Constants!$B$13,$BM180,""))</f>
        <v/>
      </c>
      <c r="DL180" s="78" t="str">
        <f aca="false">IF(ISBLANK($C180),"",IF($BK180&lt;&gt;Constants!$B$12,"",IF(COUNT($CS180:$CU180)=0,"",MATCH($CV180,$CS180:$CU180,0))))</f>
        <v/>
      </c>
      <c r="DM180" s="80" t="str">
        <f aca="false">IF(ISNUMBER($DL180),CHOOSE($DL180,$BR180,$CB180,$CM180),"")</f>
        <v/>
      </c>
      <c r="DN180" s="80" t="str">
        <f aca="false">IF(ISNUMBER($DL180),CHOOSE($DL180,$BT180,$CD180,$CO180),"")</f>
        <v/>
      </c>
      <c r="DO180" s="80" t="str">
        <f aca="false">IF(ISNUMBER($DL180),CHOOSE($DL180,$BV180,$CF180,$CQ180),"")</f>
        <v/>
      </c>
      <c r="DP180" s="81" t="str">
        <f aca="false">IF(ISBLANK(C180),"",IF(BK180&lt;&gt;Constants!$B$12, BK180 ,CW180))</f>
        <v/>
      </c>
      <c r="DQ180" s="82" t="str">
        <f aca="false">IF(ISBLANK($C180),"",IF($BK180&lt;&gt;Constants!$B$12,$BK180,$BL180))</f>
        <v/>
      </c>
      <c r="DR180" s="82" t="str">
        <f aca="false">IF(ISBLANK(C180),"",DH180)</f>
        <v/>
      </c>
      <c r="DS180" s="82" t="str">
        <f aca="false">IF(ISBLANK(C180),"",DG180)</f>
        <v/>
      </c>
      <c r="DT180" s="83" t="str">
        <f aca="false">IF(ISBLANK(C180),
  "",
IF(DS180=Constants!$B$9,COUNTA($C$11:$C510)+2,IF(DS180=Constants!$B$10,COUNTA($C$11:$C510)+1,IF(DS180=Constants!$B$11,COUNTA($C$11:$C510),DS180))))</f>
        <v/>
      </c>
      <c r="DU180" s="3"/>
      <c r="DV180" s="84" t="n">
        <f aca="false">IF(OR(ISNUMBER(DS180),DS180="DQ",DS180="P",DS180="NS"),
    1,
    0
)</f>
        <v>0</v>
      </c>
      <c r="DW180" s="84" t="n">
        <v>170</v>
      </c>
      <c r="DX180" s="84" t="str">
        <f aca="false">IF(ISBLANK($C180),"",IF(ISNUMBER(DT180),DT180+ROW($B180)/1000,""))</f>
        <v/>
      </c>
      <c r="DY180" s="84" t="str">
        <f aca="false">IF(ISNUMBER(DX180), RANK(DX180,DX$11:DX$510,1), "")</f>
        <v/>
      </c>
      <c r="DZ180" s="84" t="str">
        <f aca="false">IF(ISBLANK($C180),
    "",
    $B180
)</f>
        <v/>
      </c>
      <c r="EA180" s="84" t="str">
        <f aca="false">IF(ISBLANK($C180),
    "",
    $C180
)</f>
        <v/>
      </c>
      <c r="EB180" s="84" t="str">
        <f aca="false">IF(ISBLANK($C180),
    "",
    $D180
)</f>
        <v/>
      </c>
      <c r="EC180" s="84" t="str">
        <f aca="false">IF(ISBLANK($C180),"",$DQ180)</f>
        <v/>
      </c>
      <c r="ED180" s="86" t="str">
        <f aca="false">DP180</f>
        <v/>
      </c>
      <c r="EE180" s="84" t="str">
        <f aca="false">IF(ISBLANK($C180),
    "",
    DS180
)</f>
        <v/>
      </c>
      <c r="EF180" s="87" t="str">
        <f aca="false">IF(DW180&gt;DV$10,
    "",
    VLOOKUP(DW180,DY$11:EE678,7,FALSE())
)</f>
        <v/>
      </c>
      <c r="EG180" s="88" t="str">
        <f aca="false">IF(DW180&gt;DV$10,
    "",
    VLOOKUP(DW180,DY$11:EE678,2,FALSE())
)</f>
        <v/>
      </c>
      <c r="EH180" s="88" t="str">
        <f aca="false">IF(DW180&gt;DV$10,
    "",
    VLOOKUP(DW180,DY$11:EE678,3,FALSE())
)</f>
        <v/>
      </c>
      <c r="EI180" s="88" t="str">
        <f aca="false">IF(DW180&gt;DV$10,
    "",
    VLOOKUP(DW180,DY$11:EE678,4,FALSE())
)</f>
        <v/>
      </c>
      <c r="EJ180" s="89" t="str">
        <f aca="false">IF(DW180&gt;DV$10,
    "",
    VLOOKUP(DW180,DY$11:EE678,6,FALSE())
)</f>
        <v/>
      </c>
      <c r="EK180" s="59"/>
    </row>
    <row r="181" customFormat="false" ht="15.75" hidden="false" customHeight="false" outlineLevel="0" collapsed="false">
      <c r="A181" s="3"/>
      <c r="B181" s="155"/>
      <c r="C181" s="156"/>
      <c r="D181" s="96"/>
      <c r="E181" s="157"/>
      <c r="F181" s="148"/>
      <c r="G181" s="148"/>
      <c r="H181" s="149"/>
      <c r="I181" s="150"/>
      <c r="J181" s="151"/>
      <c r="K181" s="151"/>
      <c r="L181" s="151"/>
      <c r="M181" s="151"/>
      <c r="N181" s="152"/>
      <c r="O181" s="103"/>
      <c r="P181" s="148"/>
      <c r="Q181" s="149"/>
      <c r="R181" s="150"/>
      <c r="S181" s="151"/>
      <c r="T181" s="151"/>
      <c r="U181" s="151"/>
      <c r="V181" s="151"/>
      <c r="W181" s="152"/>
      <c r="X181" s="103"/>
      <c r="Y181" s="148"/>
      <c r="Z181" s="149"/>
      <c r="AA181" s="150"/>
      <c r="AB181" s="151"/>
      <c r="AC181" s="151"/>
      <c r="AD181" s="151"/>
      <c r="AE181" s="151"/>
      <c r="AF181" s="152"/>
      <c r="AG181" s="104"/>
      <c r="AH181" s="150"/>
      <c r="AI181" s="73"/>
      <c r="AJ181" s="73" t="str">
        <f aca="false">IF(ISBLANK($C181),
  "",
IF(E181=Constants!$B$7,
  TRUE(),
IF(E181=Constants!$B$8,
  FALSE(),
  TRUE()
)))</f>
        <v/>
      </c>
      <c r="AK181" s="74" t="str">
        <f aca="false">IF(ISBLANK($C181),"",IF(F181=Constants!$B$8,FALSE(),TRUE()))</f>
        <v/>
      </c>
      <c r="AL181" s="74" t="str">
        <f aca="false">IF(ISBLANK($C181),"",COUNTA($G181:$O181)&gt;0)</f>
        <v/>
      </c>
      <c r="AM181" s="74" t="str">
        <f aca="false">IF(OR(ISBLANK($C181),$AL181&lt;&gt;TRUE()),"",IF(ISBLANK(G181),Constants!$B$27,MAX(0,G181)))</f>
        <v/>
      </c>
      <c r="AN181" s="74" t="str">
        <f aca="false">IF(OR(ISBLANK($C181),$AL181&lt;&gt;TRUE()),"",IF(ISBLANK(H181),Constants!$B$28,MAX(0,H181)))</f>
        <v/>
      </c>
      <c r="AO181" s="74" t="str">
        <f aca="false">IF(OR(ISBLANK($C181),$AL181&lt;&gt;TRUE()),"",IF(J181=Constants!$B$7,TRUE(),IF(J181=Constants!$B$8,FALSE(),TRUE())))</f>
        <v/>
      </c>
      <c r="AP181" s="74" t="str">
        <f aca="false">IF(OR(ISBLANK($C181),$AL181&lt;&gt;TRUE()),"",IF(I181=Constants!$B$7,TRUE(),IF(I181=Constants!$B$8,FALSE(),TRUE())))</f>
        <v/>
      </c>
      <c r="AQ181" s="74" t="str">
        <f aca="false">IF(OR(ISBLANK($C181),$AL181&lt;&gt;TRUE()),"",IF(K181=Constants!$B$33,TRUE(),IF(K181=Constants!$B$34,FALSE(),IF(AND(ISNUMBER(O181),OR(ISBLANK(N181),N181=0)),TRUE(),IF(AND(ISBLANK(O181),ISNUMBER(N181),N181&lt;&gt;0),FALSE(),"")))))</f>
        <v/>
      </c>
      <c r="AR181" s="74" t="str">
        <f aca="false">IF(OR(ISBLANK($C181),$AL181&lt;&gt;TRUE()),"",IF(ISBLANK(L181),Constants!$B$35,MAX(0,MIN(Constants!$B$31,L181))))</f>
        <v/>
      </c>
      <c r="AS181" s="74" t="str">
        <f aca="false">IF(OR(ISBLANK($C181),$AL181&lt;&gt;TRUE()),"",IF(ISBLANK(M181),Constants!$B$35,MAX(0,MIN(Constants!$B$32,M181))))</f>
        <v/>
      </c>
      <c r="AT181" s="74" t="str">
        <f aca="false">IF(ISBLANK($C181),"",COUNTA($P181:$X181)&gt;0)</f>
        <v/>
      </c>
      <c r="AU181" s="74" t="str">
        <f aca="false">IF(OR(ISBLANK($C181),$AT181&lt;&gt;TRUE()),"",IF(ISBLANK(P181),Constants!$B$27,MAX(0,P181)))</f>
        <v/>
      </c>
      <c r="AV181" s="74" t="str">
        <f aca="false">IF(OR(ISBLANK($C181),$AT181&lt;&gt;TRUE()),"",IF(ISBLANK(Q181),Constants!$B$28,MAX(0,Q181)))</f>
        <v/>
      </c>
      <c r="AW181" s="74" t="str">
        <f aca="false">IF(OR(ISBLANK($C181),$AT181&lt;&gt;TRUE()),"",IF(S181=Constants!$B$7,TRUE(),IF(S181=Constants!$B$8,FALSE(),TRUE())))</f>
        <v/>
      </c>
      <c r="AX181" s="74" t="str">
        <f aca="false">IF(OR(ISBLANK($C181),$AT181&lt;&gt;TRUE()),"",IF(R181=Constants!$B$7,TRUE(),IF(R181=Constants!$B$8,FALSE(),TRUE())))</f>
        <v/>
      </c>
      <c r="AY181" s="74" t="str">
        <f aca="false">IF(OR(ISBLANK($C181),$AT181&lt;&gt;TRUE()),"",IF(T181=Constants!$B$33,TRUE(),IF(T181=Constants!$B$34,FALSE(),IF(AND(ISNUMBER(X181),OR(ISBLANK(W181),W181=0)),TRUE(),IF(AND(ISBLANK(X181),ISNUMBER(W181),W181&lt;&gt;0),FALSE(),"")))))</f>
        <v/>
      </c>
      <c r="AZ181" s="74" t="str">
        <f aca="false">IF(OR(ISBLANK($C181),$AT181&lt;&gt;TRUE()),"",IF(ISBLANK(U181),Constants!$B$35,MAX(0,MIN(Constants!$B$31,U181))))</f>
        <v/>
      </c>
      <c r="BA181" s="74" t="str">
        <f aca="false">IF(OR(ISBLANK($C181),$AT181&lt;&gt;TRUE()),"",IF(ISBLANK(V181),Constants!$B$35,MAX(0,MIN(Constants!$B$32,V181))))</f>
        <v/>
      </c>
      <c r="BB181" s="74" t="str">
        <f aca="false">IF(ISBLANK($C181),"",COUNTA($Y181:$AG181)&gt;0)</f>
        <v/>
      </c>
      <c r="BC181" s="74" t="str">
        <f aca="false">IF(OR(ISBLANK($C181),$BB181&lt;&gt;TRUE()),"",IF(ISBLANK(Y181),Constants!$B$27,MAX(0,Y181)))</f>
        <v/>
      </c>
      <c r="BD181" s="74" t="str">
        <f aca="false">IF(OR(ISBLANK($C181),$BB181&lt;&gt;TRUE()),"",IF(ISBLANK(Z181),Constants!$B$28,MAX(0,Z181)))</f>
        <v/>
      </c>
      <c r="BE181" s="74" t="str">
        <f aca="false">IF(OR(ISBLANK($C181),$BB181&lt;&gt;TRUE()),"",IF(AB181=Constants!$B$7,TRUE(),IF(AB181=Constants!$B$8,FALSE(),TRUE())))</f>
        <v/>
      </c>
      <c r="BF181" s="74" t="str">
        <f aca="false">IF(OR(ISBLANK($C181),$BB181&lt;&gt;TRUE()),"",IF(AA181=Constants!$B$7,TRUE(),IF(AA181=Constants!$B$8,FALSE(),TRUE())))</f>
        <v/>
      </c>
      <c r="BG181" s="74" t="str">
        <f aca="false">IF(OR(ISBLANK($C181),$BB181&lt;&gt;TRUE()),"",IF(AC181=Constants!$B$33,TRUE(),IF(AC181=Constants!$B$34,FALSE(),IF(AND(ISNUMBER(AG181),OR(ISBLANK(AF181),AF181=0)),TRUE(),IF(AND(ISBLANK(AG181),ISNUMBER(AF181),AF181&lt;&gt;0),FALSE(),"")))))</f>
        <v/>
      </c>
      <c r="BH181" s="74" t="str">
        <f aca="false">IF(OR(ISBLANK($C181),$BB181&lt;&gt;TRUE()),"",IF(ISBLANK(AD181),Constants!$B$35,MAX(0,MIN(Constants!$B$31,AD181))))</f>
        <v/>
      </c>
      <c r="BI181" s="74" t="str">
        <f aca="false">IF(OR(ISBLANK($C181),$BB181&lt;&gt;TRUE()),"",IF(ISBLANK(AE181),Constants!$B$35,MAX(0,MIN(Constants!$B$32,AE181))))</f>
        <v/>
      </c>
      <c r="BJ181" s="75" t="str">
        <f aca="false">IF(ISBLANK($C181),
  "",
IF(AH181=Constants!$B$7,
  TRUE(),
IF(AH181=Constants!$B$8,
  FALSE(),
  FALSE()
)))</f>
        <v/>
      </c>
      <c r="BK181" s="74" t="str">
        <f aca="false">IF(ISBLANK($C181),"",IF($BJ181,Constants!$B$9,IF(COUNTA($E181:$AH181)=0,Constants!$B$10,IF(NOT($AK181),Constants!$B$11,IF(AND(NOT(ISNUMBER($BM181)),COUNTA($O181,$X181,$AG181)&gt;0),Constants!$B$13,Constants!$B$12)))))</f>
        <v/>
      </c>
      <c r="BL181" s="74" t="str">
        <f aca="false">IF(ISBLANK($C181),"",IF($BK181&lt;&gt;Constants!$B$12,$BK181,Constants!$B$4))</f>
        <v/>
      </c>
      <c r="BM181" s="73" t="str">
        <f aca="false">IF(OR(ISBLANK($D$8), NOT(ISNUMBER($D$8))), Constants!$B$17,$D$8)</f>
        <v>ERROR: Set Target Time in cell D8</v>
      </c>
      <c r="BN181" s="73" t="str">
        <f aca="false">IF(OR($BK181&lt;&gt;Constants!$B$12,$AL181&lt;&gt;TRUE()),"",IF(NOT($AO181),TRUE(),IF($AQ181="","",$AQ181)))</f>
        <v/>
      </c>
      <c r="BO181" s="74" t="b">
        <f aca="false">IF(BN181="",FALSE(),IF(NOT($AO181),TRUE(),IF($AQ181,ISNUMBER(O181),ISNUMBER(N181))))</f>
        <v>0</v>
      </c>
      <c r="BP181" s="76" t="str">
        <f aca="false">IF(BO181,IF($AJ181,1,Constants!$B$22)*POWER(Constants!$B$23,MAX($AM181,0))*POWER(Constants!$B$24,MAX($AN181,0)),"")</f>
        <v/>
      </c>
      <c r="BQ181" s="74" t="str">
        <f aca="false">IF(OR($BK181&lt;&gt;Constants!$B$12,NOT($BO181)),"",IF(NOT($AO181),0,Constants!$B$19*IF($AQ181,1,MAX(0,MIN(1,(Constants!$B$20-N181)/Constants!$B$20)))))</f>
        <v/>
      </c>
      <c r="BR181" s="74" t="str">
        <f aca="false">IF(BQ181="","",BQ181*IF($AP181,1,Constants!$B$25)*BP181)</f>
        <v/>
      </c>
      <c r="BS181" s="74" t="str">
        <f aca="false">IF(OR($BK181&lt;&gt;Constants!$B$12,NOT($BO181)),"",IF(NOT($AO181),0,IF(NOT($AQ181),0,MAX(0,Constants!$B$21*(1-ABS(O181-$BM181)/$BM181)))))</f>
        <v/>
      </c>
      <c r="BT181" s="74" t="str">
        <f aca="false">IF(BS181="","",BS181*BP181)</f>
        <v/>
      </c>
      <c r="BU181" s="74" t="str">
        <f aca="false">IF(OR($BK181&lt;&gt;Constants!$B$12,NOT($BO181)),"",IF(OR(NOT($AO181),NOT($AP181)),0,MIN(Constants!$B$18,(Constants!$B$29*$AR181+Constants!$B$30*$AS181)*IF($AQ181,1,MAX(0,MIN(1,(Constants!$B$20-N181)/Constants!$B$20))))))</f>
        <v/>
      </c>
      <c r="BV181" s="74" t="str">
        <f aca="false">IF(BU181="","",BU181*BP181)</f>
        <v/>
      </c>
      <c r="BW181" s="75" t="str">
        <f aca="false">IF(OR($BK181&lt;&gt;Constants!$B$12,NOT($BO181)),"",BR181+BT181+BV181)</f>
        <v/>
      </c>
      <c r="BX181" s="73" t="str">
        <f aca="false">IF(OR($BK181&lt;&gt;Constants!$B$12,$AT181&lt;&gt;TRUE()),"",IF(NOT($AW181),TRUE(),IF($AY181="","",$AY181)))</f>
        <v/>
      </c>
      <c r="BY181" s="74" t="b">
        <f aca="false">IF(BX181="",FALSE(),IF(NOT($AW181),TRUE(),IF($AY181,ISNUMBER(X181),ISNUMBER(W181))))</f>
        <v>0</v>
      </c>
      <c r="BZ181" s="76" t="str">
        <f aca="false">IF(BY181,IF($AJ181,1,Constants!$B$22)*POWER(Constants!$B$23,MAX($AU181,0))*POWER(Constants!$B$24,MAX($AV181,0)),"")</f>
        <v/>
      </c>
      <c r="CA181" s="74" t="str">
        <f aca="false">IF(OR($BK181&lt;&gt;Constants!$B$12,NOT($BY181)),"",IF(NOT($AW181),0,Constants!$B$19*IF($AY181,1,MAX(0,MIN(1,(Constants!$B$20-W181)/Constants!$B$20)))))</f>
        <v/>
      </c>
      <c r="CB181" s="74" t="str">
        <f aca="false">IF(CA181="","",CA181*IF($AX181,1,Constants!$B$25)*BZ181)</f>
        <v/>
      </c>
      <c r="CC181" s="74" t="str">
        <f aca="false">IF(OR($BK181&lt;&gt;Constants!$B$12,NOT($BY181)),"",IF(NOT($AW181),0,IF(NOT($AY181),0,MAX(0,Constants!$B$21*(1-ABS(X181-$BM181)/$BM181)))))</f>
        <v/>
      </c>
      <c r="CD181" s="74" t="str">
        <f aca="false">IF(CC181="","",CC181*BZ181)</f>
        <v/>
      </c>
      <c r="CE181" s="74" t="str">
        <f aca="false">IF(OR($BK181&lt;&gt;Constants!$B$12,NOT($BY181)),"",IF(OR(NOT($AW181),NOT($AX181)),0,MIN(Constants!$B$18,(Constants!$B$29*$AZ181+Constants!$B$30*$BA181)*IF($AY181,1,MAX(0,MIN(1,(Constants!$B$20-W181)/Constants!$B$20))))))</f>
        <v/>
      </c>
      <c r="CF181" s="74" t="str">
        <f aca="false">IF(CE181="","",CE181*BZ181)</f>
        <v/>
      </c>
      <c r="CG181" s="75" t="str">
        <f aca="false">IF(OR($BK181&lt;&gt;Constants!$B$12,NOT($BY181)),"",CB181+CD181+CF181)</f>
        <v/>
      </c>
      <c r="CH181" s="73" t="b">
        <f aca="false">IF(OR(BN181="",BX181=""),TRUE(),BN181&lt;&gt;BX181)</f>
        <v>1</v>
      </c>
      <c r="CI181" s="74" t="str">
        <f aca="false">IF(OR($BK181&lt;&gt;Constants!$B$12,$BB181&lt;&gt;TRUE(),NOT($CH181)),"",IF(NOT($BE181),TRUE(),IF($BG181="","",$BG181)))</f>
        <v/>
      </c>
      <c r="CJ181" s="74" t="b">
        <f aca="false">IF(CI181="",FALSE(),IF(NOT($BE181),TRUE(),IF($BG181,ISNUMBER(AG181),ISNUMBER(AF181))))</f>
        <v>0</v>
      </c>
      <c r="CK181" s="76" t="str">
        <f aca="false">IF(CJ181,IF($AJ181,1,Constants!$B$22)*POWER(Constants!$B$23,MAX($BC181,0))*POWER(Constants!$B$24,MAX($BD181,0)),"")</f>
        <v/>
      </c>
      <c r="CL181" s="74" t="str">
        <f aca="false">IF(OR($BK181&lt;&gt;Constants!$B$12,NOT($CJ181)),"",IF(NOT($BE181),0,Constants!$B$19*IF($BG181,1,MAX(0,MIN(1,(Constants!$B$20-AF181)/Constants!$B$20)))))</f>
        <v/>
      </c>
      <c r="CM181" s="74" t="str">
        <f aca="false">IF(CL181="","",CL181*IF($BF181,1,Constants!$B$25)*CK181)</f>
        <v/>
      </c>
      <c r="CN181" s="74" t="str">
        <f aca="false">IF(OR($BK181&lt;&gt;Constants!$B$12,NOT($CJ181)),"",IF(NOT($BE181),0,IF(NOT($BG181),0,MAX(0,Constants!$B$21*(1-ABS(AG181-$BM181)/$BM181)))))</f>
        <v/>
      </c>
      <c r="CO181" s="74" t="str">
        <f aca="false">IF(CN181="","",CN181*CK181)</f>
        <v/>
      </c>
      <c r="CP181" s="74" t="str">
        <f aca="false">IF(OR($BK181&lt;&gt;Constants!$B$12,NOT($CJ181)),"",IF(OR(NOT($BE181),NOT($BF181)),0,MIN(Constants!$B$18,(Constants!$B$29*$BH181+Constants!$B$30*$BI181)*IF($BG181,1,MAX(0,MIN(1,(Constants!$B$20-AF181)/Constants!$B$20))))))</f>
        <v/>
      </c>
      <c r="CQ181" s="74" t="str">
        <f aca="false">IF(CP181="","",CP181*CK181)</f>
        <v/>
      </c>
      <c r="CR181" s="75" t="str">
        <f aca="false">IF(OR($BK181&lt;&gt;Constants!$B$12,NOT($CJ181)),"",CM181+CO181+CQ181)</f>
        <v/>
      </c>
      <c r="CS181" s="73" t="str">
        <f aca="false">IF(OR($BK181&lt;&gt;Constants!$B$12,ISBLANK($C181)),"",BW181)</f>
        <v/>
      </c>
      <c r="CT181" s="74" t="str">
        <f aca="false">IF(OR($BK181&lt;&gt;Constants!$B$12,ISBLANK($C181)),"",CG181)</f>
        <v/>
      </c>
      <c r="CU181" s="75" t="str">
        <f aca="false">IF(OR($BK181&lt;&gt;Constants!$B$12,ISBLANK($C181)),"",CR181)</f>
        <v/>
      </c>
      <c r="CV181" s="74" t="str">
        <f aca="false">IF(OR($BK181&lt;&gt;Constants!$B$12,ISBLANK($C181)),"",IF(COUNT(CS181:CU181)=0,0,MAX(CS181:CU181)))</f>
        <v/>
      </c>
      <c r="CW181" s="74" t="str">
        <f aca="false">IF($BK181&lt;&gt;Constants!$B$12,"",CV181)</f>
        <v/>
      </c>
      <c r="CX181" s="74" t="str">
        <f aca="false">IF(ISNUMBER(CW181), RANK(CW181,$CW$11:$CW$510), "")</f>
        <v/>
      </c>
      <c r="CY181" s="73" t="str">
        <f aca="false">IF(OR($BK181&lt;&gt;Constants!$B$12,ISBLANK($C181)),"",MAX(BT181,CD181,CO181))</f>
        <v/>
      </c>
      <c r="CZ181" s="74" t="str">
        <f aca="false">IF(ISNUMBER(CY181), RANK(CY181,CY$11:CY$510), "")</f>
        <v/>
      </c>
      <c r="DA181" s="74" t="str">
        <f aca="false">IF(OR($BK181&lt;&gt;Constants!$B$12,ISBLANK($C181)),"",MAX(AM181,AU181,IF($CH181,BC181,0)))</f>
        <v/>
      </c>
      <c r="DB181" s="74" t="str">
        <f aca="false">IF(ISNUMBER(DA181), RANK(DA181,DA$11:DA$510,1), "")</f>
        <v/>
      </c>
      <c r="DC181" s="74" t="str">
        <f aca="false">IF(OR($BK181&lt;&gt;Constants!$B$12,ISBLANK($C181)),"",MAX(BV181,CF181,CQ181))</f>
        <v/>
      </c>
      <c r="DD181" s="74" t="str">
        <f aca="false">IF(ISNUMBER(DC181),RANK(DC181,DC$11:DC$510),"")</f>
        <v/>
      </c>
      <c r="DE181" s="77" t="str">
        <f aca="false">IFERROR(IF(OR($BK181&lt;&gt;Constants!$B$12, ISBLANK($C181)),"",LARGE(CS181:CU181,2)), 0)</f>
        <v/>
      </c>
      <c r="DF181" s="75" t="str">
        <f aca="false">IF(ISNUMBER(DE181), RANK(DE181,DE$11:DE$510), "")</f>
        <v/>
      </c>
      <c r="DG181" s="74" t="str">
        <f aca="false">IF(ISBLANK($C181),"",IF(BK181=Constants!$B$12,RANK($CX181, $CX$11:$CX$510, 1)+
SUMPRODUCT(--($CX$11:$CX$510=$CX181),--($CZ181&gt;$CZ$11:$CZ$510))+
SUMPRODUCT(--($CX$11:$CX$510=$CX181),--($CZ181=$CZ$11:$CZ$510),--($DB181&gt;$DB$11:$DB$510))+
SUMPRODUCT(--($CX$11:$CX$510=$CX181),--($CZ181=$CZ$11:$CZ$510),--($DB181=$DB$11:$DB$510), --($DD181&gt;$DD$11:$DD$510))+
SUMPRODUCT(--($CX$11:$CX$510=$CX181),--($CZ181=$CZ$11:$CZ$510),--($DB181=$DB$11:$DB$510), --($DD181=$DD$11:$DD$510), --($DF181&gt;$DF$11:$DF$510))
,BK181)
)</f>
        <v/>
      </c>
      <c r="DH181" s="74" t="str">
        <f aca="false">IF(ISBLANK(C181),"",IF(BK181&lt;&gt;Constants!$B$12, BK181, CX181-DG181))</f>
        <v/>
      </c>
      <c r="DI181" s="75"/>
      <c r="DJ181" s="78"/>
      <c r="DK181" s="79" t="str">
        <f aca="false">IF(ISBLANK($C181),"",IF($BK181=Constants!$B$13,$BM181,""))</f>
        <v/>
      </c>
      <c r="DL181" s="78" t="str">
        <f aca="false">IF(ISBLANK($C181),"",IF($BK181&lt;&gt;Constants!$B$12,"",IF(COUNT($CS181:$CU181)=0,"",MATCH($CV181,$CS181:$CU181,0))))</f>
        <v/>
      </c>
      <c r="DM181" s="80" t="str">
        <f aca="false">IF(ISNUMBER($DL181),CHOOSE($DL181,$BR181,$CB181,$CM181),"")</f>
        <v/>
      </c>
      <c r="DN181" s="80" t="str">
        <f aca="false">IF(ISNUMBER($DL181),CHOOSE($DL181,$BT181,$CD181,$CO181),"")</f>
        <v/>
      </c>
      <c r="DO181" s="80" t="str">
        <f aca="false">IF(ISNUMBER($DL181),CHOOSE($DL181,$BV181,$CF181,$CQ181),"")</f>
        <v/>
      </c>
      <c r="DP181" s="81" t="str">
        <f aca="false">IF(ISBLANK(C181),"",IF(BK181&lt;&gt;Constants!$B$12, BK181 ,CW181))</f>
        <v/>
      </c>
      <c r="DQ181" s="82" t="str">
        <f aca="false">IF(ISBLANK($C181),"",IF($BK181&lt;&gt;Constants!$B$12,$BK181,$BL181))</f>
        <v/>
      </c>
      <c r="DR181" s="82" t="str">
        <f aca="false">IF(ISBLANK(C181),"",DH181)</f>
        <v/>
      </c>
      <c r="DS181" s="82" t="str">
        <f aca="false">IF(ISBLANK(C181),"",DG181)</f>
        <v/>
      </c>
      <c r="DT181" s="83" t="str">
        <f aca="false">IF(ISBLANK(C181),
  "",
IF(DS181=Constants!$B$9,COUNTA($C$11:$C510)+2,IF(DS181=Constants!$B$10,COUNTA($C$11:$C510)+1,IF(DS181=Constants!$B$11,COUNTA($C$11:$C510),DS181))))</f>
        <v/>
      </c>
      <c r="DU181" s="3"/>
      <c r="DV181" s="84" t="n">
        <f aca="false">IF(OR(ISNUMBER(DS181),DS181="DQ",DS181="P",DS181="NS"),
    1,
    0
)</f>
        <v>0</v>
      </c>
      <c r="DW181" s="84" t="n">
        <v>171</v>
      </c>
      <c r="DX181" s="84" t="str">
        <f aca="false">IF(ISBLANK($C181),"",IF(ISNUMBER(DT181),DT181+ROW($B181)/1000,""))</f>
        <v/>
      </c>
      <c r="DY181" s="84" t="str">
        <f aca="false">IF(ISNUMBER(DX181), RANK(DX181,DX$11:DX$510,1), "")</f>
        <v/>
      </c>
      <c r="DZ181" s="84" t="str">
        <f aca="false">IF(ISBLANK($C181),
    "",
    $B181
)</f>
        <v/>
      </c>
      <c r="EA181" s="84" t="str">
        <f aca="false">IF(ISBLANK($C181),
    "",
    $C181
)</f>
        <v/>
      </c>
      <c r="EB181" s="84" t="str">
        <f aca="false">IF(ISBLANK($C181),
    "",
    $D181
)</f>
        <v/>
      </c>
      <c r="EC181" s="84" t="str">
        <f aca="false">IF(ISBLANK($C181),"",$DQ181)</f>
        <v/>
      </c>
      <c r="ED181" s="86" t="str">
        <f aca="false">DP181</f>
        <v/>
      </c>
      <c r="EE181" s="84" t="str">
        <f aca="false">IF(ISBLANK($C181),
    "",
    DS181
)</f>
        <v/>
      </c>
      <c r="EF181" s="87" t="str">
        <f aca="false">IF(DW181&gt;DV$10,
    "",
    VLOOKUP(DW181,DY$11:EE679,7,FALSE())
)</f>
        <v/>
      </c>
      <c r="EG181" s="88" t="str">
        <f aca="false">IF(DW181&gt;DV$10,
    "",
    VLOOKUP(DW181,DY$11:EE679,2,FALSE())
)</f>
        <v/>
      </c>
      <c r="EH181" s="88" t="str">
        <f aca="false">IF(DW181&gt;DV$10,
    "",
    VLOOKUP(DW181,DY$11:EE679,3,FALSE())
)</f>
        <v/>
      </c>
      <c r="EI181" s="88" t="str">
        <f aca="false">IF(DW181&gt;DV$10,
    "",
    VLOOKUP(DW181,DY$11:EE679,4,FALSE())
)</f>
        <v/>
      </c>
      <c r="EJ181" s="89" t="str">
        <f aca="false">IF(DW181&gt;DV$10,
    "",
    VLOOKUP(DW181,DY$11:EE679,6,FALSE())
)</f>
        <v/>
      </c>
      <c r="EK181" s="59"/>
    </row>
    <row r="182" customFormat="false" ht="15.75" hidden="false" customHeight="false" outlineLevel="0" collapsed="false">
      <c r="A182" s="3"/>
      <c r="B182" s="153"/>
      <c r="C182" s="154"/>
      <c r="D182" s="135"/>
      <c r="E182" s="158"/>
      <c r="F182" s="137"/>
      <c r="G182" s="137"/>
      <c r="H182" s="138"/>
      <c r="I182" s="139"/>
      <c r="J182" s="140"/>
      <c r="K182" s="140"/>
      <c r="L182" s="140"/>
      <c r="M182" s="140"/>
      <c r="N182" s="141"/>
      <c r="O182" s="142"/>
      <c r="P182" s="137"/>
      <c r="Q182" s="138"/>
      <c r="R182" s="139"/>
      <c r="S182" s="140"/>
      <c r="T182" s="140"/>
      <c r="U182" s="140"/>
      <c r="V182" s="140"/>
      <c r="W182" s="141"/>
      <c r="X182" s="142"/>
      <c r="Y182" s="137"/>
      <c r="Z182" s="138"/>
      <c r="AA182" s="139"/>
      <c r="AB182" s="140"/>
      <c r="AC182" s="140"/>
      <c r="AD182" s="140"/>
      <c r="AE182" s="140"/>
      <c r="AF182" s="141"/>
      <c r="AG182" s="143"/>
      <c r="AH182" s="139"/>
      <c r="AI182" s="116"/>
      <c r="AJ182" s="116" t="str">
        <f aca="false">IF(ISBLANK($C182),
  "",
IF(E182=Constants!$B$7,
  TRUE(),
IF(E182=Constants!$B$8,
  FALSE(),
  TRUE()
)))</f>
        <v/>
      </c>
      <c r="AK182" s="117" t="str">
        <f aca="false">IF(ISBLANK($C182),"",IF(F182=Constants!$B$8,FALSE(),TRUE()))</f>
        <v/>
      </c>
      <c r="AL182" s="117" t="str">
        <f aca="false">IF(ISBLANK($C182),"",COUNTA($G182:$O182)&gt;0)</f>
        <v/>
      </c>
      <c r="AM182" s="117" t="str">
        <f aca="false">IF(OR(ISBLANK($C182),$AL182&lt;&gt;TRUE()),"",IF(ISBLANK(G182),Constants!$B$27,MAX(0,G182)))</f>
        <v/>
      </c>
      <c r="AN182" s="117" t="str">
        <f aca="false">IF(OR(ISBLANK($C182),$AL182&lt;&gt;TRUE()),"",IF(ISBLANK(H182),Constants!$B$28,MAX(0,H182)))</f>
        <v/>
      </c>
      <c r="AO182" s="117" t="str">
        <f aca="false">IF(OR(ISBLANK($C182),$AL182&lt;&gt;TRUE()),"",IF(J182=Constants!$B$7,TRUE(),IF(J182=Constants!$B$8,FALSE(),TRUE())))</f>
        <v/>
      </c>
      <c r="AP182" s="117" t="str">
        <f aca="false">IF(OR(ISBLANK($C182),$AL182&lt;&gt;TRUE()),"",IF(I182=Constants!$B$7,TRUE(),IF(I182=Constants!$B$8,FALSE(),TRUE())))</f>
        <v/>
      </c>
      <c r="AQ182" s="117" t="str">
        <f aca="false">IF(OR(ISBLANK($C182),$AL182&lt;&gt;TRUE()),"",IF(K182=Constants!$B$33,TRUE(),IF(K182=Constants!$B$34,FALSE(),IF(AND(ISNUMBER(O182),OR(ISBLANK(N182),N182=0)),TRUE(),IF(AND(ISBLANK(O182),ISNUMBER(N182),N182&lt;&gt;0),FALSE(),"")))))</f>
        <v/>
      </c>
      <c r="AR182" s="117" t="str">
        <f aca="false">IF(OR(ISBLANK($C182),$AL182&lt;&gt;TRUE()),"",IF(ISBLANK(L182),Constants!$B$35,MAX(0,MIN(Constants!$B$31,L182))))</f>
        <v/>
      </c>
      <c r="AS182" s="117" t="str">
        <f aca="false">IF(OR(ISBLANK($C182),$AL182&lt;&gt;TRUE()),"",IF(ISBLANK(M182),Constants!$B$35,MAX(0,MIN(Constants!$B$32,M182))))</f>
        <v/>
      </c>
      <c r="AT182" s="117" t="str">
        <f aca="false">IF(ISBLANK($C182),"",COUNTA($P182:$X182)&gt;0)</f>
        <v/>
      </c>
      <c r="AU182" s="117" t="str">
        <f aca="false">IF(OR(ISBLANK($C182),$AT182&lt;&gt;TRUE()),"",IF(ISBLANK(P182),Constants!$B$27,MAX(0,P182)))</f>
        <v/>
      </c>
      <c r="AV182" s="117" t="str">
        <f aca="false">IF(OR(ISBLANK($C182),$AT182&lt;&gt;TRUE()),"",IF(ISBLANK(Q182),Constants!$B$28,MAX(0,Q182)))</f>
        <v/>
      </c>
      <c r="AW182" s="117" t="str">
        <f aca="false">IF(OR(ISBLANK($C182),$AT182&lt;&gt;TRUE()),"",IF(S182=Constants!$B$7,TRUE(),IF(S182=Constants!$B$8,FALSE(),TRUE())))</f>
        <v/>
      </c>
      <c r="AX182" s="117" t="str">
        <f aca="false">IF(OR(ISBLANK($C182),$AT182&lt;&gt;TRUE()),"",IF(R182=Constants!$B$7,TRUE(),IF(R182=Constants!$B$8,FALSE(),TRUE())))</f>
        <v/>
      </c>
      <c r="AY182" s="117" t="str">
        <f aca="false">IF(OR(ISBLANK($C182),$AT182&lt;&gt;TRUE()),"",IF(T182=Constants!$B$33,TRUE(),IF(T182=Constants!$B$34,FALSE(),IF(AND(ISNUMBER(X182),OR(ISBLANK(W182),W182=0)),TRUE(),IF(AND(ISBLANK(X182),ISNUMBER(W182),W182&lt;&gt;0),FALSE(),"")))))</f>
        <v/>
      </c>
      <c r="AZ182" s="117" t="str">
        <f aca="false">IF(OR(ISBLANK($C182),$AT182&lt;&gt;TRUE()),"",IF(ISBLANK(U182),Constants!$B$35,MAX(0,MIN(Constants!$B$31,U182))))</f>
        <v/>
      </c>
      <c r="BA182" s="117" t="str">
        <f aca="false">IF(OR(ISBLANK($C182),$AT182&lt;&gt;TRUE()),"",IF(ISBLANK(V182),Constants!$B$35,MAX(0,MIN(Constants!$B$32,V182))))</f>
        <v/>
      </c>
      <c r="BB182" s="117" t="str">
        <f aca="false">IF(ISBLANK($C182),"",COUNTA($Y182:$AG182)&gt;0)</f>
        <v/>
      </c>
      <c r="BC182" s="117" t="str">
        <f aca="false">IF(OR(ISBLANK($C182),$BB182&lt;&gt;TRUE()),"",IF(ISBLANK(Y182),Constants!$B$27,MAX(0,Y182)))</f>
        <v/>
      </c>
      <c r="BD182" s="117" t="str">
        <f aca="false">IF(OR(ISBLANK($C182),$BB182&lt;&gt;TRUE()),"",IF(ISBLANK(Z182),Constants!$B$28,MAX(0,Z182)))</f>
        <v/>
      </c>
      <c r="BE182" s="117" t="str">
        <f aca="false">IF(OR(ISBLANK($C182),$BB182&lt;&gt;TRUE()),"",IF(AB182=Constants!$B$7,TRUE(),IF(AB182=Constants!$B$8,FALSE(),TRUE())))</f>
        <v/>
      </c>
      <c r="BF182" s="117" t="str">
        <f aca="false">IF(OR(ISBLANK($C182),$BB182&lt;&gt;TRUE()),"",IF(AA182=Constants!$B$7,TRUE(),IF(AA182=Constants!$B$8,FALSE(),TRUE())))</f>
        <v/>
      </c>
      <c r="BG182" s="117" t="str">
        <f aca="false">IF(OR(ISBLANK($C182),$BB182&lt;&gt;TRUE()),"",IF(AC182=Constants!$B$33,TRUE(),IF(AC182=Constants!$B$34,FALSE(),IF(AND(ISNUMBER(AG182),OR(ISBLANK(AF182),AF182=0)),TRUE(),IF(AND(ISBLANK(AG182),ISNUMBER(AF182),AF182&lt;&gt;0),FALSE(),"")))))</f>
        <v/>
      </c>
      <c r="BH182" s="117" t="str">
        <f aca="false">IF(OR(ISBLANK($C182),$BB182&lt;&gt;TRUE()),"",IF(ISBLANK(AD182),Constants!$B$35,MAX(0,MIN(Constants!$B$31,AD182))))</f>
        <v/>
      </c>
      <c r="BI182" s="117" t="str">
        <f aca="false">IF(OR(ISBLANK($C182),$BB182&lt;&gt;TRUE()),"",IF(ISBLANK(AE182),Constants!$B$35,MAX(0,MIN(Constants!$B$32,AE182))))</f>
        <v/>
      </c>
      <c r="BJ182" s="118" t="str">
        <f aca="false">IF(ISBLANK($C182),
  "",
IF(AH182=Constants!$B$7,
  TRUE(),
IF(AH182=Constants!$B$8,
  FALSE(),
  FALSE()
)))</f>
        <v/>
      </c>
      <c r="BK182" s="117" t="str">
        <f aca="false">IF(ISBLANK($C182),"",IF($BJ182,Constants!$B$9,IF(COUNTA($E182:$AH182)=0,Constants!$B$10,IF(NOT($AK182),Constants!$B$11,IF(AND(NOT(ISNUMBER($BM182)),COUNTA($O182,$X182,$AG182)&gt;0),Constants!$B$13,Constants!$B$12)))))</f>
        <v/>
      </c>
      <c r="BL182" s="117" t="str">
        <f aca="false">IF(ISBLANK($C182),"",IF($BK182&lt;&gt;Constants!$B$12,$BK182,Constants!$B$4))</f>
        <v/>
      </c>
      <c r="BM182" s="116" t="str">
        <f aca="false">IF(OR(ISBLANK($D$8), NOT(ISNUMBER($D$8))), Constants!$B$17,$D$8)</f>
        <v>ERROR: Set Target Time in cell D8</v>
      </c>
      <c r="BN182" s="119" t="str">
        <f aca="false">IF(OR($BK182&lt;&gt;Constants!$B$12,$AL182&lt;&gt;TRUE()),"",IF(NOT($AO182),TRUE(),IF($AQ182="","",$AQ182)))</f>
        <v/>
      </c>
      <c r="BO182" s="120" t="n">
        <f aca="false">IF(BN182="",FALSE(),IF(NOT($AO182),TRUE(),IF($AQ182,ISNUMBER(O182),ISNUMBER(N182))))</f>
        <v>0</v>
      </c>
      <c r="BP182" s="121" t="str">
        <f aca="false">IF(BO182,IF($AJ182,1,Constants!$B$22)*POWER(Constants!$B$23,MAX($AM182,0))*POWER(Constants!$B$24,MAX($AN182,0)),"")</f>
        <v/>
      </c>
      <c r="BQ182" s="117" t="str">
        <f aca="false">IF(OR($BK182&lt;&gt;Constants!$B$12,NOT($BO182)),"",IF(NOT($AO182),0,Constants!$B$19*IF($AQ182,1,MAX(0,MIN(1,(Constants!$B$20-N182)/Constants!$B$20)))))</f>
        <v/>
      </c>
      <c r="BR182" s="117" t="str">
        <f aca="false">IF(BQ182="","",BQ182*IF($AP182,1,Constants!$B$25)*BP182)</f>
        <v/>
      </c>
      <c r="BS182" s="117" t="str">
        <f aca="false">IF(OR($BK182&lt;&gt;Constants!$B$12,NOT($BO182)),"",IF(NOT($AO182),0,IF(NOT($AQ182),0,MAX(0,Constants!$B$21*(1-ABS(O182-$BM182)/$BM182)))))</f>
        <v/>
      </c>
      <c r="BT182" s="117" t="str">
        <f aca="false">IF(BS182="","",BS182*BP182)</f>
        <v/>
      </c>
      <c r="BU182" s="117" t="str">
        <f aca="false">IF(OR($BK182&lt;&gt;Constants!$B$12,NOT($BO182)),"",IF(OR(NOT($AO182),NOT($AP182)),0,MIN(Constants!$B$18,(Constants!$B$29*$AR182+Constants!$B$30*$AS182)*IF($AQ182,1,MAX(0,MIN(1,(Constants!$B$20-N182)/Constants!$B$20))))))</f>
        <v/>
      </c>
      <c r="BV182" s="117" t="str">
        <f aca="false">IF(BU182="","",BU182*BP182)</f>
        <v/>
      </c>
      <c r="BW182" s="122" t="str">
        <f aca="false">IF(OR($BK182&lt;&gt;Constants!$B$12,NOT($BO182)),"",BR182+BT182+BV182)</f>
        <v/>
      </c>
      <c r="BX182" s="119" t="str">
        <f aca="false">IF(OR($BK182&lt;&gt;Constants!$B$12,$AT182&lt;&gt;TRUE()),"",IF(NOT($AW182),TRUE(),IF($AY182="","",$AY182)))</f>
        <v/>
      </c>
      <c r="BY182" s="120" t="n">
        <f aca="false">IF(BX182="",FALSE(),IF(NOT($AW182),TRUE(),IF($AY182,ISNUMBER(X182),ISNUMBER(W182))))</f>
        <v>0</v>
      </c>
      <c r="BZ182" s="121" t="str">
        <f aca="false">IF(BY182,IF($AJ182,1,Constants!$B$22)*POWER(Constants!$B$23,MAX($AU182,0))*POWER(Constants!$B$24,MAX($AV182,0)),"")</f>
        <v/>
      </c>
      <c r="CA182" s="117" t="str">
        <f aca="false">IF(OR($BK182&lt;&gt;Constants!$B$12,NOT($BY182)),"",IF(NOT($AW182),0,Constants!$B$19*IF($AY182,1,MAX(0,MIN(1,(Constants!$B$20-W182)/Constants!$B$20)))))</f>
        <v/>
      </c>
      <c r="CB182" s="117" t="str">
        <f aca="false">IF(CA182="","",CA182*IF($AX182,1,Constants!$B$25)*BZ182)</f>
        <v/>
      </c>
      <c r="CC182" s="117" t="str">
        <f aca="false">IF(OR($BK182&lt;&gt;Constants!$B$12,NOT($BY182)),"",IF(NOT($AW182),0,IF(NOT($AY182),0,MAX(0,Constants!$B$21*(1-ABS(X182-$BM182)/$BM182)))))</f>
        <v/>
      </c>
      <c r="CD182" s="117" t="str">
        <f aca="false">IF(CC182="","",CC182*BZ182)</f>
        <v/>
      </c>
      <c r="CE182" s="117" t="str">
        <f aca="false">IF(OR($BK182&lt;&gt;Constants!$B$12,NOT($BY182)),"",IF(OR(NOT($AW182),NOT($AX182)),0,MIN(Constants!$B$18,(Constants!$B$29*$AZ182+Constants!$B$30*$BA182)*IF($AY182,1,MAX(0,MIN(1,(Constants!$B$20-W182)/Constants!$B$20))))))</f>
        <v/>
      </c>
      <c r="CF182" s="117" t="str">
        <f aca="false">IF(CE182="","",CE182*BZ182)</f>
        <v/>
      </c>
      <c r="CG182" s="122" t="str">
        <f aca="false">IF(OR($BK182&lt;&gt;Constants!$B$12,NOT($BY182)),"",CB182+CD182+CF182)</f>
        <v/>
      </c>
      <c r="CH182" s="119" t="n">
        <f aca="false">IF(OR(BN182="",BX182=""),TRUE(),BN182&lt;&gt;BX182)</f>
        <v>1</v>
      </c>
      <c r="CI182" s="117" t="str">
        <f aca="false">IF(OR($BK182&lt;&gt;Constants!$B$12,$BB182&lt;&gt;TRUE(),NOT($CH182)),"",IF(NOT($BE182),TRUE(),IF($BG182="","",$BG182)))</f>
        <v/>
      </c>
      <c r="CJ182" s="120" t="n">
        <f aca="false">IF(CI182="",FALSE(),IF(NOT($BE182),TRUE(),IF($BG182,ISNUMBER(AG182),ISNUMBER(AF182))))</f>
        <v>0</v>
      </c>
      <c r="CK182" s="121" t="str">
        <f aca="false">IF(CJ182,IF($AJ182,1,Constants!$B$22)*POWER(Constants!$B$23,MAX($BC182,0))*POWER(Constants!$B$24,MAX($BD182,0)),"")</f>
        <v/>
      </c>
      <c r="CL182" s="117" t="str">
        <f aca="false">IF(OR($BK182&lt;&gt;Constants!$B$12,NOT($CJ182)),"",IF(NOT($BE182),0,Constants!$B$19*IF($BG182,1,MAX(0,MIN(1,(Constants!$B$20-AF182)/Constants!$B$20)))))</f>
        <v/>
      </c>
      <c r="CM182" s="117" t="str">
        <f aca="false">IF(CL182="","",CL182*IF($BF182,1,Constants!$B$25)*CK182)</f>
        <v/>
      </c>
      <c r="CN182" s="117" t="str">
        <f aca="false">IF(OR($BK182&lt;&gt;Constants!$B$12,NOT($CJ182)),"",IF(NOT($BE182),0,IF(NOT($BG182),0,MAX(0,Constants!$B$21*(1-ABS(AG182-$BM182)/$BM182)))))</f>
        <v/>
      </c>
      <c r="CO182" s="117" t="str">
        <f aca="false">IF(CN182="","",CN182*CK182)</f>
        <v/>
      </c>
      <c r="CP182" s="117" t="str">
        <f aca="false">IF(OR($BK182&lt;&gt;Constants!$B$12,NOT($CJ182)),"",IF(OR(NOT($BE182),NOT($BF182)),0,MIN(Constants!$B$18,(Constants!$B$29*$BH182+Constants!$B$30*$BI182)*IF($BG182,1,MAX(0,MIN(1,(Constants!$B$20-AF182)/Constants!$B$20))))))</f>
        <v/>
      </c>
      <c r="CQ182" s="117" t="str">
        <f aca="false">IF(CP182="","",CP182*CK182)</f>
        <v/>
      </c>
      <c r="CR182" s="122" t="str">
        <f aca="false">IF(OR($BK182&lt;&gt;Constants!$B$12,NOT($CJ182)),"",CM182+CO182+CQ182)</f>
        <v/>
      </c>
      <c r="CS182" s="116" t="str">
        <f aca="false">IF(OR($BK182&lt;&gt;Constants!$B$12,ISBLANK($C182)),"",BW182)</f>
        <v/>
      </c>
      <c r="CT182" s="117" t="str">
        <f aca="false">IF(OR($BK182&lt;&gt;Constants!$B$12,ISBLANK($C182)),"",CG182)</f>
        <v/>
      </c>
      <c r="CU182" s="118" t="str">
        <f aca="false">IF(OR($BK182&lt;&gt;Constants!$B$12,ISBLANK($C182)),"",CR182)</f>
        <v/>
      </c>
      <c r="CV182" s="117" t="str">
        <f aca="false">IF(OR($BK182&lt;&gt;Constants!$B$12,ISBLANK($C182)),"",IF(COUNT(CS182:CU182)=0,0,MAX(CS182:CU182)))</f>
        <v/>
      </c>
      <c r="CW182" s="117" t="str">
        <f aca="false">IF($BK182&lt;&gt;Constants!$B$12,"",CV182)</f>
        <v/>
      </c>
      <c r="CX182" s="117" t="str">
        <f aca="false">IF(ISNUMBER(CW182), RANK(CW182,$CW$11:$CW$510), "")</f>
        <v/>
      </c>
      <c r="CY182" s="116" t="str">
        <f aca="false">IF(OR($BK182&lt;&gt;Constants!$B$12,ISBLANK($C182)),"",MAX(BT182,CD182,CO182))</f>
        <v/>
      </c>
      <c r="CZ182" s="117" t="str">
        <f aca="false">IF(ISNUMBER(CY182), RANK(CY182,CY$11:CY$510), "")</f>
        <v/>
      </c>
      <c r="DA182" s="117" t="str">
        <f aca="false">IF(OR($BK182&lt;&gt;Constants!$B$12,ISBLANK($C182)),"",MAX(AM182,AU182,IF($CH182,BC182,0)))</f>
        <v/>
      </c>
      <c r="DB182" s="117" t="str">
        <f aca="false">IF(ISNUMBER(DA182), RANK(DA182,DA$11:DA$510,1), "")</f>
        <v/>
      </c>
      <c r="DC182" s="117" t="str">
        <f aca="false">IF(OR($BK182&lt;&gt;Constants!$B$12,ISBLANK($C182)),"",MAX(BV182,CF182,CQ182))</f>
        <v/>
      </c>
      <c r="DD182" s="117" t="str">
        <f aca="false">IF(ISNUMBER(DC182),RANK(DC182,DC$11:DC$510),"")</f>
        <v/>
      </c>
      <c r="DE182" s="123" t="str">
        <f aca="false">IFERROR(IF(OR($BK182&lt;&gt;Constants!$B$12, ISBLANK($C182)),"",LARGE(CS182:CU182,2)), 0)</f>
        <v/>
      </c>
      <c r="DF182" s="118" t="str">
        <f aca="false">IF(ISNUMBER(DE182), RANK(DE182,DE$11:DE$510), "")</f>
        <v/>
      </c>
      <c r="DG182" s="117" t="str">
        <f aca="false">IF(ISBLANK($C182),"",IF(BK182=Constants!$B$12,RANK($CX182, $CX$11:$CX$510, 1)+
SUMPRODUCT(--($CX$11:$CX$510=$CX182),--($CZ182&gt;$CZ$11:$CZ$510))+
SUMPRODUCT(--($CX$11:$CX$510=$CX182),--($CZ182=$CZ$11:$CZ$510),--($DB182&gt;$DB$11:$DB$510))+
SUMPRODUCT(--($CX$11:$CX$510=$CX182),--($CZ182=$CZ$11:$CZ$510),--($DB182=$DB$11:$DB$510), --($DD182&gt;$DD$11:$DD$510))+
SUMPRODUCT(--($CX$11:$CX$510=$CX182),--($CZ182=$CZ$11:$CZ$510),--($DB182=$DB$11:$DB$510), --($DD182=$DD$11:$DD$510), --($DF182&gt;$DF$11:$DF$510))
,BK182)
)</f>
        <v/>
      </c>
      <c r="DH182" s="117" t="str">
        <f aca="false">IF(ISBLANK(C182),"",IF(BK182&lt;&gt;Constants!$B$12, BK182, CX182-DG182))</f>
        <v/>
      </c>
      <c r="DI182" s="118"/>
      <c r="DJ182" s="124"/>
      <c r="DK182" s="125" t="str">
        <f aca="false">IF(ISBLANK($C182),"",IF($BK182=Constants!$B$13,$BM182,""))</f>
        <v/>
      </c>
      <c r="DL182" s="124" t="str">
        <f aca="false">IF(ISBLANK($C182),"",IF($BK182&lt;&gt;Constants!$B$12,"",IF(COUNT($CS182:$CU182)=0,"",MATCH($CV182,$CS182:$CU182,0))))</f>
        <v/>
      </c>
      <c r="DM182" s="126" t="str">
        <f aca="false">IF(ISNUMBER($DL182),CHOOSE($DL182,$BR182,$CB182,$CM182),"")</f>
        <v/>
      </c>
      <c r="DN182" s="126" t="str">
        <f aca="false">IF(ISNUMBER($DL182),CHOOSE($DL182,$BT182,$CD182,$CO182),"")</f>
        <v/>
      </c>
      <c r="DO182" s="126" t="str">
        <f aca="false">IF(ISNUMBER($DL182),CHOOSE($DL182,$BV182,$CF182,$CQ182),"")</f>
        <v/>
      </c>
      <c r="DP182" s="127" t="str">
        <f aca="false">IF(ISBLANK(C182),"",IF(BK182&lt;&gt;Constants!$B$12, BK182 ,CW182))</f>
        <v/>
      </c>
      <c r="DQ182" s="128" t="str">
        <f aca="false">IF(ISBLANK($C182),"",IF($BK182&lt;&gt;Constants!$B$12,$BK182,$BL182))</f>
        <v/>
      </c>
      <c r="DR182" s="128" t="str">
        <f aca="false">IF(ISBLANK(C182),"",DH182)</f>
        <v/>
      </c>
      <c r="DS182" s="128" t="str">
        <f aca="false">IF(ISBLANK(C182),"",DG182)</f>
        <v/>
      </c>
      <c r="DT182" s="129" t="str">
        <f aca="false">IF(ISBLANK(C182),
  "",
IF(DS182=Constants!$B$9,COUNTA($C$11:$C510)+2,IF(DS182=Constants!$B$10,COUNTA($C$11:$C510)+1,IF(DS182=Constants!$B$11,COUNTA($C$11:$C510),DS182))))</f>
        <v/>
      </c>
      <c r="DU182" s="3"/>
      <c r="DV182" s="130" t="n">
        <f aca="false">IF(OR(ISNUMBER(DS182),DS182="DQ",DS182="P",DS182="NS"),
    1,
    0
)</f>
        <v>0</v>
      </c>
      <c r="DW182" s="130" t="n">
        <v>172</v>
      </c>
      <c r="DX182" s="130" t="str">
        <f aca="false">IF(ISBLANK($C182),"",IF(ISNUMBER(DT182),DT182+ROW($B182)/1000,""))</f>
        <v/>
      </c>
      <c r="DY182" s="130" t="str">
        <f aca="false">IF(ISNUMBER(DX182), RANK(DX182,DX$11:DX$510,1), "")</f>
        <v/>
      </c>
      <c r="DZ182" s="130" t="str">
        <f aca="false">IF(ISBLANK($C182),
    "",
    $B182
)</f>
        <v/>
      </c>
      <c r="EA182" s="130" t="str">
        <f aca="false">IF(ISBLANK($C182),
    "",
    $C182
)</f>
        <v/>
      </c>
      <c r="EB182" s="130" t="str">
        <f aca="false">IF(ISBLANK($C182),
    "",
    $D182
)</f>
        <v/>
      </c>
      <c r="EC182" s="130" t="str">
        <f aca="false">IF(ISBLANK($C182),"",$DQ182)</f>
        <v/>
      </c>
      <c r="ED182" s="131" t="str">
        <f aca="false">DP182</f>
        <v/>
      </c>
      <c r="EE182" s="130" t="str">
        <f aca="false">IF(ISBLANK($C182),
    "",
    DS182
)</f>
        <v/>
      </c>
      <c r="EF182" s="132" t="str">
        <f aca="false">IF(DW182&gt;DV$10,
    "",
    VLOOKUP(DW182,DY$11:EE680,7,FALSE())
)</f>
        <v/>
      </c>
      <c r="EG182" s="133" t="str">
        <f aca="false">IF(DW182&gt;DV$10,
    "",
    VLOOKUP(DW182,DY$11:EE680,2,FALSE())
)</f>
        <v/>
      </c>
      <c r="EH182" s="133" t="str">
        <f aca="false">IF(DW182&gt;DV$10,
    "",
    VLOOKUP(DW182,DY$11:EE680,3,FALSE())
)</f>
        <v/>
      </c>
      <c r="EI182" s="133" t="str">
        <f aca="false">IF(DW182&gt;DV$10,
    "",
    VLOOKUP(DW182,DY$11:EE680,4,FALSE())
)</f>
        <v/>
      </c>
      <c r="EJ182" s="134" t="str">
        <f aca="false">IF(DW182&gt;DV$10,
    "",
    VLOOKUP(DW182,DY$11:EE680,6,FALSE())
)</f>
        <v/>
      </c>
      <c r="EK182" s="59"/>
    </row>
    <row r="183" customFormat="false" ht="15.75" hidden="false" customHeight="false" outlineLevel="0" collapsed="false">
      <c r="A183" s="3"/>
      <c r="B183" s="153"/>
      <c r="C183" s="154"/>
      <c r="D183" s="135"/>
      <c r="E183" s="158"/>
      <c r="F183" s="137"/>
      <c r="G183" s="137"/>
      <c r="H183" s="138"/>
      <c r="I183" s="139"/>
      <c r="J183" s="140"/>
      <c r="K183" s="140"/>
      <c r="L183" s="140"/>
      <c r="M183" s="140"/>
      <c r="N183" s="141"/>
      <c r="O183" s="142"/>
      <c r="P183" s="137"/>
      <c r="Q183" s="138"/>
      <c r="R183" s="139"/>
      <c r="S183" s="140"/>
      <c r="T183" s="140"/>
      <c r="U183" s="140"/>
      <c r="V183" s="140"/>
      <c r="W183" s="141"/>
      <c r="X183" s="142"/>
      <c r="Y183" s="137"/>
      <c r="Z183" s="138"/>
      <c r="AA183" s="139"/>
      <c r="AB183" s="140"/>
      <c r="AC183" s="140"/>
      <c r="AD183" s="140"/>
      <c r="AE183" s="140"/>
      <c r="AF183" s="141"/>
      <c r="AG183" s="143"/>
      <c r="AH183" s="139"/>
      <c r="AI183" s="116"/>
      <c r="AJ183" s="116" t="str">
        <f aca="false">IF(ISBLANK($C183),
  "",
IF(E183=Constants!$B$7,
  TRUE(),
IF(E183=Constants!$B$8,
  FALSE(),
  TRUE()
)))</f>
        <v/>
      </c>
      <c r="AK183" s="117" t="str">
        <f aca="false">IF(ISBLANK($C183),"",IF(F183=Constants!$B$8,FALSE(),TRUE()))</f>
        <v/>
      </c>
      <c r="AL183" s="117" t="str">
        <f aca="false">IF(ISBLANK($C183),"",COUNTA($G183:$O183)&gt;0)</f>
        <v/>
      </c>
      <c r="AM183" s="117" t="str">
        <f aca="false">IF(OR(ISBLANK($C183),$AL183&lt;&gt;TRUE()),"",IF(ISBLANK(G183),Constants!$B$27,MAX(0,G183)))</f>
        <v/>
      </c>
      <c r="AN183" s="117" t="str">
        <f aca="false">IF(OR(ISBLANK($C183),$AL183&lt;&gt;TRUE()),"",IF(ISBLANK(H183),Constants!$B$28,MAX(0,H183)))</f>
        <v/>
      </c>
      <c r="AO183" s="117" t="str">
        <f aca="false">IF(OR(ISBLANK($C183),$AL183&lt;&gt;TRUE()),"",IF(J183=Constants!$B$7,TRUE(),IF(J183=Constants!$B$8,FALSE(),TRUE())))</f>
        <v/>
      </c>
      <c r="AP183" s="117" t="str">
        <f aca="false">IF(OR(ISBLANK($C183),$AL183&lt;&gt;TRUE()),"",IF(I183=Constants!$B$7,TRUE(),IF(I183=Constants!$B$8,FALSE(),TRUE())))</f>
        <v/>
      </c>
      <c r="AQ183" s="117" t="str">
        <f aca="false">IF(OR(ISBLANK($C183),$AL183&lt;&gt;TRUE()),"",IF(K183=Constants!$B$33,TRUE(),IF(K183=Constants!$B$34,FALSE(),IF(AND(ISNUMBER(O183),OR(ISBLANK(N183),N183=0)),TRUE(),IF(AND(ISBLANK(O183),ISNUMBER(N183),N183&lt;&gt;0),FALSE(),"")))))</f>
        <v/>
      </c>
      <c r="AR183" s="117" t="str">
        <f aca="false">IF(OR(ISBLANK($C183),$AL183&lt;&gt;TRUE()),"",IF(ISBLANK(L183),Constants!$B$35,MAX(0,MIN(Constants!$B$31,L183))))</f>
        <v/>
      </c>
      <c r="AS183" s="117" t="str">
        <f aca="false">IF(OR(ISBLANK($C183),$AL183&lt;&gt;TRUE()),"",IF(ISBLANK(M183),Constants!$B$35,MAX(0,MIN(Constants!$B$32,M183))))</f>
        <v/>
      </c>
      <c r="AT183" s="117" t="str">
        <f aca="false">IF(ISBLANK($C183),"",COUNTA($P183:$X183)&gt;0)</f>
        <v/>
      </c>
      <c r="AU183" s="117" t="str">
        <f aca="false">IF(OR(ISBLANK($C183),$AT183&lt;&gt;TRUE()),"",IF(ISBLANK(P183),Constants!$B$27,MAX(0,P183)))</f>
        <v/>
      </c>
      <c r="AV183" s="117" t="str">
        <f aca="false">IF(OR(ISBLANK($C183),$AT183&lt;&gt;TRUE()),"",IF(ISBLANK(Q183),Constants!$B$28,MAX(0,Q183)))</f>
        <v/>
      </c>
      <c r="AW183" s="117" t="str">
        <f aca="false">IF(OR(ISBLANK($C183),$AT183&lt;&gt;TRUE()),"",IF(S183=Constants!$B$7,TRUE(),IF(S183=Constants!$B$8,FALSE(),TRUE())))</f>
        <v/>
      </c>
      <c r="AX183" s="117" t="str">
        <f aca="false">IF(OR(ISBLANK($C183),$AT183&lt;&gt;TRUE()),"",IF(R183=Constants!$B$7,TRUE(),IF(R183=Constants!$B$8,FALSE(),TRUE())))</f>
        <v/>
      </c>
      <c r="AY183" s="117" t="str">
        <f aca="false">IF(OR(ISBLANK($C183),$AT183&lt;&gt;TRUE()),"",IF(T183=Constants!$B$33,TRUE(),IF(T183=Constants!$B$34,FALSE(),IF(AND(ISNUMBER(X183),OR(ISBLANK(W183),W183=0)),TRUE(),IF(AND(ISBLANK(X183),ISNUMBER(W183),W183&lt;&gt;0),FALSE(),"")))))</f>
        <v/>
      </c>
      <c r="AZ183" s="117" t="str">
        <f aca="false">IF(OR(ISBLANK($C183),$AT183&lt;&gt;TRUE()),"",IF(ISBLANK(U183),Constants!$B$35,MAX(0,MIN(Constants!$B$31,U183))))</f>
        <v/>
      </c>
      <c r="BA183" s="117" t="str">
        <f aca="false">IF(OR(ISBLANK($C183),$AT183&lt;&gt;TRUE()),"",IF(ISBLANK(V183),Constants!$B$35,MAX(0,MIN(Constants!$B$32,V183))))</f>
        <v/>
      </c>
      <c r="BB183" s="117" t="str">
        <f aca="false">IF(ISBLANK($C183),"",COUNTA($Y183:$AG183)&gt;0)</f>
        <v/>
      </c>
      <c r="BC183" s="117" t="str">
        <f aca="false">IF(OR(ISBLANK($C183),$BB183&lt;&gt;TRUE()),"",IF(ISBLANK(Y183),Constants!$B$27,MAX(0,Y183)))</f>
        <v/>
      </c>
      <c r="BD183" s="117" t="str">
        <f aca="false">IF(OR(ISBLANK($C183),$BB183&lt;&gt;TRUE()),"",IF(ISBLANK(Z183),Constants!$B$28,MAX(0,Z183)))</f>
        <v/>
      </c>
      <c r="BE183" s="117" t="str">
        <f aca="false">IF(OR(ISBLANK($C183),$BB183&lt;&gt;TRUE()),"",IF(AB183=Constants!$B$7,TRUE(),IF(AB183=Constants!$B$8,FALSE(),TRUE())))</f>
        <v/>
      </c>
      <c r="BF183" s="117" t="str">
        <f aca="false">IF(OR(ISBLANK($C183),$BB183&lt;&gt;TRUE()),"",IF(AA183=Constants!$B$7,TRUE(),IF(AA183=Constants!$B$8,FALSE(),TRUE())))</f>
        <v/>
      </c>
      <c r="BG183" s="117" t="str">
        <f aca="false">IF(OR(ISBLANK($C183),$BB183&lt;&gt;TRUE()),"",IF(AC183=Constants!$B$33,TRUE(),IF(AC183=Constants!$B$34,FALSE(),IF(AND(ISNUMBER(AG183),OR(ISBLANK(AF183),AF183=0)),TRUE(),IF(AND(ISBLANK(AG183),ISNUMBER(AF183),AF183&lt;&gt;0),FALSE(),"")))))</f>
        <v/>
      </c>
      <c r="BH183" s="117" t="str">
        <f aca="false">IF(OR(ISBLANK($C183),$BB183&lt;&gt;TRUE()),"",IF(ISBLANK(AD183),Constants!$B$35,MAX(0,MIN(Constants!$B$31,AD183))))</f>
        <v/>
      </c>
      <c r="BI183" s="117" t="str">
        <f aca="false">IF(OR(ISBLANK($C183),$BB183&lt;&gt;TRUE()),"",IF(ISBLANK(AE183),Constants!$B$35,MAX(0,MIN(Constants!$B$32,AE183))))</f>
        <v/>
      </c>
      <c r="BJ183" s="118" t="str">
        <f aca="false">IF(ISBLANK($C183),
  "",
IF(AH183=Constants!$B$7,
  TRUE(),
IF(AH183=Constants!$B$8,
  FALSE(),
  FALSE()
)))</f>
        <v/>
      </c>
      <c r="BK183" s="117" t="str">
        <f aca="false">IF(ISBLANK($C183),"",IF($BJ183,Constants!$B$9,IF(COUNTA($E183:$AH183)=0,Constants!$B$10,IF(NOT($AK183),Constants!$B$11,IF(AND(NOT(ISNUMBER($BM183)),COUNTA($O183,$X183,$AG183)&gt;0),Constants!$B$13,Constants!$B$12)))))</f>
        <v/>
      </c>
      <c r="BL183" s="117" t="str">
        <f aca="false">IF(ISBLANK($C183),"",IF($BK183&lt;&gt;Constants!$B$12,$BK183,Constants!$B$4))</f>
        <v/>
      </c>
      <c r="BM183" s="116" t="str">
        <f aca="false">IF(OR(ISBLANK($D$8), NOT(ISNUMBER($D$8))), Constants!$B$17,$D$8)</f>
        <v>ERROR: Set Target Time in cell D8</v>
      </c>
      <c r="BN183" s="119" t="str">
        <f aca="false">IF(OR($BK183&lt;&gt;Constants!$B$12,$AL183&lt;&gt;TRUE()),"",IF(NOT($AO183),TRUE(),IF($AQ183="","",$AQ183)))</f>
        <v/>
      </c>
      <c r="BO183" s="120" t="n">
        <f aca="false">IF(BN183="",FALSE(),IF(NOT($AO183),TRUE(),IF($AQ183,ISNUMBER(O183),ISNUMBER(N183))))</f>
        <v>0</v>
      </c>
      <c r="BP183" s="121" t="str">
        <f aca="false">IF(BO183,IF($AJ183,1,Constants!$B$22)*POWER(Constants!$B$23,MAX($AM183,0))*POWER(Constants!$B$24,MAX($AN183,0)),"")</f>
        <v/>
      </c>
      <c r="BQ183" s="117" t="str">
        <f aca="false">IF(OR($BK183&lt;&gt;Constants!$B$12,NOT($BO183)),"",IF(NOT($AO183),0,Constants!$B$19*IF($AQ183,1,MAX(0,MIN(1,(Constants!$B$20-N183)/Constants!$B$20)))))</f>
        <v/>
      </c>
      <c r="BR183" s="117" t="str">
        <f aca="false">IF(BQ183="","",BQ183*IF($AP183,1,Constants!$B$25)*BP183)</f>
        <v/>
      </c>
      <c r="BS183" s="117" t="str">
        <f aca="false">IF(OR($BK183&lt;&gt;Constants!$B$12,NOT($BO183)),"",IF(NOT($AO183),0,IF(NOT($AQ183),0,MAX(0,Constants!$B$21*(1-ABS(O183-$BM183)/$BM183)))))</f>
        <v/>
      </c>
      <c r="BT183" s="117" t="str">
        <f aca="false">IF(BS183="","",BS183*BP183)</f>
        <v/>
      </c>
      <c r="BU183" s="117" t="str">
        <f aca="false">IF(OR($BK183&lt;&gt;Constants!$B$12,NOT($BO183)),"",IF(OR(NOT($AO183),NOT($AP183)),0,MIN(Constants!$B$18,(Constants!$B$29*$AR183+Constants!$B$30*$AS183)*IF($AQ183,1,MAX(0,MIN(1,(Constants!$B$20-N183)/Constants!$B$20))))))</f>
        <v/>
      </c>
      <c r="BV183" s="117" t="str">
        <f aca="false">IF(BU183="","",BU183*BP183)</f>
        <v/>
      </c>
      <c r="BW183" s="122" t="str">
        <f aca="false">IF(OR($BK183&lt;&gt;Constants!$B$12,NOT($BO183)),"",BR183+BT183+BV183)</f>
        <v/>
      </c>
      <c r="BX183" s="119" t="str">
        <f aca="false">IF(OR($BK183&lt;&gt;Constants!$B$12,$AT183&lt;&gt;TRUE()),"",IF(NOT($AW183),TRUE(),IF($AY183="","",$AY183)))</f>
        <v/>
      </c>
      <c r="BY183" s="120" t="n">
        <f aca="false">IF(BX183="",FALSE(),IF(NOT($AW183),TRUE(),IF($AY183,ISNUMBER(X183),ISNUMBER(W183))))</f>
        <v>0</v>
      </c>
      <c r="BZ183" s="121" t="str">
        <f aca="false">IF(BY183,IF($AJ183,1,Constants!$B$22)*POWER(Constants!$B$23,MAX($AU183,0))*POWER(Constants!$B$24,MAX($AV183,0)),"")</f>
        <v/>
      </c>
      <c r="CA183" s="117" t="str">
        <f aca="false">IF(OR($BK183&lt;&gt;Constants!$B$12,NOT($BY183)),"",IF(NOT($AW183),0,Constants!$B$19*IF($AY183,1,MAX(0,MIN(1,(Constants!$B$20-W183)/Constants!$B$20)))))</f>
        <v/>
      </c>
      <c r="CB183" s="117" t="str">
        <f aca="false">IF(CA183="","",CA183*IF($AX183,1,Constants!$B$25)*BZ183)</f>
        <v/>
      </c>
      <c r="CC183" s="117" t="str">
        <f aca="false">IF(OR($BK183&lt;&gt;Constants!$B$12,NOT($BY183)),"",IF(NOT($AW183),0,IF(NOT($AY183),0,MAX(0,Constants!$B$21*(1-ABS(X183-$BM183)/$BM183)))))</f>
        <v/>
      </c>
      <c r="CD183" s="117" t="str">
        <f aca="false">IF(CC183="","",CC183*BZ183)</f>
        <v/>
      </c>
      <c r="CE183" s="117" t="str">
        <f aca="false">IF(OR($BK183&lt;&gt;Constants!$B$12,NOT($BY183)),"",IF(OR(NOT($AW183),NOT($AX183)),0,MIN(Constants!$B$18,(Constants!$B$29*$AZ183+Constants!$B$30*$BA183)*IF($AY183,1,MAX(0,MIN(1,(Constants!$B$20-W183)/Constants!$B$20))))))</f>
        <v/>
      </c>
      <c r="CF183" s="117" t="str">
        <f aca="false">IF(CE183="","",CE183*BZ183)</f>
        <v/>
      </c>
      <c r="CG183" s="122" t="str">
        <f aca="false">IF(OR($BK183&lt;&gt;Constants!$B$12,NOT($BY183)),"",CB183+CD183+CF183)</f>
        <v/>
      </c>
      <c r="CH183" s="119" t="n">
        <f aca="false">IF(OR(BN183="",BX183=""),TRUE(),BN183&lt;&gt;BX183)</f>
        <v>1</v>
      </c>
      <c r="CI183" s="117" t="str">
        <f aca="false">IF(OR($BK183&lt;&gt;Constants!$B$12,$BB183&lt;&gt;TRUE(),NOT($CH183)),"",IF(NOT($BE183),TRUE(),IF($BG183="","",$BG183)))</f>
        <v/>
      </c>
      <c r="CJ183" s="120" t="n">
        <f aca="false">IF(CI183="",FALSE(),IF(NOT($BE183),TRUE(),IF($BG183,ISNUMBER(AG183),ISNUMBER(AF183))))</f>
        <v>0</v>
      </c>
      <c r="CK183" s="121" t="str">
        <f aca="false">IF(CJ183,IF($AJ183,1,Constants!$B$22)*POWER(Constants!$B$23,MAX($BC183,0))*POWER(Constants!$B$24,MAX($BD183,0)),"")</f>
        <v/>
      </c>
      <c r="CL183" s="117" t="str">
        <f aca="false">IF(OR($BK183&lt;&gt;Constants!$B$12,NOT($CJ183)),"",IF(NOT($BE183),0,Constants!$B$19*IF($BG183,1,MAX(0,MIN(1,(Constants!$B$20-AF183)/Constants!$B$20)))))</f>
        <v/>
      </c>
      <c r="CM183" s="117" t="str">
        <f aca="false">IF(CL183="","",CL183*IF($BF183,1,Constants!$B$25)*CK183)</f>
        <v/>
      </c>
      <c r="CN183" s="117" t="str">
        <f aca="false">IF(OR($BK183&lt;&gt;Constants!$B$12,NOT($CJ183)),"",IF(NOT($BE183),0,IF(NOT($BG183),0,MAX(0,Constants!$B$21*(1-ABS(AG183-$BM183)/$BM183)))))</f>
        <v/>
      </c>
      <c r="CO183" s="117" t="str">
        <f aca="false">IF(CN183="","",CN183*CK183)</f>
        <v/>
      </c>
      <c r="CP183" s="117" t="str">
        <f aca="false">IF(OR($BK183&lt;&gt;Constants!$B$12,NOT($CJ183)),"",IF(OR(NOT($BE183),NOT($BF183)),0,MIN(Constants!$B$18,(Constants!$B$29*$BH183+Constants!$B$30*$BI183)*IF($BG183,1,MAX(0,MIN(1,(Constants!$B$20-AF183)/Constants!$B$20))))))</f>
        <v/>
      </c>
      <c r="CQ183" s="117" t="str">
        <f aca="false">IF(CP183="","",CP183*CK183)</f>
        <v/>
      </c>
      <c r="CR183" s="122" t="str">
        <f aca="false">IF(OR($BK183&lt;&gt;Constants!$B$12,NOT($CJ183)),"",CM183+CO183+CQ183)</f>
        <v/>
      </c>
      <c r="CS183" s="116" t="str">
        <f aca="false">IF(OR($BK183&lt;&gt;Constants!$B$12,ISBLANK($C183)),"",BW183)</f>
        <v/>
      </c>
      <c r="CT183" s="117" t="str">
        <f aca="false">IF(OR($BK183&lt;&gt;Constants!$B$12,ISBLANK($C183)),"",CG183)</f>
        <v/>
      </c>
      <c r="CU183" s="118" t="str">
        <f aca="false">IF(OR($BK183&lt;&gt;Constants!$B$12,ISBLANK($C183)),"",CR183)</f>
        <v/>
      </c>
      <c r="CV183" s="117" t="str">
        <f aca="false">IF(OR($BK183&lt;&gt;Constants!$B$12,ISBLANK($C183)),"",IF(COUNT(CS183:CU183)=0,0,MAX(CS183:CU183)))</f>
        <v/>
      </c>
      <c r="CW183" s="117" t="str">
        <f aca="false">IF($BK183&lt;&gt;Constants!$B$12,"",CV183)</f>
        <v/>
      </c>
      <c r="CX183" s="117" t="str">
        <f aca="false">IF(ISNUMBER(CW183), RANK(CW183,$CW$11:$CW$510), "")</f>
        <v/>
      </c>
      <c r="CY183" s="116" t="str">
        <f aca="false">IF(OR($BK183&lt;&gt;Constants!$B$12,ISBLANK($C183)),"",MAX(BT183,CD183,CO183))</f>
        <v/>
      </c>
      <c r="CZ183" s="117" t="str">
        <f aca="false">IF(ISNUMBER(CY183), RANK(CY183,CY$11:CY$510), "")</f>
        <v/>
      </c>
      <c r="DA183" s="117" t="str">
        <f aca="false">IF(OR($BK183&lt;&gt;Constants!$B$12,ISBLANK($C183)),"",MAX(AM183,AU183,IF($CH183,BC183,0)))</f>
        <v/>
      </c>
      <c r="DB183" s="117" t="str">
        <f aca="false">IF(ISNUMBER(DA183), RANK(DA183,DA$11:DA$510,1), "")</f>
        <v/>
      </c>
      <c r="DC183" s="117" t="str">
        <f aca="false">IF(OR($BK183&lt;&gt;Constants!$B$12,ISBLANK($C183)),"",MAX(BV183,CF183,CQ183))</f>
        <v/>
      </c>
      <c r="DD183" s="117" t="str">
        <f aca="false">IF(ISNUMBER(DC183),RANK(DC183,DC$11:DC$510),"")</f>
        <v/>
      </c>
      <c r="DE183" s="123" t="str">
        <f aca="false">IFERROR(IF(OR($BK183&lt;&gt;Constants!$B$12, ISBLANK($C183)),"",LARGE(CS183:CU183,2)), 0)</f>
        <v/>
      </c>
      <c r="DF183" s="118" t="str">
        <f aca="false">IF(ISNUMBER(DE183), RANK(DE183,DE$11:DE$510), "")</f>
        <v/>
      </c>
      <c r="DG183" s="117" t="str">
        <f aca="false">IF(ISBLANK($C183),"",IF(BK183=Constants!$B$12,RANK($CX183, $CX$11:$CX$510, 1)+
SUMPRODUCT(--($CX$11:$CX$510=$CX183),--($CZ183&gt;$CZ$11:$CZ$510))+
SUMPRODUCT(--($CX$11:$CX$510=$CX183),--($CZ183=$CZ$11:$CZ$510),--($DB183&gt;$DB$11:$DB$510))+
SUMPRODUCT(--($CX$11:$CX$510=$CX183),--($CZ183=$CZ$11:$CZ$510),--($DB183=$DB$11:$DB$510), --($DD183&gt;$DD$11:$DD$510))+
SUMPRODUCT(--($CX$11:$CX$510=$CX183),--($CZ183=$CZ$11:$CZ$510),--($DB183=$DB$11:$DB$510), --($DD183=$DD$11:$DD$510), --($DF183&gt;$DF$11:$DF$510))
,BK183)
)</f>
        <v/>
      </c>
      <c r="DH183" s="117" t="str">
        <f aca="false">IF(ISBLANK(C183),"",IF(BK183&lt;&gt;Constants!$B$12, BK183, CX183-DG183))</f>
        <v/>
      </c>
      <c r="DI183" s="118"/>
      <c r="DJ183" s="124"/>
      <c r="DK183" s="125" t="str">
        <f aca="false">IF(ISBLANK($C183),"",IF($BK183=Constants!$B$13,$BM183,""))</f>
        <v/>
      </c>
      <c r="DL183" s="124" t="str">
        <f aca="false">IF(ISBLANK($C183),"",IF($BK183&lt;&gt;Constants!$B$12,"",IF(COUNT($CS183:$CU183)=0,"",MATCH($CV183,$CS183:$CU183,0))))</f>
        <v/>
      </c>
      <c r="DM183" s="126" t="str">
        <f aca="false">IF(ISNUMBER($DL183),CHOOSE($DL183,$BR183,$CB183,$CM183),"")</f>
        <v/>
      </c>
      <c r="DN183" s="126" t="str">
        <f aca="false">IF(ISNUMBER($DL183),CHOOSE($DL183,$BT183,$CD183,$CO183),"")</f>
        <v/>
      </c>
      <c r="DO183" s="126" t="str">
        <f aca="false">IF(ISNUMBER($DL183),CHOOSE($DL183,$BV183,$CF183,$CQ183),"")</f>
        <v/>
      </c>
      <c r="DP183" s="127" t="str">
        <f aca="false">IF(ISBLANK(C183),"",IF(BK183&lt;&gt;Constants!$B$12, BK183 ,CW183))</f>
        <v/>
      </c>
      <c r="DQ183" s="128" t="str">
        <f aca="false">IF(ISBLANK($C183),"",IF($BK183&lt;&gt;Constants!$B$12,$BK183,$BL183))</f>
        <v/>
      </c>
      <c r="DR183" s="128" t="str">
        <f aca="false">IF(ISBLANK(C183),"",DH183)</f>
        <v/>
      </c>
      <c r="DS183" s="128" t="str">
        <f aca="false">IF(ISBLANK(C183),"",DG183)</f>
        <v/>
      </c>
      <c r="DT183" s="129" t="str">
        <f aca="false">IF(ISBLANK(C183),
  "",
IF(DS183=Constants!$B$9,COUNTA($C$11:$C510)+2,IF(DS183=Constants!$B$10,COUNTA($C$11:$C510)+1,IF(DS183=Constants!$B$11,COUNTA($C$11:$C510),DS183))))</f>
        <v/>
      </c>
      <c r="DU183" s="3"/>
      <c r="DV183" s="130" t="n">
        <f aca="false">IF(OR(ISNUMBER(DS183),DS183="DQ",DS183="P",DS183="NS"),
    1,
    0
)</f>
        <v>0</v>
      </c>
      <c r="DW183" s="130" t="n">
        <v>173</v>
      </c>
      <c r="DX183" s="130" t="str">
        <f aca="false">IF(ISBLANK($C183),"",IF(ISNUMBER(DT183),DT183+ROW($B183)/1000,""))</f>
        <v/>
      </c>
      <c r="DY183" s="130" t="str">
        <f aca="false">IF(ISNUMBER(DX183), RANK(DX183,DX$11:DX$510,1), "")</f>
        <v/>
      </c>
      <c r="DZ183" s="130" t="str">
        <f aca="false">IF(ISBLANK($C183),
    "",
    $B183
)</f>
        <v/>
      </c>
      <c r="EA183" s="130" t="str">
        <f aca="false">IF(ISBLANK($C183),
    "",
    $C183
)</f>
        <v/>
      </c>
      <c r="EB183" s="130" t="str">
        <f aca="false">IF(ISBLANK($C183),
    "",
    $D183
)</f>
        <v/>
      </c>
      <c r="EC183" s="130" t="str">
        <f aca="false">IF(ISBLANK($C183),"",$DQ183)</f>
        <v/>
      </c>
      <c r="ED183" s="131" t="str">
        <f aca="false">DP183</f>
        <v/>
      </c>
      <c r="EE183" s="130" t="str">
        <f aca="false">IF(ISBLANK($C183),
    "",
    DS183
)</f>
        <v/>
      </c>
      <c r="EF183" s="132" t="str">
        <f aca="false">IF(DW183&gt;DV$10,
    "",
    VLOOKUP(DW183,DY$11:EE681,7,FALSE())
)</f>
        <v/>
      </c>
      <c r="EG183" s="133" t="str">
        <f aca="false">IF(DW183&gt;DV$10,
    "",
    VLOOKUP(DW183,DY$11:EE681,2,FALSE())
)</f>
        <v/>
      </c>
      <c r="EH183" s="133" t="str">
        <f aca="false">IF(DW183&gt;DV$10,
    "",
    VLOOKUP(DW183,DY$11:EE681,3,FALSE())
)</f>
        <v/>
      </c>
      <c r="EI183" s="133" t="str">
        <f aca="false">IF(DW183&gt;DV$10,
    "",
    VLOOKUP(DW183,DY$11:EE681,4,FALSE())
)</f>
        <v/>
      </c>
      <c r="EJ183" s="134" t="str">
        <f aca="false">IF(DW183&gt;DV$10,
    "",
    VLOOKUP(DW183,DY$11:EE681,6,FALSE())
)</f>
        <v/>
      </c>
      <c r="EK183" s="59"/>
    </row>
    <row r="184" customFormat="false" ht="15.75" hidden="false" customHeight="false" outlineLevel="0" collapsed="false">
      <c r="A184" s="3"/>
      <c r="B184" s="153"/>
      <c r="C184" s="154"/>
      <c r="D184" s="135"/>
      <c r="E184" s="158"/>
      <c r="F184" s="137"/>
      <c r="G184" s="137"/>
      <c r="H184" s="138"/>
      <c r="I184" s="139"/>
      <c r="J184" s="140"/>
      <c r="K184" s="140"/>
      <c r="L184" s="140"/>
      <c r="M184" s="140"/>
      <c r="N184" s="141"/>
      <c r="O184" s="142"/>
      <c r="P184" s="137"/>
      <c r="Q184" s="138"/>
      <c r="R184" s="139"/>
      <c r="S184" s="140"/>
      <c r="T184" s="140"/>
      <c r="U184" s="140"/>
      <c r="V184" s="140"/>
      <c r="W184" s="141"/>
      <c r="X184" s="142"/>
      <c r="Y184" s="137"/>
      <c r="Z184" s="138"/>
      <c r="AA184" s="139"/>
      <c r="AB184" s="140"/>
      <c r="AC184" s="140"/>
      <c r="AD184" s="140"/>
      <c r="AE184" s="140"/>
      <c r="AF184" s="141"/>
      <c r="AG184" s="143"/>
      <c r="AH184" s="139"/>
      <c r="AI184" s="116"/>
      <c r="AJ184" s="116" t="str">
        <f aca="false">IF(ISBLANK($C184),
  "",
IF(E184=Constants!$B$7,
  TRUE(),
IF(E184=Constants!$B$8,
  FALSE(),
  TRUE()
)))</f>
        <v/>
      </c>
      <c r="AK184" s="117" t="str">
        <f aca="false">IF(ISBLANK($C184),"",IF(F184=Constants!$B$8,FALSE(),TRUE()))</f>
        <v/>
      </c>
      <c r="AL184" s="117" t="str">
        <f aca="false">IF(ISBLANK($C184),"",COUNTA($G184:$O184)&gt;0)</f>
        <v/>
      </c>
      <c r="AM184" s="117" t="str">
        <f aca="false">IF(OR(ISBLANK($C184),$AL184&lt;&gt;TRUE()),"",IF(ISBLANK(G184),Constants!$B$27,MAX(0,G184)))</f>
        <v/>
      </c>
      <c r="AN184" s="117" t="str">
        <f aca="false">IF(OR(ISBLANK($C184),$AL184&lt;&gt;TRUE()),"",IF(ISBLANK(H184),Constants!$B$28,MAX(0,H184)))</f>
        <v/>
      </c>
      <c r="AO184" s="117" t="str">
        <f aca="false">IF(OR(ISBLANK($C184),$AL184&lt;&gt;TRUE()),"",IF(J184=Constants!$B$7,TRUE(),IF(J184=Constants!$B$8,FALSE(),TRUE())))</f>
        <v/>
      </c>
      <c r="AP184" s="117" t="str">
        <f aca="false">IF(OR(ISBLANK($C184),$AL184&lt;&gt;TRUE()),"",IF(I184=Constants!$B$7,TRUE(),IF(I184=Constants!$B$8,FALSE(),TRUE())))</f>
        <v/>
      </c>
      <c r="AQ184" s="117" t="str">
        <f aca="false">IF(OR(ISBLANK($C184),$AL184&lt;&gt;TRUE()),"",IF(K184=Constants!$B$33,TRUE(),IF(K184=Constants!$B$34,FALSE(),IF(AND(ISNUMBER(O184),OR(ISBLANK(N184),N184=0)),TRUE(),IF(AND(ISBLANK(O184),ISNUMBER(N184),N184&lt;&gt;0),FALSE(),"")))))</f>
        <v/>
      </c>
      <c r="AR184" s="117" t="str">
        <f aca="false">IF(OR(ISBLANK($C184),$AL184&lt;&gt;TRUE()),"",IF(ISBLANK(L184),Constants!$B$35,MAX(0,MIN(Constants!$B$31,L184))))</f>
        <v/>
      </c>
      <c r="AS184" s="117" t="str">
        <f aca="false">IF(OR(ISBLANK($C184),$AL184&lt;&gt;TRUE()),"",IF(ISBLANK(M184),Constants!$B$35,MAX(0,MIN(Constants!$B$32,M184))))</f>
        <v/>
      </c>
      <c r="AT184" s="117" t="str">
        <f aca="false">IF(ISBLANK($C184),"",COUNTA($P184:$X184)&gt;0)</f>
        <v/>
      </c>
      <c r="AU184" s="117" t="str">
        <f aca="false">IF(OR(ISBLANK($C184),$AT184&lt;&gt;TRUE()),"",IF(ISBLANK(P184),Constants!$B$27,MAX(0,P184)))</f>
        <v/>
      </c>
      <c r="AV184" s="117" t="str">
        <f aca="false">IF(OR(ISBLANK($C184),$AT184&lt;&gt;TRUE()),"",IF(ISBLANK(Q184),Constants!$B$28,MAX(0,Q184)))</f>
        <v/>
      </c>
      <c r="AW184" s="117" t="str">
        <f aca="false">IF(OR(ISBLANK($C184),$AT184&lt;&gt;TRUE()),"",IF(S184=Constants!$B$7,TRUE(),IF(S184=Constants!$B$8,FALSE(),TRUE())))</f>
        <v/>
      </c>
      <c r="AX184" s="117" t="str">
        <f aca="false">IF(OR(ISBLANK($C184),$AT184&lt;&gt;TRUE()),"",IF(R184=Constants!$B$7,TRUE(),IF(R184=Constants!$B$8,FALSE(),TRUE())))</f>
        <v/>
      </c>
      <c r="AY184" s="117" t="str">
        <f aca="false">IF(OR(ISBLANK($C184),$AT184&lt;&gt;TRUE()),"",IF(T184=Constants!$B$33,TRUE(),IF(T184=Constants!$B$34,FALSE(),IF(AND(ISNUMBER(X184),OR(ISBLANK(W184),W184=0)),TRUE(),IF(AND(ISBLANK(X184),ISNUMBER(W184),W184&lt;&gt;0),FALSE(),"")))))</f>
        <v/>
      </c>
      <c r="AZ184" s="117" t="str">
        <f aca="false">IF(OR(ISBLANK($C184),$AT184&lt;&gt;TRUE()),"",IF(ISBLANK(U184),Constants!$B$35,MAX(0,MIN(Constants!$B$31,U184))))</f>
        <v/>
      </c>
      <c r="BA184" s="117" t="str">
        <f aca="false">IF(OR(ISBLANK($C184),$AT184&lt;&gt;TRUE()),"",IF(ISBLANK(V184),Constants!$B$35,MAX(0,MIN(Constants!$B$32,V184))))</f>
        <v/>
      </c>
      <c r="BB184" s="117" t="str">
        <f aca="false">IF(ISBLANK($C184),"",COUNTA($Y184:$AG184)&gt;0)</f>
        <v/>
      </c>
      <c r="BC184" s="117" t="str">
        <f aca="false">IF(OR(ISBLANK($C184),$BB184&lt;&gt;TRUE()),"",IF(ISBLANK(Y184),Constants!$B$27,MAX(0,Y184)))</f>
        <v/>
      </c>
      <c r="BD184" s="117" t="str">
        <f aca="false">IF(OR(ISBLANK($C184),$BB184&lt;&gt;TRUE()),"",IF(ISBLANK(Z184),Constants!$B$28,MAX(0,Z184)))</f>
        <v/>
      </c>
      <c r="BE184" s="117" t="str">
        <f aca="false">IF(OR(ISBLANK($C184),$BB184&lt;&gt;TRUE()),"",IF(AB184=Constants!$B$7,TRUE(),IF(AB184=Constants!$B$8,FALSE(),TRUE())))</f>
        <v/>
      </c>
      <c r="BF184" s="117" t="str">
        <f aca="false">IF(OR(ISBLANK($C184),$BB184&lt;&gt;TRUE()),"",IF(AA184=Constants!$B$7,TRUE(),IF(AA184=Constants!$B$8,FALSE(),TRUE())))</f>
        <v/>
      </c>
      <c r="BG184" s="117" t="str">
        <f aca="false">IF(OR(ISBLANK($C184),$BB184&lt;&gt;TRUE()),"",IF(AC184=Constants!$B$33,TRUE(),IF(AC184=Constants!$B$34,FALSE(),IF(AND(ISNUMBER(AG184),OR(ISBLANK(AF184),AF184=0)),TRUE(),IF(AND(ISBLANK(AG184),ISNUMBER(AF184),AF184&lt;&gt;0),FALSE(),"")))))</f>
        <v/>
      </c>
      <c r="BH184" s="117" t="str">
        <f aca="false">IF(OR(ISBLANK($C184),$BB184&lt;&gt;TRUE()),"",IF(ISBLANK(AD184),Constants!$B$35,MAX(0,MIN(Constants!$B$31,AD184))))</f>
        <v/>
      </c>
      <c r="BI184" s="117" t="str">
        <f aca="false">IF(OR(ISBLANK($C184),$BB184&lt;&gt;TRUE()),"",IF(ISBLANK(AE184),Constants!$B$35,MAX(0,MIN(Constants!$B$32,AE184))))</f>
        <v/>
      </c>
      <c r="BJ184" s="118" t="str">
        <f aca="false">IF(ISBLANK($C184),
  "",
IF(AH184=Constants!$B$7,
  TRUE(),
IF(AH184=Constants!$B$8,
  FALSE(),
  FALSE()
)))</f>
        <v/>
      </c>
      <c r="BK184" s="117" t="str">
        <f aca="false">IF(ISBLANK($C184),"",IF($BJ184,Constants!$B$9,IF(COUNTA($E184:$AH184)=0,Constants!$B$10,IF(NOT($AK184),Constants!$B$11,IF(AND(NOT(ISNUMBER($BM184)),COUNTA($O184,$X184,$AG184)&gt;0),Constants!$B$13,Constants!$B$12)))))</f>
        <v/>
      </c>
      <c r="BL184" s="117" t="str">
        <f aca="false">IF(ISBLANK($C184),"",IF($BK184&lt;&gt;Constants!$B$12,$BK184,Constants!$B$4))</f>
        <v/>
      </c>
      <c r="BM184" s="116" t="str">
        <f aca="false">IF(OR(ISBLANK($D$8), NOT(ISNUMBER($D$8))), Constants!$B$17,$D$8)</f>
        <v>ERROR: Set Target Time in cell D8</v>
      </c>
      <c r="BN184" s="119" t="str">
        <f aca="false">IF(OR($BK184&lt;&gt;Constants!$B$12,$AL184&lt;&gt;TRUE()),"",IF(NOT($AO184),TRUE(),IF($AQ184="","",$AQ184)))</f>
        <v/>
      </c>
      <c r="BO184" s="120" t="n">
        <f aca="false">IF(BN184="",FALSE(),IF(NOT($AO184),TRUE(),IF($AQ184,ISNUMBER(O184),ISNUMBER(N184))))</f>
        <v>0</v>
      </c>
      <c r="BP184" s="121" t="str">
        <f aca="false">IF(BO184,IF($AJ184,1,Constants!$B$22)*POWER(Constants!$B$23,MAX($AM184,0))*POWER(Constants!$B$24,MAX($AN184,0)),"")</f>
        <v/>
      </c>
      <c r="BQ184" s="117" t="str">
        <f aca="false">IF(OR($BK184&lt;&gt;Constants!$B$12,NOT($BO184)),"",IF(NOT($AO184),0,Constants!$B$19*IF($AQ184,1,MAX(0,MIN(1,(Constants!$B$20-N184)/Constants!$B$20)))))</f>
        <v/>
      </c>
      <c r="BR184" s="117" t="str">
        <f aca="false">IF(BQ184="","",BQ184*IF($AP184,1,Constants!$B$25)*BP184)</f>
        <v/>
      </c>
      <c r="BS184" s="117" t="str">
        <f aca="false">IF(OR($BK184&lt;&gt;Constants!$B$12,NOT($BO184)),"",IF(NOT($AO184),0,IF(NOT($AQ184),0,MAX(0,Constants!$B$21*(1-ABS(O184-$BM184)/$BM184)))))</f>
        <v/>
      </c>
      <c r="BT184" s="117" t="str">
        <f aca="false">IF(BS184="","",BS184*BP184)</f>
        <v/>
      </c>
      <c r="BU184" s="117" t="str">
        <f aca="false">IF(OR($BK184&lt;&gt;Constants!$B$12,NOT($BO184)),"",IF(OR(NOT($AO184),NOT($AP184)),0,MIN(Constants!$B$18,(Constants!$B$29*$AR184+Constants!$B$30*$AS184)*IF($AQ184,1,MAX(0,MIN(1,(Constants!$B$20-N184)/Constants!$B$20))))))</f>
        <v/>
      </c>
      <c r="BV184" s="117" t="str">
        <f aca="false">IF(BU184="","",BU184*BP184)</f>
        <v/>
      </c>
      <c r="BW184" s="122" t="str">
        <f aca="false">IF(OR($BK184&lt;&gt;Constants!$B$12,NOT($BO184)),"",BR184+BT184+BV184)</f>
        <v/>
      </c>
      <c r="BX184" s="119" t="str">
        <f aca="false">IF(OR($BK184&lt;&gt;Constants!$B$12,$AT184&lt;&gt;TRUE()),"",IF(NOT($AW184),TRUE(),IF($AY184="","",$AY184)))</f>
        <v/>
      </c>
      <c r="BY184" s="120" t="n">
        <f aca="false">IF(BX184="",FALSE(),IF(NOT($AW184),TRUE(),IF($AY184,ISNUMBER(X184),ISNUMBER(W184))))</f>
        <v>0</v>
      </c>
      <c r="BZ184" s="121" t="str">
        <f aca="false">IF(BY184,IF($AJ184,1,Constants!$B$22)*POWER(Constants!$B$23,MAX($AU184,0))*POWER(Constants!$B$24,MAX($AV184,0)),"")</f>
        <v/>
      </c>
      <c r="CA184" s="117" t="str">
        <f aca="false">IF(OR($BK184&lt;&gt;Constants!$B$12,NOT($BY184)),"",IF(NOT($AW184),0,Constants!$B$19*IF($AY184,1,MAX(0,MIN(1,(Constants!$B$20-W184)/Constants!$B$20)))))</f>
        <v/>
      </c>
      <c r="CB184" s="117" t="str">
        <f aca="false">IF(CA184="","",CA184*IF($AX184,1,Constants!$B$25)*BZ184)</f>
        <v/>
      </c>
      <c r="CC184" s="117" t="str">
        <f aca="false">IF(OR($BK184&lt;&gt;Constants!$B$12,NOT($BY184)),"",IF(NOT($AW184),0,IF(NOT($AY184),0,MAX(0,Constants!$B$21*(1-ABS(X184-$BM184)/$BM184)))))</f>
        <v/>
      </c>
      <c r="CD184" s="117" t="str">
        <f aca="false">IF(CC184="","",CC184*BZ184)</f>
        <v/>
      </c>
      <c r="CE184" s="117" t="str">
        <f aca="false">IF(OR($BK184&lt;&gt;Constants!$B$12,NOT($BY184)),"",IF(OR(NOT($AW184),NOT($AX184)),0,MIN(Constants!$B$18,(Constants!$B$29*$AZ184+Constants!$B$30*$BA184)*IF($AY184,1,MAX(0,MIN(1,(Constants!$B$20-W184)/Constants!$B$20))))))</f>
        <v/>
      </c>
      <c r="CF184" s="117" t="str">
        <f aca="false">IF(CE184="","",CE184*BZ184)</f>
        <v/>
      </c>
      <c r="CG184" s="122" t="str">
        <f aca="false">IF(OR($BK184&lt;&gt;Constants!$B$12,NOT($BY184)),"",CB184+CD184+CF184)</f>
        <v/>
      </c>
      <c r="CH184" s="119" t="n">
        <f aca="false">IF(OR(BN184="",BX184=""),TRUE(),BN184&lt;&gt;BX184)</f>
        <v>1</v>
      </c>
      <c r="CI184" s="117" t="str">
        <f aca="false">IF(OR($BK184&lt;&gt;Constants!$B$12,$BB184&lt;&gt;TRUE(),NOT($CH184)),"",IF(NOT($BE184),TRUE(),IF($BG184="","",$BG184)))</f>
        <v/>
      </c>
      <c r="CJ184" s="120" t="n">
        <f aca="false">IF(CI184="",FALSE(),IF(NOT($BE184),TRUE(),IF($BG184,ISNUMBER(AG184),ISNUMBER(AF184))))</f>
        <v>0</v>
      </c>
      <c r="CK184" s="121" t="str">
        <f aca="false">IF(CJ184,IF($AJ184,1,Constants!$B$22)*POWER(Constants!$B$23,MAX($BC184,0))*POWER(Constants!$B$24,MAX($BD184,0)),"")</f>
        <v/>
      </c>
      <c r="CL184" s="117" t="str">
        <f aca="false">IF(OR($BK184&lt;&gt;Constants!$B$12,NOT($CJ184)),"",IF(NOT($BE184),0,Constants!$B$19*IF($BG184,1,MAX(0,MIN(1,(Constants!$B$20-AF184)/Constants!$B$20)))))</f>
        <v/>
      </c>
      <c r="CM184" s="117" t="str">
        <f aca="false">IF(CL184="","",CL184*IF($BF184,1,Constants!$B$25)*CK184)</f>
        <v/>
      </c>
      <c r="CN184" s="117" t="str">
        <f aca="false">IF(OR($BK184&lt;&gt;Constants!$B$12,NOT($CJ184)),"",IF(NOT($BE184),0,IF(NOT($BG184),0,MAX(0,Constants!$B$21*(1-ABS(AG184-$BM184)/$BM184)))))</f>
        <v/>
      </c>
      <c r="CO184" s="117" t="str">
        <f aca="false">IF(CN184="","",CN184*CK184)</f>
        <v/>
      </c>
      <c r="CP184" s="117" t="str">
        <f aca="false">IF(OR($BK184&lt;&gt;Constants!$B$12,NOT($CJ184)),"",IF(OR(NOT($BE184),NOT($BF184)),0,MIN(Constants!$B$18,(Constants!$B$29*$BH184+Constants!$B$30*$BI184)*IF($BG184,1,MAX(0,MIN(1,(Constants!$B$20-AF184)/Constants!$B$20))))))</f>
        <v/>
      </c>
      <c r="CQ184" s="117" t="str">
        <f aca="false">IF(CP184="","",CP184*CK184)</f>
        <v/>
      </c>
      <c r="CR184" s="122" t="str">
        <f aca="false">IF(OR($BK184&lt;&gt;Constants!$B$12,NOT($CJ184)),"",CM184+CO184+CQ184)</f>
        <v/>
      </c>
      <c r="CS184" s="116" t="str">
        <f aca="false">IF(OR($BK184&lt;&gt;Constants!$B$12,ISBLANK($C184)),"",BW184)</f>
        <v/>
      </c>
      <c r="CT184" s="117" t="str">
        <f aca="false">IF(OR($BK184&lt;&gt;Constants!$B$12,ISBLANK($C184)),"",CG184)</f>
        <v/>
      </c>
      <c r="CU184" s="118" t="str">
        <f aca="false">IF(OR($BK184&lt;&gt;Constants!$B$12,ISBLANK($C184)),"",CR184)</f>
        <v/>
      </c>
      <c r="CV184" s="117" t="str">
        <f aca="false">IF(OR($BK184&lt;&gt;Constants!$B$12,ISBLANK($C184)),"",IF(COUNT(CS184:CU184)=0,0,MAX(CS184:CU184)))</f>
        <v/>
      </c>
      <c r="CW184" s="117" t="str">
        <f aca="false">IF($BK184&lt;&gt;Constants!$B$12,"",CV184)</f>
        <v/>
      </c>
      <c r="CX184" s="117" t="str">
        <f aca="false">IF(ISNUMBER(CW184), RANK(CW184,$CW$11:$CW$510), "")</f>
        <v/>
      </c>
      <c r="CY184" s="116" t="str">
        <f aca="false">IF(OR($BK184&lt;&gt;Constants!$B$12,ISBLANK($C184)),"",MAX(BT184,CD184,CO184))</f>
        <v/>
      </c>
      <c r="CZ184" s="117" t="str">
        <f aca="false">IF(ISNUMBER(CY184), RANK(CY184,CY$11:CY$510), "")</f>
        <v/>
      </c>
      <c r="DA184" s="117" t="str">
        <f aca="false">IF(OR($BK184&lt;&gt;Constants!$B$12,ISBLANK($C184)),"",MAX(AM184,AU184,IF($CH184,BC184,0)))</f>
        <v/>
      </c>
      <c r="DB184" s="117" t="str">
        <f aca="false">IF(ISNUMBER(DA184), RANK(DA184,DA$11:DA$510,1), "")</f>
        <v/>
      </c>
      <c r="DC184" s="117" t="str">
        <f aca="false">IF(OR($BK184&lt;&gt;Constants!$B$12,ISBLANK($C184)),"",MAX(BV184,CF184,CQ184))</f>
        <v/>
      </c>
      <c r="DD184" s="117" t="str">
        <f aca="false">IF(ISNUMBER(DC184),RANK(DC184,DC$11:DC$510),"")</f>
        <v/>
      </c>
      <c r="DE184" s="123" t="str">
        <f aca="false">IFERROR(IF(OR($BK184&lt;&gt;Constants!$B$12, ISBLANK($C184)),"",LARGE(CS184:CU184,2)), 0)</f>
        <v/>
      </c>
      <c r="DF184" s="118" t="str">
        <f aca="false">IF(ISNUMBER(DE184), RANK(DE184,DE$11:DE$510), "")</f>
        <v/>
      </c>
      <c r="DG184" s="117" t="str">
        <f aca="false">IF(ISBLANK($C184),"",IF(BK184=Constants!$B$12,RANK($CX184, $CX$11:$CX$510, 1)+
SUMPRODUCT(--($CX$11:$CX$510=$CX184),--($CZ184&gt;$CZ$11:$CZ$510))+
SUMPRODUCT(--($CX$11:$CX$510=$CX184),--($CZ184=$CZ$11:$CZ$510),--($DB184&gt;$DB$11:$DB$510))+
SUMPRODUCT(--($CX$11:$CX$510=$CX184),--($CZ184=$CZ$11:$CZ$510),--($DB184=$DB$11:$DB$510), --($DD184&gt;$DD$11:$DD$510))+
SUMPRODUCT(--($CX$11:$CX$510=$CX184),--($CZ184=$CZ$11:$CZ$510),--($DB184=$DB$11:$DB$510), --($DD184=$DD$11:$DD$510), --($DF184&gt;$DF$11:$DF$510))
,BK184)
)</f>
        <v/>
      </c>
      <c r="DH184" s="117" t="str">
        <f aca="false">IF(ISBLANK(C184),"",IF(BK184&lt;&gt;Constants!$B$12, BK184, CX184-DG184))</f>
        <v/>
      </c>
      <c r="DI184" s="118"/>
      <c r="DJ184" s="124"/>
      <c r="DK184" s="125" t="str">
        <f aca="false">IF(ISBLANK($C184),"",IF($BK184=Constants!$B$13,$BM184,""))</f>
        <v/>
      </c>
      <c r="DL184" s="124" t="str">
        <f aca="false">IF(ISBLANK($C184),"",IF($BK184&lt;&gt;Constants!$B$12,"",IF(COUNT($CS184:$CU184)=0,"",MATCH($CV184,$CS184:$CU184,0))))</f>
        <v/>
      </c>
      <c r="DM184" s="126" t="str">
        <f aca="false">IF(ISNUMBER($DL184),CHOOSE($DL184,$BR184,$CB184,$CM184),"")</f>
        <v/>
      </c>
      <c r="DN184" s="126" t="str">
        <f aca="false">IF(ISNUMBER($DL184),CHOOSE($DL184,$BT184,$CD184,$CO184),"")</f>
        <v/>
      </c>
      <c r="DO184" s="126" t="str">
        <f aca="false">IF(ISNUMBER($DL184),CHOOSE($DL184,$BV184,$CF184,$CQ184),"")</f>
        <v/>
      </c>
      <c r="DP184" s="127" t="str">
        <f aca="false">IF(ISBLANK(C184),"",IF(BK184&lt;&gt;Constants!$B$12, BK184 ,CW184))</f>
        <v/>
      </c>
      <c r="DQ184" s="128" t="str">
        <f aca="false">IF(ISBLANK($C184),"",IF($BK184&lt;&gt;Constants!$B$12,$BK184,$BL184))</f>
        <v/>
      </c>
      <c r="DR184" s="128" t="str">
        <f aca="false">IF(ISBLANK(C184),"",DH184)</f>
        <v/>
      </c>
      <c r="DS184" s="128" t="str">
        <f aca="false">IF(ISBLANK(C184),"",DG184)</f>
        <v/>
      </c>
      <c r="DT184" s="129" t="str">
        <f aca="false">IF(ISBLANK(C184),
  "",
IF(DS184=Constants!$B$9,COUNTA($C$11:$C510)+2,IF(DS184=Constants!$B$10,COUNTA($C$11:$C510)+1,IF(DS184=Constants!$B$11,COUNTA($C$11:$C510),DS184))))</f>
        <v/>
      </c>
      <c r="DU184" s="3"/>
      <c r="DV184" s="130" t="n">
        <f aca="false">IF(OR(ISNUMBER(DS184),DS184="DQ",DS184="P",DS184="NS"),
    1,
    0
)</f>
        <v>0</v>
      </c>
      <c r="DW184" s="130" t="n">
        <v>174</v>
      </c>
      <c r="DX184" s="130" t="str">
        <f aca="false">IF(ISBLANK($C184),"",IF(ISNUMBER(DT184),DT184+ROW($B184)/1000,""))</f>
        <v/>
      </c>
      <c r="DY184" s="130" t="str">
        <f aca="false">IF(ISNUMBER(DX184), RANK(DX184,DX$11:DX$510,1), "")</f>
        <v/>
      </c>
      <c r="DZ184" s="130" t="str">
        <f aca="false">IF(ISBLANK($C184),
    "",
    $B184
)</f>
        <v/>
      </c>
      <c r="EA184" s="130" t="str">
        <f aca="false">IF(ISBLANK($C184),
    "",
    $C184
)</f>
        <v/>
      </c>
      <c r="EB184" s="130" t="str">
        <f aca="false">IF(ISBLANK($C184),
    "",
    $D184
)</f>
        <v/>
      </c>
      <c r="EC184" s="130" t="str">
        <f aca="false">IF(ISBLANK($C184),"",$DQ184)</f>
        <v/>
      </c>
      <c r="ED184" s="131" t="str">
        <f aca="false">DP184</f>
        <v/>
      </c>
      <c r="EE184" s="130" t="str">
        <f aca="false">IF(ISBLANK($C184),
    "",
    DS184
)</f>
        <v/>
      </c>
      <c r="EF184" s="132" t="str">
        <f aca="false">IF(DW184&gt;DV$10,
    "",
    VLOOKUP(DW184,DY$11:EE682,7,FALSE())
)</f>
        <v/>
      </c>
      <c r="EG184" s="133" t="str">
        <f aca="false">IF(DW184&gt;DV$10,
    "",
    VLOOKUP(DW184,DY$11:EE682,2,FALSE())
)</f>
        <v/>
      </c>
      <c r="EH184" s="133" t="str">
        <f aca="false">IF(DW184&gt;DV$10,
    "",
    VLOOKUP(DW184,DY$11:EE682,3,FALSE())
)</f>
        <v/>
      </c>
      <c r="EI184" s="133" t="str">
        <f aca="false">IF(DW184&gt;DV$10,
    "",
    VLOOKUP(DW184,DY$11:EE682,4,FALSE())
)</f>
        <v/>
      </c>
      <c r="EJ184" s="134" t="str">
        <f aca="false">IF(DW184&gt;DV$10,
    "",
    VLOOKUP(DW184,DY$11:EE682,6,FALSE())
)</f>
        <v/>
      </c>
      <c r="EK184" s="59"/>
    </row>
    <row r="185" customFormat="false" ht="15.75" hidden="false" customHeight="false" outlineLevel="0" collapsed="false">
      <c r="A185" s="3"/>
      <c r="B185" s="155"/>
      <c r="C185" s="156"/>
      <c r="D185" s="96"/>
      <c r="E185" s="157"/>
      <c r="F185" s="148"/>
      <c r="G185" s="148"/>
      <c r="H185" s="149"/>
      <c r="I185" s="150"/>
      <c r="J185" s="151"/>
      <c r="K185" s="151"/>
      <c r="L185" s="151"/>
      <c r="M185" s="151"/>
      <c r="N185" s="152"/>
      <c r="O185" s="103"/>
      <c r="P185" s="148"/>
      <c r="Q185" s="149"/>
      <c r="R185" s="150"/>
      <c r="S185" s="151"/>
      <c r="T185" s="151"/>
      <c r="U185" s="151"/>
      <c r="V185" s="151"/>
      <c r="W185" s="152"/>
      <c r="X185" s="103"/>
      <c r="Y185" s="148"/>
      <c r="Z185" s="149"/>
      <c r="AA185" s="150"/>
      <c r="AB185" s="151"/>
      <c r="AC185" s="151"/>
      <c r="AD185" s="151"/>
      <c r="AE185" s="151"/>
      <c r="AF185" s="152"/>
      <c r="AG185" s="104"/>
      <c r="AH185" s="150"/>
      <c r="AI185" s="73"/>
      <c r="AJ185" s="73" t="str">
        <f aca="false">IF(ISBLANK($C185),
  "",
IF(E185=Constants!$B$7,
  TRUE(),
IF(E185=Constants!$B$8,
  FALSE(),
  TRUE()
)))</f>
        <v/>
      </c>
      <c r="AK185" s="74" t="str">
        <f aca="false">IF(ISBLANK($C185),"",IF(F185=Constants!$B$8,FALSE(),TRUE()))</f>
        <v/>
      </c>
      <c r="AL185" s="74" t="str">
        <f aca="false">IF(ISBLANK($C185),"",COUNTA($G185:$O185)&gt;0)</f>
        <v/>
      </c>
      <c r="AM185" s="74" t="str">
        <f aca="false">IF(OR(ISBLANK($C185),$AL185&lt;&gt;TRUE()),"",IF(ISBLANK(G185),Constants!$B$27,MAX(0,G185)))</f>
        <v/>
      </c>
      <c r="AN185" s="74" t="str">
        <f aca="false">IF(OR(ISBLANK($C185),$AL185&lt;&gt;TRUE()),"",IF(ISBLANK(H185),Constants!$B$28,MAX(0,H185)))</f>
        <v/>
      </c>
      <c r="AO185" s="74" t="str">
        <f aca="false">IF(OR(ISBLANK($C185),$AL185&lt;&gt;TRUE()),"",IF(J185=Constants!$B$7,TRUE(),IF(J185=Constants!$B$8,FALSE(),TRUE())))</f>
        <v/>
      </c>
      <c r="AP185" s="74" t="str">
        <f aca="false">IF(OR(ISBLANK($C185),$AL185&lt;&gt;TRUE()),"",IF(I185=Constants!$B$7,TRUE(),IF(I185=Constants!$B$8,FALSE(),TRUE())))</f>
        <v/>
      </c>
      <c r="AQ185" s="74" t="str">
        <f aca="false">IF(OR(ISBLANK($C185),$AL185&lt;&gt;TRUE()),"",IF(K185=Constants!$B$33,TRUE(),IF(K185=Constants!$B$34,FALSE(),IF(AND(ISNUMBER(O185),OR(ISBLANK(N185),N185=0)),TRUE(),IF(AND(ISBLANK(O185),ISNUMBER(N185),N185&lt;&gt;0),FALSE(),"")))))</f>
        <v/>
      </c>
      <c r="AR185" s="74" t="str">
        <f aca="false">IF(OR(ISBLANK($C185),$AL185&lt;&gt;TRUE()),"",IF(ISBLANK(L185),Constants!$B$35,MAX(0,MIN(Constants!$B$31,L185))))</f>
        <v/>
      </c>
      <c r="AS185" s="74" t="str">
        <f aca="false">IF(OR(ISBLANK($C185),$AL185&lt;&gt;TRUE()),"",IF(ISBLANK(M185),Constants!$B$35,MAX(0,MIN(Constants!$B$32,M185))))</f>
        <v/>
      </c>
      <c r="AT185" s="74" t="str">
        <f aca="false">IF(ISBLANK($C185),"",COUNTA($P185:$X185)&gt;0)</f>
        <v/>
      </c>
      <c r="AU185" s="74" t="str">
        <f aca="false">IF(OR(ISBLANK($C185),$AT185&lt;&gt;TRUE()),"",IF(ISBLANK(P185),Constants!$B$27,MAX(0,P185)))</f>
        <v/>
      </c>
      <c r="AV185" s="74" t="str">
        <f aca="false">IF(OR(ISBLANK($C185),$AT185&lt;&gt;TRUE()),"",IF(ISBLANK(Q185),Constants!$B$28,MAX(0,Q185)))</f>
        <v/>
      </c>
      <c r="AW185" s="74" t="str">
        <f aca="false">IF(OR(ISBLANK($C185),$AT185&lt;&gt;TRUE()),"",IF(S185=Constants!$B$7,TRUE(),IF(S185=Constants!$B$8,FALSE(),TRUE())))</f>
        <v/>
      </c>
      <c r="AX185" s="74" t="str">
        <f aca="false">IF(OR(ISBLANK($C185),$AT185&lt;&gt;TRUE()),"",IF(R185=Constants!$B$7,TRUE(),IF(R185=Constants!$B$8,FALSE(),TRUE())))</f>
        <v/>
      </c>
      <c r="AY185" s="74" t="str">
        <f aca="false">IF(OR(ISBLANK($C185),$AT185&lt;&gt;TRUE()),"",IF(T185=Constants!$B$33,TRUE(),IF(T185=Constants!$B$34,FALSE(),IF(AND(ISNUMBER(X185),OR(ISBLANK(W185),W185=0)),TRUE(),IF(AND(ISBLANK(X185),ISNUMBER(W185),W185&lt;&gt;0),FALSE(),"")))))</f>
        <v/>
      </c>
      <c r="AZ185" s="74" t="str">
        <f aca="false">IF(OR(ISBLANK($C185),$AT185&lt;&gt;TRUE()),"",IF(ISBLANK(U185),Constants!$B$35,MAX(0,MIN(Constants!$B$31,U185))))</f>
        <v/>
      </c>
      <c r="BA185" s="74" t="str">
        <f aca="false">IF(OR(ISBLANK($C185),$AT185&lt;&gt;TRUE()),"",IF(ISBLANK(V185),Constants!$B$35,MAX(0,MIN(Constants!$B$32,V185))))</f>
        <v/>
      </c>
      <c r="BB185" s="74" t="str">
        <f aca="false">IF(ISBLANK($C185),"",COUNTA($Y185:$AG185)&gt;0)</f>
        <v/>
      </c>
      <c r="BC185" s="74" t="str">
        <f aca="false">IF(OR(ISBLANK($C185),$BB185&lt;&gt;TRUE()),"",IF(ISBLANK(Y185),Constants!$B$27,MAX(0,Y185)))</f>
        <v/>
      </c>
      <c r="BD185" s="74" t="str">
        <f aca="false">IF(OR(ISBLANK($C185),$BB185&lt;&gt;TRUE()),"",IF(ISBLANK(Z185),Constants!$B$28,MAX(0,Z185)))</f>
        <v/>
      </c>
      <c r="BE185" s="74" t="str">
        <f aca="false">IF(OR(ISBLANK($C185),$BB185&lt;&gt;TRUE()),"",IF(AB185=Constants!$B$7,TRUE(),IF(AB185=Constants!$B$8,FALSE(),TRUE())))</f>
        <v/>
      </c>
      <c r="BF185" s="74" t="str">
        <f aca="false">IF(OR(ISBLANK($C185),$BB185&lt;&gt;TRUE()),"",IF(AA185=Constants!$B$7,TRUE(),IF(AA185=Constants!$B$8,FALSE(),TRUE())))</f>
        <v/>
      </c>
      <c r="BG185" s="74" t="str">
        <f aca="false">IF(OR(ISBLANK($C185),$BB185&lt;&gt;TRUE()),"",IF(AC185=Constants!$B$33,TRUE(),IF(AC185=Constants!$B$34,FALSE(),IF(AND(ISNUMBER(AG185),OR(ISBLANK(AF185),AF185=0)),TRUE(),IF(AND(ISBLANK(AG185),ISNUMBER(AF185),AF185&lt;&gt;0),FALSE(),"")))))</f>
        <v/>
      </c>
      <c r="BH185" s="74" t="str">
        <f aca="false">IF(OR(ISBLANK($C185),$BB185&lt;&gt;TRUE()),"",IF(ISBLANK(AD185),Constants!$B$35,MAX(0,MIN(Constants!$B$31,AD185))))</f>
        <v/>
      </c>
      <c r="BI185" s="74" t="str">
        <f aca="false">IF(OR(ISBLANK($C185),$BB185&lt;&gt;TRUE()),"",IF(ISBLANK(AE185),Constants!$B$35,MAX(0,MIN(Constants!$B$32,AE185))))</f>
        <v/>
      </c>
      <c r="BJ185" s="75" t="str">
        <f aca="false">IF(ISBLANK($C185),
  "",
IF(AH185=Constants!$B$7,
  TRUE(),
IF(AH185=Constants!$B$8,
  FALSE(),
  FALSE()
)))</f>
        <v/>
      </c>
      <c r="BK185" s="74" t="str">
        <f aca="false">IF(ISBLANK($C185),"",IF($BJ185,Constants!$B$9,IF(COUNTA($E185:$AH185)=0,Constants!$B$10,IF(NOT($AK185),Constants!$B$11,IF(AND(NOT(ISNUMBER($BM185)),COUNTA($O185,$X185,$AG185)&gt;0),Constants!$B$13,Constants!$B$12)))))</f>
        <v/>
      </c>
      <c r="BL185" s="74" t="str">
        <f aca="false">IF(ISBLANK($C185),"",IF($BK185&lt;&gt;Constants!$B$12,$BK185,Constants!$B$4))</f>
        <v/>
      </c>
      <c r="BM185" s="73" t="str">
        <f aca="false">IF(OR(ISBLANK($D$8), NOT(ISNUMBER($D$8))), Constants!$B$17,$D$8)</f>
        <v>ERROR: Set Target Time in cell D8</v>
      </c>
      <c r="BN185" s="73" t="str">
        <f aca="false">IF(OR($BK185&lt;&gt;Constants!$B$12,$AL185&lt;&gt;TRUE()),"",IF(NOT($AO185),TRUE(),IF($AQ185="","",$AQ185)))</f>
        <v/>
      </c>
      <c r="BO185" s="74" t="b">
        <f aca="false">IF(BN185="",FALSE(),IF(NOT($AO185),TRUE(),IF($AQ185,ISNUMBER(O185),ISNUMBER(N185))))</f>
        <v>0</v>
      </c>
      <c r="BP185" s="76" t="str">
        <f aca="false">IF(BO185,IF($AJ185,1,Constants!$B$22)*POWER(Constants!$B$23,MAX($AM185,0))*POWER(Constants!$B$24,MAX($AN185,0)),"")</f>
        <v/>
      </c>
      <c r="BQ185" s="74" t="str">
        <f aca="false">IF(OR($BK185&lt;&gt;Constants!$B$12,NOT($BO185)),"",IF(NOT($AO185),0,Constants!$B$19*IF($AQ185,1,MAX(0,MIN(1,(Constants!$B$20-N185)/Constants!$B$20)))))</f>
        <v/>
      </c>
      <c r="BR185" s="74" t="str">
        <f aca="false">IF(BQ185="","",BQ185*IF($AP185,1,Constants!$B$25)*BP185)</f>
        <v/>
      </c>
      <c r="BS185" s="74" t="str">
        <f aca="false">IF(OR($BK185&lt;&gt;Constants!$B$12,NOT($BO185)),"",IF(NOT($AO185),0,IF(NOT($AQ185),0,MAX(0,Constants!$B$21*(1-ABS(O185-$BM185)/$BM185)))))</f>
        <v/>
      </c>
      <c r="BT185" s="74" t="str">
        <f aca="false">IF(BS185="","",BS185*BP185)</f>
        <v/>
      </c>
      <c r="BU185" s="74" t="str">
        <f aca="false">IF(OR($BK185&lt;&gt;Constants!$B$12,NOT($BO185)),"",IF(OR(NOT($AO185),NOT($AP185)),0,MIN(Constants!$B$18,(Constants!$B$29*$AR185+Constants!$B$30*$AS185)*IF($AQ185,1,MAX(0,MIN(1,(Constants!$B$20-N185)/Constants!$B$20))))))</f>
        <v/>
      </c>
      <c r="BV185" s="74" t="str">
        <f aca="false">IF(BU185="","",BU185*BP185)</f>
        <v/>
      </c>
      <c r="BW185" s="75" t="str">
        <f aca="false">IF(OR($BK185&lt;&gt;Constants!$B$12,NOT($BO185)),"",BR185+BT185+BV185)</f>
        <v/>
      </c>
      <c r="BX185" s="73" t="str">
        <f aca="false">IF(OR($BK185&lt;&gt;Constants!$B$12,$AT185&lt;&gt;TRUE()),"",IF(NOT($AW185),TRUE(),IF($AY185="","",$AY185)))</f>
        <v/>
      </c>
      <c r="BY185" s="74" t="b">
        <f aca="false">IF(BX185="",FALSE(),IF(NOT($AW185),TRUE(),IF($AY185,ISNUMBER(X185),ISNUMBER(W185))))</f>
        <v>0</v>
      </c>
      <c r="BZ185" s="76" t="str">
        <f aca="false">IF(BY185,IF($AJ185,1,Constants!$B$22)*POWER(Constants!$B$23,MAX($AU185,0))*POWER(Constants!$B$24,MAX($AV185,0)),"")</f>
        <v/>
      </c>
      <c r="CA185" s="74" t="str">
        <f aca="false">IF(OR($BK185&lt;&gt;Constants!$B$12,NOT($BY185)),"",IF(NOT($AW185),0,Constants!$B$19*IF($AY185,1,MAX(0,MIN(1,(Constants!$B$20-W185)/Constants!$B$20)))))</f>
        <v/>
      </c>
      <c r="CB185" s="74" t="str">
        <f aca="false">IF(CA185="","",CA185*IF($AX185,1,Constants!$B$25)*BZ185)</f>
        <v/>
      </c>
      <c r="CC185" s="74" t="str">
        <f aca="false">IF(OR($BK185&lt;&gt;Constants!$B$12,NOT($BY185)),"",IF(NOT($AW185),0,IF(NOT($AY185),0,MAX(0,Constants!$B$21*(1-ABS(X185-$BM185)/$BM185)))))</f>
        <v/>
      </c>
      <c r="CD185" s="74" t="str">
        <f aca="false">IF(CC185="","",CC185*BZ185)</f>
        <v/>
      </c>
      <c r="CE185" s="74" t="str">
        <f aca="false">IF(OR($BK185&lt;&gt;Constants!$B$12,NOT($BY185)),"",IF(OR(NOT($AW185),NOT($AX185)),0,MIN(Constants!$B$18,(Constants!$B$29*$AZ185+Constants!$B$30*$BA185)*IF($AY185,1,MAX(0,MIN(1,(Constants!$B$20-W185)/Constants!$B$20))))))</f>
        <v/>
      </c>
      <c r="CF185" s="74" t="str">
        <f aca="false">IF(CE185="","",CE185*BZ185)</f>
        <v/>
      </c>
      <c r="CG185" s="75" t="str">
        <f aca="false">IF(OR($BK185&lt;&gt;Constants!$B$12,NOT($BY185)),"",CB185+CD185+CF185)</f>
        <v/>
      </c>
      <c r="CH185" s="73" t="b">
        <f aca="false">IF(OR(BN185="",BX185=""),TRUE(),BN185&lt;&gt;BX185)</f>
        <v>1</v>
      </c>
      <c r="CI185" s="74" t="str">
        <f aca="false">IF(OR($BK185&lt;&gt;Constants!$B$12,$BB185&lt;&gt;TRUE(),NOT($CH185)),"",IF(NOT($BE185),TRUE(),IF($BG185="","",$BG185)))</f>
        <v/>
      </c>
      <c r="CJ185" s="74" t="b">
        <f aca="false">IF(CI185="",FALSE(),IF(NOT($BE185),TRUE(),IF($BG185,ISNUMBER(AG185),ISNUMBER(AF185))))</f>
        <v>0</v>
      </c>
      <c r="CK185" s="76" t="str">
        <f aca="false">IF(CJ185,IF($AJ185,1,Constants!$B$22)*POWER(Constants!$B$23,MAX($BC185,0))*POWER(Constants!$B$24,MAX($BD185,0)),"")</f>
        <v/>
      </c>
      <c r="CL185" s="74" t="str">
        <f aca="false">IF(OR($BK185&lt;&gt;Constants!$B$12,NOT($CJ185)),"",IF(NOT($BE185),0,Constants!$B$19*IF($BG185,1,MAX(0,MIN(1,(Constants!$B$20-AF185)/Constants!$B$20)))))</f>
        <v/>
      </c>
      <c r="CM185" s="74" t="str">
        <f aca="false">IF(CL185="","",CL185*IF($BF185,1,Constants!$B$25)*CK185)</f>
        <v/>
      </c>
      <c r="CN185" s="74" t="str">
        <f aca="false">IF(OR($BK185&lt;&gt;Constants!$B$12,NOT($CJ185)),"",IF(NOT($BE185),0,IF(NOT($BG185),0,MAX(0,Constants!$B$21*(1-ABS(AG185-$BM185)/$BM185)))))</f>
        <v/>
      </c>
      <c r="CO185" s="74" t="str">
        <f aca="false">IF(CN185="","",CN185*CK185)</f>
        <v/>
      </c>
      <c r="CP185" s="74" t="str">
        <f aca="false">IF(OR($BK185&lt;&gt;Constants!$B$12,NOT($CJ185)),"",IF(OR(NOT($BE185),NOT($BF185)),0,MIN(Constants!$B$18,(Constants!$B$29*$BH185+Constants!$B$30*$BI185)*IF($BG185,1,MAX(0,MIN(1,(Constants!$B$20-AF185)/Constants!$B$20))))))</f>
        <v/>
      </c>
      <c r="CQ185" s="74" t="str">
        <f aca="false">IF(CP185="","",CP185*CK185)</f>
        <v/>
      </c>
      <c r="CR185" s="75" t="str">
        <f aca="false">IF(OR($BK185&lt;&gt;Constants!$B$12,NOT($CJ185)),"",CM185+CO185+CQ185)</f>
        <v/>
      </c>
      <c r="CS185" s="73" t="str">
        <f aca="false">IF(OR($BK185&lt;&gt;Constants!$B$12,ISBLANK($C185)),"",BW185)</f>
        <v/>
      </c>
      <c r="CT185" s="74" t="str">
        <f aca="false">IF(OR($BK185&lt;&gt;Constants!$B$12,ISBLANK($C185)),"",CG185)</f>
        <v/>
      </c>
      <c r="CU185" s="75" t="str">
        <f aca="false">IF(OR($BK185&lt;&gt;Constants!$B$12,ISBLANK($C185)),"",CR185)</f>
        <v/>
      </c>
      <c r="CV185" s="74" t="str">
        <f aca="false">IF(OR($BK185&lt;&gt;Constants!$B$12,ISBLANK($C185)),"",IF(COUNT(CS185:CU185)=0,0,MAX(CS185:CU185)))</f>
        <v/>
      </c>
      <c r="CW185" s="74" t="str">
        <f aca="false">IF($BK185&lt;&gt;Constants!$B$12,"",CV185)</f>
        <v/>
      </c>
      <c r="CX185" s="74" t="str">
        <f aca="false">IF(ISNUMBER(CW185), RANK(CW185,$CW$11:$CW$510), "")</f>
        <v/>
      </c>
      <c r="CY185" s="73" t="str">
        <f aca="false">IF(OR($BK185&lt;&gt;Constants!$B$12,ISBLANK($C185)),"",MAX(BT185,CD185,CO185))</f>
        <v/>
      </c>
      <c r="CZ185" s="74" t="str">
        <f aca="false">IF(ISNUMBER(CY185), RANK(CY185,CY$11:CY$510), "")</f>
        <v/>
      </c>
      <c r="DA185" s="74" t="str">
        <f aca="false">IF(OR($BK185&lt;&gt;Constants!$B$12,ISBLANK($C185)),"",MAX(AM185,AU185,IF($CH185,BC185,0)))</f>
        <v/>
      </c>
      <c r="DB185" s="74" t="str">
        <f aca="false">IF(ISNUMBER(DA185), RANK(DA185,DA$11:DA$510,1), "")</f>
        <v/>
      </c>
      <c r="DC185" s="74" t="str">
        <f aca="false">IF(OR($BK185&lt;&gt;Constants!$B$12,ISBLANK($C185)),"",MAX(BV185,CF185,CQ185))</f>
        <v/>
      </c>
      <c r="DD185" s="74" t="str">
        <f aca="false">IF(ISNUMBER(DC185),RANK(DC185,DC$11:DC$510),"")</f>
        <v/>
      </c>
      <c r="DE185" s="77" t="str">
        <f aca="false">IFERROR(IF(OR($BK185&lt;&gt;Constants!$B$12, ISBLANK($C185)),"",LARGE(CS185:CU185,2)), 0)</f>
        <v/>
      </c>
      <c r="DF185" s="75" t="str">
        <f aca="false">IF(ISNUMBER(DE185), RANK(DE185,DE$11:DE$510), "")</f>
        <v/>
      </c>
      <c r="DG185" s="74" t="str">
        <f aca="false">IF(ISBLANK($C185),"",IF(BK185=Constants!$B$12,RANK($CX185, $CX$11:$CX$510, 1)+
SUMPRODUCT(--($CX$11:$CX$510=$CX185),--($CZ185&gt;$CZ$11:$CZ$510))+
SUMPRODUCT(--($CX$11:$CX$510=$CX185),--($CZ185=$CZ$11:$CZ$510),--($DB185&gt;$DB$11:$DB$510))+
SUMPRODUCT(--($CX$11:$CX$510=$CX185),--($CZ185=$CZ$11:$CZ$510),--($DB185=$DB$11:$DB$510), --($DD185&gt;$DD$11:$DD$510))+
SUMPRODUCT(--($CX$11:$CX$510=$CX185),--($CZ185=$CZ$11:$CZ$510),--($DB185=$DB$11:$DB$510), --($DD185=$DD$11:$DD$510), --($DF185&gt;$DF$11:$DF$510))
,BK185)
)</f>
        <v/>
      </c>
      <c r="DH185" s="74" t="str">
        <f aca="false">IF(ISBLANK(C185),"",IF(BK185&lt;&gt;Constants!$B$12, BK185, CX185-DG185))</f>
        <v/>
      </c>
      <c r="DI185" s="75"/>
      <c r="DJ185" s="78"/>
      <c r="DK185" s="79" t="str">
        <f aca="false">IF(ISBLANK($C185),"",IF($BK185=Constants!$B$13,$BM185,""))</f>
        <v/>
      </c>
      <c r="DL185" s="78" t="str">
        <f aca="false">IF(ISBLANK($C185),"",IF($BK185&lt;&gt;Constants!$B$12,"",IF(COUNT($CS185:$CU185)=0,"",MATCH($CV185,$CS185:$CU185,0))))</f>
        <v/>
      </c>
      <c r="DM185" s="80" t="str">
        <f aca="false">IF(ISNUMBER($DL185),CHOOSE($DL185,$BR185,$CB185,$CM185),"")</f>
        <v/>
      </c>
      <c r="DN185" s="80" t="str">
        <f aca="false">IF(ISNUMBER($DL185),CHOOSE($DL185,$BT185,$CD185,$CO185),"")</f>
        <v/>
      </c>
      <c r="DO185" s="80" t="str">
        <f aca="false">IF(ISNUMBER($DL185),CHOOSE($DL185,$BV185,$CF185,$CQ185),"")</f>
        <v/>
      </c>
      <c r="DP185" s="81" t="str">
        <f aca="false">IF(ISBLANK(C185),"",IF(BK185&lt;&gt;Constants!$B$12, BK185 ,CW185))</f>
        <v/>
      </c>
      <c r="DQ185" s="82" t="str">
        <f aca="false">IF(ISBLANK($C185),"",IF($BK185&lt;&gt;Constants!$B$12,$BK185,$BL185))</f>
        <v/>
      </c>
      <c r="DR185" s="82" t="str">
        <f aca="false">IF(ISBLANK(C185),"",DH185)</f>
        <v/>
      </c>
      <c r="DS185" s="82" t="str">
        <f aca="false">IF(ISBLANK(C185),"",DG185)</f>
        <v/>
      </c>
      <c r="DT185" s="83" t="str">
        <f aca="false">IF(ISBLANK(C185),
  "",
IF(DS185=Constants!$B$9,COUNTA($C$11:$C510)+2,IF(DS185=Constants!$B$10,COUNTA($C$11:$C510)+1,IF(DS185=Constants!$B$11,COUNTA($C$11:$C510),DS185))))</f>
        <v/>
      </c>
      <c r="DU185" s="3"/>
      <c r="DV185" s="84" t="n">
        <f aca="false">IF(OR(ISNUMBER(DS185),DS185="DQ",DS185="P",DS185="NS"),
    1,
    0
)</f>
        <v>0</v>
      </c>
      <c r="DW185" s="84" t="n">
        <v>175</v>
      </c>
      <c r="DX185" s="84" t="str">
        <f aca="false">IF(ISBLANK($C185),"",IF(ISNUMBER(DT185),DT185+ROW($B185)/1000,""))</f>
        <v/>
      </c>
      <c r="DY185" s="84" t="str">
        <f aca="false">IF(ISNUMBER(DX185), RANK(DX185,DX$11:DX$510,1), "")</f>
        <v/>
      </c>
      <c r="DZ185" s="84" t="str">
        <f aca="false">IF(ISBLANK($C185),
    "",
    $B185
)</f>
        <v/>
      </c>
      <c r="EA185" s="84" t="str">
        <f aca="false">IF(ISBLANK($C185),
    "",
    $C185
)</f>
        <v/>
      </c>
      <c r="EB185" s="84" t="str">
        <f aca="false">IF(ISBLANK($C185),
    "",
    $D185
)</f>
        <v/>
      </c>
      <c r="EC185" s="84" t="str">
        <f aca="false">IF(ISBLANK($C185),"",$DQ185)</f>
        <v/>
      </c>
      <c r="ED185" s="86" t="str">
        <f aca="false">DP185</f>
        <v/>
      </c>
      <c r="EE185" s="84" t="str">
        <f aca="false">IF(ISBLANK($C185),
    "",
    DS185
)</f>
        <v/>
      </c>
      <c r="EF185" s="87" t="str">
        <f aca="false">IF(DW185&gt;DV$10,
    "",
    VLOOKUP(DW185,DY$11:EE683,7,FALSE())
)</f>
        <v/>
      </c>
      <c r="EG185" s="88" t="str">
        <f aca="false">IF(DW185&gt;DV$10,
    "",
    VLOOKUP(DW185,DY$11:EE683,2,FALSE())
)</f>
        <v/>
      </c>
      <c r="EH185" s="88" t="str">
        <f aca="false">IF(DW185&gt;DV$10,
    "",
    VLOOKUP(DW185,DY$11:EE683,3,FALSE())
)</f>
        <v/>
      </c>
      <c r="EI185" s="88" t="str">
        <f aca="false">IF(DW185&gt;DV$10,
    "",
    VLOOKUP(DW185,DY$11:EE683,4,FALSE())
)</f>
        <v/>
      </c>
      <c r="EJ185" s="89" t="str">
        <f aca="false">IF(DW185&gt;DV$10,
    "",
    VLOOKUP(DW185,DY$11:EE683,6,FALSE())
)</f>
        <v/>
      </c>
      <c r="EK185" s="59"/>
    </row>
    <row r="186" customFormat="false" ht="15.75" hidden="false" customHeight="false" outlineLevel="0" collapsed="false">
      <c r="A186" s="3"/>
      <c r="B186" s="155"/>
      <c r="C186" s="156"/>
      <c r="D186" s="96"/>
      <c r="E186" s="157"/>
      <c r="F186" s="148"/>
      <c r="G186" s="148"/>
      <c r="H186" s="149"/>
      <c r="I186" s="150"/>
      <c r="J186" s="151"/>
      <c r="K186" s="151"/>
      <c r="L186" s="151"/>
      <c r="M186" s="151"/>
      <c r="N186" s="152"/>
      <c r="O186" s="103"/>
      <c r="P186" s="148"/>
      <c r="Q186" s="149"/>
      <c r="R186" s="150"/>
      <c r="S186" s="151"/>
      <c r="T186" s="151"/>
      <c r="U186" s="151"/>
      <c r="V186" s="151"/>
      <c r="W186" s="152"/>
      <c r="X186" s="103"/>
      <c r="Y186" s="148"/>
      <c r="Z186" s="149"/>
      <c r="AA186" s="150"/>
      <c r="AB186" s="151"/>
      <c r="AC186" s="151"/>
      <c r="AD186" s="151"/>
      <c r="AE186" s="151"/>
      <c r="AF186" s="152"/>
      <c r="AG186" s="104"/>
      <c r="AH186" s="150"/>
      <c r="AI186" s="73"/>
      <c r="AJ186" s="73" t="str">
        <f aca="false">IF(ISBLANK($C186),
  "",
IF(E186=Constants!$B$7,
  TRUE(),
IF(E186=Constants!$B$8,
  FALSE(),
  TRUE()
)))</f>
        <v/>
      </c>
      <c r="AK186" s="74" t="str">
        <f aca="false">IF(ISBLANK($C186),"",IF(F186=Constants!$B$8,FALSE(),TRUE()))</f>
        <v/>
      </c>
      <c r="AL186" s="74" t="str">
        <f aca="false">IF(ISBLANK($C186),"",COUNTA($G186:$O186)&gt;0)</f>
        <v/>
      </c>
      <c r="AM186" s="74" t="str">
        <f aca="false">IF(OR(ISBLANK($C186),$AL186&lt;&gt;TRUE()),"",IF(ISBLANK(G186),Constants!$B$27,MAX(0,G186)))</f>
        <v/>
      </c>
      <c r="AN186" s="74" t="str">
        <f aca="false">IF(OR(ISBLANK($C186),$AL186&lt;&gt;TRUE()),"",IF(ISBLANK(H186),Constants!$B$28,MAX(0,H186)))</f>
        <v/>
      </c>
      <c r="AO186" s="74" t="str">
        <f aca="false">IF(OR(ISBLANK($C186),$AL186&lt;&gt;TRUE()),"",IF(J186=Constants!$B$7,TRUE(),IF(J186=Constants!$B$8,FALSE(),TRUE())))</f>
        <v/>
      </c>
      <c r="AP186" s="74" t="str">
        <f aca="false">IF(OR(ISBLANK($C186),$AL186&lt;&gt;TRUE()),"",IF(I186=Constants!$B$7,TRUE(),IF(I186=Constants!$B$8,FALSE(),TRUE())))</f>
        <v/>
      </c>
      <c r="AQ186" s="74" t="str">
        <f aca="false">IF(OR(ISBLANK($C186),$AL186&lt;&gt;TRUE()),"",IF(K186=Constants!$B$33,TRUE(),IF(K186=Constants!$B$34,FALSE(),IF(AND(ISNUMBER(O186),OR(ISBLANK(N186),N186=0)),TRUE(),IF(AND(ISBLANK(O186),ISNUMBER(N186),N186&lt;&gt;0),FALSE(),"")))))</f>
        <v/>
      </c>
      <c r="AR186" s="74" t="str">
        <f aca="false">IF(OR(ISBLANK($C186),$AL186&lt;&gt;TRUE()),"",IF(ISBLANK(L186),Constants!$B$35,MAX(0,MIN(Constants!$B$31,L186))))</f>
        <v/>
      </c>
      <c r="AS186" s="74" t="str">
        <f aca="false">IF(OR(ISBLANK($C186),$AL186&lt;&gt;TRUE()),"",IF(ISBLANK(M186),Constants!$B$35,MAX(0,MIN(Constants!$B$32,M186))))</f>
        <v/>
      </c>
      <c r="AT186" s="74" t="str">
        <f aca="false">IF(ISBLANK($C186),"",COUNTA($P186:$X186)&gt;0)</f>
        <v/>
      </c>
      <c r="AU186" s="74" t="str">
        <f aca="false">IF(OR(ISBLANK($C186),$AT186&lt;&gt;TRUE()),"",IF(ISBLANK(P186),Constants!$B$27,MAX(0,P186)))</f>
        <v/>
      </c>
      <c r="AV186" s="74" t="str">
        <f aca="false">IF(OR(ISBLANK($C186),$AT186&lt;&gt;TRUE()),"",IF(ISBLANK(Q186),Constants!$B$28,MAX(0,Q186)))</f>
        <v/>
      </c>
      <c r="AW186" s="74" t="str">
        <f aca="false">IF(OR(ISBLANK($C186),$AT186&lt;&gt;TRUE()),"",IF(S186=Constants!$B$7,TRUE(),IF(S186=Constants!$B$8,FALSE(),TRUE())))</f>
        <v/>
      </c>
      <c r="AX186" s="74" t="str">
        <f aca="false">IF(OR(ISBLANK($C186),$AT186&lt;&gt;TRUE()),"",IF(R186=Constants!$B$7,TRUE(),IF(R186=Constants!$B$8,FALSE(),TRUE())))</f>
        <v/>
      </c>
      <c r="AY186" s="74" t="str">
        <f aca="false">IF(OR(ISBLANK($C186),$AT186&lt;&gt;TRUE()),"",IF(T186=Constants!$B$33,TRUE(),IF(T186=Constants!$B$34,FALSE(),IF(AND(ISNUMBER(X186),OR(ISBLANK(W186),W186=0)),TRUE(),IF(AND(ISBLANK(X186),ISNUMBER(W186),W186&lt;&gt;0),FALSE(),"")))))</f>
        <v/>
      </c>
      <c r="AZ186" s="74" t="str">
        <f aca="false">IF(OR(ISBLANK($C186),$AT186&lt;&gt;TRUE()),"",IF(ISBLANK(U186),Constants!$B$35,MAX(0,MIN(Constants!$B$31,U186))))</f>
        <v/>
      </c>
      <c r="BA186" s="74" t="str">
        <f aca="false">IF(OR(ISBLANK($C186),$AT186&lt;&gt;TRUE()),"",IF(ISBLANK(V186),Constants!$B$35,MAX(0,MIN(Constants!$B$32,V186))))</f>
        <v/>
      </c>
      <c r="BB186" s="74" t="str">
        <f aca="false">IF(ISBLANK($C186),"",COUNTA($Y186:$AG186)&gt;0)</f>
        <v/>
      </c>
      <c r="BC186" s="74" t="str">
        <f aca="false">IF(OR(ISBLANK($C186),$BB186&lt;&gt;TRUE()),"",IF(ISBLANK(Y186),Constants!$B$27,MAX(0,Y186)))</f>
        <v/>
      </c>
      <c r="BD186" s="74" t="str">
        <f aca="false">IF(OR(ISBLANK($C186),$BB186&lt;&gt;TRUE()),"",IF(ISBLANK(Z186),Constants!$B$28,MAX(0,Z186)))</f>
        <v/>
      </c>
      <c r="BE186" s="74" t="str">
        <f aca="false">IF(OR(ISBLANK($C186),$BB186&lt;&gt;TRUE()),"",IF(AB186=Constants!$B$7,TRUE(),IF(AB186=Constants!$B$8,FALSE(),TRUE())))</f>
        <v/>
      </c>
      <c r="BF186" s="74" t="str">
        <f aca="false">IF(OR(ISBLANK($C186),$BB186&lt;&gt;TRUE()),"",IF(AA186=Constants!$B$7,TRUE(),IF(AA186=Constants!$B$8,FALSE(),TRUE())))</f>
        <v/>
      </c>
      <c r="BG186" s="74" t="str">
        <f aca="false">IF(OR(ISBLANK($C186),$BB186&lt;&gt;TRUE()),"",IF(AC186=Constants!$B$33,TRUE(),IF(AC186=Constants!$B$34,FALSE(),IF(AND(ISNUMBER(AG186),OR(ISBLANK(AF186),AF186=0)),TRUE(),IF(AND(ISBLANK(AG186),ISNUMBER(AF186),AF186&lt;&gt;0),FALSE(),"")))))</f>
        <v/>
      </c>
      <c r="BH186" s="74" t="str">
        <f aca="false">IF(OR(ISBLANK($C186),$BB186&lt;&gt;TRUE()),"",IF(ISBLANK(AD186),Constants!$B$35,MAX(0,MIN(Constants!$B$31,AD186))))</f>
        <v/>
      </c>
      <c r="BI186" s="74" t="str">
        <f aca="false">IF(OR(ISBLANK($C186),$BB186&lt;&gt;TRUE()),"",IF(ISBLANK(AE186),Constants!$B$35,MAX(0,MIN(Constants!$B$32,AE186))))</f>
        <v/>
      </c>
      <c r="BJ186" s="75" t="str">
        <f aca="false">IF(ISBLANK($C186),
  "",
IF(AH186=Constants!$B$7,
  TRUE(),
IF(AH186=Constants!$B$8,
  FALSE(),
  FALSE()
)))</f>
        <v/>
      </c>
      <c r="BK186" s="74" t="str">
        <f aca="false">IF(ISBLANK($C186),"",IF($BJ186,Constants!$B$9,IF(COUNTA($E186:$AH186)=0,Constants!$B$10,IF(NOT($AK186),Constants!$B$11,IF(AND(NOT(ISNUMBER($BM186)),COUNTA($O186,$X186,$AG186)&gt;0),Constants!$B$13,Constants!$B$12)))))</f>
        <v/>
      </c>
      <c r="BL186" s="74" t="str">
        <f aca="false">IF(ISBLANK($C186),"",IF($BK186&lt;&gt;Constants!$B$12,$BK186,Constants!$B$4))</f>
        <v/>
      </c>
      <c r="BM186" s="73" t="str">
        <f aca="false">IF(OR(ISBLANK($D$8), NOT(ISNUMBER($D$8))), Constants!$B$17,$D$8)</f>
        <v>ERROR: Set Target Time in cell D8</v>
      </c>
      <c r="BN186" s="73" t="str">
        <f aca="false">IF(OR($BK186&lt;&gt;Constants!$B$12,$AL186&lt;&gt;TRUE()),"",IF(NOT($AO186),TRUE(),IF($AQ186="","",$AQ186)))</f>
        <v/>
      </c>
      <c r="BO186" s="74" t="b">
        <f aca="false">IF(BN186="",FALSE(),IF(NOT($AO186),TRUE(),IF($AQ186,ISNUMBER(O186),ISNUMBER(N186))))</f>
        <v>0</v>
      </c>
      <c r="BP186" s="76" t="str">
        <f aca="false">IF(BO186,IF($AJ186,1,Constants!$B$22)*POWER(Constants!$B$23,MAX($AM186,0))*POWER(Constants!$B$24,MAX($AN186,0)),"")</f>
        <v/>
      </c>
      <c r="BQ186" s="74" t="str">
        <f aca="false">IF(OR($BK186&lt;&gt;Constants!$B$12,NOT($BO186)),"",IF(NOT($AO186),0,Constants!$B$19*IF($AQ186,1,MAX(0,MIN(1,(Constants!$B$20-N186)/Constants!$B$20)))))</f>
        <v/>
      </c>
      <c r="BR186" s="74" t="str">
        <f aca="false">IF(BQ186="","",BQ186*IF($AP186,1,Constants!$B$25)*BP186)</f>
        <v/>
      </c>
      <c r="BS186" s="74" t="str">
        <f aca="false">IF(OR($BK186&lt;&gt;Constants!$B$12,NOT($BO186)),"",IF(NOT($AO186),0,IF(NOT($AQ186),0,MAX(0,Constants!$B$21*(1-ABS(O186-$BM186)/$BM186)))))</f>
        <v/>
      </c>
      <c r="BT186" s="74" t="str">
        <f aca="false">IF(BS186="","",BS186*BP186)</f>
        <v/>
      </c>
      <c r="BU186" s="74" t="str">
        <f aca="false">IF(OR($BK186&lt;&gt;Constants!$B$12,NOT($BO186)),"",IF(OR(NOT($AO186),NOT($AP186)),0,MIN(Constants!$B$18,(Constants!$B$29*$AR186+Constants!$B$30*$AS186)*IF($AQ186,1,MAX(0,MIN(1,(Constants!$B$20-N186)/Constants!$B$20))))))</f>
        <v/>
      </c>
      <c r="BV186" s="74" t="str">
        <f aca="false">IF(BU186="","",BU186*BP186)</f>
        <v/>
      </c>
      <c r="BW186" s="75" t="str">
        <f aca="false">IF(OR($BK186&lt;&gt;Constants!$B$12,NOT($BO186)),"",BR186+BT186+BV186)</f>
        <v/>
      </c>
      <c r="BX186" s="73" t="str">
        <f aca="false">IF(OR($BK186&lt;&gt;Constants!$B$12,$AT186&lt;&gt;TRUE()),"",IF(NOT($AW186),TRUE(),IF($AY186="","",$AY186)))</f>
        <v/>
      </c>
      <c r="BY186" s="74" t="b">
        <f aca="false">IF(BX186="",FALSE(),IF(NOT($AW186),TRUE(),IF($AY186,ISNUMBER(X186),ISNUMBER(W186))))</f>
        <v>0</v>
      </c>
      <c r="BZ186" s="76" t="str">
        <f aca="false">IF(BY186,IF($AJ186,1,Constants!$B$22)*POWER(Constants!$B$23,MAX($AU186,0))*POWER(Constants!$B$24,MAX($AV186,0)),"")</f>
        <v/>
      </c>
      <c r="CA186" s="74" t="str">
        <f aca="false">IF(OR($BK186&lt;&gt;Constants!$B$12,NOT($BY186)),"",IF(NOT($AW186),0,Constants!$B$19*IF($AY186,1,MAX(0,MIN(1,(Constants!$B$20-W186)/Constants!$B$20)))))</f>
        <v/>
      </c>
      <c r="CB186" s="74" t="str">
        <f aca="false">IF(CA186="","",CA186*IF($AX186,1,Constants!$B$25)*BZ186)</f>
        <v/>
      </c>
      <c r="CC186" s="74" t="str">
        <f aca="false">IF(OR($BK186&lt;&gt;Constants!$B$12,NOT($BY186)),"",IF(NOT($AW186),0,IF(NOT($AY186),0,MAX(0,Constants!$B$21*(1-ABS(X186-$BM186)/$BM186)))))</f>
        <v/>
      </c>
      <c r="CD186" s="74" t="str">
        <f aca="false">IF(CC186="","",CC186*BZ186)</f>
        <v/>
      </c>
      <c r="CE186" s="74" t="str">
        <f aca="false">IF(OR($BK186&lt;&gt;Constants!$B$12,NOT($BY186)),"",IF(OR(NOT($AW186),NOT($AX186)),0,MIN(Constants!$B$18,(Constants!$B$29*$AZ186+Constants!$B$30*$BA186)*IF($AY186,1,MAX(0,MIN(1,(Constants!$B$20-W186)/Constants!$B$20))))))</f>
        <v/>
      </c>
      <c r="CF186" s="74" t="str">
        <f aca="false">IF(CE186="","",CE186*BZ186)</f>
        <v/>
      </c>
      <c r="CG186" s="75" t="str">
        <f aca="false">IF(OR($BK186&lt;&gt;Constants!$B$12,NOT($BY186)),"",CB186+CD186+CF186)</f>
        <v/>
      </c>
      <c r="CH186" s="73" t="b">
        <f aca="false">IF(OR(BN186="",BX186=""),TRUE(),BN186&lt;&gt;BX186)</f>
        <v>1</v>
      </c>
      <c r="CI186" s="74" t="str">
        <f aca="false">IF(OR($BK186&lt;&gt;Constants!$B$12,$BB186&lt;&gt;TRUE(),NOT($CH186)),"",IF(NOT($BE186),TRUE(),IF($BG186="","",$BG186)))</f>
        <v/>
      </c>
      <c r="CJ186" s="74" t="b">
        <f aca="false">IF(CI186="",FALSE(),IF(NOT($BE186),TRUE(),IF($BG186,ISNUMBER(AG186),ISNUMBER(AF186))))</f>
        <v>0</v>
      </c>
      <c r="CK186" s="76" t="str">
        <f aca="false">IF(CJ186,IF($AJ186,1,Constants!$B$22)*POWER(Constants!$B$23,MAX($BC186,0))*POWER(Constants!$B$24,MAX($BD186,0)),"")</f>
        <v/>
      </c>
      <c r="CL186" s="74" t="str">
        <f aca="false">IF(OR($BK186&lt;&gt;Constants!$B$12,NOT($CJ186)),"",IF(NOT($BE186),0,Constants!$B$19*IF($BG186,1,MAX(0,MIN(1,(Constants!$B$20-AF186)/Constants!$B$20)))))</f>
        <v/>
      </c>
      <c r="CM186" s="74" t="str">
        <f aca="false">IF(CL186="","",CL186*IF($BF186,1,Constants!$B$25)*CK186)</f>
        <v/>
      </c>
      <c r="CN186" s="74" t="str">
        <f aca="false">IF(OR($BK186&lt;&gt;Constants!$B$12,NOT($CJ186)),"",IF(NOT($BE186),0,IF(NOT($BG186),0,MAX(0,Constants!$B$21*(1-ABS(AG186-$BM186)/$BM186)))))</f>
        <v/>
      </c>
      <c r="CO186" s="74" t="str">
        <f aca="false">IF(CN186="","",CN186*CK186)</f>
        <v/>
      </c>
      <c r="CP186" s="74" t="str">
        <f aca="false">IF(OR($BK186&lt;&gt;Constants!$B$12,NOT($CJ186)),"",IF(OR(NOT($BE186),NOT($BF186)),0,MIN(Constants!$B$18,(Constants!$B$29*$BH186+Constants!$B$30*$BI186)*IF($BG186,1,MAX(0,MIN(1,(Constants!$B$20-AF186)/Constants!$B$20))))))</f>
        <v/>
      </c>
      <c r="CQ186" s="74" t="str">
        <f aca="false">IF(CP186="","",CP186*CK186)</f>
        <v/>
      </c>
      <c r="CR186" s="75" t="str">
        <f aca="false">IF(OR($BK186&lt;&gt;Constants!$B$12,NOT($CJ186)),"",CM186+CO186+CQ186)</f>
        <v/>
      </c>
      <c r="CS186" s="73" t="str">
        <f aca="false">IF(OR($BK186&lt;&gt;Constants!$B$12,ISBLANK($C186)),"",BW186)</f>
        <v/>
      </c>
      <c r="CT186" s="74" t="str">
        <f aca="false">IF(OR($BK186&lt;&gt;Constants!$B$12,ISBLANK($C186)),"",CG186)</f>
        <v/>
      </c>
      <c r="CU186" s="75" t="str">
        <f aca="false">IF(OR($BK186&lt;&gt;Constants!$B$12,ISBLANK($C186)),"",CR186)</f>
        <v/>
      </c>
      <c r="CV186" s="74" t="str">
        <f aca="false">IF(OR($BK186&lt;&gt;Constants!$B$12,ISBLANK($C186)),"",IF(COUNT(CS186:CU186)=0,0,MAX(CS186:CU186)))</f>
        <v/>
      </c>
      <c r="CW186" s="74" t="str">
        <f aca="false">IF($BK186&lt;&gt;Constants!$B$12,"",CV186)</f>
        <v/>
      </c>
      <c r="CX186" s="74" t="str">
        <f aca="false">IF(ISNUMBER(CW186), RANK(CW186,$CW$11:$CW$510), "")</f>
        <v/>
      </c>
      <c r="CY186" s="73" t="str">
        <f aca="false">IF(OR($BK186&lt;&gt;Constants!$B$12,ISBLANK($C186)),"",MAX(BT186,CD186,CO186))</f>
        <v/>
      </c>
      <c r="CZ186" s="74" t="str">
        <f aca="false">IF(ISNUMBER(CY186), RANK(CY186,CY$11:CY$510), "")</f>
        <v/>
      </c>
      <c r="DA186" s="74" t="str">
        <f aca="false">IF(OR($BK186&lt;&gt;Constants!$B$12,ISBLANK($C186)),"",MAX(AM186,AU186,IF($CH186,BC186,0)))</f>
        <v/>
      </c>
      <c r="DB186" s="74" t="str">
        <f aca="false">IF(ISNUMBER(DA186), RANK(DA186,DA$11:DA$510,1), "")</f>
        <v/>
      </c>
      <c r="DC186" s="74" t="str">
        <f aca="false">IF(OR($BK186&lt;&gt;Constants!$B$12,ISBLANK($C186)),"",MAX(BV186,CF186,CQ186))</f>
        <v/>
      </c>
      <c r="DD186" s="74" t="str">
        <f aca="false">IF(ISNUMBER(DC186),RANK(DC186,DC$11:DC$510),"")</f>
        <v/>
      </c>
      <c r="DE186" s="77" t="str">
        <f aca="false">IFERROR(IF(OR($BK186&lt;&gt;Constants!$B$12, ISBLANK($C186)),"",LARGE(CS186:CU186,2)), 0)</f>
        <v/>
      </c>
      <c r="DF186" s="75" t="str">
        <f aca="false">IF(ISNUMBER(DE186), RANK(DE186,DE$11:DE$510), "")</f>
        <v/>
      </c>
      <c r="DG186" s="74" t="str">
        <f aca="false">IF(ISBLANK($C186),"",IF(BK186=Constants!$B$12,RANK($CX186, $CX$11:$CX$510, 1)+
SUMPRODUCT(--($CX$11:$CX$510=$CX186),--($CZ186&gt;$CZ$11:$CZ$510))+
SUMPRODUCT(--($CX$11:$CX$510=$CX186),--($CZ186=$CZ$11:$CZ$510),--($DB186&gt;$DB$11:$DB$510))+
SUMPRODUCT(--($CX$11:$CX$510=$CX186),--($CZ186=$CZ$11:$CZ$510),--($DB186=$DB$11:$DB$510), --($DD186&gt;$DD$11:$DD$510))+
SUMPRODUCT(--($CX$11:$CX$510=$CX186),--($CZ186=$CZ$11:$CZ$510),--($DB186=$DB$11:$DB$510), --($DD186=$DD$11:$DD$510), --($DF186&gt;$DF$11:$DF$510))
,BK186)
)</f>
        <v/>
      </c>
      <c r="DH186" s="74" t="str">
        <f aca="false">IF(ISBLANK(C186),"",IF(BK186&lt;&gt;Constants!$B$12, BK186, CX186-DG186))</f>
        <v/>
      </c>
      <c r="DI186" s="75"/>
      <c r="DJ186" s="78"/>
      <c r="DK186" s="79" t="str">
        <f aca="false">IF(ISBLANK($C186),"",IF($BK186=Constants!$B$13,$BM186,""))</f>
        <v/>
      </c>
      <c r="DL186" s="78" t="str">
        <f aca="false">IF(ISBLANK($C186),"",IF($BK186&lt;&gt;Constants!$B$12,"",IF(COUNT($CS186:$CU186)=0,"",MATCH($CV186,$CS186:$CU186,0))))</f>
        <v/>
      </c>
      <c r="DM186" s="80" t="str">
        <f aca="false">IF(ISNUMBER($DL186),CHOOSE($DL186,$BR186,$CB186,$CM186),"")</f>
        <v/>
      </c>
      <c r="DN186" s="80" t="str">
        <f aca="false">IF(ISNUMBER($DL186),CHOOSE($DL186,$BT186,$CD186,$CO186),"")</f>
        <v/>
      </c>
      <c r="DO186" s="80" t="str">
        <f aca="false">IF(ISNUMBER($DL186),CHOOSE($DL186,$BV186,$CF186,$CQ186),"")</f>
        <v/>
      </c>
      <c r="DP186" s="81" t="str">
        <f aca="false">IF(ISBLANK(C186),"",IF(BK186&lt;&gt;Constants!$B$12, BK186 ,CW186))</f>
        <v/>
      </c>
      <c r="DQ186" s="82" t="str">
        <f aca="false">IF(ISBLANK($C186),"",IF($BK186&lt;&gt;Constants!$B$12,$BK186,$BL186))</f>
        <v/>
      </c>
      <c r="DR186" s="82" t="str">
        <f aca="false">IF(ISBLANK(C186),"",DH186)</f>
        <v/>
      </c>
      <c r="DS186" s="82" t="str">
        <f aca="false">IF(ISBLANK(C186),"",DG186)</f>
        <v/>
      </c>
      <c r="DT186" s="83" t="str">
        <f aca="false">IF(ISBLANK(C186),
  "",
IF(DS186=Constants!$B$9,COUNTA($C$11:$C510)+2,IF(DS186=Constants!$B$10,COUNTA($C$11:$C510)+1,IF(DS186=Constants!$B$11,COUNTA($C$11:$C510),DS186))))</f>
        <v/>
      </c>
      <c r="DU186" s="3"/>
      <c r="DV186" s="84" t="n">
        <f aca="false">IF(OR(ISNUMBER(DS186),DS186="DQ",DS186="P",DS186="NS"),
    1,
    0
)</f>
        <v>0</v>
      </c>
      <c r="DW186" s="84" t="n">
        <v>176</v>
      </c>
      <c r="DX186" s="84" t="str">
        <f aca="false">IF(ISBLANK($C186),"",IF(ISNUMBER(DT186),DT186+ROW($B186)/1000,""))</f>
        <v/>
      </c>
      <c r="DY186" s="84" t="str">
        <f aca="false">IF(ISNUMBER(DX186), RANK(DX186,DX$11:DX$510,1), "")</f>
        <v/>
      </c>
      <c r="DZ186" s="84" t="str">
        <f aca="false">IF(ISBLANK($C186),
    "",
    $B186
)</f>
        <v/>
      </c>
      <c r="EA186" s="84" t="str">
        <f aca="false">IF(ISBLANK($C186),
    "",
    $C186
)</f>
        <v/>
      </c>
      <c r="EB186" s="84" t="str">
        <f aca="false">IF(ISBLANK($C186),
    "",
    $D186
)</f>
        <v/>
      </c>
      <c r="EC186" s="84" t="str">
        <f aca="false">IF(ISBLANK($C186),"",$DQ186)</f>
        <v/>
      </c>
      <c r="ED186" s="86" t="str">
        <f aca="false">DP186</f>
        <v/>
      </c>
      <c r="EE186" s="84" t="str">
        <f aca="false">IF(ISBLANK($C186),
    "",
    DS186
)</f>
        <v/>
      </c>
      <c r="EF186" s="87" t="str">
        <f aca="false">IF(DW186&gt;DV$10,
    "",
    VLOOKUP(DW186,DY$11:EE684,7,FALSE())
)</f>
        <v/>
      </c>
      <c r="EG186" s="88" t="str">
        <f aca="false">IF(DW186&gt;DV$10,
    "",
    VLOOKUP(DW186,DY$11:EE684,2,FALSE())
)</f>
        <v/>
      </c>
      <c r="EH186" s="88" t="str">
        <f aca="false">IF(DW186&gt;DV$10,
    "",
    VLOOKUP(DW186,DY$11:EE684,3,FALSE())
)</f>
        <v/>
      </c>
      <c r="EI186" s="88" t="str">
        <f aca="false">IF(DW186&gt;DV$10,
    "",
    VLOOKUP(DW186,DY$11:EE684,4,FALSE())
)</f>
        <v/>
      </c>
      <c r="EJ186" s="89" t="str">
        <f aca="false">IF(DW186&gt;DV$10,
    "",
    VLOOKUP(DW186,DY$11:EE684,6,FALSE())
)</f>
        <v/>
      </c>
      <c r="EK186" s="59"/>
    </row>
    <row r="187" customFormat="false" ht="15.75" hidden="false" customHeight="false" outlineLevel="0" collapsed="false">
      <c r="A187" s="3"/>
      <c r="B187" s="155"/>
      <c r="C187" s="156"/>
      <c r="D187" s="96"/>
      <c r="E187" s="157"/>
      <c r="F187" s="148"/>
      <c r="G187" s="148"/>
      <c r="H187" s="149"/>
      <c r="I187" s="150"/>
      <c r="J187" s="151"/>
      <c r="K187" s="151"/>
      <c r="L187" s="151"/>
      <c r="M187" s="151"/>
      <c r="N187" s="152"/>
      <c r="O187" s="103"/>
      <c r="P187" s="148"/>
      <c r="Q187" s="149"/>
      <c r="R187" s="150"/>
      <c r="S187" s="151"/>
      <c r="T187" s="151"/>
      <c r="U187" s="151"/>
      <c r="V187" s="151"/>
      <c r="W187" s="152"/>
      <c r="X187" s="103"/>
      <c r="Y187" s="148"/>
      <c r="Z187" s="149"/>
      <c r="AA187" s="150"/>
      <c r="AB187" s="151"/>
      <c r="AC187" s="151"/>
      <c r="AD187" s="151"/>
      <c r="AE187" s="151"/>
      <c r="AF187" s="152"/>
      <c r="AG187" s="104"/>
      <c r="AH187" s="150"/>
      <c r="AI187" s="73"/>
      <c r="AJ187" s="73" t="str">
        <f aca="false">IF(ISBLANK($C187),
  "",
IF(E187=Constants!$B$7,
  TRUE(),
IF(E187=Constants!$B$8,
  FALSE(),
  TRUE()
)))</f>
        <v/>
      </c>
      <c r="AK187" s="74" t="str">
        <f aca="false">IF(ISBLANK($C187),"",IF(F187=Constants!$B$8,FALSE(),TRUE()))</f>
        <v/>
      </c>
      <c r="AL187" s="74" t="str">
        <f aca="false">IF(ISBLANK($C187),"",COUNTA($G187:$O187)&gt;0)</f>
        <v/>
      </c>
      <c r="AM187" s="74" t="str">
        <f aca="false">IF(OR(ISBLANK($C187),$AL187&lt;&gt;TRUE()),"",IF(ISBLANK(G187),Constants!$B$27,MAX(0,G187)))</f>
        <v/>
      </c>
      <c r="AN187" s="74" t="str">
        <f aca="false">IF(OR(ISBLANK($C187),$AL187&lt;&gt;TRUE()),"",IF(ISBLANK(H187),Constants!$B$28,MAX(0,H187)))</f>
        <v/>
      </c>
      <c r="AO187" s="74" t="str">
        <f aca="false">IF(OR(ISBLANK($C187),$AL187&lt;&gt;TRUE()),"",IF(J187=Constants!$B$7,TRUE(),IF(J187=Constants!$B$8,FALSE(),TRUE())))</f>
        <v/>
      </c>
      <c r="AP187" s="74" t="str">
        <f aca="false">IF(OR(ISBLANK($C187),$AL187&lt;&gt;TRUE()),"",IF(I187=Constants!$B$7,TRUE(),IF(I187=Constants!$B$8,FALSE(),TRUE())))</f>
        <v/>
      </c>
      <c r="AQ187" s="74" t="str">
        <f aca="false">IF(OR(ISBLANK($C187),$AL187&lt;&gt;TRUE()),"",IF(K187=Constants!$B$33,TRUE(),IF(K187=Constants!$B$34,FALSE(),IF(AND(ISNUMBER(O187),OR(ISBLANK(N187),N187=0)),TRUE(),IF(AND(ISBLANK(O187),ISNUMBER(N187),N187&lt;&gt;0),FALSE(),"")))))</f>
        <v/>
      </c>
      <c r="AR187" s="74" t="str">
        <f aca="false">IF(OR(ISBLANK($C187),$AL187&lt;&gt;TRUE()),"",IF(ISBLANK(L187),Constants!$B$35,MAX(0,MIN(Constants!$B$31,L187))))</f>
        <v/>
      </c>
      <c r="AS187" s="74" t="str">
        <f aca="false">IF(OR(ISBLANK($C187),$AL187&lt;&gt;TRUE()),"",IF(ISBLANK(M187),Constants!$B$35,MAX(0,MIN(Constants!$B$32,M187))))</f>
        <v/>
      </c>
      <c r="AT187" s="74" t="str">
        <f aca="false">IF(ISBLANK($C187),"",COUNTA($P187:$X187)&gt;0)</f>
        <v/>
      </c>
      <c r="AU187" s="74" t="str">
        <f aca="false">IF(OR(ISBLANK($C187),$AT187&lt;&gt;TRUE()),"",IF(ISBLANK(P187),Constants!$B$27,MAX(0,P187)))</f>
        <v/>
      </c>
      <c r="AV187" s="74" t="str">
        <f aca="false">IF(OR(ISBLANK($C187),$AT187&lt;&gt;TRUE()),"",IF(ISBLANK(Q187),Constants!$B$28,MAX(0,Q187)))</f>
        <v/>
      </c>
      <c r="AW187" s="74" t="str">
        <f aca="false">IF(OR(ISBLANK($C187),$AT187&lt;&gt;TRUE()),"",IF(S187=Constants!$B$7,TRUE(),IF(S187=Constants!$B$8,FALSE(),TRUE())))</f>
        <v/>
      </c>
      <c r="AX187" s="74" t="str">
        <f aca="false">IF(OR(ISBLANK($C187),$AT187&lt;&gt;TRUE()),"",IF(R187=Constants!$B$7,TRUE(),IF(R187=Constants!$B$8,FALSE(),TRUE())))</f>
        <v/>
      </c>
      <c r="AY187" s="74" t="str">
        <f aca="false">IF(OR(ISBLANK($C187),$AT187&lt;&gt;TRUE()),"",IF(T187=Constants!$B$33,TRUE(),IF(T187=Constants!$B$34,FALSE(),IF(AND(ISNUMBER(X187),OR(ISBLANK(W187),W187=0)),TRUE(),IF(AND(ISBLANK(X187),ISNUMBER(W187),W187&lt;&gt;0),FALSE(),"")))))</f>
        <v/>
      </c>
      <c r="AZ187" s="74" t="str">
        <f aca="false">IF(OR(ISBLANK($C187),$AT187&lt;&gt;TRUE()),"",IF(ISBLANK(U187),Constants!$B$35,MAX(0,MIN(Constants!$B$31,U187))))</f>
        <v/>
      </c>
      <c r="BA187" s="74" t="str">
        <f aca="false">IF(OR(ISBLANK($C187),$AT187&lt;&gt;TRUE()),"",IF(ISBLANK(V187),Constants!$B$35,MAX(0,MIN(Constants!$B$32,V187))))</f>
        <v/>
      </c>
      <c r="BB187" s="74" t="str">
        <f aca="false">IF(ISBLANK($C187),"",COUNTA($Y187:$AG187)&gt;0)</f>
        <v/>
      </c>
      <c r="BC187" s="74" t="str">
        <f aca="false">IF(OR(ISBLANK($C187),$BB187&lt;&gt;TRUE()),"",IF(ISBLANK(Y187),Constants!$B$27,MAX(0,Y187)))</f>
        <v/>
      </c>
      <c r="BD187" s="74" t="str">
        <f aca="false">IF(OR(ISBLANK($C187),$BB187&lt;&gt;TRUE()),"",IF(ISBLANK(Z187),Constants!$B$28,MAX(0,Z187)))</f>
        <v/>
      </c>
      <c r="BE187" s="74" t="str">
        <f aca="false">IF(OR(ISBLANK($C187),$BB187&lt;&gt;TRUE()),"",IF(AB187=Constants!$B$7,TRUE(),IF(AB187=Constants!$B$8,FALSE(),TRUE())))</f>
        <v/>
      </c>
      <c r="BF187" s="74" t="str">
        <f aca="false">IF(OR(ISBLANK($C187),$BB187&lt;&gt;TRUE()),"",IF(AA187=Constants!$B$7,TRUE(),IF(AA187=Constants!$B$8,FALSE(),TRUE())))</f>
        <v/>
      </c>
      <c r="BG187" s="74" t="str">
        <f aca="false">IF(OR(ISBLANK($C187),$BB187&lt;&gt;TRUE()),"",IF(AC187=Constants!$B$33,TRUE(),IF(AC187=Constants!$B$34,FALSE(),IF(AND(ISNUMBER(AG187),OR(ISBLANK(AF187),AF187=0)),TRUE(),IF(AND(ISBLANK(AG187),ISNUMBER(AF187),AF187&lt;&gt;0),FALSE(),"")))))</f>
        <v/>
      </c>
      <c r="BH187" s="74" t="str">
        <f aca="false">IF(OR(ISBLANK($C187),$BB187&lt;&gt;TRUE()),"",IF(ISBLANK(AD187),Constants!$B$35,MAX(0,MIN(Constants!$B$31,AD187))))</f>
        <v/>
      </c>
      <c r="BI187" s="74" t="str">
        <f aca="false">IF(OR(ISBLANK($C187),$BB187&lt;&gt;TRUE()),"",IF(ISBLANK(AE187),Constants!$B$35,MAX(0,MIN(Constants!$B$32,AE187))))</f>
        <v/>
      </c>
      <c r="BJ187" s="75" t="str">
        <f aca="false">IF(ISBLANK($C187),
  "",
IF(AH187=Constants!$B$7,
  TRUE(),
IF(AH187=Constants!$B$8,
  FALSE(),
  FALSE()
)))</f>
        <v/>
      </c>
      <c r="BK187" s="74" t="str">
        <f aca="false">IF(ISBLANK($C187),"",IF($BJ187,Constants!$B$9,IF(COUNTA($E187:$AH187)=0,Constants!$B$10,IF(NOT($AK187),Constants!$B$11,IF(AND(NOT(ISNUMBER($BM187)),COUNTA($O187,$X187,$AG187)&gt;0),Constants!$B$13,Constants!$B$12)))))</f>
        <v/>
      </c>
      <c r="BL187" s="74" t="str">
        <f aca="false">IF(ISBLANK($C187),"",IF($BK187&lt;&gt;Constants!$B$12,$BK187,Constants!$B$4))</f>
        <v/>
      </c>
      <c r="BM187" s="73" t="str">
        <f aca="false">IF(OR(ISBLANK($D$8), NOT(ISNUMBER($D$8))), Constants!$B$17,$D$8)</f>
        <v>ERROR: Set Target Time in cell D8</v>
      </c>
      <c r="BN187" s="73" t="str">
        <f aca="false">IF(OR($BK187&lt;&gt;Constants!$B$12,$AL187&lt;&gt;TRUE()),"",IF(NOT($AO187),TRUE(),IF($AQ187="","",$AQ187)))</f>
        <v/>
      </c>
      <c r="BO187" s="74" t="b">
        <f aca="false">IF(BN187="",FALSE(),IF(NOT($AO187),TRUE(),IF($AQ187,ISNUMBER(O187),ISNUMBER(N187))))</f>
        <v>0</v>
      </c>
      <c r="BP187" s="76" t="str">
        <f aca="false">IF(BO187,IF($AJ187,1,Constants!$B$22)*POWER(Constants!$B$23,MAX($AM187,0))*POWER(Constants!$B$24,MAX($AN187,0)),"")</f>
        <v/>
      </c>
      <c r="BQ187" s="74" t="str">
        <f aca="false">IF(OR($BK187&lt;&gt;Constants!$B$12,NOT($BO187)),"",IF(NOT($AO187),0,Constants!$B$19*IF($AQ187,1,MAX(0,MIN(1,(Constants!$B$20-N187)/Constants!$B$20)))))</f>
        <v/>
      </c>
      <c r="BR187" s="74" t="str">
        <f aca="false">IF(BQ187="","",BQ187*IF($AP187,1,Constants!$B$25)*BP187)</f>
        <v/>
      </c>
      <c r="BS187" s="74" t="str">
        <f aca="false">IF(OR($BK187&lt;&gt;Constants!$B$12,NOT($BO187)),"",IF(NOT($AO187),0,IF(NOT($AQ187),0,MAX(0,Constants!$B$21*(1-ABS(O187-$BM187)/$BM187)))))</f>
        <v/>
      </c>
      <c r="BT187" s="74" t="str">
        <f aca="false">IF(BS187="","",BS187*BP187)</f>
        <v/>
      </c>
      <c r="BU187" s="74" t="str">
        <f aca="false">IF(OR($BK187&lt;&gt;Constants!$B$12,NOT($BO187)),"",IF(OR(NOT($AO187),NOT($AP187)),0,MIN(Constants!$B$18,(Constants!$B$29*$AR187+Constants!$B$30*$AS187)*IF($AQ187,1,MAX(0,MIN(1,(Constants!$B$20-N187)/Constants!$B$20))))))</f>
        <v/>
      </c>
      <c r="BV187" s="74" t="str">
        <f aca="false">IF(BU187="","",BU187*BP187)</f>
        <v/>
      </c>
      <c r="BW187" s="75" t="str">
        <f aca="false">IF(OR($BK187&lt;&gt;Constants!$B$12,NOT($BO187)),"",BR187+BT187+BV187)</f>
        <v/>
      </c>
      <c r="BX187" s="73" t="str">
        <f aca="false">IF(OR($BK187&lt;&gt;Constants!$B$12,$AT187&lt;&gt;TRUE()),"",IF(NOT($AW187),TRUE(),IF($AY187="","",$AY187)))</f>
        <v/>
      </c>
      <c r="BY187" s="74" t="b">
        <f aca="false">IF(BX187="",FALSE(),IF(NOT($AW187),TRUE(),IF($AY187,ISNUMBER(X187),ISNUMBER(W187))))</f>
        <v>0</v>
      </c>
      <c r="BZ187" s="76" t="str">
        <f aca="false">IF(BY187,IF($AJ187,1,Constants!$B$22)*POWER(Constants!$B$23,MAX($AU187,0))*POWER(Constants!$B$24,MAX($AV187,0)),"")</f>
        <v/>
      </c>
      <c r="CA187" s="74" t="str">
        <f aca="false">IF(OR($BK187&lt;&gt;Constants!$B$12,NOT($BY187)),"",IF(NOT($AW187),0,Constants!$B$19*IF($AY187,1,MAX(0,MIN(1,(Constants!$B$20-W187)/Constants!$B$20)))))</f>
        <v/>
      </c>
      <c r="CB187" s="74" t="str">
        <f aca="false">IF(CA187="","",CA187*IF($AX187,1,Constants!$B$25)*BZ187)</f>
        <v/>
      </c>
      <c r="CC187" s="74" t="str">
        <f aca="false">IF(OR($BK187&lt;&gt;Constants!$B$12,NOT($BY187)),"",IF(NOT($AW187),0,IF(NOT($AY187),0,MAX(0,Constants!$B$21*(1-ABS(X187-$BM187)/$BM187)))))</f>
        <v/>
      </c>
      <c r="CD187" s="74" t="str">
        <f aca="false">IF(CC187="","",CC187*BZ187)</f>
        <v/>
      </c>
      <c r="CE187" s="74" t="str">
        <f aca="false">IF(OR($BK187&lt;&gt;Constants!$B$12,NOT($BY187)),"",IF(OR(NOT($AW187),NOT($AX187)),0,MIN(Constants!$B$18,(Constants!$B$29*$AZ187+Constants!$B$30*$BA187)*IF($AY187,1,MAX(0,MIN(1,(Constants!$B$20-W187)/Constants!$B$20))))))</f>
        <v/>
      </c>
      <c r="CF187" s="74" t="str">
        <f aca="false">IF(CE187="","",CE187*BZ187)</f>
        <v/>
      </c>
      <c r="CG187" s="75" t="str">
        <f aca="false">IF(OR($BK187&lt;&gt;Constants!$B$12,NOT($BY187)),"",CB187+CD187+CF187)</f>
        <v/>
      </c>
      <c r="CH187" s="73" t="b">
        <f aca="false">IF(OR(BN187="",BX187=""),TRUE(),BN187&lt;&gt;BX187)</f>
        <v>1</v>
      </c>
      <c r="CI187" s="74" t="str">
        <f aca="false">IF(OR($BK187&lt;&gt;Constants!$B$12,$BB187&lt;&gt;TRUE(),NOT($CH187)),"",IF(NOT($BE187),TRUE(),IF($BG187="","",$BG187)))</f>
        <v/>
      </c>
      <c r="CJ187" s="74" t="b">
        <f aca="false">IF(CI187="",FALSE(),IF(NOT($BE187),TRUE(),IF($BG187,ISNUMBER(AG187),ISNUMBER(AF187))))</f>
        <v>0</v>
      </c>
      <c r="CK187" s="76" t="str">
        <f aca="false">IF(CJ187,IF($AJ187,1,Constants!$B$22)*POWER(Constants!$B$23,MAX($BC187,0))*POWER(Constants!$B$24,MAX($BD187,0)),"")</f>
        <v/>
      </c>
      <c r="CL187" s="74" t="str">
        <f aca="false">IF(OR($BK187&lt;&gt;Constants!$B$12,NOT($CJ187)),"",IF(NOT($BE187),0,Constants!$B$19*IF($BG187,1,MAX(0,MIN(1,(Constants!$B$20-AF187)/Constants!$B$20)))))</f>
        <v/>
      </c>
      <c r="CM187" s="74" t="str">
        <f aca="false">IF(CL187="","",CL187*IF($BF187,1,Constants!$B$25)*CK187)</f>
        <v/>
      </c>
      <c r="CN187" s="74" t="str">
        <f aca="false">IF(OR($BK187&lt;&gt;Constants!$B$12,NOT($CJ187)),"",IF(NOT($BE187),0,IF(NOT($BG187),0,MAX(0,Constants!$B$21*(1-ABS(AG187-$BM187)/$BM187)))))</f>
        <v/>
      </c>
      <c r="CO187" s="74" t="str">
        <f aca="false">IF(CN187="","",CN187*CK187)</f>
        <v/>
      </c>
      <c r="CP187" s="74" t="str">
        <f aca="false">IF(OR($BK187&lt;&gt;Constants!$B$12,NOT($CJ187)),"",IF(OR(NOT($BE187),NOT($BF187)),0,MIN(Constants!$B$18,(Constants!$B$29*$BH187+Constants!$B$30*$BI187)*IF($BG187,1,MAX(0,MIN(1,(Constants!$B$20-AF187)/Constants!$B$20))))))</f>
        <v/>
      </c>
      <c r="CQ187" s="74" t="str">
        <f aca="false">IF(CP187="","",CP187*CK187)</f>
        <v/>
      </c>
      <c r="CR187" s="75" t="str">
        <f aca="false">IF(OR($BK187&lt;&gt;Constants!$B$12,NOT($CJ187)),"",CM187+CO187+CQ187)</f>
        <v/>
      </c>
      <c r="CS187" s="73" t="str">
        <f aca="false">IF(OR($BK187&lt;&gt;Constants!$B$12,ISBLANK($C187)),"",BW187)</f>
        <v/>
      </c>
      <c r="CT187" s="74" t="str">
        <f aca="false">IF(OR($BK187&lt;&gt;Constants!$B$12,ISBLANK($C187)),"",CG187)</f>
        <v/>
      </c>
      <c r="CU187" s="75" t="str">
        <f aca="false">IF(OR($BK187&lt;&gt;Constants!$B$12,ISBLANK($C187)),"",CR187)</f>
        <v/>
      </c>
      <c r="CV187" s="74" t="str">
        <f aca="false">IF(OR($BK187&lt;&gt;Constants!$B$12,ISBLANK($C187)),"",IF(COUNT(CS187:CU187)=0,0,MAX(CS187:CU187)))</f>
        <v/>
      </c>
      <c r="CW187" s="74" t="str">
        <f aca="false">IF($BK187&lt;&gt;Constants!$B$12,"",CV187)</f>
        <v/>
      </c>
      <c r="CX187" s="74" t="str">
        <f aca="false">IF(ISNUMBER(CW187), RANK(CW187,$CW$11:$CW$510), "")</f>
        <v/>
      </c>
      <c r="CY187" s="73" t="str">
        <f aca="false">IF(OR($BK187&lt;&gt;Constants!$B$12,ISBLANK($C187)),"",MAX(BT187,CD187,CO187))</f>
        <v/>
      </c>
      <c r="CZ187" s="74" t="str">
        <f aca="false">IF(ISNUMBER(CY187), RANK(CY187,CY$11:CY$510), "")</f>
        <v/>
      </c>
      <c r="DA187" s="74" t="str">
        <f aca="false">IF(OR($BK187&lt;&gt;Constants!$B$12,ISBLANK($C187)),"",MAX(AM187,AU187,IF($CH187,BC187,0)))</f>
        <v/>
      </c>
      <c r="DB187" s="74" t="str">
        <f aca="false">IF(ISNUMBER(DA187), RANK(DA187,DA$11:DA$510,1), "")</f>
        <v/>
      </c>
      <c r="DC187" s="74" t="str">
        <f aca="false">IF(OR($BK187&lt;&gt;Constants!$B$12,ISBLANK($C187)),"",MAX(BV187,CF187,CQ187))</f>
        <v/>
      </c>
      <c r="DD187" s="74" t="str">
        <f aca="false">IF(ISNUMBER(DC187),RANK(DC187,DC$11:DC$510),"")</f>
        <v/>
      </c>
      <c r="DE187" s="77" t="str">
        <f aca="false">IFERROR(IF(OR($BK187&lt;&gt;Constants!$B$12, ISBLANK($C187)),"",LARGE(CS187:CU187,2)), 0)</f>
        <v/>
      </c>
      <c r="DF187" s="75" t="str">
        <f aca="false">IF(ISNUMBER(DE187), RANK(DE187,DE$11:DE$510), "")</f>
        <v/>
      </c>
      <c r="DG187" s="74" t="str">
        <f aca="false">IF(ISBLANK($C187),"",IF(BK187=Constants!$B$12,RANK($CX187, $CX$11:$CX$510, 1)+
SUMPRODUCT(--($CX$11:$CX$510=$CX187),--($CZ187&gt;$CZ$11:$CZ$510))+
SUMPRODUCT(--($CX$11:$CX$510=$CX187),--($CZ187=$CZ$11:$CZ$510),--($DB187&gt;$DB$11:$DB$510))+
SUMPRODUCT(--($CX$11:$CX$510=$CX187),--($CZ187=$CZ$11:$CZ$510),--($DB187=$DB$11:$DB$510), --($DD187&gt;$DD$11:$DD$510))+
SUMPRODUCT(--($CX$11:$CX$510=$CX187),--($CZ187=$CZ$11:$CZ$510),--($DB187=$DB$11:$DB$510), --($DD187=$DD$11:$DD$510), --($DF187&gt;$DF$11:$DF$510))
,BK187)
)</f>
        <v/>
      </c>
      <c r="DH187" s="74" t="str">
        <f aca="false">IF(ISBLANK(C187),"",IF(BK187&lt;&gt;Constants!$B$12, BK187, CX187-DG187))</f>
        <v/>
      </c>
      <c r="DI187" s="75"/>
      <c r="DJ187" s="78"/>
      <c r="DK187" s="79" t="str">
        <f aca="false">IF(ISBLANK($C187),"",IF($BK187=Constants!$B$13,$BM187,""))</f>
        <v/>
      </c>
      <c r="DL187" s="78" t="str">
        <f aca="false">IF(ISBLANK($C187),"",IF($BK187&lt;&gt;Constants!$B$12,"",IF(COUNT($CS187:$CU187)=0,"",MATCH($CV187,$CS187:$CU187,0))))</f>
        <v/>
      </c>
      <c r="DM187" s="80" t="str">
        <f aca="false">IF(ISNUMBER($DL187),CHOOSE($DL187,$BR187,$CB187,$CM187),"")</f>
        <v/>
      </c>
      <c r="DN187" s="80" t="str">
        <f aca="false">IF(ISNUMBER($DL187),CHOOSE($DL187,$BT187,$CD187,$CO187),"")</f>
        <v/>
      </c>
      <c r="DO187" s="80" t="str">
        <f aca="false">IF(ISNUMBER($DL187),CHOOSE($DL187,$BV187,$CF187,$CQ187),"")</f>
        <v/>
      </c>
      <c r="DP187" s="81" t="str">
        <f aca="false">IF(ISBLANK(C187),"",IF(BK187&lt;&gt;Constants!$B$12, BK187 ,CW187))</f>
        <v/>
      </c>
      <c r="DQ187" s="82" t="str">
        <f aca="false">IF(ISBLANK($C187),"",IF($BK187&lt;&gt;Constants!$B$12,$BK187,$BL187))</f>
        <v/>
      </c>
      <c r="DR187" s="82" t="str">
        <f aca="false">IF(ISBLANK(C187),"",DH187)</f>
        <v/>
      </c>
      <c r="DS187" s="82" t="str">
        <f aca="false">IF(ISBLANK(C187),"",DG187)</f>
        <v/>
      </c>
      <c r="DT187" s="83" t="str">
        <f aca="false">IF(ISBLANK(C187),
  "",
IF(DS187=Constants!$B$9,COUNTA($C$11:$C510)+2,IF(DS187=Constants!$B$10,COUNTA($C$11:$C510)+1,IF(DS187=Constants!$B$11,COUNTA($C$11:$C510),DS187))))</f>
        <v/>
      </c>
      <c r="DU187" s="3"/>
      <c r="DV187" s="84" t="n">
        <f aca="false">IF(OR(ISNUMBER(DS187),DS187="DQ",DS187="P",DS187="NS"),
    1,
    0
)</f>
        <v>0</v>
      </c>
      <c r="DW187" s="84" t="n">
        <v>177</v>
      </c>
      <c r="DX187" s="84" t="str">
        <f aca="false">IF(ISBLANK($C187),"",IF(ISNUMBER(DT187),DT187+ROW($B187)/1000,""))</f>
        <v/>
      </c>
      <c r="DY187" s="84" t="str">
        <f aca="false">IF(ISNUMBER(DX187), RANK(DX187,DX$11:DX$510,1), "")</f>
        <v/>
      </c>
      <c r="DZ187" s="84" t="str">
        <f aca="false">IF(ISBLANK($C187),
    "",
    $B187
)</f>
        <v/>
      </c>
      <c r="EA187" s="84" t="str">
        <f aca="false">IF(ISBLANK($C187),
    "",
    $C187
)</f>
        <v/>
      </c>
      <c r="EB187" s="84" t="str">
        <f aca="false">IF(ISBLANK($C187),
    "",
    $D187
)</f>
        <v/>
      </c>
      <c r="EC187" s="84" t="str">
        <f aca="false">IF(ISBLANK($C187),"",$DQ187)</f>
        <v/>
      </c>
      <c r="ED187" s="86" t="str">
        <f aca="false">DP187</f>
        <v/>
      </c>
      <c r="EE187" s="84" t="str">
        <f aca="false">IF(ISBLANK($C187),
    "",
    DS187
)</f>
        <v/>
      </c>
      <c r="EF187" s="87" t="str">
        <f aca="false">IF(DW187&gt;DV$10,
    "",
    VLOOKUP(DW187,DY$11:EE685,7,FALSE())
)</f>
        <v/>
      </c>
      <c r="EG187" s="88" t="str">
        <f aca="false">IF(DW187&gt;DV$10,
    "",
    VLOOKUP(DW187,DY$11:EE685,2,FALSE())
)</f>
        <v/>
      </c>
      <c r="EH187" s="88" t="str">
        <f aca="false">IF(DW187&gt;DV$10,
    "",
    VLOOKUP(DW187,DY$11:EE685,3,FALSE())
)</f>
        <v/>
      </c>
      <c r="EI187" s="88" t="str">
        <f aca="false">IF(DW187&gt;DV$10,
    "",
    VLOOKUP(DW187,DY$11:EE685,4,FALSE())
)</f>
        <v/>
      </c>
      <c r="EJ187" s="89" t="str">
        <f aca="false">IF(DW187&gt;DV$10,
    "",
    VLOOKUP(DW187,DY$11:EE685,6,FALSE())
)</f>
        <v/>
      </c>
      <c r="EK187" s="59"/>
    </row>
    <row r="188" customFormat="false" ht="15.75" hidden="false" customHeight="false" outlineLevel="0" collapsed="false">
      <c r="A188" s="3"/>
      <c r="B188" s="153"/>
      <c r="C188" s="154"/>
      <c r="D188" s="135"/>
      <c r="E188" s="158"/>
      <c r="F188" s="137"/>
      <c r="G188" s="137"/>
      <c r="H188" s="138"/>
      <c r="I188" s="139"/>
      <c r="J188" s="140"/>
      <c r="K188" s="140"/>
      <c r="L188" s="140"/>
      <c r="M188" s="140"/>
      <c r="N188" s="141"/>
      <c r="O188" s="142"/>
      <c r="P188" s="137"/>
      <c r="Q188" s="138"/>
      <c r="R188" s="139"/>
      <c r="S188" s="140"/>
      <c r="T188" s="140"/>
      <c r="U188" s="140"/>
      <c r="V188" s="140"/>
      <c r="W188" s="141"/>
      <c r="X188" s="142"/>
      <c r="Y188" s="137"/>
      <c r="Z188" s="138"/>
      <c r="AA188" s="139"/>
      <c r="AB188" s="140"/>
      <c r="AC188" s="140"/>
      <c r="AD188" s="140"/>
      <c r="AE188" s="140"/>
      <c r="AF188" s="141"/>
      <c r="AG188" s="143"/>
      <c r="AH188" s="139"/>
      <c r="AI188" s="116"/>
      <c r="AJ188" s="116" t="str">
        <f aca="false">IF(ISBLANK($C188),
  "",
IF(E188=Constants!$B$7,
  TRUE(),
IF(E188=Constants!$B$8,
  FALSE(),
  TRUE()
)))</f>
        <v/>
      </c>
      <c r="AK188" s="117" t="str">
        <f aca="false">IF(ISBLANK($C188),"",IF(F188=Constants!$B$8,FALSE(),TRUE()))</f>
        <v/>
      </c>
      <c r="AL188" s="117" t="str">
        <f aca="false">IF(ISBLANK($C188),"",COUNTA($G188:$O188)&gt;0)</f>
        <v/>
      </c>
      <c r="AM188" s="117" t="str">
        <f aca="false">IF(OR(ISBLANK($C188),$AL188&lt;&gt;TRUE()),"",IF(ISBLANK(G188),Constants!$B$27,MAX(0,G188)))</f>
        <v/>
      </c>
      <c r="AN188" s="117" t="str">
        <f aca="false">IF(OR(ISBLANK($C188),$AL188&lt;&gt;TRUE()),"",IF(ISBLANK(H188),Constants!$B$28,MAX(0,H188)))</f>
        <v/>
      </c>
      <c r="AO188" s="117" t="str">
        <f aca="false">IF(OR(ISBLANK($C188),$AL188&lt;&gt;TRUE()),"",IF(J188=Constants!$B$7,TRUE(),IF(J188=Constants!$B$8,FALSE(),TRUE())))</f>
        <v/>
      </c>
      <c r="AP188" s="117" t="str">
        <f aca="false">IF(OR(ISBLANK($C188),$AL188&lt;&gt;TRUE()),"",IF(I188=Constants!$B$7,TRUE(),IF(I188=Constants!$B$8,FALSE(),TRUE())))</f>
        <v/>
      </c>
      <c r="AQ188" s="117" t="str">
        <f aca="false">IF(OR(ISBLANK($C188),$AL188&lt;&gt;TRUE()),"",IF(K188=Constants!$B$33,TRUE(),IF(K188=Constants!$B$34,FALSE(),IF(AND(ISNUMBER(O188),OR(ISBLANK(N188),N188=0)),TRUE(),IF(AND(ISBLANK(O188),ISNUMBER(N188),N188&lt;&gt;0),FALSE(),"")))))</f>
        <v/>
      </c>
      <c r="AR188" s="117" t="str">
        <f aca="false">IF(OR(ISBLANK($C188),$AL188&lt;&gt;TRUE()),"",IF(ISBLANK(L188),Constants!$B$35,MAX(0,MIN(Constants!$B$31,L188))))</f>
        <v/>
      </c>
      <c r="AS188" s="117" t="str">
        <f aca="false">IF(OR(ISBLANK($C188),$AL188&lt;&gt;TRUE()),"",IF(ISBLANK(M188),Constants!$B$35,MAX(0,MIN(Constants!$B$32,M188))))</f>
        <v/>
      </c>
      <c r="AT188" s="117" t="str">
        <f aca="false">IF(ISBLANK($C188),"",COUNTA($P188:$X188)&gt;0)</f>
        <v/>
      </c>
      <c r="AU188" s="117" t="str">
        <f aca="false">IF(OR(ISBLANK($C188),$AT188&lt;&gt;TRUE()),"",IF(ISBLANK(P188),Constants!$B$27,MAX(0,P188)))</f>
        <v/>
      </c>
      <c r="AV188" s="117" t="str">
        <f aca="false">IF(OR(ISBLANK($C188),$AT188&lt;&gt;TRUE()),"",IF(ISBLANK(Q188),Constants!$B$28,MAX(0,Q188)))</f>
        <v/>
      </c>
      <c r="AW188" s="117" t="str">
        <f aca="false">IF(OR(ISBLANK($C188),$AT188&lt;&gt;TRUE()),"",IF(S188=Constants!$B$7,TRUE(),IF(S188=Constants!$B$8,FALSE(),TRUE())))</f>
        <v/>
      </c>
      <c r="AX188" s="117" t="str">
        <f aca="false">IF(OR(ISBLANK($C188),$AT188&lt;&gt;TRUE()),"",IF(R188=Constants!$B$7,TRUE(),IF(R188=Constants!$B$8,FALSE(),TRUE())))</f>
        <v/>
      </c>
      <c r="AY188" s="117" t="str">
        <f aca="false">IF(OR(ISBLANK($C188),$AT188&lt;&gt;TRUE()),"",IF(T188=Constants!$B$33,TRUE(),IF(T188=Constants!$B$34,FALSE(),IF(AND(ISNUMBER(X188),OR(ISBLANK(W188),W188=0)),TRUE(),IF(AND(ISBLANK(X188),ISNUMBER(W188),W188&lt;&gt;0),FALSE(),"")))))</f>
        <v/>
      </c>
      <c r="AZ188" s="117" t="str">
        <f aca="false">IF(OR(ISBLANK($C188),$AT188&lt;&gt;TRUE()),"",IF(ISBLANK(U188),Constants!$B$35,MAX(0,MIN(Constants!$B$31,U188))))</f>
        <v/>
      </c>
      <c r="BA188" s="117" t="str">
        <f aca="false">IF(OR(ISBLANK($C188),$AT188&lt;&gt;TRUE()),"",IF(ISBLANK(V188),Constants!$B$35,MAX(0,MIN(Constants!$B$32,V188))))</f>
        <v/>
      </c>
      <c r="BB188" s="117" t="str">
        <f aca="false">IF(ISBLANK($C188),"",COUNTA($Y188:$AG188)&gt;0)</f>
        <v/>
      </c>
      <c r="BC188" s="117" t="str">
        <f aca="false">IF(OR(ISBLANK($C188),$BB188&lt;&gt;TRUE()),"",IF(ISBLANK(Y188),Constants!$B$27,MAX(0,Y188)))</f>
        <v/>
      </c>
      <c r="BD188" s="117" t="str">
        <f aca="false">IF(OR(ISBLANK($C188),$BB188&lt;&gt;TRUE()),"",IF(ISBLANK(Z188),Constants!$B$28,MAX(0,Z188)))</f>
        <v/>
      </c>
      <c r="BE188" s="117" t="str">
        <f aca="false">IF(OR(ISBLANK($C188),$BB188&lt;&gt;TRUE()),"",IF(AB188=Constants!$B$7,TRUE(),IF(AB188=Constants!$B$8,FALSE(),TRUE())))</f>
        <v/>
      </c>
      <c r="BF188" s="117" t="str">
        <f aca="false">IF(OR(ISBLANK($C188),$BB188&lt;&gt;TRUE()),"",IF(AA188=Constants!$B$7,TRUE(),IF(AA188=Constants!$B$8,FALSE(),TRUE())))</f>
        <v/>
      </c>
      <c r="BG188" s="117" t="str">
        <f aca="false">IF(OR(ISBLANK($C188),$BB188&lt;&gt;TRUE()),"",IF(AC188=Constants!$B$33,TRUE(),IF(AC188=Constants!$B$34,FALSE(),IF(AND(ISNUMBER(AG188),OR(ISBLANK(AF188),AF188=0)),TRUE(),IF(AND(ISBLANK(AG188),ISNUMBER(AF188),AF188&lt;&gt;0),FALSE(),"")))))</f>
        <v/>
      </c>
      <c r="BH188" s="117" t="str">
        <f aca="false">IF(OR(ISBLANK($C188),$BB188&lt;&gt;TRUE()),"",IF(ISBLANK(AD188),Constants!$B$35,MAX(0,MIN(Constants!$B$31,AD188))))</f>
        <v/>
      </c>
      <c r="BI188" s="117" t="str">
        <f aca="false">IF(OR(ISBLANK($C188),$BB188&lt;&gt;TRUE()),"",IF(ISBLANK(AE188),Constants!$B$35,MAX(0,MIN(Constants!$B$32,AE188))))</f>
        <v/>
      </c>
      <c r="BJ188" s="118" t="str">
        <f aca="false">IF(ISBLANK($C188),
  "",
IF(AH188=Constants!$B$7,
  TRUE(),
IF(AH188=Constants!$B$8,
  FALSE(),
  FALSE()
)))</f>
        <v/>
      </c>
      <c r="BK188" s="117" t="str">
        <f aca="false">IF(ISBLANK($C188),"",IF($BJ188,Constants!$B$9,IF(COUNTA($E188:$AH188)=0,Constants!$B$10,IF(NOT($AK188),Constants!$B$11,IF(AND(NOT(ISNUMBER($BM188)),COUNTA($O188,$X188,$AG188)&gt;0),Constants!$B$13,Constants!$B$12)))))</f>
        <v/>
      </c>
      <c r="BL188" s="117" t="str">
        <f aca="false">IF(ISBLANK($C188),"",IF($BK188&lt;&gt;Constants!$B$12,$BK188,Constants!$B$4))</f>
        <v/>
      </c>
      <c r="BM188" s="116" t="str">
        <f aca="false">IF(OR(ISBLANK($D$8), NOT(ISNUMBER($D$8))), Constants!$B$17,$D$8)</f>
        <v>ERROR: Set Target Time in cell D8</v>
      </c>
      <c r="BN188" s="119" t="str">
        <f aca="false">IF(OR($BK188&lt;&gt;Constants!$B$12,$AL188&lt;&gt;TRUE()),"",IF(NOT($AO188),TRUE(),IF($AQ188="","",$AQ188)))</f>
        <v/>
      </c>
      <c r="BO188" s="120" t="n">
        <f aca="false">IF(BN188="",FALSE(),IF(NOT($AO188),TRUE(),IF($AQ188,ISNUMBER(O188),ISNUMBER(N188))))</f>
        <v>0</v>
      </c>
      <c r="BP188" s="121" t="str">
        <f aca="false">IF(BO188,IF($AJ188,1,Constants!$B$22)*POWER(Constants!$B$23,MAX($AM188,0))*POWER(Constants!$B$24,MAX($AN188,0)),"")</f>
        <v/>
      </c>
      <c r="BQ188" s="117" t="str">
        <f aca="false">IF(OR($BK188&lt;&gt;Constants!$B$12,NOT($BO188)),"",IF(NOT($AO188),0,Constants!$B$19*IF($AQ188,1,MAX(0,MIN(1,(Constants!$B$20-N188)/Constants!$B$20)))))</f>
        <v/>
      </c>
      <c r="BR188" s="117" t="str">
        <f aca="false">IF(BQ188="","",BQ188*IF($AP188,1,Constants!$B$25)*BP188)</f>
        <v/>
      </c>
      <c r="BS188" s="117" t="str">
        <f aca="false">IF(OR($BK188&lt;&gt;Constants!$B$12,NOT($BO188)),"",IF(NOT($AO188),0,IF(NOT($AQ188),0,MAX(0,Constants!$B$21*(1-ABS(O188-$BM188)/$BM188)))))</f>
        <v/>
      </c>
      <c r="BT188" s="117" t="str">
        <f aca="false">IF(BS188="","",BS188*BP188)</f>
        <v/>
      </c>
      <c r="BU188" s="117" t="str">
        <f aca="false">IF(OR($BK188&lt;&gt;Constants!$B$12,NOT($BO188)),"",IF(OR(NOT($AO188),NOT($AP188)),0,MIN(Constants!$B$18,(Constants!$B$29*$AR188+Constants!$B$30*$AS188)*IF($AQ188,1,MAX(0,MIN(1,(Constants!$B$20-N188)/Constants!$B$20))))))</f>
        <v/>
      </c>
      <c r="BV188" s="117" t="str">
        <f aca="false">IF(BU188="","",BU188*BP188)</f>
        <v/>
      </c>
      <c r="BW188" s="122" t="str">
        <f aca="false">IF(OR($BK188&lt;&gt;Constants!$B$12,NOT($BO188)),"",BR188+BT188+BV188)</f>
        <v/>
      </c>
      <c r="BX188" s="119" t="str">
        <f aca="false">IF(OR($BK188&lt;&gt;Constants!$B$12,$AT188&lt;&gt;TRUE()),"",IF(NOT($AW188),TRUE(),IF($AY188="","",$AY188)))</f>
        <v/>
      </c>
      <c r="BY188" s="120" t="n">
        <f aca="false">IF(BX188="",FALSE(),IF(NOT($AW188),TRUE(),IF($AY188,ISNUMBER(X188),ISNUMBER(W188))))</f>
        <v>0</v>
      </c>
      <c r="BZ188" s="121" t="str">
        <f aca="false">IF(BY188,IF($AJ188,1,Constants!$B$22)*POWER(Constants!$B$23,MAX($AU188,0))*POWER(Constants!$B$24,MAX($AV188,0)),"")</f>
        <v/>
      </c>
      <c r="CA188" s="117" t="str">
        <f aca="false">IF(OR($BK188&lt;&gt;Constants!$B$12,NOT($BY188)),"",IF(NOT($AW188),0,Constants!$B$19*IF($AY188,1,MAX(0,MIN(1,(Constants!$B$20-W188)/Constants!$B$20)))))</f>
        <v/>
      </c>
      <c r="CB188" s="117" t="str">
        <f aca="false">IF(CA188="","",CA188*IF($AX188,1,Constants!$B$25)*BZ188)</f>
        <v/>
      </c>
      <c r="CC188" s="117" t="str">
        <f aca="false">IF(OR($BK188&lt;&gt;Constants!$B$12,NOT($BY188)),"",IF(NOT($AW188),0,IF(NOT($AY188),0,MAX(0,Constants!$B$21*(1-ABS(X188-$BM188)/$BM188)))))</f>
        <v/>
      </c>
      <c r="CD188" s="117" t="str">
        <f aca="false">IF(CC188="","",CC188*BZ188)</f>
        <v/>
      </c>
      <c r="CE188" s="117" t="str">
        <f aca="false">IF(OR($BK188&lt;&gt;Constants!$B$12,NOT($BY188)),"",IF(OR(NOT($AW188),NOT($AX188)),0,MIN(Constants!$B$18,(Constants!$B$29*$AZ188+Constants!$B$30*$BA188)*IF($AY188,1,MAX(0,MIN(1,(Constants!$B$20-W188)/Constants!$B$20))))))</f>
        <v/>
      </c>
      <c r="CF188" s="117" t="str">
        <f aca="false">IF(CE188="","",CE188*BZ188)</f>
        <v/>
      </c>
      <c r="CG188" s="122" t="str">
        <f aca="false">IF(OR($BK188&lt;&gt;Constants!$B$12,NOT($BY188)),"",CB188+CD188+CF188)</f>
        <v/>
      </c>
      <c r="CH188" s="119" t="n">
        <f aca="false">IF(OR(BN188="",BX188=""),TRUE(),BN188&lt;&gt;BX188)</f>
        <v>1</v>
      </c>
      <c r="CI188" s="117" t="str">
        <f aca="false">IF(OR($BK188&lt;&gt;Constants!$B$12,$BB188&lt;&gt;TRUE(),NOT($CH188)),"",IF(NOT($BE188),TRUE(),IF($BG188="","",$BG188)))</f>
        <v/>
      </c>
      <c r="CJ188" s="120" t="n">
        <f aca="false">IF(CI188="",FALSE(),IF(NOT($BE188),TRUE(),IF($BG188,ISNUMBER(AG188),ISNUMBER(AF188))))</f>
        <v>0</v>
      </c>
      <c r="CK188" s="121" t="str">
        <f aca="false">IF(CJ188,IF($AJ188,1,Constants!$B$22)*POWER(Constants!$B$23,MAX($BC188,0))*POWER(Constants!$B$24,MAX($BD188,0)),"")</f>
        <v/>
      </c>
      <c r="CL188" s="117" t="str">
        <f aca="false">IF(OR($BK188&lt;&gt;Constants!$B$12,NOT($CJ188)),"",IF(NOT($BE188),0,Constants!$B$19*IF($BG188,1,MAX(0,MIN(1,(Constants!$B$20-AF188)/Constants!$B$20)))))</f>
        <v/>
      </c>
      <c r="CM188" s="117" t="str">
        <f aca="false">IF(CL188="","",CL188*IF($BF188,1,Constants!$B$25)*CK188)</f>
        <v/>
      </c>
      <c r="CN188" s="117" t="str">
        <f aca="false">IF(OR($BK188&lt;&gt;Constants!$B$12,NOT($CJ188)),"",IF(NOT($BE188),0,IF(NOT($BG188),0,MAX(0,Constants!$B$21*(1-ABS(AG188-$BM188)/$BM188)))))</f>
        <v/>
      </c>
      <c r="CO188" s="117" t="str">
        <f aca="false">IF(CN188="","",CN188*CK188)</f>
        <v/>
      </c>
      <c r="CP188" s="117" t="str">
        <f aca="false">IF(OR($BK188&lt;&gt;Constants!$B$12,NOT($CJ188)),"",IF(OR(NOT($BE188),NOT($BF188)),0,MIN(Constants!$B$18,(Constants!$B$29*$BH188+Constants!$B$30*$BI188)*IF($BG188,1,MAX(0,MIN(1,(Constants!$B$20-AF188)/Constants!$B$20))))))</f>
        <v/>
      </c>
      <c r="CQ188" s="117" t="str">
        <f aca="false">IF(CP188="","",CP188*CK188)</f>
        <v/>
      </c>
      <c r="CR188" s="122" t="str">
        <f aca="false">IF(OR($BK188&lt;&gt;Constants!$B$12,NOT($CJ188)),"",CM188+CO188+CQ188)</f>
        <v/>
      </c>
      <c r="CS188" s="116" t="str">
        <f aca="false">IF(OR($BK188&lt;&gt;Constants!$B$12,ISBLANK($C188)),"",BW188)</f>
        <v/>
      </c>
      <c r="CT188" s="117" t="str">
        <f aca="false">IF(OR($BK188&lt;&gt;Constants!$B$12,ISBLANK($C188)),"",CG188)</f>
        <v/>
      </c>
      <c r="CU188" s="118" t="str">
        <f aca="false">IF(OR($BK188&lt;&gt;Constants!$B$12,ISBLANK($C188)),"",CR188)</f>
        <v/>
      </c>
      <c r="CV188" s="117" t="str">
        <f aca="false">IF(OR($BK188&lt;&gt;Constants!$B$12,ISBLANK($C188)),"",IF(COUNT(CS188:CU188)=0,0,MAX(CS188:CU188)))</f>
        <v/>
      </c>
      <c r="CW188" s="117" t="str">
        <f aca="false">IF($BK188&lt;&gt;Constants!$B$12,"",CV188)</f>
        <v/>
      </c>
      <c r="CX188" s="117" t="str">
        <f aca="false">IF(ISNUMBER(CW188), RANK(CW188,$CW$11:$CW$510), "")</f>
        <v/>
      </c>
      <c r="CY188" s="116" t="str">
        <f aca="false">IF(OR($BK188&lt;&gt;Constants!$B$12,ISBLANK($C188)),"",MAX(BT188,CD188,CO188))</f>
        <v/>
      </c>
      <c r="CZ188" s="117" t="str">
        <f aca="false">IF(ISNUMBER(CY188), RANK(CY188,CY$11:CY$510), "")</f>
        <v/>
      </c>
      <c r="DA188" s="117" t="str">
        <f aca="false">IF(OR($BK188&lt;&gt;Constants!$B$12,ISBLANK($C188)),"",MAX(AM188,AU188,IF($CH188,BC188,0)))</f>
        <v/>
      </c>
      <c r="DB188" s="117" t="str">
        <f aca="false">IF(ISNUMBER(DA188), RANK(DA188,DA$11:DA$510,1), "")</f>
        <v/>
      </c>
      <c r="DC188" s="117" t="str">
        <f aca="false">IF(OR($BK188&lt;&gt;Constants!$B$12,ISBLANK($C188)),"",MAX(BV188,CF188,CQ188))</f>
        <v/>
      </c>
      <c r="DD188" s="117" t="str">
        <f aca="false">IF(ISNUMBER(DC188),RANK(DC188,DC$11:DC$510),"")</f>
        <v/>
      </c>
      <c r="DE188" s="123" t="str">
        <f aca="false">IFERROR(IF(OR($BK188&lt;&gt;Constants!$B$12, ISBLANK($C188)),"",LARGE(CS188:CU188,2)), 0)</f>
        <v/>
      </c>
      <c r="DF188" s="118" t="str">
        <f aca="false">IF(ISNUMBER(DE188), RANK(DE188,DE$11:DE$510), "")</f>
        <v/>
      </c>
      <c r="DG188" s="117" t="str">
        <f aca="false">IF(ISBLANK($C188),"",IF(BK188=Constants!$B$12,RANK($CX188, $CX$11:$CX$510, 1)+
SUMPRODUCT(--($CX$11:$CX$510=$CX188),--($CZ188&gt;$CZ$11:$CZ$510))+
SUMPRODUCT(--($CX$11:$CX$510=$CX188),--($CZ188=$CZ$11:$CZ$510),--($DB188&gt;$DB$11:$DB$510))+
SUMPRODUCT(--($CX$11:$CX$510=$CX188),--($CZ188=$CZ$11:$CZ$510),--($DB188=$DB$11:$DB$510), --($DD188&gt;$DD$11:$DD$510))+
SUMPRODUCT(--($CX$11:$CX$510=$CX188),--($CZ188=$CZ$11:$CZ$510),--($DB188=$DB$11:$DB$510), --($DD188=$DD$11:$DD$510), --($DF188&gt;$DF$11:$DF$510))
,BK188)
)</f>
        <v/>
      </c>
      <c r="DH188" s="117" t="str">
        <f aca="false">IF(ISBLANK(C188),"",IF(BK188&lt;&gt;Constants!$B$12, BK188, CX188-DG188))</f>
        <v/>
      </c>
      <c r="DI188" s="118"/>
      <c r="DJ188" s="124"/>
      <c r="DK188" s="125" t="str">
        <f aca="false">IF(ISBLANK($C188),"",IF($BK188=Constants!$B$13,$BM188,""))</f>
        <v/>
      </c>
      <c r="DL188" s="124" t="str">
        <f aca="false">IF(ISBLANK($C188),"",IF($BK188&lt;&gt;Constants!$B$12,"",IF(COUNT($CS188:$CU188)=0,"",MATCH($CV188,$CS188:$CU188,0))))</f>
        <v/>
      </c>
      <c r="DM188" s="126" t="str">
        <f aca="false">IF(ISNUMBER($DL188),CHOOSE($DL188,$BR188,$CB188,$CM188),"")</f>
        <v/>
      </c>
      <c r="DN188" s="126" t="str">
        <f aca="false">IF(ISNUMBER($DL188),CHOOSE($DL188,$BT188,$CD188,$CO188),"")</f>
        <v/>
      </c>
      <c r="DO188" s="126" t="str">
        <f aca="false">IF(ISNUMBER($DL188),CHOOSE($DL188,$BV188,$CF188,$CQ188),"")</f>
        <v/>
      </c>
      <c r="DP188" s="127" t="str">
        <f aca="false">IF(ISBLANK(C188),"",IF(BK188&lt;&gt;Constants!$B$12, BK188 ,CW188))</f>
        <v/>
      </c>
      <c r="DQ188" s="128" t="str">
        <f aca="false">IF(ISBLANK($C188),"",IF($BK188&lt;&gt;Constants!$B$12,$BK188,$BL188))</f>
        <v/>
      </c>
      <c r="DR188" s="128" t="str">
        <f aca="false">IF(ISBLANK(C188),"",DH188)</f>
        <v/>
      </c>
      <c r="DS188" s="128" t="str">
        <f aca="false">IF(ISBLANK(C188),"",DG188)</f>
        <v/>
      </c>
      <c r="DT188" s="129" t="str">
        <f aca="false">IF(ISBLANK(C188),
  "",
IF(DS188=Constants!$B$9,COUNTA($C$11:$C510)+2,IF(DS188=Constants!$B$10,COUNTA($C$11:$C510)+1,IF(DS188=Constants!$B$11,COUNTA($C$11:$C510),DS188))))</f>
        <v/>
      </c>
      <c r="DU188" s="3"/>
      <c r="DV188" s="130" t="n">
        <f aca="false">IF(OR(ISNUMBER(DS188),DS188="DQ",DS188="P",DS188="NS"),
    1,
    0
)</f>
        <v>0</v>
      </c>
      <c r="DW188" s="130" t="n">
        <v>178</v>
      </c>
      <c r="DX188" s="130" t="str">
        <f aca="false">IF(ISBLANK($C188),"",IF(ISNUMBER(DT188),DT188+ROW($B188)/1000,""))</f>
        <v/>
      </c>
      <c r="DY188" s="130" t="str">
        <f aca="false">IF(ISNUMBER(DX188), RANK(DX188,DX$11:DX$510,1), "")</f>
        <v/>
      </c>
      <c r="DZ188" s="130" t="str">
        <f aca="false">IF(ISBLANK($C188),
    "",
    $B188
)</f>
        <v/>
      </c>
      <c r="EA188" s="130" t="str">
        <f aca="false">IF(ISBLANK($C188),
    "",
    $C188
)</f>
        <v/>
      </c>
      <c r="EB188" s="130" t="str">
        <f aca="false">IF(ISBLANK($C188),
    "",
    $D188
)</f>
        <v/>
      </c>
      <c r="EC188" s="130" t="str">
        <f aca="false">IF(ISBLANK($C188),"",$DQ188)</f>
        <v/>
      </c>
      <c r="ED188" s="131" t="str">
        <f aca="false">DP188</f>
        <v/>
      </c>
      <c r="EE188" s="130" t="str">
        <f aca="false">IF(ISBLANK($C188),
    "",
    DS188
)</f>
        <v/>
      </c>
      <c r="EF188" s="132" t="str">
        <f aca="false">IF(DW188&gt;DV$10,
    "",
    VLOOKUP(DW188,DY$11:EE686,7,FALSE())
)</f>
        <v/>
      </c>
      <c r="EG188" s="133" t="str">
        <f aca="false">IF(DW188&gt;DV$10,
    "",
    VLOOKUP(DW188,DY$11:EE686,2,FALSE())
)</f>
        <v/>
      </c>
      <c r="EH188" s="133" t="str">
        <f aca="false">IF(DW188&gt;DV$10,
    "",
    VLOOKUP(DW188,DY$11:EE686,3,FALSE())
)</f>
        <v/>
      </c>
      <c r="EI188" s="133" t="str">
        <f aca="false">IF(DW188&gt;DV$10,
    "",
    VLOOKUP(DW188,DY$11:EE686,4,FALSE())
)</f>
        <v/>
      </c>
      <c r="EJ188" s="134" t="str">
        <f aca="false">IF(DW188&gt;DV$10,
    "",
    VLOOKUP(DW188,DY$11:EE686,6,FALSE())
)</f>
        <v/>
      </c>
      <c r="EK188" s="59"/>
    </row>
    <row r="189" customFormat="false" ht="15.75" hidden="false" customHeight="false" outlineLevel="0" collapsed="false">
      <c r="A189" s="3"/>
      <c r="B189" s="153"/>
      <c r="C189" s="154"/>
      <c r="D189" s="135"/>
      <c r="E189" s="158"/>
      <c r="F189" s="137"/>
      <c r="G189" s="137"/>
      <c r="H189" s="138"/>
      <c r="I189" s="139"/>
      <c r="J189" s="140"/>
      <c r="K189" s="140"/>
      <c r="L189" s="140"/>
      <c r="M189" s="140"/>
      <c r="N189" s="141"/>
      <c r="O189" s="142"/>
      <c r="P189" s="137"/>
      <c r="Q189" s="138"/>
      <c r="R189" s="139"/>
      <c r="S189" s="140"/>
      <c r="T189" s="140"/>
      <c r="U189" s="140"/>
      <c r="V189" s="140"/>
      <c r="W189" s="141"/>
      <c r="X189" s="142"/>
      <c r="Y189" s="137"/>
      <c r="Z189" s="138"/>
      <c r="AA189" s="139"/>
      <c r="AB189" s="140"/>
      <c r="AC189" s="140"/>
      <c r="AD189" s="140"/>
      <c r="AE189" s="140"/>
      <c r="AF189" s="141"/>
      <c r="AG189" s="143"/>
      <c r="AH189" s="139"/>
      <c r="AI189" s="116"/>
      <c r="AJ189" s="116" t="str">
        <f aca="false">IF(ISBLANK($C189),
  "",
IF(E189=Constants!$B$7,
  TRUE(),
IF(E189=Constants!$B$8,
  FALSE(),
  TRUE()
)))</f>
        <v/>
      </c>
      <c r="AK189" s="117" t="str">
        <f aca="false">IF(ISBLANK($C189),"",IF(F189=Constants!$B$8,FALSE(),TRUE()))</f>
        <v/>
      </c>
      <c r="AL189" s="117" t="str">
        <f aca="false">IF(ISBLANK($C189),"",COUNTA($G189:$O189)&gt;0)</f>
        <v/>
      </c>
      <c r="AM189" s="117" t="str">
        <f aca="false">IF(OR(ISBLANK($C189),$AL189&lt;&gt;TRUE()),"",IF(ISBLANK(G189),Constants!$B$27,MAX(0,G189)))</f>
        <v/>
      </c>
      <c r="AN189" s="117" t="str">
        <f aca="false">IF(OR(ISBLANK($C189),$AL189&lt;&gt;TRUE()),"",IF(ISBLANK(H189),Constants!$B$28,MAX(0,H189)))</f>
        <v/>
      </c>
      <c r="AO189" s="117" t="str">
        <f aca="false">IF(OR(ISBLANK($C189),$AL189&lt;&gt;TRUE()),"",IF(J189=Constants!$B$7,TRUE(),IF(J189=Constants!$B$8,FALSE(),TRUE())))</f>
        <v/>
      </c>
      <c r="AP189" s="117" t="str">
        <f aca="false">IF(OR(ISBLANK($C189),$AL189&lt;&gt;TRUE()),"",IF(I189=Constants!$B$7,TRUE(),IF(I189=Constants!$B$8,FALSE(),TRUE())))</f>
        <v/>
      </c>
      <c r="AQ189" s="117" t="str">
        <f aca="false">IF(OR(ISBLANK($C189),$AL189&lt;&gt;TRUE()),"",IF(K189=Constants!$B$33,TRUE(),IF(K189=Constants!$B$34,FALSE(),IF(AND(ISNUMBER(O189),OR(ISBLANK(N189),N189=0)),TRUE(),IF(AND(ISBLANK(O189),ISNUMBER(N189),N189&lt;&gt;0),FALSE(),"")))))</f>
        <v/>
      </c>
      <c r="AR189" s="117" t="str">
        <f aca="false">IF(OR(ISBLANK($C189),$AL189&lt;&gt;TRUE()),"",IF(ISBLANK(L189),Constants!$B$35,MAX(0,MIN(Constants!$B$31,L189))))</f>
        <v/>
      </c>
      <c r="AS189" s="117" t="str">
        <f aca="false">IF(OR(ISBLANK($C189),$AL189&lt;&gt;TRUE()),"",IF(ISBLANK(M189),Constants!$B$35,MAX(0,MIN(Constants!$B$32,M189))))</f>
        <v/>
      </c>
      <c r="AT189" s="117" t="str">
        <f aca="false">IF(ISBLANK($C189),"",COUNTA($P189:$X189)&gt;0)</f>
        <v/>
      </c>
      <c r="AU189" s="117" t="str">
        <f aca="false">IF(OR(ISBLANK($C189),$AT189&lt;&gt;TRUE()),"",IF(ISBLANK(P189),Constants!$B$27,MAX(0,P189)))</f>
        <v/>
      </c>
      <c r="AV189" s="117" t="str">
        <f aca="false">IF(OR(ISBLANK($C189),$AT189&lt;&gt;TRUE()),"",IF(ISBLANK(Q189),Constants!$B$28,MAX(0,Q189)))</f>
        <v/>
      </c>
      <c r="AW189" s="117" t="str">
        <f aca="false">IF(OR(ISBLANK($C189),$AT189&lt;&gt;TRUE()),"",IF(S189=Constants!$B$7,TRUE(),IF(S189=Constants!$B$8,FALSE(),TRUE())))</f>
        <v/>
      </c>
      <c r="AX189" s="117" t="str">
        <f aca="false">IF(OR(ISBLANK($C189),$AT189&lt;&gt;TRUE()),"",IF(R189=Constants!$B$7,TRUE(),IF(R189=Constants!$B$8,FALSE(),TRUE())))</f>
        <v/>
      </c>
      <c r="AY189" s="117" t="str">
        <f aca="false">IF(OR(ISBLANK($C189),$AT189&lt;&gt;TRUE()),"",IF(T189=Constants!$B$33,TRUE(),IF(T189=Constants!$B$34,FALSE(),IF(AND(ISNUMBER(X189),OR(ISBLANK(W189),W189=0)),TRUE(),IF(AND(ISBLANK(X189),ISNUMBER(W189),W189&lt;&gt;0),FALSE(),"")))))</f>
        <v/>
      </c>
      <c r="AZ189" s="117" t="str">
        <f aca="false">IF(OR(ISBLANK($C189),$AT189&lt;&gt;TRUE()),"",IF(ISBLANK(U189),Constants!$B$35,MAX(0,MIN(Constants!$B$31,U189))))</f>
        <v/>
      </c>
      <c r="BA189" s="117" t="str">
        <f aca="false">IF(OR(ISBLANK($C189),$AT189&lt;&gt;TRUE()),"",IF(ISBLANK(V189),Constants!$B$35,MAX(0,MIN(Constants!$B$32,V189))))</f>
        <v/>
      </c>
      <c r="BB189" s="117" t="str">
        <f aca="false">IF(ISBLANK($C189),"",COUNTA($Y189:$AG189)&gt;0)</f>
        <v/>
      </c>
      <c r="BC189" s="117" t="str">
        <f aca="false">IF(OR(ISBLANK($C189),$BB189&lt;&gt;TRUE()),"",IF(ISBLANK(Y189),Constants!$B$27,MAX(0,Y189)))</f>
        <v/>
      </c>
      <c r="BD189" s="117" t="str">
        <f aca="false">IF(OR(ISBLANK($C189),$BB189&lt;&gt;TRUE()),"",IF(ISBLANK(Z189),Constants!$B$28,MAX(0,Z189)))</f>
        <v/>
      </c>
      <c r="BE189" s="117" t="str">
        <f aca="false">IF(OR(ISBLANK($C189),$BB189&lt;&gt;TRUE()),"",IF(AB189=Constants!$B$7,TRUE(),IF(AB189=Constants!$B$8,FALSE(),TRUE())))</f>
        <v/>
      </c>
      <c r="BF189" s="117" t="str">
        <f aca="false">IF(OR(ISBLANK($C189),$BB189&lt;&gt;TRUE()),"",IF(AA189=Constants!$B$7,TRUE(),IF(AA189=Constants!$B$8,FALSE(),TRUE())))</f>
        <v/>
      </c>
      <c r="BG189" s="117" t="str">
        <f aca="false">IF(OR(ISBLANK($C189),$BB189&lt;&gt;TRUE()),"",IF(AC189=Constants!$B$33,TRUE(),IF(AC189=Constants!$B$34,FALSE(),IF(AND(ISNUMBER(AG189),OR(ISBLANK(AF189),AF189=0)),TRUE(),IF(AND(ISBLANK(AG189),ISNUMBER(AF189),AF189&lt;&gt;0),FALSE(),"")))))</f>
        <v/>
      </c>
      <c r="BH189" s="117" t="str">
        <f aca="false">IF(OR(ISBLANK($C189),$BB189&lt;&gt;TRUE()),"",IF(ISBLANK(AD189),Constants!$B$35,MAX(0,MIN(Constants!$B$31,AD189))))</f>
        <v/>
      </c>
      <c r="BI189" s="117" t="str">
        <f aca="false">IF(OR(ISBLANK($C189),$BB189&lt;&gt;TRUE()),"",IF(ISBLANK(AE189),Constants!$B$35,MAX(0,MIN(Constants!$B$32,AE189))))</f>
        <v/>
      </c>
      <c r="BJ189" s="118" t="str">
        <f aca="false">IF(ISBLANK($C189),
  "",
IF(AH189=Constants!$B$7,
  TRUE(),
IF(AH189=Constants!$B$8,
  FALSE(),
  FALSE()
)))</f>
        <v/>
      </c>
      <c r="BK189" s="117" t="str">
        <f aca="false">IF(ISBLANK($C189),"",IF($BJ189,Constants!$B$9,IF(COUNTA($E189:$AH189)=0,Constants!$B$10,IF(NOT($AK189),Constants!$B$11,IF(AND(NOT(ISNUMBER($BM189)),COUNTA($O189,$X189,$AG189)&gt;0),Constants!$B$13,Constants!$B$12)))))</f>
        <v/>
      </c>
      <c r="BL189" s="117" t="str">
        <f aca="false">IF(ISBLANK($C189),"",IF($BK189&lt;&gt;Constants!$B$12,$BK189,Constants!$B$4))</f>
        <v/>
      </c>
      <c r="BM189" s="116" t="str">
        <f aca="false">IF(OR(ISBLANK($D$8), NOT(ISNUMBER($D$8))), Constants!$B$17,$D$8)</f>
        <v>ERROR: Set Target Time in cell D8</v>
      </c>
      <c r="BN189" s="119" t="str">
        <f aca="false">IF(OR($BK189&lt;&gt;Constants!$B$12,$AL189&lt;&gt;TRUE()),"",IF(NOT($AO189),TRUE(),IF($AQ189="","",$AQ189)))</f>
        <v/>
      </c>
      <c r="BO189" s="120" t="n">
        <f aca="false">IF(BN189="",FALSE(),IF(NOT($AO189),TRUE(),IF($AQ189,ISNUMBER(O189),ISNUMBER(N189))))</f>
        <v>0</v>
      </c>
      <c r="BP189" s="121" t="str">
        <f aca="false">IF(BO189,IF($AJ189,1,Constants!$B$22)*POWER(Constants!$B$23,MAX($AM189,0))*POWER(Constants!$B$24,MAX($AN189,0)),"")</f>
        <v/>
      </c>
      <c r="BQ189" s="117" t="str">
        <f aca="false">IF(OR($BK189&lt;&gt;Constants!$B$12,NOT($BO189)),"",IF(NOT($AO189),0,Constants!$B$19*IF($AQ189,1,MAX(0,MIN(1,(Constants!$B$20-N189)/Constants!$B$20)))))</f>
        <v/>
      </c>
      <c r="BR189" s="117" t="str">
        <f aca="false">IF(BQ189="","",BQ189*IF($AP189,1,Constants!$B$25)*BP189)</f>
        <v/>
      </c>
      <c r="BS189" s="117" t="str">
        <f aca="false">IF(OR($BK189&lt;&gt;Constants!$B$12,NOT($BO189)),"",IF(NOT($AO189),0,IF(NOT($AQ189),0,MAX(0,Constants!$B$21*(1-ABS(O189-$BM189)/$BM189)))))</f>
        <v/>
      </c>
      <c r="BT189" s="117" t="str">
        <f aca="false">IF(BS189="","",BS189*BP189)</f>
        <v/>
      </c>
      <c r="BU189" s="117" t="str">
        <f aca="false">IF(OR($BK189&lt;&gt;Constants!$B$12,NOT($BO189)),"",IF(OR(NOT($AO189),NOT($AP189)),0,MIN(Constants!$B$18,(Constants!$B$29*$AR189+Constants!$B$30*$AS189)*IF($AQ189,1,MAX(0,MIN(1,(Constants!$B$20-N189)/Constants!$B$20))))))</f>
        <v/>
      </c>
      <c r="BV189" s="117" t="str">
        <f aca="false">IF(BU189="","",BU189*BP189)</f>
        <v/>
      </c>
      <c r="BW189" s="122" t="str">
        <f aca="false">IF(OR($BK189&lt;&gt;Constants!$B$12,NOT($BO189)),"",BR189+BT189+BV189)</f>
        <v/>
      </c>
      <c r="BX189" s="119" t="str">
        <f aca="false">IF(OR($BK189&lt;&gt;Constants!$B$12,$AT189&lt;&gt;TRUE()),"",IF(NOT($AW189),TRUE(),IF($AY189="","",$AY189)))</f>
        <v/>
      </c>
      <c r="BY189" s="120" t="n">
        <f aca="false">IF(BX189="",FALSE(),IF(NOT($AW189),TRUE(),IF($AY189,ISNUMBER(X189),ISNUMBER(W189))))</f>
        <v>0</v>
      </c>
      <c r="BZ189" s="121" t="str">
        <f aca="false">IF(BY189,IF($AJ189,1,Constants!$B$22)*POWER(Constants!$B$23,MAX($AU189,0))*POWER(Constants!$B$24,MAX($AV189,0)),"")</f>
        <v/>
      </c>
      <c r="CA189" s="117" t="str">
        <f aca="false">IF(OR($BK189&lt;&gt;Constants!$B$12,NOT($BY189)),"",IF(NOT($AW189),0,Constants!$B$19*IF($AY189,1,MAX(0,MIN(1,(Constants!$B$20-W189)/Constants!$B$20)))))</f>
        <v/>
      </c>
      <c r="CB189" s="117" t="str">
        <f aca="false">IF(CA189="","",CA189*IF($AX189,1,Constants!$B$25)*BZ189)</f>
        <v/>
      </c>
      <c r="CC189" s="117" t="str">
        <f aca="false">IF(OR($BK189&lt;&gt;Constants!$B$12,NOT($BY189)),"",IF(NOT($AW189),0,IF(NOT($AY189),0,MAX(0,Constants!$B$21*(1-ABS(X189-$BM189)/$BM189)))))</f>
        <v/>
      </c>
      <c r="CD189" s="117" t="str">
        <f aca="false">IF(CC189="","",CC189*BZ189)</f>
        <v/>
      </c>
      <c r="CE189" s="117" t="str">
        <f aca="false">IF(OR($BK189&lt;&gt;Constants!$B$12,NOT($BY189)),"",IF(OR(NOT($AW189),NOT($AX189)),0,MIN(Constants!$B$18,(Constants!$B$29*$AZ189+Constants!$B$30*$BA189)*IF($AY189,1,MAX(0,MIN(1,(Constants!$B$20-W189)/Constants!$B$20))))))</f>
        <v/>
      </c>
      <c r="CF189" s="117" t="str">
        <f aca="false">IF(CE189="","",CE189*BZ189)</f>
        <v/>
      </c>
      <c r="CG189" s="122" t="str">
        <f aca="false">IF(OR($BK189&lt;&gt;Constants!$B$12,NOT($BY189)),"",CB189+CD189+CF189)</f>
        <v/>
      </c>
      <c r="CH189" s="119" t="n">
        <f aca="false">IF(OR(BN189="",BX189=""),TRUE(),BN189&lt;&gt;BX189)</f>
        <v>1</v>
      </c>
      <c r="CI189" s="117" t="str">
        <f aca="false">IF(OR($BK189&lt;&gt;Constants!$B$12,$BB189&lt;&gt;TRUE(),NOT($CH189)),"",IF(NOT($BE189),TRUE(),IF($BG189="","",$BG189)))</f>
        <v/>
      </c>
      <c r="CJ189" s="120" t="n">
        <f aca="false">IF(CI189="",FALSE(),IF(NOT($BE189),TRUE(),IF($BG189,ISNUMBER(AG189),ISNUMBER(AF189))))</f>
        <v>0</v>
      </c>
      <c r="CK189" s="121" t="str">
        <f aca="false">IF(CJ189,IF($AJ189,1,Constants!$B$22)*POWER(Constants!$B$23,MAX($BC189,0))*POWER(Constants!$B$24,MAX($BD189,0)),"")</f>
        <v/>
      </c>
      <c r="CL189" s="117" t="str">
        <f aca="false">IF(OR($BK189&lt;&gt;Constants!$B$12,NOT($CJ189)),"",IF(NOT($BE189),0,Constants!$B$19*IF($BG189,1,MAX(0,MIN(1,(Constants!$B$20-AF189)/Constants!$B$20)))))</f>
        <v/>
      </c>
      <c r="CM189" s="117" t="str">
        <f aca="false">IF(CL189="","",CL189*IF($BF189,1,Constants!$B$25)*CK189)</f>
        <v/>
      </c>
      <c r="CN189" s="117" t="str">
        <f aca="false">IF(OR($BK189&lt;&gt;Constants!$B$12,NOT($CJ189)),"",IF(NOT($BE189),0,IF(NOT($BG189),0,MAX(0,Constants!$B$21*(1-ABS(AG189-$BM189)/$BM189)))))</f>
        <v/>
      </c>
      <c r="CO189" s="117" t="str">
        <f aca="false">IF(CN189="","",CN189*CK189)</f>
        <v/>
      </c>
      <c r="CP189" s="117" t="str">
        <f aca="false">IF(OR($BK189&lt;&gt;Constants!$B$12,NOT($CJ189)),"",IF(OR(NOT($BE189),NOT($BF189)),0,MIN(Constants!$B$18,(Constants!$B$29*$BH189+Constants!$B$30*$BI189)*IF($BG189,1,MAX(0,MIN(1,(Constants!$B$20-AF189)/Constants!$B$20))))))</f>
        <v/>
      </c>
      <c r="CQ189" s="117" t="str">
        <f aca="false">IF(CP189="","",CP189*CK189)</f>
        <v/>
      </c>
      <c r="CR189" s="122" t="str">
        <f aca="false">IF(OR($BK189&lt;&gt;Constants!$B$12,NOT($CJ189)),"",CM189+CO189+CQ189)</f>
        <v/>
      </c>
      <c r="CS189" s="116" t="str">
        <f aca="false">IF(OR($BK189&lt;&gt;Constants!$B$12,ISBLANK($C189)),"",BW189)</f>
        <v/>
      </c>
      <c r="CT189" s="117" t="str">
        <f aca="false">IF(OR($BK189&lt;&gt;Constants!$B$12,ISBLANK($C189)),"",CG189)</f>
        <v/>
      </c>
      <c r="CU189" s="118" t="str">
        <f aca="false">IF(OR($BK189&lt;&gt;Constants!$B$12,ISBLANK($C189)),"",CR189)</f>
        <v/>
      </c>
      <c r="CV189" s="117" t="str">
        <f aca="false">IF(OR($BK189&lt;&gt;Constants!$B$12,ISBLANK($C189)),"",IF(COUNT(CS189:CU189)=0,0,MAX(CS189:CU189)))</f>
        <v/>
      </c>
      <c r="CW189" s="117" t="str">
        <f aca="false">IF($BK189&lt;&gt;Constants!$B$12,"",CV189)</f>
        <v/>
      </c>
      <c r="CX189" s="117" t="str">
        <f aca="false">IF(ISNUMBER(CW189), RANK(CW189,$CW$11:$CW$510), "")</f>
        <v/>
      </c>
      <c r="CY189" s="116" t="str">
        <f aca="false">IF(OR($BK189&lt;&gt;Constants!$B$12,ISBLANK($C189)),"",MAX(BT189,CD189,CO189))</f>
        <v/>
      </c>
      <c r="CZ189" s="117" t="str">
        <f aca="false">IF(ISNUMBER(CY189), RANK(CY189,CY$11:CY$510), "")</f>
        <v/>
      </c>
      <c r="DA189" s="117" t="str">
        <f aca="false">IF(OR($BK189&lt;&gt;Constants!$B$12,ISBLANK($C189)),"",MAX(AM189,AU189,IF($CH189,BC189,0)))</f>
        <v/>
      </c>
      <c r="DB189" s="117" t="str">
        <f aca="false">IF(ISNUMBER(DA189), RANK(DA189,DA$11:DA$510,1), "")</f>
        <v/>
      </c>
      <c r="DC189" s="117" t="str">
        <f aca="false">IF(OR($BK189&lt;&gt;Constants!$B$12,ISBLANK($C189)),"",MAX(BV189,CF189,CQ189))</f>
        <v/>
      </c>
      <c r="DD189" s="117" t="str">
        <f aca="false">IF(ISNUMBER(DC189),RANK(DC189,DC$11:DC$510),"")</f>
        <v/>
      </c>
      <c r="DE189" s="123" t="str">
        <f aca="false">IFERROR(IF(OR($BK189&lt;&gt;Constants!$B$12, ISBLANK($C189)),"",LARGE(CS189:CU189,2)), 0)</f>
        <v/>
      </c>
      <c r="DF189" s="118" t="str">
        <f aca="false">IF(ISNUMBER(DE189), RANK(DE189,DE$11:DE$510), "")</f>
        <v/>
      </c>
      <c r="DG189" s="117" t="str">
        <f aca="false">IF(ISBLANK($C189),"",IF(BK189=Constants!$B$12,RANK($CX189, $CX$11:$CX$510, 1)+
SUMPRODUCT(--($CX$11:$CX$510=$CX189),--($CZ189&gt;$CZ$11:$CZ$510))+
SUMPRODUCT(--($CX$11:$CX$510=$CX189),--($CZ189=$CZ$11:$CZ$510),--($DB189&gt;$DB$11:$DB$510))+
SUMPRODUCT(--($CX$11:$CX$510=$CX189),--($CZ189=$CZ$11:$CZ$510),--($DB189=$DB$11:$DB$510), --($DD189&gt;$DD$11:$DD$510))+
SUMPRODUCT(--($CX$11:$CX$510=$CX189),--($CZ189=$CZ$11:$CZ$510),--($DB189=$DB$11:$DB$510), --($DD189=$DD$11:$DD$510), --($DF189&gt;$DF$11:$DF$510))
,BK189)
)</f>
        <v/>
      </c>
      <c r="DH189" s="117" t="str">
        <f aca="false">IF(ISBLANK(C189),"",IF(BK189&lt;&gt;Constants!$B$12, BK189, CX189-DG189))</f>
        <v/>
      </c>
      <c r="DI189" s="118"/>
      <c r="DJ189" s="124"/>
      <c r="DK189" s="125" t="str">
        <f aca="false">IF(ISBLANK($C189),"",IF($BK189=Constants!$B$13,$BM189,""))</f>
        <v/>
      </c>
      <c r="DL189" s="124" t="str">
        <f aca="false">IF(ISBLANK($C189),"",IF($BK189&lt;&gt;Constants!$B$12,"",IF(COUNT($CS189:$CU189)=0,"",MATCH($CV189,$CS189:$CU189,0))))</f>
        <v/>
      </c>
      <c r="DM189" s="126" t="str">
        <f aca="false">IF(ISNUMBER($DL189),CHOOSE($DL189,$BR189,$CB189,$CM189),"")</f>
        <v/>
      </c>
      <c r="DN189" s="126" t="str">
        <f aca="false">IF(ISNUMBER($DL189),CHOOSE($DL189,$BT189,$CD189,$CO189),"")</f>
        <v/>
      </c>
      <c r="DO189" s="126" t="str">
        <f aca="false">IF(ISNUMBER($DL189),CHOOSE($DL189,$BV189,$CF189,$CQ189),"")</f>
        <v/>
      </c>
      <c r="DP189" s="127" t="str">
        <f aca="false">IF(ISBLANK(C189),"",IF(BK189&lt;&gt;Constants!$B$12, BK189 ,CW189))</f>
        <v/>
      </c>
      <c r="DQ189" s="128" t="str">
        <f aca="false">IF(ISBLANK($C189),"",IF($BK189&lt;&gt;Constants!$B$12,$BK189,$BL189))</f>
        <v/>
      </c>
      <c r="DR189" s="128" t="str">
        <f aca="false">IF(ISBLANK(C189),"",DH189)</f>
        <v/>
      </c>
      <c r="DS189" s="128" t="str">
        <f aca="false">IF(ISBLANK(C189),"",DG189)</f>
        <v/>
      </c>
      <c r="DT189" s="129" t="str">
        <f aca="false">IF(ISBLANK(C189),
  "",
IF(DS189=Constants!$B$9,COUNTA($C$11:$C510)+2,IF(DS189=Constants!$B$10,COUNTA($C$11:$C510)+1,IF(DS189=Constants!$B$11,COUNTA($C$11:$C510),DS189))))</f>
        <v/>
      </c>
      <c r="DU189" s="3"/>
      <c r="DV189" s="130" t="n">
        <f aca="false">IF(OR(ISNUMBER(DS189),DS189="DQ",DS189="P",DS189="NS"),
    1,
    0
)</f>
        <v>0</v>
      </c>
      <c r="DW189" s="130" t="n">
        <v>179</v>
      </c>
      <c r="DX189" s="130" t="str">
        <f aca="false">IF(ISBLANK($C189),"",IF(ISNUMBER(DT189),DT189+ROW($B189)/1000,""))</f>
        <v/>
      </c>
      <c r="DY189" s="130" t="str">
        <f aca="false">IF(ISNUMBER(DX189), RANK(DX189,DX$11:DX$510,1), "")</f>
        <v/>
      </c>
      <c r="DZ189" s="130" t="str">
        <f aca="false">IF(ISBLANK($C189),
    "",
    $B189
)</f>
        <v/>
      </c>
      <c r="EA189" s="130" t="str">
        <f aca="false">IF(ISBLANK($C189),
    "",
    $C189
)</f>
        <v/>
      </c>
      <c r="EB189" s="130" t="str">
        <f aca="false">IF(ISBLANK($C189),
    "",
    $D189
)</f>
        <v/>
      </c>
      <c r="EC189" s="130" t="str">
        <f aca="false">IF(ISBLANK($C189),"",$DQ189)</f>
        <v/>
      </c>
      <c r="ED189" s="131" t="str">
        <f aca="false">DP189</f>
        <v/>
      </c>
      <c r="EE189" s="130" t="str">
        <f aca="false">IF(ISBLANK($C189),
    "",
    DS189
)</f>
        <v/>
      </c>
      <c r="EF189" s="132" t="str">
        <f aca="false">IF(DW189&gt;DV$10,
    "",
    VLOOKUP(DW189,DY$11:EE687,7,FALSE())
)</f>
        <v/>
      </c>
      <c r="EG189" s="133" t="str">
        <f aca="false">IF(DW189&gt;DV$10,
    "",
    VLOOKUP(DW189,DY$11:EE687,2,FALSE())
)</f>
        <v/>
      </c>
      <c r="EH189" s="133" t="str">
        <f aca="false">IF(DW189&gt;DV$10,
    "",
    VLOOKUP(DW189,DY$11:EE687,3,FALSE())
)</f>
        <v/>
      </c>
      <c r="EI189" s="133" t="str">
        <f aca="false">IF(DW189&gt;DV$10,
    "",
    VLOOKUP(DW189,DY$11:EE687,4,FALSE())
)</f>
        <v/>
      </c>
      <c r="EJ189" s="134" t="str">
        <f aca="false">IF(DW189&gt;DV$10,
    "",
    VLOOKUP(DW189,DY$11:EE687,6,FALSE())
)</f>
        <v/>
      </c>
      <c r="EK189" s="59"/>
    </row>
    <row r="190" customFormat="false" ht="15.75" hidden="false" customHeight="false" outlineLevel="0" collapsed="false">
      <c r="A190" s="3"/>
      <c r="B190" s="153"/>
      <c r="C190" s="154"/>
      <c r="D190" s="135"/>
      <c r="E190" s="158"/>
      <c r="F190" s="137"/>
      <c r="G190" s="137"/>
      <c r="H190" s="138"/>
      <c r="I190" s="139"/>
      <c r="J190" s="140"/>
      <c r="K190" s="140"/>
      <c r="L190" s="140"/>
      <c r="M190" s="140"/>
      <c r="N190" s="141"/>
      <c r="O190" s="142"/>
      <c r="P190" s="137"/>
      <c r="Q190" s="138"/>
      <c r="R190" s="139"/>
      <c r="S190" s="140"/>
      <c r="T190" s="140"/>
      <c r="U190" s="140"/>
      <c r="V190" s="140"/>
      <c r="W190" s="141"/>
      <c r="X190" s="142"/>
      <c r="Y190" s="137"/>
      <c r="Z190" s="138"/>
      <c r="AA190" s="139"/>
      <c r="AB190" s="140"/>
      <c r="AC190" s="140"/>
      <c r="AD190" s="140"/>
      <c r="AE190" s="140"/>
      <c r="AF190" s="141"/>
      <c r="AG190" s="143"/>
      <c r="AH190" s="139"/>
      <c r="AI190" s="116"/>
      <c r="AJ190" s="116" t="str">
        <f aca="false">IF(ISBLANK($C190),
  "",
IF(E190=Constants!$B$7,
  TRUE(),
IF(E190=Constants!$B$8,
  FALSE(),
  TRUE()
)))</f>
        <v/>
      </c>
      <c r="AK190" s="117" t="str">
        <f aca="false">IF(ISBLANK($C190),"",IF(F190=Constants!$B$8,FALSE(),TRUE()))</f>
        <v/>
      </c>
      <c r="AL190" s="117" t="str">
        <f aca="false">IF(ISBLANK($C190),"",COUNTA($G190:$O190)&gt;0)</f>
        <v/>
      </c>
      <c r="AM190" s="117" t="str">
        <f aca="false">IF(OR(ISBLANK($C190),$AL190&lt;&gt;TRUE()),"",IF(ISBLANK(G190),Constants!$B$27,MAX(0,G190)))</f>
        <v/>
      </c>
      <c r="AN190" s="117" t="str">
        <f aca="false">IF(OR(ISBLANK($C190),$AL190&lt;&gt;TRUE()),"",IF(ISBLANK(H190),Constants!$B$28,MAX(0,H190)))</f>
        <v/>
      </c>
      <c r="AO190" s="117" t="str">
        <f aca="false">IF(OR(ISBLANK($C190),$AL190&lt;&gt;TRUE()),"",IF(J190=Constants!$B$7,TRUE(),IF(J190=Constants!$B$8,FALSE(),TRUE())))</f>
        <v/>
      </c>
      <c r="AP190" s="117" t="str">
        <f aca="false">IF(OR(ISBLANK($C190),$AL190&lt;&gt;TRUE()),"",IF(I190=Constants!$B$7,TRUE(),IF(I190=Constants!$B$8,FALSE(),TRUE())))</f>
        <v/>
      </c>
      <c r="AQ190" s="117" t="str">
        <f aca="false">IF(OR(ISBLANK($C190),$AL190&lt;&gt;TRUE()),"",IF(K190=Constants!$B$33,TRUE(),IF(K190=Constants!$B$34,FALSE(),IF(AND(ISNUMBER(O190),OR(ISBLANK(N190),N190=0)),TRUE(),IF(AND(ISBLANK(O190),ISNUMBER(N190),N190&lt;&gt;0),FALSE(),"")))))</f>
        <v/>
      </c>
      <c r="AR190" s="117" t="str">
        <f aca="false">IF(OR(ISBLANK($C190),$AL190&lt;&gt;TRUE()),"",IF(ISBLANK(L190),Constants!$B$35,MAX(0,MIN(Constants!$B$31,L190))))</f>
        <v/>
      </c>
      <c r="AS190" s="117" t="str">
        <f aca="false">IF(OR(ISBLANK($C190),$AL190&lt;&gt;TRUE()),"",IF(ISBLANK(M190),Constants!$B$35,MAX(0,MIN(Constants!$B$32,M190))))</f>
        <v/>
      </c>
      <c r="AT190" s="117" t="str">
        <f aca="false">IF(ISBLANK($C190),"",COUNTA($P190:$X190)&gt;0)</f>
        <v/>
      </c>
      <c r="AU190" s="117" t="str">
        <f aca="false">IF(OR(ISBLANK($C190),$AT190&lt;&gt;TRUE()),"",IF(ISBLANK(P190),Constants!$B$27,MAX(0,P190)))</f>
        <v/>
      </c>
      <c r="AV190" s="117" t="str">
        <f aca="false">IF(OR(ISBLANK($C190),$AT190&lt;&gt;TRUE()),"",IF(ISBLANK(Q190),Constants!$B$28,MAX(0,Q190)))</f>
        <v/>
      </c>
      <c r="AW190" s="117" t="str">
        <f aca="false">IF(OR(ISBLANK($C190),$AT190&lt;&gt;TRUE()),"",IF(S190=Constants!$B$7,TRUE(),IF(S190=Constants!$B$8,FALSE(),TRUE())))</f>
        <v/>
      </c>
      <c r="AX190" s="117" t="str">
        <f aca="false">IF(OR(ISBLANK($C190),$AT190&lt;&gt;TRUE()),"",IF(R190=Constants!$B$7,TRUE(),IF(R190=Constants!$B$8,FALSE(),TRUE())))</f>
        <v/>
      </c>
      <c r="AY190" s="117" t="str">
        <f aca="false">IF(OR(ISBLANK($C190),$AT190&lt;&gt;TRUE()),"",IF(T190=Constants!$B$33,TRUE(),IF(T190=Constants!$B$34,FALSE(),IF(AND(ISNUMBER(X190),OR(ISBLANK(W190),W190=0)),TRUE(),IF(AND(ISBLANK(X190),ISNUMBER(W190),W190&lt;&gt;0),FALSE(),"")))))</f>
        <v/>
      </c>
      <c r="AZ190" s="117" t="str">
        <f aca="false">IF(OR(ISBLANK($C190),$AT190&lt;&gt;TRUE()),"",IF(ISBLANK(U190),Constants!$B$35,MAX(0,MIN(Constants!$B$31,U190))))</f>
        <v/>
      </c>
      <c r="BA190" s="117" t="str">
        <f aca="false">IF(OR(ISBLANK($C190),$AT190&lt;&gt;TRUE()),"",IF(ISBLANK(V190),Constants!$B$35,MAX(0,MIN(Constants!$B$32,V190))))</f>
        <v/>
      </c>
      <c r="BB190" s="117" t="str">
        <f aca="false">IF(ISBLANK($C190),"",COUNTA($Y190:$AG190)&gt;0)</f>
        <v/>
      </c>
      <c r="BC190" s="117" t="str">
        <f aca="false">IF(OR(ISBLANK($C190),$BB190&lt;&gt;TRUE()),"",IF(ISBLANK(Y190),Constants!$B$27,MAX(0,Y190)))</f>
        <v/>
      </c>
      <c r="BD190" s="117" t="str">
        <f aca="false">IF(OR(ISBLANK($C190),$BB190&lt;&gt;TRUE()),"",IF(ISBLANK(Z190),Constants!$B$28,MAX(0,Z190)))</f>
        <v/>
      </c>
      <c r="BE190" s="117" t="str">
        <f aca="false">IF(OR(ISBLANK($C190),$BB190&lt;&gt;TRUE()),"",IF(AB190=Constants!$B$7,TRUE(),IF(AB190=Constants!$B$8,FALSE(),TRUE())))</f>
        <v/>
      </c>
      <c r="BF190" s="117" t="str">
        <f aca="false">IF(OR(ISBLANK($C190),$BB190&lt;&gt;TRUE()),"",IF(AA190=Constants!$B$7,TRUE(),IF(AA190=Constants!$B$8,FALSE(),TRUE())))</f>
        <v/>
      </c>
      <c r="BG190" s="117" t="str">
        <f aca="false">IF(OR(ISBLANK($C190),$BB190&lt;&gt;TRUE()),"",IF(AC190=Constants!$B$33,TRUE(),IF(AC190=Constants!$B$34,FALSE(),IF(AND(ISNUMBER(AG190),OR(ISBLANK(AF190),AF190=0)),TRUE(),IF(AND(ISBLANK(AG190),ISNUMBER(AF190),AF190&lt;&gt;0),FALSE(),"")))))</f>
        <v/>
      </c>
      <c r="BH190" s="117" t="str">
        <f aca="false">IF(OR(ISBLANK($C190),$BB190&lt;&gt;TRUE()),"",IF(ISBLANK(AD190),Constants!$B$35,MAX(0,MIN(Constants!$B$31,AD190))))</f>
        <v/>
      </c>
      <c r="BI190" s="117" t="str">
        <f aca="false">IF(OR(ISBLANK($C190),$BB190&lt;&gt;TRUE()),"",IF(ISBLANK(AE190),Constants!$B$35,MAX(0,MIN(Constants!$B$32,AE190))))</f>
        <v/>
      </c>
      <c r="BJ190" s="118" t="str">
        <f aca="false">IF(ISBLANK($C190),
  "",
IF(AH190=Constants!$B$7,
  TRUE(),
IF(AH190=Constants!$B$8,
  FALSE(),
  FALSE()
)))</f>
        <v/>
      </c>
      <c r="BK190" s="117" t="str">
        <f aca="false">IF(ISBLANK($C190),"",IF($BJ190,Constants!$B$9,IF(COUNTA($E190:$AH190)=0,Constants!$B$10,IF(NOT($AK190),Constants!$B$11,IF(AND(NOT(ISNUMBER($BM190)),COUNTA($O190,$X190,$AG190)&gt;0),Constants!$B$13,Constants!$B$12)))))</f>
        <v/>
      </c>
      <c r="BL190" s="117" t="str">
        <f aca="false">IF(ISBLANK($C190),"",IF($BK190&lt;&gt;Constants!$B$12,$BK190,Constants!$B$4))</f>
        <v/>
      </c>
      <c r="BM190" s="116" t="str">
        <f aca="false">IF(OR(ISBLANK($D$8), NOT(ISNUMBER($D$8))), Constants!$B$17,$D$8)</f>
        <v>ERROR: Set Target Time in cell D8</v>
      </c>
      <c r="BN190" s="119" t="str">
        <f aca="false">IF(OR($BK190&lt;&gt;Constants!$B$12,$AL190&lt;&gt;TRUE()),"",IF(NOT($AO190),TRUE(),IF($AQ190="","",$AQ190)))</f>
        <v/>
      </c>
      <c r="BO190" s="120" t="n">
        <f aca="false">IF(BN190="",FALSE(),IF(NOT($AO190),TRUE(),IF($AQ190,ISNUMBER(O190),ISNUMBER(N190))))</f>
        <v>0</v>
      </c>
      <c r="BP190" s="121" t="str">
        <f aca="false">IF(BO190,IF($AJ190,1,Constants!$B$22)*POWER(Constants!$B$23,MAX($AM190,0))*POWER(Constants!$B$24,MAX($AN190,0)),"")</f>
        <v/>
      </c>
      <c r="BQ190" s="117" t="str">
        <f aca="false">IF(OR($BK190&lt;&gt;Constants!$B$12,NOT($BO190)),"",IF(NOT($AO190),0,Constants!$B$19*IF($AQ190,1,MAX(0,MIN(1,(Constants!$B$20-N190)/Constants!$B$20)))))</f>
        <v/>
      </c>
      <c r="BR190" s="117" t="str">
        <f aca="false">IF(BQ190="","",BQ190*IF($AP190,1,Constants!$B$25)*BP190)</f>
        <v/>
      </c>
      <c r="BS190" s="117" t="str">
        <f aca="false">IF(OR($BK190&lt;&gt;Constants!$B$12,NOT($BO190)),"",IF(NOT($AO190),0,IF(NOT($AQ190),0,MAX(0,Constants!$B$21*(1-ABS(O190-$BM190)/$BM190)))))</f>
        <v/>
      </c>
      <c r="BT190" s="117" t="str">
        <f aca="false">IF(BS190="","",BS190*BP190)</f>
        <v/>
      </c>
      <c r="BU190" s="117" t="str">
        <f aca="false">IF(OR($BK190&lt;&gt;Constants!$B$12,NOT($BO190)),"",IF(OR(NOT($AO190),NOT($AP190)),0,MIN(Constants!$B$18,(Constants!$B$29*$AR190+Constants!$B$30*$AS190)*IF($AQ190,1,MAX(0,MIN(1,(Constants!$B$20-N190)/Constants!$B$20))))))</f>
        <v/>
      </c>
      <c r="BV190" s="117" t="str">
        <f aca="false">IF(BU190="","",BU190*BP190)</f>
        <v/>
      </c>
      <c r="BW190" s="122" t="str">
        <f aca="false">IF(OR($BK190&lt;&gt;Constants!$B$12,NOT($BO190)),"",BR190+BT190+BV190)</f>
        <v/>
      </c>
      <c r="BX190" s="119" t="str">
        <f aca="false">IF(OR($BK190&lt;&gt;Constants!$B$12,$AT190&lt;&gt;TRUE()),"",IF(NOT($AW190),TRUE(),IF($AY190="","",$AY190)))</f>
        <v/>
      </c>
      <c r="BY190" s="120" t="n">
        <f aca="false">IF(BX190="",FALSE(),IF(NOT($AW190),TRUE(),IF($AY190,ISNUMBER(X190),ISNUMBER(W190))))</f>
        <v>0</v>
      </c>
      <c r="BZ190" s="121" t="str">
        <f aca="false">IF(BY190,IF($AJ190,1,Constants!$B$22)*POWER(Constants!$B$23,MAX($AU190,0))*POWER(Constants!$B$24,MAX($AV190,0)),"")</f>
        <v/>
      </c>
      <c r="CA190" s="117" t="str">
        <f aca="false">IF(OR($BK190&lt;&gt;Constants!$B$12,NOT($BY190)),"",IF(NOT($AW190),0,Constants!$B$19*IF($AY190,1,MAX(0,MIN(1,(Constants!$B$20-W190)/Constants!$B$20)))))</f>
        <v/>
      </c>
      <c r="CB190" s="117" t="str">
        <f aca="false">IF(CA190="","",CA190*IF($AX190,1,Constants!$B$25)*BZ190)</f>
        <v/>
      </c>
      <c r="CC190" s="117" t="str">
        <f aca="false">IF(OR($BK190&lt;&gt;Constants!$B$12,NOT($BY190)),"",IF(NOT($AW190),0,IF(NOT($AY190),0,MAX(0,Constants!$B$21*(1-ABS(X190-$BM190)/$BM190)))))</f>
        <v/>
      </c>
      <c r="CD190" s="117" t="str">
        <f aca="false">IF(CC190="","",CC190*BZ190)</f>
        <v/>
      </c>
      <c r="CE190" s="117" t="str">
        <f aca="false">IF(OR($BK190&lt;&gt;Constants!$B$12,NOT($BY190)),"",IF(OR(NOT($AW190),NOT($AX190)),0,MIN(Constants!$B$18,(Constants!$B$29*$AZ190+Constants!$B$30*$BA190)*IF($AY190,1,MAX(0,MIN(1,(Constants!$B$20-W190)/Constants!$B$20))))))</f>
        <v/>
      </c>
      <c r="CF190" s="117" t="str">
        <f aca="false">IF(CE190="","",CE190*BZ190)</f>
        <v/>
      </c>
      <c r="CG190" s="122" t="str">
        <f aca="false">IF(OR($BK190&lt;&gt;Constants!$B$12,NOT($BY190)),"",CB190+CD190+CF190)</f>
        <v/>
      </c>
      <c r="CH190" s="119" t="n">
        <f aca="false">IF(OR(BN190="",BX190=""),TRUE(),BN190&lt;&gt;BX190)</f>
        <v>1</v>
      </c>
      <c r="CI190" s="117" t="str">
        <f aca="false">IF(OR($BK190&lt;&gt;Constants!$B$12,$BB190&lt;&gt;TRUE(),NOT($CH190)),"",IF(NOT($BE190),TRUE(),IF($BG190="","",$BG190)))</f>
        <v/>
      </c>
      <c r="CJ190" s="120" t="n">
        <f aca="false">IF(CI190="",FALSE(),IF(NOT($BE190),TRUE(),IF($BG190,ISNUMBER(AG190),ISNUMBER(AF190))))</f>
        <v>0</v>
      </c>
      <c r="CK190" s="121" t="str">
        <f aca="false">IF(CJ190,IF($AJ190,1,Constants!$B$22)*POWER(Constants!$B$23,MAX($BC190,0))*POWER(Constants!$B$24,MAX($BD190,0)),"")</f>
        <v/>
      </c>
      <c r="CL190" s="117" t="str">
        <f aca="false">IF(OR($BK190&lt;&gt;Constants!$B$12,NOT($CJ190)),"",IF(NOT($BE190),0,Constants!$B$19*IF($BG190,1,MAX(0,MIN(1,(Constants!$B$20-AF190)/Constants!$B$20)))))</f>
        <v/>
      </c>
      <c r="CM190" s="117" t="str">
        <f aca="false">IF(CL190="","",CL190*IF($BF190,1,Constants!$B$25)*CK190)</f>
        <v/>
      </c>
      <c r="CN190" s="117" t="str">
        <f aca="false">IF(OR($BK190&lt;&gt;Constants!$B$12,NOT($CJ190)),"",IF(NOT($BE190),0,IF(NOT($BG190),0,MAX(0,Constants!$B$21*(1-ABS(AG190-$BM190)/$BM190)))))</f>
        <v/>
      </c>
      <c r="CO190" s="117" t="str">
        <f aca="false">IF(CN190="","",CN190*CK190)</f>
        <v/>
      </c>
      <c r="CP190" s="117" t="str">
        <f aca="false">IF(OR($BK190&lt;&gt;Constants!$B$12,NOT($CJ190)),"",IF(OR(NOT($BE190),NOT($BF190)),0,MIN(Constants!$B$18,(Constants!$B$29*$BH190+Constants!$B$30*$BI190)*IF($BG190,1,MAX(0,MIN(1,(Constants!$B$20-AF190)/Constants!$B$20))))))</f>
        <v/>
      </c>
      <c r="CQ190" s="117" t="str">
        <f aca="false">IF(CP190="","",CP190*CK190)</f>
        <v/>
      </c>
      <c r="CR190" s="122" t="str">
        <f aca="false">IF(OR($BK190&lt;&gt;Constants!$B$12,NOT($CJ190)),"",CM190+CO190+CQ190)</f>
        <v/>
      </c>
      <c r="CS190" s="116" t="str">
        <f aca="false">IF(OR($BK190&lt;&gt;Constants!$B$12,ISBLANK($C190)),"",BW190)</f>
        <v/>
      </c>
      <c r="CT190" s="117" t="str">
        <f aca="false">IF(OR($BK190&lt;&gt;Constants!$B$12,ISBLANK($C190)),"",CG190)</f>
        <v/>
      </c>
      <c r="CU190" s="118" t="str">
        <f aca="false">IF(OR($BK190&lt;&gt;Constants!$B$12,ISBLANK($C190)),"",CR190)</f>
        <v/>
      </c>
      <c r="CV190" s="117" t="str">
        <f aca="false">IF(OR($BK190&lt;&gt;Constants!$B$12,ISBLANK($C190)),"",IF(COUNT(CS190:CU190)=0,0,MAX(CS190:CU190)))</f>
        <v/>
      </c>
      <c r="CW190" s="117" t="str">
        <f aca="false">IF($BK190&lt;&gt;Constants!$B$12,"",CV190)</f>
        <v/>
      </c>
      <c r="CX190" s="117" t="str">
        <f aca="false">IF(ISNUMBER(CW190), RANK(CW190,$CW$11:$CW$510), "")</f>
        <v/>
      </c>
      <c r="CY190" s="116" t="str">
        <f aca="false">IF(OR($BK190&lt;&gt;Constants!$B$12,ISBLANK($C190)),"",MAX(BT190,CD190,CO190))</f>
        <v/>
      </c>
      <c r="CZ190" s="117" t="str">
        <f aca="false">IF(ISNUMBER(CY190), RANK(CY190,CY$11:CY$510), "")</f>
        <v/>
      </c>
      <c r="DA190" s="117" t="str">
        <f aca="false">IF(OR($BK190&lt;&gt;Constants!$B$12,ISBLANK($C190)),"",MAX(AM190,AU190,IF($CH190,BC190,0)))</f>
        <v/>
      </c>
      <c r="DB190" s="117" t="str">
        <f aca="false">IF(ISNUMBER(DA190), RANK(DA190,DA$11:DA$510,1), "")</f>
        <v/>
      </c>
      <c r="DC190" s="117" t="str">
        <f aca="false">IF(OR($BK190&lt;&gt;Constants!$B$12,ISBLANK($C190)),"",MAX(BV190,CF190,CQ190))</f>
        <v/>
      </c>
      <c r="DD190" s="117" t="str">
        <f aca="false">IF(ISNUMBER(DC190),RANK(DC190,DC$11:DC$510),"")</f>
        <v/>
      </c>
      <c r="DE190" s="123" t="str">
        <f aca="false">IFERROR(IF(OR($BK190&lt;&gt;Constants!$B$12, ISBLANK($C190)),"",LARGE(CS190:CU190,2)), 0)</f>
        <v/>
      </c>
      <c r="DF190" s="118" t="str">
        <f aca="false">IF(ISNUMBER(DE190), RANK(DE190,DE$11:DE$510), "")</f>
        <v/>
      </c>
      <c r="DG190" s="117" t="str">
        <f aca="false">IF(ISBLANK($C190),"",IF(BK190=Constants!$B$12,RANK($CX190, $CX$11:$CX$510, 1)+
SUMPRODUCT(--($CX$11:$CX$510=$CX190),--($CZ190&gt;$CZ$11:$CZ$510))+
SUMPRODUCT(--($CX$11:$CX$510=$CX190),--($CZ190=$CZ$11:$CZ$510),--($DB190&gt;$DB$11:$DB$510))+
SUMPRODUCT(--($CX$11:$CX$510=$CX190),--($CZ190=$CZ$11:$CZ$510),--($DB190=$DB$11:$DB$510), --($DD190&gt;$DD$11:$DD$510))+
SUMPRODUCT(--($CX$11:$CX$510=$CX190),--($CZ190=$CZ$11:$CZ$510),--($DB190=$DB$11:$DB$510), --($DD190=$DD$11:$DD$510), --($DF190&gt;$DF$11:$DF$510))
,BK190)
)</f>
        <v/>
      </c>
      <c r="DH190" s="117" t="str">
        <f aca="false">IF(ISBLANK(C190),"",IF(BK190&lt;&gt;Constants!$B$12, BK190, CX190-DG190))</f>
        <v/>
      </c>
      <c r="DI190" s="118"/>
      <c r="DJ190" s="124"/>
      <c r="DK190" s="125" t="str">
        <f aca="false">IF(ISBLANK($C190),"",IF($BK190=Constants!$B$13,$BM190,""))</f>
        <v/>
      </c>
      <c r="DL190" s="124" t="str">
        <f aca="false">IF(ISBLANK($C190),"",IF($BK190&lt;&gt;Constants!$B$12,"",IF(COUNT($CS190:$CU190)=0,"",MATCH($CV190,$CS190:$CU190,0))))</f>
        <v/>
      </c>
      <c r="DM190" s="126" t="str">
        <f aca="false">IF(ISNUMBER($DL190),CHOOSE($DL190,$BR190,$CB190,$CM190),"")</f>
        <v/>
      </c>
      <c r="DN190" s="126" t="str">
        <f aca="false">IF(ISNUMBER($DL190),CHOOSE($DL190,$BT190,$CD190,$CO190),"")</f>
        <v/>
      </c>
      <c r="DO190" s="126" t="str">
        <f aca="false">IF(ISNUMBER($DL190),CHOOSE($DL190,$BV190,$CF190,$CQ190),"")</f>
        <v/>
      </c>
      <c r="DP190" s="127" t="str">
        <f aca="false">IF(ISBLANK(C190),"",IF(BK190&lt;&gt;Constants!$B$12, BK190 ,CW190))</f>
        <v/>
      </c>
      <c r="DQ190" s="128" t="str">
        <f aca="false">IF(ISBLANK($C190),"",IF($BK190&lt;&gt;Constants!$B$12,$BK190,$BL190))</f>
        <v/>
      </c>
      <c r="DR190" s="128" t="str">
        <f aca="false">IF(ISBLANK(C190),"",DH190)</f>
        <v/>
      </c>
      <c r="DS190" s="128" t="str">
        <f aca="false">IF(ISBLANK(C190),"",DG190)</f>
        <v/>
      </c>
      <c r="DT190" s="129" t="str">
        <f aca="false">IF(ISBLANK(C190),
  "",
IF(DS190=Constants!$B$9,COUNTA($C$11:$C510)+2,IF(DS190=Constants!$B$10,COUNTA($C$11:$C510)+1,IF(DS190=Constants!$B$11,COUNTA($C$11:$C510),DS190))))</f>
        <v/>
      </c>
      <c r="DU190" s="3"/>
      <c r="DV190" s="130" t="n">
        <f aca="false">IF(OR(ISNUMBER(DS190),DS190="DQ",DS190="P",DS190="NS"),
    1,
    0
)</f>
        <v>0</v>
      </c>
      <c r="DW190" s="130" t="n">
        <v>180</v>
      </c>
      <c r="DX190" s="130" t="str">
        <f aca="false">IF(ISBLANK($C190),"",IF(ISNUMBER(DT190),DT190+ROW($B190)/1000,""))</f>
        <v/>
      </c>
      <c r="DY190" s="130" t="str">
        <f aca="false">IF(ISNUMBER(DX190), RANK(DX190,DX$11:DX$510,1), "")</f>
        <v/>
      </c>
      <c r="DZ190" s="130" t="str">
        <f aca="false">IF(ISBLANK($C190),
    "",
    $B190
)</f>
        <v/>
      </c>
      <c r="EA190" s="130" t="str">
        <f aca="false">IF(ISBLANK($C190),
    "",
    $C190
)</f>
        <v/>
      </c>
      <c r="EB190" s="130" t="str">
        <f aca="false">IF(ISBLANK($C190),
    "",
    $D190
)</f>
        <v/>
      </c>
      <c r="EC190" s="130" t="str">
        <f aca="false">IF(ISBLANK($C190),"",$DQ190)</f>
        <v/>
      </c>
      <c r="ED190" s="131" t="str">
        <f aca="false">DP190</f>
        <v/>
      </c>
      <c r="EE190" s="130" t="str">
        <f aca="false">IF(ISBLANK($C190),
    "",
    DS190
)</f>
        <v/>
      </c>
      <c r="EF190" s="132" t="str">
        <f aca="false">IF(DW190&gt;DV$10,
    "",
    VLOOKUP(DW190,DY$11:EE688,7,FALSE())
)</f>
        <v/>
      </c>
      <c r="EG190" s="133" t="str">
        <f aca="false">IF(DW190&gt;DV$10,
    "",
    VLOOKUP(DW190,DY$11:EE688,2,FALSE())
)</f>
        <v/>
      </c>
      <c r="EH190" s="133" t="str">
        <f aca="false">IF(DW190&gt;DV$10,
    "",
    VLOOKUP(DW190,DY$11:EE688,3,FALSE())
)</f>
        <v/>
      </c>
      <c r="EI190" s="133" t="str">
        <f aca="false">IF(DW190&gt;DV$10,
    "",
    VLOOKUP(DW190,DY$11:EE688,4,FALSE())
)</f>
        <v/>
      </c>
      <c r="EJ190" s="134" t="str">
        <f aca="false">IF(DW190&gt;DV$10,
    "",
    VLOOKUP(DW190,DY$11:EE688,6,FALSE())
)</f>
        <v/>
      </c>
      <c r="EK190" s="59"/>
    </row>
    <row r="191" customFormat="false" ht="15.75" hidden="false" customHeight="false" outlineLevel="0" collapsed="false">
      <c r="A191" s="3"/>
      <c r="B191" s="155"/>
      <c r="C191" s="156"/>
      <c r="D191" s="96"/>
      <c r="E191" s="157"/>
      <c r="F191" s="148"/>
      <c r="G191" s="148"/>
      <c r="H191" s="149"/>
      <c r="I191" s="150"/>
      <c r="J191" s="151"/>
      <c r="K191" s="151"/>
      <c r="L191" s="151"/>
      <c r="M191" s="151"/>
      <c r="N191" s="152"/>
      <c r="O191" s="103"/>
      <c r="P191" s="148"/>
      <c r="Q191" s="149"/>
      <c r="R191" s="150"/>
      <c r="S191" s="151"/>
      <c r="T191" s="151"/>
      <c r="U191" s="151"/>
      <c r="V191" s="151"/>
      <c r="W191" s="152"/>
      <c r="X191" s="103"/>
      <c r="Y191" s="148"/>
      <c r="Z191" s="149"/>
      <c r="AA191" s="150"/>
      <c r="AB191" s="151"/>
      <c r="AC191" s="151"/>
      <c r="AD191" s="151"/>
      <c r="AE191" s="151"/>
      <c r="AF191" s="152"/>
      <c r="AG191" s="104"/>
      <c r="AH191" s="150"/>
      <c r="AI191" s="73"/>
      <c r="AJ191" s="73" t="str">
        <f aca="false">IF(ISBLANK($C191),
  "",
IF(E191=Constants!$B$7,
  TRUE(),
IF(E191=Constants!$B$8,
  FALSE(),
  TRUE()
)))</f>
        <v/>
      </c>
      <c r="AK191" s="74" t="str">
        <f aca="false">IF(ISBLANK($C191),"",IF(F191=Constants!$B$8,FALSE(),TRUE()))</f>
        <v/>
      </c>
      <c r="AL191" s="74" t="str">
        <f aca="false">IF(ISBLANK($C191),"",COUNTA($G191:$O191)&gt;0)</f>
        <v/>
      </c>
      <c r="AM191" s="74" t="str">
        <f aca="false">IF(OR(ISBLANK($C191),$AL191&lt;&gt;TRUE()),"",IF(ISBLANK(G191),Constants!$B$27,MAX(0,G191)))</f>
        <v/>
      </c>
      <c r="AN191" s="74" t="str">
        <f aca="false">IF(OR(ISBLANK($C191),$AL191&lt;&gt;TRUE()),"",IF(ISBLANK(H191),Constants!$B$28,MAX(0,H191)))</f>
        <v/>
      </c>
      <c r="AO191" s="74" t="str">
        <f aca="false">IF(OR(ISBLANK($C191),$AL191&lt;&gt;TRUE()),"",IF(J191=Constants!$B$7,TRUE(),IF(J191=Constants!$B$8,FALSE(),TRUE())))</f>
        <v/>
      </c>
      <c r="AP191" s="74" t="str">
        <f aca="false">IF(OR(ISBLANK($C191),$AL191&lt;&gt;TRUE()),"",IF(I191=Constants!$B$7,TRUE(),IF(I191=Constants!$B$8,FALSE(),TRUE())))</f>
        <v/>
      </c>
      <c r="AQ191" s="74" t="str">
        <f aca="false">IF(OR(ISBLANK($C191),$AL191&lt;&gt;TRUE()),"",IF(K191=Constants!$B$33,TRUE(),IF(K191=Constants!$B$34,FALSE(),IF(AND(ISNUMBER(O191),OR(ISBLANK(N191),N191=0)),TRUE(),IF(AND(ISBLANK(O191),ISNUMBER(N191),N191&lt;&gt;0),FALSE(),"")))))</f>
        <v/>
      </c>
      <c r="AR191" s="74" t="str">
        <f aca="false">IF(OR(ISBLANK($C191),$AL191&lt;&gt;TRUE()),"",IF(ISBLANK(L191),Constants!$B$35,MAX(0,MIN(Constants!$B$31,L191))))</f>
        <v/>
      </c>
      <c r="AS191" s="74" t="str">
        <f aca="false">IF(OR(ISBLANK($C191),$AL191&lt;&gt;TRUE()),"",IF(ISBLANK(M191),Constants!$B$35,MAX(0,MIN(Constants!$B$32,M191))))</f>
        <v/>
      </c>
      <c r="AT191" s="74" t="str">
        <f aca="false">IF(ISBLANK($C191),"",COUNTA($P191:$X191)&gt;0)</f>
        <v/>
      </c>
      <c r="AU191" s="74" t="str">
        <f aca="false">IF(OR(ISBLANK($C191),$AT191&lt;&gt;TRUE()),"",IF(ISBLANK(P191),Constants!$B$27,MAX(0,P191)))</f>
        <v/>
      </c>
      <c r="AV191" s="74" t="str">
        <f aca="false">IF(OR(ISBLANK($C191),$AT191&lt;&gt;TRUE()),"",IF(ISBLANK(Q191),Constants!$B$28,MAX(0,Q191)))</f>
        <v/>
      </c>
      <c r="AW191" s="74" t="str">
        <f aca="false">IF(OR(ISBLANK($C191),$AT191&lt;&gt;TRUE()),"",IF(S191=Constants!$B$7,TRUE(),IF(S191=Constants!$B$8,FALSE(),TRUE())))</f>
        <v/>
      </c>
      <c r="AX191" s="74" t="str">
        <f aca="false">IF(OR(ISBLANK($C191),$AT191&lt;&gt;TRUE()),"",IF(R191=Constants!$B$7,TRUE(),IF(R191=Constants!$B$8,FALSE(),TRUE())))</f>
        <v/>
      </c>
      <c r="AY191" s="74" t="str">
        <f aca="false">IF(OR(ISBLANK($C191),$AT191&lt;&gt;TRUE()),"",IF(T191=Constants!$B$33,TRUE(),IF(T191=Constants!$B$34,FALSE(),IF(AND(ISNUMBER(X191),OR(ISBLANK(W191),W191=0)),TRUE(),IF(AND(ISBLANK(X191),ISNUMBER(W191),W191&lt;&gt;0),FALSE(),"")))))</f>
        <v/>
      </c>
      <c r="AZ191" s="74" t="str">
        <f aca="false">IF(OR(ISBLANK($C191),$AT191&lt;&gt;TRUE()),"",IF(ISBLANK(U191),Constants!$B$35,MAX(0,MIN(Constants!$B$31,U191))))</f>
        <v/>
      </c>
      <c r="BA191" s="74" t="str">
        <f aca="false">IF(OR(ISBLANK($C191),$AT191&lt;&gt;TRUE()),"",IF(ISBLANK(V191),Constants!$B$35,MAX(0,MIN(Constants!$B$32,V191))))</f>
        <v/>
      </c>
      <c r="BB191" s="74" t="str">
        <f aca="false">IF(ISBLANK($C191),"",COUNTA($Y191:$AG191)&gt;0)</f>
        <v/>
      </c>
      <c r="BC191" s="74" t="str">
        <f aca="false">IF(OR(ISBLANK($C191),$BB191&lt;&gt;TRUE()),"",IF(ISBLANK(Y191),Constants!$B$27,MAX(0,Y191)))</f>
        <v/>
      </c>
      <c r="BD191" s="74" t="str">
        <f aca="false">IF(OR(ISBLANK($C191),$BB191&lt;&gt;TRUE()),"",IF(ISBLANK(Z191),Constants!$B$28,MAX(0,Z191)))</f>
        <v/>
      </c>
      <c r="BE191" s="74" t="str">
        <f aca="false">IF(OR(ISBLANK($C191),$BB191&lt;&gt;TRUE()),"",IF(AB191=Constants!$B$7,TRUE(),IF(AB191=Constants!$B$8,FALSE(),TRUE())))</f>
        <v/>
      </c>
      <c r="BF191" s="74" t="str">
        <f aca="false">IF(OR(ISBLANK($C191),$BB191&lt;&gt;TRUE()),"",IF(AA191=Constants!$B$7,TRUE(),IF(AA191=Constants!$B$8,FALSE(),TRUE())))</f>
        <v/>
      </c>
      <c r="BG191" s="74" t="str">
        <f aca="false">IF(OR(ISBLANK($C191),$BB191&lt;&gt;TRUE()),"",IF(AC191=Constants!$B$33,TRUE(),IF(AC191=Constants!$B$34,FALSE(),IF(AND(ISNUMBER(AG191),OR(ISBLANK(AF191),AF191=0)),TRUE(),IF(AND(ISBLANK(AG191),ISNUMBER(AF191),AF191&lt;&gt;0),FALSE(),"")))))</f>
        <v/>
      </c>
      <c r="BH191" s="74" t="str">
        <f aca="false">IF(OR(ISBLANK($C191),$BB191&lt;&gt;TRUE()),"",IF(ISBLANK(AD191),Constants!$B$35,MAX(0,MIN(Constants!$B$31,AD191))))</f>
        <v/>
      </c>
      <c r="BI191" s="74" t="str">
        <f aca="false">IF(OR(ISBLANK($C191),$BB191&lt;&gt;TRUE()),"",IF(ISBLANK(AE191),Constants!$B$35,MAX(0,MIN(Constants!$B$32,AE191))))</f>
        <v/>
      </c>
      <c r="BJ191" s="75" t="str">
        <f aca="false">IF(ISBLANK($C191),
  "",
IF(AH191=Constants!$B$7,
  TRUE(),
IF(AH191=Constants!$B$8,
  FALSE(),
  FALSE()
)))</f>
        <v/>
      </c>
      <c r="BK191" s="74" t="str">
        <f aca="false">IF(ISBLANK($C191),"",IF($BJ191,Constants!$B$9,IF(COUNTA($E191:$AH191)=0,Constants!$B$10,IF(NOT($AK191),Constants!$B$11,IF(AND(NOT(ISNUMBER($BM191)),COUNTA($O191,$X191,$AG191)&gt;0),Constants!$B$13,Constants!$B$12)))))</f>
        <v/>
      </c>
      <c r="BL191" s="74" t="str">
        <f aca="false">IF(ISBLANK($C191),"",IF($BK191&lt;&gt;Constants!$B$12,$BK191,Constants!$B$4))</f>
        <v/>
      </c>
      <c r="BM191" s="73" t="str">
        <f aca="false">IF(OR(ISBLANK($D$8), NOT(ISNUMBER($D$8))), Constants!$B$17,$D$8)</f>
        <v>ERROR: Set Target Time in cell D8</v>
      </c>
      <c r="BN191" s="73" t="str">
        <f aca="false">IF(OR($BK191&lt;&gt;Constants!$B$12,$AL191&lt;&gt;TRUE()),"",IF(NOT($AO191),TRUE(),IF($AQ191="","",$AQ191)))</f>
        <v/>
      </c>
      <c r="BO191" s="74" t="b">
        <f aca="false">IF(BN191="",FALSE(),IF(NOT($AO191),TRUE(),IF($AQ191,ISNUMBER(O191),ISNUMBER(N191))))</f>
        <v>0</v>
      </c>
      <c r="BP191" s="76" t="str">
        <f aca="false">IF(BO191,IF($AJ191,1,Constants!$B$22)*POWER(Constants!$B$23,MAX($AM191,0))*POWER(Constants!$B$24,MAX($AN191,0)),"")</f>
        <v/>
      </c>
      <c r="BQ191" s="74" t="str">
        <f aca="false">IF(OR($BK191&lt;&gt;Constants!$B$12,NOT($BO191)),"",IF(NOT($AO191),0,Constants!$B$19*IF($AQ191,1,MAX(0,MIN(1,(Constants!$B$20-N191)/Constants!$B$20)))))</f>
        <v/>
      </c>
      <c r="BR191" s="74" t="str">
        <f aca="false">IF(BQ191="","",BQ191*IF($AP191,1,Constants!$B$25)*BP191)</f>
        <v/>
      </c>
      <c r="BS191" s="74" t="str">
        <f aca="false">IF(OR($BK191&lt;&gt;Constants!$B$12,NOT($BO191)),"",IF(NOT($AO191),0,IF(NOT($AQ191),0,MAX(0,Constants!$B$21*(1-ABS(O191-$BM191)/$BM191)))))</f>
        <v/>
      </c>
      <c r="BT191" s="74" t="str">
        <f aca="false">IF(BS191="","",BS191*BP191)</f>
        <v/>
      </c>
      <c r="BU191" s="74" t="str">
        <f aca="false">IF(OR($BK191&lt;&gt;Constants!$B$12,NOT($BO191)),"",IF(OR(NOT($AO191),NOT($AP191)),0,MIN(Constants!$B$18,(Constants!$B$29*$AR191+Constants!$B$30*$AS191)*IF($AQ191,1,MAX(0,MIN(1,(Constants!$B$20-N191)/Constants!$B$20))))))</f>
        <v/>
      </c>
      <c r="BV191" s="74" t="str">
        <f aca="false">IF(BU191="","",BU191*BP191)</f>
        <v/>
      </c>
      <c r="BW191" s="75" t="str">
        <f aca="false">IF(OR($BK191&lt;&gt;Constants!$B$12,NOT($BO191)),"",BR191+BT191+BV191)</f>
        <v/>
      </c>
      <c r="BX191" s="73" t="str">
        <f aca="false">IF(OR($BK191&lt;&gt;Constants!$B$12,$AT191&lt;&gt;TRUE()),"",IF(NOT($AW191),TRUE(),IF($AY191="","",$AY191)))</f>
        <v/>
      </c>
      <c r="BY191" s="74" t="b">
        <f aca="false">IF(BX191="",FALSE(),IF(NOT($AW191),TRUE(),IF($AY191,ISNUMBER(X191),ISNUMBER(W191))))</f>
        <v>0</v>
      </c>
      <c r="BZ191" s="76" t="str">
        <f aca="false">IF(BY191,IF($AJ191,1,Constants!$B$22)*POWER(Constants!$B$23,MAX($AU191,0))*POWER(Constants!$B$24,MAX($AV191,0)),"")</f>
        <v/>
      </c>
      <c r="CA191" s="74" t="str">
        <f aca="false">IF(OR($BK191&lt;&gt;Constants!$B$12,NOT($BY191)),"",IF(NOT($AW191),0,Constants!$B$19*IF($AY191,1,MAX(0,MIN(1,(Constants!$B$20-W191)/Constants!$B$20)))))</f>
        <v/>
      </c>
      <c r="CB191" s="74" t="str">
        <f aca="false">IF(CA191="","",CA191*IF($AX191,1,Constants!$B$25)*BZ191)</f>
        <v/>
      </c>
      <c r="CC191" s="74" t="str">
        <f aca="false">IF(OR($BK191&lt;&gt;Constants!$B$12,NOT($BY191)),"",IF(NOT($AW191),0,IF(NOT($AY191),0,MAX(0,Constants!$B$21*(1-ABS(X191-$BM191)/$BM191)))))</f>
        <v/>
      </c>
      <c r="CD191" s="74" t="str">
        <f aca="false">IF(CC191="","",CC191*BZ191)</f>
        <v/>
      </c>
      <c r="CE191" s="74" t="str">
        <f aca="false">IF(OR($BK191&lt;&gt;Constants!$B$12,NOT($BY191)),"",IF(OR(NOT($AW191),NOT($AX191)),0,MIN(Constants!$B$18,(Constants!$B$29*$AZ191+Constants!$B$30*$BA191)*IF($AY191,1,MAX(0,MIN(1,(Constants!$B$20-W191)/Constants!$B$20))))))</f>
        <v/>
      </c>
      <c r="CF191" s="74" t="str">
        <f aca="false">IF(CE191="","",CE191*BZ191)</f>
        <v/>
      </c>
      <c r="CG191" s="75" t="str">
        <f aca="false">IF(OR($BK191&lt;&gt;Constants!$B$12,NOT($BY191)),"",CB191+CD191+CF191)</f>
        <v/>
      </c>
      <c r="CH191" s="73" t="b">
        <f aca="false">IF(OR(BN191="",BX191=""),TRUE(),BN191&lt;&gt;BX191)</f>
        <v>1</v>
      </c>
      <c r="CI191" s="74" t="str">
        <f aca="false">IF(OR($BK191&lt;&gt;Constants!$B$12,$BB191&lt;&gt;TRUE(),NOT($CH191)),"",IF(NOT($BE191),TRUE(),IF($BG191="","",$BG191)))</f>
        <v/>
      </c>
      <c r="CJ191" s="74" t="b">
        <f aca="false">IF(CI191="",FALSE(),IF(NOT($BE191),TRUE(),IF($BG191,ISNUMBER(AG191),ISNUMBER(AF191))))</f>
        <v>0</v>
      </c>
      <c r="CK191" s="76" t="str">
        <f aca="false">IF(CJ191,IF($AJ191,1,Constants!$B$22)*POWER(Constants!$B$23,MAX($BC191,0))*POWER(Constants!$B$24,MAX($BD191,0)),"")</f>
        <v/>
      </c>
      <c r="CL191" s="74" t="str">
        <f aca="false">IF(OR($BK191&lt;&gt;Constants!$B$12,NOT($CJ191)),"",IF(NOT($BE191),0,Constants!$B$19*IF($BG191,1,MAX(0,MIN(1,(Constants!$B$20-AF191)/Constants!$B$20)))))</f>
        <v/>
      </c>
      <c r="CM191" s="74" t="str">
        <f aca="false">IF(CL191="","",CL191*IF($BF191,1,Constants!$B$25)*CK191)</f>
        <v/>
      </c>
      <c r="CN191" s="74" t="str">
        <f aca="false">IF(OR($BK191&lt;&gt;Constants!$B$12,NOT($CJ191)),"",IF(NOT($BE191),0,IF(NOT($BG191),0,MAX(0,Constants!$B$21*(1-ABS(AG191-$BM191)/$BM191)))))</f>
        <v/>
      </c>
      <c r="CO191" s="74" t="str">
        <f aca="false">IF(CN191="","",CN191*CK191)</f>
        <v/>
      </c>
      <c r="CP191" s="74" t="str">
        <f aca="false">IF(OR($BK191&lt;&gt;Constants!$B$12,NOT($CJ191)),"",IF(OR(NOT($BE191),NOT($BF191)),0,MIN(Constants!$B$18,(Constants!$B$29*$BH191+Constants!$B$30*$BI191)*IF($BG191,1,MAX(0,MIN(1,(Constants!$B$20-AF191)/Constants!$B$20))))))</f>
        <v/>
      </c>
      <c r="CQ191" s="74" t="str">
        <f aca="false">IF(CP191="","",CP191*CK191)</f>
        <v/>
      </c>
      <c r="CR191" s="75" t="str">
        <f aca="false">IF(OR($BK191&lt;&gt;Constants!$B$12,NOT($CJ191)),"",CM191+CO191+CQ191)</f>
        <v/>
      </c>
      <c r="CS191" s="73" t="str">
        <f aca="false">IF(OR($BK191&lt;&gt;Constants!$B$12,ISBLANK($C191)),"",BW191)</f>
        <v/>
      </c>
      <c r="CT191" s="74" t="str">
        <f aca="false">IF(OR($BK191&lt;&gt;Constants!$B$12,ISBLANK($C191)),"",CG191)</f>
        <v/>
      </c>
      <c r="CU191" s="75" t="str">
        <f aca="false">IF(OR($BK191&lt;&gt;Constants!$B$12,ISBLANK($C191)),"",CR191)</f>
        <v/>
      </c>
      <c r="CV191" s="74" t="str">
        <f aca="false">IF(OR($BK191&lt;&gt;Constants!$B$12,ISBLANK($C191)),"",IF(COUNT(CS191:CU191)=0,0,MAX(CS191:CU191)))</f>
        <v/>
      </c>
      <c r="CW191" s="74" t="str">
        <f aca="false">IF($BK191&lt;&gt;Constants!$B$12,"",CV191)</f>
        <v/>
      </c>
      <c r="CX191" s="74" t="str">
        <f aca="false">IF(ISNUMBER(CW191), RANK(CW191,$CW$11:$CW$510), "")</f>
        <v/>
      </c>
      <c r="CY191" s="73" t="str">
        <f aca="false">IF(OR($BK191&lt;&gt;Constants!$B$12,ISBLANK($C191)),"",MAX(BT191,CD191,CO191))</f>
        <v/>
      </c>
      <c r="CZ191" s="74" t="str">
        <f aca="false">IF(ISNUMBER(CY191), RANK(CY191,CY$11:CY$510), "")</f>
        <v/>
      </c>
      <c r="DA191" s="74" t="str">
        <f aca="false">IF(OR($BK191&lt;&gt;Constants!$B$12,ISBLANK($C191)),"",MAX(AM191,AU191,IF($CH191,BC191,0)))</f>
        <v/>
      </c>
      <c r="DB191" s="74" t="str">
        <f aca="false">IF(ISNUMBER(DA191), RANK(DA191,DA$11:DA$510,1), "")</f>
        <v/>
      </c>
      <c r="DC191" s="74" t="str">
        <f aca="false">IF(OR($BK191&lt;&gt;Constants!$B$12,ISBLANK($C191)),"",MAX(BV191,CF191,CQ191))</f>
        <v/>
      </c>
      <c r="DD191" s="74" t="str">
        <f aca="false">IF(ISNUMBER(DC191),RANK(DC191,DC$11:DC$510),"")</f>
        <v/>
      </c>
      <c r="DE191" s="77" t="str">
        <f aca="false">IFERROR(IF(OR($BK191&lt;&gt;Constants!$B$12, ISBLANK($C191)),"",LARGE(CS191:CU191,2)), 0)</f>
        <v/>
      </c>
      <c r="DF191" s="75" t="str">
        <f aca="false">IF(ISNUMBER(DE191), RANK(DE191,DE$11:DE$510), "")</f>
        <v/>
      </c>
      <c r="DG191" s="74" t="str">
        <f aca="false">IF(ISBLANK($C191),"",IF(BK191=Constants!$B$12,RANK($CX191, $CX$11:$CX$510, 1)+
SUMPRODUCT(--($CX$11:$CX$510=$CX191),--($CZ191&gt;$CZ$11:$CZ$510))+
SUMPRODUCT(--($CX$11:$CX$510=$CX191),--($CZ191=$CZ$11:$CZ$510),--($DB191&gt;$DB$11:$DB$510))+
SUMPRODUCT(--($CX$11:$CX$510=$CX191),--($CZ191=$CZ$11:$CZ$510),--($DB191=$DB$11:$DB$510), --($DD191&gt;$DD$11:$DD$510))+
SUMPRODUCT(--($CX$11:$CX$510=$CX191),--($CZ191=$CZ$11:$CZ$510),--($DB191=$DB$11:$DB$510), --($DD191=$DD$11:$DD$510), --($DF191&gt;$DF$11:$DF$510))
,BK191)
)</f>
        <v/>
      </c>
      <c r="DH191" s="74" t="str">
        <f aca="false">IF(ISBLANK(C191),"",IF(BK191&lt;&gt;Constants!$B$12, BK191, CX191-DG191))</f>
        <v/>
      </c>
      <c r="DI191" s="75"/>
      <c r="DJ191" s="78"/>
      <c r="DK191" s="79" t="str">
        <f aca="false">IF(ISBLANK($C191),"",IF($BK191=Constants!$B$13,$BM191,""))</f>
        <v/>
      </c>
      <c r="DL191" s="78" t="str">
        <f aca="false">IF(ISBLANK($C191),"",IF($BK191&lt;&gt;Constants!$B$12,"",IF(COUNT($CS191:$CU191)=0,"",MATCH($CV191,$CS191:$CU191,0))))</f>
        <v/>
      </c>
      <c r="DM191" s="80" t="str">
        <f aca="false">IF(ISNUMBER($DL191),CHOOSE($DL191,$BR191,$CB191,$CM191),"")</f>
        <v/>
      </c>
      <c r="DN191" s="80" t="str">
        <f aca="false">IF(ISNUMBER($DL191),CHOOSE($DL191,$BT191,$CD191,$CO191),"")</f>
        <v/>
      </c>
      <c r="DO191" s="80" t="str">
        <f aca="false">IF(ISNUMBER($DL191),CHOOSE($DL191,$BV191,$CF191,$CQ191),"")</f>
        <v/>
      </c>
      <c r="DP191" s="81" t="str">
        <f aca="false">IF(ISBLANK(C191),"",IF(BK191&lt;&gt;Constants!$B$12, BK191 ,CW191))</f>
        <v/>
      </c>
      <c r="DQ191" s="82" t="str">
        <f aca="false">IF(ISBLANK($C191),"",IF($BK191&lt;&gt;Constants!$B$12,$BK191,$BL191))</f>
        <v/>
      </c>
      <c r="DR191" s="82" t="str">
        <f aca="false">IF(ISBLANK(C191),"",DH191)</f>
        <v/>
      </c>
      <c r="DS191" s="82" t="str">
        <f aca="false">IF(ISBLANK(C191),"",DG191)</f>
        <v/>
      </c>
      <c r="DT191" s="83" t="str">
        <f aca="false">IF(ISBLANK(C191),
  "",
IF(DS191=Constants!$B$9,COUNTA($C$11:$C510)+2,IF(DS191=Constants!$B$10,COUNTA($C$11:$C510)+1,IF(DS191=Constants!$B$11,COUNTA($C$11:$C510),DS191))))</f>
        <v/>
      </c>
      <c r="DU191" s="3"/>
      <c r="DV191" s="84" t="n">
        <f aca="false">IF(OR(ISNUMBER(DS191),DS191="DQ",DS191="P",DS191="NS"),
    1,
    0
)</f>
        <v>0</v>
      </c>
      <c r="DW191" s="84" t="n">
        <v>181</v>
      </c>
      <c r="DX191" s="84" t="str">
        <f aca="false">IF(ISBLANK($C191),"",IF(ISNUMBER(DT191),DT191+ROW($B191)/1000,""))</f>
        <v/>
      </c>
      <c r="DY191" s="84" t="str">
        <f aca="false">IF(ISNUMBER(DX191), RANK(DX191,DX$11:DX$510,1), "")</f>
        <v/>
      </c>
      <c r="DZ191" s="84" t="str">
        <f aca="false">IF(ISBLANK($C191),
    "",
    $B191
)</f>
        <v/>
      </c>
      <c r="EA191" s="84" t="str">
        <f aca="false">IF(ISBLANK($C191),
    "",
    $C191
)</f>
        <v/>
      </c>
      <c r="EB191" s="84" t="str">
        <f aca="false">IF(ISBLANK($C191),
    "",
    $D191
)</f>
        <v/>
      </c>
      <c r="EC191" s="84" t="str">
        <f aca="false">IF(ISBLANK($C191),"",$DQ191)</f>
        <v/>
      </c>
      <c r="ED191" s="86" t="str">
        <f aca="false">DP191</f>
        <v/>
      </c>
      <c r="EE191" s="84" t="str">
        <f aca="false">IF(ISBLANK($C191),
    "",
    DS191
)</f>
        <v/>
      </c>
      <c r="EF191" s="87" t="str">
        <f aca="false">IF(DW191&gt;DV$10,
    "",
    VLOOKUP(DW191,DY$11:EE689,7,FALSE())
)</f>
        <v/>
      </c>
      <c r="EG191" s="88" t="str">
        <f aca="false">IF(DW191&gt;DV$10,
    "",
    VLOOKUP(DW191,DY$11:EE689,2,FALSE())
)</f>
        <v/>
      </c>
      <c r="EH191" s="88" t="str">
        <f aca="false">IF(DW191&gt;DV$10,
    "",
    VLOOKUP(DW191,DY$11:EE689,3,FALSE())
)</f>
        <v/>
      </c>
      <c r="EI191" s="88" t="str">
        <f aca="false">IF(DW191&gt;DV$10,
    "",
    VLOOKUP(DW191,DY$11:EE689,4,FALSE())
)</f>
        <v/>
      </c>
      <c r="EJ191" s="89" t="str">
        <f aca="false">IF(DW191&gt;DV$10,
    "",
    VLOOKUP(DW191,DY$11:EE689,6,FALSE())
)</f>
        <v/>
      </c>
      <c r="EK191" s="59"/>
    </row>
    <row r="192" customFormat="false" ht="15.75" hidden="false" customHeight="false" outlineLevel="0" collapsed="false">
      <c r="A192" s="3"/>
      <c r="B192" s="155"/>
      <c r="C192" s="156"/>
      <c r="D192" s="96"/>
      <c r="E192" s="157"/>
      <c r="F192" s="148"/>
      <c r="G192" s="148"/>
      <c r="H192" s="149"/>
      <c r="I192" s="150"/>
      <c r="J192" s="151"/>
      <c r="K192" s="151"/>
      <c r="L192" s="151"/>
      <c r="M192" s="151"/>
      <c r="N192" s="152"/>
      <c r="O192" s="103"/>
      <c r="P192" s="148"/>
      <c r="Q192" s="149"/>
      <c r="R192" s="150"/>
      <c r="S192" s="151"/>
      <c r="T192" s="151"/>
      <c r="U192" s="151"/>
      <c r="V192" s="151"/>
      <c r="W192" s="152"/>
      <c r="X192" s="103"/>
      <c r="Y192" s="148"/>
      <c r="Z192" s="149"/>
      <c r="AA192" s="150"/>
      <c r="AB192" s="151"/>
      <c r="AC192" s="151"/>
      <c r="AD192" s="151"/>
      <c r="AE192" s="151"/>
      <c r="AF192" s="152"/>
      <c r="AG192" s="104"/>
      <c r="AH192" s="150"/>
      <c r="AI192" s="73"/>
      <c r="AJ192" s="73" t="str">
        <f aca="false">IF(ISBLANK($C192),
  "",
IF(E192=Constants!$B$7,
  TRUE(),
IF(E192=Constants!$B$8,
  FALSE(),
  TRUE()
)))</f>
        <v/>
      </c>
      <c r="AK192" s="74" t="str">
        <f aca="false">IF(ISBLANK($C192),"",IF(F192=Constants!$B$8,FALSE(),TRUE()))</f>
        <v/>
      </c>
      <c r="AL192" s="74" t="str">
        <f aca="false">IF(ISBLANK($C192),"",COUNTA($G192:$O192)&gt;0)</f>
        <v/>
      </c>
      <c r="AM192" s="74" t="str">
        <f aca="false">IF(OR(ISBLANK($C192),$AL192&lt;&gt;TRUE()),"",IF(ISBLANK(G192),Constants!$B$27,MAX(0,G192)))</f>
        <v/>
      </c>
      <c r="AN192" s="74" t="str">
        <f aca="false">IF(OR(ISBLANK($C192),$AL192&lt;&gt;TRUE()),"",IF(ISBLANK(H192),Constants!$B$28,MAX(0,H192)))</f>
        <v/>
      </c>
      <c r="AO192" s="74" t="str">
        <f aca="false">IF(OR(ISBLANK($C192),$AL192&lt;&gt;TRUE()),"",IF(J192=Constants!$B$7,TRUE(),IF(J192=Constants!$B$8,FALSE(),TRUE())))</f>
        <v/>
      </c>
      <c r="AP192" s="74" t="str">
        <f aca="false">IF(OR(ISBLANK($C192),$AL192&lt;&gt;TRUE()),"",IF(I192=Constants!$B$7,TRUE(),IF(I192=Constants!$B$8,FALSE(),TRUE())))</f>
        <v/>
      </c>
      <c r="AQ192" s="74" t="str">
        <f aca="false">IF(OR(ISBLANK($C192),$AL192&lt;&gt;TRUE()),"",IF(K192=Constants!$B$33,TRUE(),IF(K192=Constants!$B$34,FALSE(),IF(AND(ISNUMBER(O192),OR(ISBLANK(N192),N192=0)),TRUE(),IF(AND(ISBLANK(O192),ISNUMBER(N192),N192&lt;&gt;0),FALSE(),"")))))</f>
        <v/>
      </c>
      <c r="AR192" s="74" t="str">
        <f aca="false">IF(OR(ISBLANK($C192),$AL192&lt;&gt;TRUE()),"",IF(ISBLANK(L192),Constants!$B$35,MAX(0,MIN(Constants!$B$31,L192))))</f>
        <v/>
      </c>
      <c r="AS192" s="74" t="str">
        <f aca="false">IF(OR(ISBLANK($C192),$AL192&lt;&gt;TRUE()),"",IF(ISBLANK(M192),Constants!$B$35,MAX(0,MIN(Constants!$B$32,M192))))</f>
        <v/>
      </c>
      <c r="AT192" s="74" t="str">
        <f aca="false">IF(ISBLANK($C192),"",COUNTA($P192:$X192)&gt;0)</f>
        <v/>
      </c>
      <c r="AU192" s="74" t="str">
        <f aca="false">IF(OR(ISBLANK($C192),$AT192&lt;&gt;TRUE()),"",IF(ISBLANK(P192),Constants!$B$27,MAX(0,P192)))</f>
        <v/>
      </c>
      <c r="AV192" s="74" t="str">
        <f aca="false">IF(OR(ISBLANK($C192),$AT192&lt;&gt;TRUE()),"",IF(ISBLANK(Q192),Constants!$B$28,MAX(0,Q192)))</f>
        <v/>
      </c>
      <c r="AW192" s="74" t="str">
        <f aca="false">IF(OR(ISBLANK($C192),$AT192&lt;&gt;TRUE()),"",IF(S192=Constants!$B$7,TRUE(),IF(S192=Constants!$B$8,FALSE(),TRUE())))</f>
        <v/>
      </c>
      <c r="AX192" s="74" t="str">
        <f aca="false">IF(OR(ISBLANK($C192),$AT192&lt;&gt;TRUE()),"",IF(R192=Constants!$B$7,TRUE(),IF(R192=Constants!$B$8,FALSE(),TRUE())))</f>
        <v/>
      </c>
      <c r="AY192" s="74" t="str">
        <f aca="false">IF(OR(ISBLANK($C192),$AT192&lt;&gt;TRUE()),"",IF(T192=Constants!$B$33,TRUE(),IF(T192=Constants!$B$34,FALSE(),IF(AND(ISNUMBER(X192),OR(ISBLANK(W192),W192=0)),TRUE(),IF(AND(ISBLANK(X192),ISNUMBER(W192),W192&lt;&gt;0),FALSE(),"")))))</f>
        <v/>
      </c>
      <c r="AZ192" s="74" t="str">
        <f aca="false">IF(OR(ISBLANK($C192),$AT192&lt;&gt;TRUE()),"",IF(ISBLANK(U192),Constants!$B$35,MAX(0,MIN(Constants!$B$31,U192))))</f>
        <v/>
      </c>
      <c r="BA192" s="74" t="str">
        <f aca="false">IF(OR(ISBLANK($C192),$AT192&lt;&gt;TRUE()),"",IF(ISBLANK(V192),Constants!$B$35,MAX(0,MIN(Constants!$B$32,V192))))</f>
        <v/>
      </c>
      <c r="BB192" s="74" t="str">
        <f aca="false">IF(ISBLANK($C192),"",COUNTA($Y192:$AG192)&gt;0)</f>
        <v/>
      </c>
      <c r="BC192" s="74" t="str">
        <f aca="false">IF(OR(ISBLANK($C192),$BB192&lt;&gt;TRUE()),"",IF(ISBLANK(Y192),Constants!$B$27,MAX(0,Y192)))</f>
        <v/>
      </c>
      <c r="BD192" s="74" t="str">
        <f aca="false">IF(OR(ISBLANK($C192),$BB192&lt;&gt;TRUE()),"",IF(ISBLANK(Z192),Constants!$B$28,MAX(0,Z192)))</f>
        <v/>
      </c>
      <c r="BE192" s="74" t="str">
        <f aca="false">IF(OR(ISBLANK($C192),$BB192&lt;&gt;TRUE()),"",IF(AB192=Constants!$B$7,TRUE(),IF(AB192=Constants!$B$8,FALSE(),TRUE())))</f>
        <v/>
      </c>
      <c r="BF192" s="74" t="str">
        <f aca="false">IF(OR(ISBLANK($C192),$BB192&lt;&gt;TRUE()),"",IF(AA192=Constants!$B$7,TRUE(),IF(AA192=Constants!$B$8,FALSE(),TRUE())))</f>
        <v/>
      </c>
      <c r="BG192" s="74" t="str">
        <f aca="false">IF(OR(ISBLANK($C192),$BB192&lt;&gt;TRUE()),"",IF(AC192=Constants!$B$33,TRUE(),IF(AC192=Constants!$B$34,FALSE(),IF(AND(ISNUMBER(AG192),OR(ISBLANK(AF192),AF192=0)),TRUE(),IF(AND(ISBLANK(AG192),ISNUMBER(AF192),AF192&lt;&gt;0),FALSE(),"")))))</f>
        <v/>
      </c>
      <c r="BH192" s="74" t="str">
        <f aca="false">IF(OR(ISBLANK($C192),$BB192&lt;&gt;TRUE()),"",IF(ISBLANK(AD192),Constants!$B$35,MAX(0,MIN(Constants!$B$31,AD192))))</f>
        <v/>
      </c>
      <c r="BI192" s="74" t="str">
        <f aca="false">IF(OR(ISBLANK($C192),$BB192&lt;&gt;TRUE()),"",IF(ISBLANK(AE192),Constants!$B$35,MAX(0,MIN(Constants!$B$32,AE192))))</f>
        <v/>
      </c>
      <c r="BJ192" s="75" t="str">
        <f aca="false">IF(ISBLANK($C192),
  "",
IF(AH192=Constants!$B$7,
  TRUE(),
IF(AH192=Constants!$B$8,
  FALSE(),
  FALSE()
)))</f>
        <v/>
      </c>
      <c r="BK192" s="74" t="str">
        <f aca="false">IF(ISBLANK($C192),"",IF($BJ192,Constants!$B$9,IF(COUNTA($E192:$AH192)=0,Constants!$B$10,IF(NOT($AK192),Constants!$B$11,IF(AND(NOT(ISNUMBER($BM192)),COUNTA($O192,$X192,$AG192)&gt;0),Constants!$B$13,Constants!$B$12)))))</f>
        <v/>
      </c>
      <c r="BL192" s="74" t="str">
        <f aca="false">IF(ISBLANK($C192),"",IF($BK192&lt;&gt;Constants!$B$12,$BK192,Constants!$B$4))</f>
        <v/>
      </c>
      <c r="BM192" s="73" t="str">
        <f aca="false">IF(OR(ISBLANK($D$8), NOT(ISNUMBER($D$8))), Constants!$B$17,$D$8)</f>
        <v>ERROR: Set Target Time in cell D8</v>
      </c>
      <c r="BN192" s="73" t="str">
        <f aca="false">IF(OR($BK192&lt;&gt;Constants!$B$12,$AL192&lt;&gt;TRUE()),"",IF(NOT($AO192),TRUE(),IF($AQ192="","",$AQ192)))</f>
        <v/>
      </c>
      <c r="BO192" s="74" t="b">
        <f aca="false">IF(BN192="",FALSE(),IF(NOT($AO192),TRUE(),IF($AQ192,ISNUMBER(O192),ISNUMBER(N192))))</f>
        <v>0</v>
      </c>
      <c r="BP192" s="76" t="str">
        <f aca="false">IF(BO192,IF($AJ192,1,Constants!$B$22)*POWER(Constants!$B$23,MAX($AM192,0))*POWER(Constants!$B$24,MAX($AN192,0)),"")</f>
        <v/>
      </c>
      <c r="BQ192" s="74" t="str">
        <f aca="false">IF(OR($BK192&lt;&gt;Constants!$B$12,NOT($BO192)),"",IF(NOT($AO192),0,Constants!$B$19*IF($AQ192,1,MAX(0,MIN(1,(Constants!$B$20-N192)/Constants!$B$20)))))</f>
        <v/>
      </c>
      <c r="BR192" s="74" t="str">
        <f aca="false">IF(BQ192="","",BQ192*IF($AP192,1,Constants!$B$25)*BP192)</f>
        <v/>
      </c>
      <c r="BS192" s="74" t="str">
        <f aca="false">IF(OR($BK192&lt;&gt;Constants!$B$12,NOT($BO192)),"",IF(NOT($AO192),0,IF(NOT($AQ192),0,MAX(0,Constants!$B$21*(1-ABS(O192-$BM192)/$BM192)))))</f>
        <v/>
      </c>
      <c r="BT192" s="74" t="str">
        <f aca="false">IF(BS192="","",BS192*BP192)</f>
        <v/>
      </c>
      <c r="BU192" s="74" t="str">
        <f aca="false">IF(OR($BK192&lt;&gt;Constants!$B$12,NOT($BO192)),"",IF(OR(NOT($AO192),NOT($AP192)),0,MIN(Constants!$B$18,(Constants!$B$29*$AR192+Constants!$B$30*$AS192)*IF($AQ192,1,MAX(0,MIN(1,(Constants!$B$20-N192)/Constants!$B$20))))))</f>
        <v/>
      </c>
      <c r="BV192" s="74" t="str">
        <f aca="false">IF(BU192="","",BU192*BP192)</f>
        <v/>
      </c>
      <c r="BW192" s="75" t="str">
        <f aca="false">IF(OR($BK192&lt;&gt;Constants!$B$12,NOT($BO192)),"",BR192+BT192+BV192)</f>
        <v/>
      </c>
      <c r="BX192" s="73" t="str">
        <f aca="false">IF(OR($BK192&lt;&gt;Constants!$B$12,$AT192&lt;&gt;TRUE()),"",IF(NOT($AW192),TRUE(),IF($AY192="","",$AY192)))</f>
        <v/>
      </c>
      <c r="BY192" s="74" t="b">
        <f aca="false">IF(BX192="",FALSE(),IF(NOT($AW192),TRUE(),IF($AY192,ISNUMBER(X192),ISNUMBER(W192))))</f>
        <v>0</v>
      </c>
      <c r="BZ192" s="76" t="str">
        <f aca="false">IF(BY192,IF($AJ192,1,Constants!$B$22)*POWER(Constants!$B$23,MAX($AU192,0))*POWER(Constants!$B$24,MAX($AV192,0)),"")</f>
        <v/>
      </c>
      <c r="CA192" s="74" t="str">
        <f aca="false">IF(OR($BK192&lt;&gt;Constants!$B$12,NOT($BY192)),"",IF(NOT($AW192),0,Constants!$B$19*IF($AY192,1,MAX(0,MIN(1,(Constants!$B$20-W192)/Constants!$B$20)))))</f>
        <v/>
      </c>
      <c r="CB192" s="74" t="str">
        <f aca="false">IF(CA192="","",CA192*IF($AX192,1,Constants!$B$25)*BZ192)</f>
        <v/>
      </c>
      <c r="CC192" s="74" t="str">
        <f aca="false">IF(OR($BK192&lt;&gt;Constants!$B$12,NOT($BY192)),"",IF(NOT($AW192),0,IF(NOT($AY192),0,MAX(0,Constants!$B$21*(1-ABS(X192-$BM192)/$BM192)))))</f>
        <v/>
      </c>
      <c r="CD192" s="74" t="str">
        <f aca="false">IF(CC192="","",CC192*BZ192)</f>
        <v/>
      </c>
      <c r="CE192" s="74" t="str">
        <f aca="false">IF(OR($BK192&lt;&gt;Constants!$B$12,NOT($BY192)),"",IF(OR(NOT($AW192),NOT($AX192)),0,MIN(Constants!$B$18,(Constants!$B$29*$AZ192+Constants!$B$30*$BA192)*IF($AY192,1,MAX(0,MIN(1,(Constants!$B$20-W192)/Constants!$B$20))))))</f>
        <v/>
      </c>
      <c r="CF192" s="74" t="str">
        <f aca="false">IF(CE192="","",CE192*BZ192)</f>
        <v/>
      </c>
      <c r="CG192" s="75" t="str">
        <f aca="false">IF(OR($BK192&lt;&gt;Constants!$B$12,NOT($BY192)),"",CB192+CD192+CF192)</f>
        <v/>
      </c>
      <c r="CH192" s="73" t="b">
        <f aca="false">IF(OR(BN192="",BX192=""),TRUE(),BN192&lt;&gt;BX192)</f>
        <v>1</v>
      </c>
      <c r="CI192" s="74" t="str">
        <f aca="false">IF(OR($BK192&lt;&gt;Constants!$B$12,$BB192&lt;&gt;TRUE(),NOT($CH192)),"",IF(NOT($BE192),TRUE(),IF($BG192="","",$BG192)))</f>
        <v/>
      </c>
      <c r="CJ192" s="74" t="b">
        <f aca="false">IF(CI192="",FALSE(),IF(NOT($BE192),TRUE(),IF($BG192,ISNUMBER(AG192),ISNUMBER(AF192))))</f>
        <v>0</v>
      </c>
      <c r="CK192" s="76" t="str">
        <f aca="false">IF(CJ192,IF($AJ192,1,Constants!$B$22)*POWER(Constants!$B$23,MAX($BC192,0))*POWER(Constants!$B$24,MAX($BD192,0)),"")</f>
        <v/>
      </c>
      <c r="CL192" s="74" t="str">
        <f aca="false">IF(OR($BK192&lt;&gt;Constants!$B$12,NOT($CJ192)),"",IF(NOT($BE192),0,Constants!$B$19*IF($BG192,1,MAX(0,MIN(1,(Constants!$B$20-AF192)/Constants!$B$20)))))</f>
        <v/>
      </c>
      <c r="CM192" s="74" t="str">
        <f aca="false">IF(CL192="","",CL192*IF($BF192,1,Constants!$B$25)*CK192)</f>
        <v/>
      </c>
      <c r="CN192" s="74" t="str">
        <f aca="false">IF(OR($BK192&lt;&gt;Constants!$B$12,NOT($CJ192)),"",IF(NOT($BE192),0,IF(NOT($BG192),0,MAX(0,Constants!$B$21*(1-ABS(AG192-$BM192)/$BM192)))))</f>
        <v/>
      </c>
      <c r="CO192" s="74" t="str">
        <f aca="false">IF(CN192="","",CN192*CK192)</f>
        <v/>
      </c>
      <c r="CP192" s="74" t="str">
        <f aca="false">IF(OR($BK192&lt;&gt;Constants!$B$12,NOT($CJ192)),"",IF(OR(NOT($BE192),NOT($BF192)),0,MIN(Constants!$B$18,(Constants!$B$29*$BH192+Constants!$B$30*$BI192)*IF($BG192,1,MAX(0,MIN(1,(Constants!$B$20-AF192)/Constants!$B$20))))))</f>
        <v/>
      </c>
      <c r="CQ192" s="74" t="str">
        <f aca="false">IF(CP192="","",CP192*CK192)</f>
        <v/>
      </c>
      <c r="CR192" s="75" t="str">
        <f aca="false">IF(OR($BK192&lt;&gt;Constants!$B$12,NOT($CJ192)),"",CM192+CO192+CQ192)</f>
        <v/>
      </c>
      <c r="CS192" s="73" t="str">
        <f aca="false">IF(OR($BK192&lt;&gt;Constants!$B$12,ISBLANK($C192)),"",BW192)</f>
        <v/>
      </c>
      <c r="CT192" s="74" t="str">
        <f aca="false">IF(OR($BK192&lt;&gt;Constants!$B$12,ISBLANK($C192)),"",CG192)</f>
        <v/>
      </c>
      <c r="CU192" s="75" t="str">
        <f aca="false">IF(OR($BK192&lt;&gt;Constants!$B$12,ISBLANK($C192)),"",CR192)</f>
        <v/>
      </c>
      <c r="CV192" s="74" t="str">
        <f aca="false">IF(OR($BK192&lt;&gt;Constants!$B$12,ISBLANK($C192)),"",IF(COUNT(CS192:CU192)=0,0,MAX(CS192:CU192)))</f>
        <v/>
      </c>
      <c r="CW192" s="74" t="str">
        <f aca="false">IF($BK192&lt;&gt;Constants!$B$12,"",CV192)</f>
        <v/>
      </c>
      <c r="CX192" s="74" t="str">
        <f aca="false">IF(ISNUMBER(CW192), RANK(CW192,$CW$11:$CW$510), "")</f>
        <v/>
      </c>
      <c r="CY192" s="73" t="str">
        <f aca="false">IF(OR($BK192&lt;&gt;Constants!$B$12,ISBLANK($C192)),"",MAX(BT192,CD192,CO192))</f>
        <v/>
      </c>
      <c r="CZ192" s="74" t="str">
        <f aca="false">IF(ISNUMBER(CY192), RANK(CY192,CY$11:CY$510), "")</f>
        <v/>
      </c>
      <c r="DA192" s="74" t="str">
        <f aca="false">IF(OR($BK192&lt;&gt;Constants!$B$12,ISBLANK($C192)),"",MAX(AM192,AU192,IF($CH192,BC192,0)))</f>
        <v/>
      </c>
      <c r="DB192" s="74" t="str">
        <f aca="false">IF(ISNUMBER(DA192), RANK(DA192,DA$11:DA$510,1), "")</f>
        <v/>
      </c>
      <c r="DC192" s="74" t="str">
        <f aca="false">IF(OR($BK192&lt;&gt;Constants!$B$12,ISBLANK($C192)),"",MAX(BV192,CF192,CQ192))</f>
        <v/>
      </c>
      <c r="DD192" s="74" t="str">
        <f aca="false">IF(ISNUMBER(DC192),RANK(DC192,DC$11:DC$510),"")</f>
        <v/>
      </c>
      <c r="DE192" s="77" t="str">
        <f aca="false">IFERROR(IF(OR($BK192&lt;&gt;Constants!$B$12, ISBLANK($C192)),"",LARGE(CS192:CU192,2)), 0)</f>
        <v/>
      </c>
      <c r="DF192" s="75" t="str">
        <f aca="false">IF(ISNUMBER(DE192), RANK(DE192,DE$11:DE$510), "")</f>
        <v/>
      </c>
      <c r="DG192" s="74" t="str">
        <f aca="false">IF(ISBLANK($C192),"",IF(BK192=Constants!$B$12,RANK($CX192, $CX$11:$CX$510, 1)+
SUMPRODUCT(--($CX$11:$CX$510=$CX192),--($CZ192&gt;$CZ$11:$CZ$510))+
SUMPRODUCT(--($CX$11:$CX$510=$CX192),--($CZ192=$CZ$11:$CZ$510),--($DB192&gt;$DB$11:$DB$510))+
SUMPRODUCT(--($CX$11:$CX$510=$CX192),--($CZ192=$CZ$11:$CZ$510),--($DB192=$DB$11:$DB$510), --($DD192&gt;$DD$11:$DD$510))+
SUMPRODUCT(--($CX$11:$CX$510=$CX192),--($CZ192=$CZ$11:$CZ$510),--($DB192=$DB$11:$DB$510), --($DD192=$DD$11:$DD$510), --($DF192&gt;$DF$11:$DF$510))
,BK192)
)</f>
        <v/>
      </c>
      <c r="DH192" s="74" t="str">
        <f aca="false">IF(ISBLANK(C192),"",IF(BK192&lt;&gt;Constants!$B$12, BK192, CX192-DG192))</f>
        <v/>
      </c>
      <c r="DI192" s="75"/>
      <c r="DJ192" s="78"/>
      <c r="DK192" s="79" t="str">
        <f aca="false">IF(ISBLANK($C192),"",IF($BK192=Constants!$B$13,$BM192,""))</f>
        <v/>
      </c>
      <c r="DL192" s="78" t="str">
        <f aca="false">IF(ISBLANK($C192),"",IF($BK192&lt;&gt;Constants!$B$12,"",IF(COUNT($CS192:$CU192)=0,"",MATCH($CV192,$CS192:$CU192,0))))</f>
        <v/>
      </c>
      <c r="DM192" s="80" t="str">
        <f aca="false">IF(ISNUMBER($DL192),CHOOSE($DL192,$BR192,$CB192,$CM192),"")</f>
        <v/>
      </c>
      <c r="DN192" s="80" t="str">
        <f aca="false">IF(ISNUMBER($DL192),CHOOSE($DL192,$BT192,$CD192,$CO192),"")</f>
        <v/>
      </c>
      <c r="DO192" s="80" t="str">
        <f aca="false">IF(ISNUMBER($DL192),CHOOSE($DL192,$BV192,$CF192,$CQ192),"")</f>
        <v/>
      </c>
      <c r="DP192" s="81" t="str">
        <f aca="false">IF(ISBLANK(C192),"",IF(BK192&lt;&gt;Constants!$B$12, BK192 ,CW192))</f>
        <v/>
      </c>
      <c r="DQ192" s="82" t="str">
        <f aca="false">IF(ISBLANK($C192),"",IF($BK192&lt;&gt;Constants!$B$12,$BK192,$BL192))</f>
        <v/>
      </c>
      <c r="DR192" s="82" t="str">
        <f aca="false">IF(ISBLANK(C192),"",DH192)</f>
        <v/>
      </c>
      <c r="DS192" s="82" t="str">
        <f aca="false">IF(ISBLANK(C192),"",DG192)</f>
        <v/>
      </c>
      <c r="DT192" s="83" t="str">
        <f aca="false">IF(ISBLANK(C192),
  "",
IF(DS192=Constants!$B$9,COUNTA($C$11:$C510)+2,IF(DS192=Constants!$B$10,COUNTA($C$11:$C510)+1,IF(DS192=Constants!$B$11,COUNTA($C$11:$C510),DS192))))</f>
        <v/>
      </c>
      <c r="DU192" s="3"/>
      <c r="DV192" s="84" t="n">
        <f aca="false">IF(OR(ISNUMBER(DS192),DS192="DQ",DS192="P",DS192="NS"),
    1,
    0
)</f>
        <v>0</v>
      </c>
      <c r="DW192" s="84" t="n">
        <v>182</v>
      </c>
      <c r="DX192" s="84" t="str">
        <f aca="false">IF(ISBLANK($C192),"",IF(ISNUMBER(DT192),DT192+ROW($B192)/1000,""))</f>
        <v/>
      </c>
      <c r="DY192" s="84" t="str">
        <f aca="false">IF(ISNUMBER(DX192), RANK(DX192,DX$11:DX$510,1), "")</f>
        <v/>
      </c>
      <c r="DZ192" s="84" t="str">
        <f aca="false">IF(ISBLANK($C192),
    "",
    $B192
)</f>
        <v/>
      </c>
      <c r="EA192" s="84" t="str">
        <f aca="false">IF(ISBLANK($C192),
    "",
    $C192
)</f>
        <v/>
      </c>
      <c r="EB192" s="84" t="str">
        <f aca="false">IF(ISBLANK($C192),
    "",
    $D192
)</f>
        <v/>
      </c>
      <c r="EC192" s="84" t="str">
        <f aca="false">IF(ISBLANK($C192),"",$DQ192)</f>
        <v/>
      </c>
      <c r="ED192" s="86" t="str">
        <f aca="false">DP192</f>
        <v/>
      </c>
      <c r="EE192" s="84" t="str">
        <f aca="false">IF(ISBLANK($C192),
    "",
    DS192
)</f>
        <v/>
      </c>
      <c r="EF192" s="87" t="str">
        <f aca="false">IF(DW192&gt;DV$10,
    "",
    VLOOKUP(DW192,DY$11:EE690,7,FALSE())
)</f>
        <v/>
      </c>
      <c r="EG192" s="88" t="str">
        <f aca="false">IF(DW192&gt;DV$10,
    "",
    VLOOKUP(DW192,DY$11:EE690,2,FALSE())
)</f>
        <v/>
      </c>
      <c r="EH192" s="88" t="str">
        <f aca="false">IF(DW192&gt;DV$10,
    "",
    VLOOKUP(DW192,DY$11:EE690,3,FALSE())
)</f>
        <v/>
      </c>
      <c r="EI192" s="88" t="str">
        <f aca="false">IF(DW192&gt;DV$10,
    "",
    VLOOKUP(DW192,DY$11:EE690,4,FALSE())
)</f>
        <v/>
      </c>
      <c r="EJ192" s="89" t="str">
        <f aca="false">IF(DW192&gt;DV$10,
    "",
    VLOOKUP(DW192,DY$11:EE690,6,FALSE())
)</f>
        <v/>
      </c>
      <c r="EK192" s="59"/>
    </row>
    <row r="193" customFormat="false" ht="15.75" hidden="false" customHeight="false" outlineLevel="0" collapsed="false">
      <c r="A193" s="3"/>
      <c r="B193" s="155"/>
      <c r="C193" s="156"/>
      <c r="D193" s="96"/>
      <c r="E193" s="157"/>
      <c r="F193" s="148"/>
      <c r="G193" s="148"/>
      <c r="H193" s="149"/>
      <c r="I193" s="150"/>
      <c r="J193" s="151"/>
      <c r="K193" s="151"/>
      <c r="L193" s="151"/>
      <c r="M193" s="151"/>
      <c r="N193" s="152"/>
      <c r="O193" s="103"/>
      <c r="P193" s="148"/>
      <c r="Q193" s="149"/>
      <c r="R193" s="150"/>
      <c r="S193" s="151"/>
      <c r="T193" s="151"/>
      <c r="U193" s="151"/>
      <c r="V193" s="151"/>
      <c r="W193" s="152"/>
      <c r="X193" s="103"/>
      <c r="Y193" s="148"/>
      <c r="Z193" s="149"/>
      <c r="AA193" s="150"/>
      <c r="AB193" s="151"/>
      <c r="AC193" s="151"/>
      <c r="AD193" s="151"/>
      <c r="AE193" s="151"/>
      <c r="AF193" s="152"/>
      <c r="AG193" s="104"/>
      <c r="AH193" s="150"/>
      <c r="AI193" s="73"/>
      <c r="AJ193" s="73" t="str">
        <f aca="false">IF(ISBLANK($C193),
  "",
IF(E193=Constants!$B$7,
  TRUE(),
IF(E193=Constants!$B$8,
  FALSE(),
  TRUE()
)))</f>
        <v/>
      </c>
      <c r="AK193" s="74" t="str">
        <f aca="false">IF(ISBLANK($C193),"",IF(F193=Constants!$B$8,FALSE(),TRUE()))</f>
        <v/>
      </c>
      <c r="AL193" s="74" t="str">
        <f aca="false">IF(ISBLANK($C193),"",COUNTA($G193:$O193)&gt;0)</f>
        <v/>
      </c>
      <c r="AM193" s="74" t="str">
        <f aca="false">IF(OR(ISBLANK($C193),$AL193&lt;&gt;TRUE()),"",IF(ISBLANK(G193),Constants!$B$27,MAX(0,G193)))</f>
        <v/>
      </c>
      <c r="AN193" s="74" t="str">
        <f aca="false">IF(OR(ISBLANK($C193),$AL193&lt;&gt;TRUE()),"",IF(ISBLANK(H193),Constants!$B$28,MAX(0,H193)))</f>
        <v/>
      </c>
      <c r="AO193" s="74" t="str">
        <f aca="false">IF(OR(ISBLANK($C193),$AL193&lt;&gt;TRUE()),"",IF(J193=Constants!$B$7,TRUE(),IF(J193=Constants!$B$8,FALSE(),TRUE())))</f>
        <v/>
      </c>
      <c r="AP193" s="74" t="str">
        <f aca="false">IF(OR(ISBLANK($C193),$AL193&lt;&gt;TRUE()),"",IF(I193=Constants!$B$7,TRUE(),IF(I193=Constants!$B$8,FALSE(),TRUE())))</f>
        <v/>
      </c>
      <c r="AQ193" s="74" t="str">
        <f aca="false">IF(OR(ISBLANK($C193),$AL193&lt;&gt;TRUE()),"",IF(K193=Constants!$B$33,TRUE(),IF(K193=Constants!$B$34,FALSE(),IF(AND(ISNUMBER(O193),OR(ISBLANK(N193),N193=0)),TRUE(),IF(AND(ISBLANK(O193),ISNUMBER(N193),N193&lt;&gt;0),FALSE(),"")))))</f>
        <v/>
      </c>
      <c r="AR193" s="74" t="str">
        <f aca="false">IF(OR(ISBLANK($C193),$AL193&lt;&gt;TRUE()),"",IF(ISBLANK(L193),Constants!$B$35,MAX(0,MIN(Constants!$B$31,L193))))</f>
        <v/>
      </c>
      <c r="AS193" s="74" t="str">
        <f aca="false">IF(OR(ISBLANK($C193),$AL193&lt;&gt;TRUE()),"",IF(ISBLANK(M193),Constants!$B$35,MAX(0,MIN(Constants!$B$32,M193))))</f>
        <v/>
      </c>
      <c r="AT193" s="74" t="str">
        <f aca="false">IF(ISBLANK($C193),"",COUNTA($P193:$X193)&gt;0)</f>
        <v/>
      </c>
      <c r="AU193" s="74" t="str">
        <f aca="false">IF(OR(ISBLANK($C193),$AT193&lt;&gt;TRUE()),"",IF(ISBLANK(P193),Constants!$B$27,MAX(0,P193)))</f>
        <v/>
      </c>
      <c r="AV193" s="74" t="str">
        <f aca="false">IF(OR(ISBLANK($C193),$AT193&lt;&gt;TRUE()),"",IF(ISBLANK(Q193),Constants!$B$28,MAX(0,Q193)))</f>
        <v/>
      </c>
      <c r="AW193" s="74" t="str">
        <f aca="false">IF(OR(ISBLANK($C193),$AT193&lt;&gt;TRUE()),"",IF(S193=Constants!$B$7,TRUE(),IF(S193=Constants!$B$8,FALSE(),TRUE())))</f>
        <v/>
      </c>
      <c r="AX193" s="74" t="str">
        <f aca="false">IF(OR(ISBLANK($C193),$AT193&lt;&gt;TRUE()),"",IF(R193=Constants!$B$7,TRUE(),IF(R193=Constants!$B$8,FALSE(),TRUE())))</f>
        <v/>
      </c>
      <c r="AY193" s="74" t="str">
        <f aca="false">IF(OR(ISBLANK($C193),$AT193&lt;&gt;TRUE()),"",IF(T193=Constants!$B$33,TRUE(),IF(T193=Constants!$B$34,FALSE(),IF(AND(ISNUMBER(X193),OR(ISBLANK(W193),W193=0)),TRUE(),IF(AND(ISBLANK(X193),ISNUMBER(W193),W193&lt;&gt;0),FALSE(),"")))))</f>
        <v/>
      </c>
      <c r="AZ193" s="74" t="str">
        <f aca="false">IF(OR(ISBLANK($C193),$AT193&lt;&gt;TRUE()),"",IF(ISBLANK(U193),Constants!$B$35,MAX(0,MIN(Constants!$B$31,U193))))</f>
        <v/>
      </c>
      <c r="BA193" s="74" t="str">
        <f aca="false">IF(OR(ISBLANK($C193),$AT193&lt;&gt;TRUE()),"",IF(ISBLANK(V193),Constants!$B$35,MAX(0,MIN(Constants!$B$32,V193))))</f>
        <v/>
      </c>
      <c r="BB193" s="74" t="str">
        <f aca="false">IF(ISBLANK($C193),"",COUNTA($Y193:$AG193)&gt;0)</f>
        <v/>
      </c>
      <c r="BC193" s="74" t="str">
        <f aca="false">IF(OR(ISBLANK($C193),$BB193&lt;&gt;TRUE()),"",IF(ISBLANK(Y193),Constants!$B$27,MAX(0,Y193)))</f>
        <v/>
      </c>
      <c r="BD193" s="74" t="str">
        <f aca="false">IF(OR(ISBLANK($C193),$BB193&lt;&gt;TRUE()),"",IF(ISBLANK(Z193),Constants!$B$28,MAX(0,Z193)))</f>
        <v/>
      </c>
      <c r="BE193" s="74" t="str">
        <f aca="false">IF(OR(ISBLANK($C193),$BB193&lt;&gt;TRUE()),"",IF(AB193=Constants!$B$7,TRUE(),IF(AB193=Constants!$B$8,FALSE(),TRUE())))</f>
        <v/>
      </c>
      <c r="BF193" s="74" t="str">
        <f aca="false">IF(OR(ISBLANK($C193),$BB193&lt;&gt;TRUE()),"",IF(AA193=Constants!$B$7,TRUE(),IF(AA193=Constants!$B$8,FALSE(),TRUE())))</f>
        <v/>
      </c>
      <c r="BG193" s="74" t="str">
        <f aca="false">IF(OR(ISBLANK($C193),$BB193&lt;&gt;TRUE()),"",IF(AC193=Constants!$B$33,TRUE(),IF(AC193=Constants!$B$34,FALSE(),IF(AND(ISNUMBER(AG193),OR(ISBLANK(AF193),AF193=0)),TRUE(),IF(AND(ISBLANK(AG193),ISNUMBER(AF193),AF193&lt;&gt;0),FALSE(),"")))))</f>
        <v/>
      </c>
      <c r="BH193" s="74" t="str">
        <f aca="false">IF(OR(ISBLANK($C193),$BB193&lt;&gt;TRUE()),"",IF(ISBLANK(AD193),Constants!$B$35,MAX(0,MIN(Constants!$B$31,AD193))))</f>
        <v/>
      </c>
      <c r="BI193" s="74" t="str">
        <f aca="false">IF(OR(ISBLANK($C193),$BB193&lt;&gt;TRUE()),"",IF(ISBLANK(AE193),Constants!$B$35,MAX(0,MIN(Constants!$B$32,AE193))))</f>
        <v/>
      </c>
      <c r="BJ193" s="75" t="str">
        <f aca="false">IF(ISBLANK($C193),
  "",
IF(AH193=Constants!$B$7,
  TRUE(),
IF(AH193=Constants!$B$8,
  FALSE(),
  FALSE()
)))</f>
        <v/>
      </c>
      <c r="BK193" s="74" t="str">
        <f aca="false">IF(ISBLANK($C193),"",IF($BJ193,Constants!$B$9,IF(COUNTA($E193:$AH193)=0,Constants!$B$10,IF(NOT($AK193),Constants!$B$11,IF(AND(NOT(ISNUMBER($BM193)),COUNTA($O193,$X193,$AG193)&gt;0),Constants!$B$13,Constants!$B$12)))))</f>
        <v/>
      </c>
      <c r="BL193" s="74" t="str">
        <f aca="false">IF(ISBLANK($C193),"",IF($BK193&lt;&gt;Constants!$B$12,$BK193,Constants!$B$4))</f>
        <v/>
      </c>
      <c r="BM193" s="73" t="str">
        <f aca="false">IF(OR(ISBLANK($D$8), NOT(ISNUMBER($D$8))), Constants!$B$17,$D$8)</f>
        <v>ERROR: Set Target Time in cell D8</v>
      </c>
      <c r="BN193" s="73" t="str">
        <f aca="false">IF(OR($BK193&lt;&gt;Constants!$B$12,$AL193&lt;&gt;TRUE()),"",IF(NOT($AO193),TRUE(),IF($AQ193="","",$AQ193)))</f>
        <v/>
      </c>
      <c r="BO193" s="74" t="b">
        <f aca="false">IF(BN193="",FALSE(),IF(NOT($AO193),TRUE(),IF($AQ193,ISNUMBER(O193),ISNUMBER(N193))))</f>
        <v>0</v>
      </c>
      <c r="BP193" s="76" t="str">
        <f aca="false">IF(BO193,IF($AJ193,1,Constants!$B$22)*POWER(Constants!$B$23,MAX($AM193,0))*POWER(Constants!$B$24,MAX($AN193,0)),"")</f>
        <v/>
      </c>
      <c r="BQ193" s="74" t="str">
        <f aca="false">IF(OR($BK193&lt;&gt;Constants!$B$12,NOT($BO193)),"",IF(NOT($AO193),0,Constants!$B$19*IF($AQ193,1,MAX(0,MIN(1,(Constants!$B$20-N193)/Constants!$B$20)))))</f>
        <v/>
      </c>
      <c r="BR193" s="74" t="str">
        <f aca="false">IF(BQ193="","",BQ193*IF($AP193,1,Constants!$B$25)*BP193)</f>
        <v/>
      </c>
      <c r="BS193" s="74" t="str">
        <f aca="false">IF(OR($BK193&lt;&gt;Constants!$B$12,NOT($BO193)),"",IF(NOT($AO193),0,IF(NOT($AQ193),0,MAX(0,Constants!$B$21*(1-ABS(O193-$BM193)/$BM193)))))</f>
        <v/>
      </c>
      <c r="BT193" s="74" t="str">
        <f aca="false">IF(BS193="","",BS193*BP193)</f>
        <v/>
      </c>
      <c r="BU193" s="74" t="str">
        <f aca="false">IF(OR($BK193&lt;&gt;Constants!$B$12,NOT($BO193)),"",IF(OR(NOT($AO193),NOT($AP193)),0,MIN(Constants!$B$18,(Constants!$B$29*$AR193+Constants!$B$30*$AS193)*IF($AQ193,1,MAX(0,MIN(1,(Constants!$B$20-N193)/Constants!$B$20))))))</f>
        <v/>
      </c>
      <c r="BV193" s="74" t="str">
        <f aca="false">IF(BU193="","",BU193*BP193)</f>
        <v/>
      </c>
      <c r="BW193" s="75" t="str">
        <f aca="false">IF(OR($BK193&lt;&gt;Constants!$B$12,NOT($BO193)),"",BR193+BT193+BV193)</f>
        <v/>
      </c>
      <c r="BX193" s="73" t="str">
        <f aca="false">IF(OR($BK193&lt;&gt;Constants!$B$12,$AT193&lt;&gt;TRUE()),"",IF(NOT($AW193),TRUE(),IF($AY193="","",$AY193)))</f>
        <v/>
      </c>
      <c r="BY193" s="74" t="b">
        <f aca="false">IF(BX193="",FALSE(),IF(NOT($AW193),TRUE(),IF($AY193,ISNUMBER(X193),ISNUMBER(W193))))</f>
        <v>0</v>
      </c>
      <c r="BZ193" s="76" t="str">
        <f aca="false">IF(BY193,IF($AJ193,1,Constants!$B$22)*POWER(Constants!$B$23,MAX($AU193,0))*POWER(Constants!$B$24,MAX($AV193,0)),"")</f>
        <v/>
      </c>
      <c r="CA193" s="74" t="str">
        <f aca="false">IF(OR($BK193&lt;&gt;Constants!$B$12,NOT($BY193)),"",IF(NOT($AW193),0,Constants!$B$19*IF($AY193,1,MAX(0,MIN(1,(Constants!$B$20-W193)/Constants!$B$20)))))</f>
        <v/>
      </c>
      <c r="CB193" s="74" t="str">
        <f aca="false">IF(CA193="","",CA193*IF($AX193,1,Constants!$B$25)*BZ193)</f>
        <v/>
      </c>
      <c r="CC193" s="74" t="str">
        <f aca="false">IF(OR($BK193&lt;&gt;Constants!$B$12,NOT($BY193)),"",IF(NOT($AW193),0,IF(NOT($AY193),0,MAX(0,Constants!$B$21*(1-ABS(X193-$BM193)/$BM193)))))</f>
        <v/>
      </c>
      <c r="CD193" s="74" t="str">
        <f aca="false">IF(CC193="","",CC193*BZ193)</f>
        <v/>
      </c>
      <c r="CE193" s="74" t="str">
        <f aca="false">IF(OR($BK193&lt;&gt;Constants!$B$12,NOT($BY193)),"",IF(OR(NOT($AW193),NOT($AX193)),0,MIN(Constants!$B$18,(Constants!$B$29*$AZ193+Constants!$B$30*$BA193)*IF($AY193,1,MAX(0,MIN(1,(Constants!$B$20-W193)/Constants!$B$20))))))</f>
        <v/>
      </c>
      <c r="CF193" s="74" t="str">
        <f aca="false">IF(CE193="","",CE193*BZ193)</f>
        <v/>
      </c>
      <c r="CG193" s="75" t="str">
        <f aca="false">IF(OR($BK193&lt;&gt;Constants!$B$12,NOT($BY193)),"",CB193+CD193+CF193)</f>
        <v/>
      </c>
      <c r="CH193" s="73" t="b">
        <f aca="false">IF(OR(BN193="",BX193=""),TRUE(),BN193&lt;&gt;BX193)</f>
        <v>1</v>
      </c>
      <c r="CI193" s="74" t="str">
        <f aca="false">IF(OR($BK193&lt;&gt;Constants!$B$12,$BB193&lt;&gt;TRUE(),NOT($CH193)),"",IF(NOT($BE193),TRUE(),IF($BG193="","",$BG193)))</f>
        <v/>
      </c>
      <c r="CJ193" s="74" t="b">
        <f aca="false">IF(CI193="",FALSE(),IF(NOT($BE193),TRUE(),IF($BG193,ISNUMBER(AG193),ISNUMBER(AF193))))</f>
        <v>0</v>
      </c>
      <c r="CK193" s="76" t="str">
        <f aca="false">IF(CJ193,IF($AJ193,1,Constants!$B$22)*POWER(Constants!$B$23,MAX($BC193,0))*POWER(Constants!$B$24,MAX($BD193,0)),"")</f>
        <v/>
      </c>
      <c r="CL193" s="74" t="str">
        <f aca="false">IF(OR($BK193&lt;&gt;Constants!$B$12,NOT($CJ193)),"",IF(NOT($BE193),0,Constants!$B$19*IF($BG193,1,MAX(0,MIN(1,(Constants!$B$20-AF193)/Constants!$B$20)))))</f>
        <v/>
      </c>
      <c r="CM193" s="74" t="str">
        <f aca="false">IF(CL193="","",CL193*IF($BF193,1,Constants!$B$25)*CK193)</f>
        <v/>
      </c>
      <c r="CN193" s="74" t="str">
        <f aca="false">IF(OR($BK193&lt;&gt;Constants!$B$12,NOT($CJ193)),"",IF(NOT($BE193),0,IF(NOT($BG193),0,MAX(0,Constants!$B$21*(1-ABS(AG193-$BM193)/$BM193)))))</f>
        <v/>
      </c>
      <c r="CO193" s="74" t="str">
        <f aca="false">IF(CN193="","",CN193*CK193)</f>
        <v/>
      </c>
      <c r="CP193" s="74" t="str">
        <f aca="false">IF(OR($BK193&lt;&gt;Constants!$B$12,NOT($CJ193)),"",IF(OR(NOT($BE193),NOT($BF193)),0,MIN(Constants!$B$18,(Constants!$B$29*$BH193+Constants!$B$30*$BI193)*IF($BG193,1,MAX(0,MIN(1,(Constants!$B$20-AF193)/Constants!$B$20))))))</f>
        <v/>
      </c>
      <c r="CQ193" s="74" t="str">
        <f aca="false">IF(CP193="","",CP193*CK193)</f>
        <v/>
      </c>
      <c r="CR193" s="75" t="str">
        <f aca="false">IF(OR($BK193&lt;&gt;Constants!$B$12,NOT($CJ193)),"",CM193+CO193+CQ193)</f>
        <v/>
      </c>
      <c r="CS193" s="73" t="str">
        <f aca="false">IF(OR($BK193&lt;&gt;Constants!$B$12,ISBLANK($C193)),"",BW193)</f>
        <v/>
      </c>
      <c r="CT193" s="74" t="str">
        <f aca="false">IF(OR($BK193&lt;&gt;Constants!$B$12,ISBLANK($C193)),"",CG193)</f>
        <v/>
      </c>
      <c r="CU193" s="75" t="str">
        <f aca="false">IF(OR($BK193&lt;&gt;Constants!$B$12,ISBLANK($C193)),"",CR193)</f>
        <v/>
      </c>
      <c r="CV193" s="74" t="str">
        <f aca="false">IF(OR($BK193&lt;&gt;Constants!$B$12,ISBLANK($C193)),"",IF(COUNT(CS193:CU193)=0,0,MAX(CS193:CU193)))</f>
        <v/>
      </c>
      <c r="CW193" s="74" t="str">
        <f aca="false">IF($BK193&lt;&gt;Constants!$B$12,"",CV193)</f>
        <v/>
      </c>
      <c r="CX193" s="74" t="str">
        <f aca="false">IF(ISNUMBER(CW193), RANK(CW193,$CW$11:$CW$510), "")</f>
        <v/>
      </c>
      <c r="CY193" s="73" t="str">
        <f aca="false">IF(OR($BK193&lt;&gt;Constants!$B$12,ISBLANK($C193)),"",MAX(BT193,CD193,CO193))</f>
        <v/>
      </c>
      <c r="CZ193" s="74" t="str">
        <f aca="false">IF(ISNUMBER(CY193), RANK(CY193,CY$11:CY$510), "")</f>
        <v/>
      </c>
      <c r="DA193" s="74" t="str">
        <f aca="false">IF(OR($BK193&lt;&gt;Constants!$B$12,ISBLANK($C193)),"",MAX(AM193,AU193,IF($CH193,BC193,0)))</f>
        <v/>
      </c>
      <c r="DB193" s="74" t="str">
        <f aca="false">IF(ISNUMBER(DA193), RANK(DA193,DA$11:DA$510,1), "")</f>
        <v/>
      </c>
      <c r="DC193" s="74" t="str">
        <f aca="false">IF(OR($BK193&lt;&gt;Constants!$B$12,ISBLANK($C193)),"",MAX(BV193,CF193,CQ193))</f>
        <v/>
      </c>
      <c r="DD193" s="74" t="str">
        <f aca="false">IF(ISNUMBER(DC193),RANK(DC193,DC$11:DC$510),"")</f>
        <v/>
      </c>
      <c r="DE193" s="77" t="str">
        <f aca="false">IFERROR(IF(OR($BK193&lt;&gt;Constants!$B$12, ISBLANK($C193)),"",LARGE(CS193:CU193,2)), 0)</f>
        <v/>
      </c>
      <c r="DF193" s="75" t="str">
        <f aca="false">IF(ISNUMBER(DE193), RANK(DE193,DE$11:DE$510), "")</f>
        <v/>
      </c>
      <c r="DG193" s="74" t="str">
        <f aca="false">IF(ISBLANK($C193),"",IF(BK193=Constants!$B$12,RANK($CX193, $CX$11:$CX$510, 1)+
SUMPRODUCT(--($CX$11:$CX$510=$CX193),--($CZ193&gt;$CZ$11:$CZ$510))+
SUMPRODUCT(--($CX$11:$CX$510=$CX193),--($CZ193=$CZ$11:$CZ$510),--($DB193&gt;$DB$11:$DB$510))+
SUMPRODUCT(--($CX$11:$CX$510=$CX193),--($CZ193=$CZ$11:$CZ$510),--($DB193=$DB$11:$DB$510), --($DD193&gt;$DD$11:$DD$510))+
SUMPRODUCT(--($CX$11:$CX$510=$CX193),--($CZ193=$CZ$11:$CZ$510),--($DB193=$DB$11:$DB$510), --($DD193=$DD$11:$DD$510), --($DF193&gt;$DF$11:$DF$510))
,BK193)
)</f>
        <v/>
      </c>
      <c r="DH193" s="74" t="str">
        <f aca="false">IF(ISBLANK(C193),"",IF(BK193&lt;&gt;Constants!$B$12, BK193, CX193-DG193))</f>
        <v/>
      </c>
      <c r="DI193" s="75"/>
      <c r="DJ193" s="78"/>
      <c r="DK193" s="79" t="str">
        <f aca="false">IF(ISBLANK($C193),"",IF($BK193=Constants!$B$13,$BM193,""))</f>
        <v/>
      </c>
      <c r="DL193" s="78" t="str">
        <f aca="false">IF(ISBLANK($C193),"",IF($BK193&lt;&gt;Constants!$B$12,"",IF(COUNT($CS193:$CU193)=0,"",MATCH($CV193,$CS193:$CU193,0))))</f>
        <v/>
      </c>
      <c r="DM193" s="80" t="str">
        <f aca="false">IF(ISNUMBER($DL193),CHOOSE($DL193,$BR193,$CB193,$CM193),"")</f>
        <v/>
      </c>
      <c r="DN193" s="80" t="str">
        <f aca="false">IF(ISNUMBER($DL193),CHOOSE($DL193,$BT193,$CD193,$CO193),"")</f>
        <v/>
      </c>
      <c r="DO193" s="80" t="str">
        <f aca="false">IF(ISNUMBER($DL193),CHOOSE($DL193,$BV193,$CF193,$CQ193),"")</f>
        <v/>
      </c>
      <c r="DP193" s="81" t="str">
        <f aca="false">IF(ISBLANK(C193),"",IF(BK193&lt;&gt;Constants!$B$12, BK193 ,CW193))</f>
        <v/>
      </c>
      <c r="DQ193" s="82" t="str">
        <f aca="false">IF(ISBLANK($C193),"",IF($BK193&lt;&gt;Constants!$B$12,$BK193,$BL193))</f>
        <v/>
      </c>
      <c r="DR193" s="82" t="str">
        <f aca="false">IF(ISBLANK(C193),"",DH193)</f>
        <v/>
      </c>
      <c r="DS193" s="82" t="str">
        <f aca="false">IF(ISBLANK(C193),"",DG193)</f>
        <v/>
      </c>
      <c r="DT193" s="83" t="str">
        <f aca="false">IF(ISBLANK(C193),
  "",
IF(DS193=Constants!$B$9,COUNTA($C$11:$C510)+2,IF(DS193=Constants!$B$10,COUNTA($C$11:$C510)+1,IF(DS193=Constants!$B$11,COUNTA($C$11:$C510),DS193))))</f>
        <v/>
      </c>
      <c r="DU193" s="3"/>
      <c r="DV193" s="84" t="n">
        <f aca="false">IF(OR(ISNUMBER(DS193),DS193="DQ",DS193="P",DS193="NS"),
    1,
    0
)</f>
        <v>0</v>
      </c>
      <c r="DW193" s="84" t="n">
        <v>183</v>
      </c>
      <c r="DX193" s="84" t="str">
        <f aca="false">IF(ISBLANK($C193),"",IF(ISNUMBER(DT193),DT193+ROW($B193)/1000,""))</f>
        <v/>
      </c>
      <c r="DY193" s="84" t="str">
        <f aca="false">IF(ISNUMBER(DX193), RANK(DX193,DX$11:DX$510,1), "")</f>
        <v/>
      </c>
      <c r="DZ193" s="84" t="str">
        <f aca="false">IF(ISBLANK($C193),
    "",
    $B193
)</f>
        <v/>
      </c>
      <c r="EA193" s="84" t="str">
        <f aca="false">IF(ISBLANK($C193),
    "",
    $C193
)</f>
        <v/>
      </c>
      <c r="EB193" s="84" t="str">
        <f aca="false">IF(ISBLANK($C193),
    "",
    $D193
)</f>
        <v/>
      </c>
      <c r="EC193" s="84" t="str">
        <f aca="false">IF(ISBLANK($C193),"",$DQ193)</f>
        <v/>
      </c>
      <c r="ED193" s="86" t="str">
        <f aca="false">DP193</f>
        <v/>
      </c>
      <c r="EE193" s="84" t="str">
        <f aca="false">IF(ISBLANK($C193),
    "",
    DS193
)</f>
        <v/>
      </c>
      <c r="EF193" s="87" t="str">
        <f aca="false">IF(DW193&gt;DV$10,
    "",
    VLOOKUP(DW193,DY$11:EE691,7,FALSE())
)</f>
        <v/>
      </c>
      <c r="EG193" s="88" t="str">
        <f aca="false">IF(DW193&gt;DV$10,
    "",
    VLOOKUP(DW193,DY$11:EE691,2,FALSE())
)</f>
        <v/>
      </c>
      <c r="EH193" s="88" t="str">
        <f aca="false">IF(DW193&gt;DV$10,
    "",
    VLOOKUP(DW193,DY$11:EE691,3,FALSE())
)</f>
        <v/>
      </c>
      <c r="EI193" s="88" t="str">
        <f aca="false">IF(DW193&gt;DV$10,
    "",
    VLOOKUP(DW193,DY$11:EE691,4,FALSE())
)</f>
        <v/>
      </c>
      <c r="EJ193" s="89" t="str">
        <f aca="false">IF(DW193&gt;DV$10,
    "",
    VLOOKUP(DW193,DY$11:EE691,6,FALSE())
)</f>
        <v/>
      </c>
      <c r="EK193" s="59"/>
    </row>
    <row r="194" customFormat="false" ht="15.75" hidden="false" customHeight="false" outlineLevel="0" collapsed="false">
      <c r="A194" s="3"/>
      <c r="B194" s="153"/>
      <c r="C194" s="154"/>
      <c r="D194" s="135"/>
      <c r="E194" s="158"/>
      <c r="F194" s="137"/>
      <c r="G194" s="137"/>
      <c r="H194" s="138"/>
      <c r="I194" s="139"/>
      <c r="J194" s="140"/>
      <c r="K194" s="140"/>
      <c r="L194" s="140"/>
      <c r="M194" s="140"/>
      <c r="N194" s="141"/>
      <c r="O194" s="142"/>
      <c r="P194" s="137"/>
      <c r="Q194" s="138"/>
      <c r="R194" s="139"/>
      <c r="S194" s="140"/>
      <c r="T194" s="140"/>
      <c r="U194" s="140"/>
      <c r="V194" s="140"/>
      <c r="W194" s="141"/>
      <c r="X194" s="142"/>
      <c r="Y194" s="137"/>
      <c r="Z194" s="138"/>
      <c r="AA194" s="139"/>
      <c r="AB194" s="140"/>
      <c r="AC194" s="140"/>
      <c r="AD194" s="140"/>
      <c r="AE194" s="140"/>
      <c r="AF194" s="141"/>
      <c r="AG194" s="143"/>
      <c r="AH194" s="139"/>
      <c r="AI194" s="116"/>
      <c r="AJ194" s="116" t="str">
        <f aca="false">IF(ISBLANK($C194),
  "",
IF(E194=Constants!$B$7,
  TRUE(),
IF(E194=Constants!$B$8,
  FALSE(),
  TRUE()
)))</f>
        <v/>
      </c>
      <c r="AK194" s="117" t="str">
        <f aca="false">IF(ISBLANK($C194),"",IF(F194=Constants!$B$8,FALSE(),TRUE()))</f>
        <v/>
      </c>
      <c r="AL194" s="117" t="str">
        <f aca="false">IF(ISBLANK($C194),"",COUNTA($G194:$O194)&gt;0)</f>
        <v/>
      </c>
      <c r="AM194" s="117" t="str">
        <f aca="false">IF(OR(ISBLANK($C194),$AL194&lt;&gt;TRUE()),"",IF(ISBLANK(G194),Constants!$B$27,MAX(0,G194)))</f>
        <v/>
      </c>
      <c r="AN194" s="117" t="str">
        <f aca="false">IF(OR(ISBLANK($C194),$AL194&lt;&gt;TRUE()),"",IF(ISBLANK(H194),Constants!$B$28,MAX(0,H194)))</f>
        <v/>
      </c>
      <c r="AO194" s="117" t="str">
        <f aca="false">IF(OR(ISBLANK($C194),$AL194&lt;&gt;TRUE()),"",IF(J194=Constants!$B$7,TRUE(),IF(J194=Constants!$B$8,FALSE(),TRUE())))</f>
        <v/>
      </c>
      <c r="AP194" s="117" t="str">
        <f aca="false">IF(OR(ISBLANK($C194),$AL194&lt;&gt;TRUE()),"",IF(I194=Constants!$B$7,TRUE(),IF(I194=Constants!$B$8,FALSE(),TRUE())))</f>
        <v/>
      </c>
      <c r="AQ194" s="117" t="str">
        <f aca="false">IF(OR(ISBLANK($C194),$AL194&lt;&gt;TRUE()),"",IF(K194=Constants!$B$33,TRUE(),IF(K194=Constants!$B$34,FALSE(),IF(AND(ISNUMBER(O194),OR(ISBLANK(N194),N194=0)),TRUE(),IF(AND(ISBLANK(O194),ISNUMBER(N194),N194&lt;&gt;0),FALSE(),"")))))</f>
        <v/>
      </c>
      <c r="AR194" s="117" t="str">
        <f aca="false">IF(OR(ISBLANK($C194),$AL194&lt;&gt;TRUE()),"",IF(ISBLANK(L194),Constants!$B$35,MAX(0,MIN(Constants!$B$31,L194))))</f>
        <v/>
      </c>
      <c r="AS194" s="117" t="str">
        <f aca="false">IF(OR(ISBLANK($C194),$AL194&lt;&gt;TRUE()),"",IF(ISBLANK(M194),Constants!$B$35,MAX(0,MIN(Constants!$B$32,M194))))</f>
        <v/>
      </c>
      <c r="AT194" s="117" t="str">
        <f aca="false">IF(ISBLANK($C194),"",COUNTA($P194:$X194)&gt;0)</f>
        <v/>
      </c>
      <c r="AU194" s="117" t="str">
        <f aca="false">IF(OR(ISBLANK($C194),$AT194&lt;&gt;TRUE()),"",IF(ISBLANK(P194),Constants!$B$27,MAX(0,P194)))</f>
        <v/>
      </c>
      <c r="AV194" s="117" t="str">
        <f aca="false">IF(OR(ISBLANK($C194),$AT194&lt;&gt;TRUE()),"",IF(ISBLANK(Q194),Constants!$B$28,MAX(0,Q194)))</f>
        <v/>
      </c>
      <c r="AW194" s="117" t="str">
        <f aca="false">IF(OR(ISBLANK($C194),$AT194&lt;&gt;TRUE()),"",IF(S194=Constants!$B$7,TRUE(),IF(S194=Constants!$B$8,FALSE(),TRUE())))</f>
        <v/>
      </c>
      <c r="AX194" s="117" t="str">
        <f aca="false">IF(OR(ISBLANK($C194),$AT194&lt;&gt;TRUE()),"",IF(R194=Constants!$B$7,TRUE(),IF(R194=Constants!$B$8,FALSE(),TRUE())))</f>
        <v/>
      </c>
      <c r="AY194" s="117" t="str">
        <f aca="false">IF(OR(ISBLANK($C194),$AT194&lt;&gt;TRUE()),"",IF(T194=Constants!$B$33,TRUE(),IF(T194=Constants!$B$34,FALSE(),IF(AND(ISNUMBER(X194),OR(ISBLANK(W194),W194=0)),TRUE(),IF(AND(ISBLANK(X194),ISNUMBER(W194),W194&lt;&gt;0),FALSE(),"")))))</f>
        <v/>
      </c>
      <c r="AZ194" s="117" t="str">
        <f aca="false">IF(OR(ISBLANK($C194),$AT194&lt;&gt;TRUE()),"",IF(ISBLANK(U194),Constants!$B$35,MAX(0,MIN(Constants!$B$31,U194))))</f>
        <v/>
      </c>
      <c r="BA194" s="117" t="str">
        <f aca="false">IF(OR(ISBLANK($C194),$AT194&lt;&gt;TRUE()),"",IF(ISBLANK(V194),Constants!$B$35,MAX(0,MIN(Constants!$B$32,V194))))</f>
        <v/>
      </c>
      <c r="BB194" s="117" t="str">
        <f aca="false">IF(ISBLANK($C194),"",COUNTA($Y194:$AG194)&gt;0)</f>
        <v/>
      </c>
      <c r="BC194" s="117" t="str">
        <f aca="false">IF(OR(ISBLANK($C194),$BB194&lt;&gt;TRUE()),"",IF(ISBLANK(Y194),Constants!$B$27,MAX(0,Y194)))</f>
        <v/>
      </c>
      <c r="BD194" s="117" t="str">
        <f aca="false">IF(OR(ISBLANK($C194),$BB194&lt;&gt;TRUE()),"",IF(ISBLANK(Z194),Constants!$B$28,MAX(0,Z194)))</f>
        <v/>
      </c>
      <c r="BE194" s="117" t="str">
        <f aca="false">IF(OR(ISBLANK($C194),$BB194&lt;&gt;TRUE()),"",IF(AB194=Constants!$B$7,TRUE(),IF(AB194=Constants!$B$8,FALSE(),TRUE())))</f>
        <v/>
      </c>
      <c r="BF194" s="117" t="str">
        <f aca="false">IF(OR(ISBLANK($C194),$BB194&lt;&gt;TRUE()),"",IF(AA194=Constants!$B$7,TRUE(),IF(AA194=Constants!$B$8,FALSE(),TRUE())))</f>
        <v/>
      </c>
      <c r="BG194" s="117" t="str">
        <f aca="false">IF(OR(ISBLANK($C194),$BB194&lt;&gt;TRUE()),"",IF(AC194=Constants!$B$33,TRUE(),IF(AC194=Constants!$B$34,FALSE(),IF(AND(ISNUMBER(AG194),OR(ISBLANK(AF194),AF194=0)),TRUE(),IF(AND(ISBLANK(AG194),ISNUMBER(AF194),AF194&lt;&gt;0),FALSE(),"")))))</f>
        <v/>
      </c>
      <c r="BH194" s="117" t="str">
        <f aca="false">IF(OR(ISBLANK($C194),$BB194&lt;&gt;TRUE()),"",IF(ISBLANK(AD194),Constants!$B$35,MAX(0,MIN(Constants!$B$31,AD194))))</f>
        <v/>
      </c>
      <c r="BI194" s="117" t="str">
        <f aca="false">IF(OR(ISBLANK($C194),$BB194&lt;&gt;TRUE()),"",IF(ISBLANK(AE194),Constants!$B$35,MAX(0,MIN(Constants!$B$32,AE194))))</f>
        <v/>
      </c>
      <c r="BJ194" s="118" t="str">
        <f aca="false">IF(ISBLANK($C194),
  "",
IF(AH194=Constants!$B$7,
  TRUE(),
IF(AH194=Constants!$B$8,
  FALSE(),
  FALSE()
)))</f>
        <v/>
      </c>
      <c r="BK194" s="117" t="str">
        <f aca="false">IF(ISBLANK($C194),"",IF($BJ194,Constants!$B$9,IF(COUNTA($E194:$AH194)=0,Constants!$B$10,IF(NOT($AK194),Constants!$B$11,IF(AND(NOT(ISNUMBER($BM194)),COUNTA($O194,$X194,$AG194)&gt;0),Constants!$B$13,Constants!$B$12)))))</f>
        <v/>
      </c>
      <c r="BL194" s="117" t="str">
        <f aca="false">IF(ISBLANK($C194),"",IF($BK194&lt;&gt;Constants!$B$12,$BK194,Constants!$B$4))</f>
        <v/>
      </c>
      <c r="BM194" s="116" t="str">
        <f aca="false">IF(OR(ISBLANK($D$8), NOT(ISNUMBER($D$8))), Constants!$B$17,$D$8)</f>
        <v>ERROR: Set Target Time in cell D8</v>
      </c>
      <c r="BN194" s="119" t="str">
        <f aca="false">IF(OR($BK194&lt;&gt;Constants!$B$12,$AL194&lt;&gt;TRUE()),"",IF(NOT($AO194),TRUE(),IF($AQ194="","",$AQ194)))</f>
        <v/>
      </c>
      <c r="BO194" s="120" t="n">
        <f aca="false">IF(BN194="",FALSE(),IF(NOT($AO194),TRUE(),IF($AQ194,ISNUMBER(O194),ISNUMBER(N194))))</f>
        <v>0</v>
      </c>
      <c r="BP194" s="121" t="str">
        <f aca="false">IF(BO194,IF($AJ194,1,Constants!$B$22)*POWER(Constants!$B$23,MAX($AM194,0))*POWER(Constants!$B$24,MAX($AN194,0)),"")</f>
        <v/>
      </c>
      <c r="BQ194" s="117" t="str">
        <f aca="false">IF(OR($BK194&lt;&gt;Constants!$B$12,NOT($BO194)),"",IF(NOT($AO194),0,Constants!$B$19*IF($AQ194,1,MAX(0,MIN(1,(Constants!$B$20-N194)/Constants!$B$20)))))</f>
        <v/>
      </c>
      <c r="BR194" s="117" t="str">
        <f aca="false">IF(BQ194="","",BQ194*IF($AP194,1,Constants!$B$25)*BP194)</f>
        <v/>
      </c>
      <c r="BS194" s="117" t="str">
        <f aca="false">IF(OR($BK194&lt;&gt;Constants!$B$12,NOT($BO194)),"",IF(NOT($AO194),0,IF(NOT($AQ194),0,MAX(0,Constants!$B$21*(1-ABS(O194-$BM194)/$BM194)))))</f>
        <v/>
      </c>
      <c r="BT194" s="117" t="str">
        <f aca="false">IF(BS194="","",BS194*BP194)</f>
        <v/>
      </c>
      <c r="BU194" s="117" t="str">
        <f aca="false">IF(OR($BK194&lt;&gt;Constants!$B$12,NOT($BO194)),"",IF(OR(NOT($AO194),NOT($AP194)),0,MIN(Constants!$B$18,(Constants!$B$29*$AR194+Constants!$B$30*$AS194)*IF($AQ194,1,MAX(0,MIN(1,(Constants!$B$20-N194)/Constants!$B$20))))))</f>
        <v/>
      </c>
      <c r="BV194" s="117" t="str">
        <f aca="false">IF(BU194="","",BU194*BP194)</f>
        <v/>
      </c>
      <c r="BW194" s="122" t="str">
        <f aca="false">IF(OR($BK194&lt;&gt;Constants!$B$12,NOT($BO194)),"",BR194+BT194+BV194)</f>
        <v/>
      </c>
      <c r="BX194" s="119" t="str">
        <f aca="false">IF(OR($BK194&lt;&gt;Constants!$B$12,$AT194&lt;&gt;TRUE()),"",IF(NOT($AW194),TRUE(),IF($AY194="","",$AY194)))</f>
        <v/>
      </c>
      <c r="BY194" s="120" t="n">
        <f aca="false">IF(BX194="",FALSE(),IF(NOT($AW194),TRUE(),IF($AY194,ISNUMBER(X194),ISNUMBER(W194))))</f>
        <v>0</v>
      </c>
      <c r="BZ194" s="121" t="str">
        <f aca="false">IF(BY194,IF($AJ194,1,Constants!$B$22)*POWER(Constants!$B$23,MAX($AU194,0))*POWER(Constants!$B$24,MAX($AV194,0)),"")</f>
        <v/>
      </c>
      <c r="CA194" s="117" t="str">
        <f aca="false">IF(OR($BK194&lt;&gt;Constants!$B$12,NOT($BY194)),"",IF(NOT($AW194),0,Constants!$B$19*IF($AY194,1,MAX(0,MIN(1,(Constants!$B$20-W194)/Constants!$B$20)))))</f>
        <v/>
      </c>
      <c r="CB194" s="117" t="str">
        <f aca="false">IF(CA194="","",CA194*IF($AX194,1,Constants!$B$25)*BZ194)</f>
        <v/>
      </c>
      <c r="CC194" s="117" t="str">
        <f aca="false">IF(OR($BK194&lt;&gt;Constants!$B$12,NOT($BY194)),"",IF(NOT($AW194),0,IF(NOT($AY194),0,MAX(0,Constants!$B$21*(1-ABS(X194-$BM194)/$BM194)))))</f>
        <v/>
      </c>
      <c r="CD194" s="117" t="str">
        <f aca="false">IF(CC194="","",CC194*BZ194)</f>
        <v/>
      </c>
      <c r="CE194" s="117" t="str">
        <f aca="false">IF(OR($BK194&lt;&gt;Constants!$B$12,NOT($BY194)),"",IF(OR(NOT($AW194),NOT($AX194)),0,MIN(Constants!$B$18,(Constants!$B$29*$AZ194+Constants!$B$30*$BA194)*IF($AY194,1,MAX(0,MIN(1,(Constants!$B$20-W194)/Constants!$B$20))))))</f>
        <v/>
      </c>
      <c r="CF194" s="117" t="str">
        <f aca="false">IF(CE194="","",CE194*BZ194)</f>
        <v/>
      </c>
      <c r="CG194" s="122" t="str">
        <f aca="false">IF(OR($BK194&lt;&gt;Constants!$B$12,NOT($BY194)),"",CB194+CD194+CF194)</f>
        <v/>
      </c>
      <c r="CH194" s="119" t="n">
        <f aca="false">IF(OR(BN194="",BX194=""),TRUE(),BN194&lt;&gt;BX194)</f>
        <v>1</v>
      </c>
      <c r="CI194" s="117" t="str">
        <f aca="false">IF(OR($BK194&lt;&gt;Constants!$B$12,$BB194&lt;&gt;TRUE(),NOT($CH194)),"",IF(NOT($BE194),TRUE(),IF($BG194="","",$BG194)))</f>
        <v/>
      </c>
      <c r="CJ194" s="120" t="n">
        <f aca="false">IF(CI194="",FALSE(),IF(NOT($BE194),TRUE(),IF($BG194,ISNUMBER(AG194),ISNUMBER(AF194))))</f>
        <v>0</v>
      </c>
      <c r="CK194" s="121" t="str">
        <f aca="false">IF(CJ194,IF($AJ194,1,Constants!$B$22)*POWER(Constants!$B$23,MAX($BC194,0))*POWER(Constants!$B$24,MAX($BD194,0)),"")</f>
        <v/>
      </c>
      <c r="CL194" s="117" t="str">
        <f aca="false">IF(OR($BK194&lt;&gt;Constants!$B$12,NOT($CJ194)),"",IF(NOT($BE194),0,Constants!$B$19*IF($BG194,1,MAX(0,MIN(1,(Constants!$B$20-AF194)/Constants!$B$20)))))</f>
        <v/>
      </c>
      <c r="CM194" s="117" t="str">
        <f aca="false">IF(CL194="","",CL194*IF($BF194,1,Constants!$B$25)*CK194)</f>
        <v/>
      </c>
      <c r="CN194" s="117" t="str">
        <f aca="false">IF(OR($BK194&lt;&gt;Constants!$B$12,NOT($CJ194)),"",IF(NOT($BE194),0,IF(NOT($BG194),0,MAX(0,Constants!$B$21*(1-ABS(AG194-$BM194)/$BM194)))))</f>
        <v/>
      </c>
      <c r="CO194" s="117" t="str">
        <f aca="false">IF(CN194="","",CN194*CK194)</f>
        <v/>
      </c>
      <c r="CP194" s="117" t="str">
        <f aca="false">IF(OR($BK194&lt;&gt;Constants!$B$12,NOT($CJ194)),"",IF(OR(NOT($BE194),NOT($BF194)),0,MIN(Constants!$B$18,(Constants!$B$29*$BH194+Constants!$B$30*$BI194)*IF($BG194,1,MAX(0,MIN(1,(Constants!$B$20-AF194)/Constants!$B$20))))))</f>
        <v/>
      </c>
      <c r="CQ194" s="117" t="str">
        <f aca="false">IF(CP194="","",CP194*CK194)</f>
        <v/>
      </c>
      <c r="CR194" s="122" t="str">
        <f aca="false">IF(OR($BK194&lt;&gt;Constants!$B$12,NOT($CJ194)),"",CM194+CO194+CQ194)</f>
        <v/>
      </c>
      <c r="CS194" s="116" t="str">
        <f aca="false">IF(OR($BK194&lt;&gt;Constants!$B$12,ISBLANK($C194)),"",BW194)</f>
        <v/>
      </c>
      <c r="CT194" s="117" t="str">
        <f aca="false">IF(OR($BK194&lt;&gt;Constants!$B$12,ISBLANK($C194)),"",CG194)</f>
        <v/>
      </c>
      <c r="CU194" s="118" t="str">
        <f aca="false">IF(OR($BK194&lt;&gt;Constants!$B$12,ISBLANK($C194)),"",CR194)</f>
        <v/>
      </c>
      <c r="CV194" s="117" t="str">
        <f aca="false">IF(OR($BK194&lt;&gt;Constants!$B$12,ISBLANK($C194)),"",IF(COUNT(CS194:CU194)=0,0,MAX(CS194:CU194)))</f>
        <v/>
      </c>
      <c r="CW194" s="117" t="str">
        <f aca="false">IF($BK194&lt;&gt;Constants!$B$12,"",CV194)</f>
        <v/>
      </c>
      <c r="CX194" s="117" t="str">
        <f aca="false">IF(ISNUMBER(CW194), RANK(CW194,$CW$11:$CW$510), "")</f>
        <v/>
      </c>
      <c r="CY194" s="116" t="str">
        <f aca="false">IF(OR($BK194&lt;&gt;Constants!$B$12,ISBLANK($C194)),"",MAX(BT194,CD194,CO194))</f>
        <v/>
      </c>
      <c r="CZ194" s="117" t="str">
        <f aca="false">IF(ISNUMBER(CY194), RANK(CY194,CY$11:CY$510), "")</f>
        <v/>
      </c>
      <c r="DA194" s="117" t="str">
        <f aca="false">IF(OR($BK194&lt;&gt;Constants!$B$12,ISBLANK($C194)),"",MAX(AM194,AU194,IF($CH194,BC194,0)))</f>
        <v/>
      </c>
      <c r="DB194" s="117" t="str">
        <f aca="false">IF(ISNUMBER(DA194), RANK(DA194,DA$11:DA$510,1), "")</f>
        <v/>
      </c>
      <c r="DC194" s="117" t="str">
        <f aca="false">IF(OR($BK194&lt;&gt;Constants!$B$12,ISBLANK($C194)),"",MAX(BV194,CF194,CQ194))</f>
        <v/>
      </c>
      <c r="DD194" s="117" t="str">
        <f aca="false">IF(ISNUMBER(DC194),RANK(DC194,DC$11:DC$510),"")</f>
        <v/>
      </c>
      <c r="DE194" s="123" t="str">
        <f aca="false">IFERROR(IF(OR($BK194&lt;&gt;Constants!$B$12, ISBLANK($C194)),"",LARGE(CS194:CU194,2)), 0)</f>
        <v/>
      </c>
      <c r="DF194" s="118" t="str">
        <f aca="false">IF(ISNUMBER(DE194), RANK(DE194,DE$11:DE$510), "")</f>
        <v/>
      </c>
      <c r="DG194" s="117" t="str">
        <f aca="false">IF(ISBLANK($C194),"",IF(BK194=Constants!$B$12,RANK($CX194, $CX$11:$CX$510, 1)+
SUMPRODUCT(--($CX$11:$CX$510=$CX194),--($CZ194&gt;$CZ$11:$CZ$510))+
SUMPRODUCT(--($CX$11:$CX$510=$CX194),--($CZ194=$CZ$11:$CZ$510),--($DB194&gt;$DB$11:$DB$510))+
SUMPRODUCT(--($CX$11:$CX$510=$CX194),--($CZ194=$CZ$11:$CZ$510),--($DB194=$DB$11:$DB$510), --($DD194&gt;$DD$11:$DD$510))+
SUMPRODUCT(--($CX$11:$CX$510=$CX194),--($CZ194=$CZ$11:$CZ$510),--($DB194=$DB$11:$DB$510), --($DD194=$DD$11:$DD$510), --($DF194&gt;$DF$11:$DF$510))
,BK194)
)</f>
        <v/>
      </c>
      <c r="DH194" s="117" t="str">
        <f aca="false">IF(ISBLANK(C194),"",IF(BK194&lt;&gt;Constants!$B$12, BK194, CX194-DG194))</f>
        <v/>
      </c>
      <c r="DI194" s="118"/>
      <c r="DJ194" s="124"/>
      <c r="DK194" s="125" t="str">
        <f aca="false">IF(ISBLANK($C194),"",IF($BK194=Constants!$B$13,$BM194,""))</f>
        <v/>
      </c>
      <c r="DL194" s="124" t="str">
        <f aca="false">IF(ISBLANK($C194),"",IF($BK194&lt;&gt;Constants!$B$12,"",IF(COUNT($CS194:$CU194)=0,"",MATCH($CV194,$CS194:$CU194,0))))</f>
        <v/>
      </c>
      <c r="DM194" s="126" t="str">
        <f aca="false">IF(ISNUMBER($DL194),CHOOSE($DL194,$BR194,$CB194,$CM194),"")</f>
        <v/>
      </c>
      <c r="DN194" s="126" t="str">
        <f aca="false">IF(ISNUMBER($DL194),CHOOSE($DL194,$BT194,$CD194,$CO194),"")</f>
        <v/>
      </c>
      <c r="DO194" s="126" t="str">
        <f aca="false">IF(ISNUMBER($DL194),CHOOSE($DL194,$BV194,$CF194,$CQ194),"")</f>
        <v/>
      </c>
      <c r="DP194" s="127" t="str">
        <f aca="false">IF(ISBLANK(C194),"",IF(BK194&lt;&gt;Constants!$B$12, BK194 ,CW194))</f>
        <v/>
      </c>
      <c r="DQ194" s="128" t="str">
        <f aca="false">IF(ISBLANK($C194),"",IF($BK194&lt;&gt;Constants!$B$12,$BK194,$BL194))</f>
        <v/>
      </c>
      <c r="DR194" s="128" t="str">
        <f aca="false">IF(ISBLANK(C194),"",DH194)</f>
        <v/>
      </c>
      <c r="DS194" s="128" t="str">
        <f aca="false">IF(ISBLANK(C194),"",DG194)</f>
        <v/>
      </c>
      <c r="DT194" s="129" t="str">
        <f aca="false">IF(ISBLANK(C194),
  "",
IF(DS194=Constants!$B$9,COUNTA($C$11:$C510)+2,IF(DS194=Constants!$B$10,COUNTA($C$11:$C510)+1,IF(DS194=Constants!$B$11,COUNTA($C$11:$C510),DS194))))</f>
        <v/>
      </c>
      <c r="DU194" s="3"/>
      <c r="DV194" s="130" t="n">
        <f aca="false">IF(OR(ISNUMBER(DS194),DS194="DQ",DS194="P",DS194="NS"),
    1,
    0
)</f>
        <v>0</v>
      </c>
      <c r="DW194" s="130" t="n">
        <v>184</v>
      </c>
      <c r="DX194" s="130" t="str">
        <f aca="false">IF(ISBLANK($C194),"",IF(ISNUMBER(DT194),DT194+ROW($B194)/1000,""))</f>
        <v/>
      </c>
      <c r="DY194" s="130" t="str">
        <f aca="false">IF(ISNUMBER(DX194), RANK(DX194,DX$11:DX$510,1), "")</f>
        <v/>
      </c>
      <c r="DZ194" s="130" t="str">
        <f aca="false">IF(ISBLANK($C194),
    "",
    $B194
)</f>
        <v/>
      </c>
      <c r="EA194" s="130" t="str">
        <f aca="false">IF(ISBLANK($C194),
    "",
    $C194
)</f>
        <v/>
      </c>
      <c r="EB194" s="130" t="str">
        <f aca="false">IF(ISBLANK($C194),
    "",
    $D194
)</f>
        <v/>
      </c>
      <c r="EC194" s="130" t="str">
        <f aca="false">IF(ISBLANK($C194),"",$DQ194)</f>
        <v/>
      </c>
      <c r="ED194" s="131" t="str">
        <f aca="false">DP194</f>
        <v/>
      </c>
      <c r="EE194" s="130" t="str">
        <f aca="false">IF(ISBLANK($C194),
    "",
    DS194
)</f>
        <v/>
      </c>
      <c r="EF194" s="132" t="str">
        <f aca="false">IF(DW194&gt;DV$10,
    "",
    VLOOKUP(DW194,DY$11:EE692,7,FALSE())
)</f>
        <v/>
      </c>
      <c r="EG194" s="133" t="str">
        <f aca="false">IF(DW194&gt;DV$10,
    "",
    VLOOKUP(DW194,DY$11:EE692,2,FALSE())
)</f>
        <v/>
      </c>
      <c r="EH194" s="133" t="str">
        <f aca="false">IF(DW194&gt;DV$10,
    "",
    VLOOKUP(DW194,DY$11:EE692,3,FALSE())
)</f>
        <v/>
      </c>
      <c r="EI194" s="133" t="str">
        <f aca="false">IF(DW194&gt;DV$10,
    "",
    VLOOKUP(DW194,DY$11:EE692,4,FALSE())
)</f>
        <v/>
      </c>
      <c r="EJ194" s="134" t="str">
        <f aca="false">IF(DW194&gt;DV$10,
    "",
    VLOOKUP(DW194,DY$11:EE692,6,FALSE())
)</f>
        <v/>
      </c>
      <c r="EK194" s="59"/>
    </row>
    <row r="195" customFormat="false" ht="15.75" hidden="false" customHeight="false" outlineLevel="0" collapsed="false">
      <c r="A195" s="3"/>
      <c r="B195" s="153"/>
      <c r="C195" s="154"/>
      <c r="D195" s="135"/>
      <c r="E195" s="158"/>
      <c r="F195" s="137"/>
      <c r="G195" s="137"/>
      <c r="H195" s="138"/>
      <c r="I195" s="139"/>
      <c r="J195" s="140"/>
      <c r="K195" s="140"/>
      <c r="L195" s="140"/>
      <c r="M195" s="140"/>
      <c r="N195" s="141"/>
      <c r="O195" s="142"/>
      <c r="P195" s="137"/>
      <c r="Q195" s="138"/>
      <c r="R195" s="139"/>
      <c r="S195" s="140"/>
      <c r="T195" s="140"/>
      <c r="U195" s="140"/>
      <c r="V195" s="140"/>
      <c r="W195" s="141"/>
      <c r="X195" s="142"/>
      <c r="Y195" s="137"/>
      <c r="Z195" s="138"/>
      <c r="AA195" s="139"/>
      <c r="AB195" s="140"/>
      <c r="AC195" s="140"/>
      <c r="AD195" s="140"/>
      <c r="AE195" s="140"/>
      <c r="AF195" s="141"/>
      <c r="AG195" s="143"/>
      <c r="AH195" s="139"/>
      <c r="AI195" s="116"/>
      <c r="AJ195" s="116" t="str">
        <f aca="false">IF(ISBLANK($C195),
  "",
IF(E195=Constants!$B$7,
  TRUE(),
IF(E195=Constants!$B$8,
  FALSE(),
  TRUE()
)))</f>
        <v/>
      </c>
      <c r="AK195" s="117" t="str">
        <f aca="false">IF(ISBLANK($C195),"",IF(F195=Constants!$B$8,FALSE(),TRUE()))</f>
        <v/>
      </c>
      <c r="AL195" s="117" t="str">
        <f aca="false">IF(ISBLANK($C195),"",COUNTA($G195:$O195)&gt;0)</f>
        <v/>
      </c>
      <c r="AM195" s="117" t="str">
        <f aca="false">IF(OR(ISBLANK($C195),$AL195&lt;&gt;TRUE()),"",IF(ISBLANK(G195),Constants!$B$27,MAX(0,G195)))</f>
        <v/>
      </c>
      <c r="AN195" s="117" t="str">
        <f aca="false">IF(OR(ISBLANK($C195),$AL195&lt;&gt;TRUE()),"",IF(ISBLANK(H195),Constants!$B$28,MAX(0,H195)))</f>
        <v/>
      </c>
      <c r="AO195" s="117" t="str">
        <f aca="false">IF(OR(ISBLANK($C195),$AL195&lt;&gt;TRUE()),"",IF(J195=Constants!$B$7,TRUE(),IF(J195=Constants!$B$8,FALSE(),TRUE())))</f>
        <v/>
      </c>
      <c r="AP195" s="117" t="str">
        <f aca="false">IF(OR(ISBLANK($C195),$AL195&lt;&gt;TRUE()),"",IF(I195=Constants!$B$7,TRUE(),IF(I195=Constants!$B$8,FALSE(),TRUE())))</f>
        <v/>
      </c>
      <c r="AQ195" s="117" t="str">
        <f aca="false">IF(OR(ISBLANK($C195),$AL195&lt;&gt;TRUE()),"",IF(K195=Constants!$B$33,TRUE(),IF(K195=Constants!$B$34,FALSE(),IF(AND(ISNUMBER(O195),OR(ISBLANK(N195),N195=0)),TRUE(),IF(AND(ISBLANK(O195),ISNUMBER(N195),N195&lt;&gt;0),FALSE(),"")))))</f>
        <v/>
      </c>
      <c r="AR195" s="117" t="str">
        <f aca="false">IF(OR(ISBLANK($C195),$AL195&lt;&gt;TRUE()),"",IF(ISBLANK(L195),Constants!$B$35,MAX(0,MIN(Constants!$B$31,L195))))</f>
        <v/>
      </c>
      <c r="AS195" s="117" t="str">
        <f aca="false">IF(OR(ISBLANK($C195),$AL195&lt;&gt;TRUE()),"",IF(ISBLANK(M195),Constants!$B$35,MAX(0,MIN(Constants!$B$32,M195))))</f>
        <v/>
      </c>
      <c r="AT195" s="117" t="str">
        <f aca="false">IF(ISBLANK($C195),"",COUNTA($P195:$X195)&gt;0)</f>
        <v/>
      </c>
      <c r="AU195" s="117" t="str">
        <f aca="false">IF(OR(ISBLANK($C195),$AT195&lt;&gt;TRUE()),"",IF(ISBLANK(P195),Constants!$B$27,MAX(0,P195)))</f>
        <v/>
      </c>
      <c r="AV195" s="117" t="str">
        <f aca="false">IF(OR(ISBLANK($C195),$AT195&lt;&gt;TRUE()),"",IF(ISBLANK(Q195),Constants!$B$28,MAX(0,Q195)))</f>
        <v/>
      </c>
      <c r="AW195" s="117" t="str">
        <f aca="false">IF(OR(ISBLANK($C195),$AT195&lt;&gt;TRUE()),"",IF(S195=Constants!$B$7,TRUE(),IF(S195=Constants!$B$8,FALSE(),TRUE())))</f>
        <v/>
      </c>
      <c r="AX195" s="117" t="str">
        <f aca="false">IF(OR(ISBLANK($C195),$AT195&lt;&gt;TRUE()),"",IF(R195=Constants!$B$7,TRUE(),IF(R195=Constants!$B$8,FALSE(),TRUE())))</f>
        <v/>
      </c>
      <c r="AY195" s="117" t="str">
        <f aca="false">IF(OR(ISBLANK($C195),$AT195&lt;&gt;TRUE()),"",IF(T195=Constants!$B$33,TRUE(),IF(T195=Constants!$B$34,FALSE(),IF(AND(ISNUMBER(X195),OR(ISBLANK(W195),W195=0)),TRUE(),IF(AND(ISBLANK(X195),ISNUMBER(W195),W195&lt;&gt;0),FALSE(),"")))))</f>
        <v/>
      </c>
      <c r="AZ195" s="117" t="str">
        <f aca="false">IF(OR(ISBLANK($C195),$AT195&lt;&gt;TRUE()),"",IF(ISBLANK(U195),Constants!$B$35,MAX(0,MIN(Constants!$B$31,U195))))</f>
        <v/>
      </c>
      <c r="BA195" s="117" t="str">
        <f aca="false">IF(OR(ISBLANK($C195),$AT195&lt;&gt;TRUE()),"",IF(ISBLANK(V195),Constants!$B$35,MAX(0,MIN(Constants!$B$32,V195))))</f>
        <v/>
      </c>
      <c r="BB195" s="117" t="str">
        <f aca="false">IF(ISBLANK($C195),"",COUNTA($Y195:$AG195)&gt;0)</f>
        <v/>
      </c>
      <c r="BC195" s="117" t="str">
        <f aca="false">IF(OR(ISBLANK($C195),$BB195&lt;&gt;TRUE()),"",IF(ISBLANK(Y195),Constants!$B$27,MAX(0,Y195)))</f>
        <v/>
      </c>
      <c r="BD195" s="117" t="str">
        <f aca="false">IF(OR(ISBLANK($C195),$BB195&lt;&gt;TRUE()),"",IF(ISBLANK(Z195),Constants!$B$28,MAX(0,Z195)))</f>
        <v/>
      </c>
      <c r="BE195" s="117" t="str">
        <f aca="false">IF(OR(ISBLANK($C195),$BB195&lt;&gt;TRUE()),"",IF(AB195=Constants!$B$7,TRUE(),IF(AB195=Constants!$B$8,FALSE(),TRUE())))</f>
        <v/>
      </c>
      <c r="BF195" s="117" t="str">
        <f aca="false">IF(OR(ISBLANK($C195),$BB195&lt;&gt;TRUE()),"",IF(AA195=Constants!$B$7,TRUE(),IF(AA195=Constants!$B$8,FALSE(),TRUE())))</f>
        <v/>
      </c>
      <c r="BG195" s="117" t="str">
        <f aca="false">IF(OR(ISBLANK($C195),$BB195&lt;&gt;TRUE()),"",IF(AC195=Constants!$B$33,TRUE(),IF(AC195=Constants!$B$34,FALSE(),IF(AND(ISNUMBER(AG195),OR(ISBLANK(AF195),AF195=0)),TRUE(),IF(AND(ISBLANK(AG195),ISNUMBER(AF195),AF195&lt;&gt;0),FALSE(),"")))))</f>
        <v/>
      </c>
      <c r="BH195" s="117" t="str">
        <f aca="false">IF(OR(ISBLANK($C195),$BB195&lt;&gt;TRUE()),"",IF(ISBLANK(AD195),Constants!$B$35,MAX(0,MIN(Constants!$B$31,AD195))))</f>
        <v/>
      </c>
      <c r="BI195" s="117" t="str">
        <f aca="false">IF(OR(ISBLANK($C195),$BB195&lt;&gt;TRUE()),"",IF(ISBLANK(AE195),Constants!$B$35,MAX(0,MIN(Constants!$B$32,AE195))))</f>
        <v/>
      </c>
      <c r="BJ195" s="118" t="str">
        <f aca="false">IF(ISBLANK($C195),
  "",
IF(AH195=Constants!$B$7,
  TRUE(),
IF(AH195=Constants!$B$8,
  FALSE(),
  FALSE()
)))</f>
        <v/>
      </c>
      <c r="BK195" s="117" t="str">
        <f aca="false">IF(ISBLANK($C195),"",IF($BJ195,Constants!$B$9,IF(COUNTA($E195:$AH195)=0,Constants!$B$10,IF(NOT($AK195),Constants!$B$11,IF(AND(NOT(ISNUMBER($BM195)),COUNTA($O195,$X195,$AG195)&gt;0),Constants!$B$13,Constants!$B$12)))))</f>
        <v/>
      </c>
      <c r="BL195" s="117" t="str">
        <f aca="false">IF(ISBLANK($C195),"",IF($BK195&lt;&gt;Constants!$B$12,$BK195,Constants!$B$4))</f>
        <v/>
      </c>
      <c r="BM195" s="116" t="str">
        <f aca="false">IF(OR(ISBLANK($D$8), NOT(ISNUMBER($D$8))), Constants!$B$17,$D$8)</f>
        <v>ERROR: Set Target Time in cell D8</v>
      </c>
      <c r="BN195" s="119" t="str">
        <f aca="false">IF(OR($BK195&lt;&gt;Constants!$B$12,$AL195&lt;&gt;TRUE()),"",IF(NOT($AO195),TRUE(),IF($AQ195="","",$AQ195)))</f>
        <v/>
      </c>
      <c r="BO195" s="120" t="n">
        <f aca="false">IF(BN195="",FALSE(),IF(NOT($AO195),TRUE(),IF($AQ195,ISNUMBER(O195),ISNUMBER(N195))))</f>
        <v>0</v>
      </c>
      <c r="BP195" s="121" t="str">
        <f aca="false">IF(BO195,IF($AJ195,1,Constants!$B$22)*POWER(Constants!$B$23,MAX($AM195,0))*POWER(Constants!$B$24,MAX($AN195,0)),"")</f>
        <v/>
      </c>
      <c r="BQ195" s="117" t="str">
        <f aca="false">IF(OR($BK195&lt;&gt;Constants!$B$12,NOT($BO195)),"",IF(NOT($AO195),0,Constants!$B$19*IF($AQ195,1,MAX(0,MIN(1,(Constants!$B$20-N195)/Constants!$B$20)))))</f>
        <v/>
      </c>
      <c r="BR195" s="117" t="str">
        <f aca="false">IF(BQ195="","",BQ195*IF($AP195,1,Constants!$B$25)*BP195)</f>
        <v/>
      </c>
      <c r="BS195" s="117" t="str">
        <f aca="false">IF(OR($BK195&lt;&gt;Constants!$B$12,NOT($BO195)),"",IF(NOT($AO195),0,IF(NOT($AQ195),0,MAX(0,Constants!$B$21*(1-ABS(O195-$BM195)/$BM195)))))</f>
        <v/>
      </c>
      <c r="BT195" s="117" t="str">
        <f aca="false">IF(BS195="","",BS195*BP195)</f>
        <v/>
      </c>
      <c r="BU195" s="117" t="str">
        <f aca="false">IF(OR($BK195&lt;&gt;Constants!$B$12,NOT($BO195)),"",IF(OR(NOT($AO195),NOT($AP195)),0,MIN(Constants!$B$18,(Constants!$B$29*$AR195+Constants!$B$30*$AS195)*IF($AQ195,1,MAX(0,MIN(1,(Constants!$B$20-N195)/Constants!$B$20))))))</f>
        <v/>
      </c>
      <c r="BV195" s="117" t="str">
        <f aca="false">IF(BU195="","",BU195*BP195)</f>
        <v/>
      </c>
      <c r="BW195" s="122" t="str">
        <f aca="false">IF(OR($BK195&lt;&gt;Constants!$B$12,NOT($BO195)),"",BR195+BT195+BV195)</f>
        <v/>
      </c>
      <c r="BX195" s="119" t="str">
        <f aca="false">IF(OR($BK195&lt;&gt;Constants!$B$12,$AT195&lt;&gt;TRUE()),"",IF(NOT($AW195),TRUE(),IF($AY195="","",$AY195)))</f>
        <v/>
      </c>
      <c r="BY195" s="120" t="n">
        <f aca="false">IF(BX195="",FALSE(),IF(NOT($AW195),TRUE(),IF($AY195,ISNUMBER(X195),ISNUMBER(W195))))</f>
        <v>0</v>
      </c>
      <c r="BZ195" s="121" t="str">
        <f aca="false">IF(BY195,IF($AJ195,1,Constants!$B$22)*POWER(Constants!$B$23,MAX($AU195,0))*POWER(Constants!$B$24,MAX($AV195,0)),"")</f>
        <v/>
      </c>
      <c r="CA195" s="117" t="str">
        <f aca="false">IF(OR($BK195&lt;&gt;Constants!$B$12,NOT($BY195)),"",IF(NOT($AW195),0,Constants!$B$19*IF($AY195,1,MAX(0,MIN(1,(Constants!$B$20-W195)/Constants!$B$20)))))</f>
        <v/>
      </c>
      <c r="CB195" s="117" t="str">
        <f aca="false">IF(CA195="","",CA195*IF($AX195,1,Constants!$B$25)*BZ195)</f>
        <v/>
      </c>
      <c r="CC195" s="117" t="str">
        <f aca="false">IF(OR($BK195&lt;&gt;Constants!$B$12,NOT($BY195)),"",IF(NOT($AW195),0,IF(NOT($AY195),0,MAX(0,Constants!$B$21*(1-ABS(X195-$BM195)/$BM195)))))</f>
        <v/>
      </c>
      <c r="CD195" s="117" t="str">
        <f aca="false">IF(CC195="","",CC195*BZ195)</f>
        <v/>
      </c>
      <c r="CE195" s="117" t="str">
        <f aca="false">IF(OR($BK195&lt;&gt;Constants!$B$12,NOT($BY195)),"",IF(OR(NOT($AW195),NOT($AX195)),0,MIN(Constants!$B$18,(Constants!$B$29*$AZ195+Constants!$B$30*$BA195)*IF($AY195,1,MAX(0,MIN(1,(Constants!$B$20-W195)/Constants!$B$20))))))</f>
        <v/>
      </c>
      <c r="CF195" s="117" t="str">
        <f aca="false">IF(CE195="","",CE195*BZ195)</f>
        <v/>
      </c>
      <c r="CG195" s="122" t="str">
        <f aca="false">IF(OR($BK195&lt;&gt;Constants!$B$12,NOT($BY195)),"",CB195+CD195+CF195)</f>
        <v/>
      </c>
      <c r="CH195" s="119" t="n">
        <f aca="false">IF(OR(BN195="",BX195=""),TRUE(),BN195&lt;&gt;BX195)</f>
        <v>1</v>
      </c>
      <c r="CI195" s="117" t="str">
        <f aca="false">IF(OR($BK195&lt;&gt;Constants!$B$12,$BB195&lt;&gt;TRUE(),NOT($CH195)),"",IF(NOT($BE195),TRUE(),IF($BG195="","",$BG195)))</f>
        <v/>
      </c>
      <c r="CJ195" s="120" t="n">
        <f aca="false">IF(CI195="",FALSE(),IF(NOT($BE195),TRUE(),IF($BG195,ISNUMBER(AG195),ISNUMBER(AF195))))</f>
        <v>0</v>
      </c>
      <c r="CK195" s="121" t="str">
        <f aca="false">IF(CJ195,IF($AJ195,1,Constants!$B$22)*POWER(Constants!$B$23,MAX($BC195,0))*POWER(Constants!$B$24,MAX($BD195,0)),"")</f>
        <v/>
      </c>
      <c r="CL195" s="117" t="str">
        <f aca="false">IF(OR($BK195&lt;&gt;Constants!$B$12,NOT($CJ195)),"",IF(NOT($BE195),0,Constants!$B$19*IF($BG195,1,MAX(0,MIN(1,(Constants!$B$20-AF195)/Constants!$B$20)))))</f>
        <v/>
      </c>
      <c r="CM195" s="117" t="str">
        <f aca="false">IF(CL195="","",CL195*IF($BF195,1,Constants!$B$25)*CK195)</f>
        <v/>
      </c>
      <c r="CN195" s="117" t="str">
        <f aca="false">IF(OR($BK195&lt;&gt;Constants!$B$12,NOT($CJ195)),"",IF(NOT($BE195),0,IF(NOT($BG195),0,MAX(0,Constants!$B$21*(1-ABS(AG195-$BM195)/$BM195)))))</f>
        <v/>
      </c>
      <c r="CO195" s="117" t="str">
        <f aca="false">IF(CN195="","",CN195*CK195)</f>
        <v/>
      </c>
      <c r="CP195" s="117" t="str">
        <f aca="false">IF(OR($BK195&lt;&gt;Constants!$B$12,NOT($CJ195)),"",IF(OR(NOT($BE195),NOT($BF195)),0,MIN(Constants!$B$18,(Constants!$B$29*$BH195+Constants!$B$30*$BI195)*IF($BG195,1,MAX(0,MIN(1,(Constants!$B$20-AF195)/Constants!$B$20))))))</f>
        <v/>
      </c>
      <c r="CQ195" s="117" t="str">
        <f aca="false">IF(CP195="","",CP195*CK195)</f>
        <v/>
      </c>
      <c r="CR195" s="122" t="str">
        <f aca="false">IF(OR($BK195&lt;&gt;Constants!$B$12,NOT($CJ195)),"",CM195+CO195+CQ195)</f>
        <v/>
      </c>
      <c r="CS195" s="116" t="str">
        <f aca="false">IF(OR($BK195&lt;&gt;Constants!$B$12,ISBLANK($C195)),"",BW195)</f>
        <v/>
      </c>
      <c r="CT195" s="117" t="str">
        <f aca="false">IF(OR($BK195&lt;&gt;Constants!$B$12,ISBLANK($C195)),"",CG195)</f>
        <v/>
      </c>
      <c r="CU195" s="118" t="str">
        <f aca="false">IF(OR($BK195&lt;&gt;Constants!$B$12,ISBLANK($C195)),"",CR195)</f>
        <v/>
      </c>
      <c r="CV195" s="117" t="str">
        <f aca="false">IF(OR($BK195&lt;&gt;Constants!$B$12,ISBLANK($C195)),"",IF(COUNT(CS195:CU195)=0,0,MAX(CS195:CU195)))</f>
        <v/>
      </c>
      <c r="CW195" s="117" t="str">
        <f aca="false">IF($BK195&lt;&gt;Constants!$B$12,"",CV195)</f>
        <v/>
      </c>
      <c r="CX195" s="117" t="str">
        <f aca="false">IF(ISNUMBER(CW195), RANK(CW195,$CW$11:$CW$510), "")</f>
        <v/>
      </c>
      <c r="CY195" s="116" t="str">
        <f aca="false">IF(OR($BK195&lt;&gt;Constants!$B$12,ISBLANK($C195)),"",MAX(BT195,CD195,CO195))</f>
        <v/>
      </c>
      <c r="CZ195" s="117" t="str">
        <f aca="false">IF(ISNUMBER(CY195), RANK(CY195,CY$11:CY$510), "")</f>
        <v/>
      </c>
      <c r="DA195" s="117" t="str">
        <f aca="false">IF(OR($BK195&lt;&gt;Constants!$B$12,ISBLANK($C195)),"",MAX(AM195,AU195,IF($CH195,BC195,0)))</f>
        <v/>
      </c>
      <c r="DB195" s="117" t="str">
        <f aca="false">IF(ISNUMBER(DA195), RANK(DA195,DA$11:DA$510,1), "")</f>
        <v/>
      </c>
      <c r="DC195" s="117" t="str">
        <f aca="false">IF(OR($BK195&lt;&gt;Constants!$B$12,ISBLANK($C195)),"",MAX(BV195,CF195,CQ195))</f>
        <v/>
      </c>
      <c r="DD195" s="117" t="str">
        <f aca="false">IF(ISNUMBER(DC195),RANK(DC195,DC$11:DC$510),"")</f>
        <v/>
      </c>
      <c r="DE195" s="123" t="str">
        <f aca="false">IFERROR(IF(OR($BK195&lt;&gt;Constants!$B$12, ISBLANK($C195)),"",LARGE(CS195:CU195,2)), 0)</f>
        <v/>
      </c>
      <c r="DF195" s="118" t="str">
        <f aca="false">IF(ISNUMBER(DE195), RANK(DE195,DE$11:DE$510), "")</f>
        <v/>
      </c>
      <c r="DG195" s="117" t="str">
        <f aca="false">IF(ISBLANK($C195),"",IF(BK195=Constants!$B$12,RANK($CX195, $CX$11:$CX$510, 1)+
SUMPRODUCT(--($CX$11:$CX$510=$CX195),--($CZ195&gt;$CZ$11:$CZ$510))+
SUMPRODUCT(--($CX$11:$CX$510=$CX195),--($CZ195=$CZ$11:$CZ$510),--($DB195&gt;$DB$11:$DB$510))+
SUMPRODUCT(--($CX$11:$CX$510=$CX195),--($CZ195=$CZ$11:$CZ$510),--($DB195=$DB$11:$DB$510), --($DD195&gt;$DD$11:$DD$510))+
SUMPRODUCT(--($CX$11:$CX$510=$CX195),--($CZ195=$CZ$11:$CZ$510),--($DB195=$DB$11:$DB$510), --($DD195=$DD$11:$DD$510), --($DF195&gt;$DF$11:$DF$510))
,BK195)
)</f>
        <v/>
      </c>
      <c r="DH195" s="117" t="str">
        <f aca="false">IF(ISBLANK(C195),"",IF(BK195&lt;&gt;Constants!$B$12, BK195, CX195-DG195))</f>
        <v/>
      </c>
      <c r="DI195" s="118"/>
      <c r="DJ195" s="124"/>
      <c r="DK195" s="125" t="str">
        <f aca="false">IF(ISBLANK($C195),"",IF($BK195=Constants!$B$13,$BM195,""))</f>
        <v/>
      </c>
      <c r="DL195" s="124" t="str">
        <f aca="false">IF(ISBLANK($C195),"",IF($BK195&lt;&gt;Constants!$B$12,"",IF(COUNT($CS195:$CU195)=0,"",MATCH($CV195,$CS195:$CU195,0))))</f>
        <v/>
      </c>
      <c r="DM195" s="126" t="str">
        <f aca="false">IF(ISNUMBER($DL195),CHOOSE($DL195,$BR195,$CB195,$CM195),"")</f>
        <v/>
      </c>
      <c r="DN195" s="126" t="str">
        <f aca="false">IF(ISNUMBER($DL195),CHOOSE($DL195,$BT195,$CD195,$CO195),"")</f>
        <v/>
      </c>
      <c r="DO195" s="126" t="str">
        <f aca="false">IF(ISNUMBER($DL195),CHOOSE($DL195,$BV195,$CF195,$CQ195),"")</f>
        <v/>
      </c>
      <c r="DP195" s="127" t="str">
        <f aca="false">IF(ISBLANK(C195),"",IF(BK195&lt;&gt;Constants!$B$12, BK195 ,CW195))</f>
        <v/>
      </c>
      <c r="DQ195" s="128" t="str">
        <f aca="false">IF(ISBLANK($C195),"",IF($BK195&lt;&gt;Constants!$B$12,$BK195,$BL195))</f>
        <v/>
      </c>
      <c r="DR195" s="128" t="str">
        <f aca="false">IF(ISBLANK(C195),"",DH195)</f>
        <v/>
      </c>
      <c r="DS195" s="128" t="str">
        <f aca="false">IF(ISBLANK(C195),"",DG195)</f>
        <v/>
      </c>
      <c r="DT195" s="129" t="str">
        <f aca="false">IF(ISBLANK(C195),
  "",
IF(DS195=Constants!$B$9,COUNTA($C$11:$C510)+2,IF(DS195=Constants!$B$10,COUNTA($C$11:$C510)+1,IF(DS195=Constants!$B$11,COUNTA($C$11:$C510),DS195))))</f>
        <v/>
      </c>
      <c r="DU195" s="3"/>
      <c r="DV195" s="130" t="n">
        <f aca="false">IF(OR(ISNUMBER(DS195),DS195="DQ",DS195="P",DS195="NS"),
    1,
    0
)</f>
        <v>0</v>
      </c>
      <c r="DW195" s="130" t="n">
        <v>185</v>
      </c>
      <c r="DX195" s="130" t="str">
        <f aca="false">IF(ISBLANK($C195),"",IF(ISNUMBER(DT195),DT195+ROW($B195)/1000,""))</f>
        <v/>
      </c>
      <c r="DY195" s="130" t="str">
        <f aca="false">IF(ISNUMBER(DX195), RANK(DX195,DX$11:DX$510,1), "")</f>
        <v/>
      </c>
      <c r="DZ195" s="130" t="str">
        <f aca="false">IF(ISBLANK($C195),
    "",
    $B195
)</f>
        <v/>
      </c>
      <c r="EA195" s="130" t="str">
        <f aca="false">IF(ISBLANK($C195),
    "",
    $C195
)</f>
        <v/>
      </c>
      <c r="EB195" s="130" t="str">
        <f aca="false">IF(ISBLANK($C195),
    "",
    $D195
)</f>
        <v/>
      </c>
      <c r="EC195" s="130" t="str">
        <f aca="false">IF(ISBLANK($C195),"",$DQ195)</f>
        <v/>
      </c>
      <c r="ED195" s="131" t="str">
        <f aca="false">DP195</f>
        <v/>
      </c>
      <c r="EE195" s="130" t="str">
        <f aca="false">IF(ISBLANK($C195),
    "",
    DS195
)</f>
        <v/>
      </c>
      <c r="EF195" s="132" t="str">
        <f aca="false">IF(DW195&gt;DV$10,
    "",
    VLOOKUP(DW195,DY$11:EE693,7,FALSE())
)</f>
        <v/>
      </c>
      <c r="EG195" s="133" t="str">
        <f aca="false">IF(DW195&gt;DV$10,
    "",
    VLOOKUP(DW195,DY$11:EE693,2,FALSE())
)</f>
        <v/>
      </c>
      <c r="EH195" s="133" t="str">
        <f aca="false">IF(DW195&gt;DV$10,
    "",
    VLOOKUP(DW195,DY$11:EE693,3,FALSE())
)</f>
        <v/>
      </c>
      <c r="EI195" s="133" t="str">
        <f aca="false">IF(DW195&gt;DV$10,
    "",
    VLOOKUP(DW195,DY$11:EE693,4,FALSE())
)</f>
        <v/>
      </c>
      <c r="EJ195" s="134" t="str">
        <f aca="false">IF(DW195&gt;DV$10,
    "",
    VLOOKUP(DW195,DY$11:EE693,6,FALSE())
)</f>
        <v/>
      </c>
      <c r="EK195" s="59"/>
    </row>
    <row r="196" customFormat="false" ht="15.75" hidden="false" customHeight="false" outlineLevel="0" collapsed="false">
      <c r="A196" s="3"/>
      <c r="B196" s="153"/>
      <c r="C196" s="154"/>
      <c r="D196" s="135"/>
      <c r="E196" s="158"/>
      <c r="F196" s="137"/>
      <c r="G196" s="137"/>
      <c r="H196" s="138"/>
      <c r="I196" s="139"/>
      <c r="J196" s="140"/>
      <c r="K196" s="140"/>
      <c r="L196" s="140"/>
      <c r="M196" s="140"/>
      <c r="N196" s="141"/>
      <c r="O196" s="142"/>
      <c r="P196" s="137"/>
      <c r="Q196" s="138"/>
      <c r="R196" s="139"/>
      <c r="S196" s="140"/>
      <c r="T196" s="140"/>
      <c r="U196" s="140"/>
      <c r="V196" s="140"/>
      <c r="W196" s="141"/>
      <c r="X196" s="142"/>
      <c r="Y196" s="137"/>
      <c r="Z196" s="138"/>
      <c r="AA196" s="139"/>
      <c r="AB196" s="140"/>
      <c r="AC196" s="140"/>
      <c r="AD196" s="140"/>
      <c r="AE196" s="140"/>
      <c r="AF196" s="141"/>
      <c r="AG196" s="143"/>
      <c r="AH196" s="139"/>
      <c r="AI196" s="116"/>
      <c r="AJ196" s="116" t="str">
        <f aca="false">IF(ISBLANK($C196),
  "",
IF(E196=Constants!$B$7,
  TRUE(),
IF(E196=Constants!$B$8,
  FALSE(),
  TRUE()
)))</f>
        <v/>
      </c>
      <c r="AK196" s="117" t="str">
        <f aca="false">IF(ISBLANK($C196),"",IF(F196=Constants!$B$8,FALSE(),TRUE()))</f>
        <v/>
      </c>
      <c r="AL196" s="117" t="str">
        <f aca="false">IF(ISBLANK($C196),"",COUNTA($G196:$O196)&gt;0)</f>
        <v/>
      </c>
      <c r="AM196" s="117" t="str">
        <f aca="false">IF(OR(ISBLANK($C196),$AL196&lt;&gt;TRUE()),"",IF(ISBLANK(G196),Constants!$B$27,MAX(0,G196)))</f>
        <v/>
      </c>
      <c r="AN196" s="117" t="str">
        <f aca="false">IF(OR(ISBLANK($C196),$AL196&lt;&gt;TRUE()),"",IF(ISBLANK(H196),Constants!$B$28,MAX(0,H196)))</f>
        <v/>
      </c>
      <c r="AO196" s="117" t="str">
        <f aca="false">IF(OR(ISBLANK($C196),$AL196&lt;&gt;TRUE()),"",IF(J196=Constants!$B$7,TRUE(),IF(J196=Constants!$B$8,FALSE(),TRUE())))</f>
        <v/>
      </c>
      <c r="AP196" s="117" t="str">
        <f aca="false">IF(OR(ISBLANK($C196),$AL196&lt;&gt;TRUE()),"",IF(I196=Constants!$B$7,TRUE(),IF(I196=Constants!$B$8,FALSE(),TRUE())))</f>
        <v/>
      </c>
      <c r="AQ196" s="117" t="str">
        <f aca="false">IF(OR(ISBLANK($C196),$AL196&lt;&gt;TRUE()),"",IF(K196=Constants!$B$33,TRUE(),IF(K196=Constants!$B$34,FALSE(),IF(AND(ISNUMBER(O196),OR(ISBLANK(N196),N196=0)),TRUE(),IF(AND(ISBLANK(O196),ISNUMBER(N196),N196&lt;&gt;0),FALSE(),"")))))</f>
        <v/>
      </c>
      <c r="AR196" s="117" t="str">
        <f aca="false">IF(OR(ISBLANK($C196),$AL196&lt;&gt;TRUE()),"",IF(ISBLANK(L196),Constants!$B$35,MAX(0,MIN(Constants!$B$31,L196))))</f>
        <v/>
      </c>
      <c r="AS196" s="117" t="str">
        <f aca="false">IF(OR(ISBLANK($C196),$AL196&lt;&gt;TRUE()),"",IF(ISBLANK(M196),Constants!$B$35,MAX(0,MIN(Constants!$B$32,M196))))</f>
        <v/>
      </c>
      <c r="AT196" s="117" t="str">
        <f aca="false">IF(ISBLANK($C196),"",COUNTA($P196:$X196)&gt;0)</f>
        <v/>
      </c>
      <c r="AU196" s="117" t="str">
        <f aca="false">IF(OR(ISBLANK($C196),$AT196&lt;&gt;TRUE()),"",IF(ISBLANK(P196),Constants!$B$27,MAX(0,P196)))</f>
        <v/>
      </c>
      <c r="AV196" s="117" t="str">
        <f aca="false">IF(OR(ISBLANK($C196),$AT196&lt;&gt;TRUE()),"",IF(ISBLANK(Q196),Constants!$B$28,MAX(0,Q196)))</f>
        <v/>
      </c>
      <c r="AW196" s="117" t="str">
        <f aca="false">IF(OR(ISBLANK($C196),$AT196&lt;&gt;TRUE()),"",IF(S196=Constants!$B$7,TRUE(),IF(S196=Constants!$B$8,FALSE(),TRUE())))</f>
        <v/>
      </c>
      <c r="AX196" s="117" t="str">
        <f aca="false">IF(OR(ISBLANK($C196),$AT196&lt;&gt;TRUE()),"",IF(R196=Constants!$B$7,TRUE(),IF(R196=Constants!$B$8,FALSE(),TRUE())))</f>
        <v/>
      </c>
      <c r="AY196" s="117" t="str">
        <f aca="false">IF(OR(ISBLANK($C196),$AT196&lt;&gt;TRUE()),"",IF(T196=Constants!$B$33,TRUE(),IF(T196=Constants!$B$34,FALSE(),IF(AND(ISNUMBER(X196),OR(ISBLANK(W196),W196=0)),TRUE(),IF(AND(ISBLANK(X196),ISNUMBER(W196),W196&lt;&gt;0),FALSE(),"")))))</f>
        <v/>
      </c>
      <c r="AZ196" s="117" t="str">
        <f aca="false">IF(OR(ISBLANK($C196),$AT196&lt;&gt;TRUE()),"",IF(ISBLANK(U196),Constants!$B$35,MAX(0,MIN(Constants!$B$31,U196))))</f>
        <v/>
      </c>
      <c r="BA196" s="117" t="str">
        <f aca="false">IF(OR(ISBLANK($C196),$AT196&lt;&gt;TRUE()),"",IF(ISBLANK(V196),Constants!$B$35,MAX(0,MIN(Constants!$B$32,V196))))</f>
        <v/>
      </c>
      <c r="BB196" s="117" t="str">
        <f aca="false">IF(ISBLANK($C196),"",COUNTA($Y196:$AG196)&gt;0)</f>
        <v/>
      </c>
      <c r="BC196" s="117" t="str">
        <f aca="false">IF(OR(ISBLANK($C196),$BB196&lt;&gt;TRUE()),"",IF(ISBLANK(Y196),Constants!$B$27,MAX(0,Y196)))</f>
        <v/>
      </c>
      <c r="BD196" s="117" t="str">
        <f aca="false">IF(OR(ISBLANK($C196),$BB196&lt;&gt;TRUE()),"",IF(ISBLANK(Z196),Constants!$B$28,MAX(0,Z196)))</f>
        <v/>
      </c>
      <c r="BE196" s="117" t="str">
        <f aca="false">IF(OR(ISBLANK($C196),$BB196&lt;&gt;TRUE()),"",IF(AB196=Constants!$B$7,TRUE(),IF(AB196=Constants!$B$8,FALSE(),TRUE())))</f>
        <v/>
      </c>
      <c r="BF196" s="117" t="str">
        <f aca="false">IF(OR(ISBLANK($C196),$BB196&lt;&gt;TRUE()),"",IF(AA196=Constants!$B$7,TRUE(),IF(AA196=Constants!$B$8,FALSE(),TRUE())))</f>
        <v/>
      </c>
      <c r="BG196" s="117" t="str">
        <f aca="false">IF(OR(ISBLANK($C196),$BB196&lt;&gt;TRUE()),"",IF(AC196=Constants!$B$33,TRUE(),IF(AC196=Constants!$B$34,FALSE(),IF(AND(ISNUMBER(AG196),OR(ISBLANK(AF196),AF196=0)),TRUE(),IF(AND(ISBLANK(AG196),ISNUMBER(AF196),AF196&lt;&gt;0),FALSE(),"")))))</f>
        <v/>
      </c>
      <c r="BH196" s="117" t="str">
        <f aca="false">IF(OR(ISBLANK($C196),$BB196&lt;&gt;TRUE()),"",IF(ISBLANK(AD196),Constants!$B$35,MAX(0,MIN(Constants!$B$31,AD196))))</f>
        <v/>
      </c>
      <c r="BI196" s="117" t="str">
        <f aca="false">IF(OR(ISBLANK($C196),$BB196&lt;&gt;TRUE()),"",IF(ISBLANK(AE196),Constants!$B$35,MAX(0,MIN(Constants!$B$32,AE196))))</f>
        <v/>
      </c>
      <c r="BJ196" s="118" t="str">
        <f aca="false">IF(ISBLANK($C196),
  "",
IF(AH196=Constants!$B$7,
  TRUE(),
IF(AH196=Constants!$B$8,
  FALSE(),
  FALSE()
)))</f>
        <v/>
      </c>
      <c r="BK196" s="117" t="str">
        <f aca="false">IF(ISBLANK($C196),"",IF($BJ196,Constants!$B$9,IF(COUNTA($E196:$AH196)=0,Constants!$B$10,IF(NOT($AK196),Constants!$B$11,IF(AND(NOT(ISNUMBER($BM196)),COUNTA($O196,$X196,$AG196)&gt;0),Constants!$B$13,Constants!$B$12)))))</f>
        <v/>
      </c>
      <c r="BL196" s="117" t="str">
        <f aca="false">IF(ISBLANK($C196),"",IF($BK196&lt;&gt;Constants!$B$12,$BK196,Constants!$B$4))</f>
        <v/>
      </c>
      <c r="BM196" s="116" t="str">
        <f aca="false">IF(OR(ISBLANK($D$8), NOT(ISNUMBER($D$8))), Constants!$B$17,$D$8)</f>
        <v>ERROR: Set Target Time in cell D8</v>
      </c>
      <c r="BN196" s="119" t="str">
        <f aca="false">IF(OR($BK196&lt;&gt;Constants!$B$12,$AL196&lt;&gt;TRUE()),"",IF(NOT($AO196),TRUE(),IF($AQ196="","",$AQ196)))</f>
        <v/>
      </c>
      <c r="BO196" s="120" t="n">
        <f aca="false">IF(BN196="",FALSE(),IF(NOT($AO196),TRUE(),IF($AQ196,ISNUMBER(O196),ISNUMBER(N196))))</f>
        <v>0</v>
      </c>
      <c r="BP196" s="121" t="str">
        <f aca="false">IF(BO196,IF($AJ196,1,Constants!$B$22)*POWER(Constants!$B$23,MAX($AM196,0))*POWER(Constants!$B$24,MAX($AN196,0)),"")</f>
        <v/>
      </c>
      <c r="BQ196" s="117" t="str">
        <f aca="false">IF(OR($BK196&lt;&gt;Constants!$B$12,NOT($BO196)),"",IF(NOT($AO196),0,Constants!$B$19*IF($AQ196,1,MAX(0,MIN(1,(Constants!$B$20-N196)/Constants!$B$20)))))</f>
        <v/>
      </c>
      <c r="BR196" s="117" t="str">
        <f aca="false">IF(BQ196="","",BQ196*IF($AP196,1,Constants!$B$25)*BP196)</f>
        <v/>
      </c>
      <c r="BS196" s="117" t="str">
        <f aca="false">IF(OR($BK196&lt;&gt;Constants!$B$12,NOT($BO196)),"",IF(NOT($AO196),0,IF(NOT($AQ196),0,MAX(0,Constants!$B$21*(1-ABS(O196-$BM196)/$BM196)))))</f>
        <v/>
      </c>
      <c r="BT196" s="117" t="str">
        <f aca="false">IF(BS196="","",BS196*BP196)</f>
        <v/>
      </c>
      <c r="BU196" s="117" t="str">
        <f aca="false">IF(OR($BK196&lt;&gt;Constants!$B$12,NOT($BO196)),"",IF(OR(NOT($AO196),NOT($AP196)),0,MIN(Constants!$B$18,(Constants!$B$29*$AR196+Constants!$B$30*$AS196)*IF($AQ196,1,MAX(0,MIN(1,(Constants!$B$20-N196)/Constants!$B$20))))))</f>
        <v/>
      </c>
      <c r="BV196" s="117" t="str">
        <f aca="false">IF(BU196="","",BU196*BP196)</f>
        <v/>
      </c>
      <c r="BW196" s="122" t="str">
        <f aca="false">IF(OR($BK196&lt;&gt;Constants!$B$12,NOT($BO196)),"",BR196+BT196+BV196)</f>
        <v/>
      </c>
      <c r="BX196" s="119" t="str">
        <f aca="false">IF(OR($BK196&lt;&gt;Constants!$B$12,$AT196&lt;&gt;TRUE()),"",IF(NOT($AW196),TRUE(),IF($AY196="","",$AY196)))</f>
        <v/>
      </c>
      <c r="BY196" s="120" t="n">
        <f aca="false">IF(BX196="",FALSE(),IF(NOT($AW196),TRUE(),IF($AY196,ISNUMBER(X196),ISNUMBER(W196))))</f>
        <v>0</v>
      </c>
      <c r="BZ196" s="121" t="str">
        <f aca="false">IF(BY196,IF($AJ196,1,Constants!$B$22)*POWER(Constants!$B$23,MAX($AU196,0))*POWER(Constants!$B$24,MAX($AV196,0)),"")</f>
        <v/>
      </c>
      <c r="CA196" s="117" t="str">
        <f aca="false">IF(OR($BK196&lt;&gt;Constants!$B$12,NOT($BY196)),"",IF(NOT($AW196),0,Constants!$B$19*IF($AY196,1,MAX(0,MIN(1,(Constants!$B$20-W196)/Constants!$B$20)))))</f>
        <v/>
      </c>
      <c r="CB196" s="117" t="str">
        <f aca="false">IF(CA196="","",CA196*IF($AX196,1,Constants!$B$25)*BZ196)</f>
        <v/>
      </c>
      <c r="CC196" s="117" t="str">
        <f aca="false">IF(OR($BK196&lt;&gt;Constants!$B$12,NOT($BY196)),"",IF(NOT($AW196),0,IF(NOT($AY196),0,MAX(0,Constants!$B$21*(1-ABS(X196-$BM196)/$BM196)))))</f>
        <v/>
      </c>
      <c r="CD196" s="117" t="str">
        <f aca="false">IF(CC196="","",CC196*BZ196)</f>
        <v/>
      </c>
      <c r="CE196" s="117" t="str">
        <f aca="false">IF(OR($BK196&lt;&gt;Constants!$B$12,NOT($BY196)),"",IF(OR(NOT($AW196),NOT($AX196)),0,MIN(Constants!$B$18,(Constants!$B$29*$AZ196+Constants!$B$30*$BA196)*IF($AY196,1,MAX(0,MIN(1,(Constants!$B$20-W196)/Constants!$B$20))))))</f>
        <v/>
      </c>
      <c r="CF196" s="117" t="str">
        <f aca="false">IF(CE196="","",CE196*BZ196)</f>
        <v/>
      </c>
      <c r="CG196" s="122" t="str">
        <f aca="false">IF(OR($BK196&lt;&gt;Constants!$B$12,NOT($BY196)),"",CB196+CD196+CF196)</f>
        <v/>
      </c>
      <c r="CH196" s="119" t="n">
        <f aca="false">IF(OR(BN196="",BX196=""),TRUE(),BN196&lt;&gt;BX196)</f>
        <v>1</v>
      </c>
      <c r="CI196" s="117" t="str">
        <f aca="false">IF(OR($BK196&lt;&gt;Constants!$B$12,$BB196&lt;&gt;TRUE(),NOT($CH196)),"",IF(NOT($BE196),TRUE(),IF($BG196="","",$BG196)))</f>
        <v/>
      </c>
      <c r="CJ196" s="120" t="n">
        <f aca="false">IF(CI196="",FALSE(),IF(NOT($BE196),TRUE(),IF($BG196,ISNUMBER(AG196),ISNUMBER(AF196))))</f>
        <v>0</v>
      </c>
      <c r="CK196" s="121" t="str">
        <f aca="false">IF(CJ196,IF($AJ196,1,Constants!$B$22)*POWER(Constants!$B$23,MAX($BC196,0))*POWER(Constants!$B$24,MAX($BD196,0)),"")</f>
        <v/>
      </c>
      <c r="CL196" s="117" t="str">
        <f aca="false">IF(OR($BK196&lt;&gt;Constants!$B$12,NOT($CJ196)),"",IF(NOT($BE196),0,Constants!$B$19*IF($BG196,1,MAX(0,MIN(1,(Constants!$B$20-AF196)/Constants!$B$20)))))</f>
        <v/>
      </c>
      <c r="CM196" s="117" t="str">
        <f aca="false">IF(CL196="","",CL196*IF($BF196,1,Constants!$B$25)*CK196)</f>
        <v/>
      </c>
      <c r="CN196" s="117" t="str">
        <f aca="false">IF(OR($BK196&lt;&gt;Constants!$B$12,NOT($CJ196)),"",IF(NOT($BE196),0,IF(NOT($BG196),0,MAX(0,Constants!$B$21*(1-ABS(AG196-$BM196)/$BM196)))))</f>
        <v/>
      </c>
      <c r="CO196" s="117" t="str">
        <f aca="false">IF(CN196="","",CN196*CK196)</f>
        <v/>
      </c>
      <c r="CP196" s="117" t="str">
        <f aca="false">IF(OR($BK196&lt;&gt;Constants!$B$12,NOT($CJ196)),"",IF(OR(NOT($BE196),NOT($BF196)),0,MIN(Constants!$B$18,(Constants!$B$29*$BH196+Constants!$B$30*$BI196)*IF($BG196,1,MAX(0,MIN(1,(Constants!$B$20-AF196)/Constants!$B$20))))))</f>
        <v/>
      </c>
      <c r="CQ196" s="117" t="str">
        <f aca="false">IF(CP196="","",CP196*CK196)</f>
        <v/>
      </c>
      <c r="CR196" s="122" t="str">
        <f aca="false">IF(OR($BK196&lt;&gt;Constants!$B$12,NOT($CJ196)),"",CM196+CO196+CQ196)</f>
        <v/>
      </c>
      <c r="CS196" s="116" t="str">
        <f aca="false">IF(OR($BK196&lt;&gt;Constants!$B$12,ISBLANK($C196)),"",BW196)</f>
        <v/>
      </c>
      <c r="CT196" s="117" t="str">
        <f aca="false">IF(OR($BK196&lt;&gt;Constants!$B$12,ISBLANK($C196)),"",CG196)</f>
        <v/>
      </c>
      <c r="CU196" s="118" t="str">
        <f aca="false">IF(OR($BK196&lt;&gt;Constants!$B$12,ISBLANK($C196)),"",CR196)</f>
        <v/>
      </c>
      <c r="CV196" s="117" t="str">
        <f aca="false">IF(OR($BK196&lt;&gt;Constants!$B$12,ISBLANK($C196)),"",IF(COUNT(CS196:CU196)=0,0,MAX(CS196:CU196)))</f>
        <v/>
      </c>
      <c r="CW196" s="117" t="str">
        <f aca="false">IF($BK196&lt;&gt;Constants!$B$12,"",CV196)</f>
        <v/>
      </c>
      <c r="CX196" s="117" t="str">
        <f aca="false">IF(ISNUMBER(CW196), RANK(CW196,$CW$11:$CW$510), "")</f>
        <v/>
      </c>
      <c r="CY196" s="116" t="str">
        <f aca="false">IF(OR($BK196&lt;&gt;Constants!$B$12,ISBLANK($C196)),"",MAX(BT196,CD196,CO196))</f>
        <v/>
      </c>
      <c r="CZ196" s="117" t="str">
        <f aca="false">IF(ISNUMBER(CY196), RANK(CY196,CY$11:CY$510), "")</f>
        <v/>
      </c>
      <c r="DA196" s="117" t="str">
        <f aca="false">IF(OR($BK196&lt;&gt;Constants!$B$12,ISBLANK($C196)),"",MAX(AM196,AU196,IF($CH196,BC196,0)))</f>
        <v/>
      </c>
      <c r="DB196" s="117" t="str">
        <f aca="false">IF(ISNUMBER(DA196), RANK(DA196,DA$11:DA$510,1), "")</f>
        <v/>
      </c>
      <c r="DC196" s="117" t="str">
        <f aca="false">IF(OR($BK196&lt;&gt;Constants!$B$12,ISBLANK($C196)),"",MAX(BV196,CF196,CQ196))</f>
        <v/>
      </c>
      <c r="DD196" s="117" t="str">
        <f aca="false">IF(ISNUMBER(DC196),RANK(DC196,DC$11:DC$510),"")</f>
        <v/>
      </c>
      <c r="DE196" s="123" t="str">
        <f aca="false">IFERROR(IF(OR($BK196&lt;&gt;Constants!$B$12, ISBLANK($C196)),"",LARGE(CS196:CU196,2)), 0)</f>
        <v/>
      </c>
      <c r="DF196" s="118" t="str">
        <f aca="false">IF(ISNUMBER(DE196), RANK(DE196,DE$11:DE$510), "")</f>
        <v/>
      </c>
      <c r="DG196" s="117" t="str">
        <f aca="false">IF(ISBLANK($C196),"",IF(BK196=Constants!$B$12,RANK($CX196, $CX$11:$CX$510, 1)+
SUMPRODUCT(--($CX$11:$CX$510=$CX196),--($CZ196&gt;$CZ$11:$CZ$510))+
SUMPRODUCT(--($CX$11:$CX$510=$CX196),--($CZ196=$CZ$11:$CZ$510),--($DB196&gt;$DB$11:$DB$510))+
SUMPRODUCT(--($CX$11:$CX$510=$CX196),--($CZ196=$CZ$11:$CZ$510),--($DB196=$DB$11:$DB$510), --($DD196&gt;$DD$11:$DD$510))+
SUMPRODUCT(--($CX$11:$CX$510=$CX196),--($CZ196=$CZ$11:$CZ$510),--($DB196=$DB$11:$DB$510), --($DD196=$DD$11:$DD$510), --($DF196&gt;$DF$11:$DF$510))
,BK196)
)</f>
        <v/>
      </c>
      <c r="DH196" s="117" t="str">
        <f aca="false">IF(ISBLANK(C196),"",IF(BK196&lt;&gt;Constants!$B$12, BK196, CX196-DG196))</f>
        <v/>
      </c>
      <c r="DI196" s="118"/>
      <c r="DJ196" s="124"/>
      <c r="DK196" s="125" t="str">
        <f aca="false">IF(ISBLANK($C196),"",IF($BK196=Constants!$B$13,$BM196,""))</f>
        <v/>
      </c>
      <c r="DL196" s="124" t="str">
        <f aca="false">IF(ISBLANK($C196),"",IF($BK196&lt;&gt;Constants!$B$12,"",IF(COUNT($CS196:$CU196)=0,"",MATCH($CV196,$CS196:$CU196,0))))</f>
        <v/>
      </c>
      <c r="DM196" s="126" t="str">
        <f aca="false">IF(ISNUMBER($DL196),CHOOSE($DL196,$BR196,$CB196,$CM196),"")</f>
        <v/>
      </c>
      <c r="DN196" s="126" t="str">
        <f aca="false">IF(ISNUMBER($DL196),CHOOSE($DL196,$BT196,$CD196,$CO196),"")</f>
        <v/>
      </c>
      <c r="DO196" s="126" t="str">
        <f aca="false">IF(ISNUMBER($DL196),CHOOSE($DL196,$BV196,$CF196,$CQ196),"")</f>
        <v/>
      </c>
      <c r="DP196" s="127" t="str">
        <f aca="false">IF(ISBLANK(C196),"",IF(BK196&lt;&gt;Constants!$B$12, BK196 ,CW196))</f>
        <v/>
      </c>
      <c r="DQ196" s="128" t="str">
        <f aca="false">IF(ISBLANK($C196),"",IF($BK196&lt;&gt;Constants!$B$12,$BK196,$BL196))</f>
        <v/>
      </c>
      <c r="DR196" s="128" t="str">
        <f aca="false">IF(ISBLANK(C196),"",DH196)</f>
        <v/>
      </c>
      <c r="DS196" s="128" t="str">
        <f aca="false">IF(ISBLANK(C196),"",DG196)</f>
        <v/>
      </c>
      <c r="DT196" s="129" t="str">
        <f aca="false">IF(ISBLANK(C196),
  "",
IF(DS196=Constants!$B$9,COUNTA($C$11:$C510)+2,IF(DS196=Constants!$B$10,COUNTA($C$11:$C510)+1,IF(DS196=Constants!$B$11,COUNTA($C$11:$C510),DS196))))</f>
        <v/>
      </c>
      <c r="DU196" s="3"/>
      <c r="DV196" s="130" t="n">
        <f aca="false">IF(OR(ISNUMBER(DS196),DS196="DQ",DS196="P",DS196="NS"),
    1,
    0
)</f>
        <v>0</v>
      </c>
      <c r="DW196" s="130" t="n">
        <v>186</v>
      </c>
      <c r="DX196" s="130" t="str">
        <f aca="false">IF(ISBLANK($C196),"",IF(ISNUMBER(DT196),DT196+ROW($B196)/1000,""))</f>
        <v/>
      </c>
      <c r="DY196" s="130" t="str">
        <f aca="false">IF(ISNUMBER(DX196), RANK(DX196,DX$11:DX$510,1), "")</f>
        <v/>
      </c>
      <c r="DZ196" s="130" t="str">
        <f aca="false">IF(ISBLANK($C196),
    "",
    $B196
)</f>
        <v/>
      </c>
      <c r="EA196" s="130" t="str">
        <f aca="false">IF(ISBLANK($C196),
    "",
    $C196
)</f>
        <v/>
      </c>
      <c r="EB196" s="130" t="str">
        <f aca="false">IF(ISBLANK($C196),
    "",
    $D196
)</f>
        <v/>
      </c>
      <c r="EC196" s="130" t="str">
        <f aca="false">IF(ISBLANK($C196),"",$DQ196)</f>
        <v/>
      </c>
      <c r="ED196" s="131" t="str">
        <f aca="false">DP196</f>
        <v/>
      </c>
      <c r="EE196" s="130" t="str">
        <f aca="false">IF(ISBLANK($C196),
    "",
    DS196
)</f>
        <v/>
      </c>
      <c r="EF196" s="132" t="str">
        <f aca="false">IF(DW196&gt;DV$10,
    "",
    VLOOKUP(DW196,DY$11:EE694,7,FALSE())
)</f>
        <v/>
      </c>
      <c r="EG196" s="133" t="str">
        <f aca="false">IF(DW196&gt;DV$10,
    "",
    VLOOKUP(DW196,DY$11:EE694,2,FALSE())
)</f>
        <v/>
      </c>
      <c r="EH196" s="133" t="str">
        <f aca="false">IF(DW196&gt;DV$10,
    "",
    VLOOKUP(DW196,DY$11:EE694,3,FALSE())
)</f>
        <v/>
      </c>
      <c r="EI196" s="133" t="str">
        <f aca="false">IF(DW196&gt;DV$10,
    "",
    VLOOKUP(DW196,DY$11:EE694,4,FALSE())
)</f>
        <v/>
      </c>
      <c r="EJ196" s="134" t="str">
        <f aca="false">IF(DW196&gt;DV$10,
    "",
    VLOOKUP(DW196,DY$11:EE694,6,FALSE())
)</f>
        <v/>
      </c>
      <c r="EK196" s="59"/>
    </row>
    <row r="197" customFormat="false" ht="15.75" hidden="false" customHeight="false" outlineLevel="0" collapsed="false">
      <c r="A197" s="3"/>
      <c r="B197" s="155"/>
      <c r="C197" s="156"/>
      <c r="D197" s="96"/>
      <c r="E197" s="157"/>
      <c r="F197" s="148"/>
      <c r="G197" s="148"/>
      <c r="H197" s="149"/>
      <c r="I197" s="150"/>
      <c r="J197" s="151"/>
      <c r="K197" s="151"/>
      <c r="L197" s="151"/>
      <c r="M197" s="151"/>
      <c r="N197" s="152"/>
      <c r="O197" s="103"/>
      <c r="P197" s="148"/>
      <c r="Q197" s="149"/>
      <c r="R197" s="150"/>
      <c r="S197" s="151"/>
      <c r="T197" s="151"/>
      <c r="U197" s="151"/>
      <c r="V197" s="151"/>
      <c r="W197" s="152"/>
      <c r="X197" s="103"/>
      <c r="Y197" s="148"/>
      <c r="Z197" s="149"/>
      <c r="AA197" s="150"/>
      <c r="AB197" s="151"/>
      <c r="AC197" s="151"/>
      <c r="AD197" s="151"/>
      <c r="AE197" s="151"/>
      <c r="AF197" s="152"/>
      <c r="AG197" s="104"/>
      <c r="AH197" s="150"/>
      <c r="AI197" s="73"/>
      <c r="AJ197" s="73" t="str">
        <f aca="false">IF(ISBLANK($C197),
  "",
IF(E197=Constants!$B$7,
  TRUE(),
IF(E197=Constants!$B$8,
  FALSE(),
  TRUE()
)))</f>
        <v/>
      </c>
      <c r="AK197" s="74" t="str">
        <f aca="false">IF(ISBLANK($C197),"",IF(F197=Constants!$B$8,FALSE(),TRUE()))</f>
        <v/>
      </c>
      <c r="AL197" s="74" t="str">
        <f aca="false">IF(ISBLANK($C197),"",COUNTA($G197:$O197)&gt;0)</f>
        <v/>
      </c>
      <c r="AM197" s="74" t="str">
        <f aca="false">IF(OR(ISBLANK($C197),$AL197&lt;&gt;TRUE()),"",IF(ISBLANK(G197),Constants!$B$27,MAX(0,G197)))</f>
        <v/>
      </c>
      <c r="AN197" s="74" t="str">
        <f aca="false">IF(OR(ISBLANK($C197),$AL197&lt;&gt;TRUE()),"",IF(ISBLANK(H197),Constants!$B$28,MAX(0,H197)))</f>
        <v/>
      </c>
      <c r="AO197" s="74" t="str">
        <f aca="false">IF(OR(ISBLANK($C197),$AL197&lt;&gt;TRUE()),"",IF(J197=Constants!$B$7,TRUE(),IF(J197=Constants!$B$8,FALSE(),TRUE())))</f>
        <v/>
      </c>
      <c r="AP197" s="74" t="str">
        <f aca="false">IF(OR(ISBLANK($C197),$AL197&lt;&gt;TRUE()),"",IF(I197=Constants!$B$7,TRUE(),IF(I197=Constants!$B$8,FALSE(),TRUE())))</f>
        <v/>
      </c>
      <c r="AQ197" s="74" t="str">
        <f aca="false">IF(OR(ISBLANK($C197),$AL197&lt;&gt;TRUE()),"",IF(K197=Constants!$B$33,TRUE(),IF(K197=Constants!$B$34,FALSE(),IF(AND(ISNUMBER(O197),OR(ISBLANK(N197),N197=0)),TRUE(),IF(AND(ISBLANK(O197),ISNUMBER(N197),N197&lt;&gt;0),FALSE(),"")))))</f>
        <v/>
      </c>
      <c r="AR197" s="74" t="str">
        <f aca="false">IF(OR(ISBLANK($C197),$AL197&lt;&gt;TRUE()),"",IF(ISBLANK(L197),Constants!$B$35,MAX(0,MIN(Constants!$B$31,L197))))</f>
        <v/>
      </c>
      <c r="AS197" s="74" t="str">
        <f aca="false">IF(OR(ISBLANK($C197),$AL197&lt;&gt;TRUE()),"",IF(ISBLANK(M197),Constants!$B$35,MAX(0,MIN(Constants!$B$32,M197))))</f>
        <v/>
      </c>
      <c r="AT197" s="74" t="str">
        <f aca="false">IF(ISBLANK($C197),"",COUNTA($P197:$X197)&gt;0)</f>
        <v/>
      </c>
      <c r="AU197" s="74" t="str">
        <f aca="false">IF(OR(ISBLANK($C197),$AT197&lt;&gt;TRUE()),"",IF(ISBLANK(P197),Constants!$B$27,MAX(0,P197)))</f>
        <v/>
      </c>
      <c r="AV197" s="74" t="str">
        <f aca="false">IF(OR(ISBLANK($C197),$AT197&lt;&gt;TRUE()),"",IF(ISBLANK(Q197),Constants!$B$28,MAX(0,Q197)))</f>
        <v/>
      </c>
      <c r="AW197" s="74" t="str">
        <f aca="false">IF(OR(ISBLANK($C197),$AT197&lt;&gt;TRUE()),"",IF(S197=Constants!$B$7,TRUE(),IF(S197=Constants!$B$8,FALSE(),TRUE())))</f>
        <v/>
      </c>
      <c r="AX197" s="74" t="str">
        <f aca="false">IF(OR(ISBLANK($C197),$AT197&lt;&gt;TRUE()),"",IF(R197=Constants!$B$7,TRUE(),IF(R197=Constants!$B$8,FALSE(),TRUE())))</f>
        <v/>
      </c>
      <c r="AY197" s="74" t="str">
        <f aca="false">IF(OR(ISBLANK($C197),$AT197&lt;&gt;TRUE()),"",IF(T197=Constants!$B$33,TRUE(),IF(T197=Constants!$B$34,FALSE(),IF(AND(ISNUMBER(X197),OR(ISBLANK(W197),W197=0)),TRUE(),IF(AND(ISBLANK(X197),ISNUMBER(W197),W197&lt;&gt;0),FALSE(),"")))))</f>
        <v/>
      </c>
      <c r="AZ197" s="74" t="str">
        <f aca="false">IF(OR(ISBLANK($C197),$AT197&lt;&gt;TRUE()),"",IF(ISBLANK(U197),Constants!$B$35,MAX(0,MIN(Constants!$B$31,U197))))</f>
        <v/>
      </c>
      <c r="BA197" s="74" t="str">
        <f aca="false">IF(OR(ISBLANK($C197),$AT197&lt;&gt;TRUE()),"",IF(ISBLANK(V197),Constants!$B$35,MAX(0,MIN(Constants!$B$32,V197))))</f>
        <v/>
      </c>
      <c r="BB197" s="74" t="str">
        <f aca="false">IF(ISBLANK($C197),"",COUNTA($Y197:$AG197)&gt;0)</f>
        <v/>
      </c>
      <c r="BC197" s="74" t="str">
        <f aca="false">IF(OR(ISBLANK($C197),$BB197&lt;&gt;TRUE()),"",IF(ISBLANK(Y197),Constants!$B$27,MAX(0,Y197)))</f>
        <v/>
      </c>
      <c r="BD197" s="74" t="str">
        <f aca="false">IF(OR(ISBLANK($C197),$BB197&lt;&gt;TRUE()),"",IF(ISBLANK(Z197),Constants!$B$28,MAX(0,Z197)))</f>
        <v/>
      </c>
      <c r="BE197" s="74" t="str">
        <f aca="false">IF(OR(ISBLANK($C197),$BB197&lt;&gt;TRUE()),"",IF(AB197=Constants!$B$7,TRUE(),IF(AB197=Constants!$B$8,FALSE(),TRUE())))</f>
        <v/>
      </c>
      <c r="BF197" s="74" t="str">
        <f aca="false">IF(OR(ISBLANK($C197),$BB197&lt;&gt;TRUE()),"",IF(AA197=Constants!$B$7,TRUE(),IF(AA197=Constants!$B$8,FALSE(),TRUE())))</f>
        <v/>
      </c>
      <c r="BG197" s="74" t="str">
        <f aca="false">IF(OR(ISBLANK($C197),$BB197&lt;&gt;TRUE()),"",IF(AC197=Constants!$B$33,TRUE(),IF(AC197=Constants!$B$34,FALSE(),IF(AND(ISNUMBER(AG197),OR(ISBLANK(AF197),AF197=0)),TRUE(),IF(AND(ISBLANK(AG197),ISNUMBER(AF197),AF197&lt;&gt;0),FALSE(),"")))))</f>
        <v/>
      </c>
      <c r="BH197" s="74" t="str">
        <f aca="false">IF(OR(ISBLANK($C197),$BB197&lt;&gt;TRUE()),"",IF(ISBLANK(AD197),Constants!$B$35,MAX(0,MIN(Constants!$B$31,AD197))))</f>
        <v/>
      </c>
      <c r="BI197" s="74" t="str">
        <f aca="false">IF(OR(ISBLANK($C197),$BB197&lt;&gt;TRUE()),"",IF(ISBLANK(AE197),Constants!$B$35,MAX(0,MIN(Constants!$B$32,AE197))))</f>
        <v/>
      </c>
      <c r="BJ197" s="75" t="str">
        <f aca="false">IF(ISBLANK($C197),
  "",
IF(AH197=Constants!$B$7,
  TRUE(),
IF(AH197=Constants!$B$8,
  FALSE(),
  FALSE()
)))</f>
        <v/>
      </c>
      <c r="BK197" s="74" t="str">
        <f aca="false">IF(ISBLANK($C197),"",IF($BJ197,Constants!$B$9,IF(COUNTA($E197:$AH197)=0,Constants!$B$10,IF(NOT($AK197),Constants!$B$11,IF(AND(NOT(ISNUMBER($BM197)),COUNTA($O197,$X197,$AG197)&gt;0),Constants!$B$13,Constants!$B$12)))))</f>
        <v/>
      </c>
      <c r="BL197" s="74" t="str">
        <f aca="false">IF(ISBLANK($C197),"",IF($BK197&lt;&gt;Constants!$B$12,$BK197,Constants!$B$4))</f>
        <v/>
      </c>
      <c r="BM197" s="73" t="str">
        <f aca="false">IF(OR(ISBLANK($D$8), NOT(ISNUMBER($D$8))), Constants!$B$17,$D$8)</f>
        <v>ERROR: Set Target Time in cell D8</v>
      </c>
      <c r="BN197" s="73" t="str">
        <f aca="false">IF(OR($BK197&lt;&gt;Constants!$B$12,$AL197&lt;&gt;TRUE()),"",IF(NOT($AO197),TRUE(),IF($AQ197="","",$AQ197)))</f>
        <v/>
      </c>
      <c r="BO197" s="74" t="b">
        <f aca="false">IF(BN197="",FALSE(),IF(NOT($AO197),TRUE(),IF($AQ197,ISNUMBER(O197),ISNUMBER(N197))))</f>
        <v>0</v>
      </c>
      <c r="BP197" s="76" t="str">
        <f aca="false">IF(BO197,IF($AJ197,1,Constants!$B$22)*POWER(Constants!$B$23,MAX($AM197,0))*POWER(Constants!$B$24,MAX($AN197,0)),"")</f>
        <v/>
      </c>
      <c r="BQ197" s="74" t="str">
        <f aca="false">IF(OR($BK197&lt;&gt;Constants!$B$12,NOT($BO197)),"",IF(NOT($AO197),0,Constants!$B$19*IF($AQ197,1,MAX(0,MIN(1,(Constants!$B$20-N197)/Constants!$B$20)))))</f>
        <v/>
      </c>
      <c r="BR197" s="74" t="str">
        <f aca="false">IF(BQ197="","",BQ197*IF($AP197,1,Constants!$B$25)*BP197)</f>
        <v/>
      </c>
      <c r="BS197" s="74" t="str">
        <f aca="false">IF(OR($BK197&lt;&gt;Constants!$B$12,NOT($BO197)),"",IF(NOT($AO197),0,IF(NOT($AQ197),0,MAX(0,Constants!$B$21*(1-ABS(O197-$BM197)/$BM197)))))</f>
        <v/>
      </c>
      <c r="BT197" s="74" t="str">
        <f aca="false">IF(BS197="","",BS197*BP197)</f>
        <v/>
      </c>
      <c r="BU197" s="74" t="str">
        <f aca="false">IF(OR($BK197&lt;&gt;Constants!$B$12,NOT($BO197)),"",IF(OR(NOT($AO197),NOT($AP197)),0,MIN(Constants!$B$18,(Constants!$B$29*$AR197+Constants!$B$30*$AS197)*IF($AQ197,1,MAX(0,MIN(1,(Constants!$B$20-N197)/Constants!$B$20))))))</f>
        <v/>
      </c>
      <c r="BV197" s="74" t="str">
        <f aca="false">IF(BU197="","",BU197*BP197)</f>
        <v/>
      </c>
      <c r="BW197" s="75" t="str">
        <f aca="false">IF(OR($BK197&lt;&gt;Constants!$B$12,NOT($BO197)),"",BR197+BT197+BV197)</f>
        <v/>
      </c>
      <c r="BX197" s="73" t="str">
        <f aca="false">IF(OR($BK197&lt;&gt;Constants!$B$12,$AT197&lt;&gt;TRUE()),"",IF(NOT($AW197),TRUE(),IF($AY197="","",$AY197)))</f>
        <v/>
      </c>
      <c r="BY197" s="74" t="b">
        <f aca="false">IF(BX197="",FALSE(),IF(NOT($AW197),TRUE(),IF($AY197,ISNUMBER(X197),ISNUMBER(W197))))</f>
        <v>0</v>
      </c>
      <c r="BZ197" s="76" t="str">
        <f aca="false">IF(BY197,IF($AJ197,1,Constants!$B$22)*POWER(Constants!$B$23,MAX($AU197,0))*POWER(Constants!$B$24,MAX($AV197,0)),"")</f>
        <v/>
      </c>
      <c r="CA197" s="74" t="str">
        <f aca="false">IF(OR($BK197&lt;&gt;Constants!$B$12,NOT($BY197)),"",IF(NOT($AW197),0,Constants!$B$19*IF($AY197,1,MAX(0,MIN(1,(Constants!$B$20-W197)/Constants!$B$20)))))</f>
        <v/>
      </c>
      <c r="CB197" s="74" t="str">
        <f aca="false">IF(CA197="","",CA197*IF($AX197,1,Constants!$B$25)*BZ197)</f>
        <v/>
      </c>
      <c r="CC197" s="74" t="str">
        <f aca="false">IF(OR($BK197&lt;&gt;Constants!$B$12,NOT($BY197)),"",IF(NOT($AW197),0,IF(NOT($AY197),0,MAX(0,Constants!$B$21*(1-ABS(X197-$BM197)/$BM197)))))</f>
        <v/>
      </c>
      <c r="CD197" s="74" t="str">
        <f aca="false">IF(CC197="","",CC197*BZ197)</f>
        <v/>
      </c>
      <c r="CE197" s="74" t="str">
        <f aca="false">IF(OR($BK197&lt;&gt;Constants!$B$12,NOT($BY197)),"",IF(OR(NOT($AW197),NOT($AX197)),0,MIN(Constants!$B$18,(Constants!$B$29*$AZ197+Constants!$B$30*$BA197)*IF($AY197,1,MAX(0,MIN(1,(Constants!$B$20-W197)/Constants!$B$20))))))</f>
        <v/>
      </c>
      <c r="CF197" s="74" t="str">
        <f aca="false">IF(CE197="","",CE197*BZ197)</f>
        <v/>
      </c>
      <c r="CG197" s="75" t="str">
        <f aca="false">IF(OR($BK197&lt;&gt;Constants!$B$12,NOT($BY197)),"",CB197+CD197+CF197)</f>
        <v/>
      </c>
      <c r="CH197" s="73" t="b">
        <f aca="false">IF(OR(BN197="",BX197=""),TRUE(),BN197&lt;&gt;BX197)</f>
        <v>1</v>
      </c>
      <c r="CI197" s="74" t="str">
        <f aca="false">IF(OR($BK197&lt;&gt;Constants!$B$12,$BB197&lt;&gt;TRUE(),NOT($CH197)),"",IF(NOT($BE197),TRUE(),IF($BG197="","",$BG197)))</f>
        <v/>
      </c>
      <c r="CJ197" s="74" t="b">
        <f aca="false">IF(CI197="",FALSE(),IF(NOT($BE197),TRUE(),IF($BG197,ISNUMBER(AG197),ISNUMBER(AF197))))</f>
        <v>0</v>
      </c>
      <c r="CK197" s="76" t="str">
        <f aca="false">IF(CJ197,IF($AJ197,1,Constants!$B$22)*POWER(Constants!$B$23,MAX($BC197,0))*POWER(Constants!$B$24,MAX($BD197,0)),"")</f>
        <v/>
      </c>
      <c r="CL197" s="74" t="str">
        <f aca="false">IF(OR($BK197&lt;&gt;Constants!$B$12,NOT($CJ197)),"",IF(NOT($BE197),0,Constants!$B$19*IF($BG197,1,MAX(0,MIN(1,(Constants!$B$20-AF197)/Constants!$B$20)))))</f>
        <v/>
      </c>
      <c r="CM197" s="74" t="str">
        <f aca="false">IF(CL197="","",CL197*IF($BF197,1,Constants!$B$25)*CK197)</f>
        <v/>
      </c>
      <c r="CN197" s="74" t="str">
        <f aca="false">IF(OR($BK197&lt;&gt;Constants!$B$12,NOT($CJ197)),"",IF(NOT($BE197),0,IF(NOT($BG197),0,MAX(0,Constants!$B$21*(1-ABS(AG197-$BM197)/$BM197)))))</f>
        <v/>
      </c>
      <c r="CO197" s="74" t="str">
        <f aca="false">IF(CN197="","",CN197*CK197)</f>
        <v/>
      </c>
      <c r="CP197" s="74" t="str">
        <f aca="false">IF(OR($BK197&lt;&gt;Constants!$B$12,NOT($CJ197)),"",IF(OR(NOT($BE197),NOT($BF197)),0,MIN(Constants!$B$18,(Constants!$B$29*$BH197+Constants!$B$30*$BI197)*IF($BG197,1,MAX(0,MIN(1,(Constants!$B$20-AF197)/Constants!$B$20))))))</f>
        <v/>
      </c>
      <c r="CQ197" s="74" t="str">
        <f aca="false">IF(CP197="","",CP197*CK197)</f>
        <v/>
      </c>
      <c r="CR197" s="75" t="str">
        <f aca="false">IF(OR($BK197&lt;&gt;Constants!$B$12,NOT($CJ197)),"",CM197+CO197+CQ197)</f>
        <v/>
      </c>
      <c r="CS197" s="73" t="str">
        <f aca="false">IF(OR($BK197&lt;&gt;Constants!$B$12,ISBLANK($C197)),"",BW197)</f>
        <v/>
      </c>
      <c r="CT197" s="74" t="str">
        <f aca="false">IF(OR($BK197&lt;&gt;Constants!$B$12,ISBLANK($C197)),"",CG197)</f>
        <v/>
      </c>
      <c r="CU197" s="75" t="str">
        <f aca="false">IF(OR($BK197&lt;&gt;Constants!$B$12,ISBLANK($C197)),"",CR197)</f>
        <v/>
      </c>
      <c r="CV197" s="74" t="str">
        <f aca="false">IF(OR($BK197&lt;&gt;Constants!$B$12,ISBLANK($C197)),"",IF(COUNT(CS197:CU197)=0,0,MAX(CS197:CU197)))</f>
        <v/>
      </c>
      <c r="CW197" s="74" t="str">
        <f aca="false">IF($BK197&lt;&gt;Constants!$B$12,"",CV197)</f>
        <v/>
      </c>
      <c r="CX197" s="74" t="str">
        <f aca="false">IF(ISNUMBER(CW197), RANK(CW197,$CW$11:$CW$510), "")</f>
        <v/>
      </c>
      <c r="CY197" s="73" t="str">
        <f aca="false">IF(OR($BK197&lt;&gt;Constants!$B$12,ISBLANK($C197)),"",MAX(BT197,CD197,CO197))</f>
        <v/>
      </c>
      <c r="CZ197" s="74" t="str">
        <f aca="false">IF(ISNUMBER(CY197), RANK(CY197,CY$11:CY$510), "")</f>
        <v/>
      </c>
      <c r="DA197" s="74" t="str">
        <f aca="false">IF(OR($BK197&lt;&gt;Constants!$B$12,ISBLANK($C197)),"",MAX(AM197,AU197,IF($CH197,BC197,0)))</f>
        <v/>
      </c>
      <c r="DB197" s="74" t="str">
        <f aca="false">IF(ISNUMBER(DA197), RANK(DA197,DA$11:DA$510,1), "")</f>
        <v/>
      </c>
      <c r="DC197" s="74" t="str">
        <f aca="false">IF(OR($BK197&lt;&gt;Constants!$B$12,ISBLANK($C197)),"",MAX(BV197,CF197,CQ197))</f>
        <v/>
      </c>
      <c r="DD197" s="74" t="str">
        <f aca="false">IF(ISNUMBER(DC197),RANK(DC197,DC$11:DC$510),"")</f>
        <v/>
      </c>
      <c r="DE197" s="77" t="str">
        <f aca="false">IFERROR(IF(OR($BK197&lt;&gt;Constants!$B$12, ISBLANK($C197)),"",LARGE(CS197:CU197,2)), 0)</f>
        <v/>
      </c>
      <c r="DF197" s="75" t="str">
        <f aca="false">IF(ISNUMBER(DE197), RANK(DE197,DE$11:DE$510), "")</f>
        <v/>
      </c>
      <c r="DG197" s="74" t="str">
        <f aca="false">IF(ISBLANK($C197),"",IF(BK197=Constants!$B$12,RANK($CX197, $CX$11:$CX$510, 1)+
SUMPRODUCT(--($CX$11:$CX$510=$CX197),--($CZ197&gt;$CZ$11:$CZ$510))+
SUMPRODUCT(--($CX$11:$CX$510=$CX197),--($CZ197=$CZ$11:$CZ$510),--($DB197&gt;$DB$11:$DB$510))+
SUMPRODUCT(--($CX$11:$CX$510=$CX197),--($CZ197=$CZ$11:$CZ$510),--($DB197=$DB$11:$DB$510), --($DD197&gt;$DD$11:$DD$510))+
SUMPRODUCT(--($CX$11:$CX$510=$CX197),--($CZ197=$CZ$11:$CZ$510),--($DB197=$DB$11:$DB$510), --($DD197=$DD$11:$DD$510), --($DF197&gt;$DF$11:$DF$510))
,BK197)
)</f>
        <v/>
      </c>
      <c r="DH197" s="74" t="str">
        <f aca="false">IF(ISBLANK(C197),"",IF(BK197&lt;&gt;Constants!$B$12, BK197, CX197-DG197))</f>
        <v/>
      </c>
      <c r="DI197" s="75"/>
      <c r="DJ197" s="78"/>
      <c r="DK197" s="79" t="str">
        <f aca="false">IF(ISBLANK($C197),"",IF($BK197=Constants!$B$13,$BM197,""))</f>
        <v/>
      </c>
      <c r="DL197" s="78" t="str">
        <f aca="false">IF(ISBLANK($C197),"",IF($BK197&lt;&gt;Constants!$B$12,"",IF(COUNT($CS197:$CU197)=0,"",MATCH($CV197,$CS197:$CU197,0))))</f>
        <v/>
      </c>
      <c r="DM197" s="80" t="str">
        <f aca="false">IF(ISNUMBER($DL197),CHOOSE($DL197,$BR197,$CB197,$CM197),"")</f>
        <v/>
      </c>
      <c r="DN197" s="80" t="str">
        <f aca="false">IF(ISNUMBER($DL197),CHOOSE($DL197,$BT197,$CD197,$CO197),"")</f>
        <v/>
      </c>
      <c r="DO197" s="80" t="str">
        <f aca="false">IF(ISNUMBER($DL197),CHOOSE($DL197,$BV197,$CF197,$CQ197),"")</f>
        <v/>
      </c>
      <c r="DP197" s="81" t="str">
        <f aca="false">IF(ISBLANK(C197),"",IF(BK197&lt;&gt;Constants!$B$12, BK197 ,CW197))</f>
        <v/>
      </c>
      <c r="DQ197" s="82" t="str">
        <f aca="false">IF(ISBLANK($C197),"",IF($BK197&lt;&gt;Constants!$B$12,$BK197,$BL197))</f>
        <v/>
      </c>
      <c r="DR197" s="82" t="str">
        <f aca="false">IF(ISBLANK(C197),"",DH197)</f>
        <v/>
      </c>
      <c r="DS197" s="82" t="str">
        <f aca="false">IF(ISBLANK(C197),"",DG197)</f>
        <v/>
      </c>
      <c r="DT197" s="83" t="str">
        <f aca="false">IF(ISBLANK(C197),
  "",
IF(DS197=Constants!$B$9,COUNTA($C$11:$C510)+2,IF(DS197=Constants!$B$10,COUNTA($C$11:$C510)+1,IF(DS197=Constants!$B$11,COUNTA($C$11:$C510),DS197))))</f>
        <v/>
      </c>
      <c r="DU197" s="3"/>
      <c r="DV197" s="84" t="n">
        <f aca="false">IF(OR(ISNUMBER(DS197),DS197="DQ",DS197="P",DS197="NS"),
    1,
    0
)</f>
        <v>0</v>
      </c>
      <c r="DW197" s="84" t="n">
        <v>187</v>
      </c>
      <c r="DX197" s="84" t="str">
        <f aca="false">IF(ISBLANK($C197),"",IF(ISNUMBER(DT197),DT197+ROW($B197)/1000,""))</f>
        <v/>
      </c>
      <c r="DY197" s="84" t="str">
        <f aca="false">IF(ISNUMBER(DX197), RANK(DX197,DX$11:DX$510,1), "")</f>
        <v/>
      </c>
      <c r="DZ197" s="84" t="str">
        <f aca="false">IF(ISBLANK($C197),
    "",
    $B197
)</f>
        <v/>
      </c>
      <c r="EA197" s="84" t="str">
        <f aca="false">IF(ISBLANK($C197),
    "",
    $C197
)</f>
        <v/>
      </c>
      <c r="EB197" s="84" t="str">
        <f aca="false">IF(ISBLANK($C197),
    "",
    $D197
)</f>
        <v/>
      </c>
      <c r="EC197" s="84" t="str">
        <f aca="false">IF(ISBLANK($C197),"",$DQ197)</f>
        <v/>
      </c>
      <c r="ED197" s="86" t="str">
        <f aca="false">DP197</f>
        <v/>
      </c>
      <c r="EE197" s="84" t="str">
        <f aca="false">IF(ISBLANK($C197),
    "",
    DS197
)</f>
        <v/>
      </c>
      <c r="EF197" s="87" t="str">
        <f aca="false">IF(DW197&gt;DV$10,
    "",
    VLOOKUP(DW197,DY$11:EE695,7,FALSE())
)</f>
        <v/>
      </c>
      <c r="EG197" s="88" t="str">
        <f aca="false">IF(DW197&gt;DV$10,
    "",
    VLOOKUP(DW197,DY$11:EE695,2,FALSE())
)</f>
        <v/>
      </c>
      <c r="EH197" s="88" t="str">
        <f aca="false">IF(DW197&gt;DV$10,
    "",
    VLOOKUP(DW197,DY$11:EE695,3,FALSE())
)</f>
        <v/>
      </c>
      <c r="EI197" s="88" t="str">
        <f aca="false">IF(DW197&gt;DV$10,
    "",
    VLOOKUP(DW197,DY$11:EE695,4,FALSE())
)</f>
        <v/>
      </c>
      <c r="EJ197" s="89" t="str">
        <f aca="false">IF(DW197&gt;DV$10,
    "",
    VLOOKUP(DW197,DY$11:EE695,6,FALSE())
)</f>
        <v/>
      </c>
      <c r="EK197" s="59"/>
    </row>
    <row r="198" customFormat="false" ht="15.75" hidden="false" customHeight="false" outlineLevel="0" collapsed="false">
      <c r="A198" s="3"/>
      <c r="B198" s="155"/>
      <c r="C198" s="156"/>
      <c r="D198" s="96"/>
      <c r="E198" s="157"/>
      <c r="F198" s="148"/>
      <c r="G198" s="148"/>
      <c r="H198" s="149"/>
      <c r="I198" s="150"/>
      <c r="J198" s="151"/>
      <c r="K198" s="151"/>
      <c r="L198" s="151"/>
      <c r="M198" s="151"/>
      <c r="N198" s="152"/>
      <c r="O198" s="103"/>
      <c r="P198" s="148"/>
      <c r="Q198" s="149"/>
      <c r="R198" s="150"/>
      <c r="S198" s="151"/>
      <c r="T198" s="151"/>
      <c r="U198" s="151"/>
      <c r="V198" s="151"/>
      <c r="W198" s="152"/>
      <c r="X198" s="103"/>
      <c r="Y198" s="148"/>
      <c r="Z198" s="149"/>
      <c r="AA198" s="150"/>
      <c r="AB198" s="151"/>
      <c r="AC198" s="151"/>
      <c r="AD198" s="151"/>
      <c r="AE198" s="151"/>
      <c r="AF198" s="152"/>
      <c r="AG198" s="104"/>
      <c r="AH198" s="150"/>
      <c r="AI198" s="73"/>
      <c r="AJ198" s="73" t="str">
        <f aca="false">IF(ISBLANK($C198),
  "",
IF(E198=Constants!$B$7,
  TRUE(),
IF(E198=Constants!$B$8,
  FALSE(),
  TRUE()
)))</f>
        <v/>
      </c>
      <c r="AK198" s="74" t="str">
        <f aca="false">IF(ISBLANK($C198),"",IF(F198=Constants!$B$8,FALSE(),TRUE()))</f>
        <v/>
      </c>
      <c r="AL198" s="74" t="str">
        <f aca="false">IF(ISBLANK($C198),"",COUNTA($G198:$O198)&gt;0)</f>
        <v/>
      </c>
      <c r="AM198" s="74" t="str">
        <f aca="false">IF(OR(ISBLANK($C198),$AL198&lt;&gt;TRUE()),"",IF(ISBLANK(G198),Constants!$B$27,MAX(0,G198)))</f>
        <v/>
      </c>
      <c r="AN198" s="74" t="str">
        <f aca="false">IF(OR(ISBLANK($C198),$AL198&lt;&gt;TRUE()),"",IF(ISBLANK(H198),Constants!$B$28,MAX(0,H198)))</f>
        <v/>
      </c>
      <c r="AO198" s="74" t="str">
        <f aca="false">IF(OR(ISBLANK($C198),$AL198&lt;&gt;TRUE()),"",IF(J198=Constants!$B$7,TRUE(),IF(J198=Constants!$B$8,FALSE(),TRUE())))</f>
        <v/>
      </c>
      <c r="AP198" s="74" t="str">
        <f aca="false">IF(OR(ISBLANK($C198),$AL198&lt;&gt;TRUE()),"",IF(I198=Constants!$B$7,TRUE(),IF(I198=Constants!$B$8,FALSE(),TRUE())))</f>
        <v/>
      </c>
      <c r="AQ198" s="74" t="str">
        <f aca="false">IF(OR(ISBLANK($C198),$AL198&lt;&gt;TRUE()),"",IF(K198=Constants!$B$33,TRUE(),IF(K198=Constants!$B$34,FALSE(),IF(AND(ISNUMBER(O198),OR(ISBLANK(N198),N198=0)),TRUE(),IF(AND(ISBLANK(O198),ISNUMBER(N198),N198&lt;&gt;0),FALSE(),"")))))</f>
        <v/>
      </c>
      <c r="AR198" s="74" t="str">
        <f aca="false">IF(OR(ISBLANK($C198),$AL198&lt;&gt;TRUE()),"",IF(ISBLANK(L198),Constants!$B$35,MAX(0,MIN(Constants!$B$31,L198))))</f>
        <v/>
      </c>
      <c r="AS198" s="74" t="str">
        <f aca="false">IF(OR(ISBLANK($C198),$AL198&lt;&gt;TRUE()),"",IF(ISBLANK(M198),Constants!$B$35,MAX(0,MIN(Constants!$B$32,M198))))</f>
        <v/>
      </c>
      <c r="AT198" s="74" t="str">
        <f aca="false">IF(ISBLANK($C198),"",COUNTA($P198:$X198)&gt;0)</f>
        <v/>
      </c>
      <c r="AU198" s="74" t="str">
        <f aca="false">IF(OR(ISBLANK($C198),$AT198&lt;&gt;TRUE()),"",IF(ISBLANK(P198),Constants!$B$27,MAX(0,P198)))</f>
        <v/>
      </c>
      <c r="AV198" s="74" t="str">
        <f aca="false">IF(OR(ISBLANK($C198),$AT198&lt;&gt;TRUE()),"",IF(ISBLANK(Q198),Constants!$B$28,MAX(0,Q198)))</f>
        <v/>
      </c>
      <c r="AW198" s="74" t="str">
        <f aca="false">IF(OR(ISBLANK($C198),$AT198&lt;&gt;TRUE()),"",IF(S198=Constants!$B$7,TRUE(),IF(S198=Constants!$B$8,FALSE(),TRUE())))</f>
        <v/>
      </c>
      <c r="AX198" s="74" t="str">
        <f aca="false">IF(OR(ISBLANK($C198),$AT198&lt;&gt;TRUE()),"",IF(R198=Constants!$B$7,TRUE(),IF(R198=Constants!$B$8,FALSE(),TRUE())))</f>
        <v/>
      </c>
      <c r="AY198" s="74" t="str">
        <f aca="false">IF(OR(ISBLANK($C198),$AT198&lt;&gt;TRUE()),"",IF(T198=Constants!$B$33,TRUE(),IF(T198=Constants!$B$34,FALSE(),IF(AND(ISNUMBER(X198),OR(ISBLANK(W198),W198=0)),TRUE(),IF(AND(ISBLANK(X198),ISNUMBER(W198),W198&lt;&gt;0),FALSE(),"")))))</f>
        <v/>
      </c>
      <c r="AZ198" s="74" t="str">
        <f aca="false">IF(OR(ISBLANK($C198),$AT198&lt;&gt;TRUE()),"",IF(ISBLANK(U198),Constants!$B$35,MAX(0,MIN(Constants!$B$31,U198))))</f>
        <v/>
      </c>
      <c r="BA198" s="74" t="str">
        <f aca="false">IF(OR(ISBLANK($C198),$AT198&lt;&gt;TRUE()),"",IF(ISBLANK(V198),Constants!$B$35,MAX(0,MIN(Constants!$B$32,V198))))</f>
        <v/>
      </c>
      <c r="BB198" s="74" t="str">
        <f aca="false">IF(ISBLANK($C198),"",COUNTA($Y198:$AG198)&gt;0)</f>
        <v/>
      </c>
      <c r="BC198" s="74" t="str">
        <f aca="false">IF(OR(ISBLANK($C198),$BB198&lt;&gt;TRUE()),"",IF(ISBLANK(Y198),Constants!$B$27,MAX(0,Y198)))</f>
        <v/>
      </c>
      <c r="BD198" s="74" t="str">
        <f aca="false">IF(OR(ISBLANK($C198),$BB198&lt;&gt;TRUE()),"",IF(ISBLANK(Z198),Constants!$B$28,MAX(0,Z198)))</f>
        <v/>
      </c>
      <c r="BE198" s="74" t="str">
        <f aca="false">IF(OR(ISBLANK($C198),$BB198&lt;&gt;TRUE()),"",IF(AB198=Constants!$B$7,TRUE(),IF(AB198=Constants!$B$8,FALSE(),TRUE())))</f>
        <v/>
      </c>
      <c r="BF198" s="74" t="str">
        <f aca="false">IF(OR(ISBLANK($C198),$BB198&lt;&gt;TRUE()),"",IF(AA198=Constants!$B$7,TRUE(),IF(AA198=Constants!$B$8,FALSE(),TRUE())))</f>
        <v/>
      </c>
      <c r="BG198" s="74" t="str">
        <f aca="false">IF(OR(ISBLANK($C198),$BB198&lt;&gt;TRUE()),"",IF(AC198=Constants!$B$33,TRUE(),IF(AC198=Constants!$B$34,FALSE(),IF(AND(ISNUMBER(AG198),OR(ISBLANK(AF198),AF198=0)),TRUE(),IF(AND(ISBLANK(AG198),ISNUMBER(AF198),AF198&lt;&gt;0),FALSE(),"")))))</f>
        <v/>
      </c>
      <c r="BH198" s="74" t="str">
        <f aca="false">IF(OR(ISBLANK($C198),$BB198&lt;&gt;TRUE()),"",IF(ISBLANK(AD198),Constants!$B$35,MAX(0,MIN(Constants!$B$31,AD198))))</f>
        <v/>
      </c>
      <c r="BI198" s="74" t="str">
        <f aca="false">IF(OR(ISBLANK($C198),$BB198&lt;&gt;TRUE()),"",IF(ISBLANK(AE198),Constants!$B$35,MAX(0,MIN(Constants!$B$32,AE198))))</f>
        <v/>
      </c>
      <c r="BJ198" s="75" t="str">
        <f aca="false">IF(ISBLANK($C198),
  "",
IF(AH198=Constants!$B$7,
  TRUE(),
IF(AH198=Constants!$B$8,
  FALSE(),
  FALSE()
)))</f>
        <v/>
      </c>
      <c r="BK198" s="74" t="str">
        <f aca="false">IF(ISBLANK($C198),"",IF($BJ198,Constants!$B$9,IF(COUNTA($E198:$AH198)=0,Constants!$B$10,IF(NOT($AK198),Constants!$B$11,IF(AND(NOT(ISNUMBER($BM198)),COUNTA($O198,$X198,$AG198)&gt;0),Constants!$B$13,Constants!$B$12)))))</f>
        <v/>
      </c>
      <c r="BL198" s="74" t="str">
        <f aca="false">IF(ISBLANK($C198),"",IF($BK198&lt;&gt;Constants!$B$12,$BK198,Constants!$B$4))</f>
        <v/>
      </c>
      <c r="BM198" s="73" t="str">
        <f aca="false">IF(OR(ISBLANK($D$8), NOT(ISNUMBER($D$8))), Constants!$B$17,$D$8)</f>
        <v>ERROR: Set Target Time in cell D8</v>
      </c>
      <c r="BN198" s="73" t="str">
        <f aca="false">IF(OR($BK198&lt;&gt;Constants!$B$12,$AL198&lt;&gt;TRUE()),"",IF(NOT($AO198),TRUE(),IF($AQ198="","",$AQ198)))</f>
        <v/>
      </c>
      <c r="BO198" s="74" t="b">
        <f aca="false">IF(BN198="",FALSE(),IF(NOT($AO198),TRUE(),IF($AQ198,ISNUMBER(O198),ISNUMBER(N198))))</f>
        <v>0</v>
      </c>
      <c r="BP198" s="76" t="str">
        <f aca="false">IF(BO198,IF($AJ198,1,Constants!$B$22)*POWER(Constants!$B$23,MAX($AM198,0))*POWER(Constants!$B$24,MAX($AN198,0)),"")</f>
        <v/>
      </c>
      <c r="BQ198" s="74" t="str">
        <f aca="false">IF(OR($BK198&lt;&gt;Constants!$B$12,NOT($BO198)),"",IF(NOT($AO198),0,Constants!$B$19*IF($AQ198,1,MAX(0,MIN(1,(Constants!$B$20-N198)/Constants!$B$20)))))</f>
        <v/>
      </c>
      <c r="BR198" s="74" t="str">
        <f aca="false">IF(BQ198="","",BQ198*IF($AP198,1,Constants!$B$25)*BP198)</f>
        <v/>
      </c>
      <c r="BS198" s="74" t="str">
        <f aca="false">IF(OR($BK198&lt;&gt;Constants!$B$12,NOT($BO198)),"",IF(NOT($AO198),0,IF(NOT($AQ198),0,MAX(0,Constants!$B$21*(1-ABS(O198-$BM198)/$BM198)))))</f>
        <v/>
      </c>
      <c r="BT198" s="74" t="str">
        <f aca="false">IF(BS198="","",BS198*BP198)</f>
        <v/>
      </c>
      <c r="BU198" s="74" t="str">
        <f aca="false">IF(OR($BK198&lt;&gt;Constants!$B$12,NOT($BO198)),"",IF(OR(NOT($AO198),NOT($AP198)),0,MIN(Constants!$B$18,(Constants!$B$29*$AR198+Constants!$B$30*$AS198)*IF($AQ198,1,MAX(0,MIN(1,(Constants!$B$20-N198)/Constants!$B$20))))))</f>
        <v/>
      </c>
      <c r="BV198" s="74" t="str">
        <f aca="false">IF(BU198="","",BU198*BP198)</f>
        <v/>
      </c>
      <c r="BW198" s="75" t="str">
        <f aca="false">IF(OR($BK198&lt;&gt;Constants!$B$12,NOT($BO198)),"",BR198+BT198+BV198)</f>
        <v/>
      </c>
      <c r="BX198" s="73" t="str">
        <f aca="false">IF(OR($BK198&lt;&gt;Constants!$B$12,$AT198&lt;&gt;TRUE()),"",IF(NOT($AW198),TRUE(),IF($AY198="","",$AY198)))</f>
        <v/>
      </c>
      <c r="BY198" s="74" t="b">
        <f aca="false">IF(BX198="",FALSE(),IF(NOT($AW198),TRUE(),IF($AY198,ISNUMBER(X198),ISNUMBER(W198))))</f>
        <v>0</v>
      </c>
      <c r="BZ198" s="76" t="str">
        <f aca="false">IF(BY198,IF($AJ198,1,Constants!$B$22)*POWER(Constants!$B$23,MAX($AU198,0))*POWER(Constants!$B$24,MAX($AV198,0)),"")</f>
        <v/>
      </c>
      <c r="CA198" s="74" t="str">
        <f aca="false">IF(OR($BK198&lt;&gt;Constants!$B$12,NOT($BY198)),"",IF(NOT($AW198),0,Constants!$B$19*IF($AY198,1,MAX(0,MIN(1,(Constants!$B$20-W198)/Constants!$B$20)))))</f>
        <v/>
      </c>
      <c r="CB198" s="74" t="str">
        <f aca="false">IF(CA198="","",CA198*IF($AX198,1,Constants!$B$25)*BZ198)</f>
        <v/>
      </c>
      <c r="CC198" s="74" t="str">
        <f aca="false">IF(OR($BK198&lt;&gt;Constants!$B$12,NOT($BY198)),"",IF(NOT($AW198),0,IF(NOT($AY198),0,MAX(0,Constants!$B$21*(1-ABS(X198-$BM198)/$BM198)))))</f>
        <v/>
      </c>
      <c r="CD198" s="74" t="str">
        <f aca="false">IF(CC198="","",CC198*BZ198)</f>
        <v/>
      </c>
      <c r="CE198" s="74" t="str">
        <f aca="false">IF(OR($BK198&lt;&gt;Constants!$B$12,NOT($BY198)),"",IF(OR(NOT($AW198),NOT($AX198)),0,MIN(Constants!$B$18,(Constants!$B$29*$AZ198+Constants!$B$30*$BA198)*IF($AY198,1,MAX(0,MIN(1,(Constants!$B$20-W198)/Constants!$B$20))))))</f>
        <v/>
      </c>
      <c r="CF198" s="74" t="str">
        <f aca="false">IF(CE198="","",CE198*BZ198)</f>
        <v/>
      </c>
      <c r="CG198" s="75" t="str">
        <f aca="false">IF(OR($BK198&lt;&gt;Constants!$B$12,NOT($BY198)),"",CB198+CD198+CF198)</f>
        <v/>
      </c>
      <c r="CH198" s="73" t="b">
        <f aca="false">IF(OR(BN198="",BX198=""),TRUE(),BN198&lt;&gt;BX198)</f>
        <v>1</v>
      </c>
      <c r="CI198" s="74" t="str">
        <f aca="false">IF(OR($BK198&lt;&gt;Constants!$B$12,$BB198&lt;&gt;TRUE(),NOT($CH198)),"",IF(NOT($BE198),TRUE(),IF($BG198="","",$BG198)))</f>
        <v/>
      </c>
      <c r="CJ198" s="74" t="b">
        <f aca="false">IF(CI198="",FALSE(),IF(NOT($BE198),TRUE(),IF($BG198,ISNUMBER(AG198),ISNUMBER(AF198))))</f>
        <v>0</v>
      </c>
      <c r="CK198" s="76" t="str">
        <f aca="false">IF(CJ198,IF($AJ198,1,Constants!$B$22)*POWER(Constants!$B$23,MAX($BC198,0))*POWER(Constants!$B$24,MAX($BD198,0)),"")</f>
        <v/>
      </c>
      <c r="CL198" s="74" t="str">
        <f aca="false">IF(OR($BK198&lt;&gt;Constants!$B$12,NOT($CJ198)),"",IF(NOT($BE198),0,Constants!$B$19*IF($BG198,1,MAX(0,MIN(1,(Constants!$B$20-AF198)/Constants!$B$20)))))</f>
        <v/>
      </c>
      <c r="CM198" s="74" t="str">
        <f aca="false">IF(CL198="","",CL198*IF($BF198,1,Constants!$B$25)*CK198)</f>
        <v/>
      </c>
      <c r="CN198" s="74" t="str">
        <f aca="false">IF(OR($BK198&lt;&gt;Constants!$B$12,NOT($CJ198)),"",IF(NOT($BE198),0,IF(NOT($BG198),0,MAX(0,Constants!$B$21*(1-ABS(AG198-$BM198)/$BM198)))))</f>
        <v/>
      </c>
      <c r="CO198" s="74" t="str">
        <f aca="false">IF(CN198="","",CN198*CK198)</f>
        <v/>
      </c>
      <c r="CP198" s="74" t="str">
        <f aca="false">IF(OR($BK198&lt;&gt;Constants!$B$12,NOT($CJ198)),"",IF(OR(NOT($BE198),NOT($BF198)),0,MIN(Constants!$B$18,(Constants!$B$29*$BH198+Constants!$B$30*$BI198)*IF($BG198,1,MAX(0,MIN(1,(Constants!$B$20-AF198)/Constants!$B$20))))))</f>
        <v/>
      </c>
      <c r="CQ198" s="74" t="str">
        <f aca="false">IF(CP198="","",CP198*CK198)</f>
        <v/>
      </c>
      <c r="CR198" s="75" t="str">
        <f aca="false">IF(OR($BK198&lt;&gt;Constants!$B$12,NOT($CJ198)),"",CM198+CO198+CQ198)</f>
        <v/>
      </c>
      <c r="CS198" s="73" t="str">
        <f aca="false">IF(OR($BK198&lt;&gt;Constants!$B$12,ISBLANK($C198)),"",BW198)</f>
        <v/>
      </c>
      <c r="CT198" s="74" t="str">
        <f aca="false">IF(OR($BK198&lt;&gt;Constants!$B$12,ISBLANK($C198)),"",CG198)</f>
        <v/>
      </c>
      <c r="CU198" s="75" t="str">
        <f aca="false">IF(OR($BK198&lt;&gt;Constants!$B$12,ISBLANK($C198)),"",CR198)</f>
        <v/>
      </c>
      <c r="CV198" s="74" t="str">
        <f aca="false">IF(OR($BK198&lt;&gt;Constants!$B$12,ISBLANK($C198)),"",IF(COUNT(CS198:CU198)=0,0,MAX(CS198:CU198)))</f>
        <v/>
      </c>
      <c r="CW198" s="74" t="str">
        <f aca="false">IF($BK198&lt;&gt;Constants!$B$12,"",CV198)</f>
        <v/>
      </c>
      <c r="CX198" s="74" t="str">
        <f aca="false">IF(ISNUMBER(CW198), RANK(CW198,$CW$11:$CW$510), "")</f>
        <v/>
      </c>
      <c r="CY198" s="73" t="str">
        <f aca="false">IF(OR($BK198&lt;&gt;Constants!$B$12,ISBLANK($C198)),"",MAX(BT198,CD198,CO198))</f>
        <v/>
      </c>
      <c r="CZ198" s="74" t="str">
        <f aca="false">IF(ISNUMBER(CY198), RANK(CY198,CY$11:CY$510), "")</f>
        <v/>
      </c>
      <c r="DA198" s="74" t="str">
        <f aca="false">IF(OR($BK198&lt;&gt;Constants!$B$12,ISBLANK($C198)),"",MAX(AM198,AU198,IF($CH198,BC198,0)))</f>
        <v/>
      </c>
      <c r="DB198" s="74" t="str">
        <f aca="false">IF(ISNUMBER(DA198), RANK(DA198,DA$11:DA$510,1), "")</f>
        <v/>
      </c>
      <c r="DC198" s="74" t="str">
        <f aca="false">IF(OR($BK198&lt;&gt;Constants!$B$12,ISBLANK($C198)),"",MAX(BV198,CF198,CQ198))</f>
        <v/>
      </c>
      <c r="DD198" s="74" t="str">
        <f aca="false">IF(ISNUMBER(DC198),RANK(DC198,DC$11:DC$510),"")</f>
        <v/>
      </c>
      <c r="DE198" s="77" t="str">
        <f aca="false">IFERROR(IF(OR($BK198&lt;&gt;Constants!$B$12, ISBLANK($C198)),"",LARGE(CS198:CU198,2)), 0)</f>
        <v/>
      </c>
      <c r="DF198" s="75" t="str">
        <f aca="false">IF(ISNUMBER(DE198), RANK(DE198,DE$11:DE$510), "")</f>
        <v/>
      </c>
      <c r="DG198" s="74" t="str">
        <f aca="false">IF(ISBLANK($C198),"",IF(BK198=Constants!$B$12,RANK($CX198, $CX$11:$CX$510, 1)+
SUMPRODUCT(--($CX$11:$CX$510=$CX198),--($CZ198&gt;$CZ$11:$CZ$510))+
SUMPRODUCT(--($CX$11:$CX$510=$CX198),--($CZ198=$CZ$11:$CZ$510),--($DB198&gt;$DB$11:$DB$510))+
SUMPRODUCT(--($CX$11:$CX$510=$CX198),--($CZ198=$CZ$11:$CZ$510),--($DB198=$DB$11:$DB$510), --($DD198&gt;$DD$11:$DD$510))+
SUMPRODUCT(--($CX$11:$CX$510=$CX198),--($CZ198=$CZ$11:$CZ$510),--($DB198=$DB$11:$DB$510), --($DD198=$DD$11:$DD$510), --($DF198&gt;$DF$11:$DF$510))
,BK198)
)</f>
        <v/>
      </c>
      <c r="DH198" s="74" t="str">
        <f aca="false">IF(ISBLANK(C198),"",IF(BK198&lt;&gt;Constants!$B$12, BK198, CX198-DG198))</f>
        <v/>
      </c>
      <c r="DI198" s="75"/>
      <c r="DJ198" s="78"/>
      <c r="DK198" s="79" t="str">
        <f aca="false">IF(ISBLANK($C198),"",IF($BK198=Constants!$B$13,$BM198,""))</f>
        <v/>
      </c>
      <c r="DL198" s="78" t="str">
        <f aca="false">IF(ISBLANK($C198),"",IF($BK198&lt;&gt;Constants!$B$12,"",IF(COUNT($CS198:$CU198)=0,"",MATCH($CV198,$CS198:$CU198,0))))</f>
        <v/>
      </c>
      <c r="DM198" s="80" t="str">
        <f aca="false">IF(ISNUMBER($DL198),CHOOSE($DL198,$BR198,$CB198,$CM198),"")</f>
        <v/>
      </c>
      <c r="DN198" s="80" t="str">
        <f aca="false">IF(ISNUMBER($DL198),CHOOSE($DL198,$BT198,$CD198,$CO198),"")</f>
        <v/>
      </c>
      <c r="DO198" s="80" t="str">
        <f aca="false">IF(ISNUMBER($DL198),CHOOSE($DL198,$BV198,$CF198,$CQ198),"")</f>
        <v/>
      </c>
      <c r="DP198" s="81" t="str">
        <f aca="false">IF(ISBLANK(C198),"",IF(BK198&lt;&gt;Constants!$B$12, BK198 ,CW198))</f>
        <v/>
      </c>
      <c r="DQ198" s="82" t="str">
        <f aca="false">IF(ISBLANK($C198),"",IF($BK198&lt;&gt;Constants!$B$12,$BK198,$BL198))</f>
        <v/>
      </c>
      <c r="DR198" s="82" t="str">
        <f aca="false">IF(ISBLANK(C198),"",DH198)</f>
        <v/>
      </c>
      <c r="DS198" s="82" t="str">
        <f aca="false">IF(ISBLANK(C198),"",DG198)</f>
        <v/>
      </c>
      <c r="DT198" s="83" t="str">
        <f aca="false">IF(ISBLANK(C198),
  "",
IF(DS198=Constants!$B$9,COUNTA($C$11:$C510)+2,IF(DS198=Constants!$B$10,COUNTA($C$11:$C510)+1,IF(DS198=Constants!$B$11,COUNTA($C$11:$C510),DS198))))</f>
        <v/>
      </c>
      <c r="DU198" s="3"/>
      <c r="DV198" s="84" t="n">
        <f aca="false">IF(OR(ISNUMBER(DS198),DS198="DQ",DS198="P",DS198="NS"),
    1,
    0
)</f>
        <v>0</v>
      </c>
      <c r="DW198" s="84" t="n">
        <v>188</v>
      </c>
      <c r="DX198" s="84" t="str">
        <f aca="false">IF(ISBLANK($C198),"",IF(ISNUMBER(DT198),DT198+ROW($B198)/1000,""))</f>
        <v/>
      </c>
      <c r="DY198" s="84" t="str">
        <f aca="false">IF(ISNUMBER(DX198), RANK(DX198,DX$11:DX$510,1), "")</f>
        <v/>
      </c>
      <c r="DZ198" s="84" t="str">
        <f aca="false">IF(ISBLANK($C198),
    "",
    $B198
)</f>
        <v/>
      </c>
      <c r="EA198" s="84" t="str">
        <f aca="false">IF(ISBLANK($C198),
    "",
    $C198
)</f>
        <v/>
      </c>
      <c r="EB198" s="84" t="str">
        <f aca="false">IF(ISBLANK($C198),
    "",
    $D198
)</f>
        <v/>
      </c>
      <c r="EC198" s="84" t="str">
        <f aca="false">IF(ISBLANK($C198),"",$DQ198)</f>
        <v/>
      </c>
      <c r="ED198" s="86" t="str">
        <f aca="false">DP198</f>
        <v/>
      </c>
      <c r="EE198" s="84" t="str">
        <f aca="false">IF(ISBLANK($C198),
    "",
    DS198
)</f>
        <v/>
      </c>
      <c r="EF198" s="87" t="str">
        <f aca="false">IF(DW198&gt;DV$10,
    "",
    VLOOKUP(DW198,DY$11:EE696,7,FALSE())
)</f>
        <v/>
      </c>
      <c r="EG198" s="88" t="str">
        <f aca="false">IF(DW198&gt;DV$10,
    "",
    VLOOKUP(DW198,DY$11:EE696,2,FALSE())
)</f>
        <v/>
      </c>
      <c r="EH198" s="88" t="str">
        <f aca="false">IF(DW198&gt;DV$10,
    "",
    VLOOKUP(DW198,DY$11:EE696,3,FALSE())
)</f>
        <v/>
      </c>
      <c r="EI198" s="88" t="str">
        <f aca="false">IF(DW198&gt;DV$10,
    "",
    VLOOKUP(DW198,DY$11:EE696,4,FALSE())
)</f>
        <v/>
      </c>
      <c r="EJ198" s="89" t="str">
        <f aca="false">IF(DW198&gt;DV$10,
    "",
    VLOOKUP(DW198,DY$11:EE696,6,FALSE())
)</f>
        <v/>
      </c>
      <c r="EK198" s="59"/>
    </row>
    <row r="199" customFormat="false" ht="15.75" hidden="false" customHeight="false" outlineLevel="0" collapsed="false">
      <c r="A199" s="3"/>
      <c r="B199" s="155"/>
      <c r="C199" s="156"/>
      <c r="D199" s="96"/>
      <c r="E199" s="157"/>
      <c r="F199" s="148"/>
      <c r="G199" s="148"/>
      <c r="H199" s="149"/>
      <c r="I199" s="150"/>
      <c r="J199" s="151"/>
      <c r="K199" s="151"/>
      <c r="L199" s="151"/>
      <c r="M199" s="151"/>
      <c r="N199" s="152"/>
      <c r="O199" s="103"/>
      <c r="P199" s="148"/>
      <c r="Q199" s="149"/>
      <c r="R199" s="150"/>
      <c r="S199" s="151"/>
      <c r="T199" s="151"/>
      <c r="U199" s="151"/>
      <c r="V199" s="151"/>
      <c r="W199" s="152"/>
      <c r="X199" s="103"/>
      <c r="Y199" s="148"/>
      <c r="Z199" s="149"/>
      <c r="AA199" s="150"/>
      <c r="AB199" s="151"/>
      <c r="AC199" s="151"/>
      <c r="AD199" s="151"/>
      <c r="AE199" s="151"/>
      <c r="AF199" s="152"/>
      <c r="AG199" s="104"/>
      <c r="AH199" s="150"/>
      <c r="AI199" s="73"/>
      <c r="AJ199" s="73" t="str">
        <f aca="false">IF(ISBLANK($C199),
  "",
IF(E199=Constants!$B$7,
  TRUE(),
IF(E199=Constants!$B$8,
  FALSE(),
  TRUE()
)))</f>
        <v/>
      </c>
      <c r="AK199" s="74" t="str">
        <f aca="false">IF(ISBLANK($C199),"",IF(F199=Constants!$B$8,FALSE(),TRUE()))</f>
        <v/>
      </c>
      <c r="AL199" s="74" t="str">
        <f aca="false">IF(ISBLANK($C199),"",COUNTA($G199:$O199)&gt;0)</f>
        <v/>
      </c>
      <c r="AM199" s="74" t="str">
        <f aca="false">IF(OR(ISBLANK($C199),$AL199&lt;&gt;TRUE()),"",IF(ISBLANK(G199),Constants!$B$27,MAX(0,G199)))</f>
        <v/>
      </c>
      <c r="AN199" s="74" t="str">
        <f aca="false">IF(OR(ISBLANK($C199),$AL199&lt;&gt;TRUE()),"",IF(ISBLANK(H199),Constants!$B$28,MAX(0,H199)))</f>
        <v/>
      </c>
      <c r="AO199" s="74" t="str">
        <f aca="false">IF(OR(ISBLANK($C199),$AL199&lt;&gt;TRUE()),"",IF(J199=Constants!$B$7,TRUE(),IF(J199=Constants!$B$8,FALSE(),TRUE())))</f>
        <v/>
      </c>
      <c r="AP199" s="74" t="str">
        <f aca="false">IF(OR(ISBLANK($C199),$AL199&lt;&gt;TRUE()),"",IF(I199=Constants!$B$7,TRUE(),IF(I199=Constants!$B$8,FALSE(),TRUE())))</f>
        <v/>
      </c>
      <c r="AQ199" s="74" t="str">
        <f aca="false">IF(OR(ISBLANK($C199),$AL199&lt;&gt;TRUE()),"",IF(K199=Constants!$B$33,TRUE(),IF(K199=Constants!$B$34,FALSE(),IF(AND(ISNUMBER(O199),OR(ISBLANK(N199),N199=0)),TRUE(),IF(AND(ISBLANK(O199),ISNUMBER(N199),N199&lt;&gt;0),FALSE(),"")))))</f>
        <v/>
      </c>
      <c r="AR199" s="74" t="str">
        <f aca="false">IF(OR(ISBLANK($C199),$AL199&lt;&gt;TRUE()),"",IF(ISBLANK(L199),Constants!$B$35,MAX(0,MIN(Constants!$B$31,L199))))</f>
        <v/>
      </c>
      <c r="AS199" s="74" t="str">
        <f aca="false">IF(OR(ISBLANK($C199),$AL199&lt;&gt;TRUE()),"",IF(ISBLANK(M199),Constants!$B$35,MAX(0,MIN(Constants!$B$32,M199))))</f>
        <v/>
      </c>
      <c r="AT199" s="74" t="str">
        <f aca="false">IF(ISBLANK($C199),"",COUNTA($P199:$X199)&gt;0)</f>
        <v/>
      </c>
      <c r="AU199" s="74" t="str">
        <f aca="false">IF(OR(ISBLANK($C199),$AT199&lt;&gt;TRUE()),"",IF(ISBLANK(P199),Constants!$B$27,MAX(0,P199)))</f>
        <v/>
      </c>
      <c r="AV199" s="74" t="str">
        <f aca="false">IF(OR(ISBLANK($C199),$AT199&lt;&gt;TRUE()),"",IF(ISBLANK(Q199),Constants!$B$28,MAX(0,Q199)))</f>
        <v/>
      </c>
      <c r="AW199" s="74" t="str">
        <f aca="false">IF(OR(ISBLANK($C199),$AT199&lt;&gt;TRUE()),"",IF(S199=Constants!$B$7,TRUE(),IF(S199=Constants!$B$8,FALSE(),TRUE())))</f>
        <v/>
      </c>
      <c r="AX199" s="74" t="str">
        <f aca="false">IF(OR(ISBLANK($C199),$AT199&lt;&gt;TRUE()),"",IF(R199=Constants!$B$7,TRUE(),IF(R199=Constants!$B$8,FALSE(),TRUE())))</f>
        <v/>
      </c>
      <c r="AY199" s="74" t="str">
        <f aca="false">IF(OR(ISBLANK($C199),$AT199&lt;&gt;TRUE()),"",IF(T199=Constants!$B$33,TRUE(),IF(T199=Constants!$B$34,FALSE(),IF(AND(ISNUMBER(X199),OR(ISBLANK(W199),W199=0)),TRUE(),IF(AND(ISBLANK(X199),ISNUMBER(W199),W199&lt;&gt;0),FALSE(),"")))))</f>
        <v/>
      </c>
      <c r="AZ199" s="74" t="str">
        <f aca="false">IF(OR(ISBLANK($C199),$AT199&lt;&gt;TRUE()),"",IF(ISBLANK(U199),Constants!$B$35,MAX(0,MIN(Constants!$B$31,U199))))</f>
        <v/>
      </c>
      <c r="BA199" s="74" t="str">
        <f aca="false">IF(OR(ISBLANK($C199),$AT199&lt;&gt;TRUE()),"",IF(ISBLANK(V199),Constants!$B$35,MAX(0,MIN(Constants!$B$32,V199))))</f>
        <v/>
      </c>
      <c r="BB199" s="74" t="str">
        <f aca="false">IF(ISBLANK($C199),"",COUNTA($Y199:$AG199)&gt;0)</f>
        <v/>
      </c>
      <c r="BC199" s="74" t="str">
        <f aca="false">IF(OR(ISBLANK($C199),$BB199&lt;&gt;TRUE()),"",IF(ISBLANK(Y199),Constants!$B$27,MAX(0,Y199)))</f>
        <v/>
      </c>
      <c r="BD199" s="74" t="str">
        <f aca="false">IF(OR(ISBLANK($C199),$BB199&lt;&gt;TRUE()),"",IF(ISBLANK(Z199),Constants!$B$28,MAX(0,Z199)))</f>
        <v/>
      </c>
      <c r="BE199" s="74" t="str">
        <f aca="false">IF(OR(ISBLANK($C199),$BB199&lt;&gt;TRUE()),"",IF(AB199=Constants!$B$7,TRUE(),IF(AB199=Constants!$B$8,FALSE(),TRUE())))</f>
        <v/>
      </c>
      <c r="BF199" s="74" t="str">
        <f aca="false">IF(OR(ISBLANK($C199),$BB199&lt;&gt;TRUE()),"",IF(AA199=Constants!$B$7,TRUE(),IF(AA199=Constants!$B$8,FALSE(),TRUE())))</f>
        <v/>
      </c>
      <c r="BG199" s="74" t="str">
        <f aca="false">IF(OR(ISBLANK($C199),$BB199&lt;&gt;TRUE()),"",IF(AC199=Constants!$B$33,TRUE(),IF(AC199=Constants!$B$34,FALSE(),IF(AND(ISNUMBER(AG199),OR(ISBLANK(AF199),AF199=0)),TRUE(),IF(AND(ISBLANK(AG199),ISNUMBER(AF199),AF199&lt;&gt;0),FALSE(),"")))))</f>
        <v/>
      </c>
      <c r="BH199" s="74" t="str">
        <f aca="false">IF(OR(ISBLANK($C199),$BB199&lt;&gt;TRUE()),"",IF(ISBLANK(AD199),Constants!$B$35,MAX(0,MIN(Constants!$B$31,AD199))))</f>
        <v/>
      </c>
      <c r="BI199" s="74" t="str">
        <f aca="false">IF(OR(ISBLANK($C199),$BB199&lt;&gt;TRUE()),"",IF(ISBLANK(AE199),Constants!$B$35,MAX(0,MIN(Constants!$B$32,AE199))))</f>
        <v/>
      </c>
      <c r="BJ199" s="75" t="str">
        <f aca="false">IF(ISBLANK($C199),
  "",
IF(AH199=Constants!$B$7,
  TRUE(),
IF(AH199=Constants!$B$8,
  FALSE(),
  FALSE()
)))</f>
        <v/>
      </c>
      <c r="BK199" s="74" t="str">
        <f aca="false">IF(ISBLANK($C199),"",IF($BJ199,Constants!$B$9,IF(COUNTA($E199:$AH199)=0,Constants!$B$10,IF(NOT($AK199),Constants!$B$11,IF(AND(NOT(ISNUMBER($BM199)),COUNTA($O199,$X199,$AG199)&gt;0),Constants!$B$13,Constants!$B$12)))))</f>
        <v/>
      </c>
      <c r="BL199" s="74" t="str">
        <f aca="false">IF(ISBLANK($C199),"",IF($BK199&lt;&gt;Constants!$B$12,$BK199,Constants!$B$4))</f>
        <v/>
      </c>
      <c r="BM199" s="73" t="str">
        <f aca="false">IF(OR(ISBLANK($D$8), NOT(ISNUMBER($D$8))), Constants!$B$17,$D$8)</f>
        <v>ERROR: Set Target Time in cell D8</v>
      </c>
      <c r="BN199" s="73" t="str">
        <f aca="false">IF(OR($BK199&lt;&gt;Constants!$B$12,$AL199&lt;&gt;TRUE()),"",IF(NOT($AO199),TRUE(),IF($AQ199="","",$AQ199)))</f>
        <v/>
      </c>
      <c r="BO199" s="74" t="b">
        <f aca="false">IF(BN199="",FALSE(),IF(NOT($AO199),TRUE(),IF($AQ199,ISNUMBER(O199),ISNUMBER(N199))))</f>
        <v>0</v>
      </c>
      <c r="BP199" s="76" t="str">
        <f aca="false">IF(BO199,IF($AJ199,1,Constants!$B$22)*POWER(Constants!$B$23,MAX($AM199,0))*POWER(Constants!$B$24,MAX($AN199,0)),"")</f>
        <v/>
      </c>
      <c r="BQ199" s="74" t="str">
        <f aca="false">IF(OR($BK199&lt;&gt;Constants!$B$12,NOT($BO199)),"",IF(NOT($AO199),0,Constants!$B$19*IF($AQ199,1,MAX(0,MIN(1,(Constants!$B$20-N199)/Constants!$B$20)))))</f>
        <v/>
      </c>
      <c r="BR199" s="74" t="str">
        <f aca="false">IF(BQ199="","",BQ199*IF($AP199,1,Constants!$B$25)*BP199)</f>
        <v/>
      </c>
      <c r="BS199" s="74" t="str">
        <f aca="false">IF(OR($BK199&lt;&gt;Constants!$B$12,NOT($BO199)),"",IF(NOT($AO199),0,IF(NOT($AQ199),0,MAX(0,Constants!$B$21*(1-ABS(O199-$BM199)/$BM199)))))</f>
        <v/>
      </c>
      <c r="BT199" s="74" t="str">
        <f aca="false">IF(BS199="","",BS199*BP199)</f>
        <v/>
      </c>
      <c r="BU199" s="74" t="str">
        <f aca="false">IF(OR($BK199&lt;&gt;Constants!$B$12,NOT($BO199)),"",IF(OR(NOT($AO199),NOT($AP199)),0,MIN(Constants!$B$18,(Constants!$B$29*$AR199+Constants!$B$30*$AS199)*IF($AQ199,1,MAX(0,MIN(1,(Constants!$B$20-N199)/Constants!$B$20))))))</f>
        <v/>
      </c>
      <c r="BV199" s="74" t="str">
        <f aca="false">IF(BU199="","",BU199*BP199)</f>
        <v/>
      </c>
      <c r="BW199" s="75" t="str">
        <f aca="false">IF(OR($BK199&lt;&gt;Constants!$B$12,NOT($BO199)),"",BR199+BT199+BV199)</f>
        <v/>
      </c>
      <c r="BX199" s="73" t="str">
        <f aca="false">IF(OR($BK199&lt;&gt;Constants!$B$12,$AT199&lt;&gt;TRUE()),"",IF(NOT($AW199),TRUE(),IF($AY199="","",$AY199)))</f>
        <v/>
      </c>
      <c r="BY199" s="74" t="b">
        <f aca="false">IF(BX199="",FALSE(),IF(NOT($AW199),TRUE(),IF($AY199,ISNUMBER(X199),ISNUMBER(W199))))</f>
        <v>0</v>
      </c>
      <c r="BZ199" s="76" t="str">
        <f aca="false">IF(BY199,IF($AJ199,1,Constants!$B$22)*POWER(Constants!$B$23,MAX($AU199,0))*POWER(Constants!$B$24,MAX($AV199,0)),"")</f>
        <v/>
      </c>
      <c r="CA199" s="74" t="str">
        <f aca="false">IF(OR($BK199&lt;&gt;Constants!$B$12,NOT($BY199)),"",IF(NOT($AW199),0,Constants!$B$19*IF($AY199,1,MAX(0,MIN(1,(Constants!$B$20-W199)/Constants!$B$20)))))</f>
        <v/>
      </c>
      <c r="CB199" s="74" t="str">
        <f aca="false">IF(CA199="","",CA199*IF($AX199,1,Constants!$B$25)*BZ199)</f>
        <v/>
      </c>
      <c r="CC199" s="74" t="str">
        <f aca="false">IF(OR($BK199&lt;&gt;Constants!$B$12,NOT($BY199)),"",IF(NOT($AW199),0,IF(NOT($AY199),0,MAX(0,Constants!$B$21*(1-ABS(X199-$BM199)/$BM199)))))</f>
        <v/>
      </c>
      <c r="CD199" s="74" t="str">
        <f aca="false">IF(CC199="","",CC199*BZ199)</f>
        <v/>
      </c>
      <c r="CE199" s="74" t="str">
        <f aca="false">IF(OR($BK199&lt;&gt;Constants!$B$12,NOT($BY199)),"",IF(OR(NOT($AW199),NOT($AX199)),0,MIN(Constants!$B$18,(Constants!$B$29*$AZ199+Constants!$B$30*$BA199)*IF($AY199,1,MAX(0,MIN(1,(Constants!$B$20-W199)/Constants!$B$20))))))</f>
        <v/>
      </c>
      <c r="CF199" s="74" t="str">
        <f aca="false">IF(CE199="","",CE199*BZ199)</f>
        <v/>
      </c>
      <c r="CG199" s="75" t="str">
        <f aca="false">IF(OR($BK199&lt;&gt;Constants!$B$12,NOT($BY199)),"",CB199+CD199+CF199)</f>
        <v/>
      </c>
      <c r="CH199" s="73" t="b">
        <f aca="false">IF(OR(BN199="",BX199=""),TRUE(),BN199&lt;&gt;BX199)</f>
        <v>1</v>
      </c>
      <c r="CI199" s="74" t="str">
        <f aca="false">IF(OR($BK199&lt;&gt;Constants!$B$12,$BB199&lt;&gt;TRUE(),NOT($CH199)),"",IF(NOT($BE199),TRUE(),IF($BG199="","",$BG199)))</f>
        <v/>
      </c>
      <c r="CJ199" s="74" t="b">
        <f aca="false">IF(CI199="",FALSE(),IF(NOT($BE199),TRUE(),IF($BG199,ISNUMBER(AG199),ISNUMBER(AF199))))</f>
        <v>0</v>
      </c>
      <c r="CK199" s="76" t="str">
        <f aca="false">IF(CJ199,IF($AJ199,1,Constants!$B$22)*POWER(Constants!$B$23,MAX($BC199,0))*POWER(Constants!$B$24,MAX($BD199,0)),"")</f>
        <v/>
      </c>
      <c r="CL199" s="74" t="str">
        <f aca="false">IF(OR($BK199&lt;&gt;Constants!$B$12,NOT($CJ199)),"",IF(NOT($BE199),0,Constants!$B$19*IF($BG199,1,MAX(0,MIN(1,(Constants!$B$20-AF199)/Constants!$B$20)))))</f>
        <v/>
      </c>
      <c r="CM199" s="74" t="str">
        <f aca="false">IF(CL199="","",CL199*IF($BF199,1,Constants!$B$25)*CK199)</f>
        <v/>
      </c>
      <c r="CN199" s="74" t="str">
        <f aca="false">IF(OR($BK199&lt;&gt;Constants!$B$12,NOT($CJ199)),"",IF(NOT($BE199),0,IF(NOT($BG199),0,MAX(0,Constants!$B$21*(1-ABS(AG199-$BM199)/$BM199)))))</f>
        <v/>
      </c>
      <c r="CO199" s="74" t="str">
        <f aca="false">IF(CN199="","",CN199*CK199)</f>
        <v/>
      </c>
      <c r="CP199" s="74" t="str">
        <f aca="false">IF(OR($BK199&lt;&gt;Constants!$B$12,NOT($CJ199)),"",IF(OR(NOT($BE199),NOT($BF199)),0,MIN(Constants!$B$18,(Constants!$B$29*$BH199+Constants!$B$30*$BI199)*IF($BG199,1,MAX(0,MIN(1,(Constants!$B$20-AF199)/Constants!$B$20))))))</f>
        <v/>
      </c>
      <c r="CQ199" s="74" t="str">
        <f aca="false">IF(CP199="","",CP199*CK199)</f>
        <v/>
      </c>
      <c r="CR199" s="75" t="str">
        <f aca="false">IF(OR($BK199&lt;&gt;Constants!$B$12,NOT($CJ199)),"",CM199+CO199+CQ199)</f>
        <v/>
      </c>
      <c r="CS199" s="73" t="str">
        <f aca="false">IF(OR($BK199&lt;&gt;Constants!$B$12,ISBLANK($C199)),"",BW199)</f>
        <v/>
      </c>
      <c r="CT199" s="74" t="str">
        <f aca="false">IF(OR($BK199&lt;&gt;Constants!$B$12,ISBLANK($C199)),"",CG199)</f>
        <v/>
      </c>
      <c r="CU199" s="75" t="str">
        <f aca="false">IF(OR($BK199&lt;&gt;Constants!$B$12,ISBLANK($C199)),"",CR199)</f>
        <v/>
      </c>
      <c r="CV199" s="74" t="str">
        <f aca="false">IF(OR($BK199&lt;&gt;Constants!$B$12,ISBLANK($C199)),"",IF(COUNT(CS199:CU199)=0,0,MAX(CS199:CU199)))</f>
        <v/>
      </c>
      <c r="CW199" s="74" t="str">
        <f aca="false">IF($BK199&lt;&gt;Constants!$B$12,"",CV199)</f>
        <v/>
      </c>
      <c r="CX199" s="74" t="str">
        <f aca="false">IF(ISNUMBER(CW199), RANK(CW199,$CW$11:$CW$510), "")</f>
        <v/>
      </c>
      <c r="CY199" s="73" t="str">
        <f aca="false">IF(OR($BK199&lt;&gt;Constants!$B$12,ISBLANK($C199)),"",MAX(BT199,CD199,CO199))</f>
        <v/>
      </c>
      <c r="CZ199" s="74" t="str">
        <f aca="false">IF(ISNUMBER(CY199), RANK(CY199,CY$11:CY$510), "")</f>
        <v/>
      </c>
      <c r="DA199" s="74" t="str">
        <f aca="false">IF(OR($BK199&lt;&gt;Constants!$B$12,ISBLANK($C199)),"",MAX(AM199,AU199,IF($CH199,BC199,0)))</f>
        <v/>
      </c>
      <c r="DB199" s="74" t="str">
        <f aca="false">IF(ISNUMBER(DA199), RANK(DA199,DA$11:DA$510,1), "")</f>
        <v/>
      </c>
      <c r="DC199" s="74" t="str">
        <f aca="false">IF(OR($BK199&lt;&gt;Constants!$B$12,ISBLANK($C199)),"",MAX(BV199,CF199,CQ199))</f>
        <v/>
      </c>
      <c r="DD199" s="74" t="str">
        <f aca="false">IF(ISNUMBER(DC199),RANK(DC199,DC$11:DC$510),"")</f>
        <v/>
      </c>
      <c r="DE199" s="77" t="str">
        <f aca="false">IFERROR(IF(OR($BK199&lt;&gt;Constants!$B$12, ISBLANK($C199)),"",LARGE(CS199:CU199,2)), 0)</f>
        <v/>
      </c>
      <c r="DF199" s="75" t="str">
        <f aca="false">IF(ISNUMBER(DE199), RANK(DE199,DE$11:DE$510), "")</f>
        <v/>
      </c>
      <c r="DG199" s="74" t="str">
        <f aca="false">IF(ISBLANK($C199),"",IF(BK199=Constants!$B$12,RANK($CX199, $CX$11:$CX$510, 1)+
SUMPRODUCT(--($CX$11:$CX$510=$CX199),--($CZ199&gt;$CZ$11:$CZ$510))+
SUMPRODUCT(--($CX$11:$CX$510=$CX199),--($CZ199=$CZ$11:$CZ$510),--($DB199&gt;$DB$11:$DB$510))+
SUMPRODUCT(--($CX$11:$CX$510=$CX199),--($CZ199=$CZ$11:$CZ$510),--($DB199=$DB$11:$DB$510), --($DD199&gt;$DD$11:$DD$510))+
SUMPRODUCT(--($CX$11:$CX$510=$CX199),--($CZ199=$CZ$11:$CZ$510),--($DB199=$DB$11:$DB$510), --($DD199=$DD$11:$DD$510), --($DF199&gt;$DF$11:$DF$510))
,BK199)
)</f>
        <v/>
      </c>
      <c r="DH199" s="74" t="str">
        <f aca="false">IF(ISBLANK(C199),"",IF(BK199&lt;&gt;Constants!$B$12, BK199, CX199-DG199))</f>
        <v/>
      </c>
      <c r="DI199" s="75"/>
      <c r="DJ199" s="78"/>
      <c r="DK199" s="79" t="str">
        <f aca="false">IF(ISBLANK($C199),"",IF($BK199=Constants!$B$13,$BM199,""))</f>
        <v/>
      </c>
      <c r="DL199" s="78" t="str">
        <f aca="false">IF(ISBLANK($C199),"",IF($BK199&lt;&gt;Constants!$B$12,"",IF(COUNT($CS199:$CU199)=0,"",MATCH($CV199,$CS199:$CU199,0))))</f>
        <v/>
      </c>
      <c r="DM199" s="80" t="str">
        <f aca="false">IF(ISNUMBER($DL199),CHOOSE($DL199,$BR199,$CB199,$CM199),"")</f>
        <v/>
      </c>
      <c r="DN199" s="80" t="str">
        <f aca="false">IF(ISNUMBER($DL199),CHOOSE($DL199,$BT199,$CD199,$CO199),"")</f>
        <v/>
      </c>
      <c r="DO199" s="80" t="str">
        <f aca="false">IF(ISNUMBER($DL199),CHOOSE($DL199,$BV199,$CF199,$CQ199),"")</f>
        <v/>
      </c>
      <c r="DP199" s="81" t="str">
        <f aca="false">IF(ISBLANK(C199),"",IF(BK199&lt;&gt;Constants!$B$12, BK199 ,CW199))</f>
        <v/>
      </c>
      <c r="DQ199" s="82" t="str">
        <f aca="false">IF(ISBLANK($C199),"",IF($BK199&lt;&gt;Constants!$B$12,$BK199,$BL199))</f>
        <v/>
      </c>
      <c r="DR199" s="82" t="str">
        <f aca="false">IF(ISBLANK(C199),"",DH199)</f>
        <v/>
      </c>
      <c r="DS199" s="82" t="str">
        <f aca="false">IF(ISBLANK(C199),"",DG199)</f>
        <v/>
      </c>
      <c r="DT199" s="83" t="str">
        <f aca="false">IF(ISBLANK(C199),
  "",
IF(DS199=Constants!$B$9,COUNTA($C$11:$C510)+2,IF(DS199=Constants!$B$10,COUNTA($C$11:$C510)+1,IF(DS199=Constants!$B$11,COUNTA($C$11:$C510),DS199))))</f>
        <v/>
      </c>
      <c r="DU199" s="3"/>
      <c r="DV199" s="84" t="n">
        <f aca="false">IF(OR(ISNUMBER(DS199),DS199="DQ",DS199="P",DS199="NS"),
    1,
    0
)</f>
        <v>0</v>
      </c>
      <c r="DW199" s="84" t="n">
        <v>189</v>
      </c>
      <c r="DX199" s="84" t="str">
        <f aca="false">IF(ISBLANK($C199),"",IF(ISNUMBER(DT199),DT199+ROW($B199)/1000,""))</f>
        <v/>
      </c>
      <c r="DY199" s="84" t="str">
        <f aca="false">IF(ISNUMBER(DX199), RANK(DX199,DX$11:DX$510,1), "")</f>
        <v/>
      </c>
      <c r="DZ199" s="84" t="str">
        <f aca="false">IF(ISBLANK($C199),
    "",
    $B199
)</f>
        <v/>
      </c>
      <c r="EA199" s="84" t="str">
        <f aca="false">IF(ISBLANK($C199),
    "",
    $C199
)</f>
        <v/>
      </c>
      <c r="EB199" s="84" t="str">
        <f aca="false">IF(ISBLANK($C199),
    "",
    $D199
)</f>
        <v/>
      </c>
      <c r="EC199" s="84" t="str">
        <f aca="false">IF(ISBLANK($C199),"",$DQ199)</f>
        <v/>
      </c>
      <c r="ED199" s="86" t="str">
        <f aca="false">DP199</f>
        <v/>
      </c>
      <c r="EE199" s="84" t="str">
        <f aca="false">IF(ISBLANK($C199),
    "",
    DS199
)</f>
        <v/>
      </c>
      <c r="EF199" s="87" t="str">
        <f aca="false">IF(DW199&gt;DV$10,
    "",
    VLOOKUP(DW199,DY$11:EE697,7,FALSE())
)</f>
        <v/>
      </c>
      <c r="EG199" s="88" t="str">
        <f aca="false">IF(DW199&gt;DV$10,
    "",
    VLOOKUP(DW199,DY$11:EE697,2,FALSE())
)</f>
        <v/>
      </c>
      <c r="EH199" s="88" t="str">
        <f aca="false">IF(DW199&gt;DV$10,
    "",
    VLOOKUP(DW199,DY$11:EE697,3,FALSE())
)</f>
        <v/>
      </c>
      <c r="EI199" s="88" t="str">
        <f aca="false">IF(DW199&gt;DV$10,
    "",
    VLOOKUP(DW199,DY$11:EE697,4,FALSE())
)</f>
        <v/>
      </c>
      <c r="EJ199" s="89" t="str">
        <f aca="false">IF(DW199&gt;DV$10,
    "",
    VLOOKUP(DW199,DY$11:EE697,6,FALSE())
)</f>
        <v/>
      </c>
      <c r="EK199" s="59"/>
    </row>
    <row r="200" customFormat="false" ht="15.75" hidden="false" customHeight="false" outlineLevel="0" collapsed="false">
      <c r="A200" s="3"/>
      <c r="B200" s="153"/>
      <c r="C200" s="154"/>
      <c r="D200" s="135"/>
      <c r="E200" s="158"/>
      <c r="F200" s="137"/>
      <c r="G200" s="137"/>
      <c r="H200" s="138"/>
      <c r="I200" s="139"/>
      <c r="J200" s="140"/>
      <c r="K200" s="140"/>
      <c r="L200" s="140"/>
      <c r="M200" s="140"/>
      <c r="N200" s="141"/>
      <c r="O200" s="142"/>
      <c r="P200" s="137"/>
      <c r="Q200" s="138"/>
      <c r="R200" s="139"/>
      <c r="S200" s="140"/>
      <c r="T200" s="140"/>
      <c r="U200" s="140"/>
      <c r="V200" s="140"/>
      <c r="W200" s="141"/>
      <c r="X200" s="142"/>
      <c r="Y200" s="137"/>
      <c r="Z200" s="138"/>
      <c r="AA200" s="139"/>
      <c r="AB200" s="140"/>
      <c r="AC200" s="140"/>
      <c r="AD200" s="140"/>
      <c r="AE200" s="140"/>
      <c r="AF200" s="141"/>
      <c r="AG200" s="143"/>
      <c r="AH200" s="139"/>
      <c r="AI200" s="116"/>
      <c r="AJ200" s="116" t="str">
        <f aca="false">IF(ISBLANK($C200),
  "",
IF(E200=Constants!$B$7,
  TRUE(),
IF(E200=Constants!$B$8,
  FALSE(),
  TRUE()
)))</f>
        <v/>
      </c>
      <c r="AK200" s="117" t="str">
        <f aca="false">IF(ISBLANK($C200),"",IF(F200=Constants!$B$8,FALSE(),TRUE()))</f>
        <v/>
      </c>
      <c r="AL200" s="117" t="str">
        <f aca="false">IF(ISBLANK($C200),"",COUNTA($G200:$O200)&gt;0)</f>
        <v/>
      </c>
      <c r="AM200" s="117" t="str">
        <f aca="false">IF(OR(ISBLANK($C200),$AL200&lt;&gt;TRUE()),"",IF(ISBLANK(G200),Constants!$B$27,MAX(0,G200)))</f>
        <v/>
      </c>
      <c r="AN200" s="117" t="str">
        <f aca="false">IF(OR(ISBLANK($C200),$AL200&lt;&gt;TRUE()),"",IF(ISBLANK(H200),Constants!$B$28,MAX(0,H200)))</f>
        <v/>
      </c>
      <c r="AO200" s="117" t="str">
        <f aca="false">IF(OR(ISBLANK($C200),$AL200&lt;&gt;TRUE()),"",IF(J200=Constants!$B$7,TRUE(),IF(J200=Constants!$B$8,FALSE(),TRUE())))</f>
        <v/>
      </c>
      <c r="AP200" s="117" t="str">
        <f aca="false">IF(OR(ISBLANK($C200),$AL200&lt;&gt;TRUE()),"",IF(I200=Constants!$B$7,TRUE(),IF(I200=Constants!$B$8,FALSE(),TRUE())))</f>
        <v/>
      </c>
      <c r="AQ200" s="117" t="str">
        <f aca="false">IF(OR(ISBLANK($C200),$AL200&lt;&gt;TRUE()),"",IF(K200=Constants!$B$33,TRUE(),IF(K200=Constants!$B$34,FALSE(),IF(AND(ISNUMBER(O200),OR(ISBLANK(N200),N200=0)),TRUE(),IF(AND(ISBLANK(O200),ISNUMBER(N200),N200&lt;&gt;0),FALSE(),"")))))</f>
        <v/>
      </c>
      <c r="AR200" s="117" t="str">
        <f aca="false">IF(OR(ISBLANK($C200),$AL200&lt;&gt;TRUE()),"",IF(ISBLANK(L200),Constants!$B$35,MAX(0,MIN(Constants!$B$31,L200))))</f>
        <v/>
      </c>
      <c r="AS200" s="117" t="str">
        <f aca="false">IF(OR(ISBLANK($C200),$AL200&lt;&gt;TRUE()),"",IF(ISBLANK(M200),Constants!$B$35,MAX(0,MIN(Constants!$B$32,M200))))</f>
        <v/>
      </c>
      <c r="AT200" s="117" t="str">
        <f aca="false">IF(ISBLANK($C200),"",COUNTA($P200:$X200)&gt;0)</f>
        <v/>
      </c>
      <c r="AU200" s="117" t="str">
        <f aca="false">IF(OR(ISBLANK($C200),$AT200&lt;&gt;TRUE()),"",IF(ISBLANK(P200),Constants!$B$27,MAX(0,P200)))</f>
        <v/>
      </c>
      <c r="AV200" s="117" t="str">
        <f aca="false">IF(OR(ISBLANK($C200),$AT200&lt;&gt;TRUE()),"",IF(ISBLANK(Q200),Constants!$B$28,MAX(0,Q200)))</f>
        <v/>
      </c>
      <c r="AW200" s="117" t="str">
        <f aca="false">IF(OR(ISBLANK($C200),$AT200&lt;&gt;TRUE()),"",IF(S200=Constants!$B$7,TRUE(),IF(S200=Constants!$B$8,FALSE(),TRUE())))</f>
        <v/>
      </c>
      <c r="AX200" s="117" t="str">
        <f aca="false">IF(OR(ISBLANK($C200),$AT200&lt;&gt;TRUE()),"",IF(R200=Constants!$B$7,TRUE(),IF(R200=Constants!$B$8,FALSE(),TRUE())))</f>
        <v/>
      </c>
      <c r="AY200" s="117" t="str">
        <f aca="false">IF(OR(ISBLANK($C200),$AT200&lt;&gt;TRUE()),"",IF(T200=Constants!$B$33,TRUE(),IF(T200=Constants!$B$34,FALSE(),IF(AND(ISNUMBER(X200),OR(ISBLANK(W200),W200=0)),TRUE(),IF(AND(ISBLANK(X200),ISNUMBER(W200),W200&lt;&gt;0),FALSE(),"")))))</f>
        <v/>
      </c>
      <c r="AZ200" s="117" t="str">
        <f aca="false">IF(OR(ISBLANK($C200),$AT200&lt;&gt;TRUE()),"",IF(ISBLANK(U200),Constants!$B$35,MAX(0,MIN(Constants!$B$31,U200))))</f>
        <v/>
      </c>
      <c r="BA200" s="117" t="str">
        <f aca="false">IF(OR(ISBLANK($C200),$AT200&lt;&gt;TRUE()),"",IF(ISBLANK(V200),Constants!$B$35,MAX(0,MIN(Constants!$B$32,V200))))</f>
        <v/>
      </c>
      <c r="BB200" s="117" t="str">
        <f aca="false">IF(ISBLANK($C200),"",COUNTA($Y200:$AG200)&gt;0)</f>
        <v/>
      </c>
      <c r="BC200" s="117" t="str">
        <f aca="false">IF(OR(ISBLANK($C200),$BB200&lt;&gt;TRUE()),"",IF(ISBLANK(Y200),Constants!$B$27,MAX(0,Y200)))</f>
        <v/>
      </c>
      <c r="BD200" s="117" t="str">
        <f aca="false">IF(OR(ISBLANK($C200),$BB200&lt;&gt;TRUE()),"",IF(ISBLANK(Z200),Constants!$B$28,MAX(0,Z200)))</f>
        <v/>
      </c>
      <c r="BE200" s="117" t="str">
        <f aca="false">IF(OR(ISBLANK($C200),$BB200&lt;&gt;TRUE()),"",IF(AB200=Constants!$B$7,TRUE(),IF(AB200=Constants!$B$8,FALSE(),TRUE())))</f>
        <v/>
      </c>
      <c r="BF200" s="117" t="str">
        <f aca="false">IF(OR(ISBLANK($C200),$BB200&lt;&gt;TRUE()),"",IF(AA200=Constants!$B$7,TRUE(),IF(AA200=Constants!$B$8,FALSE(),TRUE())))</f>
        <v/>
      </c>
      <c r="BG200" s="117" t="str">
        <f aca="false">IF(OR(ISBLANK($C200),$BB200&lt;&gt;TRUE()),"",IF(AC200=Constants!$B$33,TRUE(),IF(AC200=Constants!$B$34,FALSE(),IF(AND(ISNUMBER(AG200),OR(ISBLANK(AF200),AF200=0)),TRUE(),IF(AND(ISBLANK(AG200),ISNUMBER(AF200),AF200&lt;&gt;0),FALSE(),"")))))</f>
        <v/>
      </c>
      <c r="BH200" s="117" t="str">
        <f aca="false">IF(OR(ISBLANK($C200),$BB200&lt;&gt;TRUE()),"",IF(ISBLANK(AD200),Constants!$B$35,MAX(0,MIN(Constants!$B$31,AD200))))</f>
        <v/>
      </c>
      <c r="BI200" s="117" t="str">
        <f aca="false">IF(OR(ISBLANK($C200),$BB200&lt;&gt;TRUE()),"",IF(ISBLANK(AE200),Constants!$B$35,MAX(0,MIN(Constants!$B$32,AE200))))</f>
        <v/>
      </c>
      <c r="BJ200" s="118" t="str">
        <f aca="false">IF(ISBLANK($C200),
  "",
IF(AH200=Constants!$B$7,
  TRUE(),
IF(AH200=Constants!$B$8,
  FALSE(),
  FALSE()
)))</f>
        <v/>
      </c>
      <c r="BK200" s="117" t="str">
        <f aca="false">IF(ISBLANK($C200),"",IF($BJ200,Constants!$B$9,IF(COUNTA($E200:$AH200)=0,Constants!$B$10,IF(NOT($AK200),Constants!$B$11,IF(AND(NOT(ISNUMBER($BM200)),COUNTA($O200,$X200,$AG200)&gt;0),Constants!$B$13,Constants!$B$12)))))</f>
        <v/>
      </c>
      <c r="BL200" s="117" t="str">
        <f aca="false">IF(ISBLANK($C200),"",IF($BK200&lt;&gt;Constants!$B$12,$BK200,Constants!$B$4))</f>
        <v/>
      </c>
      <c r="BM200" s="116" t="str">
        <f aca="false">IF(OR(ISBLANK($D$8), NOT(ISNUMBER($D$8))), Constants!$B$17,$D$8)</f>
        <v>ERROR: Set Target Time in cell D8</v>
      </c>
      <c r="BN200" s="119" t="str">
        <f aca="false">IF(OR($BK200&lt;&gt;Constants!$B$12,$AL200&lt;&gt;TRUE()),"",IF(NOT($AO200),TRUE(),IF($AQ200="","",$AQ200)))</f>
        <v/>
      </c>
      <c r="BO200" s="120" t="n">
        <f aca="false">IF(BN200="",FALSE(),IF(NOT($AO200),TRUE(),IF($AQ200,ISNUMBER(O200),ISNUMBER(N200))))</f>
        <v>0</v>
      </c>
      <c r="BP200" s="121" t="str">
        <f aca="false">IF(BO200,IF($AJ200,1,Constants!$B$22)*POWER(Constants!$B$23,MAX($AM200,0))*POWER(Constants!$B$24,MAX($AN200,0)),"")</f>
        <v/>
      </c>
      <c r="BQ200" s="117" t="str">
        <f aca="false">IF(OR($BK200&lt;&gt;Constants!$B$12,NOT($BO200)),"",IF(NOT($AO200),0,Constants!$B$19*IF($AQ200,1,MAX(0,MIN(1,(Constants!$B$20-N200)/Constants!$B$20)))))</f>
        <v/>
      </c>
      <c r="BR200" s="117" t="str">
        <f aca="false">IF(BQ200="","",BQ200*IF($AP200,1,Constants!$B$25)*BP200)</f>
        <v/>
      </c>
      <c r="BS200" s="117" t="str">
        <f aca="false">IF(OR($BK200&lt;&gt;Constants!$B$12,NOT($BO200)),"",IF(NOT($AO200),0,IF(NOT($AQ200),0,MAX(0,Constants!$B$21*(1-ABS(O200-$BM200)/$BM200)))))</f>
        <v/>
      </c>
      <c r="BT200" s="117" t="str">
        <f aca="false">IF(BS200="","",BS200*BP200)</f>
        <v/>
      </c>
      <c r="BU200" s="117" t="str">
        <f aca="false">IF(OR($BK200&lt;&gt;Constants!$B$12,NOT($BO200)),"",IF(OR(NOT($AO200),NOT($AP200)),0,MIN(Constants!$B$18,(Constants!$B$29*$AR200+Constants!$B$30*$AS200)*IF($AQ200,1,MAX(0,MIN(1,(Constants!$B$20-N200)/Constants!$B$20))))))</f>
        <v/>
      </c>
      <c r="BV200" s="117" t="str">
        <f aca="false">IF(BU200="","",BU200*BP200)</f>
        <v/>
      </c>
      <c r="BW200" s="122" t="str">
        <f aca="false">IF(OR($BK200&lt;&gt;Constants!$B$12,NOT($BO200)),"",BR200+BT200+BV200)</f>
        <v/>
      </c>
      <c r="BX200" s="119" t="str">
        <f aca="false">IF(OR($BK200&lt;&gt;Constants!$B$12,$AT200&lt;&gt;TRUE()),"",IF(NOT($AW200),TRUE(),IF($AY200="","",$AY200)))</f>
        <v/>
      </c>
      <c r="BY200" s="120" t="n">
        <f aca="false">IF(BX200="",FALSE(),IF(NOT($AW200),TRUE(),IF($AY200,ISNUMBER(X200),ISNUMBER(W200))))</f>
        <v>0</v>
      </c>
      <c r="BZ200" s="121" t="str">
        <f aca="false">IF(BY200,IF($AJ200,1,Constants!$B$22)*POWER(Constants!$B$23,MAX($AU200,0))*POWER(Constants!$B$24,MAX($AV200,0)),"")</f>
        <v/>
      </c>
      <c r="CA200" s="117" t="str">
        <f aca="false">IF(OR($BK200&lt;&gt;Constants!$B$12,NOT($BY200)),"",IF(NOT($AW200),0,Constants!$B$19*IF($AY200,1,MAX(0,MIN(1,(Constants!$B$20-W200)/Constants!$B$20)))))</f>
        <v/>
      </c>
      <c r="CB200" s="117" t="str">
        <f aca="false">IF(CA200="","",CA200*IF($AX200,1,Constants!$B$25)*BZ200)</f>
        <v/>
      </c>
      <c r="CC200" s="117" t="str">
        <f aca="false">IF(OR($BK200&lt;&gt;Constants!$B$12,NOT($BY200)),"",IF(NOT($AW200),0,IF(NOT($AY200),0,MAX(0,Constants!$B$21*(1-ABS(X200-$BM200)/$BM200)))))</f>
        <v/>
      </c>
      <c r="CD200" s="117" t="str">
        <f aca="false">IF(CC200="","",CC200*BZ200)</f>
        <v/>
      </c>
      <c r="CE200" s="117" t="str">
        <f aca="false">IF(OR($BK200&lt;&gt;Constants!$B$12,NOT($BY200)),"",IF(OR(NOT($AW200),NOT($AX200)),0,MIN(Constants!$B$18,(Constants!$B$29*$AZ200+Constants!$B$30*$BA200)*IF($AY200,1,MAX(0,MIN(1,(Constants!$B$20-W200)/Constants!$B$20))))))</f>
        <v/>
      </c>
      <c r="CF200" s="117" t="str">
        <f aca="false">IF(CE200="","",CE200*BZ200)</f>
        <v/>
      </c>
      <c r="CG200" s="122" t="str">
        <f aca="false">IF(OR($BK200&lt;&gt;Constants!$B$12,NOT($BY200)),"",CB200+CD200+CF200)</f>
        <v/>
      </c>
      <c r="CH200" s="119" t="n">
        <f aca="false">IF(OR(BN200="",BX200=""),TRUE(),BN200&lt;&gt;BX200)</f>
        <v>1</v>
      </c>
      <c r="CI200" s="117" t="str">
        <f aca="false">IF(OR($BK200&lt;&gt;Constants!$B$12,$BB200&lt;&gt;TRUE(),NOT($CH200)),"",IF(NOT($BE200),TRUE(),IF($BG200="","",$BG200)))</f>
        <v/>
      </c>
      <c r="CJ200" s="120" t="n">
        <f aca="false">IF(CI200="",FALSE(),IF(NOT($BE200),TRUE(),IF($BG200,ISNUMBER(AG200),ISNUMBER(AF200))))</f>
        <v>0</v>
      </c>
      <c r="CK200" s="121" t="str">
        <f aca="false">IF(CJ200,IF($AJ200,1,Constants!$B$22)*POWER(Constants!$B$23,MAX($BC200,0))*POWER(Constants!$B$24,MAX($BD200,0)),"")</f>
        <v/>
      </c>
      <c r="CL200" s="117" t="str">
        <f aca="false">IF(OR($BK200&lt;&gt;Constants!$B$12,NOT($CJ200)),"",IF(NOT($BE200),0,Constants!$B$19*IF($BG200,1,MAX(0,MIN(1,(Constants!$B$20-AF200)/Constants!$B$20)))))</f>
        <v/>
      </c>
      <c r="CM200" s="117" t="str">
        <f aca="false">IF(CL200="","",CL200*IF($BF200,1,Constants!$B$25)*CK200)</f>
        <v/>
      </c>
      <c r="CN200" s="117" t="str">
        <f aca="false">IF(OR($BK200&lt;&gt;Constants!$B$12,NOT($CJ200)),"",IF(NOT($BE200),0,IF(NOT($BG200),0,MAX(0,Constants!$B$21*(1-ABS(AG200-$BM200)/$BM200)))))</f>
        <v/>
      </c>
      <c r="CO200" s="117" t="str">
        <f aca="false">IF(CN200="","",CN200*CK200)</f>
        <v/>
      </c>
      <c r="CP200" s="117" t="str">
        <f aca="false">IF(OR($BK200&lt;&gt;Constants!$B$12,NOT($CJ200)),"",IF(OR(NOT($BE200),NOT($BF200)),0,MIN(Constants!$B$18,(Constants!$B$29*$BH200+Constants!$B$30*$BI200)*IF($BG200,1,MAX(0,MIN(1,(Constants!$B$20-AF200)/Constants!$B$20))))))</f>
        <v/>
      </c>
      <c r="CQ200" s="117" t="str">
        <f aca="false">IF(CP200="","",CP200*CK200)</f>
        <v/>
      </c>
      <c r="CR200" s="122" t="str">
        <f aca="false">IF(OR($BK200&lt;&gt;Constants!$B$12,NOT($CJ200)),"",CM200+CO200+CQ200)</f>
        <v/>
      </c>
      <c r="CS200" s="116" t="str">
        <f aca="false">IF(OR($BK200&lt;&gt;Constants!$B$12,ISBLANK($C200)),"",BW200)</f>
        <v/>
      </c>
      <c r="CT200" s="117" t="str">
        <f aca="false">IF(OR($BK200&lt;&gt;Constants!$B$12,ISBLANK($C200)),"",CG200)</f>
        <v/>
      </c>
      <c r="CU200" s="118" t="str">
        <f aca="false">IF(OR($BK200&lt;&gt;Constants!$B$12,ISBLANK($C200)),"",CR200)</f>
        <v/>
      </c>
      <c r="CV200" s="117" t="str">
        <f aca="false">IF(OR($BK200&lt;&gt;Constants!$B$12,ISBLANK($C200)),"",IF(COUNT(CS200:CU200)=0,0,MAX(CS200:CU200)))</f>
        <v/>
      </c>
      <c r="CW200" s="117" t="str">
        <f aca="false">IF($BK200&lt;&gt;Constants!$B$12,"",CV200)</f>
        <v/>
      </c>
      <c r="CX200" s="117" t="str">
        <f aca="false">IF(ISNUMBER(CW200), RANK(CW200,$CW$11:$CW$510), "")</f>
        <v/>
      </c>
      <c r="CY200" s="116" t="str">
        <f aca="false">IF(OR($BK200&lt;&gt;Constants!$B$12,ISBLANK($C200)),"",MAX(BT200,CD200,CO200))</f>
        <v/>
      </c>
      <c r="CZ200" s="117" t="str">
        <f aca="false">IF(ISNUMBER(CY200), RANK(CY200,CY$11:CY$510), "")</f>
        <v/>
      </c>
      <c r="DA200" s="117" t="str">
        <f aca="false">IF(OR($BK200&lt;&gt;Constants!$B$12,ISBLANK($C200)),"",MAX(AM200,AU200,IF($CH200,BC200,0)))</f>
        <v/>
      </c>
      <c r="DB200" s="117" t="str">
        <f aca="false">IF(ISNUMBER(DA200), RANK(DA200,DA$11:DA$510,1), "")</f>
        <v/>
      </c>
      <c r="DC200" s="117" t="str">
        <f aca="false">IF(OR($BK200&lt;&gt;Constants!$B$12,ISBLANK($C200)),"",MAX(BV200,CF200,CQ200))</f>
        <v/>
      </c>
      <c r="DD200" s="117" t="str">
        <f aca="false">IF(ISNUMBER(DC200),RANK(DC200,DC$11:DC$510),"")</f>
        <v/>
      </c>
      <c r="DE200" s="123" t="str">
        <f aca="false">IFERROR(IF(OR($BK200&lt;&gt;Constants!$B$12, ISBLANK($C200)),"",LARGE(CS200:CU200,2)), 0)</f>
        <v/>
      </c>
      <c r="DF200" s="118" t="str">
        <f aca="false">IF(ISNUMBER(DE200), RANK(DE200,DE$11:DE$510), "")</f>
        <v/>
      </c>
      <c r="DG200" s="117" t="str">
        <f aca="false">IF(ISBLANK($C200),"",IF(BK200=Constants!$B$12,RANK($CX200, $CX$11:$CX$510, 1)+
SUMPRODUCT(--($CX$11:$CX$510=$CX200),--($CZ200&gt;$CZ$11:$CZ$510))+
SUMPRODUCT(--($CX$11:$CX$510=$CX200),--($CZ200=$CZ$11:$CZ$510),--($DB200&gt;$DB$11:$DB$510))+
SUMPRODUCT(--($CX$11:$CX$510=$CX200),--($CZ200=$CZ$11:$CZ$510),--($DB200=$DB$11:$DB$510), --($DD200&gt;$DD$11:$DD$510))+
SUMPRODUCT(--($CX$11:$CX$510=$CX200),--($CZ200=$CZ$11:$CZ$510),--($DB200=$DB$11:$DB$510), --($DD200=$DD$11:$DD$510), --($DF200&gt;$DF$11:$DF$510))
,BK200)
)</f>
        <v/>
      </c>
      <c r="DH200" s="117" t="str">
        <f aca="false">IF(ISBLANK(C200),"",IF(BK200&lt;&gt;Constants!$B$12, BK200, CX200-DG200))</f>
        <v/>
      </c>
      <c r="DI200" s="118"/>
      <c r="DJ200" s="124"/>
      <c r="DK200" s="125" t="str">
        <f aca="false">IF(ISBLANK($C200),"",IF($BK200=Constants!$B$13,$BM200,""))</f>
        <v/>
      </c>
      <c r="DL200" s="124" t="str">
        <f aca="false">IF(ISBLANK($C200),"",IF($BK200&lt;&gt;Constants!$B$12,"",IF(COUNT($CS200:$CU200)=0,"",MATCH($CV200,$CS200:$CU200,0))))</f>
        <v/>
      </c>
      <c r="DM200" s="126" t="str">
        <f aca="false">IF(ISNUMBER($DL200),CHOOSE($DL200,$BR200,$CB200,$CM200),"")</f>
        <v/>
      </c>
      <c r="DN200" s="126" t="str">
        <f aca="false">IF(ISNUMBER($DL200),CHOOSE($DL200,$BT200,$CD200,$CO200),"")</f>
        <v/>
      </c>
      <c r="DO200" s="126" t="str">
        <f aca="false">IF(ISNUMBER($DL200),CHOOSE($DL200,$BV200,$CF200,$CQ200),"")</f>
        <v/>
      </c>
      <c r="DP200" s="127" t="str">
        <f aca="false">IF(ISBLANK(C200),"",IF(BK200&lt;&gt;Constants!$B$12, BK200 ,CW200))</f>
        <v/>
      </c>
      <c r="DQ200" s="128" t="str">
        <f aca="false">IF(ISBLANK($C200),"",IF($BK200&lt;&gt;Constants!$B$12,$BK200,$BL200))</f>
        <v/>
      </c>
      <c r="DR200" s="128" t="str">
        <f aca="false">IF(ISBLANK(C200),"",DH200)</f>
        <v/>
      </c>
      <c r="DS200" s="128" t="str">
        <f aca="false">IF(ISBLANK(C200),"",DG200)</f>
        <v/>
      </c>
      <c r="DT200" s="129" t="str">
        <f aca="false">IF(ISBLANK(C200),
  "",
IF(DS200=Constants!$B$9,COUNTA($C$11:$C510)+2,IF(DS200=Constants!$B$10,COUNTA($C$11:$C510)+1,IF(DS200=Constants!$B$11,COUNTA($C$11:$C510),DS200))))</f>
        <v/>
      </c>
      <c r="DU200" s="3"/>
      <c r="DV200" s="130" t="n">
        <f aca="false">IF(OR(ISNUMBER(DS200),DS200="DQ",DS200="P",DS200="NS"),
    1,
    0
)</f>
        <v>0</v>
      </c>
      <c r="DW200" s="130" t="n">
        <v>190</v>
      </c>
      <c r="DX200" s="130" t="str">
        <f aca="false">IF(ISBLANK($C200),"",IF(ISNUMBER(DT200),DT200+ROW($B200)/1000,""))</f>
        <v/>
      </c>
      <c r="DY200" s="130" t="str">
        <f aca="false">IF(ISNUMBER(DX200), RANK(DX200,DX$11:DX$510,1), "")</f>
        <v/>
      </c>
      <c r="DZ200" s="130" t="str">
        <f aca="false">IF(ISBLANK($C200),
    "",
    $B200
)</f>
        <v/>
      </c>
      <c r="EA200" s="130" t="str">
        <f aca="false">IF(ISBLANK($C200),
    "",
    $C200
)</f>
        <v/>
      </c>
      <c r="EB200" s="130" t="str">
        <f aca="false">IF(ISBLANK($C200),
    "",
    $D200
)</f>
        <v/>
      </c>
      <c r="EC200" s="130" t="str">
        <f aca="false">IF(ISBLANK($C200),"",$DQ200)</f>
        <v/>
      </c>
      <c r="ED200" s="131" t="str">
        <f aca="false">DP200</f>
        <v/>
      </c>
      <c r="EE200" s="130" t="str">
        <f aca="false">IF(ISBLANK($C200),
    "",
    DS200
)</f>
        <v/>
      </c>
      <c r="EF200" s="132" t="str">
        <f aca="false">IF(DW200&gt;DV$10,
    "",
    VLOOKUP(DW200,DY$11:EE698,7,FALSE())
)</f>
        <v/>
      </c>
      <c r="EG200" s="133" t="str">
        <f aca="false">IF(DW200&gt;DV$10,
    "",
    VLOOKUP(DW200,DY$11:EE698,2,FALSE())
)</f>
        <v/>
      </c>
      <c r="EH200" s="133" t="str">
        <f aca="false">IF(DW200&gt;DV$10,
    "",
    VLOOKUP(DW200,DY$11:EE698,3,FALSE())
)</f>
        <v/>
      </c>
      <c r="EI200" s="133" t="str">
        <f aca="false">IF(DW200&gt;DV$10,
    "",
    VLOOKUP(DW200,DY$11:EE698,4,FALSE())
)</f>
        <v/>
      </c>
      <c r="EJ200" s="134" t="str">
        <f aca="false">IF(DW200&gt;DV$10,
    "",
    VLOOKUP(DW200,DY$11:EE698,6,FALSE())
)</f>
        <v/>
      </c>
      <c r="EK200" s="59"/>
    </row>
    <row r="201" customFormat="false" ht="15.75" hidden="false" customHeight="false" outlineLevel="0" collapsed="false">
      <c r="A201" s="3"/>
      <c r="B201" s="153"/>
      <c r="C201" s="154"/>
      <c r="D201" s="135"/>
      <c r="E201" s="158"/>
      <c r="F201" s="137"/>
      <c r="G201" s="137"/>
      <c r="H201" s="138"/>
      <c r="I201" s="139"/>
      <c r="J201" s="140"/>
      <c r="K201" s="140"/>
      <c r="L201" s="140"/>
      <c r="M201" s="140"/>
      <c r="N201" s="141"/>
      <c r="O201" s="142"/>
      <c r="P201" s="137"/>
      <c r="Q201" s="138"/>
      <c r="R201" s="139"/>
      <c r="S201" s="140"/>
      <c r="T201" s="140"/>
      <c r="U201" s="140"/>
      <c r="V201" s="140"/>
      <c r="W201" s="141"/>
      <c r="X201" s="142"/>
      <c r="Y201" s="137"/>
      <c r="Z201" s="138"/>
      <c r="AA201" s="139"/>
      <c r="AB201" s="140"/>
      <c r="AC201" s="140"/>
      <c r="AD201" s="140"/>
      <c r="AE201" s="140"/>
      <c r="AF201" s="141"/>
      <c r="AG201" s="143"/>
      <c r="AH201" s="139"/>
      <c r="AI201" s="116"/>
      <c r="AJ201" s="116" t="str">
        <f aca="false">IF(ISBLANK($C201),
  "",
IF(E201=Constants!$B$7,
  TRUE(),
IF(E201=Constants!$B$8,
  FALSE(),
  TRUE()
)))</f>
        <v/>
      </c>
      <c r="AK201" s="117" t="str">
        <f aca="false">IF(ISBLANK($C201),"",IF(F201=Constants!$B$8,FALSE(),TRUE()))</f>
        <v/>
      </c>
      <c r="AL201" s="117" t="str">
        <f aca="false">IF(ISBLANK($C201),"",COUNTA($G201:$O201)&gt;0)</f>
        <v/>
      </c>
      <c r="AM201" s="117" t="str">
        <f aca="false">IF(OR(ISBLANK($C201),$AL201&lt;&gt;TRUE()),"",IF(ISBLANK(G201),Constants!$B$27,MAX(0,G201)))</f>
        <v/>
      </c>
      <c r="AN201" s="117" t="str">
        <f aca="false">IF(OR(ISBLANK($C201),$AL201&lt;&gt;TRUE()),"",IF(ISBLANK(H201),Constants!$B$28,MAX(0,H201)))</f>
        <v/>
      </c>
      <c r="AO201" s="117" t="str">
        <f aca="false">IF(OR(ISBLANK($C201),$AL201&lt;&gt;TRUE()),"",IF(J201=Constants!$B$7,TRUE(),IF(J201=Constants!$B$8,FALSE(),TRUE())))</f>
        <v/>
      </c>
      <c r="AP201" s="117" t="str">
        <f aca="false">IF(OR(ISBLANK($C201),$AL201&lt;&gt;TRUE()),"",IF(I201=Constants!$B$7,TRUE(),IF(I201=Constants!$B$8,FALSE(),TRUE())))</f>
        <v/>
      </c>
      <c r="AQ201" s="117" t="str">
        <f aca="false">IF(OR(ISBLANK($C201),$AL201&lt;&gt;TRUE()),"",IF(K201=Constants!$B$33,TRUE(),IF(K201=Constants!$B$34,FALSE(),IF(AND(ISNUMBER(O201),OR(ISBLANK(N201),N201=0)),TRUE(),IF(AND(ISBLANK(O201),ISNUMBER(N201),N201&lt;&gt;0),FALSE(),"")))))</f>
        <v/>
      </c>
      <c r="AR201" s="117" t="str">
        <f aca="false">IF(OR(ISBLANK($C201),$AL201&lt;&gt;TRUE()),"",IF(ISBLANK(L201),Constants!$B$35,MAX(0,MIN(Constants!$B$31,L201))))</f>
        <v/>
      </c>
      <c r="AS201" s="117" t="str">
        <f aca="false">IF(OR(ISBLANK($C201),$AL201&lt;&gt;TRUE()),"",IF(ISBLANK(M201),Constants!$B$35,MAX(0,MIN(Constants!$B$32,M201))))</f>
        <v/>
      </c>
      <c r="AT201" s="117" t="str">
        <f aca="false">IF(ISBLANK($C201),"",COUNTA($P201:$X201)&gt;0)</f>
        <v/>
      </c>
      <c r="AU201" s="117" t="str">
        <f aca="false">IF(OR(ISBLANK($C201),$AT201&lt;&gt;TRUE()),"",IF(ISBLANK(P201),Constants!$B$27,MAX(0,P201)))</f>
        <v/>
      </c>
      <c r="AV201" s="117" t="str">
        <f aca="false">IF(OR(ISBLANK($C201),$AT201&lt;&gt;TRUE()),"",IF(ISBLANK(Q201),Constants!$B$28,MAX(0,Q201)))</f>
        <v/>
      </c>
      <c r="AW201" s="117" t="str">
        <f aca="false">IF(OR(ISBLANK($C201),$AT201&lt;&gt;TRUE()),"",IF(S201=Constants!$B$7,TRUE(),IF(S201=Constants!$B$8,FALSE(),TRUE())))</f>
        <v/>
      </c>
      <c r="AX201" s="117" t="str">
        <f aca="false">IF(OR(ISBLANK($C201),$AT201&lt;&gt;TRUE()),"",IF(R201=Constants!$B$7,TRUE(),IF(R201=Constants!$B$8,FALSE(),TRUE())))</f>
        <v/>
      </c>
      <c r="AY201" s="117" t="str">
        <f aca="false">IF(OR(ISBLANK($C201),$AT201&lt;&gt;TRUE()),"",IF(T201=Constants!$B$33,TRUE(),IF(T201=Constants!$B$34,FALSE(),IF(AND(ISNUMBER(X201),OR(ISBLANK(W201),W201=0)),TRUE(),IF(AND(ISBLANK(X201),ISNUMBER(W201),W201&lt;&gt;0),FALSE(),"")))))</f>
        <v/>
      </c>
      <c r="AZ201" s="117" t="str">
        <f aca="false">IF(OR(ISBLANK($C201),$AT201&lt;&gt;TRUE()),"",IF(ISBLANK(U201),Constants!$B$35,MAX(0,MIN(Constants!$B$31,U201))))</f>
        <v/>
      </c>
      <c r="BA201" s="117" t="str">
        <f aca="false">IF(OR(ISBLANK($C201),$AT201&lt;&gt;TRUE()),"",IF(ISBLANK(V201),Constants!$B$35,MAX(0,MIN(Constants!$B$32,V201))))</f>
        <v/>
      </c>
      <c r="BB201" s="117" t="str">
        <f aca="false">IF(ISBLANK($C201),"",COUNTA($Y201:$AG201)&gt;0)</f>
        <v/>
      </c>
      <c r="BC201" s="117" t="str">
        <f aca="false">IF(OR(ISBLANK($C201),$BB201&lt;&gt;TRUE()),"",IF(ISBLANK(Y201),Constants!$B$27,MAX(0,Y201)))</f>
        <v/>
      </c>
      <c r="BD201" s="117" t="str">
        <f aca="false">IF(OR(ISBLANK($C201),$BB201&lt;&gt;TRUE()),"",IF(ISBLANK(Z201),Constants!$B$28,MAX(0,Z201)))</f>
        <v/>
      </c>
      <c r="BE201" s="117" t="str">
        <f aca="false">IF(OR(ISBLANK($C201),$BB201&lt;&gt;TRUE()),"",IF(AB201=Constants!$B$7,TRUE(),IF(AB201=Constants!$B$8,FALSE(),TRUE())))</f>
        <v/>
      </c>
      <c r="BF201" s="117" t="str">
        <f aca="false">IF(OR(ISBLANK($C201),$BB201&lt;&gt;TRUE()),"",IF(AA201=Constants!$B$7,TRUE(),IF(AA201=Constants!$B$8,FALSE(),TRUE())))</f>
        <v/>
      </c>
      <c r="BG201" s="117" t="str">
        <f aca="false">IF(OR(ISBLANK($C201),$BB201&lt;&gt;TRUE()),"",IF(AC201=Constants!$B$33,TRUE(),IF(AC201=Constants!$B$34,FALSE(),IF(AND(ISNUMBER(AG201),OR(ISBLANK(AF201),AF201=0)),TRUE(),IF(AND(ISBLANK(AG201),ISNUMBER(AF201),AF201&lt;&gt;0),FALSE(),"")))))</f>
        <v/>
      </c>
      <c r="BH201" s="117" t="str">
        <f aca="false">IF(OR(ISBLANK($C201),$BB201&lt;&gt;TRUE()),"",IF(ISBLANK(AD201),Constants!$B$35,MAX(0,MIN(Constants!$B$31,AD201))))</f>
        <v/>
      </c>
      <c r="BI201" s="117" t="str">
        <f aca="false">IF(OR(ISBLANK($C201),$BB201&lt;&gt;TRUE()),"",IF(ISBLANK(AE201),Constants!$B$35,MAX(0,MIN(Constants!$B$32,AE201))))</f>
        <v/>
      </c>
      <c r="BJ201" s="118" t="str">
        <f aca="false">IF(ISBLANK($C201),
  "",
IF(AH201=Constants!$B$7,
  TRUE(),
IF(AH201=Constants!$B$8,
  FALSE(),
  FALSE()
)))</f>
        <v/>
      </c>
      <c r="BK201" s="117" t="str">
        <f aca="false">IF(ISBLANK($C201),"",IF($BJ201,Constants!$B$9,IF(COUNTA($E201:$AH201)=0,Constants!$B$10,IF(NOT($AK201),Constants!$B$11,IF(AND(NOT(ISNUMBER($BM201)),COUNTA($O201,$X201,$AG201)&gt;0),Constants!$B$13,Constants!$B$12)))))</f>
        <v/>
      </c>
      <c r="BL201" s="117" t="str">
        <f aca="false">IF(ISBLANK($C201),"",IF($BK201&lt;&gt;Constants!$B$12,$BK201,Constants!$B$4))</f>
        <v/>
      </c>
      <c r="BM201" s="116" t="str">
        <f aca="false">IF(OR(ISBLANK($D$8), NOT(ISNUMBER($D$8))), Constants!$B$17,$D$8)</f>
        <v>ERROR: Set Target Time in cell D8</v>
      </c>
      <c r="BN201" s="119" t="str">
        <f aca="false">IF(OR($BK201&lt;&gt;Constants!$B$12,$AL201&lt;&gt;TRUE()),"",IF(NOT($AO201),TRUE(),IF($AQ201="","",$AQ201)))</f>
        <v/>
      </c>
      <c r="BO201" s="120" t="n">
        <f aca="false">IF(BN201="",FALSE(),IF(NOT($AO201),TRUE(),IF($AQ201,ISNUMBER(O201),ISNUMBER(N201))))</f>
        <v>0</v>
      </c>
      <c r="BP201" s="121" t="str">
        <f aca="false">IF(BO201,IF($AJ201,1,Constants!$B$22)*POWER(Constants!$B$23,MAX($AM201,0))*POWER(Constants!$B$24,MAX($AN201,0)),"")</f>
        <v/>
      </c>
      <c r="BQ201" s="117" t="str">
        <f aca="false">IF(OR($BK201&lt;&gt;Constants!$B$12,NOT($BO201)),"",IF(NOT($AO201),0,Constants!$B$19*IF($AQ201,1,MAX(0,MIN(1,(Constants!$B$20-N201)/Constants!$B$20)))))</f>
        <v/>
      </c>
      <c r="BR201" s="117" t="str">
        <f aca="false">IF(BQ201="","",BQ201*IF($AP201,1,Constants!$B$25)*BP201)</f>
        <v/>
      </c>
      <c r="BS201" s="117" t="str">
        <f aca="false">IF(OR($BK201&lt;&gt;Constants!$B$12,NOT($BO201)),"",IF(NOT($AO201),0,IF(NOT($AQ201),0,MAX(0,Constants!$B$21*(1-ABS(O201-$BM201)/$BM201)))))</f>
        <v/>
      </c>
      <c r="BT201" s="117" t="str">
        <f aca="false">IF(BS201="","",BS201*BP201)</f>
        <v/>
      </c>
      <c r="BU201" s="117" t="str">
        <f aca="false">IF(OR($BK201&lt;&gt;Constants!$B$12,NOT($BO201)),"",IF(OR(NOT($AO201),NOT($AP201)),0,MIN(Constants!$B$18,(Constants!$B$29*$AR201+Constants!$B$30*$AS201)*IF($AQ201,1,MAX(0,MIN(1,(Constants!$B$20-N201)/Constants!$B$20))))))</f>
        <v/>
      </c>
      <c r="BV201" s="117" t="str">
        <f aca="false">IF(BU201="","",BU201*BP201)</f>
        <v/>
      </c>
      <c r="BW201" s="122" t="str">
        <f aca="false">IF(OR($BK201&lt;&gt;Constants!$B$12,NOT($BO201)),"",BR201+BT201+BV201)</f>
        <v/>
      </c>
      <c r="BX201" s="119" t="str">
        <f aca="false">IF(OR($BK201&lt;&gt;Constants!$B$12,$AT201&lt;&gt;TRUE()),"",IF(NOT($AW201),TRUE(),IF($AY201="","",$AY201)))</f>
        <v/>
      </c>
      <c r="BY201" s="120" t="n">
        <f aca="false">IF(BX201="",FALSE(),IF(NOT($AW201),TRUE(),IF($AY201,ISNUMBER(X201),ISNUMBER(W201))))</f>
        <v>0</v>
      </c>
      <c r="BZ201" s="121" t="str">
        <f aca="false">IF(BY201,IF($AJ201,1,Constants!$B$22)*POWER(Constants!$B$23,MAX($AU201,0))*POWER(Constants!$B$24,MAX($AV201,0)),"")</f>
        <v/>
      </c>
      <c r="CA201" s="117" t="str">
        <f aca="false">IF(OR($BK201&lt;&gt;Constants!$B$12,NOT($BY201)),"",IF(NOT($AW201),0,Constants!$B$19*IF($AY201,1,MAX(0,MIN(1,(Constants!$B$20-W201)/Constants!$B$20)))))</f>
        <v/>
      </c>
      <c r="CB201" s="117" t="str">
        <f aca="false">IF(CA201="","",CA201*IF($AX201,1,Constants!$B$25)*BZ201)</f>
        <v/>
      </c>
      <c r="CC201" s="117" t="str">
        <f aca="false">IF(OR($BK201&lt;&gt;Constants!$B$12,NOT($BY201)),"",IF(NOT($AW201),0,IF(NOT($AY201),0,MAX(0,Constants!$B$21*(1-ABS(X201-$BM201)/$BM201)))))</f>
        <v/>
      </c>
      <c r="CD201" s="117" t="str">
        <f aca="false">IF(CC201="","",CC201*BZ201)</f>
        <v/>
      </c>
      <c r="CE201" s="117" t="str">
        <f aca="false">IF(OR($BK201&lt;&gt;Constants!$B$12,NOT($BY201)),"",IF(OR(NOT($AW201),NOT($AX201)),0,MIN(Constants!$B$18,(Constants!$B$29*$AZ201+Constants!$B$30*$BA201)*IF($AY201,1,MAX(0,MIN(1,(Constants!$B$20-W201)/Constants!$B$20))))))</f>
        <v/>
      </c>
      <c r="CF201" s="117" t="str">
        <f aca="false">IF(CE201="","",CE201*BZ201)</f>
        <v/>
      </c>
      <c r="CG201" s="122" t="str">
        <f aca="false">IF(OR($BK201&lt;&gt;Constants!$B$12,NOT($BY201)),"",CB201+CD201+CF201)</f>
        <v/>
      </c>
      <c r="CH201" s="119" t="n">
        <f aca="false">IF(OR(BN201="",BX201=""),TRUE(),BN201&lt;&gt;BX201)</f>
        <v>1</v>
      </c>
      <c r="CI201" s="117" t="str">
        <f aca="false">IF(OR($BK201&lt;&gt;Constants!$B$12,$BB201&lt;&gt;TRUE(),NOT($CH201)),"",IF(NOT($BE201),TRUE(),IF($BG201="","",$BG201)))</f>
        <v/>
      </c>
      <c r="CJ201" s="120" t="n">
        <f aca="false">IF(CI201="",FALSE(),IF(NOT($BE201),TRUE(),IF($BG201,ISNUMBER(AG201),ISNUMBER(AF201))))</f>
        <v>0</v>
      </c>
      <c r="CK201" s="121" t="str">
        <f aca="false">IF(CJ201,IF($AJ201,1,Constants!$B$22)*POWER(Constants!$B$23,MAX($BC201,0))*POWER(Constants!$B$24,MAX($BD201,0)),"")</f>
        <v/>
      </c>
      <c r="CL201" s="117" t="str">
        <f aca="false">IF(OR($BK201&lt;&gt;Constants!$B$12,NOT($CJ201)),"",IF(NOT($BE201),0,Constants!$B$19*IF($BG201,1,MAX(0,MIN(1,(Constants!$B$20-AF201)/Constants!$B$20)))))</f>
        <v/>
      </c>
      <c r="CM201" s="117" t="str">
        <f aca="false">IF(CL201="","",CL201*IF($BF201,1,Constants!$B$25)*CK201)</f>
        <v/>
      </c>
      <c r="CN201" s="117" t="str">
        <f aca="false">IF(OR($BK201&lt;&gt;Constants!$B$12,NOT($CJ201)),"",IF(NOT($BE201),0,IF(NOT($BG201),0,MAX(0,Constants!$B$21*(1-ABS(AG201-$BM201)/$BM201)))))</f>
        <v/>
      </c>
      <c r="CO201" s="117" t="str">
        <f aca="false">IF(CN201="","",CN201*CK201)</f>
        <v/>
      </c>
      <c r="CP201" s="117" t="str">
        <f aca="false">IF(OR($BK201&lt;&gt;Constants!$B$12,NOT($CJ201)),"",IF(OR(NOT($BE201),NOT($BF201)),0,MIN(Constants!$B$18,(Constants!$B$29*$BH201+Constants!$B$30*$BI201)*IF($BG201,1,MAX(0,MIN(1,(Constants!$B$20-AF201)/Constants!$B$20))))))</f>
        <v/>
      </c>
      <c r="CQ201" s="117" t="str">
        <f aca="false">IF(CP201="","",CP201*CK201)</f>
        <v/>
      </c>
      <c r="CR201" s="122" t="str">
        <f aca="false">IF(OR($BK201&lt;&gt;Constants!$B$12,NOT($CJ201)),"",CM201+CO201+CQ201)</f>
        <v/>
      </c>
      <c r="CS201" s="116" t="str">
        <f aca="false">IF(OR($BK201&lt;&gt;Constants!$B$12,ISBLANK($C201)),"",BW201)</f>
        <v/>
      </c>
      <c r="CT201" s="117" t="str">
        <f aca="false">IF(OR($BK201&lt;&gt;Constants!$B$12,ISBLANK($C201)),"",CG201)</f>
        <v/>
      </c>
      <c r="CU201" s="118" t="str">
        <f aca="false">IF(OR($BK201&lt;&gt;Constants!$B$12,ISBLANK($C201)),"",CR201)</f>
        <v/>
      </c>
      <c r="CV201" s="117" t="str">
        <f aca="false">IF(OR($BK201&lt;&gt;Constants!$B$12,ISBLANK($C201)),"",IF(COUNT(CS201:CU201)=0,0,MAX(CS201:CU201)))</f>
        <v/>
      </c>
      <c r="CW201" s="117" t="str">
        <f aca="false">IF($BK201&lt;&gt;Constants!$B$12,"",CV201)</f>
        <v/>
      </c>
      <c r="CX201" s="117" t="str">
        <f aca="false">IF(ISNUMBER(CW201), RANK(CW201,$CW$11:$CW$510), "")</f>
        <v/>
      </c>
      <c r="CY201" s="116" t="str">
        <f aca="false">IF(OR($BK201&lt;&gt;Constants!$B$12,ISBLANK($C201)),"",MAX(BT201,CD201,CO201))</f>
        <v/>
      </c>
      <c r="CZ201" s="117" t="str">
        <f aca="false">IF(ISNUMBER(CY201), RANK(CY201,CY$11:CY$510), "")</f>
        <v/>
      </c>
      <c r="DA201" s="117" t="str">
        <f aca="false">IF(OR($BK201&lt;&gt;Constants!$B$12,ISBLANK($C201)),"",MAX(AM201,AU201,IF($CH201,BC201,0)))</f>
        <v/>
      </c>
      <c r="DB201" s="117" t="str">
        <f aca="false">IF(ISNUMBER(DA201), RANK(DA201,DA$11:DA$510,1), "")</f>
        <v/>
      </c>
      <c r="DC201" s="117" t="str">
        <f aca="false">IF(OR($BK201&lt;&gt;Constants!$B$12,ISBLANK($C201)),"",MAX(BV201,CF201,CQ201))</f>
        <v/>
      </c>
      <c r="DD201" s="117" t="str">
        <f aca="false">IF(ISNUMBER(DC201),RANK(DC201,DC$11:DC$510),"")</f>
        <v/>
      </c>
      <c r="DE201" s="123" t="str">
        <f aca="false">IFERROR(IF(OR($BK201&lt;&gt;Constants!$B$12, ISBLANK($C201)),"",LARGE(CS201:CU201,2)), 0)</f>
        <v/>
      </c>
      <c r="DF201" s="118" t="str">
        <f aca="false">IF(ISNUMBER(DE201), RANK(DE201,DE$11:DE$510), "")</f>
        <v/>
      </c>
      <c r="DG201" s="117" t="str">
        <f aca="false">IF(ISBLANK($C201),"",IF(BK201=Constants!$B$12,RANK($CX201, $CX$11:$CX$510, 1)+
SUMPRODUCT(--($CX$11:$CX$510=$CX201),--($CZ201&gt;$CZ$11:$CZ$510))+
SUMPRODUCT(--($CX$11:$CX$510=$CX201),--($CZ201=$CZ$11:$CZ$510),--($DB201&gt;$DB$11:$DB$510))+
SUMPRODUCT(--($CX$11:$CX$510=$CX201),--($CZ201=$CZ$11:$CZ$510),--($DB201=$DB$11:$DB$510), --($DD201&gt;$DD$11:$DD$510))+
SUMPRODUCT(--($CX$11:$CX$510=$CX201),--($CZ201=$CZ$11:$CZ$510),--($DB201=$DB$11:$DB$510), --($DD201=$DD$11:$DD$510), --($DF201&gt;$DF$11:$DF$510))
,BK201)
)</f>
        <v/>
      </c>
      <c r="DH201" s="117" t="str">
        <f aca="false">IF(ISBLANK(C201),"",IF(BK201&lt;&gt;Constants!$B$12, BK201, CX201-DG201))</f>
        <v/>
      </c>
      <c r="DI201" s="118"/>
      <c r="DJ201" s="124"/>
      <c r="DK201" s="125" t="str">
        <f aca="false">IF(ISBLANK($C201),"",IF($BK201=Constants!$B$13,$BM201,""))</f>
        <v/>
      </c>
      <c r="DL201" s="124" t="str">
        <f aca="false">IF(ISBLANK($C201),"",IF($BK201&lt;&gt;Constants!$B$12,"",IF(COUNT($CS201:$CU201)=0,"",MATCH($CV201,$CS201:$CU201,0))))</f>
        <v/>
      </c>
      <c r="DM201" s="126" t="str">
        <f aca="false">IF(ISNUMBER($DL201),CHOOSE($DL201,$BR201,$CB201,$CM201),"")</f>
        <v/>
      </c>
      <c r="DN201" s="126" t="str">
        <f aca="false">IF(ISNUMBER($DL201),CHOOSE($DL201,$BT201,$CD201,$CO201),"")</f>
        <v/>
      </c>
      <c r="DO201" s="126" t="str">
        <f aca="false">IF(ISNUMBER($DL201),CHOOSE($DL201,$BV201,$CF201,$CQ201),"")</f>
        <v/>
      </c>
      <c r="DP201" s="127" t="str">
        <f aca="false">IF(ISBLANK(C201),"",IF(BK201&lt;&gt;Constants!$B$12, BK201 ,CW201))</f>
        <v/>
      </c>
      <c r="DQ201" s="128" t="str">
        <f aca="false">IF(ISBLANK($C201),"",IF($BK201&lt;&gt;Constants!$B$12,$BK201,$BL201))</f>
        <v/>
      </c>
      <c r="DR201" s="128" t="str">
        <f aca="false">IF(ISBLANK(C201),"",DH201)</f>
        <v/>
      </c>
      <c r="DS201" s="128" t="str">
        <f aca="false">IF(ISBLANK(C201),"",DG201)</f>
        <v/>
      </c>
      <c r="DT201" s="129" t="str">
        <f aca="false">IF(ISBLANK(C201),
  "",
IF(DS201=Constants!$B$9,COUNTA($C$11:$C510)+2,IF(DS201=Constants!$B$10,COUNTA($C$11:$C510)+1,IF(DS201=Constants!$B$11,COUNTA($C$11:$C510),DS201))))</f>
        <v/>
      </c>
      <c r="DU201" s="3"/>
      <c r="DV201" s="130" t="n">
        <f aca="false">IF(OR(ISNUMBER(DS201),DS201="DQ",DS201="P",DS201="NS"),
    1,
    0
)</f>
        <v>0</v>
      </c>
      <c r="DW201" s="130" t="n">
        <v>191</v>
      </c>
      <c r="DX201" s="130" t="str">
        <f aca="false">IF(ISBLANK($C201),"",IF(ISNUMBER(DT201),DT201+ROW($B201)/1000,""))</f>
        <v/>
      </c>
      <c r="DY201" s="130" t="str">
        <f aca="false">IF(ISNUMBER(DX201), RANK(DX201,DX$11:DX$510,1), "")</f>
        <v/>
      </c>
      <c r="DZ201" s="130" t="str">
        <f aca="false">IF(ISBLANK($C201),
    "",
    $B201
)</f>
        <v/>
      </c>
      <c r="EA201" s="130" t="str">
        <f aca="false">IF(ISBLANK($C201),
    "",
    $C201
)</f>
        <v/>
      </c>
      <c r="EB201" s="130" t="str">
        <f aca="false">IF(ISBLANK($C201),
    "",
    $D201
)</f>
        <v/>
      </c>
      <c r="EC201" s="130" t="str">
        <f aca="false">IF(ISBLANK($C201),"",$DQ201)</f>
        <v/>
      </c>
      <c r="ED201" s="131" t="str">
        <f aca="false">DP201</f>
        <v/>
      </c>
      <c r="EE201" s="130" t="str">
        <f aca="false">IF(ISBLANK($C201),
    "",
    DS201
)</f>
        <v/>
      </c>
      <c r="EF201" s="132" t="str">
        <f aca="false">IF(DW201&gt;DV$10,
    "",
    VLOOKUP(DW201,DY$11:EE699,7,FALSE())
)</f>
        <v/>
      </c>
      <c r="EG201" s="133" t="str">
        <f aca="false">IF(DW201&gt;DV$10,
    "",
    VLOOKUP(DW201,DY$11:EE699,2,FALSE())
)</f>
        <v/>
      </c>
      <c r="EH201" s="133" t="str">
        <f aca="false">IF(DW201&gt;DV$10,
    "",
    VLOOKUP(DW201,DY$11:EE699,3,FALSE())
)</f>
        <v/>
      </c>
      <c r="EI201" s="133" t="str">
        <f aca="false">IF(DW201&gt;DV$10,
    "",
    VLOOKUP(DW201,DY$11:EE699,4,FALSE())
)</f>
        <v/>
      </c>
      <c r="EJ201" s="134" t="str">
        <f aca="false">IF(DW201&gt;DV$10,
    "",
    VLOOKUP(DW201,DY$11:EE699,6,FALSE())
)</f>
        <v/>
      </c>
      <c r="EK201" s="59"/>
    </row>
    <row r="202" customFormat="false" ht="15.75" hidden="false" customHeight="false" outlineLevel="0" collapsed="false">
      <c r="A202" s="3"/>
      <c r="B202" s="153"/>
      <c r="C202" s="154"/>
      <c r="D202" s="135"/>
      <c r="E202" s="158"/>
      <c r="F202" s="137"/>
      <c r="G202" s="137"/>
      <c r="H202" s="138"/>
      <c r="I202" s="139"/>
      <c r="J202" s="140"/>
      <c r="K202" s="140"/>
      <c r="L202" s="140"/>
      <c r="M202" s="140"/>
      <c r="N202" s="141"/>
      <c r="O202" s="142"/>
      <c r="P202" s="137"/>
      <c r="Q202" s="138"/>
      <c r="R202" s="139"/>
      <c r="S202" s="140"/>
      <c r="T202" s="140"/>
      <c r="U202" s="140"/>
      <c r="V202" s="140"/>
      <c r="W202" s="141"/>
      <c r="X202" s="142"/>
      <c r="Y202" s="137"/>
      <c r="Z202" s="138"/>
      <c r="AA202" s="139"/>
      <c r="AB202" s="140"/>
      <c r="AC202" s="140"/>
      <c r="AD202" s="140"/>
      <c r="AE202" s="140"/>
      <c r="AF202" s="141"/>
      <c r="AG202" s="143"/>
      <c r="AH202" s="139"/>
      <c r="AI202" s="116"/>
      <c r="AJ202" s="116" t="str">
        <f aca="false">IF(ISBLANK($C202),
  "",
IF(E202=Constants!$B$7,
  TRUE(),
IF(E202=Constants!$B$8,
  FALSE(),
  TRUE()
)))</f>
        <v/>
      </c>
      <c r="AK202" s="117" t="str">
        <f aca="false">IF(ISBLANK($C202),"",IF(F202=Constants!$B$8,FALSE(),TRUE()))</f>
        <v/>
      </c>
      <c r="AL202" s="117" t="str">
        <f aca="false">IF(ISBLANK($C202),"",COUNTA($G202:$O202)&gt;0)</f>
        <v/>
      </c>
      <c r="AM202" s="117" t="str">
        <f aca="false">IF(OR(ISBLANK($C202),$AL202&lt;&gt;TRUE()),"",IF(ISBLANK(G202),Constants!$B$27,MAX(0,G202)))</f>
        <v/>
      </c>
      <c r="AN202" s="117" t="str">
        <f aca="false">IF(OR(ISBLANK($C202),$AL202&lt;&gt;TRUE()),"",IF(ISBLANK(H202),Constants!$B$28,MAX(0,H202)))</f>
        <v/>
      </c>
      <c r="AO202" s="117" t="str">
        <f aca="false">IF(OR(ISBLANK($C202),$AL202&lt;&gt;TRUE()),"",IF(J202=Constants!$B$7,TRUE(),IF(J202=Constants!$B$8,FALSE(),TRUE())))</f>
        <v/>
      </c>
      <c r="AP202" s="117" t="str">
        <f aca="false">IF(OR(ISBLANK($C202),$AL202&lt;&gt;TRUE()),"",IF(I202=Constants!$B$7,TRUE(),IF(I202=Constants!$B$8,FALSE(),TRUE())))</f>
        <v/>
      </c>
      <c r="AQ202" s="117" t="str">
        <f aca="false">IF(OR(ISBLANK($C202),$AL202&lt;&gt;TRUE()),"",IF(K202=Constants!$B$33,TRUE(),IF(K202=Constants!$B$34,FALSE(),IF(AND(ISNUMBER(O202),OR(ISBLANK(N202),N202=0)),TRUE(),IF(AND(ISBLANK(O202),ISNUMBER(N202),N202&lt;&gt;0),FALSE(),"")))))</f>
        <v/>
      </c>
      <c r="AR202" s="117" t="str">
        <f aca="false">IF(OR(ISBLANK($C202),$AL202&lt;&gt;TRUE()),"",IF(ISBLANK(L202),Constants!$B$35,MAX(0,MIN(Constants!$B$31,L202))))</f>
        <v/>
      </c>
      <c r="AS202" s="117" t="str">
        <f aca="false">IF(OR(ISBLANK($C202),$AL202&lt;&gt;TRUE()),"",IF(ISBLANK(M202),Constants!$B$35,MAX(0,MIN(Constants!$B$32,M202))))</f>
        <v/>
      </c>
      <c r="AT202" s="117" t="str">
        <f aca="false">IF(ISBLANK($C202),"",COUNTA($P202:$X202)&gt;0)</f>
        <v/>
      </c>
      <c r="AU202" s="117" t="str">
        <f aca="false">IF(OR(ISBLANK($C202),$AT202&lt;&gt;TRUE()),"",IF(ISBLANK(P202),Constants!$B$27,MAX(0,P202)))</f>
        <v/>
      </c>
      <c r="AV202" s="117" t="str">
        <f aca="false">IF(OR(ISBLANK($C202),$AT202&lt;&gt;TRUE()),"",IF(ISBLANK(Q202),Constants!$B$28,MAX(0,Q202)))</f>
        <v/>
      </c>
      <c r="AW202" s="117" t="str">
        <f aca="false">IF(OR(ISBLANK($C202),$AT202&lt;&gt;TRUE()),"",IF(S202=Constants!$B$7,TRUE(),IF(S202=Constants!$B$8,FALSE(),TRUE())))</f>
        <v/>
      </c>
      <c r="AX202" s="117" t="str">
        <f aca="false">IF(OR(ISBLANK($C202),$AT202&lt;&gt;TRUE()),"",IF(R202=Constants!$B$7,TRUE(),IF(R202=Constants!$B$8,FALSE(),TRUE())))</f>
        <v/>
      </c>
      <c r="AY202" s="117" t="str">
        <f aca="false">IF(OR(ISBLANK($C202),$AT202&lt;&gt;TRUE()),"",IF(T202=Constants!$B$33,TRUE(),IF(T202=Constants!$B$34,FALSE(),IF(AND(ISNUMBER(X202),OR(ISBLANK(W202),W202=0)),TRUE(),IF(AND(ISBLANK(X202),ISNUMBER(W202),W202&lt;&gt;0),FALSE(),"")))))</f>
        <v/>
      </c>
      <c r="AZ202" s="117" t="str">
        <f aca="false">IF(OR(ISBLANK($C202),$AT202&lt;&gt;TRUE()),"",IF(ISBLANK(U202),Constants!$B$35,MAX(0,MIN(Constants!$B$31,U202))))</f>
        <v/>
      </c>
      <c r="BA202" s="117" t="str">
        <f aca="false">IF(OR(ISBLANK($C202),$AT202&lt;&gt;TRUE()),"",IF(ISBLANK(V202),Constants!$B$35,MAX(0,MIN(Constants!$B$32,V202))))</f>
        <v/>
      </c>
      <c r="BB202" s="117" t="str">
        <f aca="false">IF(ISBLANK($C202),"",COUNTA($Y202:$AG202)&gt;0)</f>
        <v/>
      </c>
      <c r="BC202" s="117" t="str">
        <f aca="false">IF(OR(ISBLANK($C202),$BB202&lt;&gt;TRUE()),"",IF(ISBLANK(Y202),Constants!$B$27,MAX(0,Y202)))</f>
        <v/>
      </c>
      <c r="BD202" s="117" t="str">
        <f aca="false">IF(OR(ISBLANK($C202),$BB202&lt;&gt;TRUE()),"",IF(ISBLANK(Z202),Constants!$B$28,MAX(0,Z202)))</f>
        <v/>
      </c>
      <c r="BE202" s="117" t="str">
        <f aca="false">IF(OR(ISBLANK($C202),$BB202&lt;&gt;TRUE()),"",IF(AB202=Constants!$B$7,TRUE(),IF(AB202=Constants!$B$8,FALSE(),TRUE())))</f>
        <v/>
      </c>
      <c r="BF202" s="117" t="str">
        <f aca="false">IF(OR(ISBLANK($C202),$BB202&lt;&gt;TRUE()),"",IF(AA202=Constants!$B$7,TRUE(),IF(AA202=Constants!$B$8,FALSE(),TRUE())))</f>
        <v/>
      </c>
      <c r="BG202" s="117" t="str">
        <f aca="false">IF(OR(ISBLANK($C202),$BB202&lt;&gt;TRUE()),"",IF(AC202=Constants!$B$33,TRUE(),IF(AC202=Constants!$B$34,FALSE(),IF(AND(ISNUMBER(AG202),OR(ISBLANK(AF202),AF202=0)),TRUE(),IF(AND(ISBLANK(AG202),ISNUMBER(AF202),AF202&lt;&gt;0),FALSE(),"")))))</f>
        <v/>
      </c>
      <c r="BH202" s="117" t="str">
        <f aca="false">IF(OR(ISBLANK($C202),$BB202&lt;&gt;TRUE()),"",IF(ISBLANK(AD202),Constants!$B$35,MAX(0,MIN(Constants!$B$31,AD202))))</f>
        <v/>
      </c>
      <c r="BI202" s="117" t="str">
        <f aca="false">IF(OR(ISBLANK($C202),$BB202&lt;&gt;TRUE()),"",IF(ISBLANK(AE202),Constants!$B$35,MAX(0,MIN(Constants!$B$32,AE202))))</f>
        <v/>
      </c>
      <c r="BJ202" s="118" t="str">
        <f aca="false">IF(ISBLANK($C202),
  "",
IF(AH202=Constants!$B$7,
  TRUE(),
IF(AH202=Constants!$B$8,
  FALSE(),
  FALSE()
)))</f>
        <v/>
      </c>
      <c r="BK202" s="117" t="str">
        <f aca="false">IF(ISBLANK($C202),"",IF($BJ202,Constants!$B$9,IF(COUNTA($E202:$AH202)=0,Constants!$B$10,IF(NOT($AK202),Constants!$B$11,IF(AND(NOT(ISNUMBER($BM202)),COUNTA($O202,$X202,$AG202)&gt;0),Constants!$B$13,Constants!$B$12)))))</f>
        <v/>
      </c>
      <c r="BL202" s="117" t="str">
        <f aca="false">IF(ISBLANK($C202),"",IF($BK202&lt;&gt;Constants!$B$12,$BK202,Constants!$B$4))</f>
        <v/>
      </c>
      <c r="BM202" s="116" t="str">
        <f aca="false">IF(OR(ISBLANK($D$8), NOT(ISNUMBER($D$8))), Constants!$B$17,$D$8)</f>
        <v>ERROR: Set Target Time in cell D8</v>
      </c>
      <c r="BN202" s="119" t="str">
        <f aca="false">IF(OR($BK202&lt;&gt;Constants!$B$12,$AL202&lt;&gt;TRUE()),"",IF(NOT($AO202),TRUE(),IF($AQ202="","",$AQ202)))</f>
        <v/>
      </c>
      <c r="BO202" s="120" t="n">
        <f aca="false">IF(BN202="",FALSE(),IF(NOT($AO202),TRUE(),IF($AQ202,ISNUMBER(O202),ISNUMBER(N202))))</f>
        <v>0</v>
      </c>
      <c r="BP202" s="121" t="str">
        <f aca="false">IF(BO202,IF($AJ202,1,Constants!$B$22)*POWER(Constants!$B$23,MAX($AM202,0))*POWER(Constants!$B$24,MAX($AN202,0)),"")</f>
        <v/>
      </c>
      <c r="BQ202" s="117" t="str">
        <f aca="false">IF(OR($BK202&lt;&gt;Constants!$B$12,NOT($BO202)),"",IF(NOT($AO202),0,Constants!$B$19*IF($AQ202,1,MAX(0,MIN(1,(Constants!$B$20-N202)/Constants!$B$20)))))</f>
        <v/>
      </c>
      <c r="BR202" s="117" t="str">
        <f aca="false">IF(BQ202="","",BQ202*IF($AP202,1,Constants!$B$25)*BP202)</f>
        <v/>
      </c>
      <c r="BS202" s="117" t="str">
        <f aca="false">IF(OR($BK202&lt;&gt;Constants!$B$12,NOT($BO202)),"",IF(NOT($AO202),0,IF(NOT($AQ202),0,MAX(0,Constants!$B$21*(1-ABS(O202-$BM202)/$BM202)))))</f>
        <v/>
      </c>
      <c r="BT202" s="117" t="str">
        <f aca="false">IF(BS202="","",BS202*BP202)</f>
        <v/>
      </c>
      <c r="BU202" s="117" t="str">
        <f aca="false">IF(OR($BK202&lt;&gt;Constants!$B$12,NOT($BO202)),"",IF(OR(NOT($AO202),NOT($AP202)),0,MIN(Constants!$B$18,(Constants!$B$29*$AR202+Constants!$B$30*$AS202)*IF($AQ202,1,MAX(0,MIN(1,(Constants!$B$20-N202)/Constants!$B$20))))))</f>
        <v/>
      </c>
      <c r="BV202" s="117" t="str">
        <f aca="false">IF(BU202="","",BU202*BP202)</f>
        <v/>
      </c>
      <c r="BW202" s="122" t="str">
        <f aca="false">IF(OR($BK202&lt;&gt;Constants!$B$12,NOT($BO202)),"",BR202+BT202+BV202)</f>
        <v/>
      </c>
      <c r="BX202" s="119" t="str">
        <f aca="false">IF(OR($BK202&lt;&gt;Constants!$B$12,$AT202&lt;&gt;TRUE()),"",IF(NOT($AW202),TRUE(),IF($AY202="","",$AY202)))</f>
        <v/>
      </c>
      <c r="BY202" s="120" t="n">
        <f aca="false">IF(BX202="",FALSE(),IF(NOT($AW202),TRUE(),IF($AY202,ISNUMBER(X202),ISNUMBER(W202))))</f>
        <v>0</v>
      </c>
      <c r="BZ202" s="121" t="str">
        <f aca="false">IF(BY202,IF($AJ202,1,Constants!$B$22)*POWER(Constants!$B$23,MAX($AU202,0))*POWER(Constants!$B$24,MAX($AV202,0)),"")</f>
        <v/>
      </c>
      <c r="CA202" s="117" t="str">
        <f aca="false">IF(OR($BK202&lt;&gt;Constants!$B$12,NOT($BY202)),"",IF(NOT($AW202),0,Constants!$B$19*IF($AY202,1,MAX(0,MIN(1,(Constants!$B$20-W202)/Constants!$B$20)))))</f>
        <v/>
      </c>
      <c r="CB202" s="117" t="str">
        <f aca="false">IF(CA202="","",CA202*IF($AX202,1,Constants!$B$25)*BZ202)</f>
        <v/>
      </c>
      <c r="CC202" s="117" t="str">
        <f aca="false">IF(OR($BK202&lt;&gt;Constants!$B$12,NOT($BY202)),"",IF(NOT($AW202),0,IF(NOT($AY202),0,MAX(0,Constants!$B$21*(1-ABS(X202-$BM202)/$BM202)))))</f>
        <v/>
      </c>
      <c r="CD202" s="117" t="str">
        <f aca="false">IF(CC202="","",CC202*BZ202)</f>
        <v/>
      </c>
      <c r="CE202" s="117" t="str">
        <f aca="false">IF(OR($BK202&lt;&gt;Constants!$B$12,NOT($BY202)),"",IF(OR(NOT($AW202),NOT($AX202)),0,MIN(Constants!$B$18,(Constants!$B$29*$AZ202+Constants!$B$30*$BA202)*IF($AY202,1,MAX(0,MIN(1,(Constants!$B$20-W202)/Constants!$B$20))))))</f>
        <v/>
      </c>
      <c r="CF202" s="117" t="str">
        <f aca="false">IF(CE202="","",CE202*BZ202)</f>
        <v/>
      </c>
      <c r="CG202" s="122" t="str">
        <f aca="false">IF(OR($BK202&lt;&gt;Constants!$B$12,NOT($BY202)),"",CB202+CD202+CF202)</f>
        <v/>
      </c>
      <c r="CH202" s="119" t="n">
        <f aca="false">IF(OR(BN202="",BX202=""),TRUE(),BN202&lt;&gt;BX202)</f>
        <v>1</v>
      </c>
      <c r="CI202" s="117" t="str">
        <f aca="false">IF(OR($BK202&lt;&gt;Constants!$B$12,$BB202&lt;&gt;TRUE(),NOT($CH202)),"",IF(NOT($BE202),TRUE(),IF($BG202="","",$BG202)))</f>
        <v/>
      </c>
      <c r="CJ202" s="120" t="n">
        <f aca="false">IF(CI202="",FALSE(),IF(NOT($BE202),TRUE(),IF($BG202,ISNUMBER(AG202),ISNUMBER(AF202))))</f>
        <v>0</v>
      </c>
      <c r="CK202" s="121" t="str">
        <f aca="false">IF(CJ202,IF($AJ202,1,Constants!$B$22)*POWER(Constants!$B$23,MAX($BC202,0))*POWER(Constants!$B$24,MAX($BD202,0)),"")</f>
        <v/>
      </c>
      <c r="CL202" s="117" t="str">
        <f aca="false">IF(OR($BK202&lt;&gt;Constants!$B$12,NOT($CJ202)),"",IF(NOT($BE202),0,Constants!$B$19*IF($BG202,1,MAX(0,MIN(1,(Constants!$B$20-AF202)/Constants!$B$20)))))</f>
        <v/>
      </c>
      <c r="CM202" s="117" t="str">
        <f aca="false">IF(CL202="","",CL202*IF($BF202,1,Constants!$B$25)*CK202)</f>
        <v/>
      </c>
      <c r="CN202" s="117" t="str">
        <f aca="false">IF(OR($BK202&lt;&gt;Constants!$B$12,NOT($CJ202)),"",IF(NOT($BE202),0,IF(NOT($BG202),0,MAX(0,Constants!$B$21*(1-ABS(AG202-$BM202)/$BM202)))))</f>
        <v/>
      </c>
      <c r="CO202" s="117" t="str">
        <f aca="false">IF(CN202="","",CN202*CK202)</f>
        <v/>
      </c>
      <c r="CP202" s="117" t="str">
        <f aca="false">IF(OR($BK202&lt;&gt;Constants!$B$12,NOT($CJ202)),"",IF(OR(NOT($BE202),NOT($BF202)),0,MIN(Constants!$B$18,(Constants!$B$29*$BH202+Constants!$B$30*$BI202)*IF($BG202,1,MAX(0,MIN(1,(Constants!$B$20-AF202)/Constants!$B$20))))))</f>
        <v/>
      </c>
      <c r="CQ202" s="117" t="str">
        <f aca="false">IF(CP202="","",CP202*CK202)</f>
        <v/>
      </c>
      <c r="CR202" s="122" t="str">
        <f aca="false">IF(OR($BK202&lt;&gt;Constants!$B$12,NOT($CJ202)),"",CM202+CO202+CQ202)</f>
        <v/>
      </c>
      <c r="CS202" s="116" t="str">
        <f aca="false">IF(OR($BK202&lt;&gt;Constants!$B$12,ISBLANK($C202)),"",BW202)</f>
        <v/>
      </c>
      <c r="CT202" s="117" t="str">
        <f aca="false">IF(OR($BK202&lt;&gt;Constants!$B$12,ISBLANK($C202)),"",CG202)</f>
        <v/>
      </c>
      <c r="CU202" s="118" t="str">
        <f aca="false">IF(OR($BK202&lt;&gt;Constants!$B$12,ISBLANK($C202)),"",CR202)</f>
        <v/>
      </c>
      <c r="CV202" s="117" t="str">
        <f aca="false">IF(OR($BK202&lt;&gt;Constants!$B$12,ISBLANK($C202)),"",IF(COUNT(CS202:CU202)=0,0,MAX(CS202:CU202)))</f>
        <v/>
      </c>
      <c r="CW202" s="117" t="str">
        <f aca="false">IF($BK202&lt;&gt;Constants!$B$12,"",CV202)</f>
        <v/>
      </c>
      <c r="CX202" s="117" t="str">
        <f aca="false">IF(ISNUMBER(CW202), RANK(CW202,$CW$11:$CW$510), "")</f>
        <v/>
      </c>
      <c r="CY202" s="116" t="str">
        <f aca="false">IF(OR($BK202&lt;&gt;Constants!$B$12,ISBLANK($C202)),"",MAX(BT202,CD202,CO202))</f>
        <v/>
      </c>
      <c r="CZ202" s="117" t="str">
        <f aca="false">IF(ISNUMBER(CY202), RANK(CY202,CY$11:CY$510), "")</f>
        <v/>
      </c>
      <c r="DA202" s="117" t="str">
        <f aca="false">IF(OR($BK202&lt;&gt;Constants!$B$12,ISBLANK($C202)),"",MAX(AM202,AU202,IF($CH202,BC202,0)))</f>
        <v/>
      </c>
      <c r="DB202" s="117" t="str">
        <f aca="false">IF(ISNUMBER(DA202), RANK(DA202,DA$11:DA$510,1), "")</f>
        <v/>
      </c>
      <c r="DC202" s="117" t="str">
        <f aca="false">IF(OR($BK202&lt;&gt;Constants!$B$12,ISBLANK($C202)),"",MAX(BV202,CF202,CQ202))</f>
        <v/>
      </c>
      <c r="DD202" s="117" t="str">
        <f aca="false">IF(ISNUMBER(DC202),RANK(DC202,DC$11:DC$510),"")</f>
        <v/>
      </c>
      <c r="DE202" s="123" t="str">
        <f aca="false">IFERROR(IF(OR($BK202&lt;&gt;Constants!$B$12, ISBLANK($C202)),"",LARGE(CS202:CU202,2)), 0)</f>
        <v/>
      </c>
      <c r="DF202" s="118" t="str">
        <f aca="false">IF(ISNUMBER(DE202), RANK(DE202,DE$11:DE$510), "")</f>
        <v/>
      </c>
      <c r="DG202" s="117" t="str">
        <f aca="false">IF(ISBLANK($C202),"",IF(BK202=Constants!$B$12,RANK($CX202, $CX$11:$CX$510, 1)+
SUMPRODUCT(--($CX$11:$CX$510=$CX202),--($CZ202&gt;$CZ$11:$CZ$510))+
SUMPRODUCT(--($CX$11:$CX$510=$CX202),--($CZ202=$CZ$11:$CZ$510),--($DB202&gt;$DB$11:$DB$510))+
SUMPRODUCT(--($CX$11:$CX$510=$CX202),--($CZ202=$CZ$11:$CZ$510),--($DB202=$DB$11:$DB$510), --($DD202&gt;$DD$11:$DD$510))+
SUMPRODUCT(--($CX$11:$CX$510=$CX202),--($CZ202=$CZ$11:$CZ$510),--($DB202=$DB$11:$DB$510), --($DD202=$DD$11:$DD$510), --($DF202&gt;$DF$11:$DF$510))
,BK202)
)</f>
        <v/>
      </c>
      <c r="DH202" s="117" t="str">
        <f aca="false">IF(ISBLANK(C202),"",IF(BK202&lt;&gt;Constants!$B$12, BK202, CX202-DG202))</f>
        <v/>
      </c>
      <c r="DI202" s="118"/>
      <c r="DJ202" s="124"/>
      <c r="DK202" s="125" t="str">
        <f aca="false">IF(ISBLANK($C202),"",IF($BK202=Constants!$B$13,$BM202,""))</f>
        <v/>
      </c>
      <c r="DL202" s="124" t="str">
        <f aca="false">IF(ISBLANK($C202),"",IF($BK202&lt;&gt;Constants!$B$12,"",IF(COUNT($CS202:$CU202)=0,"",MATCH($CV202,$CS202:$CU202,0))))</f>
        <v/>
      </c>
      <c r="DM202" s="126" t="str">
        <f aca="false">IF(ISNUMBER($DL202),CHOOSE($DL202,$BR202,$CB202,$CM202),"")</f>
        <v/>
      </c>
      <c r="DN202" s="126" t="str">
        <f aca="false">IF(ISNUMBER($DL202),CHOOSE($DL202,$BT202,$CD202,$CO202),"")</f>
        <v/>
      </c>
      <c r="DO202" s="126" t="str">
        <f aca="false">IF(ISNUMBER($DL202),CHOOSE($DL202,$BV202,$CF202,$CQ202),"")</f>
        <v/>
      </c>
      <c r="DP202" s="127" t="str">
        <f aca="false">IF(ISBLANK(C202),"",IF(BK202&lt;&gt;Constants!$B$12, BK202 ,CW202))</f>
        <v/>
      </c>
      <c r="DQ202" s="128" t="str">
        <f aca="false">IF(ISBLANK($C202),"",IF($BK202&lt;&gt;Constants!$B$12,$BK202,$BL202))</f>
        <v/>
      </c>
      <c r="DR202" s="128" t="str">
        <f aca="false">IF(ISBLANK(C202),"",DH202)</f>
        <v/>
      </c>
      <c r="DS202" s="128" t="str">
        <f aca="false">IF(ISBLANK(C202),"",DG202)</f>
        <v/>
      </c>
      <c r="DT202" s="129" t="str">
        <f aca="false">IF(ISBLANK(C202),
  "",
IF(DS202=Constants!$B$9,COUNTA($C$11:$C510)+2,IF(DS202=Constants!$B$10,COUNTA($C$11:$C510)+1,IF(DS202=Constants!$B$11,COUNTA($C$11:$C510),DS202))))</f>
        <v/>
      </c>
      <c r="DU202" s="3"/>
      <c r="DV202" s="130" t="n">
        <f aca="false">IF(OR(ISNUMBER(DS202),DS202="DQ",DS202="P",DS202="NS"),
    1,
    0
)</f>
        <v>0</v>
      </c>
      <c r="DW202" s="130" t="n">
        <v>192</v>
      </c>
      <c r="DX202" s="130" t="str">
        <f aca="false">IF(ISBLANK($C202),"",IF(ISNUMBER(DT202),DT202+ROW($B202)/1000,""))</f>
        <v/>
      </c>
      <c r="DY202" s="130" t="str">
        <f aca="false">IF(ISNUMBER(DX202), RANK(DX202,DX$11:DX$510,1), "")</f>
        <v/>
      </c>
      <c r="DZ202" s="130" t="str">
        <f aca="false">IF(ISBLANK($C202),
    "",
    $B202
)</f>
        <v/>
      </c>
      <c r="EA202" s="130" t="str">
        <f aca="false">IF(ISBLANK($C202),
    "",
    $C202
)</f>
        <v/>
      </c>
      <c r="EB202" s="130" t="str">
        <f aca="false">IF(ISBLANK($C202),
    "",
    $D202
)</f>
        <v/>
      </c>
      <c r="EC202" s="130" t="str">
        <f aca="false">IF(ISBLANK($C202),"",$DQ202)</f>
        <v/>
      </c>
      <c r="ED202" s="131" t="str">
        <f aca="false">DP202</f>
        <v/>
      </c>
      <c r="EE202" s="130" t="str">
        <f aca="false">IF(ISBLANK($C202),
    "",
    DS202
)</f>
        <v/>
      </c>
      <c r="EF202" s="132" t="str">
        <f aca="false">IF(DW202&gt;DV$10,
    "",
    VLOOKUP(DW202,DY$11:EE700,7,FALSE())
)</f>
        <v/>
      </c>
      <c r="EG202" s="133" t="str">
        <f aca="false">IF(DW202&gt;DV$10,
    "",
    VLOOKUP(DW202,DY$11:EE700,2,FALSE())
)</f>
        <v/>
      </c>
      <c r="EH202" s="133" t="str">
        <f aca="false">IF(DW202&gt;DV$10,
    "",
    VLOOKUP(DW202,DY$11:EE700,3,FALSE())
)</f>
        <v/>
      </c>
      <c r="EI202" s="133" t="str">
        <f aca="false">IF(DW202&gt;DV$10,
    "",
    VLOOKUP(DW202,DY$11:EE700,4,FALSE())
)</f>
        <v/>
      </c>
      <c r="EJ202" s="134" t="str">
        <f aca="false">IF(DW202&gt;DV$10,
    "",
    VLOOKUP(DW202,DY$11:EE700,6,FALSE())
)</f>
        <v/>
      </c>
      <c r="EK202" s="59"/>
    </row>
    <row r="203" customFormat="false" ht="15.75" hidden="false" customHeight="false" outlineLevel="0" collapsed="false">
      <c r="A203" s="3"/>
      <c r="B203" s="155"/>
      <c r="C203" s="156"/>
      <c r="D203" s="96"/>
      <c r="E203" s="157"/>
      <c r="F203" s="148"/>
      <c r="G203" s="148"/>
      <c r="H203" s="149"/>
      <c r="I203" s="150"/>
      <c r="J203" s="151"/>
      <c r="K203" s="151"/>
      <c r="L203" s="151"/>
      <c r="M203" s="151"/>
      <c r="N203" s="152"/>
      <c r="O203" s="103"/>
      <c r="P203" s="148"/>
      <c r="Q203" s="149"/>
      <c r="R203" s="150"/>
      <c r="S203" s="151"/>
      <c r="T203" s="151"/>
      <c r="U203" s="151"/>
      <c r="V203" s="151"/>
      <c r="W203" s="152"/>
      <c r="X203" s="103"/>
      <c r="Y203" s="148"/>
      <c r="Z203" s="149"/>
      <c r="AA203" s="150"/>
      <c r="AB203" s="151"/>
      <c r="AC203" s="151"/>
      <c r="AD203" s="151"/>
      <c r="AE203" s="151"/>
      <c r="AF203" s="152"/>
      <c r="AG203" s="104"/>
      <c r="AH203" s="150"/>
      <c r="AI203" s="73"/>
      <c r="AJ203" s="73" t="str">
        <f aca="false">IF(ISBLANK($C203),
  "",
IF(E203=Constants!$B$7,
  TRUE(),
IF(E203=Constants!$B$8,
  FALSE(),
  TRUE()
)))</f>
        <v/>
      </c>
      <c r="AK203" s="74" t="str">
        <f aca="false">IF(ISBLANK($C203),"",IF(F203=Constants!$B$8,FALSE(),TRUE()))</f>
        <v/>
      </c>
      <c r="AL203" s="74" t="str">
        <f aca="false">IF(ISBLANK($C203),"",COUNTA($G203:$O203)&gt;0)</f>
        <v/>
      </c>
      <c r="AM203" s="74" t="str">
        <f aca="false">IF(OR(ISBLANK($C203),$AL203&lt;&gt;TRUE()),"",IF(ISBLANK(G203),Constants!$B$27,MAX(0,G203)))</f>
        <v/>
      </c>
      <c r="AN203" s="74" t="str">
        <f aca="false">IF(OR(ISBLANK($C203),$AL203&lt;&gt;TRUE()),"",IF(ISBLANK(H203),Constants!$B$28,MAX(0,H203)))</f>
        <v/>
      </c>
      <c r="AO203" s="74" t="str">
        <f aca="false">IF(OR(ISBLANK($C203),$AL203&lt;&gt;TRUE()),"",IF(J203=Constants!$B$7,TRUE(),IF(J203=Constants!$B$8,FALSE(),TRUE())))</f>
        <v/>
      </c>
      <c r="AP203" s="74" t="str">
        <f aca="false">IF(OR(ISBLANK($C203),$AL203&lt;&gt;TRUE()),"",IF(I203=Constants!$B$7,TRUE(),IF(I203=Constants!$B$8,FALSE(),TRUE())))</f>
        <v/>
      </c>
      <c r="AQ203" s="74" t="str">
        <f aca="false">IF(OR(ISBLANK($C203),$AL203&lt;&gt;TRUE()),"",IF(K203=Constants!$B$33,TRUE(),IF(K203=Constants!$B$34,FALSE(),IF(AND(ISNUMBER(O203),OR(ISBLANK(N203),N203=0)),TRUE(),IF(AND(ISBLANK(O203),ISNUMBER(N203),N203&lt;&gt;0),FALSE(),"")))))</f>
        <v/>
      </c>
      <c r="AR203" s="74" t="str">
        <f aca="false">IF(OR(ISBLANK($C203),$AL203&lt;&gt;TRUE()),"",IF(ISBLANK(L203),Constants!$B$35,MAX(0,MIN(Constants!$B$31,L203))))</f>
        <v/>
      </c>
      <c r="AS203" s="74" t="str">
        <f aca="false">IF(OR(ISBLANK($C203),$AL203&lt;&gt;TRUE()),"",IF(ISBLANK(M203),Constants!$B$35,MAX(0,MIN(Constants!$B$32,M203))))</f>
        <v/>
      </c>
      <c r="AT203" s="74" t="str">
        <f aca="false">IF(ISBLANK($C203),"",COUNTA($P203:$X203)&gt;0)</f>
        <v/>
      </c>
      <c r="AU203" s="74" t="str">
        <f aca="false">IF(OR(ISBLANK($C203),$AT203&lt;&gt;TRUE()),"",IF(ISBLANK(P203),Constants!$B$27,MAX(0,P203)))</f>
        <v/>
      </c>
      <c r="AV203" s="74" t="str">
        <f aca="false">IF(OR(ISBLANK($C203),$AT203&lt;&gt;TRUE()),"",IF(ISBLANK(Q203),Constants!$B$28,MAX(0,Q203)))</f>
        <v/>
      </c>
      <c r="AW203" s="74" t="str">
        <f aca="false">IF(OR(ISBLANK($C203),$AT203&lt;&gt;TRUE()),"",IF(S203=Constants!$B$7,TRUE(),IF(S203=Constants!$B$8,FALSE(),TRUE())))</f>
        <v/>
      </c>
      <c r="AX203" s="74" t="str">
        <f aca="false">IF(OR(ISBLANK($C203),$AT203&lt;&gt;TRUE()),"",IF(R203=Constants!$B$7,TRUE(),IF(R203=Constants!$B$8,FALSE(),TRUE())))</f>
        <v/>
      </c>
      <c r="AY203" s="74" t="str">
        <f aca="false">IF(OR(ISBLANK($C203),$AT203&lt;&gt;TRUE()),"",IF(T203=Constants!$B$33,TRUE(),IF(T203=Constants!$B$34,FALSE(),IF(AND(ISNUMBER(X203),OR(ISBLANK(W203),W203=0)),TRUE(),IF(AND(ISBLANK(X203),ISNUMBER(W203),W203&lt;&gt;0),FALSE(),"")))))</f>
        <v/>
      </c>
      <c r="AZ203" s="74" t="str">
        <f aca="false">IF(OR(ISBLANK($C203),$AT203&lt;&gt;TRUE()),"",IF(ISBLANK(U203),Constants!$B$35,MAX(0,MIN(Constants!$B$31,U203))))</f>
        <v/>
      </c>
      <c r="BA203" s="74" t="str">
        <f aca="false">IF(OR(ISBLANK($C203),$AT203&lt;&gt;TRUE()),"",IF(ISBLANK(V203),Constants!$B$35,MAX(0,MIN(Constants!$B$32,V203))))</f>
        <v/>
      </c>
      <c r="BB203" s="74" t="str">
        <f aca="false">IF(ISBLANK($C203),"",COUNTA($Y203:$AG203)&gt;0)</f>
        <v/>
      </c>
      <c r="BC203" s="74" t="str">
        <f aca="false">IF(OR(ISBLANK($C203),$BB203&lt;&gt;TRUE()),"",IF(ISBLANK(Y203),Constants!$B$27,MAX(0,Y203)))</f>
        <v/>
      </c>
      <c r="BD203" s="74" t="str">
        <f aca="false">IF(OR(ISBLANK($C203),$BB203&lt;&gt;TRUE()),"",IF(ISBLANK(Z203),Constants!$B$28,MAX(0,Z203)))</f>
        <v/>
      </c>
      <c r="BE203" s="74" t="str">
        <f aca="false">IF(OR(ISBLANK($C203),$BB203&lt;&gt;TRUE()),"",IF(AB203=Constants!$B$7,TRUE(),IF(AB203=Constants!$B$8,FALSE(),TRUE())))</f>
        <v/>
      </c>
      <c r="BF203" s="74" t="str">
        <f aca="false">IF(OR(ISBLANK($C203),$BB203&lt;&gt;TRUE()),"",IF(AA203=Constants!$B$7,TRUE(),IF(AA203=Constants!$B$8,FALSE(),TRUE())))</f>
        <v/>
      </c>
      <c r="BG203" s="74" t="str">
        <f aca="false">IF(OR(ISBLANK($C203),$BB203&lt;&gt;TRUE()),"",IF(AC203=Constants!$B$33,TRUE(),IF(AC203=Constants!$B$34,FALSE(),IF(AND(ISNUMBER(AG203),OR(ISBLANK(AF203),AF203=0)),TRUE(),IF(AND(ISBLANK(AG203),ISNUMBER(AF203),AF203&lt;&gt;0),FALSE(),"")))))</f>
        <v/>
      </c>
      <c r="BH203" s="74" t="str">
        <f aca="false">IF(OR(ISBLANK($C203),$BB203&lt;&gt;TRUE()),"",IF(ISBLANK(AD203),Constants!$B$35,MAX(0,MIN(Constants!$B$31,AD203))))</f>
        <v/>
      </c>
      <c r="BI203" s="74" t="str">
        <f aca="false">IF(OR(ISBLANK($C203),$BB203&lt;&gt;TRUE()),"",IF(ISBLANK(AE203),Constants!$B$35,MAX(0,MIN(Constants!$B$32,AE203))))</f>
        <v/>
      </c>
      <c r="BJ203" s="75" t="str">
        <f aca="false">IF(ISBLANK($C203),
  "",
IF(AH203=Constants!$B$7,
  TRUE(),
IF(AH203=Constants!$B$8,
  FALSE(),
  FALSE()
)))</f>
        <v/>
      </c>
      <c r="BK203" s="74" t="str">
        <f aca="false">IF(ISBLANK($C203),"",IF($BJ203,Constants!$B$9,IF(COUNTA($E203:$AH203)=0,Constants!$B$10,IF(NOT($AK203),Constants!$B$11,IF(AND(NOT(ISNUMBER($BM203)),COUNTA($O203,$X203,$AG203)&gt;0),Constants!$B$13,Constants!$B$12)))))</f>
        <v/>
      </c>
      <c r="BL203" s="74" t="str">
        <f aca="false">IF(ISBLANK($C203),"",IF($BK203&lt;&gt;Constants!$B$12,$BK203,Constants!$B$4))</f>
        <v/>
      </c>
      <c r="BM203" s="73" t="str">
        <f aca="false">IF(OR(ISBLANK($D$8), NOT(ISNUMBER($D$8))), Constants!$B$17,$D$8)</f>
        <v>ERROR: Set Target Time in cell D8</v>
      </c>
      <c r="BN203" s="73" t="str">
        <f aca="false">IF(OR($BK203&lt;&gt;Constants!$B$12,$AL203&lt;&gt;TRUE()),"",IF(NOT($AO203),TRUE(),IF($AQ203="","",$AQ203)))</f>
        <v/>
      </c>
      <c r="BO203" s="74" t="b">
        <f aca="false">IF(BN203="",FALSE(),IF(NOT($AO203),TRUE(),IF($AQ203,ISNUMBER(O203),ISNUMBER(N203))))</f>
        <v>0</v>
      </c>
      <c r="BP203" s="76" t="str">
        <f aca="false">IF(BO203,IF($AJ203,1,Constants!$B$22)*POWER(Constants!$B$23,MAX($AM203,0))*POWER(Constants!$B$24,MAX($AN203,0)),"")</f>
        <v/>
      </c>
      <c r="BQ203" s="74" t="str">
        <f aca="false">IF(OR($BK203&lt;&gt;Constants!$B$12,NOT($BO203)),"",IF(NOT($AO203),0,Constants!$B$19*IF($AQ203,1,MAX(0,MIN(1,(Constants!$B$20-N203)/Constants!$B$20)))))</f>
        <v/>
      </c>
      <c r="BR203" s="74" t="str">
        <f aca="false">IF(BQ203="","",BQ203*IF($AP203,1,Constants!$B$25)*BP203)</f>
        <v/>
      </c>
      <c r="BS203" s="74" t="str">
        <f aca="false">IF(OR($BK203&lt;&gt;Constants!$B$12,NOT($BO203)),"",IF(NOT($AO203),0,IF(NOT($AQ203),0,MAX(0,Constants!$B$21*(1-ABS(O203-$BM203)/$BM203)))))</f>
        <v/>
      </c>
      <c r="BT203" s="74" t="str">
        <f aca="false">IF(BS203="","",BS203*BP203)</f>
        <v/>
      </c>
      <c r="BU203" s="74" t="str">
        <f aca="false">IF(OR($BK203&lt;&gt;Constants!$B$12,NOT($BO203)),"",IF(OR(NOT($AO203),NOT($AP203)),0,MIN(Constants!$B$18,(Constants!$B$29*$AR203+Constants!$B$30*$AS203)*IF($AQ203,1,MAX(0,MIN(1,(Constants!$B$20-N203)/Constants!$B$20))))))</f>
        <v/>
      </c>
      <c r="BV203" s="74" t="str">
        <f aca="false">IF(BU203="","",BU203*BP203)</f>
        <v/>
      </c>
      <c r="BW203" s="75" t="str">
        <f aca="false">IF(OR($BK203&lt;&gt;Constants!$B$12,NOT($BO203)),"",BR203+BT203+BV203)</f>
        <v/>
      </c>
      <c r="BX203" s="73" t="str">
        <f aca="false">IF(OR($BK203&lt;&gt;Constants!$B$12,$AT203&lt;&gt;TRUE()),"",IF(NOT($AW203),TRUE(),IF($AY203="","",$AY203)))</f>
        <v/>
      </c>
      <c r="BY203" s="74" t="b">
        <f aca="false">IF(BX203="",FALSE(),IF(NOT($AW203),TRUE(),IF($AY203,ISNUMBER(X203),ISNUMBER(W203))))</f>
        <v>0</v>
      </c>
      <c r="BZ203" s="76" t="str">
        <f aca="false">IF(BY203,IF($AJ203,1,Constants!$B$22)*POWER(Constants!$B$23,MAX($AU203,0))*POWER(Constants!$B$24,MAX($AV203,0)),"")</f>
        <v/>
      </c>
      <c r="CA203" s="74" t="str">
        <f aca="false">IF(OR($BK203&lt;&gt;Constants!$B$12,NOT($BY203)),"",IF(NOT($AW203),0,Constants!$B$19*IF($AY203,1,MAX(0,MIN(1,(Constants!$B$20-W203)/Constants!$B$20)))))</f>
        <v/>
      </c>
      <c r="CB203" s="74" t="str">
        <f aca="false">IF(CA203="","",CA203*IF($AX203,1,Constants!$B$25)*BZ203)</f>
        <v/>
      </c>
      <c r="CC203" s="74" t="str">
        <f aca="false">IF(OR($BK203&lt;&gt;Constants!$B$12,NOT($BY203)),"",IF(NOT($AW203),0,IF(NOT($AY203),0,MAX(0,Constants!$B$21*(1-ABS(X203-$BM203)/$BM203)))))</f>
        <v/>
      </c>
      <c r="CD203" s="74" t="str">
        <f aca="false">IF(CC203="","",CC203*BZ203)</f>
        <v/>
      </c>
      <c r="CE203" s="74" t="str">
        <f aca="false">IF(OR($BK203&lt;&gt;Constants!$B$12,NOT($BY203)),"",IF(OR(NOT($AW203),NOT($AX203)),0,MIN(Constants!$B$18,(Constants!$B$29*$AZ203+Constants!$B$30*$BA203)*IF($AY203,1,MAX(0,MIN(1,(Constants!$B$20-W203)/Constants!$B$20))))))</f>
        <v/>
      </c>
      <c r="CF203" s="74" t="str">
        <f aca="false">IF(CE203="","",CE203*BZ203)</f>
        <v/>
      </c>
      <c r="CG203" s="75" t="str">
        <f aca="false">IF(OR($BK203&lt;&gt;Constants!$B$12,NOT($BY203)),"",CB203+CD203+CF203)</f>
        <v/>
      </c>
      <c r="CH203" s="73" t="b">
        <f aca="false">IF(OR(BN203="",BX203=""),TRUE(),BN203&lt;&gt;BX203)</f>
        <v>1</v>
      </c>
      <c r="CI203" s="74" t="str">
        <f aca="false">IF(OR($BK203&lt;&gt;Constants!$B$12,$BB203&lt;&gt;TRUE(),NOT($CH203)),"",IF(NOT($BE203),TRUE(),IF($BG203="","",$BG203)))</f>
        <v/>
      </c>
      <c r="CJ203" s="74" t="b">
        <f aca="false">IF(CI203="",FALSE(),IF(NOT($BE203),TRUE(),IF($BG203,ISNUMBER(AG203),ISNUMBER(AF203))))</f>
        <v>0</v>
      </c>
      <c r="CK203" s="76" t="str">
        <f aca="false">IF(CJ203,IF($AJ203,1,Constants!$B$22)*POWER(Constants!$B$23,MAX($BC203,0))*POWER(Constants!$B$24,MAX($BD203,0)),"")</f>
        <v/>
      </c>
      <c r="CL203" s="74" t="str">
        <f aca="false">IF(OR($BK203&lt;&gt;Constants!$B$12,NOT($CJ203)),"",IF(NOT($BE203),0,Constants!$B$19*IF($BG203,1,MAX(0,MIN(1,(Constants!$B$20-AF203)/Constants!$B$20)))))</f>
        <v/>
      </c>
      <c r="CM203" s="74" t="str">
        <f aca="false">IF(CL203="","",CL203*IF($BF203,1,Constants!$B$25)*CK203)</f>
        <v/>
      </c>
      <c r="CN203" s="74" t="str">
        <f aca="false">IF(OR($BK203&lt;&gt;Constants!$B$12,NOT($CJ203)),"",IF(NOT($BE203),0,IF(NOT($BG203),0,MAX(0,Constants!$B$21*(1-ABS(AG203-$BM203)/$BM203)))))</f>
        <v/>
      </c>
      <c r="CO203" s="74" t="str">
        <f aca="false">IF(CN203="","",CN203*CK203)</f>
        <v/>
      </c>
      <c r="CP203" s="74" t="str">
        <f aca="false">IF(OR($BK203&lt;&gt;Constants!$B$12,NOT($CJ203)),"",IF(OR(NOT($BE203),NOT($BF203)),0,MIN(Constants!$B$18,(Constants!$B$29*$BH203+Constants!$B$30*$BI203)*IF($BG203,1,MAX(0,MIN(1,(Constants!$B$20-AF203)/Constants!$B$20))))))</f>
        <v/>
      </c>
      <c r="CQ203" s="74" t="str">
        <f aca="false">IF(CP203="","",CP203*CK203)</f>
        <v/>
      </c>
      <c r="CR203" s="75" t="str">
        <f aca="false">IF(OR($BK203&lt;&gt;Constants!$B$12,NOT($CJ203)),"",CM203+CO203+CQ203)</f>
        <v/>
      </c>
      <c r="CS203" s="73" t="str">
        <f aca="false">IF(OR($BK203&lt;&gt;Constants!$B$12,ISBLANK($C203)),"",BW203)</f>
        <v/>
      </c>
      <c r="CT203" s="74" t="str">
        <f aca="false">IF(OR($BK203&lt;&gt;Constants!$B$12,ISBLANK($C203)),"",CG203)</f>
        <v/>
      </c>
      <c r="CU203" s="75" t="str">
        <f aca="false">IF(OR($BK203&lt;&gt;Constants!$B$12,ISBLANK($C203)),"",CR203)</f>
        <v/>
      </c>
      <c r="CV203" s="74" t="str">
        <f aca="false">IF(OR($BK203&lt;&gt;Constants!$B$12,ISBLANK($C203)),"",IF(COUNT(CS203:CU203)=0,0,MAX(CS203:CU203)))</f>
        <v/>
      </c>
      <c r="CW203" s="74" t="str">
        <f aca="false">IF($BK203&lt;&gt;Constants!$B$12,"",CV203)</f>
        <v/>
      </c>
      <c r="CX203" s="74" t="str">
        <f aca="false">IF(ISNUMBER(CW203), RANK(CW203,$CW$11:$CW$510), "")</f>
        <v/>
      </c>
      <c r="CY203" s="73" t="str">
        <f aca="false">IF(OR($BK203&lt;&gt;Constants!$B$12,ISBLANK($C203)),"",MAX(BT203,CD203,CO203))</f>
        <v/>
      </c>
      <c r="CZ203" s="74" t="str">
        <f aca="false">IF(ISNUMBER(CY203), RANK(CY203,CY$11:CY$510), "")</f>
        <v/>
      </c>
      <c r="DA203" s="74" t="str">
        <f aca="false">IF(OR($BK203&lt;&gt;Constants!$B$12,ISBLANK($C203)),"",MAX(AM203,AU203,IF($CH203,BC203,0)))</f>
        <v/>
      </c>
      <c r="DB203" s="74" t="str">
        <f aca="false">IF(ISNUMBER(DA203), RANK(DA203,DA$11:DA$510,1), "")</f>
        <v/>
      </c>
      <c r="DC203" s="74" t="str">
        <f aca="false">IF(OR($BK203&lt;&gt;Constants!$B$12,ISBLANK($C203)),"",MAX(BV203,CF203,CQ203))</f>
        <v/>
      </c>
      <c r="DD203" s="74" t="str">
        <f aca="false">IF(ISNUMBER(DC203),RANK(DC203,DC$11:DC$510),"")</f>
        <v/>
      </c>
      <c r="DE203" s="77" t="str">
        <f aca="false">IFERROR(IF(OR($BK203&lt;&gt;Constants!$B$12, ISBLANK($C203)),"",LARGE(CS203:CU203,2)), 0)</f>
        <v/>
      </c>
      <c r="DF203" s="75" t="str">
        <f aca="false">IF(ISNUMBER(DE203), RANK(DE203,DE$11:DE$510), "")</f>
        <v/>
      </c>
      <c r="DG203" s="74" t="str">
        <f aca="false">IF(ISBLANK($C203),"",IF(BK203=Constants!$B$12,RANK($CX203, $CX$11:$CX$510, 1)+
SUMPRODUCT(--($CX$11:$CX$510=$CX203),--($CZ203&gt;$CZ$11:$CZ$510))+
SUMPRODUCT(--($CX$11:$CX$510=$CX203),--($CZ203=$CZ$11:$CZ$510),--($DB203&gt;$DB$11:$DB$510))+
SUMPRODUCT(--($CX$11:$CX$510=$CX203),--($CZ203=$CZ$11:$CZ$510),--($DB203=$DB$11:$DB$510), --($DD203&gt;$DD$11:$DD$510))+
SUMPRODUCT(--($CX$11:$CX$510=$CX203),--($CZ203=$CZ$11:$CZ$510),--($DB203=$DB$11:$DB$510), --($DD203=$DD$11:$DD$510), --($DF203&gt;$DF$11:$DF$510))
,BK203)
)</f>
        <v/>
      </c>
      <c r="DH203" s="74" t="str">
        <f aca="false">IF(ISBLANK(C203),"",IF(BK203&lt;&gt;Constants!$B$12, BK203, CX203-DG203))</f>
        <v/>
      </c>
      <c r="DI203" s="75"/>
      <c r="DJ203" s="78"/>
      <c r="DK203" s="79" t="str">
        <f aca="false">IF(ISBLANK($C203),"",IF($BK203=Constants!$B$13,$BM203,""))</f>
        <v/>
      </c>
      <c r="DL203" s="78" t="str">
        <f aca="false">IF(ISBLANK($C203),"",IF($BK203&lt;&gt;Constants!$B$12,"",IF(COUNT($CS203:$CU203)=0,"",MATCH($CV203,$CS203:$CU203,0))))</f>
        <v/>
      </c>
      <c r="DM203" s="80" t="str">
        <f aca="false">IF(ISNUMBER($DL203),CHOOSE($DL203,$BR203,$CB203,$CM203),"")</f>
        <v/>
      </c>
      <c r="DN203" s="80" t="str">
        <f aca="false">IF(ISNUMBER($DL203),CHOOSE($DL203,$BT203,$CD203,$CO203),"")</f>
        <v/>
      </c>
      <c r="DO203" s="80" t="str">
        <f aca="false">IF(ISNUMBER($DL203),CHOOSE($DL203,$BV203,$CF203,$CQ203),"")</f>
        <v/>
      </c>
      <c r="DP203" s="81" t="str">
        <f aca="false">IF(ISBLANK(C203),"",IF(BK203&lt;&gt;Constants!$B$12, BK203 ,CW203))</f>
        <v/>
      </c>
      <c r="DQ203" s="82" t="str">
        <f aca="false">IF(ISBLANK($C203),"",IF($BK203&lt;&gt;Constants!$B$12,$BK203,$BL203))</f>
        <v/>
      </c>
      <c r="DR203" s="82" t="str">
        <f aca="false">IF(ISBLANK(C203),"",DH203)</f>
        <v/>
      </c>
      <c r="DS203" s="82" t="str">
        <f aca="false">IF(ISBLANK(C203),"",DG203)</f>
        <v/>
      </c>
      <c r="DT203" s="83" t="str">
        <f aca="false">IF(ISBLANK(C203),
  "",
IF(DS203=Constants!$B$9,COUNTA($C$11:$C510)+2,IF(DS203=Constants!$B$10,COUNTA($C$11:$C510)+1,IF(DS203=Constants!$B$11,COUNTA($C$11:$C510),DS203))))</f>
        <v/>
      </c>
      <c r="DU203" s="3"/>
      <c r="DV203" s="84" t="n">
        <f aca="false">IF(OR(ISNUMBER(DS203),DS203="DQ",DS203="P",DS203="NS"),
    1,
    0
)</f>
        <v>0</v>
      </c>
      <c r="DW203" s="84" t="n">
        <v>193</v>
      </c>
      <c r="DX203" s="84" t="str">
        <f aca="false">IF(ISBLANK($C203),"",IF(ISNUMBER(DT203),DT203+ROW($B203)/1000,""))</f>
        <v/>
      </c>
      <c r="DY203" s="84" t="str">
        <f aca="false">IF(ISNUMBER(DX203), RANK(DX203,DX$11:DX$510,1), "")</f>
        <v/>
      </c>
      <c r="DZ203" s="84" t="str">
        <f aca="false">IF(ISBLANK($C203),
    "",
    $B203
)</f>
        <v/>
      </c>
      <c r="EA203" s="84" t="str">
        <f aca="false">IF(ISBLANK($C203),
    "",
    $C203
)</f>
        <v/>
      </c>
      <c r="EB203" s="84" t="str">
        <f aca="false">IF(ISBLANK($C203),
    "",
    $D203
)</f>
        <v/>
      </c>
      <c r="EC203" s="84" t="str">
        <f aca="false">IF(ISBLANK($C203),"",$DQ203)</f>
        <v/>
      </c>
      <c r="ED203" s="86" t="str">
        <f aca="false">DP203</f>
        <v/>
      </c>
      <c r="EE203" s="84" t="str">
        <f aca="false">IF(ISBLANK($C203),
    "",
    DS203
)</f>
        <v/>
      </c>
      <c r="EF203" s="87" t="str">
        <f aca="false">IF(DW203&gt;DV$10,
    "",
    VLOOKUP(DW203,DY$11:EE701,7,FALSE())
)</f>
        <v/>
      </c>
      <c r="EG203" s="88" t="str">
        <f aca="false">IF(DW203&gt;DV$10,
    "",
    VLOOKUP(DW203,DY$11:EE701,2,FALSE())
)</f>
        <v/>
      </c>
      <c r="EH203" s="88" t="str">
        <f aca="false">IF(DW203&gt;DV$10,
    "",
    VLOOKUP(DW203,DY$11:EE701,3,FALSE())
)</f>
        <v/>
      </c>
      <c r="EI203" s="88" t="str">
        <f aca="false">IF(DW203&gt;DV$10,
    "",
    VLOOKUP(DW203,DY$11:EE701,4,FALSE())
)</f>
        <v/>
      </c>
      <c r="EJ203" s="89" t="str">
        <f aca="false">IF(DW203&gt;DV$10,
    "",
    VLOOKUP(DW203,DY$11:EE701,6,FALSE())
)</f>
        <v/>
      </c>
      <c r="EK203" s="59"/>
    </row>
    <row r="204" customFormat="false" ht="15.75" hidden="false" customHeight="false" outlineLevel="0" collapsed="false">
      <c r="A204" s="3"/>
      <c r="B204" s="155"/>
      <c r="C204" s="156"/>
      <c r="D204" s="96"/>
      <c r="E204" s="157"/>
      <c r="F204" s="148"/>
      <c r="G204" s="148"/>
      <c r="H204" s="149"/>
      <c r="I204" s="150"/>
      <c r="J204" s="151"/>
      <c r="K204" s="151"/>
      <c r="L204" s="151"/>
      <c r="M204" s="151"/>
      <c r="N204" s="152"/>
      <c r="O204" s="103"/>
      <c r="P204" s="148"/>
      <c r="Q204" s="149"/>
      <c r="R204" s="150"/>
      <c r="S204" s="151"/>
      <c r="T204" s="151"/>
      <c r="U204" s="151"/>
      <c r="V204" s="151"/>
      <c r="W204" s="152"/>
      <c r="X204" s="103"/>
      <c r="Y204" s="148"/>
      <c r="Z204" s="149"/>
      <c r="AA204" s="150"/>
      <c r="AB204" s="151"/>
      <c r="AC204" s="151"/>
      <c r="AD204" s="151"/>
      <c r="AE204" s="151"/>
      <c r="AF204" s="152"/>
      <c r="AG204" s="104"/>
      <c r="AH204" s="150"/>
      <c r="AI204" s="73"/>
      <c r="AJ204" s="73" t="str">
        <f aca="false">IF(ISBLANK($C204),
  "",
IF(E204=Constants!$B$7,
  TRUE(),
IF(E204=Constants!$B$8,
  FALSE(),
  TRUE()
)))</f>
        <v/>
      </c>
      <c r="AK204" s="74" t="str">
        <f aca="false">IF(ISBLANK($C204),"",IF(F204=Constants!$B$8,FALSE(),TRUE()))</f>
        <v/>
      </c>
      <c r="AL204" s="74" t="str">
        <f aca="false">IF(ISBLANK($C204),"",COUNTA($G204:$O204)&gt;0)</f>
        <v/>
      </c>
      <c r="AM204" s="74" t="str">
        <f aca="false">IF(OR(ISBLANK($C204),$AL204&lt;&gt;TRUE()),"",IF(ISBLANK(G204),Constants!$B$27,MAX(0,G204)))</f>
        <v/>
      </c>
      <c r="AN204" s="74" t="str">
        <f aca="false">IF(OR(ISBLANK($C204),$AL204&lt;&gt;TRUE()),"",IF(ISBLANK(H204),Constants!$B$28,MAX(0,H204)))</f>
        <v/>
      </c>
      <c r="AO204" s="74" t="str">
        <f aca="false">IF(OR(ISBLANK($C204),$AL204&lt;&gt;TRUE()),"",IF(J204=Constants!$B$7,TRUE(),IF(J204=Constants!$B$8,FALSE(),TRUE())))</f>
        <v/>
      </c>
      <c r="AP204" s="74" t="str">
        <f aca="false">IF(OR(ISBLANK($C204),$AL204&lt;&gt;TRUE()),"",IF(I204=Constants!$B$7,TRUE(),IF(I204=Constants!$B$8,FALSE(),TRUE())))</f>
        <v/>
      </c>
      <c r="AQ204" s="74" t="str">
        <f aca="false">IF(OR(ISBLANK($C204),$AL204&lt;&gt;TRUE()),"",IF(K204=Constants!$B$33,TRUE(),IF(K204=Constants!$B$34,FALSE(),IF(AND(ISNUMBER(O204),OR(ISBLANK(N204),N204=0)),TRUE(),IF(AND(ISBLANK(O204),ISNUMBER(N204),N204&lt;&gt;0),FALSE(),"")))))</f>
        <v/>
      </c>
      <c r="AR204" s="74" t="str">
        <f aca="false">IF(OR(ISBLANK($C204),$AL204&lt;&gt;TRUE()),"",IF(ISBLANK(L204),Constants!$B$35,MAX(0,MIN(Constants!$B$31,L204))))</f>
        <v/>
      </c>
      <c r="AS204" s="74" t="str">
        <f aca="false">IF(OR(ISBLANK($C204),$AL204&lt;&gt;TRUE()),"",IF(ISBLANK(M204),Constants!$B$35,MAX(0,MIN(Constants!$B$32,M204))))</f>
        <v/>
      </c>
      <c r="AT204" s="74" t="str">
        <f aca="false">IF(ISBLANK($C204),"",COUNTA($P204:$X204)&gt;0)</f>
        <v/>
      </c>
      <c r="AU204" s="74" t="str">
        <f aca="false">IF(OR(ISBLANK($C204),$AT204&lt;&gt;TRUE()),"",IF(ISBLANK(P204),Constants!$B$27,MAX(0,P204)))</f>
        <v/>
      </c>
      <c r="AV204" s="74" t="str">
        <f aca="false">IF(OR(ISBLANK($C204),$AT204&lt;&gt;TRUE()),"",IF(ISBLANK(Q204),Constants!$B$28,MAX(0,Q204)))</f>
        <v/>
      </c>
      <c r="AW204" s="74" t="str">
        <f aca="false">IF(OR(ISBLANK($C204),$AT204&lt;&gt;TRUE()),"",IF(S204=Constants!$B$7,TRUE(),IF(S204=Constants!$B$8,FALSE(),TRUE())))</f>
        <v/>
      </c>
      <c r="AX204" s="74" t="str">
        <f aca="false">IF(OR(ISBLANK($C204),$AT204&lt;&gt;TRUE()),"",IF(R204=Constants!$B$7,TRUE(),IF(R204=Constants!$B$8,FALSE(),TRUE())))</f>
        <v/>
      </c>
      <c r="AY204" s="74" t="str">
        <f aca="false">IF(OR(ISBLANK($C204),$AT204&lt;&gt;TRUE()),"",IF(T204=Constants!$B$33,TRUE(),IF(T204=Constants!$B$34,FALSE(),IF(AND(ISNUMBER(X204),OR(ISBLANK(W204),W204=0)),TRUE(),IF(AND(ISBLANK(X204),ISNUMBER(W204),W204&lt;&gt;0),FALSE(),"")))))</f>
        <v/>
      </c>
      <c r="AZ204" s="74" t="str">
        <f aca="false">IF(OR(ISBLANK($C204),$AT204&lt;&gt;TRUE()),"",IF(ISBLANK(U204),Constants!$B$35,MAX(0,MIN(Constants!$B$31,U204))))</f>
        <v/>
      </c>
      <c r="BA204" s="74" t="str">
        <f aca="false">IF(OR(ISBLANK($C204),$AT204&lt;&gt;TRUE()),"",IF(ISBLANK(V204),Constants!$B$35,MAX(0,MIN(Constants!$B$32,V204))))</f>
        <v/>
      </c>
      <c r="BB204" s="74" t="str">
        <f aca="false">IF(ISBLANK($C204),"",COUNTA($Y204:$AG204)&gt;0)</f>
        <v/>
      </c>
      <c r="BC204" s="74" t="str">
        <f aca="false">IF(OR(ISBLANK($C204),$BB204&lt;&gt;TRUE()),"",IF(ISBLANK(Y204),Constants!$B$27,MAX(0,Y204)))</f>
        <v/>
      </c>
      <c r="BD204" s="74" t="str">
        <f aca="false">IF(OR(ISBLANK($C204),$BB204&lt;&gt;TRUE()),"",IF(ISBLANK(Z204),Constants!$B$28,MAX(0,Z204)))</f>
        <v/>
      </c>
      <c r="BE204" s="74" t="str">
        <f aca="false">IF(OR(ISBLANK($C204),$BB204&lt;&gt;TRUE()),"",IF(AB204=Constants!$B$7,TRUE(),IF(AB204=Constants!$B$8,FALSE(),TRUE())))</f>
        <v/>
      </c>
      <c r="BF204" s="74" t="str">
        <f aca="false">IF(OR(ISBLANK($C204),$BB204&lt;&gt;TRUE()),"",IF(AA204=Constants!$B$7,TRUE(),IF(AA204=Constants!$B$8,FALSE(),TRUE())))</f>
        <v/>
      </c>
      <c r="BG204" s="74" t="str">
        <f aca="false">IF(OR(ISBLANK($C204),$BB204&lt;&gt;TRUE()),"",IF(AC204=Constants!$B$33,TRUE(),IF(AC204=Constants!$B$34,FALSE(),IF(AND(ISNUMBER(AG204),OR(ISBLANK(AF204),AF204=0)),TRUE(),IF(AND(ISBLANK(AG204),ISNUMBER(AF204),AF204&lt;&gt;0),FALSE(),"")))))</f>
        <v/>
      </c>
      <c r="BH204" s="74" t="str">
        <f aca="false">IF(OR(ISBLANK($C204),$BB204&lt;&gt;TRUE()),"",IF(ISBLANK(AD204),Constants!$B$35,MAX(0,MIN(Constants!$B$31,AD204))))</f>
        <v/>
      </c>
      <c r="BI204" s="74" t="str">
        <f aca="false">IF(OR(ISBLANK($C204),$BB204&lt;&gt;TRUE()),"",IF(ISBLANK(AE204),Constants!$B$35,MAX(0,MIN(Constants!$B$32,AE204))))</f>
        <v/>
      </c>
      <c r="BJ204" s="75" t="str">
        <f aca="false">IF(ISBLANK($C204),
  "",
IF(AH204=Constants!$B$7,
  TRUE(),
IF(AH204=Constants!$B$8,
  FALSE(),
  FALSE()
)))</f>
        <v/>
      </c>
      <c r="BK204" s="74" t="str">
        <f aca="false">IF(ISBLANK($C204),"",IF($BJ204,Constants!$B$9,IF(COUNTA($E204:$AH204)=0,Constants!$B$10,IF(NOT($AK204),Constants!$B$11,IF(AND(NOT(ISNUMBER($BM204)),COUNTA($O204,$X204,$AG204)&gt;0),Constants!$B$13,Constants!$B$12)))))</f>
        <v/>
      </c>
      <c r="BL204" s="74" t="str">
        <f aca="false">IF(ISBLANK($C204),"",IF($BK204&lt;&gt;Constants!$B$12,$BK204,Constants!$B$4))</f>
        <v/>
      </c>
      <c r="BM204" s="73" t="str">
        <f aca="false">IF(OR(ISBLANK($D$8), NOT(ISNUMBER($D$8))), Constants!$B$17,$D$8)</f>
        <v>ERROR: Set Target Time in cell D8</v>
      </c>
      <c r="BN204" s="73" t="str">
        <f aca="false">IF(OR($BK204&lt;&gt;Constants!$B$12,$AL204&lt;&gt;TRUE()),"",IF(NOT($AO204),TRUE(),IF($AQ204="","",$AQ204)))</f>
        <v/>
      </c>
      <c r="BO204" s="74" t="b">
        <f aca="false">IF(BN204="",FALSE(),IF(NOT($AO204),TRUE(),IF($AQ204,ISNUMBER(O204),ISNUMBER(N204))))</f>
        <v>0</v>
      </c>
      <c r="BP204" s="76" t="str">
        <f aca="false">IF(BO204,IF($AJ204,1,Constants!$B$22)*POWER(Constants!$B$23,MAX($AM204,0))*POWER(Constants!$B$24,MAX($AN204,0)),"")</f>
        <v/>
      </c>
      <c r="BQ204" s="74" t="str">
        <f aca="false">IF(OR($BK204&lt;&gt;Constants!$B$12,NOT($BO204)),"",IF(NOT($AO204),0,Constants!$B$19*IF($AQ204,1,MAX(0,MIN(1,(Constants!$B$20-N204)/Constants!$B$20)))))</f>
        <v/>
      </c>
      <c r="BR204" s="74" t="str">
        <f aca="false">IF(BQ204="","",BQ204*IF($AP204,1,Constants!$B$25)*BP204)</f>
        <v/>
      </c>
      <c r="BS204" s="74" t="str">
        <f aca="false">IF(OR($BK204&lt;&gt;Constants!$B$12,NOT($BO204)),"",IF(NOT($AO204),0,IF(NOT($AQ204),0,MAX(0,Constants!$B$21*(1-ABS(O204-$BM204)/$BM204)))))</f>
        <v/>
      </c>
      <c r="BT204" s="74" t="str">
        <f aca="false">IF(BS204="","",BS204*BP204)</f>
        <v/>
      </c>
      <c r="BU204" s="74" t="str">
        <f aca="false">IF(OR($BK204&lt;&gt;Constants!$B$12,NOT($BO204)),"",IF(OR(NOT($AO204),NOT($AP204)),0,MIN(Constants!$B$18,(Constants!$B$29*$AR204+Constants!$B$30*$AS204)*IF($AQ204,1,MAX(0,MIN(1,(Constants!$B$20-N204)/Constants!$B$20))))))</f>
        <v/>
      </c>
      <c r="BV204" s="74" t="str">
        <f aca="false">IF(BU204="","",BU204*BP204)</f>
        <v/>
      </c>
      <c r="BW204" s="75" t="str">
        <f aca="false">IF(OR($BK204&lt;&gt;Constants!$B$12,NOT($BO204)),"",BR204+BT204+BV204)</f>
        <v/>
      </c>
      <c r="BX204" s="73" t="str">
        <f aca="false">IF(OR($BK204&lt;&gt;Constants!$B$12,$AT204&lt;&gt;TRUE()),"",IF(NOT($AW204),TRUE(),IF($AY204="","",$AY204)))</f>
        <v/>
      </c>
      <c r="BY204" s="74" t="b">
        <f aca="false">IF(BX204="",FALSE(),IF(NOT($AW204),TRUE(),IF($AY204,ISNUMBER(X204),ISNUMBER(W204))))</f>
        <v>0</v>
      </c>
      <c r="BZ204" s="76" t="str">
        <f aca="false">IF(BY204,IF($AJ204,1,Constants!$B$22)*POWER(Constants!$B$23,MAX($AU204,0))*POWER(Constants!$B$24,MAX($AV204,0)),"")</f>
        <v/>
      </c>
      <c r="CA204" s="74" t="str">
        <f aca="false">IF(OR($BK204&lt;&gt;Constants!$B$12,NOT($BY204)),"",IF(NOT($AW204),0,Constants!$B$19*IF($AY204,1,MAX(0,MIN(1,(Constants!$B$20-W204)/Constants!$B$20)))))</f>
        <v/>
      </c>
      <c r="CB204" s="74" t="str">
        <f aca="false">IF(CA204="","",CA204*IF($AX204,1,Constants!$B$25)*BZ204)</f>
        <v/>
      </c>
      <c r="CC204" s="74" t="str">
        <f aca="false">IF(OR($BK204&lt;&gt;Constants!$B$12,NOT($BY204)),"",IF(NOT($AW204),0,IF(NOT($AY204),0,MAX(0,Constants!$B$21*(1-ABS(X204-$BM204)/$BM204)))))</f>
        <v/>
      </c>
      <c r="CD204" s="74" t="str">
        <f aca="false">IF(CC204="","",CC204*BZ204)</f>
        <v/>
      </c>
      <c r="CE204" s="74" t="str">
        <f aca="false">IF(OR($BK204&lt;&gt;Constants!$B$12,NOT($BY204)),"",IF(OR(NOT($AW204),NOT($AX204)),0,MIN(Constants!$B$18,(Constants!$B$29*$AZ204+Constants!$B$30*$BA204)*IF($AY204,1,MAX(0,MIN(1,(Constants!$B$20-W204)/Constants!$B$20))))))</f>
        <v/>
      </c>
      <c r="CF204" s="74" t="str">
        <f aca="false">IF(CE204="","",CE204*BZ204)</f>
        <v/>
      </c>
      <c r="CG204" s="75" t="str">
        <f aca="false">IF(OR($BK204&lt;&gt;Constants!$B$12,NOT($BY204)),"",CB204+CD204+CF204)</f>
        <v/>
      </c>
      <c r="CH204" s="73" t="b">
        <f aca="false">IF(OR(BN204="",BX204=""),TRUE(),BN204&lt;&gt;BX204)</f>
        <v>1</v>
      </c>
      <c r="CI204" s="74" t="str">
        <f aca="false">IF(OR($BK204&lt;&gt;Constants!$B$12,$BB204&lt;&gt;TRUE(),NOT($CH204)),"",IF(NOT($BE204),TRUE(),IF($BG204="","",$BG204)))</f>
        <v/>
      </c>
      <c r="CJ204" s="74" t="b">
        <f aca="false">IF(CI204="",FALSE(),IF(NOT($BE204),TRUE(),IF($BG204,ISNUMBER(AG204),ISNUMBER(AF204))))</f>
        <v>0</v>
      </c>
      <c r="CK204" s="76" t="str">
        <f aca="false">IF(CJ204,IF($AJ204,1,Constants!$B$22)*POWER(Constants!$B$23,MAX($BC204,0))*POWER(Constants!$B$24,MAX($BD204,0)),"")</f>
        <v/>
      </c>
      <c r="CL204" s="74" t="str">
        <f aca="false">IF(OR($BK204&lt;&gt;Constants!$B$12,NOT($CJ204)),"",IF(NOT($BE204),0,Constants!$B$19*IF($BG204,1,MAX(0,MIN(1,(Constants!$B$20-AF204)/Constants!$B$20)))))</f>
        <v/>
      </c>
      <c r="CM204" s="74" t="str">
        <f aca="false">IF(CL204="","",CL204*IF($BF204,1,Constants!$B$25)*CK204)</f>
        <v/>
      </c>
      <c r="CN204" s="74" t="str">
        <f aca="false">IF(OR($BK204&lt;&gt;Constants!$B$12,NOT($CJ204)),"",IF(NOT($BE204),0,IF(NOT($BG204),0,MAX(0,Constants!$B$21*(1-ABS(AG204-$BM204)/$BM204)))))</f>
        <v/>
      </c>
      <c r="CO204" s="74" t="str">
        <f aca="false">IF(CN204="","",CN204*CK204)</f>
        <v/>
      </c>
      <c r="CP204" s="74" t="str">
        <f aca="false">IF(OR($BK204&lt;&gt;Constants!$B$12,NOT($CJ204)),"",IF(OR(NOT($BE204),NOT($BF204)),0,MIN(Constants!$B$18,(Constants!$B$29*$BH204+Constants!$B$30*$BI204)*IF($BG204,1,MAX(0,MIN(1,(Constants!$B$20-AF204)/Constants!$B$20))))))</f>
        <v/>
      </c>
      <c r="CQ204" s="74" t="str">
        <f aca="false">IF(CP204="","",CP204*CK204)</f>
        <v/>
      </c>
      <c r="CR204" s="75" t="str">
        <f aca="false">IF(OR($BK204&lt;&gt;Constants!$B$12,NOT($CJ204)),"",CM204+CO204+CQ204)</f>
        <v/>
      </c>
      <c r="CS204" s="73" t="str">
        <f aca="false">IF(OR($BK204&lt;&gt;Constants!$B$12,ISBLANK($C204)),"",BW204)</f>
        <v/>
      </c>
      <c r="CT204" s="74" t="str">
        <f aca="false">IF(OR($BK204&lt;&gt;Constants!$B$12,ISBLANK($C204)),"",CG204)</f>
        <v/>
      </c>
      <c r="CU204" s="75" t="str">
        <f aca="false">IF(OR($BK204&lt;&gt;Constants!$B$12,ISBLANK($C204)),"",CR204)</f>
        <v/>
      </c>
      <c r="CV204" s="74" t="str">
        <f aca="false">IF(OR($BK204&lt;&gt;Constants!$B$12,ISBLANK($C204)),"",IF(COUNT(CS204:CU204)=0,0,MAX(CS204:CU204)))</f>
        <v/>
      </c>
      <c r="CW204" s="74" t="str">
        <f aca="false">IF($BK204&lt;&gt;Constants!$B$12,"",CV204)</f>
        <v/>
      </c>
      <c r="CX204" s="74" t="str">
        <f aca="false">IF(ISNUMBER(CW204), RANK(CW204,$CW$11:$CW$510), "")</f>
        <v/>
      </c>
      <c r="CY204" s="73" t="str">
        <f aca="false">IF(OR($BK204&lt;&gt;Constants!$B$12,ISBLANK($C204)),"",MAX(BT204,CD204,CO204))</f>
        <v/>
      </c>
      <c r="CZ204" s="74" t="str">
        <f aca="false">IF(ISNUMBER(CY204), RANK(CY204,CY$11:CY$510), "")</f>
        <v/>
      </c>
      <c r="DA204" s="74" t="str">
        <f aca="false">IF(OR($BK204&lt;&gt;Constants!$B$12,ISBLANK($C204)),"",MAX(AM204,AU204,IF($CH204,BC204,0)))</f>
        <v/>
      </c>
      <c r="DB204" s="74" t="str">
        <f aca="false">IF(ISNUMBER(DA204), RANK(DA204,DA$11:DA$510,1), "")</f>
        <v/>
      </c>
      <c r="DC204" s="74" t="str">
        <f aca="false">IF(OR($BK204&lt;&gt;Constants!$B$12,ISBLANK($C204)),"",MAX(BV204,CF204,CQ204))</f>
        <v/>
      </c>
      <c r="DD204" s="74" t="str">
        <f aca="false">IF(ISNUMBER(DC204),RANK(DC204,DC$11:DC$510),"")</f>
        <v/>
      </c>
      <c r="DE204" s="77" t="str">
        <f aca="false">IFERROR(IF(OR($BK204&lt;&gt;Constants!$B$12, ISBLANK($C204)),"",LARGE(CS204:CU204,2)), 0)</f>
        <v/>
      </c>
      <c r="DF204" s="75" t="str">
        <f aca="false">IF(ISNUMBER(DE204), RANK(DE204,DE$11:DE$510), "")</f>
        <v/>
      </c>
      <c r="DG204" s="74" t="str">
        <f aca="false">IF(ISBLANK($C204),"",IF(BK204=Constants!$B$12,RANK($CX204, $CX$11:$CX$510, 1)+
SUMPRODUCT(--($CX$11:$CX$510=$CX204),--($CZ204&gt;$CZ$11:$CZ$510))+
SUMPRODUCT(--($CX$11:$CX$510=$CX204),--($CZ204=$CZ$11:$CZ$510),--($DB204&gt;$DB$11:$DB$510))+
SUMPRODUCT(--($CX$11:$CX$510=$CX204),--($CZ204=$CZ$11:$CZ$510),--($DB204=$DB$11:$DB$510), --($DD204&gt;$DD$11:$DD$510))+
SUMPRODUCT(--($CX$11:$CX$510=$CX204),--($CZ204=$CZ$11:$CZ$510),--($DB204=$DB$11:$DB$510), --($DD204=$DD$11:$DD$510), --($DF204&gt;$DF$11:$DF$510))
,BK204)
)</f>
        <v/>
      </c>
      <c r="DH204" s="74" t="str">
        <f aca="false">IF(ISBLANK(C204),"",IF(BK204&lt;&gt;Constants!$B$12, BK204, CX204-DG204))</f>
        <v/>
      </c>
      <c r="DI204" s="75"/>
      <c r="DJ204" s="78"/>
      <c r="DK204" s="79" t="str">
        <f aca="false">IF(ISBLANK($C204),"",IF($BK204=Constants!$B$13,$BM204,""))</f>
        <v/>
      </c>
      <c r="DL204" s="78" t="str">
        <f aca="false">IF(ISBLANK($C204),"",IF($BK204&lt;&gt;Constants!$B$12,"",IF(COUNT($CS204:$CU204)=0,"",MATCH($CV204,$CS204:$CU204,0))))</f>
        <v/>
      </c>
      <c r="DM204" s="80" t="str">
        <f aca="false">IF(ISNUMBER($DL204),CHOOSE($DL204,$BR204,$CB204,$CM204),"")</f>
        <v/>
      </c>
      <c r="DN204" s="80" t="str">
        <f aca="false">IF(ISNUMBER($DL204),CHOOSE($DL204,$BT204,$CD204,$CO204),"")</f>
        <v/>
      </c>
      <c r="DO204" s="80" t="str">
        <f aca="false">IF(ISNUMBER($DL204),CHOOSE($DL204,$BV204,$CF204,$CQ204),"")</f>
        <v/>
      </c>
      <c r="DP204" s="81" t="str">
        <f aca="false">IF(ISBLANK(C204),"",IF(BK204&lt;&gt;Constants!$B$12, BK204 ,CW204))</f>
        <v/>
      </c>
      <c r="DQ204" s="82" t="str">
        <f aca="false">IF(ISBLANK($C204),"",IF($BK204&lt;&gt;Constants!$B$12,$BK204,$BL204))</f>
        <v/>
      </c>
      <c r="DR204" s="82" t="str">
        <f aca="false">IF(ISBLANK(C204),"",DH204)</f>
        <v/>
      </c>
      <c r="DS204" s="82" t="str">
        <f aca="false">IF(ISBLANK(C204),"",DG204)</f>
        <v/>
      </c>
      <c r="DT204" s="83" t="str">
        <f aca="false">IF(ISBLANK(C204),
  "",
IF(DS204=Constants!$B$9,COUNTA($C$11:$C510)+2,IF(DS204=Constants!$B$10,COUNTA($C$11:$C510)+1,IF(DS204=Constants!$B$11,COUNTA($C$11:$C510),DS204))))</f>
        <v/>
      </c>
      <c r="DU204" s="3"/>
      <c r="DV204" s="84" t="n">
        <f aca="false">IF(OR(ISNUMBER(DS204),DS204="DQ",DS204="P",DS204="NS"),
    1,
    0
)</f>
        <v>0</v>
      </c>
      <c r="DW204" s="84" t="n">
        <v>194</v>
      </c>
      <c r="DX204" s="84" t="str">
        <f aca="false">IF(ISBLANK($C204),"",IF(ISNUMBER(DT204),DT204+ROW($B204)/1000,""))</f>
        <v/>
      </c>
      <c r="DY204" s="84" t="str">
        <f aca="false">IF(ISNUMBER(DX204), RANK(DX204,DX$11:DX$510,1), "")</f>
        <v/>
      </c>
      <c r="DZ204" s="84" t="str">
        <f aca="false">IF(ISBLANK($C204),
    "",
    $B204
)</f>
        <v/>
      </c>
      <c r="EA204" s="84" t="str">
        <f aca="false">IF(ISBLANK($C204),
    "",
    $C204
)</f>
        <v/>
      </c>
      <c r="EB204" s="84" t="str">
        <f aca="false">IF(ISBLANK($C204),
    "",
    $D204
)</f>
        <v/>
      </c>
      <c r="EC204" s="84" t="str">
        <f aca="false">IF(ISBLANK($C204),"",$DQ204)</f>
        <v/>
      </c>
      <c r="ED204" s="86" t="str">
        <f aca="false">DP204</f>
        <v/>
      </c>
      <c r="EE204" s="84" t="str">
        <f aca="false">IF(ISBLANK($C204),
    "",
    DS204
)</f>
        <v/>
      </c>
      <c r="EF204" s="87" t="str">
        <f aca="false">IF(DW204&gt;DV$10,
    "",
    VLOOKUP(DW204,DY$11:EE702,7,FALSE())
)</f>
        <v/>
      </c>
      <c r="EG204" s="88" t="str">
        <f aca="false">IF(DW204&gt;DV$10,
    "",
    VLOOKUP(DW204,DY$11:EE702,2,FALSE())
)</f>
        <v/>
      </c>
      <c r="EH204" s="88" t="str">
        <f aca="false">IF(DW204&gt;DV$10,
    "",
    VLOOKUP(DW204,DY$11:EE702,3,FALSE())
)</f>
        <v/>
      </c>
      <c r="EI204" s="88" t="str">
        <f aca="false">IF(DW204&gt;DV$10,
    "",
    VLOOKUP(DW204,DY$11:EE702,4,FALSE())
)</f>
        <v/>
      </c>
      <c r="EJ204" s="89" t="str">
        <f aca="false">IF(DW204&gt;DV$10,
    "",
    VLOOKUP(DW204,DY$11:EE702,6,FALSE())
)</f>
        <v/>
      </c>
      <c r="EK204" s="59"/>
    </row>
    <row r="205" customFormat="false" ht="15.75" hidden="false" customHeight="false" outlineLevel="0" collapsed="false">
      <c r="A205" s="3"/>
      <c r="B205" s="155"/>
      <c r="C205" s="156"/>
      <c r="D205" s="96"/>
      <c r="E205" s="157"/>
      <c r="F205" s="148"/>
      <c r="G205" s="148"/>
      <c r="H205" s="149"/>
      <c r="I205" s="150"/>
      <c r="J205" s="151"/>
      <c r="K205" s="151"/>
      <c r="L205" s="151"/>
      <c r="M205" s="151"/>
      <c r="N205" s="152"/>
      <c r="O205" s="103"/>
      <c r="P205" s="148"/>
      <c r="Q205" s="149"/>
      <c r="R205" s="150"/>
      <c r="S205" s="151"/>
      <c r="T205" s="151"/>
      <c r="U205" s="151"/>
      <c r="V205" s="151"/>
      <c r="W205" s="152"/>
      <c r="X205" s="103"/>
      <c r="Y205" s="148"/>
      <c r="Z205" s="149"/>
      <c r="AA205" s="150"/>
      <c r="AB205" s="151"/>
      <c r="AC205" s="151"/>
      <c r="AD205" s="151"/>
      <c r="AE205" s="151"/>
      <c r="AF205" s="152"/>
      <c r="AG205" s="104"/>
      <c r="AH205" s="150"/>
      <c r="AI205" s="73"/>
      <c r="AJ205" s="73" t="str">
        <f aca="false">IF(ISBLANK($C205),
  "",
IF(E205=Constants!$B$7,
  TRUE(),
IF(E205=Constants!$B$8,
  FALSE(),
  TRUE()
)))</f>
        <v/>
      </c>
      <c r="AK205" s="74" t="str">
        <f aca="false">IF(ISBLANK($C205),"",IF(F205=Constants!$B$8,FALSE(),TRUE()))</f>
        <v/>
      </c>
      <c r="AL205" s="74" t="str">
        <f aca="false">IF(ISBLANK($C205),"",COUNTA($G205:$O205)&gt;0)</f>
        <v/>
      </c>
      <c r="AM205" s="74" t="str">
        <f aca="false">IF(OR(ISBLANK($C205),$AL205&lt;&gt;TRUE()),"",IF(ISBLANK(G205),Constants!$B$27,MAX(0,G205)))</f>
        <v/>
      </c>
      <c r="AN205" s="74" t="str">
        <f aca="false">IF(OR(ISBLANK($C205),$AL205&lt;&gt;TRUE()),"",IF(ISBLANK(H205),Constants!$B$28,MAX(0,H205)))</f>
        <v/>
      </c>
      <c r="AO205" s="74" t="str">
        <f aca="false">IF(OR(ISBLANK($C205),$AL205&lt;&gt;TRUE()),"",IF(J205=Constants!$B$7,TRUE(),IF(J205=Constants!$B$8,FALSE(),TRUE())))</f>
        <v/>
      </c>
      <c r="AP205" s="74" t="str">
        <f aca="false">IF(OR(ISBLANK($C205),$AL205&lt;&gt;TRUE()),"",IF(I205=Constants!$B$7,TRUE(),IF(I205=Constants!$B$8,FALSE(),TRUE())))</f>
        <v/>
      </c>
      <c r="AQ205" s="74" t="str">
        <f aca="false">IF(OR(ISBLANK($C205),$AL205&lt;&gt;TRUE()),"",IF(K205=Constants!$B$33,TRUE(),IF(K205=Constants!$B$34,FALSE(),IF(AND(ISNUMBER(O205),OR(ISBLANK(N205),N205=0)),TRUE(),IF(AND(ISBLANK(O205),ISNUMBER(N205),N205&lt;&gt;0),FALSE(),"")))))</f>
        <v/>
      </c>
      <c r="AR205" s="74" t="str">
        <f aca="false">IF(OR(ISBLANK($C205),$AL205&lt;&gt;TRUE()),"",IF(ISBLANK(L205),Constants!$B$35,MAX(0,MIN(Constants!$B$31,L205))))</f>
        <v/>
      </c>
      <c r="AS205" s="74" t="str">
        <f aca="false">IF(OR(ISBLANK($C205),$AL205&lt;&gt;TRUE()),"",IF(ISBLANK(M205),Constants!$B$35,MAX(0,MIN(Constants!$B$32,M205))))</f>
        <v/>
      </c>
      <c r="AT205" s="74" t="str">
        <f aca="false">IF(ISBLANK($C205),"",COUNTA($P205:$X205)&gt;0)</f>
        <v/>
      </c>
      <c r="AU205" s="74" t="str">
        <f aca="false">IF(OR(ISBLANK($C205),$AT205&lt;&gt;TRUE()),"",IF(ISBLANK(P205),Constants!$B$27,MAX(0,P205)))</f>
        <v/>
      </c>
      <c r="AV205" s="74" t="str">
        <f aca="false">IF(OR(ISBLANK($C205),$AT205&lt;&gt;TRUE()),"",IF(ISBLANK(Q205),Constants!$B$28,MAX(0,Q205)))</f>
        <v/>
      </c>
      <c r="AW205" s="74" t="str">
        <f aca="false">IF(OR(ISBLANK($C205),$AT205&lt;&gt;TRUE()),"",IF(S205=Constants!$B$7,TRUE(),IF(S205=Constants!$B$8,FALSE(),TRUE())))</f>
        <v/>
      </c>
      <c r="AX205" s="74" t="str">
        <f aca="false">IF(OR(ISBLANK($C205),$AT205&lt;&gt;TRUE()),"",IF(R205=Constants!$B$7,TRUE(),IF(R205=Constants!$B$8,FALSE(),TRUE())))</f>
        <v/>
      </c>
      <c r="AY205" s="74" t="str">
        <f aca="false">IF(OR(ISBLANK($C205),$AT205&lt;&gt;TRUE()),"",IF(T205=Constants!$B$33,TRUE(),IF(T205=Constants!$B$34,FALSE(),IF(AND(ISNUMBER(X205),OR(ISBLANK(W205),W205=0)),TRUE(),IF(AND(ISBLANK(X205),ISNUMBER(W205),W205&lt;&gt;0),FALSE(),"")))))</f>
        <v/>
      </c>
      <c r="AZ205" s="74" t="str">
        <f aca="false">IF(OR(ISBLANK($C205),$AT205&lt;&gt;TRUE()),"",IF(ISBLANK(U205),Constants!$B$35,MAX(0,MIN(Constants!$B$31,U205))))</f>
        <v/>
      </c>
      <c r="BA205" s="74" t="str">
        <f aca="false">IF(OR(ISBLANK($C205),$AT205&lt;&gt;TRUE()),"",IF(ISBLANK(V205),Constants!$B$35,MAX(0,MIN(Constants!$B$32,V205))))</f>
        <v/>
      </c>
      <c r="BB205" s="74" t="str">
        <f aca="false">IF(ISBLANK($C205),"",COUNTA($Y205:$AG205)&gt;0)</f>
        <v/>
      </c>
      <c r="BC205" s="74" t="str">
        <f aca="false">IF(OR(ISBLANK($C205),$BB205&lt;&gt;TRUE()),"",IF(ISBLANK(Y205),Constants!$B$27,MAX(0,Y205)))</f>
        <v/>
      </c>
      <c r="BD205" s="74" t="str">
        <f aca="false">IF(OR(ISBLANK($C205),$BB205&lt;&gt;TRUE()),"",IF(ISBLANK(Z205),Constants!$B$28,MAX(0,Z205)))</f>
        <v/>
      </c>
      <c r="BE205" s="74" t="str">
        <f aca="false">IF(OR(ISBLANK($C205),$BB205&lt;&gt;TRUE()),"",IF(AB205=Constants!$B$7,TRUE(),IF(AB205=Constants!$B$8,FALSE(),TRUE())))</f>
        <v/>
      </c>
      <c r="BF205" s="74" t="str">
        <f aca="false">IF(OR(ISBLANK($C205),$BB205&lt;&gt;TRUE()),"",IF(AA205=Constants!$B$7,TRUE(),IF(AA205=Constants!$B$8,FALSE(),TRUE())))</f>
        <v/>
      </c>
      <c r="BG205" s="74" t="str">
        <f aca="false">IF(OR(ISBLANK($C205),$BB205&lt;&gt;TRUE()),"",IF(AC205=Constants!$B$33,TRUE(),IF(AC205=Constants!$B$34,FALSE(),IF(AND(ISNUMBER(AG205),OR(ISBLANK(AF205),AF205=0)),TRUE(),IF(AND(ISBLANK(AG205),ISNUMBER(AF205),AF205&lt;&gt;0),FALSE(),"")))))</f>
        <v/>
      </c>
      <c r="BH205" s="74" t="str">
        <f aca="false">IF(OR(ISBLANK($C205),$BB205&lt;&gt;TRUE()),"",IF(ISBLANK(AD205),Constants!$B$35,MAX(0,MIN(Constants!$B$31,AD205))))</f>
        <v/>
      </c>
      <c r="BI205" s="74" t="str">
        <f aca="false">IF(OR(ISBLANK($C205),$BB205&lt;&gt;TRUE()),"",IF(ISBLANK(AE205),Constants!$B$35,MAX(0,MIN(Constants!$B$32,AE205))))</f>
        <v/>
      </c>
      <c r="BJ205" s="75" t="str">
        <f aca="false">IF(ISBLANK($C205),
  "",
IF(AH205=Constants!$B$7,
  TRUE(),
IF(AH205=Constants!$B$8,
  FALSE(),
  FALSE()
)))</f>
        <v/>
      </c>
      <c r="BK205" s="74" t="str">
        <f aca="false">IF(ISBLANK($C205),"",IF($BJ205,Constants!$B$9,IF(COUNTA($E205:$AH205)=0,Constants!$B$10,IF(NOT($AK205),Constants!$B$11,IF(AND(NOT(ISNUMBER($BM205)),COUNTA($O205,$X205,$AG205)&gt;0),Constants!$B$13,Constants!$B$12)))))</f>
        <v/>
      </c>
      <c r="BL205" s="74" t="str">
        <f aca="false">IF(ISBLANK($C205),"",IF($BK205&lt;&gt;Constants!$B$12,$BK205,Constants!$B$4))</f>
        <v/>
      </c>
      <c r="BM205" s="73" t="str">
        <f aca="false">IF(OR(ISBLANK($D$8), NOT(ISNUMBER($D$8))), Constants!$B$17,$D$8)</f>
        <v>ERROR: Set Target Time in cell D8</v>
      </c>
      <c r="BN205" s="73" t="str">
        <f aca="false">IF(OR($BK205&lt;&gt;Constants!$B$12,$AL205&lt;&gt;TRUE()),"",IF(NOT($AO205),TRUE(),IF($AQ205="","",$AQ205)))</f>
        <v/>
      </c>
      <c r="BO205" s="74" t="b">
        <f aca="false">IF(BN205="",FALSE(),IF(NOT($AO205),TRUE(),IF($AQ205,ISNUMBER(O205),ISNUMBER(N205))))</f>
        <v>0</v>
      </c>
      <c r="BP205" s="76" t="str">
        <f aca="false">IF(BO205,IF($AJ205,1,Constants!$B$22)*POWER(Constants!$B$23,MAX($AM205,0))*POWER(Constants!$B$24,MAX($AN205,0)),"")</f>
        <v/>
      </c>
      <c r="BQ205" s="74" t="str">
        <f aca="false">IF(OR($BK205&lt;&gt;Constants!$B$12,NOT($BO205)),"",IF(NOT($AO205),0,Constants!$B$19*IF($AQ205,1,MAX(0,MIN(1,(Constants!$B$20-N205)/Constants!$B$20)))))</f>
        <v/>
      </c>
      <c r="BR205" s="74" t="str">
        <f aca="false">IF(BQ205="","",BQ205*IF($AP205,1,Constants!$B$25)*BP205)</f>
        <v/>
      </c>
      <c r="BS205" s="74" t="str">
        <f aca="false">IF(OR($BK205&lt;&gt;Constants!$B$12,NOT($BO205)),"",IF(NOT($AO205),0,IF(NOT($AQ205),0,MAX(0,Constants!$B$21*(1-ABS(O205-$BM205)/$BM205)))))</f>
        <v/>
      </c>
      <c r="BT205" s="74" t="str">
        <f aca="false">IF(BS205="","",BS205*BP205)</f>
        <v/>
      </c>
      <c r="BU205" s="74" t="str">
        <f aca="false">IF(OR($BK205&lt;&gt;Constants!$B$12,NOT($BO205)),"",IF(OR(NOT($AO205),NOT($AP205)),0,MIN(Constants!$B$18,(Constants!$B$29*$AR205+Constants!$B$30*$AS205)*IF($AQ205,1,MAX(0,MIN(1,(Constants!$B$20-N205)/Constants!$B$20))))))</f>
        <v/>
      </c>
      <c r="BV205" s="74" t="str">
        <f aca="false">IF(BU205="","",BU205*BP205)</f>
        <v/>
      </c>
      <c r="BW205" s="75" t="str">
        <f aca="false">IF(OR($BK205&lt;&gt;Constants!$B$12,NOT($BO205)),"",BR205+BT205+BV205)</f>
        <v/>
      </c>
      <c r="BX205" s="73" t="str">
        <f aca="false">IF(OR($BK205&lt;&gt;Constants!$B$12,$AT205&lt;&gt;TRUE()),"",IF(NOT($AW205),TRUE(),IF($AY205="","",$AY205)))</f>
        <v/>
      </c>
      <c r="BY205" s="74" t="b">
        <f aca="false">IF(BX205="",FALSE(),IF(NOT($AW205),TRUE(),IF($AY205,ISNUMBER(X205),ISNUMBER(W205))))</f>
        <v>0</v>
      </c>
      <c r="BZ205" s="76" t="str">
        <f aca="false">IF(BY205,IF($AJ205,1,Constants!$B$22)*POWER(Constants!$B$23,MAX($AU205,0))*POWER(Constants!$B$24,MAX($AV205,0)),"")</f>
        <v/>
      </c>
      <c r="CA205" s="74" t="str">
        <f aca="false">IF(OR($BK205&lt;&gt;Constants!$B$12,NOT($BY205)),"",IF(NOT($AW205),0,Constants!$B$19*IF($AY205,1,MAX(0,MIN(1,(Constants!$B$20-W205)/Constants!$B$20)))))</f>
        <v/>
      </c>
      <c r="CB205" s="74" t="str">
        <f aca="false">IF(CA205="","",CA205*IF($AX205,1,Constants!$B$25)*BZ205)</f>
        <v/>
      </c>
      <c r="CC205" s="74" t="str">
        <f aca="false">IF(OR($BK205&lt;&gt;Constants!$B$12,NOT($BY205)),"",IF(NOT($AW205),0,IF(NOT($AY205),0,MAX(0,Constants!$B$21*(1-ABS(X205-$BM205)/$BM205)))))</f>
        <v/>
      </c>
      <c r="CD205" s="74" t="str">
        <f aca="false">IF(CC205="","",CC205*BZ205)</f>
        <v/>
      </c>
      <c r="CE205" s="74" t="str">
        <f aca="false">IF(OR($BK205&lt;&gt;Constants!$B$12,NOT($BY205)),"",IF(OR(NOT($AW205),NOT($AX205)),0,MIN(Constants!$B$18,(Constants!$B$29*$AZ205+Constants!$B$30*$BA205)*IF($AY205,1,MAX(0,MIN(1,(Constants!$B$20-W205)/Constants!$B$20))))))</f>
        <v/>
      </c>
      <c r="CF205" s="74" t="str">
        <f aca="false">IF(CE205="","",CE205*BZ205)</f>
        <v/>
      </c>
      <c r="CG205" s="75" t="str">
        <f aca="false">IF(OR($BK205&lt;&gt;Constants!$B$12,NOT($BY205)),"",CB205+CD205+CF205)</f>
        <v/>
      </c>
      <c r="CH205" s="73" t="b">
        <f aca="false">IF(OR(BN205="",BX205=""),TRUE(),BN205&lt;&gt;BX205)</f>
        <v>1</v>
      </c>
      <c r="CI205" s="74" t="str">
        <f aca="false">IF(OR($BK205&lt;&gt;Constants!$B$12,$BB205&lt;&gt;TRUE(),NOT($CH205)),"",IF(NOT($BE205),TRUE(),IF($BG205="","",$BG205)))</f>
        <v/>
      </c>
      <c r="CJ205" s="74" t="b">
        <f aca="false">IF(CI205="",FALSE(),IF(NOT($BE205),TRUE(),IF($BG205,ISNUMBER(AG205),ISNUMBER(AF205))))</f>
        <v>0</v>
      </c>
      <c r="CK205" s="76" t="str">
        <f aca="false">IF(CJ205,IF($AJ205,1,Constants!$B$22)*POWER(Constants!$B$23,MAX($BC205,0))*POWER(Constants!$B$24,MAX($BD205,0)),"")</f>
        <v/>
      </c>
      <c r="CL205" s="74" t="str">
        <f aca="false">IF(OR($BK205&lt;&gt;Constants!$B$12,NOT($CJ205)),"",IF(NOT($BE205),0,Constants!$B$19*IF($BG205,1,MAX(0,MIN(1,(Constants!$B$20-AF205)/Constants!$B$20)))))</f>
        <v/>
      </c>
      <c r="CM205" s="74" t="str">
        <f aca="false">IF(CL205="","",CL205*IF($BF205,1,Constants!$B$25)*CK205)</f>
        <v/>
      </c>
      <c r="CN205" s="74" t="str">
        <f aca="false">IF(OR($BK205&lt;&gt;Constants!$B$12,NOT($CJ205)),"",IF(NOT($BE205),0,IF(NOT($BG205),0,MAX(0,Constants!$B$21*(1-ABS(AG205-$BM205)/$BM205)))))</f>
        <v/>
      </c>
      <c r="CO205" s="74" t="str">
        <f aca="false">IF(CN205="","",CN205*CK205)</f>
        <v/>
      </c>
      <c r="CP205" s="74" t="str">
        <f aca="false">IF(OR($BK205&lt;&gt;Constants!$B$12,NOT($CJ205)),"",IF(OR(NOT($BE205),NOT($BF205)),0,MIN(Constants!$B$18,(Constants!$B$29*$BH205+Constants!$B$30*$BI205)*IF($BG205,1,MAX(0,MIN(1,(Constants!$B$20-AF205)/Constants!$B$20))))))</f>
        <v/>
      </c>
      <c r="CQ205" s="74" t="str">
        <f aca="false">IF(CP205="","",CP205*CK205)</f>
        <v/>
      </c>
      <c r="CR205" s="75" t="str">
        <f aca="false">IF(OR($BK205&lt;&gt;Constants!$B$12,NOT($CJ205)),"",CM205+CO205+CQ205)</f>
        <v/>
      </c>
      <c r="CS205" s="73" t="str">
        <f aca="false">IF(OR($BK205&lt;&gt;Constants!$B$12,ISBLANK($C205)),"",BW205)</f>
        <v/>
      </c>
      <c r="CT205" s="74" t="str">
        <f aca="false">IF(OR($BK205&lt;&gt;Constants!$B$12,ISBLANK($C205)),"",CG205)</f>
        <v/>
      </c>
      <c r="CU205" s="75" t="str">
        <f aca="false">IF(OR($BK205&lt;&gt;Constants!$B$12,ISBLANK($C205)),"",CR205)</f>
        <v/>
      </c>
      <c r="CV205" s="74" t="str">
        <f aca="false">IF(OR($BK205&lt;&gt;Constants!$B$12,ISBLANK($C205)),"",IF(COUNT(CS205:CU205)=0,0,MAX(CS205:CU205)))</f>
        <v/>
      </c>
      <c r="CW205" s="74" t="str">
        <f aca="false">IF($BK205&lt;&gt;Constants!$B$12,"",CV205)</f>
        <v/>
      </c>
      <c r="CX205" s="74" t="str">
        <f aca="false">IF(ISNUMBER(CW205), RANK(CW205,$CW$11:$CW$510), "")</f>
        <v/>
      </c>
      <c r="CY205" s="73" t="str">
        <f aca="false">IF(OR($BK205&lt;&gt;Constants!$B$12,ISBLANK($C205)),"",MAX(BT205,CD205,CO205))</f>
        <v/>
      </c>
      <c r="CZ205" s="74" t="str">
        <f aca="false">IF(ISNUMBER(CY205), RANK(CY205,CY$11:CY$510), "")</f>
        <v/>
      </c>
      <c r="DA205" s="74" t="str">
        <f aca="false">IF(OR($BK205&lt;&gt;Constants!$B$12,ISBLANK($C205)),"",MAX(AM205,AU205,IF($CH205,BC205,0)))</f>
        <v/>
      </c>
      <c r="DB205" s="74" t="str">
        <f aca="false">IF(ISNUMBER(DA205), RANK(DA205,DA$11:DA$510,1), "")</f>
        <v/>
      </c>
      <c r="DC205" s="74" t="str">
        <f aca="false">IF(OR($BK205&lt;&gt;Constants!$B$12,ISBLANK($C205)),"",MAX(BV205,CF205,CQ205))</f>
        <v/>
      </c>
      <c r="DD205" s="74" t="str">
        <f aca="false">IF(ISNUMBER(DC205),RANK(DC205,DC$11:DC$510),"")</f>
        <v/>
      </c>
      <c r="DE205" s="77" t="str">
        <f aca="false">IFERROR(IF(OR($BK205&lt;&gt;Constants!$B$12, ISBLANK($C205)),"",LARGE(CS205:CU205,2)), 0)</f>
        <v/>
      </c>
      <c r="DF205" s="75" t="str">
        <f aca="false">IF(ISNUMBER(DE205), RANK(DE205,DE$11:DE$510), "")</f>
        <v/>
      </c>
      <c r="DG205" s="74" t="str">
        <f aca="false">IF(ISBLANK($C205),"",IF(BK205=Constants!$B$12,RANK($CX205, $CX$11:$CX$510, 1)+
SUMPRODUCT(--($CX$11:$CX$510=$CX205),--($CZ205&gt;$CZ$11:$CZ$510))+
SUMPRODUCT(--($CX$11:$CX$510=$CX205),--($CZ205=$CZ$11:$CZ$510),--($DB205&gt;$DB$11:$DB$510))+
SUMPRODUCT(--($CX$11:$CX$510=$CX205),--($CZ205=$CZ$11:$CZ$510),--($DB205=$DB$11:$DB$510), --($DD205&gt;$DD$11:$DD$510))+
SUMPRODUCT(--($CX$11:$CX$510=$CX205),--($CZ205=$CZ$11:$CZ$510),--($DB205=$DB$11:$DB$510), --($DD205=$DD$11:$DD$510), --($DF205&gt;$DF$11:$DF$510))
,BK205)
)</f>
        <v/>
      </c>
      <c r="DH205" s="74" t="str">
        <f aca="false">IF(ISBLANK(C205),"",IF(BK205&lt;&gt;Constants!$B$12, BK205, CX205-DG205))</f>
        <v/>
      </c>
      <c r="DI205" s="75"/>
      <c r="DJ205" s="78"/>
      <c r="DK205" s="79" t="str">
        <f aca="false">IF(ISBLANK($C205),"",IF($BK205=Constants!$B$13,$BM205,""))</f>
        <v/>
      </c>
      <c r="DL205" s="78" t="str">
        <f aca="false">IF(ISBLANK($C205),"",IF($BK205&lt;&gt;Constants!$B$12,"",IF(COUNT($CS205:$CU205)=0,"",MATCH($CV205,$CS205:$CU205,0))))</f>
        <v/>
      </c>
      <c r="DM205" s="80" t="str">
        <f aca="false">IF(ISNUMBER($DL205),CHOOSE($DL205,$BR205,$CB205,$CM205),"")</f>
        <v/>
      </c>
      <c r="DN205" s="80" t="str">
        <f aca="false">IF(ISNUMBER($DL205),CHOOSE($DL205,$BT205,$CD205,$CO205),"")</f>
        <v/>
      </c>
      <c r="DO205" s="80" t="str">
        <f aca="false">IF(ISNUMBER($DL205),CHOOSE($DL205,$BV205,$CF205,$CQ205),"")</f>
        <v/>
      </c>
      <c r="DP205" s="81" t="str">
        <f aca="false">IF(ISBLANK(C205),"",IF(BK205&lt;&gt;Constants!$B$12, BK205 ,CW205))</f>
        <v/>
      </c>
      <c r="DQ205" s="82" t="str">
        <f aca="false">IF(ISBLANK($C205),"",IF($BK205&lt;&gt;Constants!$B$12,$BK205,$BL205))</f>
        <v/>
      </c>
      <c r="DR205" s="82" t="str">
        <f aca="false">IF(ISBLANK(C205),"",DH205)</f>
        <v/>
      </c>
      <c r="DS205" s="82" t="str">
        <f aca="false">IF(ISBLANK(C205),"",DG205)</f>
        <v/>
      </c>
      <c r="DT205" s="83" t="str">
        <f aca="false">IF(ISBLANK(C205),
  "",
IF(DS205=Constants!$B$9,COUNTA($C$11:$C510)+2,IF(DS205=Constants!$B$10,COUNTA($C$11:$C510)+1,IF(DS205=Constants!$B$11,COUNTA($C$11:$C510),DS205))))</f>
        <v/>
      </c>
      <c r="DU205" s="3"/>
      <c r="DV205" s="84" t="n">
        <f aca="false">IF(OR(ISNUMBER(DS205),DS205="DQ",DS205="P",DS205="NS"),
    1,
    0
)</f>
        <v>0</v>
      </c>
      <c r="DW205" s="84" t="n">
        <v>195</v>
      </c>
      <c r="DX205" s="84" t="str">
        <f aca="false">IF(ISBLANK($C205),"",IF(ISNUMBER(DT205),DT205+ROW($B205)/1000,""))</f>
        <v/>
      </c>
      <c r="DY205" s="84" t="str">
        <f aca="false">IF(ISNUMBER(DX205), RANK(DX205,DX$11:DX$510,1), "")</f>
        <v/>
      </c>
      <c r="DZ205" s="84" t="str">
        <f aca="false">IF(ISBLANK($C205),
    "",
    $B205
)</f>
        <v/>
      </c>
      <c r="EA205" s="84" t="str">
        <f aca="false">IF(ISBLANK($C205),
    "",
    $C205
)</f>
        <v/>
      </c>
      <c r="EB205" s="84" t="str">
        <f aca="false">IF(ISBLANK($C205),
    "",
    $D205
)</f>
        <v/>
      </c>
      <c r="EC205" s="84" t="str">
        <f aca="false">IF(ISBLANK($C205),"",$DQ205)</f>
        <v/>
      </c>
      <c r="ED205" s="86" t="str">
        <f aca="false">DP205</f>
        <v/>
      </c>
      <c r="EE205" s="84" t="str">
        <f aca="false">IF(ISBLANK($C205),
    "",
    DS205
)</f>
        <v/>
      </c>
      <c r="EF205" s="87" t="str">
        <f aca="false">IF(DW205&gt;DV$10,
    "",
    VLOOKUP(DW205,DY$11:EE703,7,FALSE())
)</f>
        <v/>
      </c>
      <c r="EG205" s="88" t="str">
        <f aca="false">IF(DW205&gt;DV$10,
    "",
    VLOOKUP(DW205,DY$11:EE703,2,FALSE())
)</f>
        <v/>
      </c>
      <c r="EH205" s="88" t="str">
        <f aca="false">IF(DW205&gt;DV$10,
    "",
    VLOOKUP(DW205,DY$11:EE703,3,FALSE())
)</f>
        <v/>
      </c>
      <c r="EI205" s="88" t="str">
        <f aca="false">IF(DW205&gt;DV$10,
    "",
    VLOOKUP(DW205,DY$11:EE703,4,FALSE())
)</f>
        <v/>
      </c>
      <c r="EJ205" s="89" t="str">
        <f aca="false">IF(DW205&gt;DV$10,
    "",
    VLOOKUP(DW205,DY$11:EE703,6,FALSE())
)</f>
        <v/>
      </c>
      <c r="EK205" s="59"/>
    </row>
    <row r="206" customFormat="false" ht="15.75" hidden="false" customHeight="false" outlineLevel="0" collapsed="false">
      <c r="A206" s="3"/>
      <c r="B206" s="153"/>
      <c r="C206" s="154"/>
      <c r="D206" s="135"/>
      <c r="E206" s="158"/>
      <c r="F206" s="137"/>
      <c r="G206" s="137"/>
      <c r="H206" s="138"/>
      <c r="I206" s="139"/>
      <c r="J206" s="140"/>
      <c r="K206" s="140"/>
      <c r="L206" s="140"/>
      <c r="M206" s="140"/>
      <c r="N206" s="141"/>
      <c r="O206" s="142"/>
      <c r="P206" s="137"/>
      <c r="Q206" s="138"/>
      <c r="R206" s="139"/>
      <c r="S206" s="140"/>
      <c r="T206" s="140"/>
      <c r="U206" s="140"/>
      <c r="V206" s="140"/>
      <c r="W206" s="141"/>
      <c r="X206" s="142"/>
      <c r="Y206" s="137"/>
      <c r="Z206" s="138"/>
      <c r="AA206" s="139"/>
      <c r="AB206" s="140"/>
      <c r="AC206" s="140"/>
      <c r="AD206" s="140"/>
      <c r="AE206" s="140"/>
      <c r="AF206" s="141"/>
      <c r="AG206" s="143"/>
      <c r="AH206" s="139"/>
      <c r="AI206" s="116"/>
      <c r="AJ206" s="116" t="str">
        <f aca="false">IF(ISBLANK($C206),
  "",
IF(E206=Constants!$B$7,
  TRUE(),
IF(E206=Constants!$B$8,
  FALSE(),
  TRUE()
)))</f>
        <v/>
      </c>
      <c r="AK206" s="117" t="str">
        <f aca="false">IF(ISBLANK($C206),"",IF(F206=Constants!$B$8,FALSE(),TRUE()))</f>
        <v/>
      </c>
      <c r="AL206" s="117" t="str">
        <f aca="false">IF(ISBLANK($C206),"",COUNTA($G206:$O206)&gt;0)</f>
        <v/>
      </c>
      <c r="AM206" s="117" t="str">
        <f aca="false">IF(OR(ISBLANK($C206),$AL206&lt;&gt;TRUE()),"",IF(ISBLANK(G206),Constants!$B$27,MAX(0,G206)))</f>
        <v/>
      </c>
      <c r="AN206" s="117" t="str">
        <f aca="false">IF(OR(ISBLANK($C206),$AL206&lt;&gt;TRUE()),"",IF(ISBLANK(H206),Constants!$B$28,MAX(0,H206)))</f>
        <v/>
      </c>
      <c r="AO206" s="117" t="str">
        <f aca="false">IF(OR(ISBLANK($C206),$AL206&lt;&gt;TRUE()),"",IF(J206=Constants!$B$7,TRUE(),IF(J206=Constants!$B$8,FALSE(),TRUE())))</f>
        <v/>
      </c>
      <c r="AP206" s="117" t="str">
        <f aca="false">IF(OR(ISBLANK($C206),$AL206&lt;&gt;TRUE()),"",IF(I206=Constants!$B$7,TRUE(),IF(I206=Constants!$B$8,FALSE(),TRUE())))</f>
        <v/>
      </c>
      <c r="AQ206" s="117" t="str">
        <f aca="false">IF(OR(ISBLANK($C206),$AL206&lt;&gt;TRUE()),"",IF(K206=Constants!$B$33,TRUE(),IF(K206=Constants!$B$34,FALSE(),IF(AND(ISNUMBER(O206),OR(ISBLANK(N206),N206=0)),TRUE(),IF(AND(ISBLANK(O206),ISNUMBER(N206),N206&lt;&gt;0),FALSE(),"")))))</f>
        <v/>
      </c>
      <c r="AR206" s="117" t="str">
        <f aca="false">IF(OR(ISBLANK($C206),$AL206&lt;&gt;TRUE()),"",IF(ISBLANK(L206),Constants!$B$35,MAX(0,MIN(Constants!$B$31,L206))))</f>
        <v/>
      </c>
      <c r="AS206" s="117" t="str">
        <f aca="false">IF(OR(ISBLANK($C206),$AL206&lt;&gt;TRUE()),"",IF(ISBLANK(M206),Constants!$B$35,MAX(0,MIN(Constants!$B$32,M206))))</f>
        <v/>
      </c>
      <c r="AT206" s="117" t="str">
        <f aca="false">IF(ISBLANK($C206),"",COUNTA($P206:$X206)&gt;0)</f>
        <v/>
      </c>
      <c r="AU206" s="117" t="str">
        <f aca="false">IF(OR(ISBLANK($C206),$AT206&lt;&gt;TRUE()),"",IF(ISBLANK(P206),Constants!$B$27,MAX(0,P206)))</f>
        <v/>
      </c>
      <c r="AV206" s="117" t="str">
        <f aca="false">IF(OR(ISBLANK($C206),$AT206&lt;&gt;TRUE()),"",IF(ISBLANK(Q206),Constants!$B$28,MAX(0,Q206)))</f>
        <v/>
      </c>
      <c r="AW206" s="117" t="str">
        <f aca="false">IF(OR(ISBLANK($C206),$AT206&lt;&gt;TRUE()),"",IF(S206=Constants!$B$7,TRUE(),IF(S206=Constants!$B$8,FALSE(),TRUE())))</f>
        <v/>
      </c>
      <c r="AX206" s="117" t="str">
        <f aca="false">IF(OR(ISBLANK($C206),$AT206&lt;&gt;TRUE()),"",IF(R206=Constants!$B$7,TRUE(),IF(R206=Constants!$B$8,FALSE(),TRUE())))</f>
        <v/>
      </c>
      <c r="AY206" s="117" t="str">
        <f aca="false">IF(OR(ISBLANK($C206),$AT206&lt;&gt;TRUE()),"",IF(T206=Constants!$B$33,TRUE(),IF(T206=Constants!$B$34,FALSE(),IF(AND(ISNUMBER(X206),OR(ISBLANK(W206),W206=0)),TRUE(),IF(AND(ISBLANK(X206),ISNUMBER(W206),W206&lt;&gt;0),FALSE(),"")))))</f>
        <v/>
      </c>
      <c r="AZ206" s="117" t="str">
        <f aca="false">IF(OR(ISBLANK($C206),$AT206&lt;&gt;TRUE()),"",IF(ISBLANK(U206),Constants!$B$35,MAX(0,MIN(Constants!$B$31,U206))))</f>
        <v/>
      </c>
      <c r="BA206" s="117" t="str">
        <f aca="false">IF(OR(ISBLANK($C206),$AT206&lt;&gt;TRUE()),"",IF(ISBLANK(V206),Constants!$B$35,MAX(0,MIN(Constants!$B$32,V206))))</f>
        <v/>
      </c>
      <c r="BB206" s="117" t="str">
        <f aca="false">IF(ISBLANK($C206),"",COUNTA($Y206:$AG206)&gt;0)</f>
        <v/>
      </c>
      <c r="BC206" s="117" t="str">
        <f aca="false">IF(OR(ISBLANK($C206),$BB206&lt;&gt;TRUE()),"",IF(ISBLANK(Y206),Constants!$B$27,MAX(0,Y206)))</f>
        <v/>
      </c>
      <c r="BD206" s="117" t="str">
        <f aca="false">IF(OR(ISBLANK($C206),$BB206&lt;&gt;TRUE()),"",IF(ISBLANK(Z206),Constants!$B$28,MAX(0,Z206)))</f>
        <v/>
      </c>
      <c r="BE206" s="117" t="str">
        <f aca="false">IF(OR(ISBLANK($C206),$BB206&lt;&gt;TRUE()),"",IF(AB206=Constants!$B$7,TRUE(),IF(AB206=Constants!$B$8,FALSE(),TRUE())))</f>
        <v/>
      </c>
      <c r="BF206" s="117" t="str">
        <f aca="false">IF(OR(ISBLANK($C206),$BB206&lt;&gt;TRUE()),"",IF(AA206=Constants!$B$7,TRUE(),IF(AA206=Constants!$B$8,FALSE(),TRUE())))</f>
        <v/>
      </c>
      <c r="BG206" s="117" t="str">
        <f aca="false">IF(OR(ISBLANK($C206),$BB206&lt;&gt;TRUE()),"",IF(AC206=Constants!$B$33,TRUE(),IF(AC206=Constants!$B$34,FALSE(),IF(AND(ISNUMBER(AG206),OR(ISBLANK(AF206),AF206=0)),TRUE(),IF(AND(ISBLANK(AG206),ISNUMBER(AF206),AF206&lt;&gt;0),FALSE(),"")))))</f>
        <v/>
      </c>
      <c r="BH206" s="117" t="str">
        <f aca="false">IF(OR(ISBLANK($C206),$BB206&lt;&gt;TRUE()),"",IF(ISBLANK(AD206),Constants!$B$35,MAX(0,MIN(Constants!$B$31,AD206))))</f>
        <v/>
      </c>
      <c r="BI206" s="117" t="str">
        <f aca="false">IF(OR(ISBLANK($C206),$BB206&lt;&gt;TRUE()),"",IF(ISBLANK(AE206),Constants!$B$35,MAX(0,MIN(Constants!$B$32,AE206))))</f>
        <v/>
      </c>
      <c r="BJ206" s="118" t="str">
        <f aca="false">IF(ISBLANK($C206),
  "",
IF(AH206=Constants!$B$7,
  TRUE(),
IF(AH206=Constants!$B$8,
  FALSE(),
  FALSE()
)))</f>
        <v/>
      </c>
      <c r="BK206" s="117" t="str">
        <f aca="false">IF(ISBLANK($C206),"",IF($BJ206,Constants!$B$9,IF(COUNTA($E206:$AH206)=0,Constants!$B$10,IF(NOT($AK206),Constants!$B$11,IF(AND(NOT(ISNUMBER($BM206)),COUNTA($O206,$X206,$AG206)&gt;0),Constants!$B$13,Constants!$B$12)))))</f>
        <v/>
      </c>
      <c r="BL206" s="117" t="str">
        <f aca="false">IF(ISBLANK($C206),"",IF($BK206&lt;&gt;Constants!$B$12,$BK206,Constants!$B$4))</f>
        <v/>
      </c>
      <c r="BM206" s="116" t="str">
        <f aca="false">IF(OR(ISBLANK($D$8), NOT(ISNUMBER($D$8))), Constants!$B$17,$D$8)</f>
        <v>ERROR: Set Target Time in cell D8</v>
      </c>
      <c r="BN206" s="119" t="str">
        <f aca="false">IF(OR($BK206&lt;&gt;Constants!$B$12,$AL206&lt;&gt;TRUE()),"",IF(NOT($AO206),TRUE(),IF($AQ206="","",$AQ206)))</f>
        <v/>
      </c>
      <c r="BO206" s="120" t="n">
        <f aca="false">IF(BN206="",FALSE(),IF(NOT($AO206),TRUE(),IF($AQ206,ISNUMBER(O206),ISNUMBER(N206))))</f>
        <v>0</v>
      </c>
      <c r="BP206" s="121" t="str">
        <f aca="false">IF(BO206,IF($AJ206,1,Constants!$B$22)*POWER(Constants!$B$23,MAX($AM206,0))*POWER(Constants!$B$24,MAX($AN206,0)),"")</f>
        <v/>
      </c>
      <c r="BQ206" s="117" t="str">
        <f aca="false">IF(OR($BK206&lt;&gt;Constants!$B$12,NOT($BO206)),"",IF(NOT($AO206),0,Constants!$B$19*IF($AQ206,1,MAX(0,MIN(1,(Constants!$B$20-N206)/Constants!$B$20)))))</f>
        <v/>
      </c>
      <c r="BR206" s="117" t="str">
        <f aca="false">IF(BQ206="","",BQ206*IF($AP206,1,Constants!$B$25)*BP206)</f>
        <v/>
      </c>
      <c r="BS206" s="117" t="str">
        <f aca="false">IF(OR($BK206&lt;&gt;Constants!$B$12,NOT($BO206)),"",IF(NOT($AO206),0,IF(NOT($AQ206),0,MAX(0,Constants!$B$21*(1-ABS(O206-$BM206)/$BM206)))))</f>
        <v/>
      </c>
      <c r="BT206" s="117" t="str">
        <f aca="false">IF(BS206="","",BS206*BP206)</f>
        <v/>
      </c>
      <c r="BU206" s="117" t="str">
        <f aca="false">IF(OR($BK206&lt;&gt;Constants!$B$12,NOT($BO206)),"",IF(OR(NOT($AO206),NOT($AP206)),0,MIN(Constants!$B$18,(Constants!$B$29*$AR206+Constants!$B$30*$AS206)*IF($AQ206,1,MAX(0,MIN(1,(Constants!$B$20-N206)/Constants!$B$20))))))</f>
        <v/>
      </c>
      <c r="BV206" s="117" t="str">
        <f aca="false">IF(BU206="","",BU206*BP206)</f>
        <v/>
      </c>
      <c r="BW206" s="122" t="str">
        <f aca="false">IF(OR($BK206&lt;&gt;Constants!$B$12,NOT($BO206)),"",BR206+BT206+BV206)</f>
        <v/>
      </c>
      <c r="BX206" s="119" t="str">
        <f aca="false">IF(OR($BK206&lt;&gt;Constants!$B$12,$AT206&lt;&gt;TRUE()),"",IF(NOT($AW206),TRUE(),IF($AY206="","",$AY206)))</f>
        <v/>
      </c>
      <c r="BY206" s="120" t="n">
        <f aca="false">IF(BX206="",FALSE(),IF(NOT($AW206),TRUE(),IF($AY206,ISNUMBER(X206),ISNUMBER(W206))))</f>
        <v>0</v>
      </c>
      <c r="BZ206" s="121" t="str">
        <f aca="false">IF(BY206,IF($AJ206,1,Constants!$B$22)*POWER(Constants!$B$23,MAX($AU206,0))*POWER(Constants!$B$24,MAX($AV206,0)),"")</f>
        <v/>
      </c>
      <c r="CA206" s="117" t="str">
        <f aca="false">IF(OR($BK206&lt;&gt;Constants!$B$12,NOT($BY206)),"",IF(NOT($AW206),0,Constants!$B$19*IF($AY206,1,MAX(0,MIN(1,(Constants!$B$20-W206)/Constants!$B$20)))))</f>
        <v/>
      </c>
      <c r="CB206" s="117" t="str">
        <f aca="false">IF(CA206="","",CA206*IF($AX206,1,Constants!$B$25)*BZ206)</f>
        <v/>
      </c>
      <c r="CC206" s="117" t="str">
        <f aca="false">IF(OR($BK206&lt;&gt;Constants!$B$12,NOT($BY206)),"",IF(NOT($AW206),0,IF(NOT($AY206),0,MAX(0,Constants!$B$21*(1-ABS(X206-$BM206)/$BM206)))))</f>
        <v/>
      </c>
      <c r="CD206" s="117" t="str">
        <f aca="false">IF(CC206="","",CC206*BZ206)</f>
        <v/>
      </c>
      <c r="CE206" s="117" t="str">
        <f aca="false">IF(OR($BK206&lt;&gt;Constants!$B$12,NOT($BY206)),"",IF(OR(NOT($AW206),NOT($AX206)),0,MIN(Constants!$B$18,(Constants!$B$29*$AZ206+Constants!$B$30*$BA206)*IF($AY206,1,MAX(0,MIN(1,(Constants!$B$20-W206)/Constants!$B$20))))))</f>
        <v/>
      </c>
      <c r="CF206" s="117" t="str">
        <f aca="false">IF(CE206="","",CE206*BZ206)</f>
        <v/>
      </c>
      <c r="CG206" s="122" t="str">
        <f aca="false">IF(OR($BK206&lt;&gt;Constants!$B$12,NOT($BY206)),"",CB206+CD206+CF206)</f>
        <v/>
      </c>
      <c r="CH206" s="119" t="n">
        <f aca="false">IF(OR(BN206="",BX206=""),TRUE(),BN206&lt;&gt;BX206)</f>
        <v>1</v>
      </c>
      <c r="CI206" s="117" t="str">
        <f aca="false">IF(OR($BK206&lt;&gt;Constants!$B$12,$BB206&lt;&gt;TRUE(),NOT($CH206)),"",IF(NOT($BE206),TRUE(),IF($BG206="","",$BG206)))</f>
        <v/>
      </c>
      <c r="CJ206" s="120" t="n">
        <f aca="false">IF(CI206="",FALSE(),IF(NOT($BE206),TRUE(),IF($BG206,ISNUMBER(AG206),ISNUMBER(AF206))))</f>
        <v>0</v>
      </c>
      <c r="CK206" s="121" t="str">
        <f aca="false">IF(CJ206,IF($AJ206,1,Constants!$B$22)*POWER(Constants!$B$23,MAX($BC206,0))*POWER(Constants!$B$24,MAX($BD206,0)),"")</f>
        <v/>
      </c>
      <c r="CL206" s="117" t="str">
        <f aca="false">IF(OR($BK206&lt;&gt;Constants!$B$12,NOT($CJ206)),"",IF(NOT($BE206),0,Constants!$B$19*IF($BG206,1,MAX(0,MIN(1,(Constants!$B$20-AF206)/Constants!$B$20)))))</f>
        <v/>
      </c>
      <c r="CM206" s="117" t="str">
        <f aca="false">IF(CL206="","",CL206*IF($BF206,1,Constants!$B$25)*CK206)</f>
        <v/>
      </c>
      <c r="CN206" s="117" t="str">
        <f aca="false">IF(OR($BK206&lt;&gt;Constants!$B$12,NOT($CJ206)),"",IF(NOT($BE206),0,IF(NOT($BG206),0,MAX(0,Constants!$B$21*(1-ABS(AG206-$BM206)/$BM206)))))</f>
        <v/>
      </c>
      <c r="CO206" s="117" t="str">
        <f aca="false">IF(CN206="","",CN206*CK206)</f>
        <v/>
      </c>
      <c r="CP206" s="117" t="str">
        <f aca="false">IF(OR($BK206&lt;&gt;Constants!$B$12,NOT($CJ206)),"",IF(OR(NOT($BE206),NOT($BF206)),0,MIN(Constants!$B$18,(Constants!$B$29*$BH206+Constants!$B$30*$BI206)*IF($BG206,1,MAX(0,MIN(1,(Constants!$B$20-AF206)/Constants!$B$20))))))</f>
        <v/>
      </c>
      <c r="CQ206" s="117" t="str">
        <f aca="false">IF(CP206="","",CP206*CK206)</f>
        <v/>
      </c>
      <c r="CR206" s="122" t="str">
        <f aca="false">IF(OR($BK206&lt;&gt;Constants!$B$12,NOT($CJ206)),"",CM206+CO206+CQ206)</f>
        <v/>
      </c>
      <c r="CS206" s="116" t="str">
        <f aca="false">IF(OR($BK206&lt;&gt;Constants!$B$12,ISBLANK($C206)),"",BW206)</f>
        <v/>
      </c>
      <c r="CT206" s="117" t="str">
        <f aca="false">IF(OR($BK206&lt;&gt;Constants!$B$12,ISBLANK($C206)),"",CG206)</f>
        <v/>
      </c>
      <c r="CU206" s="118" t="str">
        <f aca="false">IF(OR($BK206&lt;&gt;Constants!$B$12,ISBLANK($C206)),"",CR206)</f>
        <v/>
      </c>
      <c r="CV206" s="117" t="str">
        <f aca="false">IF(OR($BK206&lt;&gt;Constants!$B$12,ISBLANK($C206)),"",IF(COUNT(CS206:CU206)=0,0,MAX(CS206:CU206)))</f>
        <v/>
      </c>
      <c r="CW206" s="117" t="str">
        <f aca="false">IF($BK206&lt;&gt;Constants!$B$12,"",CV206)</f>
        <v/>
      </c>
      <c r="CX206" s="117" t="str">
        <f aca="false">IF(ISNUMBER(CW206), RANK(CW206,$CW$11:$CW$510), "")</f>
        <v/>
      </c>
      <c r="CY206" s="116" t="str">
        <f aca="false">IF(OR($BK206&lt;&gt;Constants!$B$12,ISBLANK($C206)),"",MAX(BT206,CD206,CO206))</f>
        <v/>
      </c>
      <c r="CZ206" s="117" t="str">
        <f aca="false">IF(ISNUMBER(CY206), RANK(CY206,CY$11:CY$510), "")</f>
        <v/>
      </c>
      <c r="DA206" s="117" t="str">
        <f aca="false">IF(OR($BK206&lt;&gt;Constants!$B$12,ISBLANK($C206)),"",MAX(AM206,AU206,IF($CH206,BC206,0)))</f>
        <v/>
      </c>
      <c r="DB206" s="117" t="str">
        <f aca="false">IF(ISNUMBER(DA206), RANK(DA206,DA$11:DA$510,1), "")</f>
        <v/>
      </c>
      <c r="DC206" s="117" t="str">
        <f aca="false">IF(OR($BK206&lt;&gt;Constants!$B$12,ISBLANK($C206)),"",MAX(BV206,CF206,CQ206))</f>
        <v/>
      </c>
      <c r="DD206" s="117" t="str">
        <f aca="false">IF(ISNUMBER(DC206),RANK(DC206,DC$11:DC$510),"")</f>
        <v/>
      </c>
      <c r="DE206" s="123" t="str">
        <f aca="false">IFERROR(IF(OR($BK206&lt;&gt;Constants!$B$12, ISBLANK($C206)),"",LARGE(CS206:CU206,2)), 0)</f>
        <v/>
      </c>
      <c r="DF206" s="118" t="str">
        <f aca="false">IF(ISNUMBER(DE206), RANK(DE206,DE$11:DE$510), "")</f>
        <v/>
      </c>
      <c r="DG206" s="117" t="str">
        <f aca="false">IF(ISBLANK($C206),"",IF(BK206=Constants!$B$12,RANK($CX206, $CX$11:$CX$510, 1)+
SUMPRODUCT(--($CX$11:$CX$510=$CX206),--($CZ206&gt;$CZ$11:$CZ$510))+
SUMPRODUCT(--($CX$11:$CX$510=$CX206),--($CZ206=$CZ$11:$CZ$510),--($DB206&gt;$DB$11:$DB$510))+
SUMPRODUCT(--($CX$11:$CX$510=$CX206),--($CZ206=$CZ$11:$CZ$510),--($DB206=$DB$11:$DB$510), --($DD206&gt;$DD$11:$DD$510))+
SUMPRODUCT(--($CX$11:$CX$510=$CX206),--($CZ206=$CZ$11:$CZ$510),--($DB206=$DB$11:$DB$510), --($DD206=$DD$11:$DD$510), --($DF206&gt;$DF$11:$DF$510))
,BK206)
)</f>
        <v/>
      </c>
      <c r="DH206" s="117" t="str">
        <f aca="false">IF(ISBLANK(C206),"",IF(BK206&lt;&gt;Constants!$B$12, BK206, CX206-DG206))</f>
        <v/>
      </c>
      <c r="DI206" s="118"/>
      <c r="DJ206" s="124"/>
      <c r="DK206" s="125" t="str">
        <f aca="false">IF(ISBLANK($C206),"",IF($BK206=Constants!$B$13,$BM206,""))</f>
        <v/>
      </c>
      <c r="DL206" s="124" t="str">
        <f aca="false">IF(ISBLANK($C206),"",IF($BK206&lt;&gt;Constants!$B$12,"",IF(COUNT($CS206:$CU206)=0,"",MATCH($CV206,$CS206:$CU206,0))))</f>
        <v/>
      </c>
      <c r="DM206" s="126" t="str">
        <f aca="false">IF(ISNUMBER($DL206),CHOOSE($DL206,$BR206,$CB206,$CM206),"")</f>
        <v/>
      </c>
      <c r="DN206" s="126" t="str">
        <f aca="false">IF(ISNUMBER($DL206),CHOOSE($DL206,$BT206,$CD206,$CO206),"")</f>
        <v/>
      </c>
      <c r="DO206" s="126" t="str">
        <f aca="false">IF(ISNUMBER($DL206),CHOOSE($DL206,$BV206,$CF206,$CQ206),"")</f>
        <v/>
      </c>
      <c r="DP206" s="127" t="str">
        <f aca="false">IF(ISBLANK(C206),"",IF(BK206&lt;&gt;Constants!$B$12, BK206 ,CW206))</f>
        <v/>
      </c>
      <c r="DQ206" s="128" t="str">
        <f aca="false">IF(ISBLANK($C206),"",IF($BK206&lt;&gt;Constants!$B$12,$BK206,$BL206))</f>
        <v/>
      </c>
      <c r="DR206" s="128" t="str">
        <f aca="false">IF(ISBLANK(C206),"",DH206)</f>
        <v/>
      </c>
      <c r="DS206" s="128" t="str">
        <f aca="false">IF(ISBLANK(C206),"",DG206)</f>
        <v/>
      </c>
      <c r="DT206" s="129" t="str">
        <f aca="false">IF(ISBLANK(C206),
  "",
IF(DS206=Constants!$B$9,COUNTA($C$11:$C510)+2,IF(DS206=Constants!$B$10,COUNTA($C$11:$C510)+1,IF(DS206=Constants!$B$11,COUNTA($C$11:$C510),DS206))))</f>
        <v/>
      </c>
      <c r="DU206" s="3"/>
      <c r="DV206" s="130" t="n">
        <f aca="false">IF(OR(ISNUMBER(DS206),DS206="DQ",DS206="P",DS206="NS"),
    1,
    0
)</f>
        <v>0</v>
      </c>
      <c r="DW206" s="130" t="n">
        <v>196</v>
      </c>
      <c r="DX206" s="130" t="str">
        <f aca="false">IF(ISBLANK($C206),"",IF(ISNUMBER(DT206),DT206+ROW($B206)/1000,""))</f>
        <v/>
      </c>
      <c r="DY206" s="130" t="str">
        <f aca="false">IF(ISNUMBER(DX206), RANK(DX206,DX$11:DX$510,1), "")</f>
        <v/>
      </c>
      <c r="DZ206" s="130" t="str">
        <f aca="false">IF(ISBLANK($C206),
    "",
    $B206
)</f>
        <v/>
      </c>
      <c r="EA206" s="130" t="str">
        <f aca="false">IF(ISBLANK($C206),
    "",
    $C206
)</f>
        <v/>
      </c>
      <c r="EB206" s="130" t="str">
        <f aca="false">IF(ISBLANK($C206),
    "",
    $D206
)</f>
        <v/>
      </c>
      <c r="EC206" s="130" t="str">
        <f aca="false">IF(ISBLANK($C206),"",$DQ206)</f>
        <v/>
      </c>
      <c r="ED206" s="131" t="str">
        <f aca="false">DP206</f>
        <v/>
      </c>
      <c r="EE206" s="130" t="str">
        <f aca="false">IF(ISBLANK($C206),
    "",
    DS206
)</f>
        <v/>
      </c>
      <c r="EF206" s="132" t="str">
        <f aca="false">IF(DW206&gt;DV$10,
    "",
    VLOOKUP(DW206,DY$11:EE704,7,FALSE())
)</f>
        <v/>
      </c>
      <c r="EG206" s="133" t="str">
        <f aca="false">IF(DW206&gt;DV$10,
    "",
    VLOOKUP(DW206,DY$11:EE704,2,FALSE())
)</f>
        <v/>
      </c>
      <c r="EH206" s="133" t="str">
        <f aca="false">IF(DW206&gt;DV$10,
    "",
    VLOOKUP(DW206,DY$11:EE704,3,FALSE())
)</f>
        <v/>
      </c>
      <c r="EI206" s="133" t="str">
        <f aca="false">IF(DW206&gt;DV$10,
    "",
    VLOOKUP(DW206,DY$11:EE704,4,FALSE())
)</f>
        <v/>
      </c>
      <c r="EJ206" s="134" t="str">
        <f aca="false">IF(DW206&gt;DV$10,
    "",
    VLOOKUP(DW206,DY$11:EE704,6,FALSE())
)</f>
        <v/>
      </c>
      <c r="EK206" s="59"/>
    </row>
    <row r="207" customFormat="false" ht="15.75" hidden="false" customHeight="false" outlineLevel="0" collapsed="false">
      <c r="A207" s="3"/>
      <c r="B207" s="153"/>
      <c r="C207" s="154"/>
      <c r="D207" s="135"/>
      <c r="E207" s="158"/>
      <c r="F207" s="137"/>
      <c r="G207" s="137"/>
      <c r="H207" s="138"/>
      <c r="I207" s="139"/>
      <c r="J207" s="140"/>
      <c r="K207" s="140"/>
      <c r="L207" s="140"/>
      <c r="M207" s="140"/>
      <c r="N207" s="141"/>
      <c r="O207" s="142"/>
      <c r="P207" s="137"/>
      <c r="Q207" s="138"/>
      <c r="R207" s="139"/>
      <c r="S207" s="140"/>
      <c r="T207" s="140"/>
      <c r="U207" s="140"/>
      <c r="V207" s="140"/>
      <c r="W207" s="141"/>
      <c r="X207" s="142"/>
      <c r="Y207" s="137"/>
      <c r="Z207" s="138"/>
      <c r="AA207" s="139"/>
      <c r="AB207" s="140"/>
      <c r="AC207" s="140"/>
      <c r="AD207" s="140"/>
      <c r="AE207" s="140"/>
      <c r="AF207" s="141"/>
      <c r="AG207" s="143"/>
      <c r="AH207" s="139"/>
      <c r="AI207" s="116"/>
      <c r="AJ207" s="116" t="str">
        <f aca="false">IF(ISBLANK($C207),
  "",
IF(E207=Constants!$B$7,
  TRUE(),
IF(E207=Constants!$B$8,
  FALSE(),
  TRUE()
)))</f>
        <v/>
      </c>
      <c r="AK207" s="117" t="str">
        <f aca="false">IF(ISBLANK($C207),"",IF(F207=Constants!$B$8,FALSE(),TRUE()))</f>
        <v/>
      </c>
      <c r="AL207" s="117" t="str">
        <f aca="false">IF(ISBLANK($C207),"",COUNTA($G207:$O207)&gt;0)</f>
        <v/>
      </c>
      <c r="AM207" s="117" t="str">
        <f aca="false">IF(OR(ISBLANK($C207),$AL207&lt;&gt;TRUE()),"",IF(ISBLANK(G207),Constants!$B$27,MAX(0,G207)))</f>
        <v/>
      </c>
      <c r="AN207" s="117" t="str">
        <f aca="false">IF(OR(ISBLANK($C207),$AL207&lt;&gt;TRUE()),"",IF(ISBLANK(H207),Constants!$B$28,MAX(0,H207)))</f>
        <v/>
      </c>
      <c r="AO207" s="117" t="str">
        <f aca="false">IF(OR(ISBLANK($C207),$AL207&lt;&gt;TRUE()),"",IF(J207=Constants!$B$7,TRUE(),IF(J207=Constants!$B$8,FALSE(),TRUE())))</f>
        <v/>
      </c>
      <c r="AP207" s="117" t="str">
        <f aca="false">IF(OR(ISBLANK($C207),$AL207&lt;&gt;TRUE()),"",IF(I207=Constants!$B$7,TRUE(),IF(I207=Constants!$B$8,FALSE(),TRUE())))</f>
        <v/>
      </c>
      <c r="AQ207" s="117" t="str">
        <f aca="false">IF(OR(ISBLANK($C207),$AL207&lt;&gt;TRUE()),"",IF(K207=Constants!$B$33,TRUE(),IF(K207=Constants!$B$34,FALSE(),IF(AND(ISNUMBER(O207),OR(ISBLANK(N207),N207=0)),TRUE(),IF(AND(ISBLANK(O207),ISNUMBER(N207),N207&lt;&gt;0),FALSE(),"")))))</f>
        <v/>
      </c>
      <c r="AR207" s="117" t="str">
        <f aca="false">IF(OR(ISBLANK($C207),$AL207&lt;&gt;TRUE()),"",IF(ISBLANK(L207),Constants!$B$35,MAX(0,MIN(Constants!$B$31,L207))))</f>
        <v/>
      </c>
      <c r="AS207" s="117" t="str">
        <f aca="false">IF(OR(ISBLANK($C207),$AL207&lt;&gt;TRUE()),"",IF(ISBLANK(M207),Constants!$B$35,MAX(0,MIN(Constants!$B$32,M207))))</f>
        <v/>
      </c>
      <c r="AT207" s="117" t="str">
        <f aca="false">IF(ISBLANK($C207),"",COUNTA($P207:$X207)&gt;0)</f>
        <v/>
      </c>
      <c r="AU207" s="117" t="str">
        <f aca="false">IF(OR(ISBLANK($C207),$AT207&lt;&gt;TRUE()),"",IF(ISBLANK(P207),Constants!$B$27,MAX(0,P207)))</f>
        <v/>
      </c>
      <c r="AV207" s="117" t="str">
        <f aca="false">IF(OR(ISBLANK($C207),$AT207&lt;&gt;TRUE()),"",IF(ISBLANK(Q207),Constants!$B$28,MAX(0,Q207)))</f>
        <v/>
      </c>
      <c r="AW207" s="117" t="str">
        <f aca="false">IF(OR(ISBLANK($C207),$AT207&lt;&gt;TRUE()),"",IF(S207=Constants!$B$7,TRUE(),IF(S207=Constants!$B$8,FALSE(),TRUE())))</f>
        <v/>
      </c>
      <c r="AX207" s="117" t="str">
        <f aca="false">IF(OR(ISBLANK($C207),$AT207&lt;&gt;TRUE()),"",IF(R207=Constants!$B$7,TRUE(),IF(R207=Constants!$B$8,FALSE(),TRUE())))</f>
        <v/>
      </c>
      <c r="AY207" s="117" t="str">
        <f aca="false">IF(OR(ISBLANK($C207),$AT207&lt;&gt;TRUE()),"",IF(T207=Constants!$B$33,TRUE(),IF(T207=Constants!$B$34,FALSE(),IF(AND(ISNUMBER(X207),OR(ISBLANK(W207),W207=0)),TRUE(),IF(AND(ISBLANK(X207),ISNUMBER(W207),W207&lt;&gt;0),FALSE(),"")))))</f>
        <v/>
      </c>
      <c r="AZ207" s="117" t="str">
        <f aca="false">IF(OR(ISBLANK($C207),$AT207&lt;&gt;TRUE()),"",IF(ISBLANK(U207),Constants!$B$35,MAX(0,MIN(Constants!$B$31,U207))))</f>
        <v/>
      </c>
      <c r="BA207" s="117" t="str">
        <f aca="false">IF(OR(ISBLANK($C207),$AT207&lt;&gt;TRUE()),"",IF(ISBLANK(V207),Constants!$B$35,MAX(0,MIN(Constants!$B$32,V207))))</f>
        <v/>
      </c>
      <c r="BB207" s="117" t="str">
        <f aca="false">IF(ISBLANK($C207),"",COUNTA($Y207:$AG207)&gt;0)</f>
        <v/>
      </c>
      <c r="BC207" s="117" t="str">
        <f aca="false">IF(OR(ISBLANK($C207),$BB207&lt;&gt;TRUE()),"",IF(ISBLANK(Y207),Constants!$B$27,MAX(0,Y207)))</f>
        <v/>
      </c>
      <c r="BD207" s="117" t="str">
        <f aca="false">IF(OR(ISBLANK($C207),$BB207&lt;&gt;TRUE()),"",IF(ISBLANK(Z207),Constants!$B$28,MAX(0,Z207)))</f>
        <v/>
      </c>
      <c r="BE207" s="117" t="str">
        <f aca="false">IF(OR(ISBLANK($C207),$BB207&lt;&gt;TRUE()),"",IF(AB207=Constants!$B$7,TRUE(),IF(AB207=Constants!$B$8,FALSE(),TRUE())))</f>
        <v/>
      </c>
      <c r="BF207" s="117" t="str">
        <f aca="false">IF(OR(ISBLANK($C207),$BB207&lt;&gt;TRUE()),"",IF(AA207=Constants!$B$7,TRUE(),IF(AA207=Constants!$B$8,FALSE(),TRUE())))</f>
        <v/>
      </c>
      <c r="BG207" s="117" t="str">
        <f aca="false">IF(OR(ISBLANK($C207),$BB207&lt;&gt;TRUE()),"",IF(AC207=Constants!$B$33,TRUE(),IF(AC207=Constants!$B$34,FALSE(),IF(AND(ISNUMBER(AG207),OR(ISBLANK(AF207),AF207=0)),TRUE(),IF(AND(ISBLANK(AG207),ISNUMBER(AF207),AF207&lt;&gt;0),FALSE(),"")))))</f>
        <v/>
      </c>
      <c r="BH207" s="117" t="str">
        <f aca="false">IF(OR(ISBLANK($C207),$BB207&lt;&gt;TRUE()),"",IF(ISBLANK(AD207),Constants!$B$35,MAX(0,MIN(Constants!$B$31,AD207))))</f>
        <v/>
      </c>
      <c r="BI207" s="117" t="str">
        <f aca="false">IF(OR(ISBLANK($C207),$BB207&lt;&gt;TRUE()),"",IF(ISBLANK(AE207),Constants!$B$35,MAX(0,MIN(Constants!$B$32,AE207))))</f>
        <v/>
      </c>
      <c r="BJ207" s="118" t="str">
        <f aca="false">IF(ISBLANK($C207),
  "",
IF(AH207=Constants!$B$7,
  TRUE(),
IF(AH207=Constants!$B$8,
  FALSE(),
  FALSE()
)))</f>
        <v/>
      </c>
      <c r="BK207" s="117" t="str">
        <f aca="false">IF(ISBLANK($C207),"",IF($BJ207,Constants!$B$9,IF(COUNTA($E207:$AH207)=0,Constants!$B$10,IF(NOT($AK207),Constants!$B$11,IF(AND(NOT(ISNUMBER($BM207)),COUNTA($O207,$X207,$AG207)&gt;0),Constants!$B$13,Constants!$B$12)))))</f>
        <v/>
      </c>
      <c r="BL207" s="117" t="str">
        <f aca="false">IF(ISBLANK($C207),"",IF($BK207&lt;&gt;Constants!$B$12,$BK207,Constants!$B$4))</f>
        <v/>
      </c>
      <c r="BM207" s="116" t="str">
        <f aca="false">IF(OR(ISBLANK($D$8), NOT(ISNUMBER($D$8))), Constants!$B$17,$D$8)</f>
        <v>ERROR: Set Target Time in cell D8</v>
      </c>
      <c r="BN207" s="119" t="str">
        <f aca="false">IF(OR($BK207&lt;&gt;Constants!$B$12,$AL207&lt;&gt;TRUE()),"",IF(NOT($AO207),TRUE(),IF($AQ207="","",$AQ207)))</f>
        <v/>
      </c>
      <c r="BO207" s="120" t="n">
        <f aca="false">IF(BN207="",FALSE(),IF(NOT($AO207),TRUE(),IF($AQ207,ISNUMBER(O207),ISNUMBER(N207))))</f>
        <v>0</v>
      </c>
      <c r="BP207" s="121" t="str">
        <f aca="false">IF(BO207,IF($AJ207,1,Constants!$B$22)*POWER(Constants!$B$23,MAX($AM207,0))*POWER(Constants!$B$24,MAX($AN207,0)),"")</f>
        <v/>
      </c>
      <c r="BQ207" s="117" t="str">
        <f aca="false">IF(OR($BK207&lt;&gt;Constants!$B$12,NOT($BO207)),"",IF(NOT($AO207),0,Constants!$B$19*IF($AQ207,1,MAX(0,MIN(1,(Constants!$B$20-N207)/Constants!$B$20)))))</f>
        <v/>
      </c>
      <c r="BR207" s="117" t="str">
        <f aca="false">IF(BQ207="","",BQ207*IF($AP207,1,Constants!$B$25)*BP207)</f>
        <v/>
      </c>
      <c r="BS207" s="117" t="str">
        <f aca="false">IF(OR($BK207&lt;&gt;Constants!$B$12,NOT($BO207)),"",IF(NOT($AO207),0,IF(NOT($AQ207),0,MAX(0,Constants!$B$21*(1-ABS(O207-$BM207)/$BM207)))))</f>
        <v/>
      </c>
      <c r="BT207" s="117" t="str">
        <f aca="false">IF(BS207="","",BS207*BP207)</f>
        <v/>
      </c>
      <c r="BU207" s="117" t="str">
        <f aca="false">IF(OR($BK207&lt;&gt;Constants!$B$12,NOT($BO207)),"",IF(OR(NOT($AO207),NOT($AP207)),0,MIN(Constants!$B$18,(Constants!$B$29*$AR207+Constants!$B$30*$AS207)*IF($AQ207,1,MAX(0,MIN(1,(Constants!$B$20-N207)/Constants!$B$20))))))</f>
        <v/>
      </c>
      <c r="BV207" s="117" t="str">
        <f aca="false">IF(BU207="","",BU207*BP207)</f>
        <v/>
      </c>
      <c r="BW207" s="122" t="str">
        <f aca="false">IF(OR($BK207&lt;&gt;Constants!$B$12,NOT($BO207)),"",BR207+BT207+BV207)</f>
        <v/>
      </c>
      <c r="BX207" s="119" t="str">
        <f aca="false">IF(OR($BK207&lt;&gt;Constants!$B$12,$AT207&lt;&gt;TRUE()),"",IF(NOT($AW207),TRUE(),IF($AY207="","",$AY207)))</f>
        <v/>
      </c>
      <c r="BY207" s="120" t="n">
        <f aca="false">IF(BX207="",FALSE(),IF(NOT($AW207),TRUE(),IF($AY207,ISNUMBER(X207),ISNUMBER(W207))))</f>
        <v>0</v>
      </c>
      <c r="BZ207" s="121" t="str">
        <f aca="false">IF(BY207,IF($AJ207,1,Constants!$B$22)*POWER(Constants!$B$23,MAX($AU207,0))*POWER(Constants!$B$24,MAX($AV207,0)),"")</f>
        <v/>
      </c>
      <c r="CA207" s="117" t="str">
        <f aca="false">IF(OR($BK207&lt;&gt;Constants!$B$12,NOT($BY207)),"",IF(NOT($AW207),0,Constants!$B$19*IF($AY207,1,MAX(0,MIN(1,(Constants!$B$20-W207)/Constants!$B$20)))))</f>
        <v/>
      </c>
      <c r="CB207" s="117" t="str">
        <f aca="false">IF(CA207="","",CA207*IF($AX207,1,Constants!$B$25)*BZ207)</f>
        <v/>
      </c>
      <c r="CC207" s="117" t="str">
        <f aca="false">IF(OR($BK207&lt;&gt;Constants!$B$12,NOT($BY207)),"",IF(NOT($AW207),0,IF(NOT($AY207),0,MAX(0,Constants!$B$21*(1-ABS(X207-$BM207)/$BM207)))))</f>
        <v/>
      </c>
      <c r="CD207" s="117" t="str">
        <f aca="false">IF(CC207="","",CC207*BZ207)</f>
        <v/>
      </c>
      <c r="CE207" s="117" t="str">
        <f aca="false">IF(OR($BK207&lt;&gt;Constants!$B$12,NOT($BY207)),"",IF(OR(NOT($AW207),NOT($AX207)),0,MIN(Constants!$B$18,(Constants!$B$29*$AZ207+Constants!$B$30*$BA207)*IF($AY207,1,MAX(0,MIN(1,(Constants!$B$20-W207)/Constants!$B$20))))))</f>
        <v/>
      </c>
      <c r="CF207" s="117" t="str">
        <f aca="false">IF(CE207="","",CE207*BZ207)</f>
        <v/>
      </c>
      <c r="CG207" s="122" t="str">
        <f aca="false">IF(OR($BK207&lt;&gt;Constants!$B$12,NOT($BY207)),"",CB207+CD207+CF207)</f>
        <v/>
      </c>
      <c r="CH207" s="119" t="n">
        <f aca="false">IF(OR(BN207="",BX207=""),TRUE(),BN207&lt;&gt;BX207)</f>
        <v>1</v>
      </c>
      <c r="CI207" s="117" t="str">
        <f aca="false">IF(OR($BK207&lt;&gt;Constants!$B$12,$BB207&lt;&gt;TRUE(),NOT($CH207)),"",IF(NOT($BE207),TRUE(),IF($BG207="","",$BG207)))</f>
        <v/>
      </c>
      <c r="CJ207" s="120" t="n">
        <f aca="false">IF(CI207="",FALSE(),IF(NOT($BE207),TRUE(),IF($BG207,ISNUMBER(AG207),ISNUMBER(AF207))))</f>
        <v>0</v>
      </c>
      <c r="CK207" s="121" t="str">
        <f aca="false">IF(CJ207,IF($AJ207,1,Constants!$B$22)*POWER(Constants!$B$23,MAX($BC207,0))*POWER(Constants!$B$24,MAX($BD207,0)),"")</f>
        <v/>
      </c>
      <c r="CL207" s="117" t="str">
        <f aca="false">IF(OR($BK207&lt;&gt;Constants!$B$12,NOT($CJ207)),"",IF(NOT($BE207),0,Constants!$B$19*IF($BG207,1,MAX(0,MIN(1,(Constants!$B$20-AF207)/Constants!$B$20)))))</f>
        <v/>
      </c>
      <c r="CM207" s="117" t="str">
        <f aca="false">IF(CL207="","",CL207*IF($BF207,1,Constants!$B$25)*CK207)</f>
        <v/>
      </c>
      <c r="CN207" s="117" t="str">
        <f aca="false">IF(OR($BK207&lt;&gt;Constants!$B$12,NOT($CJ207)),"",IF(NOT($BE207),0,IF(NOT($BG207),0,MAX(0,Constants!$B$21*(1-ABS(AG207-$BM207)/$BM207)))))</f>
        <v/>
      </c>
      <c r="CO207" s="117" t="str">
        <f aca="false">IF(CN207="","",CN207*CK207)</f>
        <v/>
      </c>
      <c r="CP207" s="117" t="str">
        <f aca="false">IF(OR($BK207&lt;&gt;Constants!$B$12,NOT($CJ207)),"",IF(OR(NOT($BE207),NOT($BF207)),0,MIN(Constants!$B$18,(Constants!$B$29*$BH207+Constants!$B$30*$BI207)*IF($BG207,1,MAX(0,MIN(1,(Constants!$B$20-AF207)/Constants!$B$20))))))</f>
        <v/>
      </c>
      <c r="CQ207" s="117" t="str">
        <f aca="false">IF(CP207="","",CP207*CK207)</f>
        <v/>
      </c>
      <c r="CR207" s="122" t="str">
        <f aca="false">IF(OR($BK207&lt;&gt;Constants!$B$12,NOT($CJ207)),"",CM207+CO207+CQ207)</f>
        <v/>
      </c>
      <c r="CS207" s="116" t="str">
        <f aca="false">IF(OR($BK207&lt;&gt;Constants!$B$12,ISBLANK($C207)),"",BW207)</f>
        <v/>
      </c>
      <c r="CT207" s="117" t="str">
        <f aca="false">IF(OR($BK207&lt;&gt;Constants!$B$12,ISBLANK($C207)),"",CG207)</f>
        <v/>
      </c>
      <c r="CU207" s="118" t="str">
        <f aca="false">IF(OR($BK207&lt;&gt;Constants!$B$12,ISBLANK($C207)),"",CR207)</f>
        <v/>
      </c>
      <c r="CV207" s="117" t="str">
        <f aca="false">IF(OR($BK207&lt;&gt;Constants!$B$12,ISBLANK($C207)),"",IF(COUNT(CS207:CU207)=0,0,MAX(CS207:CU207)))</f>
        <v/>
      </c>
      <c r="CW207" s="117" t="str">
        <f aca="false">IF($BK207&lt;&gt;Constants!$B$12,"",CV207)</f>
        <v/>
      </c>
      <c r="CX207" s="117" t="str">
        <f aca="false">IF(ISNUMBER(CW207), RANK(CW207,$CW$11:$CW$510), "")</f>
        <v/>
      </c>
      <c r="CY207" s="116" t="str">
        <f aca="false">IF(OR($BK207&lt;&gt;Constants!$B$12,ISBLANK($C207)),"",MAX(BT207,CD207,CO207))</f>
        <v/>
      </c>
      <c r="CZ207" s="117" t="str">
        <f aca="false">IF(ISNUMBER(CY207), RANK(CY207,CY$11:CY$510), "")</f>
        <v/>
      </c>
      <c r="DA207" s="117" t="str">
        <f aca="false">IF(OR($BK207&lt;&gt;Constants!$B$12,ISBLANK($C207)),"",MAX(AM207,AU207,IF($CH207,BC207,0)))</f>
        <v/>
      </c>
      <c r="DB207" s="117" t="str">
        <f aca="false">IF(ISNUMBER(DA207), RANK(DA207,DA$11:DA$510,1), "")</f>
        <v/>
      </c>
      <c r="DC207" s="117" t="str">
        <f aca="false">IF(OR($BK207&lt;&gt;Constants!$B$12,ISBLANK($C207)),"",MAX(BV207,CF207,CQ207))</f>
        <v/>
      </c>
      <c r="DD207" s="117" t="str">
        <f aca="false">IF(ISNUMBER(DC207),RANK(DC207,DC$11:DC$510),"")</f>
        <v/>
      </c>
      <c r="DE207" s="123" t="str">
        <f aca="false">IFERROR(IF(OR($BK207&lt;&gt;Constants!$B$12, ISBLANK($C207)),"",LARGE(CS207:CU207,2)), 0)</f>
        <v/>
      </c>
      <c r="DF207" s="118" t="str">
        <f aca="false">IF(ISNUMBER(DE207), RANK(DE207,DE$11:DE$510), "")</f>
        <v/>
      </c>
      <c r="DG207" s="117" t="str">
        <f aca="false">IF(ISBLANK($C207),"",IF(BK207=Constants!$B$12,RANK($CX207, $CX$11:$CX$510, 1)+
SUMPRODUCT(--($CX$11:$CX$510=$CX207),--($CZ207&gt;$CZ$11:$CZ$510))+
SUMPRODUCT(--($CX$11:$CX$510=$CX207),--($CZ207=$CZ$11:$CZ$510),--($DB207&gt;$DB$11:$DB$510))+
SUMPRODUCT(--($CX$11:$CX$510=$CX207),--($CZ207=$CZ$11:$CZ$510),--($DB207=$DB$11:$DB$510), --($DD207&gt;$DD$11:$DD$510))+
SUMPRODUCT(--($CX$11:$CX$510=$CX207),--($CZ207=$CZ$11:$CZ$510),--($DB207=$DB$11:$DB$510), --($DD207=$DD$11:$DD$510), --($DF207&gt;$DF$11:$DF$510))
,BK207)
)</f>
        <v/>
      </c>
      <c r="DH207" s="117" t="str">
        <f aca="false">IF(ISBLANK(C207),"",IF(BK207&lt;&gt;Constants!$B$12, BK207, CX207-DG207))</f>
        <v/>
      </c>
      <c r="DI207" s="118"/>
      <c r="DJ207" s="124"/>
      <c r="DK207" s="125" t="str">
        <f aca="false">IF(ISBLANK($C207),"",IF($BK207=Constants!$B$13,$BM207,""))</f>
        <v/>
      </c>
      <c r="DL207" s="124" t="str">
        <f aca="false">IF(ISBLANK($C207),"",IF($BK207&lt;&gt;Constants!$B$12,"",IF(COUNT($CS207:$CU207)=0,"",MATCH($CV207,$CS207:$CU207,0))))</f>
        <v/>
      </c>
      <c r="DM207" s="126" t="str">
        <f aca="false">IF(ISNUMBER($DL207),CHOOSE($DL207,$BR207,$CB207,$CM207),"")</f>
        <v/>
      </c>
      <c r="DN207" s="126" t="str">
        <f aca="false">IF(ISNUMBER($DL207),CHOOSE($DL207,$BT207,$CD207,$CO207),"")</f>
        <v/>
      </c>
      <c r="DO207" s="126" t="str">
        <f aca="false">IF(ISNUMBER($DL207),CHOOSE($DL207,$BV207,$CF207,$CQ207),"")</f>
        <v/>
      </c>
      <c r="DP207" s="127" t="str">
        <f aca="false">IF(ISBLANK(C207),"",IF(BK207&lt;&gt;Constants!$B$12, BK207 ,CW207))</f>
        <v/>
      </c>
      <c r="DQ207" s="128" t="str">
        <f aca="false">IF(ISBLANK($C207),"",IF($BK207&lt;&gt;Constants!$B$12,$BK207,$BL207))</f>
        <v/>
      </c>
      <c r="DR207" s="128" t="str">
        <f aca="false">IF(ISBLANK(C207),"",DH207)</f>
        <v/>
      </c>
      <c r="DS207" s="128" t="str">
        <f aca="false">IF(ISBLANK(C207),"",DG207)</f>
        <v/>
      </c>
      <c r="DT207" s="129" t="str">
        <f aca="false">IF(ISBLANK(C207),
  "",
IF(DS207=Constants!$B$9,COUNTA($C$11:$C510)+2,IF(DS207=Constants!$B$10,COUNTA($C$11:$C510)+1,IF(DS207=Constants!$B$11,COUNTA($C$11:$C510),DS207))))</f>
        <v/>
      </c>
      <c r="DU207" s="3"/>
      <c r="DV207" s="130" t="n">
        <f aca="false">IF(OR(ISNUMBER(DS207),DS207="DQ",DS207="P",DS207="NS"),
    1,
    0
)</f>
        <v>0</v>
      </c>
      <c r="DW207" s="130" t="n">
        <v>197</v>
      </c>
      <c r="DX207" s="130" t="str">
        <f aca="false">IF(ISBLANK($C207),"",IF(ISNUMBER(DT207),DT207+ROW($B207)/1000,""))</f>
        <v/>
      </c>
      <c r="DY207" s="130" t="str">
        <f aca="false">IF(ISNUMBER(DX207), RANK(DX207,DX$11:DX$510,1), "")</f>
        <v/>
      </c>
      <c r="DZ207" s="130" t="str">
        <f aca="false">IF(ISBLANK($C207),
    "",
    $B207
)</f>
        <v/>
      </c>
      <c r="EA207" s="130" t="str">
        <f aca="false">IF(ISBLANK($C207),
    "",
    $C207
)</f>
        <v/>
      </c>
      <c r="EB207" s="130" t="str">
        <f aca="false">IF(ISBLANK($C207),
    "",
    $D207
)</f>
        <v/>
      </c>
      <c r="EC207" s="130" t="str">
        <f aca="false">IF(ISBLANK($C207),"",$DQ207)</f>
        <v/>
      </c>
      <c r="ED207" s="131" t="str">
        <f aca="false">DP207</f>
        <v/>
      </c>
      <c r="EE207" s="130" t="str">
        <f aca="false">IF(ISBLANK($C207),
    "",
    DS207
)</f>
        <v/>
      </c>
      <c r="EF207" s="132" t="str">
        <f aca="false">IF(DW207&gt;DV$10,
    "",
    VLOOKUP(DW207,DY$11:EE705,7,FALSE())
)</f>
        <v/>
      </c>
      <c r="EG207" s="133" t="str">
        <f aca="false">IF(DW207&gt;DV$10,
    "",
    VLOOKUP(DW207,DY$11:EE705,2,FALSE())
)</f>
        <v/>
      </c>
      <c r="EH207" s="133" t="str">
        <f aca="false">IF(DW207&gt;DV$10,
    "",
    VLOOKUP(DW207,DY$11:EE705,3,FALSE())
)</f>
        <v/>
      </c>
      <c r="EI207" s="133" t="str">
        <f aca="false">IF(DW207&gt;DV$10,
    "",
    VLOOKUP(DW207,DY$11:EE705,4,FALSE())
)</f>
        <v/>
      </c>
      <c r="EJ207" s="134" t="str">
        <f aca="false">IF(DW207&gt;DV$10,
    "",
    VLOOKUP(DW207,DY$11:EE705,6,FALSE())
)</f>
        <v/>
      </c>
      <c r="EK207" s="59"/>
    </row>
    <row r="208" customFormat="false" ht="15.75" hidden="false" customHeight="false" outlineLevel="0" collapsed="false">
      <c r="A208" s="3"/>
      <c r="B208" s="153"/>
      <c r="C208" s="154"/>
      <c r="D208" s="135"/>
      <c r="E208" s="158"/>
      <c r="F208" s="137"/>
      <c r="G208" s="137"/>
      <c r="H208" s="138"/>
      <c r="I208" s="139"/>
      <c r="J208" s="140"/>
      <c r="K208" s="140"/>
      <c r="L208" s="140"/>
      <c r="M208" s="140"/>
      <c r="N208" s="141"/>
      <c r="O208" s="142"/>
      <c r="P208" s="137"/>
      <c r="Q208" s="138"/>
      <c r="R208" s="139"/>
      <c r="S208" s="140"/>
      <c r="T208" s="140"/>
      <c r="U208" s="140"/>
      <c r="V208" s="140"/>
      <c r="W208" s="141"/>
      <c r="X208" s="142"/>
      <c r="Y208" s="137"/>
      <c r="Z208" s="138"/>
      <c r="AA208" s="139"/>
      <c r="AB208" s="140"/>
      <c r="AC208" s="140"/>
      <c r="AD208" s="140"/>
      <c r="AE208" s="140"/>
      <c r="AF208" s="141"/>
      <c r="AG208" s="143"/>
      <c r="AH208" s="139"/>
      <c r="AI208" s="116"/>
      <c r="AJ208" s="116" t="str">
        <f aca="false">IF(ISBLANK($C208),
  "",
IF(E208=Constants!$B$7,
  TRUE(),
IF(E208=Constants!$B$8,
  FALSE(),
  TRUE()
)))</f>
        <v/>
      </c>
      <c r="AK208" s="117" t="str">
        <f aca="false">IF(ISBLANK($C208),"",IF(F208=Constants!$B$8,FALSE(),TRUE()))</f>
        <v/>
      </c>
      <c r="AL208" s="117" t="str">
        <f aca="false">IF(ISBLANK($C208),"",COUNTA($G208:$O208)&gt;0)</f>
        <v/>
      </c>
      <c r="AM208" s="117" t="str">
        <f aca="false">IF(OR(ISBLANK($C208),$AL208&lt;&gt;TRUE()),"",IF(ISBLANK(G208),Constants!$B$27,MAX(0,G208)))</f>
        <v/>
      </c>
      <c r="AN208" s="117" t="str">
        <f aca="false">IF(OR(ISBLANK($C208),$AL208&lt;&gt;TRUE()),"",IF(ISBLANK(H208),Constants!$B$28,MAX(0,H208)))</f>
        <v/>
      </c>
      <c r="AO208" s="117" t="str">
        <f aca="false">IF(OR(ISBLANK($C208),$AL208&lt;&gt;TRUE()),"",IF(J208=Constants!$B$7,TRUE(),IF(J208=Constants!$B$8,FALSE(),TRUE())))</f>
        <v/>
      </c>
      <c r="AP208" s="117" t="str">
        <f aca="false">IF(OR(ISBLANK($C208),$AL208&lt;&gt;TRUE()),"",IF(I208=Constants!$B$7,TRUE(),IF(I208=Constants!$B$8,FALSE(),TRUE())))</f>
        <v/>
      </c>
      <c r="AQ208" s="117" t="str">
        <f aca="false">IF(OR(ISBLANK($C208),$AL208&lt;&gt;TRUE()),"",IF(K208=Constants!$B$33,TRUE(),IF(K208=Constants!$B$34,FALSE(),IF(AND(ISNUMBER(O208),OR(ISBLANK(N208),N208=0)),TRUE(),IF(AND(ISBLANK(O208),ISNUMBER(N208),N208&lt;&gt;0),FALSE(),"")))))</f>
        <v/>
      </c>
      <c r="AR208" s="117" t="str">
        <f aca="false">IF(OR(ISBLANK($C208),$AL208&lt;&gt;TRUE()),"",IF(ISBLANK(L208),Constants!$B$35,MAX(0,MIN(Constants!$B$31,L208))))</f>
        <v/>
      </c>
      <c r="AS208" s="117" t="str">
        <f aca="false">IF(OR(ISBLANK($C208),$AL208&lt;&gt;TRUE()),"",IF(ISBLANK(M208),Constants!$B$35,MAX(0,MIN(Constants!$B$32,M208))))</f>
        <v/>
      </c>
      <c r="AT208" s="117" t="str">
        <f aca="false">IF(ISBLANK($C208),"",COUNTA($P208:$X208)&gt;0)</f>
        <v/>
      </c>
      <c r="AU208" s="117" t="str">
        <f aca="false">IF(OR(ISBLANK($C208),$AT208&lt;&gt;TRUE()),"",IF(ISBLANK(P208),Constants!$B$27,MAX(0,P208)))</f>
        <v/>
      </c>
      <c r="AV208" s="117" t="str">
        <f aca="false">IF(OR(ISBLANK($C208),$AT208&lt;&gt;TRUE()),"",IF(ISBLANK(Q208),Constants!$B$28,MAX(0,Q208)))</f>
        <v/>
      </c>
      <c r="AW208" s="117" t="str">
        <f aca="false">IF(OR(ISBLANK($C208),$AT208&lt;&gt;TRUE()),"",IF(S208=Constants!$B$7,TRUE(),IF(S208=Constants!$B$8,FALSE(),TRUE())))</f>
        <v/>
      </c>
      <c r="AX208" s="117" t="str">
        <f aca="false">IF(OR(ISBLANK($C208),$AT208&lt;&gt;TRUE()),"",IF(R208=Constants!$B$7,TRUE(),IF(R208=Constants!$B$8,FALSE(),TRUE())))</f>
        <v/>
      </c>
      <c r="AY208" s="117" t="str">
        <f aca="false">IF(OR(ISBLANK($C208),$AT208&lt;&gt;TRUE()),"",IF(T208=Constants!$B$33,TRUE(),IF(T208=Constants!$B$34,FALSE(),IF(AND(ISNUMBER(X208),OR(ISBLANK(W208),W208=0)),TRUE(),IF(AND(ISBLANK(X208),ISNUMBER(W208),W208&lt;&gt;0),FALSE(),"")))))</f>
        <v/>
      </c>
      <c r="AZ208" s="117" t="str">
        <f aca="false">IF(OR(ISBLANK($C208),$AT208&lt;&gt;TRUE()),"",IF(ISBLANK(U208),Constants!$B$35,MAX(0,MIN(Constants!$B$31,U208))))</f>
        <v/>
      </c>
      <c r="BA208" s="117" t="str">
        <f aca="false">IF(OR(ISBLANK($C208),$AT208&lt;&gt;TRUE()),"",IF(ISBLANK(V208),Constants!$B$35,MAX(0,MIN(Constants!$B$32,V208))))</f>
        <v/>
      </c>
      <c r="BB208" s="117" t="str">
        <f aca="false">IF(ISBLANK($C208),"",COUNTA($Y208:$AG208)&gt;0)</f>
        <v/>
      </c>
      <c r="BC208" s="117" t="str">
        <f aca="false">IF(OR(ISBLANK($C208),$BB208&lt;&gt;TRUE()),"",IF(ISBLANK(Y208),Constants!$B$27,MAX(0,Y208)))</f>
        <v/>
      </c>
      <c r="BD208" s="117" t="str">
        <f aca="false">IF(OR(ISBLANK($C208),$BB208&lt;&gt;TRUE()),"",IF(ISBLANK(Z208),Constants!$B$28,MAX(0,Z208)))</f>
        <v/>
      </c>
      <c r="BE208" s="117" t="str">
        <f aca="false">IF(OR(ISBLANK($C208),$BB208&lt;&gt;TRUE()),"",IF(AB208=Constants!$B$7,TRUE(),IF(AB208=Constants!$B$8,FALSE(),TRUE())))</f>
        <v/>
      </c>
      <c r="BF208" s="117" t="str">
        <f aca="false">IF(OR(ISBLANK($C208),$BB208&lt;&gt;TRUE()),"",IF(AA208=Constants!$B$7,TRUE(),IF(AA208=Constants!$B$8,FALSE(),TRUE())))</f>
        <v/>
      </c>
      <c r="BG208" s="117" t="str">
        <f aca="false">IF(OR(ISBLANK($C208),$BB208&lt;&gt;TRUE()),"",IF(AC208=Constants!$B$33,TRUE(),IF(AC208=Constants!$B$34,FALSE(),IF(AND(ISNUMBER(AG208),OR(ISBLANK(AF208),AF208=0)),TRUE(),IF(AND(ISBLANK(AG208),ISNUMBER(AF208),AF208&lt;&gt;0),FALSE(),"")))))</f>
        <v/>
      </c>
      <c r="BH208" s="117" t="str">
        <f aca="false">IF(OR(ISBLANK($C208),$BB208&lt;&gt;TRUE()),"",IF(ISBLANK(AD208),Constants!$B$35,MAX(0,MIN(Constants!$B$31,AD208))))</f>
        <v/>
      </c>
      <c r="BI208" s="117" t="str">
        <f aca="false">IF(OR(ISBLANK($C208),$BB208&lt;&gt;TRUE()),"",IF(ISBLANK(AE208),Constants!$B$35,MAX(0,MIN(Constants!$B$32,AE208))))</f>
        <v/>
      </c>
      <c r="BJ208" s="118" t="str">
        <f aca="false">IF(ISBLANK($C208),
  "",
IF(AH208=Constants!$B$7,
  TRUE(),
IF(AH208=Constants!$B$8,
  FALSE(),
  FALSE()
)))</f>
        <v/>
      </c>
      <c r="BK208" s="117" t="str">
        <f aca="false">IF(ISBLANK($C208),"",IF($BJ208,Constants!$B$9,IF(COUNTA($E208:$AH208)=0,Constants!$B$10,IF(NOT($AK208),Constants!$B$11,IF(AND(NOT(ISNUMBER($BM208)),COUNTA($O208,$X208,$AG208)&gt;0),Constants!$B$13,Constants!$B$12)))))</f>
        <v/>
      </c>
      <c r="BL208" s="117" t="str">
        <f aca="false">IF(ISBLANK($C208),"",IF($BK208&lt;&gt;Constants!$B$12,$BK208,Constants!$B$4))</f>
        <v/>
      </c>
      <c r="BM208" s="116" t="str">
        <f aca="false">IF(OR(ISBLANK($D$8), NOT(ISNUMBER($D$8))), Constants!$B$17,$D$8)</f>
        <v>ERROR: Set Target Time in cell D8</v>
      </c>
      <c r="BN208" s="119" t="str">
        <f aca="false">IF(OR($BK208&lt;&gt;Constants!$B$12,$AL208&lt;&gt;TRUE()),"",IF(NOT($AO208),TRUE(),IF($AQ208="","",$AQ208)))</f>
        <v/>
      </c>
      <c r="BO208" s="120" t="n">
        <f aca="false">IF(BN208="",FALSE(),IF(NOT($AO208),TRUE(),IF($AQ208,ISNUMBER(O208),ISNUMBER(N208))))</f>
        <v>0</v>
      </c>
      <c r="BP208" s="121" t="str">
        <f aca="false">IF(BO208,IF($AJ208,1,Constants!$B$22)*POWER(Constants!$B$23,MAX($AM208,0))*POWER(Constants!$B$24,MAX($AN208,0)),"")</f>
        <v/>
      </c>
      <c r="BQ208" s="117" t="str">
        <f aca="false">IF(OR($BK208&lt;&gt;Constants!$B$12,NOT($BO208)),"",IF(NOT($AO208),0,Constants!$B$19*IF($AQ208,1,MAX(0,MIN(1,(Constants!$B$20-N208)/Constants!$B$20)))))</f>
        <v/>
      </c>
      <c r="BR208" s="117" t="str">
        <f aca="false">IF(BQ208="","",BQ208*IF($AP208,1,Constants!$B$25)*BP208)</f>
        <v/>
      </c>
      <c r="BS208" s="117" t="str">
        <f aca="false">IF(OR($BK208&lt;&gt;Constants!$B$12,NOT($BO208)),"",IF(NOT($AO208),0,IF(NOT($AQ208),0,MAX(0,Constants!$B$21*(1-ABS(O208-$BM208)/$BM208)))))</f>
        <v/>
      </c>
      <c r="BT208" s="117" t="str">
        <f aca="false">IF(BS208="","",BS208*BP208)</f>
        <v/>
      </c>
      <c r="BU208" s="117" t="str">
        <f aca="false">IF(OR($BK208&lt;&gt;Constants!$B$12,NOT($BO208)),"",IF(OR(NOT($AO208),NOT($AP208)),0,MIN(Constants!$B$18,(Constants!$B$29*$AR208+Constants!$B$30*$AS208)*IF($AQ208,1,MAX(0,MIN(1,(Constants!$B$20-N208)/Constants!$B$20))))))</f>
        <v/>
      </c>
      <c r="BV208" s="117" t="str">
        <f aca="false">IF(BU208="","",BU208*BP208)</f>
        <v/>
      </c>
      <c r="BW208" s="122" t="str">
        <f aca="false">IF(OR($BK208&lt;&gt;Constants!$B$12,NOT($BO208)),"",BR208+BT208+BV208)</f>
        <v/>
      </c>
      <c r="BX208" s="119" t="str">
        <f aca="false">IF(OR($BK208&lt;&gt;Constants!$B$12,$AT208&lt;&gt;TRUE()),"",IF(NOT($AW208),TRUE(),IF($AY208="","",$AY208)))</f>
        <v/>
      </c>
      <c r="BY208" s="120" t="n">
        <f aca="false">IF(BX208="",FALSE(),IF(NOT($AW208),TRUE(),IF($AY208,ISNUMBER(X208),ISNUMBER(W208))))</f>
        <v>0</v>
      </c>
      <c r="BZ208" s="121" t="str">
        <f aca="false">IF(BY208,IF($AJ208,1,Constants!$B$22)*POWER(Constants!$B$23,MAX($AU208,0))*POWER(Constants!$B$24,MAX($AV208,0)),"")</f>
        <v/>
      </c>
      <c r="CA208" s="117" t="str">
        <f aca="false">IF(OR($BK208&lt;&gt;Constants!$B$12,NOT($BY208)),"",IF(NOT($AW208),0,Constants!$B$19*IF($AY208,1,MAX(0,MIN(1,(Constants!$B$20-W208)/Constants!$B$20)))))</f>
        <v/>
      </c>
      <c r="CB208" s="117" t="str">
        <f aca="false">IF(CA208="","",CA208*IF($AX208,1,Constants!$B$25)*BZ208)</f>
        <v/>
      </c>
      <c r="CC208" s="117" t="str">
        <f aca="false">IF(OR($BK208&lt;&gt;Constants!$B$12,NOT($BY208)),"",IF(NOT($AW208),0,IF(NOT($AY208),0,MAX(0,Constants!$B$21*(1-ABS(X208-$BM208)/$BM208)))))</f>
        <v/>
      </c>
      <c r="CD208" s="117" t="str">
        <f aca="false">IF(CC208="","",CC208*BZ208)</f>
        <v/>
      </c>
      <c r="CE208" s="117" t="str">
        <f aca="false">IF(OR($BK208&lt;&gt;Constants!$B$12,NOT($BY208)),"",IF(OR(NOT($AW208),NOT($AX208)),0,MIN(Constants!$B$18,(Constants!$B$29*$AZ208+Constants!$B$30*$BA208)*IF($AY208,1,MAX(0,MIN(1,(Constants!$B$20-W208)/Constants!$B$20))))))</f>
        <v/>
      </c>
      <c r="CF208" s="117" t="str">
        <f aca="false">IF(CE208="","",CE208*BZ208)</f>
        <v/>
      </c>
      <c r="CG208" s="122" t="str">
        <f aca="false">IF(OR($BK208&lt;&gt;Constants!$B$12,NOT($BY208)),"",CB208+CD208+CF208)</f>
        <v/>
      </c>
      <c r="CH208" s="119" t="n">
        <f aca="false">IF(OR(BN208="",BX208=""),TRUE(),BN208&lt;&gt;BX208)</f>
        <v>1</v>
      </c>
      <c r="CI208" s="117" t="str">
        <f aca="false">IF(OR($BK208&lt;&gt;Constants!$B$12,$BB208&lt;&gt;TRUE(),NOT($CH208)),"",IF(NOT($BE208),TRUE(),IF($BG208="","",$BG208)))</f>
        <v/>
      </c>
      <c r="CJ208" s="120" t="n">
        <f aca="false">IF(CI208="",FALSE(),IF(NOT($BE208),TRUE(),IF($BG208,ISNUMBER(AG208),ISNUMBER(AF208))))</f>
        <v>0</v>
      </c>
      <c r="CK208" s="121" t="str">
        <f aca="false">IF(CJ208,IF($AJ208,1,Constants!$B$22)*POWER(Constants!$B$23,MAX($BC208,0))*POWER(Constants!$B$24,MAX($BD208,0)),"")</f>
        <v/>
      </c>
      <c r="CL208" s="117" t="str">
        <f aca="false">IF(OR($BK208&lt;&gt;Constants!$B$12,NOT($CJ208)),"",IF(NOT($BE208),0,Constants!$B$19*IF($BG208,1,MAX(0,MIN(1,(Constants!$B$20-AF208)/Constants!$B$20)))))</f>
        <v/>
      </c>
      <c r="CM208" s="117" t="str">
        <f aca="false">IF(CL208="","",CL208*IF($BF208,1,Constants!$B$25)*CK208)</f>
        <v/>
      </c>
      <c r="CN208" s="117" t="str">
        <f aca="false">IF(OR($BK208&lt;&gt;Constants!$B$12,NOT($CJ208)),"",IF(NOT($BE208),0,IF(NOT($BG208),0,MAX(0,Constants!$B$21*(1-ABS(AG208-$BM208)/$BM208)))))</f>
        <v/>
      </c>
      <c r="CO208" s="117" t="str">
        <f aca="false">IF(CN208="","",CN208*CK208)</f>
        <v/>
      </c>
      <c r="CP208" s="117" t="str">
        <f aca="false">IF(OR($BK208&lt;&gt;Constants!$B$12,NOT($CJ208)),"",IF(OR(NOT($BE208),NOT($BF208)),0,MIN(Constants!$B$18,(Constants!$B$29*$BH208+Constants!$B$30*$BI208)*IF($BG208,1,MAX(0,MIN(1,(Constants!$B$20-AF208)/Constants!$B$20))))))</f>
        <v/>
      </c>
      <c r="CQ208" s="117" t="str">
        <f aca="false">IF(CP208="","",CP208*CK208)</f>
        <v/>
      </c>
      <c r="CR208" s="122" t="str">
        <f aca="false">IF(OR($BK208&lt;&gt;Constants!$B$12,NOT($CJ208)),"",CM208+CO208+CQ208)</f>
        <v/>
      </c>
      <c r="CS208" s="116" t="str">
        <f aca="false">IF(OR($BK208&lt;&gt;Constants!$B$12,ISBLANK($C208)),"",BW208)</f>
        <v/>
      </c>
      <c r="CT208" s="117" t="str">
        <f aca="false">IF(OR($BK208&lt;&gt;Constants!$B$12,ISBLANK($C208)),"",CG208)</f>
        <v/>
      </c>
      <c r="CU208" s="118" t="str">
        <f aca="false">IF(OR($BK208&lt;&gt;Constants!$B$12,ISBLANK($C208)),"",CR208)</f>
        <v/>
      </c>
      <c r="CV208" s="117" t="str">
        <f aca="false">IF(OR($BK208&lt;&gt;Constants!$B$12,ISBLANK($C208)),"",IF(COUNT(CS208:CU208)=0,0,MAX(CS208:CU208)))</f>
        <v/>
      </c>
      <c r="CW208" s="117" t="str">
        <f aca="false">IF($BK208&lt;&gt;Constants!$B$12,"",CV208)</f>
        <v/>
      </c>
      <c r="CX208" s="117" t="str">
        <f aca="false">IF(ISNUMBER(CW208), RANK(CW208,$CW$11:$CW$510), "")</f>
        <v/>
      </c>
      <c r="CY208" s="116" t="str">
        <f aca="false">IF(OR($BK208&lt;&gt;Constants!$B$12,ISBLANK($C208)),"",MAX(BT208,CD208,CO208))</f>
        <v/>
      </c>
      <c r="CZ208" s="117" t="str">
        <f aca="false">IF(ISNUMBER(CY208), RANK(CY208,CY$11:CY$510), "")</f>
        <v/>
      </c>
      <c r="DA208" s="117" t="str">
        <f aca="false">IF(OR($BK208&lt;&gt;Constants!$B$12,ISBLANK($C208)),"",MAX(AM208,AU208,IF($CH208,BC208,0)))</f>
        <v/>
      </c>
      <c r="DB208" s="117" t="str">
        <f aca="false">IF(ISNUMBER(DA208), RANK(DA208,DA$11:DA$510,1), "")</f>
        <v/>
      </c>
      <c r="DC208" s="117" t="str">
        <f aca="false">IF(OR($BK208&lt;&gt;Constants!$B$12,ISBLANK($C208)),"",MAX(BV208,CF208,CQ208))</f>
        <v/>
      </c>
      <c r="DD208" s="117" t="str">
        <f aca="false">IF(ISNUMBER(DC208),RANK(DC208,DC$11:DC$510),"")</f>
        <v/>
      </c>
      <c r="DE208" s="123" t="str">
        <f aca="false">IFERROR(IF(OR($BK208&lt;&gt;Constants!$B$12, ISBLANK($C208)),"",LARGE(CS208:CU208,2)), 0)</f>
        <v/>
      </c>
      <c r="DF208" s="118" t="str">
        <f aca="false">IF(ISNUMBER(DE208), RANK(DE208,DE$11:DE$510), "")</f>
        <v/>
      </c>
      <c r="DG208" s="117" t="str">
        <f aca="false">IF(ISBLANK($C208),"",IF(BK208=Constants!$B$12,RANK($CX208, $CX$11:$CX$510, 1)+
SUMPRODUCT(--($CX$11:$CX$510=$CX208),--($CZ208&gt;$CZ$11:$CZ$510))+
SUMPRODUCT(--($CX$11:$CX$510=$CX208),--($CZ208=$CZ$11:$CZ$510),--($DB208&gt;$DB$11:$DB$510))+
SUMPRODUCT(--($CX$11:$CX$510=$CX208),--($CZ208=$CZ$11:$CZ$510),--($DB208=$DB$11:$DB$510), --($DD208&gt;$DD$11:$DD$510))+
SUMPRODUCT(--($CX$11:$CX$510=$CX208),--($CZ208=$CZ$11:$CZ$510),--($DB208=$DB$11:$DB$510), --($DD208=$DD$11:$DD$510), --($DF208&gt;$DF$11:$DF$510))
,BK208)
)</f>
        <v/>
      </c>
      <c r="DH208" s="117" t="str">
        <f aca="false">IF(ISBLANK(C208),"",IF(BK208&lt;&gt;Constants!$B$12, BK208, CX208-DG208))</f>
        <v/>
      </c>
      <c r="DI208" s="118"/>
      <c r="DJ208" s="124"/>
      <c r="DK208" s="125" t="str">
        <f aca="false">IF(ISBLANK($C208),"",IF($BK208=Constants!$B$13,$BM208,""))</f>
        <v/>
      </c>
      <c r="DL208" s="124" t="str">
        <f aca="false">IF(ISBLANK($C208),"",IF($BK208&lt;&gt;Constants!$B$12,"",IF(COUNT($CS208:$CU208)=0,"",MATCH($CV208,$CS208:$CU208,0))))</f>
        <v/>
      </c>
      <c r="DM208" s="126" t="str">
        <f aca="false">IF(ISNUMBER($DL208),CHOOSE($DL208,$BR208,$CB208,$CM208),"")</f>
        <v/>
      </c>
      <c r="DN208" s="126" t="str">
        <f aca="false">IF(ISNUMBER($DL208),CHOOSE($DL208,$BT208,$CD208,$CO208),"")</f>
        <v/>
      </c>
      <c r="DO208" s="126" t="str">
        <f aca="false">IF(ISNUMBER($DL208),CHOOSE($DL208,$BV208,$CF208,$CQ208),"")</f>
        <v/>
      </c>
      <c r="DP208" s="127" t="str">
        <f aca="false">IF(ISBLANK(C208),"",IF(BK208&lt;&gt;Constants!$B$12, BK208 ,CW208))</f>
        <v/>
      </c>
      <c r="DQ208" s="128" t="str">
        <f aca="false">IF(ISBLANK($C208),"",IF($BK208&lt;&gt;Constants!$B$12,$BK208,$BL208))</f>
        <v/>
      </c>
      <c r="DR208" s="128" t="str">
        <f aca="false">IF(ISBLANK(C208),"",DH208)</f>
        <v/>
      </c>
      <c r="DS208" s="128" t="str">
        <f aca="false">IF(ISBLANK(C208),"",DG208)</f>
        <v/>
      </c>
      <c r="DT208" s="129" t="str">
        <f aca="false">IF(ISBLANK(C208),
  "",
IF(DS208=Constants!$B$9,COUNTA($C$11:$C510)+2,IF(DS208=Constants!$B$10,COUNTA($C$11:$C510)+1,IF(DS208=Constants!$B$11,COUNTA($C$11:$C510),DS208))))</f>
        <v/>
      </c>
      <c r="DU208" s="3"/>
      <c r="DV208" s="130" t="n">
        <f aca="false">IF(OR(ISNUMBER(DS208),DS208="DQ",DS208="P",DS208="NS"),
    1,
    0
)</f>
        <v>0</v>
      </c>
      <c r="DW208" s="130" t="n">
        <v>198</v>
      </c>
      <c r="DX208" s="130" t="str">
        <f aca="false">IF(ISBLANK($C208),"",IF(ISNUMBER(DT208),DT208+ROW($B208)/1000,""))</f>
        <v/>
      </c>
      <c r="DY208" s="130" t="str">
        <f aca="false">IF(ISNUMBER(DX208), RANK(DX208,DX$11:DX$510,1), "")</f>
        <v/>
      </c>
      <c r="DZ208" s="130" t="str">
        <f aca="false">IF(ISBLANK($C208),
    "",
    $B208
)</f>
        <v/>
      </c>
      <c r="EA208" s="130" t="str">
        <f aca="false">IF(ISBLANK($C208),
    "",
    $C208
)</f>
        <v/>
      </c>
      <c r="EB208" s="130" t="str">
        <f aca="false">IF(ISBLANK($C208),
    "",
    $D208
)</f>
        <v/>
      </c>
      <c r="EC208" s="130" t="str">
        <f aca="false">IF(ISBLANK($C208),"",$DQ208)</f>
        <v/>
      </c>
      <c r="ED208" s="131" t="str">
        <f aca="false">DP208</f>
        <v/>
      </c>
      <c r="EE208" s="130" t="str">
        <f aca="false">IF(ISBLANK($C208),
    "",
    DS208
)</f>
        <v/>
      </c>
      <c r="EF208" s="132" t="str">
        <f aca="false">IF(DW208&gt;DV$10,
    "",
    VLOOKUP(DW208,DY$11:EE706,7,FALSE())
)</f>
        <v/>
      </c>
      <c r="EG208" s="133" t="str">
        <f aca="false">IF(DW208&gt;DV$10,
    "",
    VLOOKUP(DW208,DY$11:EE706,2,FALSE())
)</f>
        <v/>
      </c>
      <c r="EH208" s="133" t="str">
        <f aca="false">IF(DW208&gt;DV$10,
    "",
    VLOOKUP(DW208,DY$11:EE706,3,FALSE())
)</f>
        <v/>
      </c>
      <c r="EI208" s="133" t="str">
        <f aca="false">IF(DW208&gt;DV$10,
    "",
    VLOOKUP(DW208,DY$11:EE706,4,FALSE())
)</f>
        <v/>
      </c>
      <c r="EJ208" s="134" t="str">
        <f aca="false">IF(DW208&gt;DV$10,
    "",
    VLOOKUP(DW208,DY$11:EE706,6,FALSE())
)</f>
        <v/>
      </c>
      <c r="EK208" s="59"/>
    </row>
    <row r="209" customFormat="false" ht="15.75" hidden="false" customHeight="false" outlineLevel="0" collapsed="false">
      <c r="A209" s="3"/>
      <c r="B209" s="155"/>
      <c r="C209" s="156"/>
      <c r="D209" s="96"/>
      <c r="E209" s="157"/>
      <c r="F209" s="148"/>
      <c r="G209" s="148"/>
      <c r="H209" s="149"/>
      <c r="I209" s="150"/>
      <c r="J209" s="151"/>
      <c r="K209" s="151"/>
      <c r="L209" s="151"/>
      <c r="M209" s="151"/>
      <c r="N209" s="152"/>
      <c r="O209" s="103"/>
      <c r="P209" s="148"/>
      <c r="Q209" s="149"/>
      <c r="R209" s="150"/>
      <c r="S209" s="151"/>
      <c r="T209" s="151"/>
      <c r="U209" s="151"/>
      <c r="V209" s="151"/>
      <c r="W209" s="152"/>
      <c r="X209" s="103"/>
      <c r="Y209" s="148"/>
      <c r="Z209" s="149"/>
      <c r="AA209" s="150"/>
      <c r="AB209" s="151"/>
      <c r="AC209" s="151"/>
      <c r="AD209" s="151"/>
      <c r="AE209" s="151"/>
      <c r="AF209" s="152"/>
      <c r="AG209" s="104"/>
      <c r="AH209" s="150"/>
      <c r="AI209" s="73"/>
      <c r="AJ209" s="73" t="str">
        <f aca="false">IF(ISBLANK($C209),
  "",
IF(E209=Constants!$B$7,
  TRUE(),
IF(E209=Constants!$B$8,
  FALSE(),
  TRUE()
)))</f>
        <v/>
      </c>
      <c r="AK209" s="74" t="str">
        <f aca="false">IF(ISBLANK($C209),"",IF(F209=Constants!$B$8,FALSE(),TRUE()))</f>
        <v/>
      </c>
      <c r="AL209" s="74" t="str">
        <f aca="false">IF(ISBLANK($C209),"",COUNTA($G209:$O209)&gt;0)</f>
        <v/>
      </c>
      <c r="AM209" s="74" t="str">
        <f aca="false">IF(OR(ISBLANK($C209),$AL209&lt;&gt;TRUE()),"",IF(ISBLANK(G209),Constants!$B$27,MAX(0,G209)))</f>
        <v/>
      </c>
      <c r="AN209" s="74" t="str">
        <f aca="false">IF(OR(ISBLANK($C209),$AL209&lt;&gt;TRUE()),"",IF(ISBLANK(H209),Constants!$B$28,MAX(0,H209)))</f>
        <v/>
      </c>
      <c r="AO209" s="74" t="str">
        <f aca="false">IF(OR(ISBLANK($C209),$AL209&lt;&gt;TRUE()),"",IF(J209=Constants!$B$7,TRUE(),IF(J209=Constants!$B$8,FALSE(),TRUE())))</f>
        <v/>
      </c>
      <c r="AP209" s="74" t="str">
        <f aca="false">IF(OR(ISBLANK($C209),$AL209&lt;&gt;TRUE()),"",IF(I209=Constants!$B$7,TRUE(),IF(I209=Constants!$B$8,FALSE(),TRUE())))</f>
        <v/>
      </c>
      <c r="AQ209" s="74" t="str">
        <f aca="false">IF(OR(ISBLANK($C209),$AL209&lt;&gt;TRUE()),"",IF(K209=Constants!$B$33,TRUE(),IF(K209=Constants!$B$34,FALSE(),IF(AND(ISNUMBER(O209),OR(ISBLANK(N209),N209=0)),TRUE(),IF(AND(ISBLANK(O209),ISNUMBER(N209),N209&lt;&gt;0),FALSE(),"")))))</f>
        <v/>
      </c>
      <c r="AR209" s="74" t="str">
        <f aca="false">IF(OR(ISBLANK($C209),$AL209&lt;&gt;TRUE()),"",IF(ISBLANK(L209),Constants!$B$35,MAX(0,MIN(Constants!$B$31,L209))))</f>
        <v/>
      </c>
      <c r="AS209" s="74" t="str">
        <f aca="false">IF(OR(ISBLANK($C209),$AL209&lt;&gt;TRUE()),"",IF(ISBLANK(M209),Constants!$B$35,MAX(0,MIN(Constants!$B$32,M209))))</f>
        <v/>
      </c>
      <c r="AT209" s="74" t="str">
        <f aca="false">IF(ISBLANK($C209),"",COUNTA($P209:$X209)&gt;0)</f>
        <v/>
      </c>
      <c r="AU209" s="74" t="str">
        <f aca="false">IF(OR(ISBLANK($C209),$AT209&lt;&gt;TRUE()),"",IF(ISBLANK(P209),Constants!$B$27,MAX(0,P209)))</f>
        <v/>
      </c>
      <c r="AV209" s="74" t="str">
        <f aca="false">IF(OR(ISBLANK($C209),$AT209&lt;&gt;TRUE()),"",IF(ISBLANK(Q209),Constants!$B$28,MAX(0,Q209)))</f>
        <v/>
      </c>
      <c r="AW209" s="74" t="str">
        <f aca="false">IF(OR(ISBLANK($C209),$AT209&lt;&gt;TRUE()),"",IF(S209=Constants!$B$7,TRUE(),IF(S209=Constants!$B$8,FALSE(),TRUE())))</f>
        <v/>
      </c>
      <c r="AX209" s="74" t="str">
        <f aca="false">IF(OR(ISBLANK($C209),$AT209&lt;&gt;TRUE()),"",IF(R209=Constants!$B$7,TRUE(),IF(R209=Constants!$B$8,FALSE(),TRUE())))</f>
        <v/>
      </c>
      <c r="AY209" s="74" t="str">
        <f aca="false">IF(OR(ISBLANK($C209),$AT209&lt;&gt;TRUE()),"",IF(T209=Constants!$B$33,TRUE(),IF(T209=Constants!$B$34,FALSE(),IF(AND(ISNUMBER(X209),OR(ISBLANK(W209),W209=0)),TRUE(),IF(AND(ISBLANK(X209),ISNUMBER(W209),W209&lt;&gt;0),FALSE(),"")))))</f>
        <v/>
      </c>
      <c r="AZ209" s="74" t="str">
        <f aca="false">IF(OR(ISBLANK($C209),$AT209&lt;&gt;TRUE()),"",IF(ISBLANK(U209),Constants!$B$35,MAX(0,MIN(Constants!$B$31,U209))))</f>
        <v/>
      </c>
      <c r="BA209" s="74" t="str">
        <f aca="false">IF(OR(ISBLANK($C209),$AT209&lt;&gt;TRUE()),"",IF(ISBLANK(V209),Constants!$B$35,MAX(0,MIN(Constants!$B$32,V209))))</f>
        <v/>
      </c>
      <c r="BB209" s="74" t="str">
        <f aca="false">IF(ISBLANK($C209),"",COUNTA($Y209:$AG209)&gt;0)</f>
        <v/>
      </c>
      <c r="BC209" s="74" t="str">
        <f aca="false">IF(OR(ISBLANK($C209),$BB209&lt;&gt;TRUE()),"",IF(ISBLANK(Y209),Constants!$B$27,MAX(0,Y209)))</f>
        <v/>
      </c>
      <c r="BD209" s="74" t="str">
        <f aca="false">IF(OR(ISBLANK($C209),$BB209&lt;&gt;TRUE()),"",IF(ISBLANK(Z209),Constants!$B$28,MAX(0,Z209)))</f>
        <v/>
      </c>
      <c r="BE209" s="74" t="str">
        <f aca="false">IF(OR(ISBLANK($C209),$BB209&lt;&gt;TRUE()),"",IF(AB209=Constants!$B$7,TRUE(),IF(AB209=Constants!$B$8,FALSE(),TRUE())))</f>
        <v/>
      </c>
      <c r="BF209" s="74" t="str">
        <f aca="false">IF(OR(ISBLANK($C209),$BB209&lt;&gt;TRUE()),"",IF(AA209=Constants!$B$7,TRUE(),IF(AA209=Constants!$B$8,FALSE(),TRUE())))</f>
        <v/>
      </c>
      <c r="BG209" s="74" t="str">
        <f aca="false">IF(OR(ISBLANK($C209),$BB209&lt;&gt;TRUE()),"",IF(AC209=Constants!$B$33,TRUE(),IF(AC209=Constants!$B$34,FALSE(),IF(AND(ISNUMBER(AG209),OR(ISBLANK(AF209),AF209=0)),TRUE(),IF(AND(ISBLANK(AG209),ISNUMBER(AF209),AF209&lt;&gt;0),FALSE(),"")))))</f>
        <v/>
      </c>
      <c r="BH209" s="74" t="str">
        <f aca="false">IF(OR(ISBLANK($C209),$BB209&lt;&gt;TRUE()),"",IF(ISBLANK(AD209),Constants!$B$35,MAX(0,MIN(Constants!$B$31,AD209))))</f>
        <v/>
      </c>
      <c r="BI209" s="74" t="str">
        <f aca="false">IF(OR(ISBLANK($C209),$BB209&lt;&gt;TRUE()),"",IF(ISBLANK(AE209),Constants!$B$35,MAX(0,MIN(Constants!$B$32,AE209))))</f>
        <v/>
      </c>
      <c r="BJ209" s="75" t="str">
        <f aca="false">IF(ISBLANK($C209),
  "",
IF(AH209=Constants!$B$7,
  TRUE(),
IF(AH209=Constants!$B$8,
  FALSE(),
  FALSE()
)))</f>
        <v/>
      </c>
      <c r="BK209" s="74" t="str">
        <f aca="false">IF(ISBLANK($C209),"",IF($BJ209,Constants!$B$9,IF(COUNTA($E209:$AH209)=0,Constants!$B$10,IF(NOT($AK209),Constants!$B$11,IF(AND(NOT(ISNUMBER($BM209)),COUNTA($O209,$X209,$AG209)&gt;0),Constants!$B$13,Constants!$B$12)))))</f>
        <v/>
      </c>
      <c r="BL209" s="74" t="str">
        <f aca="false">IF(ISBLANK($C209),"",IF($BK209&lt;&gt;Constants!$B$12,$BK209,Constants!$B$4))</f>
        <v/>
      </c>
      <c r="BM209" s="73" t="str">
        <f aca="false">IF(OR(ISBLANK($D$8), NOT(ISNUMBER($D$8))), Constants!$B$17,$D$8)</f>
        <v>ERROR: Set Target Time in cell D8</v>
      </c>
      <c r="BN209" s="73" t="str">
        <f aca="false">IF(OR($BK209&lt;&gt;Constants!$B$12,$AL209&lt;&gt;TRUE()),"",IF(NOT($AO209),TRUE(),IF($AQ209="","",$AQ209)))</f>
        <v/>
      </c>
      <c r="BO209" s="74" t="b">
        <f aca="false">IF(BN209="",FALSE(),IF(NOT($AO209),TRUE(),IF($AQ209,ISNUMBER(O209),ISNUMBER(N209))))</f>
        <v>0</v>
      </c>
      <c r="BP209" s="76" t="str">
        <f aca="false">IF(BO209,IF($AJ209,1,Constants!$B$22)*POWER(Constants!$B$23,MAX($AM209,0))*POWER(Constants!$B$24,MAX($AN209,0)),"")</f>
        <v/>
      </c>
      <c r="BQ209" s="74" t="str">
        <f aca="false">IF(OR($BK209&lt;&gt;Constants!$B$12,NOT($BO209)),"",IF(NOT($AO209),0,Constants!$B$19*IF($AQ209,1,MAX(0,MIN(1,(Constants!$B$20-N209)/Constants!$B$20)))))</f>
        <v/>
      </c>
      <c r="BR209" s="74" t="str">
        <f aca="false">IF(BQ209="","",BQ209*IF($AP209,1,Constants!$B$25)*BP209)</f>
        <v/>
      </c>
      <c r="BS209" s="74" t="str">
        <f aca="false">IF(OR($BK209&lt;&gt;Constants!$B$12,NOT($BO209)),"",IF(NOT($AO209),0,IF(NOT($AQ209),0,MAX(0,Constants!$B$21*(1-ABS(O209-$BM209)/$BM209)))))</f>
        <v/>
      </c>
      <c r="BT209" s="74" t="str">
        <f aca="false">IF(BS209="","",BS209*BP209)</f>
        <v/>
      </c>
      <c r="BU209" s="74" t="str">
        <f aca="false">IF(OR($BK209&lt;&gt;Constants!$B$12,NOT($BO209)),"",IF(OR(NOT($AO209),NOT($AP209)),0,MIN(Constants!$B$18,(Constants!$B$29*$AR209+Constants!$B$30*$AS209)*IF($AQ209,1,MAX(0,MIN(1,(Constants!$B$20-N209)/Constants!$B$20))))))</f>
        <v/>
      </c>
      <c r="BV209" s="74" t="str">
        <f aca="false">IF(BU209="","",BU209*BP209)</f>
        <v/>
      </c>
      <c r="BW209" s="75" t="str">
        <f aca="false">IF(OR($BK209&lt;&gt;Constants!$B$12,NOT($BO209)),"",BR209+BT209+BV209)</f>
        <v/>
      </c>
      <c r="BX209" s="73" t="str">
        <f aca="false">IF(OR($BK209&lt;&gt;Constants!$B$12,$AT209&lt;&gt;TRUE()),"",IF(NOT($AW209),TRUE(),IF($AY209="","",$AY209)))</f>
        <v/>
      </c>
      <c r="BY209" s="74" t="b">
        <f aca="false">IF(BX209="",FALSE(),IF(NOT($AW209),TRUE(),IF($AY209,ISNUMBER(X209),ISNUMBER(W209))))</f>
        <v>0</v>
      </c>
      <c r="BZ209" s="76" t="str">
        <f aca="false">IF(BY209,IF($AJ209,1,Constants!$B$22)*POWER(Constants!$B$23,MAX($AU209,0))*POWER(Constants!$B$24,MAX($AV209,0)),"")</f>
        <v/>
      </c>
      <c r="CA209" s="74" t="str">
        <f aca="false">IF(OR($BK209&lt;&gt;Constants!$B$12,NOT($BY209)),"",IF(NOT($AW209),0,Constants!$B$19*IF($AY209,1,MAX(0,MIN(1,(Constants!$B$20-W209)/Constants!$B$20)))))</f>
        <v/>
      </c>
      <c r="CB209" s="74" t="str">
        <f aca="false">IF(CA209="","",CA209*IF($AX209,1,Constants!$B$25)*BZ209)</f>
        <v/>
      </c>
      <c r="CC209" s="74" t="str">
        <f aca="false">IF(OR($BK209&lt;&gt;Constants!$B$12,NOT($BY209)),"",IF(NOT($AW209),0,IF(NOT($AY209),0,MAX(0,Constants!$B$21*(1-ABS(X209-$BM209)/$BM209)))))</f>
        <v/>
      </c>
      <c r="CD209" s="74" t="str">
        <f aca="false">IF(CC209="","",CC209*BZ209)</f>
        <v/>
      </c>
      <c r="CE209" s="74" t="str">
        <f aca="false">IF(OR($BK209&lt;&gt;Constants!$B$12,NOT($BY209)),"",IF(OR(NOT($AW209),NOT($AX209)),0,MIN(Constants!$B$18,(Constants!$B$29*$AZ209+Constants!$B$30*$BA209)*IF($AY209,1,MAX(0,MIN(1,(Constants!$B$20-W209)/Constants!$B$20))))))</f>
        <v/>
      </c>
      <c r="CF209" s="74" t="str">
        <f aca="false">IF(CE209="","",CE209*BZ209)</f>
        <v/>
      </c>
      <c r="CG209" s="75" t="str">
        <f aca="false">IF(OR($BK209&lt;&gt;Constants!$B$12,NOT($BY209)),"",CB209+CD209+CF209)</f>
        <v/>
      </c>
      <c r="CH209" s="73" t="b">
        <f aca="false">IF(OR(BN209="",BX209=""),TRUE(),BN209&lt;&gt;BX209)</f>
        <v>1</v>
      </c>
      <c r="CI209" s="74" t="str">
        <f aca="false">IF(OR($BK209&lt;&gt;Constants!$B$12,$BB209&lt;&gt;TRUE(),NOT($CH209)),"",IF(NOT($BE209),TRUE(),IF($BG209="","",$BG209)))</f>
        <v/>
      </c>
      <c r="CJ209" s="74" t="b">
        <f aca="false">IF(CI209="",FALSE(),IF(NOT($BE209),TRUE(),IF($BG209,ISNUMBER(AG209),ISNUMBER(AF209))))</f>
        <v>0</v>
      </c>
      <c r="CK209" s="76" t="str">
        <f aca="false">IF(CJ209,IF($AJ209,1,Constants!$B$22)*POWER(Constants!$B$23,MAX($BC209,0))*POWER(Constants!$B$24,MAX($BD209,0)),"")</f>
        <v/>
      </c>
      <c r="CL209" s="74" t="str">
        <f aca="false">IF(OR($BK209&lt;&gt;Constants!$B$12,NOT($CJ209)),"",IF(NOT($BE209),0,Constants!$B$19*IF($BG209,1,MAX(0,MIN(1,(Constants!$B$20-AF209)/Constants!$B$20)))))</f>
        <v/>
      </c>
      <c r="CM209" s="74" t="str">
        <f aca="false">IF(CL209="","",CL209*IF($BF209,1,Constants!$B$25)*CK209)</f>
        <v/>
      </c>
      <c r="CN209" s="74" t="str">
        <f aca="false">IF(OR($BK209&lt;&gt;Constants!$B$12,NOT($CJ209)),"",IF(NOT($BE209),0,IF(NOT($BG209),0,MAX(0,Constants!$B$21*(1-ABS(AG209-$BM209)/$BM209)))))</f>
        <v/>
      </c>
      <c r="CO209" s="74" t="str">
        <f aca="false">IF(CN209="","",CN209*CK209)</f>
        <v/>
      </c>
      <c r="CP209" s="74" t="str">
        <f aca="false">IF(OR($BK209&lt;&gt;Constants!$B$12,NOT($CJ209)),"",IF(OR(NOT($BE209),NOT($BF209)),0,MIN(Constants!$B$18,(Constants!$B$29*$BH209+Constants!$B$30*$BI209)*IF($BG209,1,MAX(0,MIN(1,(Constants!$B$20-AF209)/Constants!$B$20))))))</f>
        <v/>
      </c>
      <c r="CQ209" s="74" t="str">
        <f aca="false">IF(CP209="","",CP209*CK209)</f>
        <v/>
      </c>
      <c r="CR209" s="75" t="str">
        <f aca="false">IF(OR($BK209&lt;&gt;Constants!$B$12,NOT($CJ209)),"",CM209+CO209+CQ209)</f>
        <v/>
      </c>
      <c r="CS209" s="73" t="str">
        <f aca="false">IF(OR($BK209&lt;&gt;Constants!$B$12,ISBLANK($C209)),"",BW209)</f>
        <v/>
      </c>
      <c r="CT209" s="74" t="str">
        <f aca="false">IF(OR($BK209&lt;&gt;Constants!$B$12,ISBLANK($C209)),"",CG209)</f>
        <v/>
      </c>
      <c r="CU209" s="75" t="str">
        <f aca="false">IF(OR($BK209&lt;&gt;Constants!$B$12,ISBLANK($C209)),"",CR209)</f>
        <v/>
      </c>
      <c r="CV209" s="74" t="str">
        <f aca="false">IF(OR($BK209&lt;&gt;Constants!$B$12,ISBLANK($C209)),"",IF(COUNT(CS209:CU209)=0,0,MAX(CS209:CU209)))</f>
        <v/>
      </c>
      <c r="CW209" s="74" t="str">
        <f aca="false">IF($BK209&lt;&gt;Constants!$B$12,"",CV209)</f>
        <v/>
      </c>
      <c r="CX209" s="74" t="str">
        <f aca="false">IF(ISNUMBER(CW209), RANK(CW209,$CW$11:$CW$510), "")</f>
        <v/>
      </c>
      <c r="CY209" s="73" t="str">
        <f aca="false">IF(OR($BK209&lt;&gt;Constants!$B$12,ISBLANK($C209)),"",MAX(BT209,CD209,CO209))</f>
        <v/>
      </c>
      <c r="CZ209" s="74" t="str">
        <f aca="false">IF(ISNUMBER(CY209), RANK(CY209,CY$11:CY$510), "")</f>
        <v/>
      </c>
      <c r="DA209" s="74" t="str">
        <f aca="false">IF(OR($BK209&lt;&gt;Constants!$B$12,ISBLANK($C209)),"",MAX(AM209,AU209,IF($CH209,BC209,0)))</f>
        <v/>
      </c>
      <c r="DB209" s="74" t="str">
        <f aca="false">IF(ISNUMBER(DA209), RANK(DA209,DA$11:DA$510,1), "")</f>
        <v/>
      </c>
      <c r="DC209" s="74" t="str">
        <f aca="false">IF(OR($BK209&lt;&gt;Constants!$B$12,ISBLANK($C209)),"",MAX(BV209,CF209,CQ209))</f>
        <v/>
      </c>
      <c r="DD209" s="74" t="str">
        <f aca="false">IF(ISNUMBER(DC209),RANK(DC209,DC$11:DC$510),"")</f>
        <v/>
      </c>
      <c r="DE209" s="77" t="str">
        <f aca="false">IFERROR(IF(OR($BK209&lt;&gt;Constants!$B$12, ISBLANK($C209)),"",LARGE(CS209:CU209,2)), 0)</f>
        <v/>
      </c>
      <c r="DF209" s="75" t="str">
        <f aca="false">IF(ISNUMBER(DE209), RANK(DE209,DE$11:DE$510), "")</f>
        <v/>
      </c>
      <c r="DG209" s="74" t="str">
        <f aca="false">IF(ISBLANK($C209),"",IF(BK209=Constants!$B$12,RANK($CX209, $CX$11:$CX$510, 1)+
SUMPRODUCT(--($CX$11:$CX$510=$CX209),--($CZ209&gt;$CZ$11:$CZ$510))+
SUMPRODUCT(--($CX$11:$CX$510=$CX209),--($CZ209=$CZ$11:$CZ$510),--($DB209&gt;$DB$11:$DB$510))+
SUMPRODUCT(--($CX$11:$CX$510=$CX209),--($CZ209=$CZ$11:$CZ$510),--($DB209=$DB$11:$DB$510), --($DD209&gt;$DD$11:$DD$510))+
SUMPRODUCT(--($CX$11:$CX$510=$CX209),--($CZ209=$CZ$11:$CZ$510),--($DB209=$DB$11:$DB$510), --($DD209=$DD$11:$DD$510), --($DF209&gt;$DF$11:$DF$510))
,BK209)
)</f>
        <v/>
      </c>
      <c r="DH209" s="74" t="str">
        <f aca="false">IF(ISBLANK(C209),"",IF(BK209&lt;&gt;Constants!$B$12, BK209, CX209-DG209))</f>
        <v/>
      </c>
      <c r="DI209" s="75"/>
      <c r="DJ209" s="78"/>
      <c r="DK209" s="79" t="str">
        <f aca="false">IF(ISBLANK($C209),"",IF($BK209=Constants!$B$13,$BM209,""))</f>
        <v/>
      </c>
      <c r="DL209" s="78" t="str">
        <f aca="false">IF(ISBLANK($C209),"",IF($BK209&lt;&gt;Constants!$B$12,"",IF(COUNT($CS209:$CU209)=0,"",MATCH($CV209,$CS209:$CU209,0))))</f>
        <v/>
      </c>
      <c r="DM209" s="80" t="str">
        <f aca="false">IF(ISNUMBER($DL209),CHOOSE($DL209,$BR209,$CB209,$CM209),"")</f>
        <v/>
      </c>
      <c r="DN209" s="80" t="str">
        <f aca="false">IF(ISNUMBER($DL209),CHOOSE($DL209,$BT209,$CD209,$CO209),"")</f>
        <v/>
      </c>
      <c r="DO209" s="80" t="str">
        <f aca="false">IF(ISNUMBER($DL209),CHOOSE($DL209,$BV209,$CF209,$CQ209),"")</f>
        <v/>
      </c>
      <c r="DP209" s="81" t="str">
        <f aca="false">IF(ISBLANK(C209),"",IF(BK209&lt;&gt;Constants!$B$12, BK209 ,CW209))</f>
        <v/>
      </c>
      <c r="DQ209" s="82" t="str">
        <f aca="false">IF(ISBLANK($C209),"",IF($BK209&lt;&gt;Constants!$B$12,$BK209,$BL209))</f>
        <v/>
      </c>
      <c r="DR209" s="82" t="str">
        <f aca="false">IF(ISBLANK(C209),"",DH209)</f>
        <v/>
      </c>
      <c r="DS209" s="82" t="str">
        <f aca="false">IF(ISBLANK(C209),"",DG209)</f>
        <v/>
      </c>
      <c r="DT209" s="83" t="str">
        <f aca="false">IF(ISBLANK(C209),
  "",
IF(DS209=Constants!$B$9,COUNTA($C$11:$C510)+2,IF(DS209=Constants!$B$10,COUNTA($C$11:$C510)+1,IF(DS209=Constants!$B$11,COUNTA($C$11:$C510),DS209))))</f>
        <v/>
      </c>
      <c r="DU209" s="3"/>
      <c r="DV209" s="84" t="n">
        <f aca="false">IF(OR(ISNUMBER(DS209),DS209="DQ",DS209="P",DS209="NS"),
    1,
    0
)</f>
        <v>0</v>
      </c>
      <c r="DW209" s="84" t="n">
        <v>199</v>
      </c>
      <c r="DX209" s="84" t="str">
        <f aca="false">IF(ISBLANK($C209),"",IF(ISNUMBER(DT209),DT209+ROW($B209)/1000,""))</f>
        <v/>
      </c>
      <c r="DY209" s="84" t="str">
        <f aca="false">IF(ISNUMBER(DX209), RANK(DX209,DX$11:DX$510,1), "")</f>
        <v/>
      </c>
      <c r="DZ209" s="84" t="str">
        <f aca="false">IF(ISBLANK($C209),
    "",
    $B209
)</f>
        <v/>
      </c>
      <c r="EA209" s="84" t="str">
        <f aca="false">IF(ISBLANK($C209),
    "",
    $C209
)</f>
        <v/>
      </c>
      <c r="EB209" s="84" t="str">
        <f aca="false">IF(ISBLANK($C209),
    "",
    $D209
)</f>
        <v/>
      </c>
      <c r="EC209" s="84" t="str">
        <f aca="false">IF(ISBLANK($C209),"",$DQ209)</f>
        <v/>
      </c>
      <c r="ED209" s="86" t="str">
        <f aca="false">DP209</f>
        <v/>
      </c>
      <c r="EE209" s="84" t="str">
        <f aca="false">IF(ISBLANK($C209),
    "",
    DS209
)</f>
        <v/>
      </c>
      <c r="EF209" s="87" t="str">
        <f aca="false">IF(DW209&gt;DV$10,
    "",
    VLOOKUP(DW209,DY$11:EE707,7,FALSE())
)</f>
        <v/>
      </c>
      <c r="EG209" s="88" t="str">
        <f aca="false">IF(DW209&gt;DV$10,
    "",
    VLOOKUP(DW209,DY$11:EE707,2,FALSE())
)</f>
        <v/>
      </c>
      <c r="EH209" s="88" t="str">
        <f aca="false">IF(DW209&gt;DV$10,
    "",
    VLOOKUP(DW209,DY$11:EE707,3,FALSE())
)</f>
        <v/>
      </c>
      <c r="EI209" s="88" t="str">
        <f aca="false">IF(DW209&gt;DV$10,
    "",
    VLOOKUP(DW209,DY$11:EE707,4,FALSE())
)</f>
        <v/>
      </c>
      <c r="EJ209" s="89" t="str">
        <f aca="false">IF(DW209&gt;DV$10,
    "",
    VLOOKUP(DW209,DY$11:EE707,6,FALSE())
)</f>
        <v/>
      </c>
      <c r="EK209" s="59"/>
    </row>
    <row r="210" customFormat="false" ht="15.75" hidden="false" customHeight="false" outlineLevel="0" collapsed="false">
      <c r="A210" s="3"/>
      <c r="B210" s="155"/>
      <c r="C210" s="156"/>
      <c r="D210" s="96"/>
      <c r="E210" s="157"/>
      <c r="F210" s="148"/>
      <c r="G210" s="148"/>
      <c r="H210" s="149"/>
      <c r="I210" s="150"/>
      <c r="J210" s="151"/>
      <c r="K210" s="151"/>
      <c r="L210" s="151"/>
      <c r="M210" s="151"/>
      <c r="N210" s="152"/>
      <c r="O210" s="103"/>
      <c r="P210" s="148"/>
      <c r="Q210" s="149"/>
      <c r="R210" s="150"/>
      <c r="S210" s="151"/>
      <c r="T210" s="151"/>
      <c r="U210" s="151"/>
      <c r="V210" s="151"/>
      <c r="W210" s="152"/>
      <c r="X210" s="103"/>
      <c r="Y210" s="148"/>
      <c r="Z210" s="149"/>
      <c r="AA210" s="150"/>
      <c r="AB210" s="151"/>
      <c r="AC210" s="151"/>
      <c r="AD210" s="151"/>
      <c r="AE210" s="151"/>
      <c r="AF210" s="152"/>
      <c r="AG210" s="104"/>
      <c r="AH210" s="150"/>
      <c r="AI210" s="73"/>
      <c r="AJ210" s="73" t="str">
        <f aca="false">IF(ISBLANK($C210),
  "",
IF(E210=Constants!$B$7,
  TRUE(),
IF(E210=Constants!$B$8,
  FALSE(),
  TRUE()
)))</f>
        <v/>
      </c>
      <c r="AK210" s="74" t="str">
        <f aca="false">IF(ISBLANK($C210),"",IF(F210=Constants!$B$8,FALSE(),TRUE()))</f>
        <v/>
      </c>
      <c r="AL210" s="74" t="str">
        <f aca="false">IF(ISBLANK($C210),"",COUNTA($G210:$O210)&gt;0)</f>
        <v/>
      </c>
      <c r="AM210" s="74" t="str">
        <f aca="false">IF(OR(ISBLANK($C210),$AL210&lt;&gt;TRUE()),"",IF(ISBLANK(G210),Constants!$B$27,MAX(0,G210)))</f>
        <v/>
      </c>
      <c r="AN210" s="74" t="str">
        <f aca="false">IF(OR(ISBLANK($C210),$AL210&lt;&gt;TRUE()),"",IF(ISBLANK(H210),Constants!$B$28,MAX(0,H210)))</f>
        <v/>
      </c>
      <c r="AO210" s="74" t="str">
        <f aca="false">IF(OR(ISBLANK($C210),$AL210&lt;&gt;TRUE()),"",IF(J210=Constants!$B$7,TRUE(),IF(J210=Constants!$B$8,FALSE(),TRUE())))</f>
        <v/>
      </c>
      <c r="AP210" s="74" t="str">
        <f aca="false">IF(OR(ISBLANK($C210),$AL210&lt;&gt;TRUE()),"",IF(I210=Constants!$B$7,TRUE(),IF(I210=Constants!$B$8,FALSE(),TRUE())))</f>
        <v/>
      </c>
      <c r="AQ210" s="74" t="str">
        <f aca="false">IF(OR(ISBLANK($C210),$AL210&lt;&gt;TRUE()),"",IF(K210=Constants!$B$33,TRUE(),IF(K210=Constants!$B$34,FALSE(),IF(AND(ISNUMBER(O210),OR(ISBLANK(N210),N210=0)),TRUE(),IF(AND(ISBLANK(O210),ISNUMBER(N210),N210&lt;&gt;0),FALSE(),"")))))</f>
        <v/>
      </c>
      <c r="AR210" s="74" t="str">
        <f aca="false">IF(OR(ISBLANK($C210),$AL210&lt;&gt;TRUE()),"",IF(ISBLANK(L210),Constants!$B$35,MAX(0,MIN(Constants!$B$31,L210))))</f>
        <v/>
      </c>
      <c r="AS210" s="74" t="str">
        <f aca="false">IF(OR(ISBLANK($C210),$AL210&lt;&gt;TRUE()),"",IF(ISBLANK(M210),Constants!$B$35,MAX(0,MIN(Constants!$B$32,M210))))</f>
        <v/>
      </c>
      <c r="AT210" s="74" t="str">
        <f aca="false">IF(ISBLANK($C210),"",COUNTA($P210:$X210)&gt;0)</f>
        <v/>
      </c>
      <c r="AU210" s="74" t="str">
        <f aca="false">IF(OR(ISBLANK($C210),$AT210&lt;&gt;TRUE()),"",IF(ISBLANK(P210),Constants!$B$27,MAX(0,P210)))</f>
        <v/>
      </c>
      <c r="AV210" s="74" t="str">
        <f aca="false">IF(OR(ISBLANK($C210),$AT210&lt;&gt;TRUE()),"",IF(ISBLANK(Q210),Constants!$B$28,MAX(0,Q210)))</f>
        <v/>
      </c>
      <c r="AW210" s="74" t="str">
        <f aca="false">IF(OR(ISBLANK($C210),$AT210&lt;&gt;TRUE()),"",IF(S210=Constants!$B$7,TRUE(),IF(S210=Constants!$B$8,FALSE(),TRUE())))</f>
        <v/>
      </c>
      <c r="AX210" s="74" t="str">
        <f aca="false">IF(OR(ISBLANK($C210),$AT210&lt;&gt;TRUE()),"",IF(R210=Constants!$B$7,TRUE(),IF(R210=Constants!$B$8,FALSE(),TRUE())))</f>
        <v/>
      </c>
      <c r="AY210" s="74" t="str">
        <f aca="false">IF(OR(ISBLANK($C210),$AT210&lt;&gt;TRUE()),"",IF(T210=Constants!$B$33,TRUE(),IF(T210=Constants!$B$34,FALSE(),IF(AND(ISNUMBER(X210),OR(ISBLANK(W210),W210=0)),TRUE(),IF(AND(ISBLANK(X210),ISNUMBER(W210),W210&lt;&gt;0),FALSE(),"")))))</f>
        <v/>
      </c>
      <c r="AZ210" s="74" t="str">
        <f aca="false">IF(OR(ISBLANK($C210),$AT210&lt;&gt;TRUE()),"",IF(ISBLANK(U210),Constants!$B$35,MAX(0,MIN(Constants!$B$31,U210))))</f>
        <v/>
      </c>
      <c r="BA210" s="74" t="str">
        <f aca="false">IF(OR(ISBLANK($C210),$AT210&lt;&gt;TRUE()),"",IF(ISBLANK(V210),Constants!$B$35,MAX(0,MIN(Constants!$B$32,V210))))</f>
        <v/>
      </c>
      <c r="BB210" s="74" t="str">
        <f aca="false">IF(ISBLANK($C210),"",COUNTA($Y210:$AG210)&gt;0)</f>
        <v/>
      </c>
      <c r="BC210" s="74" t="str">
        <f aca="false">IF(OR(ISBLANK($C210),$BB210&lt;&gt;TRUE()),"",IF(ISBLANK(Y210),Constants!$B$27,MAX(0,Y210)))</f>
        <v/>
      </c>
      <c r="BD210" s="74" t="str">
        <f aca="false">IF(OR(ISBLANK($C210),$BB210&lt;&gt;TRUE()),"",IF(ISBLANK(Z210),Constants!$B$28,MAX(0,Z210)))</f>
        <v/>
      </c>
      <c r="BE210" s="74" t="str">
        <f aca="false">IF(OR(ISBLANK($C210),$BB210&lt;&gt;TRUE()),"",IF(AB210=Constants!$B$7,TRUE(),IF(AB210=Constants!$B$8,FALSE(),TRUE())))</f>
        <v/>
      </c>
      <c r="BF210" s="74" t="str">
        <f aca="false">IF(OR(ISBLANK($C210),$BB210&lt;&gt;TRUE()),"",IF(AA210=Constants!$B$7,TRUE(),IF(AA210=Constants!$B$8,FALSE(),TRUE())))</f>
        <v/>
      </c>
      <c r="BG210" s="74" t="str">
        <f aca="false">IF(OR(ISBLANK($C210),$BB210&lt;&gt;TRUE()),"",IF(AC210=Constants!$B$33,TRUE(),IF(AC210=Constants!$B$34,FALSE(),IF(AND(ISNUMBER(AG210),OR(ISBLANK(AF210),AF210=0)),TRUE(),IF(AND(ISBLANK(AG210),ISNUMBER(AF210),AF210&lt;&gt;0),FALSE(),"")))))</f>
        <v/>
      </c>
      <c r="BH210" s="74" t="str">
        <f aca="false">IF(OR(ISBLANK($C210),$BB210&lt;&gt;TRUE()),"",IF(ISBLANK(AD210),Constants!$B$35,MAX(0,MIN(Constants!$B$31,AD210))))</f>
        <v/>
      </c>
      <c r="BI210" s="74" t="str">
        <f aca="false">IF(OR(ISBLANK($C210),$BB210&lt;&gt;TRUE()),"",IF(ISBLANK(AE210),Constants!$B$35,MAX(0,MIN(Constants!$B$32,AE210))))</f>
        <v/>
      </c>
      <c r="BJ210" s="75" t="str">
        <f aca="false">IF(ISBLANK($C210),
  "",
IF(AH210=Constants!$B$7,
  TRUE(),
IF(AH210=Constants!$B$8,
  FALSE(),
  FALSE()
)))</f>
        <v/>
      </c>
      <c r="BK210" s="74" t="str">
        <f aca="false">IF(ISBLANK($C210),"",IF($BJ210,Constants!$B$9,IF(COUNTA($E210:$AH210)=0,Constants!$B$10,IF(NOT($AK210),Constants!$B$11,IF(AND(NOT(ISNUMBER($BM210)),COUNTA($O210,$X210,$AG210)&gt;0),Constants!$B$13,Constants!$B$12)))))</f>
        <v/>
      </c>
      <c r="BL210" s="74" t="str">
        <f aca="false">IF(ISBLANK($C210),"",IF($BK210&lt;&gt;Constants!$B$12,$BK210,Constants!$B$4))</f>
        <v/>
      </c>
      <c r="BM210" s="73" t="str">
        <f aca="false">IF(OR(ISBLANK($D$8), NOT(ISNUMBER($D$8))), Constants!$B$17,$D$8)</f>
        <v>ERROR: Set Target Time in cell D8</v>
      </c>
      <c r="BN210" s="73" t="str">
        <f aca="false">IF(OR($BK210&lt;&gt;Constants!$B$12,$AL210&lt;&gt;TRUE()),"",IF(NOT($AO210),TRUE(),IF($AQ210="","",$AQ210)))</f>
        <v/>
      </c>
      <c r="BO210" s="74" t="b">
        <f aca="false">IF(BN210="",FALSE(),IF(NOT($AO210),TRUE(),IF($AQ210,ISNUMBER(O210),ISNUMBER(N210))))</f>
        <v>0</v>
      </c>
      <c r="BP210" s="76" t="str">
        <f aca="false">IF(BO210,IF($AJ210,1,Constants!$B$22)*POWER(Constants!$B$23,MAX($AM210,0))*POWER(Constants!$B$24,MAX($AN210,0)),"")</f>
        <v/>
      </c>
      <c r="BQ210" s="74" t="str">
        <f aca="false">IF(OR($BK210&lt;&gt;Constants!$B$12,NOT($BO210)),"",IF(NOT($AO210),0,Constants!$B$19*IF($AQ210,1,MAX(0,MIN(1,(Constants!$B$20-N210)/Constants!$B$20)))))</f>
        <v/>
      </c>
      <c r="BR210" s="74" t="str">
        <f aca="false">IF(BQ210="","",BQ210*IF($AP210,1,Constants!$B$25)*BP210)</f>
        <v/>
      </c>
      <c r="BS210" s="74" t="str">
        <f aca="false">IF(OR($BK210&lt;&gt;Constants!$B$12,NOT($BO210)),"",IF(NOT($AO210),0,IF(NOT($AQ210),0,MAX(0,Constants!$B$21*(1-ABS(O210-$BM210)/$BM210)))))</f>
        <v/>
      </c>
      <c r="BT210" s="74" t="str">
        <f aca="false">IF(BS210="","",BS210*BP210)</f>
        <v/>
      </c>
      <c r="BU210" s="74" t="str">
        <f aca="false">IF(OR($BK210&lt;&gt;Constants!$B$12,NOT($BO210)),"",IF(OR(NOT($AO210),NOT($AP210)),0,MIN(Constants!$B$18,(Constants!$B$29*$AR210+Constants!$B$30*$AS210)*IF($AQ210,1,MAX(0,MIN(1,(Constants!$B$20-N210)/Constants!$B$20))))))</f>
        <v/>
      </c>
      <c r="BV210" s="74" t="str">
        <f aca="false">IF(BU210="","",BU210*BP210)</f>
        <v/>
      </c>
      <c r="BW210" s="75" t="str">
        <f aca="false">IF(OR($BK210&lt;&gt;Constants!$B$12,NOT($BO210)),"",BR210+BT210+BV210)</f>
        <v/>
      </c>
      <c r="BX210" s="73" t="str">
        <f aca="false">IF(OR($BK210&lt;&gt;Constants!$B$12,$AT210&lt;&gt;TRUE()),"",IF(NOT($AW210),TRUE(),IF($AY210="","",$AY210)))</f>
        <v/>
      </c>
      <c r="BY210" s="74" t="b">
        <f aca="false">IF(BX210="",FALSE(),IF(NOT($AW210),TRUE(),IF($AY210,ISNUMBER(X210),ISNUMBER(W210))))</f>
        <v>0</v>
      </c>
      <c r="BZ210" s="76" t="str">
        <f aca="false">IF(BY210,IF($AJ210,1,Constants!$B$22)*POWER(Constants!$B$23,MAX($AU210,0))*POWER(Constants!$B$24,MAX($AV210,0)),"")</f>
        <v/>
      </c>
      <c r="CA210" s="74" t="str">
        <f aca="false">IF(OR($BK210&lt;&gt;Constants!$B$12,NOT($BY210)),"",IF(NOT($AW210),0,Constants!$B$19*IF($AY210,1,MAX(0,MIN(1,(Constants!$B$20-W210)/Constants!$B$20)))))</f>
        <v/>
      </c>
      <c r="CB210" s="74" t="str">
        <f aca="false">IF(CA210="","",CA210*IF($AX210,1,Constants!$B$25)*BZ210)</f>
        <v/>
      </c>
      <c r="CC210" s="74" t="str">
        <f aca="false">IF(OR($BK210&lt;&gt;Constants!$B$12,NOT($BY210)),"",IF(NOT($AW210),0,IF(NOT($AY210),0,MAX(0,Constants!$B$21*(1-ABS(X210-$BM210)/$BM210)))))</f>
        <v/>
      </c>
      <c r="CD210" s="74" t="str">
        <f aca="false">IF(CC210="","",CC210*BZ210)</f>
        <v/>
      </c>
      <c r="CE210" s="74" t="str">
        <f aca="false">IF(OR($BK210&lt;&gt;Constants!$B$12,NOT($BY210)),"",IF(OR(NOT($AW210),NOT($AX210)),0,MIN(Constants!$B$18,(Constants!$B$29*$AZ210+Constants!$B$30*$BA210)*IF($AY210,1,MAX(0,MIN(1,(Constants!$B$20-W210)/Constants!$B$20))))))</f>
        <v/>
      </c>
      <c r="CF210" s="74" t="str">
        <f aca="false">IF(CE210="","",CE210*BZ210)</f>
        <v/>
      </c>
      <c r="CG210" s="75" t="str">
        <f aca="false">IF(OR($BK210&lt;&gt;Constants!$B$12,NOT($BY210)),"",CB210+CD210+CF210)</f>
        <v/>
      </c>
      <c r="CH210" s="73" t="b">
        <f aca="false">IF(OR(BN210="",BX210=""),TRUE(),BN210&lt;&gt;BX210)</f>
        <v>1</v>
      </c>
      <c r="CI210" s="74" t="str">
        <f aca="false">IF(OR($BK210&lt;&gt;Constants!$B$12,$BB210&lt;&gt;TRUE(),NOT($CH210)),"",IF(NOT($BE210),TRUE(),IF($BG210="","",$BG210)))</f>
        <v/>
      </c>
      <c r="CJ210" s="74" t="b">
        <f aca="false">IF(CI210="",FALSE(),IF(NOT($BE210),TRUE(),IF($BG210,ISNUMBER(AG210),ISNUMBER(AF210))))</f>
        <v>0</v>
      </c>
      <c r="CK210" s="76" t="str">
        <f aca="false">IF(CJ210,IF($AJ210,1,Constants!$B$22)*POWER(Constants!$B$23,MAX($BC210,0))*POWER(Constants!$B$24,MAX($BD210,0)),"")</f>
        <v/>
      </c>
      <c r="CL210" s="74" t="str">
        <f aca="false">IF(OR($BK210&lt;&gt;Constants!$B$12,NOT($CJ210)),"",IF(NOT($BE210),0,Constants!$B$19*IF($BG210,1,MAX(0,MIN(1,(Constants!$B$20-AF210)/Constants!$B$20)))))</f>
        <v/>
      </c>
      <c r="CM210" s="74" t="str">
        <f aca="false">IF(CL210="","",CL210*IF($BF210,1,Constants!$B$25)*CK210)</f>
        <v/>
      </c>
      <c r="CN210" s="74" t="str">
        <f aca="false">IF(OR($BK210&lt;&gt;Constants!$B$12,NOT($CJ210)),"",IF(NOT($BE210),0,IF(NOT($BG210),0,MAX(0,Constants!$B$21*(1-ABS(AG210-$BM210)/$BM210)))))</f>
        <v/>
      </c>
      <c r="CO210" s="74" t="str">
        <f aca="false">IF(CN210="","",CN210*CK210)</f>
        <v/>
      </c>
      <c r="CP210" s="74" t="str">
        <f aca="false">IF(OR($BK210&lt;&gt;Constants!$B$12,NOT($CJ210)),"",IF(OR(NOT($BE210),NOT($BF210)),0,MIN(Constants!$B$18,(Constants!$B$29*$BH210+Constants!$B$30*$BI210)*IF($BG210,1,MAX(0,MIN(1,(Constants!$B$20-AF210)/Constants!$B$20))))))</f>
        <v/>
      </c>
      <c r="CQ210" s="74" t="str">
        <f aca="false">IF(CP210="","",CP210*CK210)</f>
        <v/>
      </c>
      <c r="CR210" s="75" t="str">
        <f aca="false">IF(OR($BK210&lt;&gt;Constants!$B$12,NOT($CJ210)),"",CM210+CO210+CQ210)</f>
        <v/>
      </c>
      <c r="CS210" s="73" t="str">
        <f aca="false">IF(OR($BK210&lt;&gt;Constants!$B$12,ISBLANK($C210)),"",BW210)</f>
        <v/>
      </c>
      <c r="CT210" s="74" t="str">
        <f aca="false">IF(OR($BK210&lt;&gt;Constants!$B$12,ISBLANK($C210)),"",CG210)</f>
        <v/>
      </c>
      <c r="CU210" s="75" t="str">
        <f aca="false">IF(OR($BK210&lt;&gt;Constants!$B$12,ISBLANK($C210)),"",CR210)</f>
        <v/>
      </c>
      <c r="CV210" s="74" t="str">
        <f aca="false">IF(OR($BK210&lt;&gt;Constants!$B$12,ISBLANK($C210)),"",IF(COUNT(CS210:CU210)=0,0,MAX(CS210:CU210)))</f>
        <v/>
      </c>
      <c r="CW210" s="74" t="str">
        <f aca="false">IF($BK210&lt;&gt;Constants!$B$12,"",CV210)</f>
        <v/>
      </c>
      <c r="CX210" s="74" t="str">
        <f aca="false">IF(ISNUMBER(CW210), RANK(CW210,$CW$11:$CW$510), "")</f>
        <v/>
      </c>
      <c r="CY210" s="73" t="str">
        <f aca="false">IF(OR($BK210&lt;&gt;Constants!$B$12,ISBLANK($C210)),"",MAX(BT210,CD210,CO210))</f>
        <v/>
      </c>
      <c r="CZ210" s="74" t="str">
        <f aca="false">IF(ISNUMBER(CY210), RANK(CY210,CY$11:CY$510), "")</f>
        <v/>
      </c>
      <c r="DA210" s="74" t="str">
        <f aca="false">IF(OR($BK210&lt;&gt;Constants!$B$12,ISBLANK($C210)),"",MAX(AM210,AU210,IF($CH210,BC210,0)))</f>
        <v/>
      </c>
      <c r="DB210" s="74" t="str">
        <f aca="false">IF(ISNUMBER(DA210), RANK(DA210,DA$11:DA$510,1), "")</f>
        <v/>
      </c>
      <c r="DC210" s="74" t="str">
        <f aca="false">IF(OR($BK210&lt;&gt;Constants!$B$12,ISBLANK($C210)),"",MAX(BV210,CF210,CQ210))</f>
        <v/>
      </c>
      <c r="DD210" s="74" t="str">
        <f aca="false">IF(ISNUMBER(DC210),RANK(DC210,DC$11:DC$510),"")</f>
        <v/>
      </c>
      <c r="DE210" s="77" t="str">
        <f aca="false">IFERROR(IF(OR($BK210&lt;&gt;Constants!$B$12, ISBLANK($C210)),"",LARGE(CS210:CU210,2)), 0)</f>
        <v/>
      </c>
      <c r="DF210" s="75" t="str">
        <f aca="false">IF(ISNUMBER(DE210), RANK(DE210,DE$11:DE$510), "")</f>
        <v/>
      </c>
      <c r="DG210" s="74" t="str">
        <f aca="false">IF(ISBLANK($C210),"",IF(BK210=Constants!$B$12,RANK($CX210, $CX$11:$CX$510, 1)+
SUMPRODUCT(--($CX$11:$CX$510=$CX210),--($CZ210&gt;$CZ$11:$CZ$510))+
SUMPRODUCT(--($CX$11:$CX$510=$CX210),--($CZ210=$CZ$11:$CZ$510),--($DB210&gt;$DB$11:$DB$510))+
SUMPRODUCT(--($CX$11:$CX$510=$CX210),--($CZ210=$CZ$11:$CZ$510),--($DB210=$DB$11:$DB$510), --($DD210&gt;$DD$11:$DD$510))+
SUMPRODUCT(--($CX$11:$CX$510=$CX210),--($CZ210=$CZ$11:$CZ$510),--($DB210=$DB$11:$DB$510), --($DD210=$DD$11:$DD$510), --($DF210&gt;$DF$11:$DF$510))
,BK210)
)</f>
        <v/>
      </c>
      <c r="DH210" s="74" t="str">
        <f aca="false">IF(ISBLANK(C210),"",IF(BK210&lt;&gt;Constants!$B$12, BK210, CX210-DG210))</f>
        <v/>
      </c>
      <c r="DI210" s="75"/>
      <c r="DJ210" s="78"/>
      <c r="DK210" s="79" t="str">
        <f aca="false">IF(ISBLANK($C210),"",IF($BK210=Constants!$B$13,$BM210,""))</f>
        <v/>
      </c>
      <c r="DL210" s="78" t="str">
        <f aca="false">IF(ISBLANK($C210),"",IF($BK210&lt;&gt;Constants!$B$12,"",IF(COUNT($CS210:$CU210)=0,"",MATCH($CV210,$CS210:$CU210,0))))</f>
        <v/>
      </c>
      <c r="DM210" s="80" t="str">
        <f aca="false">IF(ISNUMBER($DL210),CHOOSE($DL210,$BR210,$CB210,$CM210),"")</f>
        <v/>
      </c>
      <c r="DN210" s="80" t="str">
        <f aca="false">IF(ISNUMBER($DL210),CHOOSE($DL210,$BT210,$CD210,$CO210),"")</f>
        <v/>
      </c>
      <c r="DO210" s="80" t="str">
        <f aca="false">IF(ISNUMBER($DL210),CHOOSE($DL210,$BV210,$CF210,$CQ210),"")</f>
        <v/>
      </c>
      <c r="DP210" s="81" t="str">
        <f aca="false">IF(ISBLANK(C210),"",IF(BK210&lt;&gt;Constants!$B$12, BK210 ,CW210))</f>
        <v/>
      </c>
      <c r="DQ210" s="82" t="str">
        <f aca="false">IF(ISBLANK($C210),"",IF($BK210&lt;&gt;Constants!$B$12,$BK210,$BL210))</f>
        <v/>
      </c>
      <c r="DR210" s="82" t="str">
        <f aca="false">IF(ISBLANK(C210),"",DH210)</f>
        <v/>
      </c>
      <c r="DS210" s="82" t="str">
        <f aca="false">IF(ISBLANK(C210),"",DG210)</f>
        <v/>
      </c>
      <c r="DT210" s="83" t="str">
        <f aca="false">IF(ISBLANK(C210),
  "",
IF(DS210=Constants!$B$9,COUNTA($C$11:$C510)+2,IF(DS210=Constants!$B$10,COUNTA($C$11:$C510)+1,IF(DS210=Constants!$B$11,COUNTA($C$11:$C510),DS210))))</f>
        <v/>
      </c>
      <c r="DU210" s="3"/>
      <c r="DV210" s="84" t="n">
        <f aca="false">IF(OR(ISNUMBER(DS210),DS210="DQ",DS210="P",DS210="NS"),
    1,
    0
)</f>
        <v>0</v>
      </c>
      <c r="DW210" s="84" t="n">
        <v>200</v>
      </c>
      <c r="DX210" s="84" t="str">
        <f aca="false">IF(ISBLANK($C210),"",IF(ISNUMBER(DT210),DT210+ROW($B210)/1000,""))</f>
        <v/>
      </c>
      <c r="DY210" s="84" t="str">
        <f aca="false">IF(ISNUMBER(DX210), RANK(DX210,DX$11:DX$510,1), "")</f>
        <v/>
      </c>
      <c r="DZ210" s="84" t="str">
        <f aca="false">IF(ISBLANK($C210),
    "",
    $B210
)</f>
        <v/>
      </c>
      <c r="EA210" s="84" t="str">
        <f aca="false">IF(ISBLANK($C210),
    "",
    $C210
)</f>
        <v/>
      </c>
      <c r="EB210" s="84" t="str">
        <f aca="false">IF(ISBLANK($C210),
    "",
    $D210
)</f>
        <v/>
      </c>
      <c r="EC210" s="84" t="str">
        <f aca="false">IF(ISBLANK($C210),"",$DQ210)</f>
        <v/>
      </c>
      <c r="ED210" s="86" t="str">
        <f aca="false">DP210</f>
        <v/>
      </c>
      <c r="EE210" s="84" t="str">
        <f aca="false">IF(ISBLANK($C210),
    "",
    DS210
)</f>
        <v/>
      </c>
      <c r="EF210" s="87" t="str">
        <f aca="false">IF(DW210&gt;DV$10,
    "",
    VLOOKUP(DW210,DY$11:EE708,7,FALSE())
)</f>
        <v/>
      </c>
      <c r="EG210" s="88" t="str">
        <f aca="false">IF(DW210&gt;DV$10,
    "",
    VLOOKUP(DW210,DY$11:EE708,2,FALSE())
)</f>
        <v/>
      </c>
      <c r="EH210" s="88" t="str">
        <f aca="false">IF(DW210&gt;DV$10,
    "",
    VLOOKUP(DW210,DY$11:EE708,3,FALSE())
)</f>
        <v/>
      </c>
      <c r="EI210" s="88" t="str">
        <f aca="false">IF(DW210&gt;DV$10,
    "",
    VLOOKUP(DW210,DY$11:EE708,4,FALSE())
)</f>
        <v/>
      </c>
      <c r="EJ210" s="89" t="str">
        <f aca="false">IF(DW210&gt;DV$10,
    "",
    VLOOKUP(DW210,DY$11:EE708,6,FALSE())
)</f>
        <v/>
      </c>
      <c r="EK210" s="59"/>
    </row>
    <row r="211" customFormat="false" ht="15.75" hidden="false" customHeight="false" outlineLevel="0" collapsed="false">
      <c r="A211" s="3"/>
      <c r="B211" s="155"/>
      <c r="C211" s="156"/>
      <c r="D211" s="96"/>
      <c r="E211" s="157"/>
      <c r="F211" s="148"/>
      <c r="G211" s="148"/>
      <c r="H211" s="149"/>
      <c r="I211" s="150"/>
      <c r="J211" s="151"/>
      <c r="K211" s="151"/>
      <c r="L211" s="151"/>
      <c r="M211" s="151"/>
      <c r="N211" s="152"/>
      <c r="O211" s="103"/>
      <c r="P211" s="148"/>
      <c r="Q211" s="149"/>
      <c r="R211" s="150"/>
      <c r="S211" s="151"/>
      <c r="T211" s="151"/>
      <c r="U211" s="151"/>
      <c r="V211" s="151"/>
      <c r="W211" s="152"/>
      <c r="X211" s="103"/>
      <c r="Y211" s="148"/>
      <c r="Z211" s="149"/>
      <c r="AA211" s="150"/>
      <c r="AB211" s="151"/>
      <c r="AC211" s="151"/>
      <c r="AD211" s="151"/>
      <c r="AE211" s="151"/>
      <c r="AF211" s="152"/>
      <c r="AG211" s="104"/>
      <c r="AH211" s="150"/>
      <c r="AI211" s="73"/>
      <c r="AJ211" s="73" t="str">
        <f aca="false">IF(ISBLANK($C211),
  "",
IF(E211=Constants!$B$7,
  TRUE(),
IF(E211=Constants!$B$8,
  FALSE(),
  TRUE()
)))</f>
        <v/>
      </c>
      <c r="AK211" s="74" t="str">
        <f aca="false">IF(ISBLANK($C211),"",IF(F211=Constants!$B$8,FALSE(),TRUE()))</f>
        <v/>
      </c>
      <c r="AL211" s="74" t="str">
        <f aca="false">IF(ISBLANK($C211),"",COUNTA($G211:$O211)&gt;0)</f>
        <v/>
      </c>
      <c r="AM211" s="74" t="str">
        <f aca="false">IF(OR(ISBLANK($C211),$AL211&lt;&gt;TRUE()),"",IF(ISBLANK(G211),Constants!$B$27,MAX(0,G211)))</f>
        <v/>
      </c>
      <c r="AN211" s="74" t="str">
        <f aca="false">IF(OR(ISBLANK($C211),$AL211&lt;&gt;TRUE()),"",IF(ISBLANK(H211),Constants!$B$28,MAX(0,H211)))</f>
        <v/>
      </c>
      <c r="AO211" s="74" t="str">
        <f aca="false">IF(OR(ISBLANK($C211),$AL211&lt;&gt;TRUE()),"",IF(J211=Constants!$B$7,TRUE(),IF(J211=Constants!$B$8,FALSE(),TRUE())))</f>
        <v/>
      </c>
      <c r="AP211" s="74" t="str">
        <f aca="false">IF(OR(ISBLANK($C211),$AL211&lt;&gt;TRUE()),"",IF(I211=Constants!$B$7,TRUE(),IF(I211=Constants!$B$8,FALSE(),TRUE())))</f>
        <v/>
      </c>
      <c r="AQ211" s="74" t="str">
        <f aca="false">IF(OR(ISBLANK($C211),$AL211&lt;&gt;TRUE()),"",IF(K211=Constants!$B$33,TRUE(),IF(K211=Constants!$B$34,FALSE(),IF(AND(ISNUMBER(O211),OR(ISBLANK(N211),N211=0)),TRUE(),IF(AND(ISBLANK(O211),ISNUMBER(N211),N211&lt;&gt;0),FALSE(),"")))))</f>
        <v/>
      </c>
      <c r="AR211" s="74" t="str">
        <f aca="false">IF(OR(ISBLANK($C211),$AL211&lt;&gt;TRUE()),"",IF(ISBLANK(L211),Constants!$B$35,MAX(0,MIN(Constants!$B$31,L211))))</f>
        <v/>
      </c>
      <c r="AS211" s="74" t="str">
        <f aca="false">IF(OR(ISBLANK($C211),$AL211&lt;&gt;TRUE()),"",IF(ISBLANK(M211),Constants!$B$35,MAX(0,MIN(Constants!$B$32,M211))))</f>
        <v/>
      </c>
      <c r="AT211" s="74" t="str">
        <f aca="false">IF(ISBLANK($C211),"",COUNTA($P211:$X211)&gt;0)</f>
        <v/>
      </c>
      <c r="AU211" s="74" t="str">
        <f aca="false">IF(OR(ISBLANK($C211),$AT211&lt;&gt;TRUE()),"",IF(ISBLANK(P211),Constants!$B$27,MAX(0,P211)))</f>
        <v/>
      </c>
      <c r="AV211" s="74" t="str">
        <f aca="false">IF(OR(ISBLANK($C211),$AT211&lt;&gt;TRUE()),"",IF(ISBLANK(Q211),Constants!$B$28,MAX(0,Q211)))</f>
        <v/>
      </c>
      <c r="AW211" s="74" t="str">
        <f aca="false">IF(OR(ISBLANK($C211),$AT211&lt;&gt;TRUE()),"",IF(S211=Constants!$B$7,TRUE(),IF(S211=Constants!$B$8,FALSE(),TRUE())))</f>
        <v/>
      </c>
      <c r="AX211" s="74" t="str">
        <f aca="false">IF(OR(ISBLANK($C211),$AT211&lt;&gt;TRUE()),"",IF(R211=Constants!$B$7,TRUE(),IF(R211=Constants!$B$8,FALSE(),TRUE())))</f>
        <v/>
      </c>
      <c r="AY211" s="74" t="str">
        <f aca="false">IF(OR(ISBLANK($C211),$AT211&lt;&gt;TRUE()),"",IF(T211=Constants!$B$33,TRUE(),IF(T211=Constants!$B$34,FALSE(),IF(AND(ISNUMBER(X211),OR(ISBLANK(W211),W211=0)),TRUE(),IF(AND(ISBLANK(X211),ISNUMBER(W211),W211&lt;&gt;0),FALSE(),"")))))</f>
        <v/>
      </c>
      <c r="AZ211" s="74" t="str">
        <f aca="false">IF(OR(ISBLANK($C211),$AT211&lt;&gt;TRUE()),"",IF(ISBLANK(U211),Constants!$B$35,MAX(0,MIN(Constants!$B$31,U211))))</f>
        <v/>
      </c>
      <c r="BA211" s="74" t="str">
        <f aca="false">IF(OR(ISBLANK($C211),$AT211&lt;&gt;TRUE()),"",IF(ISBLANK(V211),Constants!$B$35,MAX(0,MIN(Constants!$B$32,V211))))</f>
        <v/>
      </c>
      <c r="BB211" s="74" t="str">
        <f aca="false">IF(ISBLANK($C211),"",COUNTA($Y211:$AG211)&gt;0)</f>
        <v/>
      </c>
      <c r="BC211" s="74" t="str">
        <f aca="false">IF(OR(ISBLANK($C211),$BB211&lt;&gt;TRUE()),"",IF(ISBLANK(Y211),Constants!$B$27,MAX(0,Y211)))</f>
        <v/>
      </c>
      <c r="BD211" s="74" t="str">
        <f aca="false">IF(OR(ISBLANK($C211),$BB211&lt;&gt;TRUE()),"",IF(ISBLANK(Z211),Constants!$B$28,MAX(0,Z211)))</f>
        <v/>
      </c>
      <c r="BE211" s="74" t="str">
        <f aca="false">IF(OR(ISBLANK($C211),$BB211&lt;&gt;TRUE()),"",IF(AB211=Constants!$B$7,TRUE(),IF(AB211=Constants!$B$8,FALSE(),TRUE())))</f>
        <v/>
      </c>
      <c r="BF211" s="74" t="str">
        <f aca="false">IF(OR(ISBLANK($C211),$BB211&lt;&gt;TRUE()),"",IF(AA211=Constants!$B$7,TRUE(),IF(AA211=Constants!$B$8,FALSE(),TRUE())))</f>
        <v/>
      </c>
      <c r="BG211" s="74" t="str">
        <f aca="false">IF(OR(ISBLANK($C211),$BB211&lt;&gt;TRUE()),"",IF(AC211=Constants!$B$33,TRUE(),IF(AC211=Constants!$B$34,FALSE(),IF(AND(ISNUMBER(AG211),OR(ISBLANK(AF211),AF211=0)),TRUE(),IF(AND(ISBLANK(AG211),ISNUMBER(AF211),AF211&lt;&gt;0),FALSE(),"")))))</f>
        <v/>
      </c>
      <c r="BH211" s="74" t="str">
        <f aca="false">IF(OR(ISBLANK($C211),$BB211&lt;&gt;TRUE()),"",IF(ISBLANK(AD211),Constants!$B$35,MAX(0,MIN(Constants!$B$31,AD211))))</f>
        <v/>
      </c>
      <c r="BI211" s="74" t="str">
        <f aca="false">IF(OR(ISBLANK($C211),$BB211&lt;&gt;TRUE()),"",IF(ISBLANK(AE211),Constants!$B$35,MAX(0,MIN(Constants!$B$32,AE211))))</f>
        <v/>
      </c>
      <c r="BJ211" s="75" t="str">
        <f aca="false">IF(ISBLANK($C211),
  "",
IF(AH211=Constants!$B$7,
  TRUE(),
IF(AH211=Constants!$B$8,
  FALSE(),
  FALSE()
)))</f>
        <v/>
      </c>
      <c r="BK211" s="74" t="str">
        <f aca="false">IF(ISBLANK($C211),"",IF($BJ211,Constants!$B$9,IF(COUNTA($E211:$AH211)=0,Constants!$B$10,IF(NOT($AK211),Constants!$B$11,IF(AND(NOT(ISNUMBER($BM211)),COUNTA($O211,$X211,$AG211)&gt;0),Constants!$B$13,Constants!$B$12)))))</f>
        <v/>
      </c>
      <c r="BL211" s="74" t="str">
        <f aca="false">IF(ISBLANK($C211),"",IF($BK211&lt;&gt;Constants!$B$12,$BK211,Constants!$B$4))</f>
        <v/>
      </c>
      <c r="BM211" s="73" t="str">
        <f aca="false">IF(OR(ISBLANK($D$8), NOT(ISNUMBER($D$8))), Constants!$B$17,$D$8)</f>
        <v>ERROR: Set Target Time in cell D8</v>
      </c>
      <c r="BN211" s="73" t="str">
        <f aca="false">IF(OR($BK211&lt;&gt;Constants!$B$12,$AL211&lt;&gt;TRUE()),"",IF(NOT($AO211),TRUE(),IF($AQ211="","",$AQ211)))</f>
        <v/>
      </c>
      <c r="BO211" s="74" t="b">
        <f aca="false">IF(BN211="",FALSE(),IF(NOT($AO211),TRUE(),IF($AQ211,ISNUMBER(O211),ISNUMBER(N211))))</f>
        <v>0</v>
      </c>
      <c r="BP211" s="76" t="str">
        <f aca="false">IF(BO211,IF($AJ211,1,Constants!$B$22)*POWER(Constants!$B$23,MAX($AM211,0))*POWER(Constants!$B$24,MAX($AN211,0)),"")</f>
        <v/>
      </c>
      <c r="BQ211" s="74" t="str">
        <f aca="false">IF(OR($BK211&lt;&gt;Constants!$B$12,NOT($BO211)),"",IF(NOT($AO211),0,Constants!$B$19*IF($AQ211,1,MAX(0,MIN(1,(Constants!$B$20-N211)/Constants!$B$20)))))</f>
        <v/>
      </c>
      <c r="BR211" s="74" t="str">
        <f aca="false">IF(BQ211="","",BQ211*IF($AP211,1,Constants!$B$25)*BP211)</f>
        <v/>
      </c>
      <c r="BS211" s="74" t="str">
        <f aca="false">IF(OR($BK211&lt;&gt;Constants!$B$12,NOT($BO211)),"",IF(NOT($AO211),0,IF(NOT($AQ211),0,MAX(0,Constants!$B$21*(1-ABS(O211-$BM211)/$BM211)))))</f>
        <v/>
      </c>
      <c r="BT211" s="74" t="str">
        <f aca="false">IF(BS211="","",BS211*BP211)</f>
        <v/>
      </c>
      <c r="BU211" s="74" t="str">
        <f aca="false">IF(OR($BK211&lt;&gt;Constants!$B$12,NOT($BO211)),"",IF(OR(NOT($AO211),NOT($AP211)),0,MIN(Constants!$B$18,(Constants!$B$29*$AR211+Constants!$B$30*$AS211)*IF($AQ211,1,MAX(0,MIN(1,(Constants!$B$20-N211)/Constants!$B$20))))))</f>
        <v/>
      </c>
      <c r="BV211" s="74" t="str">
        <f aca="false">IF(BU211="","",BU211*BP211)</f>
        <v/>
      </c>
      <c r="BW211" s="75" t="str">
        <f aca="false">IF(OR($BK211&lt;&gt;Constants!$B$12,NOT($BO211)),"",BR211+BT211+BV211)</f>
        <v/>
      </c>
      <c r="BX211" s="73" t="str">
        <f aca="false">IF(OR($BK211&lt;&gt;Constants!$B$12,$AT211&lt;&gt;TRUE()),"",IF(NOT($AW211),TRUE(),IF($AY211="","",$AY211)))</f>
        <v/>
      </c>
      <c r="BY211" s="74" t="b">
        <f aca="false">IF(BX211="",FALSE(),IF(NOT($AW211),TRUE(),IF($AY211,ISNUMBER(X211),ISNUMBER(W211))))</f>
        <v>0</v>
      </c>
      <c r="BZ211" s="76" t="str">
        <f aca="false">IF(BY211,IF($AJ211,1,Constants!$B$22)*POWER(Constants!$B$23,MAX($AU211,0))*POWER(Constants!$B$24,MAX($AV211,0)),"")</f>
        <v/>
      </c>
      <c r="CA211" s="74" t="str">
        <f aca="false">IF(OR($BK211&lt;&gt;Constants!$B$12,NOT($BY211)),"",IF(NOT($AW211),0,Constants!$B$19*IF($AY211,1,MAX(0,MIN(1,(Constants!$B$20-W211)/Constants!$B$20)))))</f>
        <v/>
      </c>
      <c r="CB211" s="74" t="str">
        <f aca="false">IF(CA211="","",CA211*IF($AX211,1,Constants!$B$25)*BZ211)</f>
        <v/>
      </c>
      <c r="CC211" s="74" t="str">
        <f aca="false">IF(OR($BK211&lt;&gt;Constants!$B$12,NOT($BY211)),"",IF(NOT($AW211),0,IF(NOT($AY211),0,MAX(0,Constants!$B$21*(1-ABS(X211-$BM211)/$BM211)))))</f>
        <v/>
      </c>
      <c r="CD211" s="74" t="str">
        <f aca="false">IF(CC211="","",CC211*BZ211)</f>
        <v/>
      </c>
      <c r="CE211" s="74" t="str">
        <f aca="false">IF(OR($BK211&lt;&gt;Constants!$B$12,NOT($BY211)),"",IF(OR(NOT($AW211),NOT($AX211)),0,MIN(Constants!$B$18,(Constants!$B$29*$AZ211+Constants!$B$30*$BA211)*IF($AY211,1,MAX(0,MIN(1,(Constants!$B$20-W211)/Constants!$B$20))))))</f>
        <v/>
      </c>
      <c r="CF211" s="74" t="str">
        <f aca="false">IF(CE211="","",CE211*BZ211)</f>
        <v/>
      </c>
      <c r="CG211" s="75" t="str">
        <f aca="false">IF(OR($BK211&lt;&gt;Constants!$B$12,NOT($BY211)),"",CB211+CD211+CF211)</f>
        <v/>
      </c>
      <c r="CH211" s="73" t="b">
        <f aca="false">IF(OR(BN211="",BX211=""),TRUE(),BN211&lt;&gt;BX211)</f>
        <v>1</v>
      </c>
      <c r="CI211" s="74" t="str">
        <f aca="false">IF(OR($BK211&lt;&gt;Constants!$B$12,$BB211&lt;&gt;TRUE(),NOT($CH211)),"",IF(NOT($BE211),TRUE(),IF($BG211="","",$BG211)))</f>
        <v/>
      </c>
      <c r="CJ211" s="74" t="b">
        <f aca="false">IF(CI211="",FALSE(),IF(NOT($BE211),TRUE(),IF($BG211,ISNUMBER(AG211),ISNUMBER(AF211))))</f>
        <v>0</v>
      </c>
      <c r="CK211" s="76" t="str">
        <f aca="false">IF(CJ211,IF($AJ211,1,Constants!$B$22)*POWER(Constants!$B$23,MAX($BC211,0))*POWER(Constants!$B$24,MAX($BD211,0)),"")</f>
        <v/>
      </c>
      <c r="CL211" s="74" t="str">
        <f aca="false">IF(OR($BK211&lt;&gt;Constants!$B$12,NOT($CJ211)),"",IF(NOT($BE211),0,Constants!$B$19*IF($BG211,1,MAX(0,MIN(1,(Constants!$B$20-AF211)/Constants!$B$20)))))</f>
        <v/>
      </c>
      <c r="CM211" s="74" t="str">
        <f aca="false">IF(CL211="","",CL211*IF($BF211,1,Constants!$B$25)*CK211)</f>
        <v/>
      </c>
      <c r="CN211" s="74" t="str">
        <f aca="false">IF(OR($BK211&lt;&gt;Constants!$B$12,NOT($CJ211)),"",IF(NOT($BE211),0,IF(NOT($BG211),0,MAX(0,Constants!$B$21*(1-ABS(AG211-$BM211)/$BM211)))))</f>
        <v/>
      </c>
      <c r="CO211" s="74" t="str">
        <f aca="false">IF(CN211="","",CN211*CK211)</f>
        <v/>
      </c>
      <c r="CP211" s="74" t="str">
        <f aca="false">IF(OR($BK211&lt;&gt;Constants!$B$12,NOT($CJ211)),"",IF(OR(NOT($BE211),NOT($BF211)),0,MIN(Constants!$B$18,(Constants!$B$29*$BH211+Constants!$B$30*$BI211)*IF($BG211,1,MAX(0,MIN(1,(Constants!$B$20-AF211)/Constants!$B$20))))))</f>
        <v/>
      </c>
      <c r="CQ211" s="74" t="str">
        <f aca="false">IF(CP211="","",CP211*CK211)</f>
        <v/>
      </c>
      <c r="CR211" s="75" t="str">
        <f aca="false">IF(OR($BK211&lt;&gt;Constants!$B$12,NOT($CJ211)),"",CM211+CO211+CQ211)</f>
        <v/>
      </c>
      <c r="CS211" s="73" t="str">
        <f aca="false">IF(OR($BK211&lt;&gt;Constants!$B$12,ISBLANK($C211)),"",BW211)</f>
        <v/>
      </c>
      <c r="CT211" s="74" t="str">
        <f aca="false">IF(OR($BK211&lt;&gt;Constants!$B$12,ISBLANK($C211)),"",CG211)</f>
        <v/>
      </c>
      <c r="CU211" s="75" t="str">
        <f aca="false">IF(OR($BK211&lt;&gt;Constants!$B$12,ISBLANK($C211)),"",CR211)</f>
        <v/>
      </c>
      <c r="CV211" s="74" t="str">
        <f aca="false">IF(OR($BK211&lt;&gt;Constants!$B$12,ISBLANK($C211)),"",IF(COUNT(CS211:CU211)=0,0,MAX(CS211:CU211)))</f>
        <v/>
      </c>
      <c r="CW211" s="74" t="str">
        <f aca="false">IF($BK211&lt;&gt;Constants!$B$12,"",CV211)</f>
        <v/>
      </c>
      <c r="CX211" s="74" t="str">
        <f aca="false">IF(ISNUMBER(CW211), RANK(CW211,$CW$11:$CW$510), "")</f>
        <v/>
      </c>
      <c r="CY211" s="73" t="str">
        <f aca="false">IF(OR($BK211&lt;&gt;Constants!$B$12,ISBLANK($C211)),"",MAX(BT211,CD211,CO211))</f>
        <v/>
      </c>
      <c r="CZ211" s="74" t="str">
        <f aca="false">IF(ISNUMBER(CY211), RANK(CY211,CY$11:CY$510), "")</f>
        <v/>
      </c>
      <c r="DA211" s="74" t="str">
        <f aca="false">IF(OR($BK211&lt;&gt;Constants!$B$12,ISBLANK($C211)),"",MAX(AM211,AU211,IF($CH211,BC211,0)))</f>
        <v/>
      </c>
      <c r="DB211" s="74" t="str">
        <f aca="false">IF(ISNUMBER(DA211), RANK(DA211,DA$11:DA$510,1), "")</f>
        <v/>
      </c>
      <c r="DC211" s="74" t="str">
        <f aca="false">IF(OR($BK211&lt;&gt;Constants!$B$12,ISBLANK($C211)),"",MAX(BV211,CF211,CQ211))</f>
        <v/>
      </c>
      <c r="DD211" s="74" t="str">
        <f aca="false">IF(ISNUMBER(DC211),RANK(DC211,DC$11:DC$510),"")</f>
        <v/>
      </c>
      <c r="DE211" s="77" t="str">
        <f aca="false">IFERROR(IF(OR($BK211&lt;&gt;Constants!$B$12, ISBLANK($C211)),"",LARGE(CS211:CU211,2)), 0)</f>
        <v/>
      </c>
      <c r="DF211" s="75" t="str">
        <f aca="false">IF(ISNUMBER(DE211), RANK(DE211,DE$11:DE$510), "")</f>
        <v/>
      </c>
      <c r="DG211" s="74" t="str">
        <f aca="false">IF(ISBLANK($C211),"",IF(BK211=Constants!$B$12,RANK($CX211, $CX$11:$CX$510, 1)+
SUMPRODUCT(--($CX$11:$CX$510=$CX211),--($CZ211&gt;$CZ$11:$CZ$510))+
SUMPRODUCT(--($CX$11:$CX$510=$CX211),--($CZ211=$CZ$11:$CZ$510),--($DB211&gt;$DB$11:$DB$510))+
SUMPRODUCT(--($CX$11:$CX$510=$CX211),--($CZ211=$CZ$11:$CZ$510),--($DB211=$DB$11:$DB$510), --($DD211&gt;$DD$11:$DD$510))+
SUMPRODUCT(--($CX$11:$CX$510=$CX211),--($CZ211=$CZ$11:$CZ$510),--($DB211=$DB$11:$DB$510), --($DD211=$DD$11:$DD$510), --($DF211&gt;$DF$11:$DF$510))
,BK211)
)</f>
        <v/>
      </c>
      <c r="DH211" s="74" t="str">
        <f aca="false">IF(ISBLANK(C211),"",IF(BK211&lt;&gt;Constants!$B$12, BK211, CX211-DG211))</f>
        <v/>
      </c>
      <c r="DI211" s="75"/>
      <c r="DJ211" s="78"/>
      <c r="DK211" s="79" t="str">
        <f aca="false">IF(ISBLANK($C211),"",IF($BK211=Constants!$B$13,$BM211,""))</f>
        <v/>
      </c>
      <c r="DL211" s="78" t="str">
        <f aca="false">IF(ISBLANK($C211),"",IF($BK211&lt;&gt;Constants!$B$12,"",IF(COUNT($CS211:$CU211)=0,"",MATCH($CV211,$CS211:$CU211,0))))</f>
        <v/>
      </c>
      <c r="DM211" s="80" t="str">
        <f aca="false">IF(ISNUMBER($DL211),CHOOSE($DL211,$BR211,$CB211,$CM211),"")</f>
        <v/>
      </c>
      <c r="DN211" s="80" t="str">
        <f aca="false">IF(ISNUMBER($DL211),CHOOSE($DL211,$BT211,$CD211,$CO211),"")</f>
        <v/>
      </c>
      <c r="DO211" s="80" t="str">
        <f aca="false">IF(ISNUMBER($DL211),CHOOSE($DL211,$BV211,$CF211,$CQ211),"")</f>
        <v/>
      </c>
      <c r="DP211" s="81" t="str">
        <f aca="false">IF(ISBLANK(C211),"",IF(BK211&lt;&gt;Constants!$B$12, BK211 ,CW211))</f>
        <v/>
      </c>
      <c r="DQ211" s="82" t="str">
        <f aca="false">IF(ISBLANK($C211),"",IF($BK211&lt;&gt;Constants!$B$12,$BK211,$BL211))</f>
        <v/>
      </c>
      <c r="DR211" s="82" t="str">
        <f aca="false">IF(ISBLANK(C211),"",DH211)</f>
        <v/>
      </c>
      <c r="DS211" s="82" t="str">
        <f aca="false">IF(ISBLANK(C211),"",DG211)</f>
        <v/>
      </c>
      <c r="DT211" s="83" t="str">
        <f aca="false">IF(ISBLANK(C211),
  "",
IF(DS211=Constants!$B$9,COUNTA($C$11:$C510)+2,IF(DS211=Constants!$B$10,COUNTA($C$11:$C510)+1,IF(DS211=Constants!$B$11,COUNTA($C$11:$C510),DS211))))</f>
        <v/>
      </c>
      <c r="DU211" s="3"/>
      <c r="DV211" s="84" t="n">
        <f aca="false">IF(OR(ISNUMBER(DS211),DS211="DQ",DS211="P",DS211="NS"),
    1,
    0
)</f>
        <v>0</v>
      </c>
      <c r="DW211" s="84" t="n">
        <v>201</v>
      </c>
      <c r="DX211" s="84" t="str">
        <f aca="false">IF(ISBLANK($C211),"",IF(ISNUMBER(DT211),DT211+ROW($B211)/1000,""))</f>
        <v/>
      </c>
      <c r="DY211" s="84" t="str">
        <f aca="false">IF(ISNUMBER(DX211), RANK(DX211,DX$11:DX$510,1), "")</f>
        <v/>
      </c>
      <c r="DZ211" s="84" t="str">
        <f aca="false">IF(ISBLANK($C211),
    "",
    $B211
)</f>
        <v/>
      </c>
      <c r="EA211" s="84" t="str">
        <f aca="false">IF(ISBLANK($C211),
    "",
    $C211
)</f>
        <v/>
      </c>
      <c r="EB211" s="84" t="str">
        <f aca="false">IF(ISBLANK($C211),
    "",
    $D211
)</f>
        <v/>
      </c>
      <c r="EC211" s="84" t="str">
        <f aca="false">IF(ISBLANK($C211),"",$DQ211)</f>
        <v/>
      </c>
      <c r="ED211" s="86" t="str">
        <f aca="false">DP211</f>
        <v/>
      </c>
      <c r="EE211" s="84" t="str">
        <f aca="false">IF(ISBLANK($C211),
    "",
    DS211
)</f>
        <v/>
      </c>
      <c r="EF211" s="87" t="str">
        <f aca="false">IF(DW211&gt;DV$10,
    "",
    VLOOKUP(DW211,DY$11:EE709,7,FALSE())
)</f>
        <v/>
      </c>
      <c r="EG211" s="88" t="str">
        <f aca="false">IF(DW211&gt;DV$10,
    "",
    VLOOKUP(DW211,DY$11:EE709,2,FALSE())
)</f>
        <v/>
      </c>
      <c r="EH211" s="88" t="str">
        <f aca="false">IF(DW211&gt;DV$10,
    "",
    VLOOKUP(DW211,DY$11:EE709,3,FALSE())
)</f>
        <v/>
      </c>
      <c r="EI211" s="88" t="str">
        <f aca="false">IF(DW211&gt;DV$10,
    "",
    VLOOKUP(DW211,DY$11:EE709,4,FALSE())
)</f>
        <v/>
      </c>
      <c r="EJ211" s="89" t="str">
        <f aca="false">IF(DW211&gt;DV$10,
    "",
    VLOOKUP(DW211,DY$11:EE709,6,FALSE())
)</f>
        <v/>
      </c>
      <c r="EK211" s="59"/>
    </row>
    <row r="212" customFormat="false" ht="15.75" hidden="false" customHeight="false" outlineLevel="0" collapsed="false">
      <c r="A212" s="3"/>
      <c r="B212" s="153"/>
      <c r="C212" s="154"/>
      <c r="D212" s="135"/>
      <c r="E212" s="158"/>
      <c r="F212" s="137"/>
      <c r="G212" s="137"/>
      <c r="H212" s="138"/>
      <c r="I212" s="139"/>
      <c r="J212" s="140"/>
      <c r="K212" s="140"/>
      <c r="L212" s="140"/>
      <c r="M212" s="140"/>
      <c r="N212" s="141"/>
      <c r="O212" s="142"/>
      <c r="P212" s="137"/>
      <c r="Q212" s="138"/>
      <c r="R212" s="139"/>
      <c r="S212" s="140"/>
      <c r="T212" s="140"/>
      <c r="U212" s="140"/>
      <c r="V212" s="140"/>
      <c r="W212" s="141"/>
      <c r="X212" s="142"/>
      <c r="Y212" s="137"/>
      <c r="Z212" s="138"/>
      <c r="AA212" s="139"/>
      <c r="AB212" s="140"/>
      <c r="AC212" s="140"/>
      <c r="AD212" s="140"/>
      <c r="AE212" s="140"/>
      <c r="AF212" s="141"/>
      <c r="AG212" s="143"/>
      <c r="AH212" s="139"/>
      <c r="AI212" s="116"/>
      <c r="AJ212" s="116" t="str">
        <f aca="false">IF(ISBLANK($C212),
  "",
IF(E212=Constants!$B$7,
  TRUE(),
IF(E212=Constants!$B$8,
  FALSE(),
  TRUE()
)))</f>
        <v/>
      </c>
      <c r="AK212" s="117" t="str">
        <f aca="false">IF(ISBLANK($C212),"",IF(F212=Constants!$B$8,FALSE(),TRUE()))</f>
        <v/>
      </c>
      <c r="AL212" s="117" t="str">
        <f aca="false">IF(ISBLANK($C212),"",COUNTA($G212:$O212)&gt;0)</f>
        <v/>
      </c>
      <c r="AM212" s="117" t="str">
        <f aca="false">IF(OR(ISBLANK($C212),$AL212&lt;&gt;TRUE()),"",IF(ISBLANK(G212),Constants!$B$27,MAX(0,G212)))</f>
        <v/>
      </c>
      <c r="AN212" s="117" t="str">
        <f aca="false">IF(OR(ISBLANK($C212),$AL212&lt;&gt;TRUE()),"",IF(ISBLANK(H212),Constants!$B$28,MAX(0,H212)))</f>
        <v/>
      </c>
      <c r="AO212" s="117" t="str">
        <f aca="false">IF(OR(ISBLANK($C212),$AL212&lt;&gt;TRUE()),"",IF(J212=Constants!$B$7,TRUE(),IF(J212=Constants!$B$8,FALSE(),TRUE())))</f>
        <v/>
      </c>
      <c r="AP212" s="117" t="str">
        <f aca="false">IF(OR(ISBLANK($C212),$AL212&lt;&gt;TRUE()),"",IF(I212=Constants!$B$7,TRUE(),IF(I212=Constants!$B$8,FALSE(),TRUE())))</f>
        <v/>
      </c>
      <c r="AQ212" s="117" t="str">
        <f aca="false">IF(OR(ISBLANK($C212),$AL212&lt;&gt;TRUE()),"",IF(K212=Constants!$B$33,TRUE(),IF(K212=Constants!$B$34,FALSE(),IF(AND(ISNUMBER(O212),OR(ISBLANK(N212),N212=0)),TRUE(),IF(AND(ISBLANK(O212),ISNUMBER(N212),N212&lt;&gt;0),FALSE(),"")))))</f>
        <v/>
      </c>
      <c r="AR212" s="117" t="str">
        <f aca="false">IF(OR(ISBLANK($C212),$AL212&lt;&gt;TRUE()),"",IF(ISBLANK(L212),Constants!$B$35,MAX(0,MIN(Constants!$B$31,L212))))</f>
        <v/>
      </c>
      <c r="AS212" s="117" t="str">
        <f aca="false">IF(OR(ISBLANK($C212),$AL212&lt;&gt;TRUE()),"",IF(ISBLANK(M212),Constants!$B$35,MAX(0,MIN(Constants!$B$32,M212))))</f>
        <v/>
      </c>
      <c r="AT212" s="117" t="str">
        <f aca="false">IF(ISBLANK($C212),"",COUNTA($P212:$X212)&gt;0)</f>
        <v/>
      </c>
      <c r="AU212" s="117" t="str">
        <f aca="false">IF(OR(ISBLANK($C212),$AT212&lt;&gt;TRUE()),"",IF(ISBLANK(P212),Constants!$B$27,MAX(0,P212)))</f>
        <v/>
      </c>
      <c r="AV212" s="117" t="str">
        <f aca="false">IF(OR(ISBLANK($C212),$AT212&lt;&gt;TRUE()),"",IF(ISBLANK(Q212),Constants!$B$28,MAX(0,Q212)))</f>
        <v/>
      </c>
      <c r="AW212" s="117" t="str">
        <f aca="false">IF(OR(ISBLANK($C212),$AT212&lt;&gt;TRUE()),"",IF(S212=Constants!$B$7,TRUE(),IF(S212=Constants!$B$8,FALSE(),TRUE())))</f>
        <v/>
      </c>
      <c r="AX212" s="117" t="str">
        <f aca="false">IF(OR(ISBLANK($C212),$AT212&lt;&gt;TRUE()),"",IF(R212=Constants!$B$7,TRUE(),IF(R212=Constants!$B$8,FALSE(),TRUE())))</f>
        <v/>
      </c>
      <c r="AY212" s="117" t="str">
        <f aca="false">IF(OR(ISBLANK($C212),$AT212&lt;&gt;TRUE()),"",IF(T212=Constants!$B$33,TRUE(),IF(T212=Constants!$B$34,FALSE(),IF(AND(ISNUMBER(X212),OR(ISBLANK(W212),W212=0)),TRUE(),IF(AND(ISBLANK(X212),ISNUMBER(W212),W212&lt;&gt;0),FALSE(),"")))))</f>
        <v/>
      </c>
      <c r="AZ212" s="117" t="str">
        <f aca="false">IF(OR(ISBLANK($C212),$AT212&lt;&gt;TRUE()),"",IF(ISBLANK(U212),Constants!$B$35,MAX(0,MIN(Constants!$B$31,U212))))</f>
        <v/>
      </c>
      <c r="BA212" s="117" t="str">
        <f aca="false">IF(OR(ISBLANK($C212),$AT212&lt;&gt;TRUE()),"",IF(ISBLANK(V212),Constants!$B$35,MAX(0,MIN(Constants!$B$32,V212))))</f>
        <v/>
      </c>
      <c r="BB212" s="117" t="str">
        <f aca="false">IF(ISBLANK($C212),"",COUNTA($Y212:$AG212)&gt;0)</f>
        <v/>
      </c>
      <c r="BC212" s="117" t="str">
        <f aca="false">IF(OR(ISBLANK($C212),$BB212&lt;&gt;TRUE()),"",IF(ISBLANK(Y212),Constants!$B$27,MAX(0,Y212)))</f>
        <v/>
      </c>
      <c r="BD212" s="117" t="str">
        <f aca="false">IF(OR(ISBLANK($C212),$BB212&lt;&gt;TRUE()),"",IF(ISBLANK(Z212),Constants!$B$28,MAX(0,Z212)))</f>
        <v/>
      </c>
      <c r="BE212" s="117" t="str">
        <f aca="false">IF(OR(ISBLANK($C212),$BB212&lt;&gt;TRUE()),"",IF(AB212=Constants!$B$7,TRUE(),IF(AB212=Constants!$B$8,FALSE(),TRUE())))</f>
        <v/>
      </c>
      <c r="BF212" s="117" t="str">
        <f aca="false">IF(OR(ISBLANK($C212),$BB212&lt;&gt;TRUE()),"",IF(AA212=Constants!$B$7,TRUE(),IF(AA212=Constants!$B$8,FALSE(),TRUE())))</f>
        <v/>
      </c>
      <c r="BG212" s="117" t="str">
        <f aca="false">IF(OR(ISBLANK($C212),$BB212&lt;&gt;TRUE()),"",IF(AC212=Constants!$B$33,TRUE(),IF(AC212=Constants!$B$34,FALSE(),IF(AND(ISNUMBER(AG212),OR(ISBLANK(AF212),AF212=0)),TRUE(),IF(AND(ISBLANK(AG212),ISNUMBER(AF212),AF212&lt;&gt;0),FALSE(),"")))))</f>
        <v/>
      </c>
      <c r="BH212" s="117" t="str">
        <f aca="false">IF(OR(ISBLANK($C212),$BB212&lt;&gt;TRUE()),"",IF(ISBLANK(AD212),Constants!$B$35,MAX(0,MIN(Constants!$B$31,AD212))))</f>
        <v/>
      </c>
      <c r="BI212" s="117" t="str">
        <f aca="false">IF(OR(ISBLANK($C212),$BB212&lt;&gt;TRUE()),"",IF(ISBLANK(AE212),Constants!$B$35,MAX(0,MIN(Constants!$B$32,AE212))))</f>
        <v/>
      </c>
      <c r="BJ212" s="118" t="str">
        <f aca="false">IF(ISBLANK($C212),
  "",
IF(AH212=Constants!$B$7,
  TRUE(),
IF(AH212=Constants!$B$8,
  FALSE(),
  FALSE()
)))</f>
        <v/>
      </c>
      <c r="BK212" s="117" t="str">
        <f aca="false">IF(ISBLANK($C212),"",IF($BJ212,Constants!$B$9,IF(COUNTA($E212:$AH212)=0,Constants!$B$10,IF(NOT($AK212),Constants!$B$11,IF(AND(NOT(ISNUMBER($BM212)),COUNTA($O212,$X212,$AG212)&gt;0),Constants!$B$13,Constants!$B$12)))))</f>
        <v/>
      </c>
      <c r="BL212" s="117" t="str">
        <f aca="false">IF(ISBLANK($C212),"",IF($BK212&lt;&gt;Constants!$B$12,$BK212,Constants!$B$4))</f>
        <v/>
      </c>
      <c r="BM212" s="116" t="str">
        <f aca="false">IF(OR(ISBLANK($D$8), NOT(ISNUMBER($D$8))), Constants!$B$17,$D$8)</f>
        <v>ERROR: Set Target Time in cell D8</v>
      </c>
      <c r="BN212" s="119" t="str">
        <f aca="false">IF(OR($BK212&lt;&gt;Constants!$B$12,$AL212&lt;&gt;TRUE()),"",IF(NOT($AO212),TRUE(),IF($AQ212="","",$AQ212)))</f>
        <v/>
      </c>
      <c r="BO212" s="120" t="n">
        <f aca="false">IF(BN212="",FALSE(),IF(NOT($AO212),TRUE(),IF($AQ212,ISNUMBER(O212),ISNUMBER(N212))))</f>
        <v>0</v>
      </c>
      <c r="BP212" s="121" t="str">
        <f aca="false">IF(BO212,IF($AJ212,1,Constants!$B$22)*POWER(Constants!$B$23,MAX($AM212,0))*POWER(Constants!$B$24,MAX($AN212,0)),"")</f>
        <v/>
      </c>
      <c r="BQ212" s="117" t="str">
        <f aca="false">IF(OR($BK212&lt;&gt;Constants!$B$12,NOT($BO212)),"",IF(NOT($AO212),0,Constants!$B$19*IF($AQ212,1,MAX(0,MIN(1,(Constants!$B$20-N212)/Constants!$B$20)))))</f>
        <v/>
      </c>
      <c r="BR212" s="117" t="str">
        <f aca="false">IF(BQ212="","",BQ212*IF($AP212,1,Constants!$B$25)*BP212)</f>
        <v/>
      </c>
      <c r="BS212" s="117" t="str">
        <f aca="false">IF(OR($BK212&lt;&gt;Constants!$B$12,NOT($BO212)),"",IF(NOT($AO212),0,IF(NOT($AQ212),0,MAX(0,Constants!$B$21*(1-ABS(O212-$BM212)/$BM212)))))</f>
        <v/>
      </c>
      <c r="BT212" s="117" t="str">
        <f aca="false">IF(BS212="","",BS212*BP212)</f>
        <v/>
      </c>
      <c r="BU212" s="117" t="str">
        <f aca="false">IF(OR($BK212&lt;&gt;Constants!$B$12,NOT($BO212)),"",IF(OR(NOT($AO212),NOT($AP212)),0,MIN(Constants!$B$18,(Constants!$B$29*$AR212+Constants!$B$30*$AS212)*IF($AQ212,1,MAX(0,MIN(1,(Constants!$B$20-N212)/Constants!$B$20))))))</f>
        <v/>
      </c>
      <c r="BV212" s="117" t="str">
        <f aca="false">IF(BU212="","",BU212*BP212)</f>
        <v/>
      </c>
      <c r="BW212" s="122" t="str">
        <f aca="false">IF(OR($BK212&lt;&gt;Constants!$B$12,NOT($BO212)),"",BR212+BT212+BV212)</f>
        <v/>
      </c>
      <c r="BX212" s="119" t="str">
        <f aca="false">IF(OR($BK212&lt;&gt;Constants!$B$12,$AT212&lt;&gt;TRUE()),"",IF(NOT($AW212),TRUE(),IF($AY212="","",$AY212)))</f>
        <v/>
      </c>
      <c r="BY212" s="120" t="n">
        <f aca="false">IF(BX212="",FALSE(),IF(NOT($AW212),TRUE(),IF($AY212,ISNUMBER(X212),ISNUMBER(W212))))</f>
        <v>0</v>
      </c>
      <c r="BZ212" s="121" t="str">
        <f aca="false">IF(BY212,IF($AJ212,1,Constants!$B$22)*POWER(Constants!$B$23,MAX($AU212,0))*POWER(Constants!$B$24,MAX($AV212,0)),"")</f>
        <v/>
      </c>
      <c r="CA212" s="117" t="str">
        <f aca="false">IF(OR($BK212&lt;&gt;Constants!$B$12,NOT($BY212)),"",IF(NOT($AW212),0,Constants!$B$19*IF($AY212,1,MAX(0,MIN(1,(Constants!$B$20-W212)/Constants!$B$20)))))</f>
        <v/>
      </c>
      <c r="CB212" s="117" t="str">
        <f aca="false">IF(CA212="","",CA212*IF($AX212,1,Constants!$B$25)*BZ212)</f>
        <v/>
      </c>
      <c r="CC212" s="117" t="str">
        <f aca="false">IF(OR($BK212&lt;&gt;Constants!$B$12,NOT($BY212)),"",IF(NOT($AW212),0,IF(NOT($AY212),0,MAX(0,Constants!$B$21*(1-ABS(X212-$BM212)/$BM212)))))</f>
        <v/>
      </c>
      <c r="CD212" s="117" t="str">
        <f aca="false">IF(CC212="","",CC212*BZ212)</f>
        <v/>
      </c>
      <c r="CE212" s="117" t="str">
        <f aca="false">IF(OR($BK212&lt;&gt;Constants!$B$12,NOT($BY212)),"",IF(OR(NOT($AW212),NOT($AX212)),0,MIN(Constants!$B$18,(Constants!$B$29*$AZ212+Constants!$B$30*$BA212)*IF($AY212,1,MAX(0,MIN(1,(Constants!$B$20-W212)/Constants!$B$20))))))</f>
        <v/>
      </c>
      <c r="CF212" s="117" t="str">
        <f aca="false">IF(CE212="","",CE212*BZ212)</f>
        <v/>
      </c>
      <c r="CG212" s="122" t="str">
        <f aca="false">IF(OR($BK212&lt;&gt;Constants!$B$12,NOT($BY212)),"",CB212+CD212+CF212)</f>
        <v/>
      </c>
      <c r="CH212" s="119" t="n">
        <f aca="false">IF(OR(BN212="",BX212=""),TRUE(),BN212&lt;&gt;BX212)</f>
        <v>1</v>
      </c>
      <c r="CI212" s="117" t="str">
        <f aca="false">IF(OR($BK212&lt;&gt;Constants!$B$12,$BB212&lt;&gt;TRUE(),NOT($CH212)),"",IF(NOT($BE212),TRUE(),IF($BG212="","",$BG212)))</f>
        <v/>
      </c>
      <c r="CJ212" s="120" t="n">
        <f aca="false">IF(CI212="",FALSE(),IF(NOT($BE212),TRUE(),IF($BG212,ISNUMBER(AG212),ISNUMBER(AF212))))</f>
        <v>0</v>
      </c>
      <c r="CK212" s="121" t="str">
        <f aca="false">IF(CJ212,IF($AJ212,1,Constants!$B$22)*POWER(Constants!$B$23,MAX($BC212,0))*POWER(Constants!$B$24,MAX($BD212,0)),"")</f>
        <v/>
      </c>
      <c r="CL212" s="117" t="str">
        <f aca="false">IF(OR($BK212&lt;&gt;Constants!$B$12,NOT($CJ212)),"",IF(NOT($BE212),0,Constants!$B$19*IF($BG212,1,MAX(0,MIN(1,(Constants!$B$20-AF212)/Constants!$B$20)))))</f>
        <v/>
      </c>
      <c r="CM212" s="117" t="str">
        <f aca="false">IF(CL212="","",CL212*IF($BF212,1,Constants!$B$25)*CK212)</f>
        <v/>
      </c>
      <c r="CN212" s="117" t="str">
        <f aca="false">IF(OR($BK212&lt;&gt;Constants!$B$12,NOT($CJ212)),"",IF(NOT($BE212),0,IF(NOT($BG212),0,MAX(0,Constants!$B$21*(1-ABS(AG212-$BM212)/$BM212)))))</f>
        <v/>
      </c>
      <c r="CO212" s="117" t="str">
        <f aca="false">IF(CN212="","",CN212*CK212)</f>
        <v/>
      </c>
      <c r="CP212" s="117" t="str">
        <f aca="false">IF(OR($BK212&lt;&gt;Constants!$B$12,NOT($CJ212)),"",IF(OR(NOT($BE212),NOT($BF212)),0,MIN(Constants!$B$18,(Constants!$B$29*$BH212+Constants!$B$30*$BI212)*IF($BG212,1,MAX(0,MIN(1,(Constants!$B$20-AF212)/Constants!$B$20))))))</f>
        <v/>
      </c>
      <c r="CQ212" s="117" t="str">
        <f aca="false">IF(CP212="","",CP212*CK212)</f>
        <v/>
      </c>
      <c r="CR212" s="122" t="str">
        <f aca="false">IF(OR($BK212&lt;&gt;Constants!$B$12,NOT($CJ212)),"",CM212+CO212+CQ212)</f>
        <v/>
      </c>
      <c r="CS212" s="116" t="str">
        <f aca="false">IF(OR($BK212&lt;&gt;Constants!$B$12,ISBLANK($C212)),"",BW212)</f>
        <v/>
      </c>
      <c r="CT212" s="117" t="str">
        <f aca="false">IF(OR($BK212&lt;&gt;Constants!$B$12,ISBLANK($C212)),"",CG212)</f>
        <v/>
      </c>
      <c r="CU212" s="118" t="str">
        <f aca="false">IF(OR($BK212&lt;&gt;Constants!$B$12,ISBLANK($C212)),"",CR212)</f>
        <v/>
      </c>
      <c r="CV212" s="117" t="str">
        <f aca="false">IF(OR($BK212&lt;&gt;Constants!$B$12,ISBLANK($C212)),"",IF(COUNT(CS212:CU212)=0,0,MAX(CS212:CU212)))</f>
        <v/>
      </c>
      <c r="CW212" s="117" t="str">
        <f aca="false">IF($BK212&lt;&gt;Constants!$B$12,"",CV212)</f>
        <v/>
      </c>
      <c r="CX212" s="117" t="str">
        <f aca="false">IF(ISNUMBER(CW212), RANK(CW212,$CW$11:$CW$510), "")</f>
        <v/>
      </c>
      <c r="CY212" s="116" t="str">
        <f aca="false">IF(OR($BK212&lt;&gt;Constants!$B$12,ISBLANK($C212)),"",MAX(BT212,CD212,CO212))</f>
        <v/>
      </c>
      <c r="CZ212" s="117" t="str">
        <f aca="false">IF(ISNUMBER(CY212), RANK(CY212,CY$11:CY$510), "")</f>
        <v/>
      </c>
      <c r="DA212" s="117" t="str">
        <f aca="false">IF(OR($BK212&lt;&gt;Constants!$B$12,ISBLANK($C212)),"",MAX(AM212,AU212,IF($CH212,BC212,0)))</f>
        <v/>
      </c>
      <c r="DB212" s="117" t="str">
        <f aca="false">IF(ISNUMBER(DA212), RANK(DA212,DA$11:DA$510,1), "")</f>
        <v/>
      </c>
      <c r="DC212" s="117" t="str">
        <f aca="false">IF(OR($BK212&lt;&gt;Constants!$B$12,ISBLANK($C212)),"",MAX(BV212,CF212,CQ212))</f>
        <v/>
      </c>
      <c r="DD212" s="117" t="str">
        <f aca="false">IF(ISNUMBER(DC212),RANK(DC212,DC$11:DC$510),"")</f>
        <v/>
      </c>
      <c r="DE212" s="123" t="str">
        <f aca="false">IFERROR(IF(OR($BK212&lt;&gt;Constants!$B$12, ISBLANK($C212)),"",LARGE(CS212:CU212,2)), 0)</f>
        <v/>
      </c>
      <c r="DF212" s="118" t="str">
        <f aca="false">IF(ISNUMBER(DE212), RANK(DE212,DE$11:DE$510), "")</f>
        <v/>
      </c>
      <c r="DG212" s="117" t="str">
        <f aca="false">IF(ISBLANK($C212),"",IF(BK212=Constants!$B$12,RANK($CX212, $CX$11:$CX$510, 1)+
SUMPRODUCT(--($CX$11:$CX$510=$CX212),--($CZ212&gt;$CZ$11:$CZ$510))+
SUMPRODUCT(--($CX$11:$CX$510=$CX212),--($CZ212=$CZ$11:$CZ$510),--($DB212&gt;$DB$11:$DB$510))+
SUMPRODUCT(--($CX$11:$CX$510=$CX212),--($CZ212=$CZ$11:$CZ$510),--($DB212=$DB$11:$DB$510), --($DD212&gt;$DD$11:$DD$510))+
SUMPRODUCT(--($CX$11:$CX$510=$CX212),--($CZ212=$CZ$11:$CZ$510),--($DB212=$DB$11:$DB$510), --($DD212=$DD$11:$DD$510), --($DF212&gt;$DF$11:$DF$510))
,BK212)
)</f>
        <v/>
      </c>
      <c r="DH212" s="117" t="str">
        <f aca="false">IF(ISBLANK(C212),"",IF(BK212&lt;&gt;Constants!$B$12, BK212, CX212-DG212))</f>
        <v/>
      </c>
      <c r="DI212" s="118"/>
      <c r="DJ212" s="124"/>
      <c r="DK212" s="125" t="str">
        <f aca="false">IF(ISBLANK($C212),"",IF($BK212=Constants!$B$13,$BM212,""))</f>
        <v/>
      </c>
      <c r="DL212" s="124" t="str">
        <f aca="false">IF(ISBLANK($C212),"",IF($BK212&lt;&gt;Constants!$B$12,"",IF(COUNT($CS212:$CU212)=0,"",MATCH($CV212,$CS212:$CU212,0))))</f>
        <v/>
      </c>
      <c r="DM212" s="126" t="str">
        <f aca="false">IF(ISNUMBER($DL212),CHOOSE($DL212,$BR212,$CB212,$CM212),"")</f>
        <v/>
      </c>
      <c r="DN212" s="126" t="str">
        <f aca="false">IF(ISNUMBER($DL212),CHOOSE($DL212,$BT212,$CD212,$CO212),"")</f>
        <v/>
      </c>
      <c r="DO212" s="126" t="str">
        <f aca="false">IF(ISNUMBER($DL212),CHOOSE($DL212,$BV212,$CF212,$CQ212),"")</f>
        <v/>
      </c>
      <c r="DP212" s="127" t="str">
        <f aca="false">IF(ISBLANK(C212),"",IF(BK212&lt;&gt;Constants!$B$12, BK212 ,CW212))</f>
        <v/>
      </c>
      <c r="DQ212" s="128" t="str">
        <f aca="false">IF(ISBLANK($C212),"",IF($BK212&lt;&gt;Constants!$B$12,$BK212,$BL212))</f>
        <v/>
      </c>
      <c r="DR212" s="128" t="str">
        <f aca="false">IF(ISBLANK(C212),"",DH212)</f>
        <v/>
      </c>
      <c r="DS212" s="128" t="str">
        <f aca="false">IF(ISBLANK(C212),"",DG212)</f>
        <v/>
      </c>
      <c r="DT212" s="129" t="str">
        <f aca="false">IF(ISBLANK(C212),
  "",
IF(DS212=Constants!$B$9,COUNTA($C$11:$C510)+2,IF(DS212=Constants!$B$10,COUNTA($C$11:$C510)+1,IF(DS212=Constants!$B$11,COUNTA($C$11:$C510),DS212))))</f>
        <v/>
      </c>
      <c r="DU212" s="3"/>
      <c r="DV212" s="130" t="n">
        <f aca="false">IF(OR(ISNUMBER(DS212),DS212="DQ",DS212="P",DS212="NS"),
    1,
    0
)</f>
        <v>0</v>
      </c>
      <c r="DW212" s="130" t="n">
        <v>202</v>
      </c>
      <c r="DX212" s="130" t="str">
        <f aca="false">IF(ISBLANK($C212),"",IF(ISNUMBER(DT212),DT212+ROW($B212)/1000,""))</f>
        <v/>
      </c>
      <c r="DY212" s="130" t="str">
        <f aca="false">IF(ISNUMBER(DX212), RANK(DX212,DX$11:DX$510,1), "")</f>
        <v/>
      </c>
      <c r="DZ212" s="130" t="str">
        <f aca="false">IF(ISBLANK($C212),
    "",
    $B212
)</f>
        <v/>
      </c>
      <c r="EA212" s="130" t="str">
        <f aca="false">IF(ISBLANK($C212),
    "",
    $C212
)</f>
        <v/>
      </c>
      <c r="EB212" s="130" t="str">
        <f aca="false">IF(ISBLANK($C212),
    "",
    $D212
)</f>
        <v/>
      </c>
      <c r="EC212" s="130" t="str">
        <f aca="false">IF(ISBLANK($C212),"",$DQ212)</f>
        <v/>
      </c>
      <c r="ED212" s="131" t="str">
        <f aca="false">DP212</f>
        <v/>
      </c>
      <c r="EE212" s="130" t="str">
        <f aca="false">IF(ISBLANK($C212),
    "",
    DS212
)</f>
        <v/>
      </c>
      <c r="EF212" s="132" t="str">
        <f aca="false">IF(DW212&gt;DV$10,
    "",
    VLOOKUP(DW212,DY$11:EE710,7,FALSE())
)</f>
        <v/>
      </c>
      <c r="EG212" s="133" t="str">
        <f aca="false">IF(DW212&gt;DV$10,
    "",
    VLOOKUP(DW212,DY$11:EE710,2,FALSE())
)</f>
        <v/>
      </c>
      <c r="EH212" s="133" t="str">
        <f aca="false">IF(DW212&gt;DV$10,
    "",
    VLOOKUP(DW212,DY$11:EE710,3,FALSE())
)</f>
        <v/>
      </c>
      <c r="EI212" s="133" t="str">
        <f aca="false">IF(DW212&gt;DV$10,
    "",
    VLOOKUP(DW212,DY$11:EE710,4,FALSE())
)</f>
        <v/>
      </c>
      <c r="EJ212" s="134" t="str">
        <f aca="false">IF(DW212&gt;DV$10,
    "",
    VLOOKUP(DW212,DY$11:EE710,6,FALSE())
)</f>
        <v/>
      </c>
      <c r="EK212" s="59"/>
    </row>
    <row r="213" customFormat="false" ht="15.75" hidden="false" customHeight="false" outlineLevel="0" collapsed="false">
      <c r="A213" s="3"/>
      <c r="B213" s="153"/>
      <c r="C213" s="154"/>
      <c r="D213" s="135"/>
      <c r="E213" s="158"/>
      <c r="F213" s="137"/>
      <c r="G213" s="137"/>
      <c r="H213" s="138"/>
      <c r="I213" s="139"/>
      <c r="J213" s="140"/>
      <c r="K213" s="140"/>
      <c r="L213" s="140"/>
      <c r="M213" s="140"/>
      <c r="N213" s="141"/>
      <c r="O213" s="142"/>
      <c r="P213" s="137"/>
      <c r="Q213" s="138"/>
      <c r="R213" s="139"/>
      <c r="S213" s="140"/>
      <c r="T213" s="140"/>
      <c r="U213" s="140"/>
      <c r="V213" s="140"/>
      <c r="W213" s="141"/>
      <c r="X213" s="142"/>
      <c r="Y213" s="137"/>
      <c r="Z213" s="138"/>
      <c r="AA213" s="139"/>
      <c r="AB213" s="140"/>
      <c r="AC213" s="140"/>
      <c r="AD213" s="140"/>
      <c r="AE213" s="140"/>
      <c r="AF213" s="141"/>
      <c r="AG213" s="143"/>
      <c r="AH213" s="139"/>
      <c r="AI213" s="116"/>
      <c r="AJ213" s="116" t="str">
        <f aca="false">IF(ISBLANK($C213),
  "",
IF(E213=Constants!$B$7,
  TRUE(),
IF(E213=Constants!$B$8,
  FALSE(),
  TRUE()
)))</f>
        <v/>
      </c>
      <c r="AK213" s="117" t="str">
        <f aca="false">IF(ISBLANK($C213),"",IF(F213=Constants!$B$8,FALSE(),TRUE()))</f>
        <v/>
      </c>
      <c r="AL213" s="117" t="str">
        <f aca="false">IF(ISBLANK($C213),"",COUNTA($G213:$O213)&gt;0)</f>
        <v/>
      </c>
      <c r="AM213" s="117" t="str">
        <f aca="false">IF(OR(ISBLANK($C213),$AL213&lt;&gt;TRUE()),"",IF(ISBLANK(G213),Constants!$B$27,MAX(0,G213)))</f>
        <v/>
      </c>
      <c r="AN213" s="117" t="str">
        <f aca="false">IF(OR(ISBLANK($C213),$AL213&lt;&gt;TRUE()),"",IF(ISBLANK(H213),Constants!$B$28,MAX(0,H213)))</f>
        <v/>
      </c>
      <c r="AO213" s="117" t="str">
        <f aca="false">IF(OR(ISBLANK($C213),$AL213&lt;&gt;TRUE()),"",IF(J213=Constants!$B$7,TRUE(),IF(J213=Constants!$B$8,FALSE(),TRUE())))</f>
        <v/>
      </c>
      <c r="AP213" s="117" t="str">
        <f aca="false">IF(OR(ISBLANK($C213),$AL213&lt;&gt;TRUE()),"",IF(I213=Constants!$B$7,TRUE(),IF(I213=Constants!$B$8,FALSE(),TRUE())))</f>
        <v/>
      </c>
      <c r="AQ213" s="117" t="str">
        <f aca="false">IF(OR(ISBLANK($C213),$AL213&lt;&gt;TRUE()),"",IF(K213=Constants!$B$33,TRUE(),IF(K213=Constants!$B$34,FALSE(),IF(AND(ISNUMBER(O213),OR(ISBLANK(N213),N213=0)),TRUE(),IF(AND(ISBLANK(O213),ISNUMBER(N213),N213&lt;&gt;0),FALSE(),"")))))</f>
        <v/>
      </c>
      <c r="AR213" s="117" t="str">
        <f aca="false">IF(OR(ISBLANK($C213),$AL213&lt;&gt;TRUE()),"",IF(ISBLANK(L213),Constants!$B$35,MAX(0,MIN(Constants!$B$31,L213))))</f>
        <v/>
      </c>
      <c r="AS213" s="117" t="str">
        <f aca="false">IF(OR(ISBLANK($C213),$AL213&lt;&gt;TRUE()),"",IF(ISBLANK(M213),Constants!$B$35,MAX(0,MIN(Constants!$B$32,M213))))</f>
        <v/>
      </c>
      <c r="AT213" s="117" t="str">
        <f aca="false">IF(ISBLANK($C213),"",COUNTA($P213:$X213)&gt;0)</f>
        <v/>
      </c>
      <c r="AU213" s="117" t="str">
        <f aca="false">IF(OR(ISBLANK($C213),$AT213&lt;&gt;TRUE()),"",IF(ISBLANK(P213),Constants!$B$27,MAX(0,P213)))</f>
        <v/>
      </c>
      <c r="AV213" s="117" t="str">
        <f aca="false">IF(OR(ISBLANK($C213),$AT213&lt;&gt;TRUE()),"",IF(ISBLANK(Q213),Constants!$B$28,MAX(0,Q213)))</f>
        <v/>
      </c>
      <c r="AW213" s="117" t="str">
        <f aca="false">IF(OR(ISBLANK($C213),$AT213&lt;&gt;TRUE()),"",IF(S213=Constants!$B$7,TRUE(),IF(S213=Constants!$B$8,FALSE(),TRUE())))</f>
        <v/>
      </c>
      <c r="AX213" s="117" t="str">
        <f aca="false">IF(OR(ISBLANK($C213),$AT213&lt;&gt;TRUE()),"",IF(R213=Constants!$B$7,TRUE(),IF(R213=Constants!$B$8,FALSE(),TRUE())))</f>
        <v/>
      </c>
      <c r="AY213" s="117" t="str">
        <f aca="false">IF(OR(ISBLANK($C213),$AT213&lt;&gt;TRUE()),"",IF(T213=Constants!$B$33,TRUE(),IF(T213=Constants!$B$34,FALSE(),IF(AND(ISNUMBER(X213),OR(ISBLANK(W213),W213=0)),TRUE(),IF(AND(ISBLANK(X213),ISNUMBER(W213),W213&lt;&gt;0),FALSE(),"")))))</f>
        <v/>
      </c>
      <c r="AZ213" s="117" t="str">
        <f aca="false">IF(OR(ISBLANK($C213),$AT213&lt;&gt;TRUE()),"",IF(ISBLANK(U213),Constants!$B$35,MAX(0,MIN(Constants!$B$31,U213))))</f>
        <v/>
      </c>
      <c r="BA213" s="117" t="str">
        <f aca="false">IF(OR(ISBLANK($C213),$AT213&lt;&gt;TRUE()),"",IF(ISBLANK(V213),Constants!$B$35,MAX(0,MIN(Constants!$B$32,V213))))</f>
        <v/>
      </c>
      <c r="BB213" s="117" t="str">
        <f aca="false">IF(ISBLANK($C213),"",COUNTA($Y213:$AG213)&gt;0)</f>
        <v/>
      </c>
      <c r="BC213" s="117" t="str">
        <f aca="false">IF(OR(ISBLANK($C213),$BB213&lt;&gt;TRUE()),"",IF(ISBLANK(Y213),Constants!$B$27,MAX(0,Y213)))</f>
        <v/>
      </c>
      <c r="BD213" s="117" t="str">
        <f aca="false">IF(OR(ISBLANK($C213),$BB213&lt;&gt;TRUE()),"",IF(ISBLANK(Z213),Constants!$B$28,MAX(0,Z213)))</f>
        <v/>
      </c>
      <c r="BE213" s="117" t="str">
        <f aca="false">IF(OR(ISBLANK($C213),$BB213&lt;&gt;TRUE()),"",IF(AB213=Constants!$B$7,TRUE(),IF(AB213=Constants!$B$8,FALSE(),TRUE())))</f>
        <v/>
      </c>
      <c r="BF213" s="117" t="str">
        <f aca="false">IF(OR(ISBLANK($C213),$BB213&lt;&gt;TRUE()),"",IF(AA213=Constants!$B$7,TRUE(),IF(AA213=Constants!$B$8,FALSE(),TRUE())))</f>
        <v/>
      </c>
      <c r="BG213" s="117" t="str">
        <f aca="false">IF(OR(ISBLANK($C213),$BB213&lt;&gt;TRUE()),"",IF(AC213=Constants!$B$33,TRUE(),IF(AC213=Constants!$B$34,FALSE(),IF(AND(ISNUMBER(AG213),OR(ISBLANK(AF213),AF213=0)),TRUE(),IF(AND(ISBLANK(AG213),ISNUMBER(AF213),AF213&lt;&gt;0),FALSE(),"")))))</f>
        <v/>
      </c>
      <c r="BH213" s="117" t="str">
        <f aca="false">IF(OR(ISBLANK($C213),$BB213&lt;&gt;TRUE()),"",IF(ISBLANK(AD213),Constants!$B$35,MAX(0,MIN(Constants!$B$31,AD213))))</f>
        <v/>
      </c>
      <c r="BI213" s="117" t="str">
        <f aca="false">IF(OR(ISBLANK($C213),$BB213&lt;&gt;TRUE()),"",IF(ISBLANK(AE213),Constants!$B$35,MAX(0,MIN(Constants!$B$32,AE213))))</f>
        <v/>
      </c>
      <c r="BJ213" s="118" t="str">
        <f aca="false">IF(ISBLANK($C213),
  "",
IF(AH213=Constants!$B$7,
  TRUE(),
IF(AH213=Constants!$B$8,
  FALSE(),
  FALSE()
)))</f>
        <v/>
      </c>
      <c r="BK213" s="117" t="str">
        <f aca="false">IF(ISBLANK($C213),"",IF($BJ213,Constants!$B$9,IF(COUNTA($E213:$AH213)=0,Constants!$B$10,IF(NOT($AK213),Constants!$B$11,IF(AND(NOT(ISNUMBER($BM213)),COUNTA($O213,$X213,$AG213)&gt;0),Constants!$B$13,Constants!$B$12)))))</f>
        <v/>
      </c>
      <c r="BL213" s="117" t="str">
        <f aca="false">IF(ISBLANK($C213),"",IF($BK213&lt;&gt;Constants!$B$12,$BK213,Constants!$B$4))</f>
        <v/>
      </c>
      <c r="BM213" s="116" t="str">
        <f aca="false">IF(OR(ISBLANK($D$8), NOT(ISNUMBER($D$8))), Constants!$B$17,$D$8)</f>
        <v>ERROR: Set Target Time in cell D8</v>
      </c>
      <c r="BN213" s="119" t="str">
        <f aca="false">IF(OR($BK213&lt;&gt;Constants!$B$12,$AL213&lt;&gt;TRUE()),"",IF(NOT($AO213),TRUE(),IF($AQ213="","",$AQ213)))</f>
        <v/>
      </c>
      <c r="BO213" s="120" t="n">
        <f aca="false">IF(BN213="",FALSE(),IF(NOT($AO213),TRUE(),IF($AQ213,ISNUMBER(O213),ISNUMBER(N213))))</f>
        <v>0</v>
      </c>
      <c r="BP213" s="121" t="str">
        <f aca="false">IF(BO213,IF($AJ213,1,Constants!$B$22)*POWER(Constants!$B$23,MAX($AM213,0))*POWER(Constants!$B$24,MAX($AN213,0)),"")</f>
        <v/>
      </c>
      <c r="BQ213" s="117" t="str">
        <f aca="false">IF(OR($BK213&lt;&gt;Constants!$B$12,NOT($BO213)),"",IF(NOT($AO213),0,Constants!$B$19*IF($AQ213,1,MAX(0,MIN(1,(Constants!$B$20-N213)/Constants!$B$20)))))</f>
        <v/>
      </c>
      <c r="BR213" s="117" t="str">
        <f aca="false">IF(BQ213="","",BQ213*IF($AP213,1,Constants!$B$25)*BP213)</f>
        <v/>
      </c>
      <c r="BS213" s="117" t="str">
        <f aca="false">IF(OR($BK213&lt;&gt;Constants!$B$12,NOT($BO213)),"",IF(NOT($AO213),0,IF(NOT($AQ213),0,MAX(0,Constants!$B$21*(1-ABS(O213-$BM213)/$BM213)))))</f>
        <v/>
      </c>
      <c r="BT213" s="117" t="str">
        <f aca="false">IF(BS213="","",BS213*BP213)</f>
        <v/>
      </c>
      <c r="BU213" s="117" t="str">
        <f aca="false">IF(OR($BK213&lt;&gt;Constants!$B$12,NOT($BO213)),"",IF(OR(NOT($AO213),NOT($AP213)),0,MIN(Constants!$B$18,(Constants!$B$29*$AR213+Constants!$B$30*$AS213)*IF($AQ213,1,MAX(0,MIN(1,(Constants!$B$20-N213)/Constants!$B$20))))))</f>
        <v/>
      </c>
      <c r="BV213" s="117" t="str">
        <f aca="false">IF(BU213="","",BU213*BP213)</f>
        <v/>
      </c>
      <c r="BW213" s="122" t="str">
        <f aca="false">IF(OR($BK213&lt;&gt;Constants!$B$12,NOT($BO213)),"",BR213+BT213+BV213)</f>
        <v/>
      </c>
      <c r="BX213" s="119" t="str">
        <f aca="false">IF(OR($BK213&lt;&gt;Constants!$B$12,$AT213&lt;&gt;TRUE()),"",IF(NOT($AW213),TRUE(),IF($AY213="","",$AY213)))</f>
        <v/>
      </c>
      <c r="BY213" s="120" t="n">
        <f aca="false">IF(BX213="",FALSE(),IF(NOT($AW213),TRUE(),IF($AY213,ISNUMBER(X213),ISNUMBER(W213))))</f>
        <v>0</v>
      </c>
      <c r="BZ213" s="121" t="str">
        <f aca="false">IF(BY213,IF($AJ213,1,Constants!$B$22)*POWER(Constants!$B$23,MAX($AU213,0))*POWER(Constants!$B$24,MAX($AV213,0)),"")</f>
        <v/>
      </c>
      <c r="CA213" s="117" t="str">
        <f aca="false">IF(OR($BK213&lt;&gt;Constants!$B$12,NOT($BY213)),"",IF(NOT($AW213),0,Constants!$B$19*IF($AY213,1,MAX(0,MIN(1,(Constants!$B$20-W213)/Constants!$B$20)))))</f>
        <v/>
      </c>
      <c r="CB213" s="117" t="str">
        <f aca="false">IF(CA213="","",CA213*IF($AX213,1,Constants!$B$25)*BZ213)</f>
        <v/>
      </c>
      <c r="CC213" s="117" t="str">
        <f aca="false">IF(OR($BK213&lt;&gt;Constants!$B$12,NOT($BY213)),"",IF(NOT($AW213),0,IF(NOT($AY213),0,MAX(0,Constants!$B$21*(1-ABS(X213-$BM213)/$BM213)))))</f>
        <v/>
      </c>
      <c r="CD213" s="117" t="str">
        <f aca="false">IF(CC213="","",CC213*BZ213)</f>
        <v/>
      </c>
      <c r="CE213" s="117" t="str">
        <f aca="false">IF(OR($BK213&lt;&gt;Constants!$B$12,NOT($BY213)),"",IF(OR(NOT($AW213),NOT($AX213)),0,MIN(Constants!$B$18,(Constants!$B$29*$AZ213+Constants!$B$30*$BA213)*IF($AY213,1,MAX(0,MIN(1,(Constants!$B$20-W213)/Constants!$B$20))))))</f>
        <v/>
      </c>
      <c r="CF213" s="117" t="str">
        <f aca="false">IF(CE213="","",CE213*BZ213)</f>
        <v/>
      </c>
      <c r="CG213" s="122" t="str">
        <f aca="false">IF(OR($BK213&lt;&gt;Constants!$B$12,NOT($BY213)),"",CB213+CD213+CF213)</f>
        <v/>
      </c>
      <c r="CH213" s="119" t="n">
        <f aca="false">IF(OR(BN213="",BX213=""),TRUE(),BN213&lt;&gt;BX213)</f>
        <v>1</v>
      </c>
      <c r="CI213" s="117" t="str">
        <f aca="false">IF(OR($BK213&lt;&gt;Constants!$B$12,$BB213&lt;&gt;TRUE(),NOT($CH213)),"",IF(NOT($BE213),TRUE(),IF($BG213="","",$BG213)))</f>
        <v/>
      </c>
      <c r="CJ213" s="120" t="n">
        <f aca="false">IF(CI213="",FALSE(),IF(NOT($BE213),TRUE(),IF($BG213,ISNUMBER(AG213),ISNUMBER(AF213))))</f>
        <v>0</v>
      </c>
      <c r="CK213" s="121" t="str">
        <f aca="false">IF(CJ213,IF($AJ213,1,Constants!$B$22)*POWER(Constants!$B$23,MAX($BC213,0))*POWER(Constants!$B$24,MAX($BD213,0)),"")</f>
        <v/>
      </c>
      <c r="CL213" s="117" t="str">
        <f aca="false">IF(OR($BK213&lt;&gt;Constants!$B$12,NOT($CJ213)),"",IF(NOT($BE213),0,Constants!$B$19*IF($BG213,1,MAX(0,MIN(1,(Constants!$B$20-AF213)/Constants!$B$20)))))</f>
        <v/>
      </c>
      <c r="CM213" s="117" t="str">
        <f aca="false">IF(CL213="","",CL213*IF($BF213,1,Constants!$B$25)*CK213)</f>
        <v/>
      </c>
      <c r="CN213" s="117" t="str">
        <f aca="false">IF(OR($BK213&lt;&gt;Constants!$B$12,NOT($CJ213)),"",IF(NOT($BE213),0,IF(NOT($BG213),0,MAX(0,Constants!$B$21*(1-ABS(AG213-$BM213)/$BM213)))))</f>
        <v/>
      </c>
      <c r="CO213" s="117" t="str">
        <f aca="false">IF(CN213="","",CN213*CK213)</f>
        <v/>
      </c>
      <c r="CP213" s="117" t="str">
        <f aca="false">IF(OR($BK213&lt;&gt;Constants!$B$12,NOT($CJ213)),"",IF(OR(NOT($BE213),NOT($BF213)),0,MIN(Constants!$B$18,(Constants!$B$29*$BH213+Constants!$B$30*$BI213)*IF($BG213,1,MAX(0,MIN(1,(Constants!$B$20-AF213)/Constants!$B$20))))))</f>
        <v/>
      </c>
      <c r="CQ213" s="117" t="str">
        <f aca="false">IF(CP213="","",CP213*CK213)</f>
        <v/>
      </c>
      <c r="CR213" s="122" t="str">
        <f aca="false">IF(OR($BK213&lt;&gt;Constants!$B$12,NOT($CJ213)),"",CM213+CO213+CQ213)</f>
        <v/>
      </c>
      <c r="CS213" s="116" t="str">
        <f aca="false">IF(OR($BK213&lt;&gt;Constants!$B$12,ISBLANK($C213)),"",BW213)</f>
        <v/>
      </c>
      <c r="CT213" s="117" t="str">
        <f aca="false">IF(OR($BK213&lt;&gt;Constants!$B$12,ISBLANK($C213)),"",CG213)</f>
        <v/>
      </c>
      <c r="CU213" s="118" t="str">
        <f aca="false">IF(OR($BK213&lt;&gt;Constants!$B$12,ISBLANK($C213)),"",CR213)</f>
        <v/>
      </c>
      <c r="CV213" s="117" t="str">
        <f aca="false">IF(OR($BK213&lt;&gt;Constants!$B$12,ISBLANK($C213)),"",IF(COUNT(CS213:CU213)=0,0,MAX(CS213:CU213)))</f>
        <v/>
      </c>
      <c r="CW213" s="117" t="str">
        <f aca="false">IF($BK213&lt;&gt;Constants!$B$12,"",CV213)</f>
        <v/>
      </c>
      <c r="CX213" s="117" t="str">
        <f aca="false">IF(ISNUMBER(CW213), RANK(CW213,$CW$11:$CW$510), "")</f>
        <v/>
      </c>
      <c r="CY213" s="116" t="str">
        <f aca="false">IF(OR($BK213&lt;&gt;Constants!$B$12,ISBLANK($C213)),"",MAX(BT213,CD213,CO213))</f>
        <v/>
      </c>
      <c r="CZ213" s="117" t="str">
        <f aca="false">IF(ISNUMBER(CY213), RANK(CY213,CY$11:CY$510), "")</f>
        <v/>
      </c>
      <c r="DA213" s="117" t="str">
        <f aca="false">IF(OR($BK213&lt;&gt;Constants!$B$12,ISBLANK($C213)),"",MAX(AM213,AU213,IF($CH213,BC213,0)))</f>
        <v/>
      </c>
      <c r="DB213" s="117" t="str">
        <f aca="false">IF(ISNUMBER(DA213), RANK(DA213,DA$11:DA$510,1), "")</f>
        <v/>
      </c>
      <c r="DC213" s="117" t="str">
        <f aca="false">IF(OR($BK213&lt;&gt;Constants!$B$12,ISBLANK($C213)),"",MAX(BV213,CF213,CQ213))</f>
        <v/>
      </c>
      <c r="DD213" s="117" t="str">
        <f aca="false">IF(ISNUMBER(DC213),RANK(DC213,DC$11:DC$510),"")</f>
        <v/>
      </c>
      <c r="DE213" s="123" t="str">
        <f aca="false">IFERROR(IF(OR($BK213&lt;&gt;Constants!$B$12, ISBLANK($C213)),"",LARGE(CS213:CU213,2)), 0)</f>
        <v/>
      </c>
      <c r="DF213" s="118" t="str">
        <f aca="false">IF(ISNUMBER(DE213), RANK(DE213,DE$11:DE$510), "")</f>
        <v/>
      </c>
      <c r="DG213" s="117" t="str">
        <f aca="false">IF(ISBLANK($C213),"",IF(BK213=Constants!$B$12,RANK($CX213, $CX$11:$CX$510, 1)+
SUMPRODUCT(--($CX$11:$CX$510=$CX213),--($CZ213&gt;$CZ$11:$CZ$510))+
SUMPRODUCT(--($CX$11:$CX$510=$CX213),--($CZ213=$CZ$11:$CZ$510),--($DB213&gt;$DB$11:$DB$510))+
SUMPRODUCT(--($CX$11:$CX$510=$CX213),--($CZ213=$CZ$11:$CZ$510),--($DB213=$DB$11:$DB$510), --($DD213&gt;$DD$11:$DD$510))+
SUMPRODUCT(--($CX$11:$CX$510=$CX213),--($CZ213=$CZ$11:$CZ$510),--($DB213=$DB$11:$DB$510), --($DD213=$DD$11:$DD$510), --($DF213&gt;$DF$11:$DF$510))
,BK213)
)</f>
        <v/>
      </c>
      <c r="DH213" s="117" t="str">
        <f aca="false">IF(ISBLANK(C213),"",IF(BK213&lt;&gt;Constants!$B$12, BK213, CX213-DG213))</f>
        <v/>
      </c>
      <c r="DI213" s="118"/>
      <c r="DJ213" s="124"/>
      <c r="DK213" s="125" t="str">
        <f aca="false">IF(ISBLANK($C213),"",IF($BK213=Constants!$B$13,$BM213,""))</f>
        <v/>
      </c>
      <c r="DL213" s="124" t="str">
        <f aca="false">IF(ISBLANK($C213),"",IF($BK213&lt;&gt;Constants!$B$12,"",IF(COUNT($CS213:$CU213)=0,"",MATCH($CV213,$CS213:$CU213,0))))</f>
        <v/>
      </c>
      <c r="DM213" s="126" t="str">
        <f aca="false">IF(ISNUMBER($DL213),CHOOSE($DL213,$BR213,$CB213,$CM213),"")</f>
        <v/>
      </c>
      <c r="DN213" s="126" t="str">
        <f aca="false">IF(ISNUMBER($DL213),CHOOSE($DL213,$BT213,$CD213,$CO213),"")</f>
        <v/>
      </c>
      <c r="DO213" s="126" t="str">
        <f aca="false">IF(ISNUMBER($DL213),CHOOSE($DL213,$BV213,$CF213,$CQ213),"")</f>
        <v/>
      </c>
      <c r="DP213" s="127" t="str">
        <f aca="false">IF(ISBLANK(C213),"",IF(BK213&lt;&gt;Constants!$B$12, BK213 ,CW213))</f>
        <v/>
      </c>
      <c r="DQ213" s="128" t="str">
        <f aca="false">IF(ISBLANK($C213),"",IF($BK213&lt;&gt;Constants!$B$12,$BK213,$BL213))</f>
        <v/>
      </c>
      <c r="DR213" s="128" t="str">
        <f aca="false">IF(ISBLANK(C213),"",DH213)</f>
        <v/>
      </c>
      <c r="DS213" s="128" t="str">
        <f aca="false">IF(ISBLANK(C213),"",DG213)</f>
        <v/>
      </c>
      <c r="DT213" s="129" t="str">
        <f aca="false">IF(ISBLANK(C213),
  "",
IF(DS213=Constants!$B$9,COUNTA($C$11:$C510)+2,IF(DS213=Constants!$B$10,COUNTA($C$11:$C510)+1,IF(DS213=Constants!$B$11,COUNTA($C$11:$C510),DS213))))</f>
        <v/>
      </c>
      <c r="DU213" s="3"/>
      <c r="DV213" s="130" t="n">
        <f aca="false">IF(OR(ISNUMBER(DS213),DS213="DQ",DS213="P",DS213="NS"),
    1,
    0
)</f>
        <v>0</v>
      </c>
      <c r="DW213" s="130" t="n">
        <v>203</v>
      </c>
      <c r="DX213" s="130" t="str">
        <f aca="false">IF(ISBLANK($C213),"",IF(ISNUMBER(DT213),DT213+ROW($B213)/1000,""))</f>
        <v/>
      </c>
      <c r="DY213" s="130" t="str">
        <f aca="false">IF(ISNUMBER(DX213), RANK(DX213,DX$11:DX$510,1), "")</f>
        <v/>
      </c>
      <c r="DZ213" s="130" t="str">
        <f aca="false">IF(ISBLANK($C213),
    "",
    $B213
)</f>
        <v/>
      </c>
      <c r="EA213" s="130" t="str">
        <f aca="false">IF(ISBLANK($C213),
    "",
    $C213
)</f>
        <v/>
      </c>
      <c r="EB213" s="130" t="str">
        <f aca="false">IF(ISBLANK($C213),
    "",
    $D213
)</f>
        <v/>
      </c>
      <c r="EC213" s="130" t="str">
        <f aca="false">IF(ISBLANK($C213),"",$DQ213)</f>
        <v/>
      </c>
      <c r="ED213" s="131" t="str">
        <f aca="false">DP213</f>
        <v/>
      </c>
      <c r="EE213" s="130" t="str">
        <f aca="false">IF(ISBLANK($C213),
    "",
    DS213
)</f>
        <v/>
      </c>
      <c r="EF213" s="132" t="str">
        <f aca="false">IF(DW213&gt;DV$10,
    "",
    VLOOKUP(DW213,DY$11:EE711,7,FALSE())
)</f>
        <v/>
      </c>
      <c r="EG213" s="133" t="str">
        <f aca="false">IF(DW213&gt;DV$10,
    "",
    VLOOKUP(DW213,DY$11:EE711,2,FALSE())
)</f>
        <v/>
      </c>
      <c r="EH213" s="133" t="str">
        <f aca="false">IF(DW213&gt;DV$10,
    "",
    VLOOKUP(DW213,DY$11:EE711,3,FALSE())
)</f>
        <v/>
      </c>
      <c r="EI213" s="133" t="str">
        <f aca="false">IF(DW213&gt;DV$10,
    "",
    VLOOKUP(DW213,DY$11:EE711,4,FALSE())
)</f>
        <v/>
      </c>
      <c r="EJ213" s="134" t="str">
        <f aca="false">IF(DW213&gt;DV$10,
    "",
    VLOOKUP(DW213,DY$11:EE711,6,FALSE())
)</f>
        <v/>
      </c>
      <c r="EK213" s="59"/>
    </row>
    <row r="214" customFormat="false" ht="15.75" hidden="false" customHeight="false" outlineLevel="0" collapsed="false">
      <c r="A214" s="3"/>
      <c r="B214" s="153"/>
      <c r="C214" s="154"/>
      <c r="D214" s="135"/>
      <c r="E214" s="158"/>
      <c r="F214" s="137"/>
      <c r="G214" s="137"/>
      <c r="H214" s="138"/>
      <c r="I214" s="139"/>
      <c r="J214" s="140"/>
      <c r="K214" s="140"/>
      <c r="L214" s="140"/>
      <c r="M214" s="140"/>
      <c r="N214" s="141"/>
      <c r="O214" s="142"/>
      <c r="P214" s="137"/>
      <c r="Q214" s="138"/>
      <c r="R214" s="139"/>
      <c r="S214" s="140"/>
      <c r="T214" s="140"/>
      <c r="U214" s="140"/>
      <c r="V214" s="140"/>
      <c r="W214" s="141"/>
      <c r="X214" s="142"/>
      <c r="Y214" s="137"/>
      <c r="Z214" s="138"/>
      <c r="AA214" s="139"/>
      <c r="AB214" s="140"/>
      <c r="AC214" s="140"/>
      <c r="AD214" s="140"/>
      <c r="AE214" s="140"/>
      <c r="AF214" s="141"/>
      <c r="AG214" s="143"/>
      <c r="AH214" s="139"/>
      <c r="AI214" s="116"/>
      <c r="AJ214" s="116" t="str">
        <f aca="false">IF(ISBLANK($C214),
  "",
IF(E214=Constants!$B$7,
  TRUE(),
IF(E214=Constants!$B$8,
  FALSE(),
  TRUE()
)))</f>
        <v/>
      </c>
      <c r="AK214" s="117" t="str">
        <f aca="false">IF(ISBLANK($C214),"",IF(F214=Constants!$B$8,FALSE(),TRUE()))</f>
        <v/>
      </c>
      <c r="AL214" s="117" t="str">
        <f aca="false">IF(ISBLANK($C214),"",COUNTA($G214:$O214)&gt;0)</f>
        <v/>
      </c>
      <c r="AM214" s="117" t="str">
        <f aca="false">IF(OR(ISBLANK($C214),$AL214&lt;&gt;TRUE()),"",IF(ISBLANK(G214),Constants!$B$27,MAX(0,G214)))</f>
        <v/>
      </c>
      <c r="AN214" s="117" t="str">
        <f aca="false">IF(OR(ISBLANK($C214),$AL214&lt;&gt;TRUE()),"",IF(ISBLANK(H214),Constants!$B$28,MAX(0,H214)))</f>
        <v/>
      </c>
      <c r="AO214" s="117" t="str">
        <f aca="false">IF(OR(ISBLANK($C214),$AL214&lt;&gt;TRUE()),"",IF(J214=Constants!$B$7,TRUE(),IF(J214=Constants!$B$8,FALSE(),TRUE())))</f>
        <v/>
      </c>
      <c r="AP214" s="117" t="str">
        <f aca="false">IF(OR(ISBLANK($C214),$AL214&lt;&gt;TRUE()),"",IF(I214=Constants!$B$7,TRUE(),IF(I214=Constants!$B$8,FALSE(),TRUE())))</f>
        <v/>
      </c>
      <c r="AQ214" s="117" t="str">
        <f aca="false">IF(OR(ISBLANK($C214),$AL214&lt;&gt;TRUE()),"",IF(K214=Constants!$B$33,TRUE(),IF(K214=Constants!$B$34,FALSE(),IF(AND(ISNUMBER(O214),OR(ISBLANK(N214),N214=0)),TRUE(),IF(AND(ISBLANK(O214),ISNUMBER(N214),N214&lt;&gt;0),FALSE(),"")))))</f>
        <v/>
      </c>
      <c r="AR214" s="117" t="str">
        <f aca="false">IF(OR(ISBLANK($C214),$AL214&lt;&gt;TRUE()),"",IF(ISBLANK(L214),Constants!$B$35,MAX(0,MIN(Constants!$B$31,L214))))</f>
        <v/>
      </c>
      <c r="AS214" s="117" t="str">
        <f aca="false">IF(OR(ISBLANK($C214),$AL214&lt;&gt;TRUE()),"",IF(ISBLANK(M214),Constants!$B$35,MAX(0,MIN(Constants!$B$32,M214))))</f>
        <v/>
      </c>
      <c r="AT214" s="117" t="str">
        <f aca="false">IF(ISBLANK($C214),"",COUNTA($P214:$X214)&gt;0)</f>
        <v/>
      </c>
      <c r="AU214" s="117" t="str">
        <f aca="false">IF(OR(ISBLANK($C214),$AT214&lt;&gt;TRUE()),"",IF(ISBLANK(P214),Constants!$B$27,MAX(0,P214)))</f>
        <v/>
      </c>
      <c r="AV214" s="117" t="str">
        <f aca="false">IF(OR(ISBLANK($C214),$AT214&lt;&gt;TRUE()),"",IF(ISBLANK(Q214),Constants!$B$28,MAX(0,Q214)))</f>
        <v/>
      </c>
      <c r="AW214" s="117" t="str">
        <f aca="false">IF(OR(ISBLANK($C214),$AT214&lt;&gt;TRUE()),"",IF(S214=Constants!$B$7,TRUE(),IF(S214=Constants!$B$8,FALSE(),TRUE())))</f>
        <v/>
      </c>
      <c r="AX214" s="117" t="str">
        <f aca="false">IF(OR(ISBLANK($C214),$AT214&lt;&gt;TRUE()),"",IF(R214=Constants!$B$7,TRUE(),IF(R214=Constants!$B$8,FALSE(),TRUE())))</f>
        <v/>
      </c>
      <c r="AY214" s="117" t="str">
        <f aca="false">IF(OR(ISBLANK($C214),$AT214&lt;&gt;TRUE()),"",IF(T214=Constants!$B$33,TRUE(),IF(T214=Constants!$B$34,FALSE(),IF(AND(ISNUMBER(X214),OR(ISBLANK(W214),W214=0)),TRUE(),IF(AND(ISBLANK(X214),ISNUMBER(W214),W214&lt;&gt;0),FALSE(),"")))))</f>
        <v/>
      </c>
      <c r="AZ214" s="117" t="str">
        <f aca="false">IF(OR(ISBLANK($C214),$AT214&lt;&gt;TRUE()),"",IF(ISBLANK(U214),Constants!$B$35,MAX(0,MIN(Constants!$B$31,U214))))</f>
        <v/>
      </c>
      <c r="BA214" s="117" t="str">
        <f aca="false">IF(OR(ISBLANK($C214),$AT214&lt;&gt;TRUE()),"",IF(ISBLANK(V214),Constants!$B$35,MAX(0,MIN(Constants!$B$32,V214))))</f>
        <v/>
      </c>
      <c r="BB214" s="117" t="str">
        <f aca="false">IF(ISBLANK($C214),"",COUNTA($Y214:$AG214)&gt;0)</f>
        <v/>
      </c>
      <c r="BC214" s="117" t="str">
        <f aca="false">IF(OR(ISBLANK($C214),$BB214&lt;&gt;TRUE()),"",IF(ISBLANK(Y214),Constants!$B$27,MAX(0,Y214)))</f>
        <v/>
      </c>
      <c r="BD214" s="117" t="str">
        <f aca="false">IF(OR(ISBLANK($C214),$BB214&lt;&gt;TRUE()),"",IF(ISBLANK(Z214),Constants!$B$28,MAX(0,Z214)))</f>
        <v/>
      </c>
      <c r="BE214" s="117" t="str">
        <f aca="false">IF(OR(ISBLANK($C214),$BB214&lt;&gt;TRUE()),"",IF(AB214=Constants!$B$7,TRUE(),IF(AB214=Constants!$B$8,FALSE(),TRUE())))</f>
        <v/>
      </c>
      <c r="BF214" s="117" t="str">
        <f aca="false">IF(OR(ISBLANK($C214),$BB214&lt;&gt;TRUE()),"",IF(AA214=Constants!$B$7,TRUE(),IF(AA214=Constants!$B$8,FALSE(),TRUE())))</f>
        <v/>
      </c>
      <c r="BG214" s="117" t="str">
        <f aca="false">IF(OR(ISBLANK($C214),$BB214&lt;&gt;TRUE()),"",IF(AC214=Constants!$B$33,TRUE(),IF(AC214=Constants!$B$34,FALSE(),IF(AND(ISNUMBER(AG214),OR(ISBLANK(AF214),AF214=0)),TRUE(),IF(AND(ISBLANK(AG214),ISNUMBER(AF214),AF214&lt;&gt;0),FALSE(),"")))))</f>
        <v/>
      </c>
      <c r="BH214" s="117" t="str">
        <f aca="false">IF(OR(ISBLANK($C214),$BB214&lt;&gt;TRUE()),"",IF(ISBLANK(AD214),Constants!$B$35,MAX(0,MIN(Constants!$B$31,AD214))))</f>
        <v/>
      </c>
      <c r="BI214" s="117" t="str">
        <f aca="false">IF(OR(ISBLANK($C214),$BB214&lt;&gt;TRUE()),"",IF(ISBLANK(AE214),Constants!$B$35,MAX(0,MIN(Constants!$B$32,AE214))))</f>
        <v/>
      </c>
      <c r="BJ214" s="118" t="str">
        <f aca="false">IF(ISBLANK($C214),
  "",
IF(AH214=Constants!$B$7,
  TRUE(),
IF(AH214=Constants!$B$8,
  FALSE(),
  FALSE()
)))</f>
        <v/>
      </c>
      <c r="BK214" s="117" t="str">
        <f aca="false">IF(ISBLANK($C214),"",IF($BJ214,Constants!$B$9,IF(COUNTA($E214:$AH214)=0,Constants!$B$10,IF(NOT($AK214),Constants!$B$11,IF(AND(NOT(ISNUMBER($BM214)),COUNTA($O214,$X214,$AG214)&gt;0),Constants!$B$13,Constants!$B$12)))))</f>
        <v/>
      </c>
      <c r="BL214" s="117" t="str">
        <f aca="false">IF(ISBLANK($C214),"",IF($BK214&lt;&gt;Constants!$B$12,$BK214,Constants!$B$4))</f>
        <v/>
      </c>
      <c r="BM214" s="116" t="str">
        <f aca="false">IF(OR(ISBLANK($D$8), NOT(ISNUMBER($D$8))), Constants!$B$17,$D$8)</f>
        <v>ERROR: Set Target Time in cell D8</v>
      </c>
      <c r="BN214" s="119" t="str">
        <f aca="false">IF(OR($BK214&lt;&gt;Constants!$B$12,$AL214&lt;&gt;TRUE()),"",IF(NOT($AO214),TRUE(),IF($AQ214="","",$AQ214)))</f>
        <v/>
      </c>
      <c r="BO214" s="120" t="n">
        <f aca="false">IF(BN214="",FALSE(),IF(NOT($AO214),TRUE(),IF($AQ214,ISNUMBER(O214),ISNUMBER(N214))))</f>
        <v>0</v>
      </c>
      <c r="BP214" s="121" t="str">
        <f aca="false">IF(BO214,IF($AJ214,1,Constants!$B$22)*POWER(Constants!$B$23,MAX($AM214,0))*POWER(Constants!$B$24,MAX($AN214,0)),"")</f>
        <v/>
      </c>
      <c r="BQ214" s="117" t="str">
        <f aca="false">IF(OR($BK214&lt;&gt;Constants!$B$12,NOT($BO214)),"",IF(NOT($AO214),0,Constants!$B$19*IF($AQ214,1,MAX(0,MIN(1,(Constants!$B$20-N214)/Constants!$B$20)))))</f>
        <v/>
      </c>
      <c r="BR214" s="117" t="str">
        <f aca="false">IF(BQ214="","",BQ214*IF($AP214,1,Constants!$B$25)*BP214)</f>
        <v/>
      </c>
      <c r="BS214" s="117" t="str">
        <f aca="false">IF(OR($BK214&lt;&gt;Constants!$B$12,NOT($BO214)),"",IF(NOT($AO214),0,IF(NOT($AQ214),0,MAX(0,Constants!$B$21*(1-ABS(O214-$BM214)/$BM214)))))</f>
        <v/>
      </c>
      <c r="BT214" s="117" t="str">
        <f aca="false">IF(BS214="","",BS214*BP214)</f>
        <v/>
      </c>
      <c r="BU214" s="117" t="str">
        <f aca="false">IF(OR($BK214&lt;&gt;Constants!$B$12,NOT($BO214)),"",IF(OR(NOT($AO214),NOT($AP214)),0,MIN(Constants!$B$18,(Constants!$B$29*$AR214+Constants!$B$30*$AS214)*IF($AQ214,1,MAX(0,MIN(1,(Constants!$B$20-N214)/Constants!$B$20))))))</f>
        <v/>
      </c>
      <c r="BV214" s="117" t="str">
        <f aca="false">IF(BU214="","",BU214*BP214)</f>
        <v/>
      </c>
      <c r="BW214" s="122" t="str">
        <f aca="false">IF(OR($BK214&lt;&gt;Constants!$B$12,NOT($BO214)),"",BR214+BT214+BV214)</f>
        <v/>
      </c>
      <c r="BX214" s="119" t="str">
        <f aca="false">IF(OR($BK214&lt;&gt;Constants!$B$12,$AT214&lt;&gt;TRUE()),"",IF(NOT($AW214),TRUE(),IF($AY214="","",$AY214)))</f>
        <v/>
      </c>
      <c r="BY214" s="120" t="n">
        <f aca="false">IF(BX214="",FALSE(),IF(NOT($AW214),TRUE(),IF($AY214,ISNUMBER(X214),ISNUMBER(W214))))</f>
        <v>0</v>
      </c>
      <c r="BZ214" s="121" t="str">
        <f aca="false">IF(BY214,IF($AJ214,1,Constants!$B$22)*POWER(Constants!$B$23,MAX($AU214,0))*POWER(Constants!$B$24,MAX($AV214,0)),"")</f>
        <v/>
      </c>
      <c r="CA214" s="117" t="str">
        <f aca="false">IF(OR($BK214&lt;&gt;Constants!$B$12,NOT($BY214)),"",IF(NOT($AW214),0,Constants!$B$19*IF($AY214,1,MAX(0,MIN(1,(Constants!$B$20-W214)/Constants!$B$20)))))</f>
        <v/>
      </c>
      <c r="CB214" s="117" t="str">
        <f aca="false">IF(CA214="","",CA214*IF($AX214,1,Constants!$B$25)*BZ214)</f>
        <v/>
      </c>
      <c r="CC214" s="117" t="str">
        <f aca="false">IF(OR($BK214&lt;&gt;Constants!$B$12,NOT($BY214)),"",IF(NOT($AW214),0,IF(NOT($AY214),0,MAX(0,Constants!$B$21*(1-ABS(X214-$BM214)/$BM214)))))</f>
        <v/>
      </c>
      <c r="CD214" s="117" t="str">
        <f aca="false">IF(CC214="","",CC214*BZ214)</f>
        <v/>
      </c>
      <c r="CE214" s="117" t="str">
        <f aca="false">IF(OR($BK214&lt;&gt;Constants!$B$12,NOT($BY214)),"",IF(OR(NOT($AW214),NOT($AX214)),0,MIN(Constants!$B$18,(Constants!$B$29*$AZ214+Constants!$B$30*$BA214)*IF($AY214,1,MAX(0,MIN(1,(Constants!$B$20-W214)/Constants!$B$20))))))</f>
        <v/>
      </c>
      <c r="CF214" s="117" t="str">
        <f aca="false">IF(CE214="","",CE214*BZ214)</f>
        <v/>
      </c>
      <c r="CG214" s="122" t="str">
        <f aca="false">IF(OR($BK214&lt;&gt;Constants!$B$12,NOT($BY214)),"",CB214+CD214+CF214)</f>
        <v/>
      </c>
      <c r="CH214" s="119" t="n">
        <f aca="false">IF(OR(BN214="",BX214=""),TRUE(),BN214&lt;&gt;BX214)</f>
        <v>1</v>
      </c>
      <c r="CI214" s="117" t="str">
        <f aca="false">IF(OR($BK214&lt;&gt;Constants!$B$12,$BB214&lt;&gt;TRUE(),NOT($CH214)),"",IF(NOT($BE214),TRUE(),IF($BG214="","",$BG214)))</f>
        <v/>
      </c>
      <c r="CJ214" s="120" t="n">
        <f aca="false">IF(CI214="",FALSE(),IF(NOT($BE214),TRUE(),IF($BG214,ISNUMBER(AG214),ISNUMBER(AF214))))</f>
        <v>0</v>
      </c>
      <c r="CK214" s="121" t="str">
        <f aca="false">IF(CJ214,IF($AJ214,1,Constants!$B$22)*POWER(Constants!$B$23,MAX($BC214,0))*POWER(Constants!$B$24,MAX($BD214,0)),"")</f>
        <v/>
      </c>
      <c r="CL214" s="117" t="str">
        <f aca="false">IF(OR($BK214&lt;&gt;Constants!$B$12,NOT($CJ214)),"",IF(NOT($BE214),0,Constants!$B$19*IF($BG214,1,MAX(0,MIN(1,(Constants!$B$20-AF214)/Constants!$B$20)))))</f>
        <v/>
      </c>
      <c r="CM214" s="117" t="str">
        <f aca="false">IF(CL214="","",CL214*IF($BF214,1,Constants!$B$25)*CK214)</f>
        <v/>
      </c>
      <c r="CN214" s="117" t="str">
        <f aca="false">IF(OR($BK214&lt;&gt;Constants!$B$12,NOT($CJ214)),"",IF(NOT($BE214),0,IF(NOT($BG214),0,MAX(0,Constants!$B$21*(1-ABS(AG214-$BM214)/$BM214)))))</f>
        <v/>
      </c>
      <c r="CO214" s="117" t="str">
        <f aca="false">IF(CN214="","",CN214*CK214)</f>
        <v/>
      </c>
      <c r="CP214" s="117" t="str">
        <f aca="false">IF(OR($BK214&lt;&gt;Constants!$B$12,NOT($CJ214)),"",IF(OR(NOT($BE214),NOT($BF214)),0,MIN(Constants!$B$18,(Constants!$B$29*$BH214+Constants!$B$30*$BI214)*IF($BG214,1,MAX(0,MIN(1,(Constants!$B$20-AF214)/Constants!$B$20))))))</f>
        <v/>
      </c>
      <c r="CQ214" s="117" t="str">
        <f aca="false">IF(CP214="","",CP214*CK214)</f>
        <v/>
      </c>
      <c r="CR214" s="122" t="str">
        <f aca="false">IF(OR($BK214&lt;&gt;Constants!$B$12,NOT($CJ214)),"",CM214+CO214+CQ214)</f>
        <v/>
      </c>
      <c r="CS214" s="116" t="str">
        <f aca="false">IF(OR($BK214&lt;&gt;Constants!$B$12,ISBLANK($C214)),"",BW214)</f>
        <v/>
      </c>
      <c r="CT214" s="117" t="str">
        <f aca="false">IF(OR($BK214&lt;&gt;Constants!$B$12,ISBLANK($C214)),"",CG214)</f>
        <v/>
      </c>
      <c r="CU214" s="118" t="str">
        <f aca="false">IF(OR($BK214&lt;&gt;Constants!$B$12,ISBLANK($C214)),"",CR214)</f>
        <v/>
      </c>
      <c r="CV214" s="117" t="str">
        <f aca="false">IF(OR($BK214&lt;&gt;Constants!$B$12,ISBLANK($C214)),"",IF(COUNT(CS214:CU214)=0,0,MAX(CS214:CU214)))</f>
        <v/>
      </c>
      <c r="CW214" s="117" t="str">
        <f aca="false">IF($BK214&lt;&gt;Constants!$B$12,"",CV214)</f>
        <v/>
      </c>
      <c r="CX214" s="117" t="str">
        <f aca="false">IF(ISNUMBER(CW214), RANK(CW214,$CW$11:$CW$510), "")</f>
        <v/>
      </c>
      <c r="CY214" s="116" t="str">
        <f aca="false">IF(OR($BK214&lt;&gt;Constants!$B$12,ISBLANK($C214)),"",MAX(BT214,CD214,CO214))</f>
        <v/>
      </c>
      <c r="CZ214" s="117" t="str">
        <f aca="false">IF(ISNUMBER(CY214), RANK(CY214,CY$11:CY$510), "")</f>
        <v/>
      </c>
      <c r="DA214" s="117" t="str">
        <f aca="false">IF(OR($BK214&lt;&gt;Constants!$B$12,ISBLANK($C214)),"",MAX(AM214,AU214,IF($CH214,BC214,0)))</f>
        <v/>
      </c>
      <c r="DB214" s="117" t="str">
        <f aca="false">IF(ISNUMBER(DA214), RANK(DA214,DA$11:DA$510,1), "")</f>
        <v/>
      </c>
      <c r="DC214" s="117" t="str">
        <f aca="false">IF(OR($BK214&lt;&gt;Constants!$B$12,ISBLANK($C214)),"",MAX(BV214,CF214,CQ214))</f>
        <v/>
      </c>
      <c r="DD214" s="117" t="str">
        <f aca="false">IF(ISNUMBER(DC214),RANK(DC214,DC$11:DC$510),"")</f>
        <v/>
      </c>
      <c r="DE214" s="123" t="str">
        <f aca="false">IFERROR(IF(OR($BK214&lt;&gt;Constants!$B$12, ISBLANK($C214)),"",LARGE(CS214:CU214,2)), 0)</f>
        <v/>
      </c>
      <c r="DF214" s="118" t="str">
        <f aca="false">IF(ISNUMBER(DE214), RANK(DE214,DE$11:DE$510), "")</f>
        <v/>
      </c>
      <c r="DG214" s="117" t="str">
        <f aca="false">IF(ISBLANK($C214),"",IF(BK214=Constants!$B$12,RANK($CX214, $CX$11:$CX$510, 1)+
SUMPRODUCT(--($CX$11:$CX$510=$CX214),--($CZ214&gt;$CZ$11:$CZ$510))+
SUMPRODUCT(--($CX$11:$CX$510=$CX214),--($CZ214=$CZ$11:$CZ$510),--($DB214&gt;$DB$11:$DB$510))+
SUMPRODUCT(--($CX$11:$CX$510=$CX214),--($CZ214=$CZ$11:$CZ$510),--($DB214=$DB$11:$DB$510), --($DD214&gt;$DD$11:$DD$510))+
SUMPRODUCT(--($CX$11:$CX$510=$CX214),--($CZ214=$CZ$11:$CZ$510),--($DB214=$DB$11:$DB$510), --($DD214=$DD$11:$DD$510), --($DF214&gt;$DF$11:$DF$510))
,BK214)
)</f>
        <v/>
      </c>
      <c r="DH214" s="117" t="str">
        <f aca="false">IF(ISBLANK(C214),"",IF(BK214&lt;&gt;Constants!$B$12, BK214, CX214-DG214))</f>
        <v/>
      </c>
      <c r="DI214" s="118"/>
      <c r="DJ214" s="124"/>
      <c r="DK214" s="125" t="str">
        <f aca="false">IF(ISBLANK($C214),"",IF($BK214=Constants!$B$13,$BM214,""))</f>
        <v/>
      </c>
      <c r="DL214" s="124" t="str">
        <f aca="false">IF(ISBLANK($C214),"",IF($BK214&lt;&gt;Constants!$B$12,"",IF(COUNT($CS214:$CU214)=0,"",MATCH($CV214,$CS214:$CU214,0))))</f>
        <v/>
      </c>
      <c r="DM214" s="126" t="str">
        <f aca="false">IF(ISNUMBER($DL214),CHOOSE($DL214,$BR214,$CB214,$CM214),"")</f>
        <v/>
      </c>
      <c r="DN214" s="126" t="str">
        <f aca="false">IF(ISNUMBER($DL214),CHOOSE($DL214,$BT214,$CD214,$CO214),"")</f>
        <v/>
      </c>
      <c r="DO214" s="126" t="str">
        <f aca="false">IF(ISNUMBER($DL214),CHOOSE($DL214,$BV214,$CF214,$CQ214),"")</f>
        <v/>
      </c>
      <c r="DP214" s="127" t="str">
        <f aca="false">IF(ISBLANK(C214),"",IF(BK214&lt;&gt;Constants!$B$12, BK214 ,CW214))</f>
        <v/>
      </c>
      <c r="DQ214" s="128" t="str">
        <f aca="false">IF(ISBLANK($C214),"",IF($BK214&lt;&gt;Constants!$B$12,$BK214,$BL214))</f>
        <v/>
      </c>
      <c r="DR214" s="128" t="str">
        <f aca="false">IF(ISBLANK(C214),"",DH214)</f>
        <v/>
      </c>
      <c r="DS214" s="128" t="str">
        <f aca="false">IF(ISBLANK(C214),"",DG214)</f>
        <v/>
      </c>
      <c r="DT214" s="129" t="str">
        <f aca="false">IF(ISBLANK(C214),
  "",
IF(DS214=Constants!$B$9,COUNTA($C$11:$C510)+2,IF(DS214=Constants!$B$10,COUNTA($C$11:$C510)+1,IF(DS214=Constants!$B$11,COUNTA($C$11:$C510),DS214))))</f>
        <v/>
      </c>
      <c r="DU214" s="3"/>
      <c r="DV214" s="130" t="n">
        <f aca="false">IF(OR(ISNUMBER(DS214),DS214="DQ",DS214="P",DS214="NS"),
    1,
    0
)</f>
        <v>0</v>
      </c>
      <c r="DW214" s="130" t="n">
        <v>204</v>
      </c>
      <c r="DX214" s="130" t="str">
        <f aca="false">IF(ISBLANK($C214),"",IF(ISNUMBER(DT214),DT214+ROW($B214)/1000,""))</f>
        <v/>
      </c>
      <c r="DY214" s="130" t="str">
        <f aca="false">IF(ISNUMBER(DX214), RANK(DX214,DX$11:DX$510,1), "")</f>
        <v/>
      </c>
      <c r="DZ214" s="130" t="str">
        <f aca="false">IF(ISBLANK($C214),
    "",
    $B214
)</f>
        <v/>
      </c>
      <c r="EA214" s="130" t="str">
        <f aca="false">IF(ISBLANK($C214),
    "",
    $C214
)</f>
        <v/>
      </c>
      <c r="EB214" s="130" t="str">
        <f aca="false">IF(ISBLANK($C214),
    "",
    $D214
)</f>
        <v/>
      </c>
      <c r="EC214" s="130" t="str">
        <f aca="false">IF(ISBLANK($C214),"",$DQ214)</f>
        <v/>
      </c>
      <c r="ED214" s="131" t="str">
        <f aca="false">DP214</f>
        <v/>
      </c>
      <c r="EE214" s="130" t="str">
        <f aca="false">IF(ISBLANK($C214),
    "",
    DS214
)</f>
        <v/>
      </c>
      <c r="EF214" s="132" t="str">
        <f aca="false">IF(DW214&gt;DV$10,
    "",
    VLOOKUP(DW214,DY$11:EE712,7,FALSE())
)</f>
        <v/>
      </c>
      <c r="EG214" s="133" t="str">
        <f aca="false">IF(DW214&gt;DV$10,
    "",
    VLOOKUP(DW214,DY$11:EE712,2,FALSE())
)</f>
        <v/>
      </c>
      <c r="EH214" s="133" t="str">
        <f aca="false">IF(DW214&gt;DV$10,
    "",
    VLOOKUP(DW214,DY$11:EE712,3,FALSE())
)</f>
        <v/>
      </c>
      <c r="EI214" s="133" t="str">
        <f aca="false">IF(DW214&gt;DV$10,
    "",
    VLOOKUP(DW214,DY$11:EE712,4,FALSE())
)</f>
        <v/>
      </c>
      <c r="EJ214" s="134" t="str">
        <f aca="false">IF(DW214&gt;DV$10,
    "",
    VLOOKUP(DW214,DY$11:EE712,6,FALSE())
)</f>
        <v/>
      </c>
      <c r="EK214" s="59"/>
    </row>
    <row r="215" customFormat="false" ht="15.75" hidden="false" customHeight="false" outlineLevel="0" collapsed="false">
      <c r="A215" s="3"/>
      <c r="B215" s="155"/>
      <c r="C215" s="156"/>
      <c r="D215" s="96"/>
      <c r="E215" s="157"/>
      <c r="F215" s="148"/>
      <c r="G215" s="148"/>
      <c r="H215" s="149"/>
      <c r="I215" s="150"/>
      <c r="J215" s="151"/>
      <c r="K215" s="151"/>
      <c r="L215" s="151"/>
      <c r="M215" s="151"/>
      <c r="N215" s="152"/>
      <c r="O215" s="103"/>
      <c r="P215" s="148"/>
      <c r="Q215" s="149"/>
      <c r="R215" s="150"/>
      <c r="S215" s="151"/>
      <c r="T215" s="151"/>
      <c r="U215" s="151"/>
      <c r="V215" s="151"/>
      <c r="W215" s="152"/>
      <c r="X215" s="103"/>
      <c r="Y215" s="148"/>
      <c r="Z215" s="149"/>
      <c r="AA215" s="150"/>
      <c r="AB215" s="151"/>
      <c r="AC215" s="151"/>
      <c r="AD215" s="151"/>
      <c r="AE215" s="151"/>
      <c r="AF215" s="152"/>
      <c r="AG215" s="104"/>
      <c r="AH215" s="150"/>
      <c r="AI215" s="73"/>
      <c r="AJ215" s="73" t="str">
        <f aca="false">IF(ISBLANK($C215),
  "",
IF(E215=Constants!$B$7,
  TRUE(),
IF(E215=Constants!$B$8,
  FALSE(),
  TRUE()
)))</f>
        <v/>
      </c>
      <c r="AK215" s="74" t="str">
        <f aca="false">IF(ISBLANK($C215),"",IF(F215=Constants!$B$8,FALSE(),TRUE()))</f>
        <v/>
      </c>
      <c r="AL215" s="74" t="str">
        <f aca="false">IF(ISBLANK($C215),"",COUNTA($G215:$O215)&gt;0)</f>
        <v/>
      </c>
      <c r="AM215" s="74" t="str">
        <f aca="false">IF(OR(ISBLANK($C215),$AL215&lt;&gt;TRUE()),"",IF(ISBLANK(G215),Constants!$B$27,MAX(0,G215)))</f>
        <v/>
      </c>
      <c r="AN215" s="74" t="str">
        <f aca="false">IF(OR(ISBLANK($C215),$AL215&lt;&gt;TRUE()),"",IF(ISBLANK(H215),Constants!$B$28,MAX(0,H215)))</f>
        <v/>
      </c>
      <c r="AO215" s="74" t="str">
        <f aca="false">IF(OR(ISBLANK($C215),$AL215&lt;&gt;TRUE()),"",IF(J215=Constants!$B$7,TRUE(),IF(J215=Constants!$B$8,FALSE(),TRUE())))</f>
        <v/>
      </c>
      <c r="AP215" s="74" t="str">
        <f aca="false">IF(OR(ISBLANK($C215),$AL215&lt;&gt;TRUE()),"",IF(I215=Constants!$B$7,TRUE(),IF(I215=Constants!$B$8,FALSE(),TRUE())))</f>
        <v/>
      </c>
      <c r="AQ215" s="74" t="str">
        <f aca="false">IF(OR(ISBLANK($C215),$AL215&lt;&gt;TRUE()),"",IF(K215=Constants!$B$33,TRUE(),IF(K215=Constants!$B$34,FALSE(),IF(AND(ISNUMBER(O215),OR(ISBLANK(N215),N215=0)),TRUE(),IF(AND(ISBLANK(O215),ISNUMBER(N215),N215&lt;&gt;0),FALSE(),"")))))</f>
        <v/>
      </c>
      <c r="AR215" s="74" t="str">
        <f aca="false">IF(OR(ISBLANK($C215),$AL215&lt;&gt;TRUE()),"",IF(ISBLANK(L215),Constants!$B$35,MAX(0,MIN(Constants!$B$31,L215))))</f>
        <v/>
      </c>
      <c r="AS215" s="74" t="str">
        <f aca="false">IF(OR(ISBLANK($C215),$AL215&lt;&gt;TRUE()),"",IF(ISBLANK(M215),Constants!$B$35,MAX(0,MIN(Constants!$B$32,M215))))</f>
        <v/>
      </c>
      <c r="AT215" s="74" t="str">
        <f aca="false">IF(ISBLANK($C215),"",COUNTA($P215:$X215)&gt;0)</f>
        <v/>
      </c>
      <c r="AU215" s="74" t="str">
        <f aca="false">IF(OR(ISBLANK($C215),$AT215&lt;&gt;TRUE()),"",IF(ISBLANK(P215),Constants!$B$27,MAX(0,P215)))</f>
        <v/>
      </c>
      <c r="AV215" s="74" t="str">
        <f aca="false">IF(OR(ISBLANK($C215),$AT215&lt;&gt;TRUE()),"",IF(ISBLANK(Q215),Constants!$B$28,MAX(0,Q215)))</f>
        <v/>
      </c>
      <c r="AW215" s="74" t="str">
        <f aca="false">IF(OR(ISBLANK($C215),$AT215&lt;&gt;TRUE()),"",IF(S215=Constants!$B$7,TRUE(),IF(S215=Constants!$B$8,FALSE(),TRUE())))</f>
        <v/>
      </c>
      <c r="AX215" s="74" t="str">
        <f aca="false">IF(OR(ISBLANK($C215),$AT215&lt;&gt;TRUE()),"",IF(R215=Constants!$B$7,TRUE(),IF(R215=Constants!$B$8,FALSE(),TRUE())))</f>
        <v/>
      </c>
      <c r="AY215" s="74" t="str">
        <f aca="false">IF(OR(ISBLANK($C215),$AT215&lt;&gt;TRUE()),"",IF(T215=Constants!$B$33,TRUE(),IF(T215=Constants!$B$34,FALSE(),IF(AND(ISNUMBER(X215),OR(ISBLANK(W215),W215=0)),TRUE(),IF(AND(ISBLANK(X215),ISNUMBER(W215),W215&lt;&gt;0),FALSE(),"")))))</f>
        <v/>
      </c>
      <c r="AZ215" s="74" t="str">
        <f aca="false">IF(OR(ISBLANK($C215),$AT215&lt;&gt;TRUE()),"",IF(ISBLANK(U215),Constants!$B$35,MAX(0,MIN(Constants!$B$31,U215))))</f>
        <v/>
      </c>
      <c r="BA215" s="74" t="str">
        <f aca="false">IF(OR(ISBLANK($C215),$AT215&lt;&gt;TRUE()),"",IF(ISBLANK(V215),Constants!$B$35,MAX(0,MIN(Constants!$B$32,V215))))</f>
        <v/>
      </c>
      <c r="BB215" s="74" t="str">
        <f aca="false">IF(ISBLANK($C215),"",COUNTA($Y215:$AG215)&gt;0)</f>
        <v/>
      </c>
      <c r="BC215" s="74" t="str">
        <f aca="false">IF(OR(ISBLANK($C215),$BB215&lt;&gt;TRUE()),"",IF(ISBLANK(Y215),Constants!$B$27,MAX(0,Y215)))</f>
        <v/>
      </c>
      <c r="BD215" s="74" t="str">
        <f aca="false">IF(OR(ISBLANK($C215),$BB215&lt;&gt;TRUE()),"",IF(ISBLANK(Z215),Constants!$B$28,MAX(0,Z215)))</f>
        <v/>
      </c>
      <c r="BE215" s="74" t="str">
        <f aca="false">IF(OR(ISBLANK($C215),$BB215&lt;&gt;TRUE()),"",IF(AB215=Constants!$B$7,TRUE(),IF(AB215=Constants!$B$8,FALSE(),TRUE())))</f>
        <v/>
      </c>
      <c r="BF215" s="74" t="str">
        <f aca="false">IF(OR(ISBLANK($C215),$BB215&lt;&gt;TRUE()),"",IF(AA215=Constants!$B$7,TRUE(),IF(AA215=Constants!$B$8,FALSE(),TRUE())))</f>
        <v/>
      </c>
      <c r="BG215" s="74" t="str">
        <f aca="false">IF(OR(ISBLANK($C215),$BB215&lt;&gt;TRUE()),"",IF(AC215=Constants!$B$33,TRUE(),IF(AC215=Constants!$B$34,FALSE(),IF(AND(ISNUMBER(AG215),OR(ISBLANK(AF215),AF215=0)),TRUE(),IF(AND(ISBLANK(AG215),ISNUMBER(AF215),AF215&lt;&gt;0),FALSE(),"")))))</f>
        <v/>
      </c>
      <c r="BH215" s="74" t="str">
        <f aca="false">IF(OR(ISBLANK($C215),$BB215&lt;&gt;TRUE()),"",IF(ISBLANK(AD215),Constants!$B$35,MAX(0,MIN(Constants!$B$31,AD215))))</f>
        <v/>
      </c>
      <c r="BI215" s="74" t="str">
        <f aca="false">IF(OR(ISBLANK($C215),$BB215&lt;&gt;TRUE()),"",IF(ISBLANK(AE215),Constants!$B$35,MAX(0,MIN(Constants!$B$32,AE215))))</f>
        <v/>
      </c>
      <c r="BJ215" s="75" t="str">
        <f aca="false">IF(ISBLANK($C215),
  "",
IF(AH215=Constants!$B$7,
  TRUE(),
IF(AH215=Constants!$B$8,
  FALSE(),
  FALSE()
)))</f>
        <v/>
      </c>
      <c r="BK215" s="74" t="str">
        <f aca="false">IF(ISBLANK($C215),"",IF($BJ215,Constants!$B$9,IF(COUNTA($E215:$AH215)=0,Constants!$B$10,IF(NOT($AK215),Constants!$B$11,IF(AND(NOT(ISNUMBER($BM215)),COUNTA($O215,$X215,$AG215)&gt;0),Constants!$B$13,Constants!$B$12)))))</f>
        <v/>
      </c>
      <c r="BL215" s="74" t="str">
        <f aca="false">IF(ISBLANK($C215),"",IF($BK215&lt;&gt;Constants!$B$12,$BK215,Constants!$B$4))</f>
        <v/>
      </c>
      <c r="BM215" s="73" t="str">
        <f aca="false">IF(OR(ISBLANK($D$8), NOT(ISNUMBER($D$8))), Constants!$B$17,$D$8)</f>
        <v>ERROR: Set Target Time in cell D8</v>
      </c>
      <c r="BN215" s="73" t="str">
        <f aca="false">IF(OR($BK215&lt;&gt;Constants!$B$12,$AL215&lt;&gt;TRUE()),"",IF(NOT($AO215),TRUE(),IF($AQ215="","",$AQ215)))</f>
        <v/>
      </c>
      <c r="BO215" s="74" t="b">
        <f aca="false">IF(BN215="",FALSE(),IF(NOT($AO215),TRUE(),IF($AQ215,ISNUMBER(O215),ISNUMBER(N215))))</f>
        <v>0</v>
      </c>
      <c r="BP215" s="76" t="str">
        <f aca="false">IF(BO215,IF($AJ215,1,Constants!$B$22)*POWER(Constants!$B$23,MAX($AM215,0))*POWER(Constants!$B$24,MAX($AN215,0)),"")</f>
        <v/>
      </c>
      <c r="BQ215" s="74" t="str">
        <f aca="false">IF(OR($BK215&lt;&gt;Constants!$B$12,NOT($BO215)),"",IF(NOT($AO215),0,Constants!$B$19*IF($AQ215,1,MAX(0,MIN(1,(Constants!$B$20-N215)/Constants!$B$20)))))</f>
        <v/>
      </c>
      <c r="BR215" s="74" t="str">
        <f aca="false">IF(BQ215="","",BQ215*IF($AP215,1,Constants!$B$25)*BP215)</f>
        <v/>
      </c>
      <c r="BS215" s="74" t="str">
        <f aca="false">IF(OR($BK215&lt;&gt;Constants!$B$12,NOT($BO215)),"",IF(NOT($AO215),0,IF(NOT($AQ215),0,MAX(0,Constants!$B$21*(1-ABS(O215-$BM215)/$BM215)))))</f>
        <v/>
      </c>
      <c r="BT215" s="74" t="str">
        <f aca="false">IF(BS215="","",BS215*BP215)</f>
        <v/>
      </c>
      <c r="BU215" s="74" t="str">
        <f aca="false">IF(OR($BK215&lt;&gt;Constants!$B$12,NOT($BO215)),"",IF(OR(NOT($AO215),NOT($AP215)),0,MIN(Constants!$B$18,(Constants!$B$29*$AR215+Constants!$B$30*$AS215)*IF($AQ215,1,MAX(0,MIN(1,(Constants!$B$20-N215)/Constants!$B$20))))))</f>
        <v/>
      </c>
      <c r="BV215" s="74" t="str">
        <f aca="false">IF(BU215="","",BU215*BP215)</f>
        <v/>
      </c>
      <c r="BW215" s="75" t="str">
        <f aca="false">IF(OR($BK215&lt;&gt;Constants!$B$12,NOT($BO215)),"",BR215+BT215+BV215)</f>
        <v/>
      </c>
      <c r="BX215" s="73" t="str">
        <f aca="false">IF(OR($BK215&lt;&gt;Constants!$B$12,$AT215&lt;&gt;TRUE()),"",IF(NOT($AW215),TRUE(),IF($AY215="","",$AY215)))</f>
        <v/>
      </c>
      <c r="BY215" s="74" t="b">
        <f aca="false">IF(BX215="",FALSE(),IF(NOT($AW215),TRUE(),IF($AY215,ISNUMBER(X215),ISNUMBER(W215))))</f>
        <v>0</v>
      </c>
      <c r="BZ215" s="76" t="str">
        <f aca="false">IF(BY215,IF($AJ215,1,Constants!$B$22)*POWER(Constants!$B$23,MAX($AU215,0))*POWER(Constants!$B$24,MAX($AV215,0)),"")</f>
        <v/>
      </c>
      <c r="CA215" s="74" t="str">
        <f aca="false">IF(OR($BK215&lt;&gt;Constants!$B$12,NOT($BY215)),"",IF(NOT($AW215),0,Constants!$B$19*IF($AY215,1,MAX(0,MIN(1,(Constants!$B$20-W215)/Constants!$B$20)))))</f>
        <v/>
      </c>
      <c r="CB215" s="74" t="str">
        <f aca="false">IF(CA215="","",CA215*IF($AX215,1,Constants!$B$25)*BZ215)</f>
        <v/>
      </c>
      <c r="CC215" s="74" t="str">
        <f aca="false">IF(OR($BK215&lt;&gt;Constants!$B$12,NOT($BY215)),"",IF(NOT($AW215),0,IF(NOT($AY215),0,MAX(0,Constants!$B$21*(1-ABS(X215-$BM215)/$BM215)))))</f>
        <v/>
      </c>
      <c r="CD215" s="74" t="str">
        <f aca="false">IF(CC215="","",CC215*BZ215)</f>
        <v/>
      </c>
      <c r="CE215" s="74" t="str">
        <f aca="false">IF(OR($BK215&lt;&gt;Constants!$B$12,NOT($BY215)),"",IF(OR(NOT($AW215),NOT($AX215)),0,MIN(Constants!$B$18,(Constants!$B$29*$AZ215+Constants!$B$30*$BA215)*IF($AY215,1,MAX(0,MIN(1,(Constants!$B$20-W215)/Constants!$B$20))))))</f>
        <v/>
      </c>
      <c r="CF215" s="74" t="str">
        <f aca="false">IF(CE215="","",CE215*BZ215)</f>
        <v/>
      </c>
      <c r="CG215" s="75" t="str">
        <f aca="false">IF(OR($BK215&lt;&gt;Constants!$B$12,NOT($BY215)),"",CB215+CD215+CF215)</f>
        <v/>
      </c>
      <c r="CH215" s="73" t="b">
        <f aca="false">IF(OR(BN215="",BX215=""),TRUE(),BN215&lt;&gt;BX215)</f>
        <v>1</v>
      </c>
      <c r="CI215" s="74" t="str">
        <f aca="false">IF(OR($BK215&lt;&gt;Constants!$B$12,$BB215&lt;&gt;TRUE(),NOT($CH215)),"",IF(NOT($BE215),TRUE(),IF($BG215="","",$BG215)))</f>
        <v/>
      </c>
      <c r="CJ215" s="74" t="b">
        <f aca="false">IF(CI215="",FALSE(),IF(NOT($BE215),TRUE(),IF($BG215,ISNUMBER(AG215),ISNUMBER(AF215))))</f>
        <v>0</v>
      </c>
      <c r="CK215" s="76" t="str">
        <f aca="false">IF(CJ215,IF($AJ215,1,Constants!$B$22)*POWER(Constants!$B$23,MAX($BC215,0))*POWER(Constants!$B$24,MAX($BD215,0)),"")</f>
        <v/>
      </c>
      <c r="CL215" s="74" t="str">
        <f aca="false">IF(OR($BK215&lt;&gt;Constants!$B$12,NOT($CJ215)),"",IF(NOT($BE215),0,Constants!$B$19*IF($BG215,1,MAX(0,MIN(1,(Constants!$B$20-AF215)/Constants!$B$20)))))</f>
        <v/>
      </c>
      <c r="CM215" s="74" t="str">
        <f aca="false">IF(CL215="","",CL215*IF($BF215,1,Constants!$B$25)*CK215)</f>
        <v/>
      </c>
      <c r="CN215" s="74" t="str">
        <f aca="false">IF(OR($BK215&lt;&gt;Constants!$B$12,NOT($CJ215)),"",IF(NOT($BE215),0,IF(NOT($BG215),0,MAX(0,Constants!$B$21*(1-ABS(AG215-$BM215)/$BM215)))))</f>
        <v/>
      </c>
      <c r="CO215" s="74" t="str">
        <f aca="false">IF(CN215="","",CN215*CK215)</f>
        <v/>
      </c>
      <c r="CP215" s="74" t="str">
        <f aca="false">IF(OR($BK215&lt;&gt;Constants!$B$12,NOT($CJ215)),"",IF(OR(NOT($BE215),NOT($BF215)),0,MIN(Constants!$B$18,(Constants!$B$29*$BH215+Constants!$B$30*$BI215)*IF($BG215,1,MAX(0,MIN(1,(Constants!$B$20-AF215)/Constants!$B$20))))))</f>
        <v/>
      </c>
      <c r="CQ215" s="74" t="str">
        <f aca="false">IF(CP215="","",CP215*CK215)</f>
        <v/>
      </c>
      <c r="CR215" s="75" t="str">
        <f aca="false">IF(OR($BK215&lt;&gt;Constants!$B$12,NOT($CJ215)),"",CM215+CO215+CQ215)</f>
        <v/>
      </c>
      <c r="CS215" s="73" t="str">
        <f aca="false">IF(OR($BK215&lt;&gt;Constants!$B$12,ISBLANK($C215)),"",BW215)</f>
        <v/>
      </c>
      <c r="CT215" s="74" t="str">
        <f aca="false">IF(OR($BK215&lt;&gt;Constants!$B$12,ISBLANK($C215)),"",CG215)</f>
        <v/>
      </c>
      <c r="CU215" s="75" t="str">
        <f aca="false">IF(OR($BK215&lt;&gt;Constants!$B$12,ISBLANK($C215)),"",CR215)</f>
        <v/>
      </c>
      <c r="CV215" s="74" t="str">
        <f aca="false">IF(OR($BK215&lt;&gt;Constants!$B$12,ISBLANK($C215)),"",IF(COUNT(CS215:CU215)=0,0,MAX(CS215:CU215)))</f>
        <v/>
      </c>
      <c r="CW215" s="74" t="str">
        <f aca="false">IF($BK215&lt;&gt;Constants!$B$12,"",CV215)</f>
        <v/>
      </c>
      <c r="CX215" s="74" t="str">
        <f aca="false">IF(ISNUMBER(CW215), RANK(CW215,$CW$11:$CW$510), "")</f>
        <v/>
      </c>
      <c r="CY215" s="73" t="str">
        <f aca="false">IF(OR($BK215&lt;&gt;Constants!$B$12,ISBLANK($C215)),"",MAX(BT215,CD215,CO215))</f>
        <v/>
      </c>
      <c r="CZ215" s="74" t="str">
        <f aca="false">IF(ISNUMBER(CY215), RANK(CY215,CY$11:CY$510), "")</f>
        <v/>
      </c>
      <c r="DA215" s="74" t="str">
        <f aca="false">IF(OR($BK215&lt;&gt;Constants!$B$12,ISBLANK($C215)),"",MAX(AM215,AU215,IF($CH215,BC215,0)))</f>
        <v/>
      </c>
      <c r="DB215" s="74" t="str">
        <f aca="false">IF(ISNUMBER(DA215), RANK(DA215,DA$11:DA$510,1), "")</f>
        <v/>
      </c>
      <c r="DC215" s="74" t="str">
        <f aca="false">IF(OR($BK215&lt;&gt;Constants!$B$12,ISBLANK($C215)),"",MAX(BV215,CF215,CQ215))</f>
        <v/>
      </c>
      <c r="DD215" s="74" t="str">
        <f aca="false">IF(ISNUMBER(DC215),RANK(DC215,DC$11:DC$510),"")</f>
        <v/>
      </c>
      <c r="DE215" s="77" t="str">
        <f aca="false">IFERROR(IF(OR($BK215&lt;&gt;Constants!$B$12, ISBLANK($C215)),"",LARGE(CS215:CU215,2)), 0)</f>
        <v/>
      </c>
      <c r="DF215" s="75" t="str">
        <f aca="false">IF(ISNUMBER(DE215), RANK(DE215,DE$11:DE$510), "")</f>
        <v/>
      </c>
      <c r="DG215" s="74" t="str">
        <f aca="false">IF(ISBLANK($C215),"",IF(BK215=Constants!$B$12,RANK($CX215, $CX$11:$CX$510, 1)+
SUMPRODUCT(--($CX$11:$CX$510=$CX215),--($CZ215&gt;$CZ$11:$CZ$510))+
SUMPRODUCT(--($CX$11:$CX$510=$CX215),--($CZ215=$CZ$11:$CZ$510),--($DB215&gt;$DB$11:$DB$510))+
SUMPRODUCT(--($CX$11:$CX$510=$CX215),--($CZ215=$CZ$11:$CZ$510),--($DB215=$DB$11:$DB$510), --($DD215&gt;$DD$11:$DD$510))+
SUMPRODUCT(--($CX$11:$CX$510=$CX215),--($CZ215=$CZ$11:$CZ$510),--($DB215=$DB$11:$DB$510), --($DD215=$DD$11:$DD$510), --($DF215&gt;$DF$11:$DF$510))
,BK215)
)</f>
        <v/>
      </c>
      <c r="DH215" s="74" t="str">
        <f aca="false">IF(ISBLANK(C215),"",IF(BK215&lt;&gt;Constants!$B$12, BK215, CX215-DG215))</f>
        <v/>
      </c>
      <c r="DI215" s="75"/>
      <c r="DJ215" s="78"/>
      <c r="DK215" s="79" t="str">
        <f aca="false">IF(ISBLANK($C215),"",IF($BK215=Constants!$B$13,$BM215,""))</f>
        <v/>
      </c>
      <c r="DL215" s="78" t="str">
        <f aca="false">IF(ISBLANK($C215),"",IF($BK215&lt;&gt;Constants!$B$12,"",IF(COUNT($CS215:$CU215)=0,"",MATCH($CV215,$CS215:$CU215,0))))</f>
        <v/>
      </c>
      <c r="DM215" s="80" t="str">
        <f aca="false">IF(ISNUMBER($DL215),CHOOSE($DL215,$BR215,$CB215,$CM215),"")</f>
        <v/>
      </c>
      <c r="DN215" s="80" t="str">
        <f aca="false">IF(ISNUMBER($DL215),CHOOSE($DL215,$BT215,$CD215,$CO215),"")</f>
        <v/>
      </c>
      <c r="DO215" s="80" t="str">
        <f aca="false">IF(ISNUMBER($DL215),CHOOSE($DL215,$BV215,$CF215,$CQ215),"")</f>
        <v/>
      </c>
      <c r="DP215" s="81" t="str">
        <f aca="false">IF(ISBLANK(C215),"",IF(BK215&lt;&gt;Constants!$B$12, BK215 ,CW215))</f>
        <v/>
      </c>
      <c r="DQ215" s="82" t="str">
        <f aca="false">IF(ISBLANK($C215),"",IF($BK215&lt;&gt;Constants!$B$12,$BK215,$BL215))</f>
        <v/>
      </c>
      <c r="DR215" s="82" t="str">
        <f aca="false">IF(ISBLANK(C215),"",DH215)</f>
        <v/>
      </c>
      <c r="DS215" s="82" t="str">
        <f aca="false">IF(ISBLANK(C215),"",DG215)</f>
        <v/>
      </c>
      <c r="DT215" s="83" t="str">
        <f aca="false">IF(ISBLANK(C215),
  "",
IF(DS215=Constants!$B$9,COUNTA($C$11:$C510)+2,IF(DS215=Constants!$B$10,COUNTA($C$11:$C510)+1,IF(DS215=Constants!$B$11,COUNTA($C$11:$C510),DS215))))</f>
        <v/>
      </c>
      <c r="DU215" s="3"/>
      <c r="DV215" s="84" t="n">
        <f aca="false">IF(OR(ISNUMBER(DS215),DS215="DQ",DS215="P",DS215="NS"),
    1,
    0
)</f>
        <v>0</v>
      </c>
      <c r="DW215" s="84" t="n">
        <v>205</v>
      </c>
      <c r="DX215" s="84" t="str">
        <f aca="false">IF(ISBLANK($C215),"",IF(ISNUMBER(DT215),DT215+ROW($B215)/1000,""))</f>
        <v/>
      </c>
      <c r="DY215" s="84" t="str">
        <f aca="false">IF(ISNUMBER(DX215), RANK(DX215,DX$11:DX$510,1), "")</f>
        <v/>
      </c>
      <c r="DZ215" s="84" t="str">
        <f aca="false">IF(ISBLANK($C215),
    "",
    $B215
)</f>
        <v/>
      </c>
      <c r="EA215" s="84" t="str">
        <f aca="false">IF(ISBLANK($C215),
    "",
    $C215
)</f>
        <v/>
      </c>
      <c r="EB215" s="84" t="str">
        <f aca="false">IF(ISBLANK($C215),
    "",
    $D215
)</f>
        <v/>
      </c>
      <c r="EC215" s="84" t="str">
        <f aca="false">IF(ISBLANK($C215),"",$DQ215)</f>
        <v/>
      </c>
      <c r="ED215" s="86" t="str">
        <f aca="false">DP215</f>
        <v/>
      </c>
      <c r="EE215" s="84" t="str">
        <f aca="false">IF(ISBLANK($C215),
    "",
    DS215
)</f>
        <v/>
      </c>
      <c r="EF215" s="87" t="str">
        <f aca="false">IF(DW215&gt;DV$10,
    "",
    VLOOKUP(DW215,DY$11:EE713,7,FALSE())
)</f>
        <v/>
      </c>
      <c r="EG215" s="88" t="str">
        <f aca="false">IF(DW215&gt;DV$10,
    "",
    VLOOKUP(DW215,DY$11:EE713,2,FALSE())
)</f>
        <v/>
      </c>
      <c r="EH215" s="88" t="str">
        <f aca="false">IF(DW215&gt;DV$10,
    "",
    VLOOKUP(DW215,DY$11:EE713,3,FALSE())
)</f>
        <v/>
      </c>
      <c r="EI215" s="88" t="str">
        <f aca="false">IF(DW215&gt;DV$10,
    "",
    VLOOKUP(DW215,DY$11:EE713,4,FALSE())
)</f>
        <v/>
      </c>
      <c r="EJ215" s="89" t="str">
        <f aca="false">IF(DW215&gt;DV$10,
    "",
    VLOOKUP(DW215,DY$11:EE713,6,FALSE())
)</f>
        <v/>
      </c>
      <c r="EK215" s="59"/>
    </row>
    <row r="216" customFormat="false" ht="15.75" hidden="false" customHeight="false" outlineLevel="0" collapsed="false">
      <c r="A216" s="3"/>
      <c r="B216" s="155"/>
      <c r="C216" s="156"/>
      <c r="D216" s="96"/>
      <c r="E216" s="157"/>
      <c r="F216" s="148"/>
      <c r="G216" s="148"/>
      <c r="H216" s="149"/>
      <c r="I216" s="150"/>
      <c r="J216" s="151"/>
      <c r="K216" s="151"/>
      <c r="L216" s="151"/>
      <c r="M216" s="151"/>
      <c r="N216" s="152"/>
      <c r="O216" s="103"/>
      <c r="P216" s="148"/>
      <c r="Q216" s="149"/>
      <c r="R216" s="150"/>
      <c r="S216" s="151"/>
      <c r="T216" s="151"/>
      <c r="U216" s="151"/>
      <c r="V216" s="151"/>
      <c r="W216" s="152"/>
      <c r="X216" s="103"/>
      <c r="Y216" s="148"/>
      <c r="Z216" s="149"/>
      <c r="AA216" s="150"/>
      <c r="AB216" s="151"/>
      <c r="AC216" s="151"/>
      <c r="AD216" s="151"/>
      <c r="AE216" s="151"/>
      <c r="AF216" s="152"/>
      <c r="AG216" s="104"/>
      <c r="AH216" s="150"/>
      <c r="AI216" s="73"/>
      <c r="AJ216" s="73" t="str">
        <f aca="false">IF(ISBLANK($C216),
  "",
IF(E216=Constants!$B$7,
  TRUE(),
IF(E216=Constants!$B$8,
  FALSE(),
  TRUE()
)))</f>
        <v/>
      </c>
      <c r="AK216" s="74" t="str">
        <f aca="false">IF(ISBLANK($C216),"",IF(F216=Constants!$B$8,FALSE(),TRUE()))</f>
        <v/>
      </c>
      <c r="AL216" s="74" t="str">
        <f aca="false">IF(ISBLANK($C216),"",COUNTA($G216:$O216)&gt;0)</f>
        <v/>
      </c>
      <c r="AM216" s="74" t="str">
        <f aca="false">IF(OR(ISBLANK($C216),$AL216&lt;&gt;TRUE()),"",IF(ISBLANK(G216),Constants!$B$27,MAX(0,G216)))</f>
        <v/>
      </c>
      <c r="AN216" s="74" t="str">
        <f aca="false">IF(OR(ISBLANK($C216),$AL216&lt;&gt;TRUE()),"",IF(ISBLANK(H216),Constants!$B$28,MAX(0,H216)))</f>
        <v/>
      </c>
      <c r="AO216" s="74" t="str">
        <f aca="false">IF(OR(ISBLANK($C216),$AL216&lt;&gt;TRUE()),"",IF(J216=Constants!$B$7,TRUE(),IF(J216=Constants!$B$8,FALSE(),TRUE())))</f>
        <v/>
      </c>
      <c r="AP216" s="74" t="str">
        <f aca="false">IF(OR(ISBLANK($C216),$AL216&lt;&gt;TRUE()),"",IF(I216=Constants!$B$7,TRUE(),IF(I216=Constants!$B$8,FALSE(),TRUE())))</f>
        <v/>
      </c>
      <c r="AQ216" s="74" t="str">
        <f aca="false">IF(OR(ISBLANK($C216),$AL216&lt;&gt;TRUE()),"",IF(K216=Constants!$B$33,TRUE(),IF(K216=Constants!$B$34,FALSE(),IF(AND(ISNUMBER(O216),OR(ISBLANK(N216),N216=0)),TRUE(),IF(AND(ISBLANK(O216),ISNUMBER(N216),N216&lt;&gt;0),FALSE(),"")))))</f>
        <v/>
      </c>
      <c r="AR216" s="74" t="str">
        <f aca="false">IF(OR(ISBLANK($C216),$AL216&lt;&gt;TRUE()),"",IF(ISBLANK(L216),Constants!$B$35,MAX(0,MIN(Constants!$B$31,L216))))</f>
        <v/>
      </c>
      <c r="AS216" s="74" t="str">
        <f aca="false">IF(OR(ISBLANK($C216),$AL216&lt;&gt;TRUE()),"",IF(ISBLANK(M216),Constants!$B$35,MAX(0,MIN(Constants!$B$32,M216))))</f>
        <v/>
      </c>
      <c r="AT216" s="74" t="str">
        <f aca="false">IF(ISBLANK($C216),"",COUNTA($P216:$X216)&gt;0)</f>
        <v/>
      </c>
      <c r="AU216" s="74" t="str">
        <f aca="false">IF(OR(ISBLANK($C216),$AT216&lt;&gt;TRUE()),"",IF(ISBLANK(P216),Constants!$B$27,MAX(0,P216)))</f>
        <v/>
      </c>
      <c r="AV216" s="74" t="str">
        <f aca="false">IF(OR(ISBLANK($C216),$AT216&lt;&gt;TRUE()),"",IF(ISBLANK(Q216),Constants!$B$28,MAX(0,Q216)))</f>
        <v/>
      </c>
      <c r="AW216" s="74" t="str">
        <f aca="false">IF(OR(ISBLANK($C216),$AT216&lt;&gt;TRUE()),"",IF(S216=Constants!$B$7,TRUE(),IF(S216=Constants!$B$8,FALSE(),TRUE())))</f>
        <v/>
      </c>
      <c r="AX216" s="74" t="str">
        <f aca="false">IF(OR(ISBLANK($C216),$AT216&lt;&gt;TRUE()),"",IF(R216=Constants!$B$7,TRUE(),IF(R216=Constants!$B$8,FALSE(),TRUE())))</f>
        <v/>
      </c>
      <c r="AY216" s="74" t="str">
        <f aca="false">IF(OR(ISBLANK($C216),$AT216&lt;&gt;TRUE()),"",IF(T216=Constants!$B$33,TRUE(),IF(T216=Constants!$B$34,FALSE(),IF(AND(ISNUMBER(X216),OR(ISBLANK(W216),W216=0)),TRUE(),IF(AND(ISBLANK(X216),ISNUMBER(W216),W216&lt;&gt;0),FALSE(),"")))))</f>
        <v/>
      </c>
      <c r="AZ216" s="74" t="str">
        <f aca="false">IF(OR(ISBLANK($C216),$AT216&lt;&gt;TRUE()),"",IF(ISBLANK(U216),Constants!$B$35,MAX(0,MIN(Constants!$B$31,U216))))</f>
        <v/>
      </c>
      <c r="BA216" s="74" t="str">
        <f aca="false">IF(OR(ISBLANK($C216),$AT216&lt;&gt;TRUE()),"",IF(ISBLANK(V216),Constants!$B$35,MAX(0,MIN(Constants!$B$32,V216))))</f>
        <v/>
      </c>
      <c r="BB216" s="74" t="str">
        <f aca="false">IF(ISBLANK($C216),"",COUNTA($Y216:$AG216)&gt;0)</f>
        <v/>
      </c>
      <c r="BC216" s="74" t="str">
        <f aca="false">IF(OR(ISBLANK($C216),$BB216&lt;&gt;TRUE()),"",IF(ISBLANK(Y216),Constants!$B$27,MAX(0,Y216)))</f>
        <v/>
      </c>
      <c r="BD216" s="74" t="str">
        <f aca="false">IF(OR(ISBLANK($C216),$BB216&lt;&gt;TRUE()),"",IF(ISBLANK(Z216),Constants!$B$28,MAX(0,Z216)))</f>
        <v/>
      </c>
      <c r="BE216" s="74" t="str">
        <f aca="false">IF(OR(ISBLANK($C216),$BB216&lt;&gt;TRUE()),"",IF(AB216=Constants!$B$7,TRUE(),IF(AB216=Constants!$B$8,FALSE(),TRUE())))</f>
        <v/>
      </c>
      <c r="BF216" s="74" t="str">
        <f aca="false">IF(OR(ISBLANK($C216),$BB216&lt;&gt;TRUE()),"",IF(AA216=Constants!$B$7,TRUE(),IF(AA216=Constants!$B$8,FALSE(),TRUE())))</f>
        <v/>
      </c>
      <c r="BG216" s="74" t="str">
        <f aca="false">IF(OR(ISBLANK($C216),$BB216&lt;&gt;TRUE()),"",IF(AC216=Constants!$B$33,TRUE(),IF(AC216=Constants!$B$34,FALSE(),IF(AND(ISNUMBER(AG216),OR(ISBLANK(AF216),AF216=0)),TRUE(),IF(AND(ISBLANK(AG216),ISNUMBER(AF216),AF216&lt;&gt;0),FALSE(),"")))))</f>
        <v/>
      </c>
      <c r="BH216" s="74" t="str">
        <f aca="false">IF(OR(ISBLANK($C216),$BB216&lt;&gt;TRUE()),"",IF(ISBLANK(AD216),Constants!$B$35,MAX(0,MIN(Constants!$B$31,AD216))))</f>
        <v/>
      </c>
      <c r="BI216" s="74" t="str">
        <f aca="false">IF(OR(ISBLANK($C216),$BB216&lt;&gt;TRUE()),"",IF(ISBLANK(AE216),Constants!$B$35,MAX(0,MIN(Constants!$B$32,AE216))))</f>
        <v/>
      </c>
      <c r="BJ216" s="75" t="str">
        <f aca="false">IF(ISBLANK($C216),
  "",
IF(AH216=Constants!$B$7,
  TRUE(),
IF(AH216=Constants!$B$8,
  FALSE(),
  FALSE()
)))</f>
        <v/>
      </c>
      <c r="BK216" s="74" t="str">
        <f aca="false">IF(ISBLANK($C216),"",IF($BJ216,Constants!$B$9,IF(COUNTA($E216:$AH216)=0,Constants!$B$10,IF(NOT($AK216),Constants!$B$11,IF(AND(NOT(ISNUMBER($BM216)),COUNTA($O216,$X216,$AG216)&gt;0),Constants!$B$13,Constants!$B$12)))))</f>
        <v/>
      </c>
      <c r="BL216" s="74" t="str">
        <f aca="false">IF(ISBLANK($C216),"",IF($BK216&lt;&gt;Constants!$B$12,$BK216,Constants!$B$4))</f>
        <v/>
      </c>
      <c r="BM216" s="73" t="str">
        <f aca="false">IF(OR(ISBLANK($D$8), NOT(ISNUMBER($D$8))), Constants!$B$17,$D$8)</f>
        <v>ERROR: Set Target Time in cell D8</v>
      </c>
      <c r="BN216" s="73" t="str">
        <f aca="false">IF(OR($BK216&lt;&gt;Constants!$B$12,$AL216&lt;&gt;TRUE()),"",IF(NOT($AO216),TRUE(),IF($AQ216="","",$AQ216)))</f>
        <v/>
      </c>
      <c r="BO216" s="74" t="b">
        <f aca="false">IF(BN216="",FALSE(),IF(NOT($AO216),TRUE(),IF($AQ216,ISNUMBER(O216),ISNUMBER(N216))))</f>
        <v>0</v>
      </c>
      <c r="BP216" s="76" t="str">
        <f aca="false">IF(BO216,IF($AJ216,1,Constants!$B$22)*POWER(Constants!$B$23,MAX($AM216,0))*POWER(Constants!$B$24,MAX($AN216,0)),"")</f>
        <v/>
      </c>
      <c r="BQ216" s="74" t="str">
        <f aca="false">IF(OR($BK216&lt;&gt;Constants!$B$12,NOT($BO216)),"",IF(NOT($AO216),0,Constants!$B$19*IF($AQ216,1,MAX(0,MIN(1,(Constants!$B$20-N216)/Constants!$B$20)))))</f>
        <v/>
      </c>
      <c r="BR216" s="74" t="str">
        <f aca="false">IF(BQ216="","",BQ216*IF($AP216,1,Constants!$B$25)*BP216)</f>
        <v/>
      </c>
      <c r="BS216" s="74" t="str">
        <f aca="false">IF(OR($BK216&lt;&gt;Constants!$B$12,NOT($BO216)),"",IF(NOT($AO216),0,IF(NOT($AQ216),0,MAX(0,Constants!$B$21*(1-ABS(O216-$BM216)/$BM216)))))</f>
        <v/>
      </c>
      <c r="BT216" s="74" t="str">
        <f aca="false">IF(BS216="","",BS216*BP216)</f>
        <v/>
      </c>
      <c r="BU216" s="74" t="str">
        <f aca="false">IF(OR($BK216&lt;&gt;Constants!$B$12,NOT($BO216)),"",IF(OR(NOT($AO216),NOT($AP216)),0,MIN(Constants!$B$18,(Constants!$B$29*$AR216+Constants!$B$30*$AS216)*IF($AQ216,1,MAX(0,MIN(1,(Constants!$B$20-N216)/Constants!$B$20))))))</f>
        <v/>
      </c>
      <c r="BV216" s="74" t="str">
        <f aca="false">IF(BU216="","",BU216*BP216)</f>
        <v/>
      </c>
      <c r="BW216" s="75" t="str">
        <f aca="false">IF(OR($BK216&lt;&gt;Constants!$B$12,NOT($BO216)),"",BR216+BT216+BV216)</f>
        <v/>
      </c>
      <c r="BX216" s="73" t="str">
        <f aca="false">IF(OR($BK216&lt;&gt;Constants!$B$12,$AT216&lt;&gt;TRUE()),"",IF(NOT($AW216),TRUE(),IF($AY216="","",$AY216)))</f>
        <v/>
      </c>
      <c r="BY216" s="74" t="b">
        <f aca="false">IF(BX216="",FALSE(),IF(NOT($AW216),TRUE(),IF($AY216,ISNUMBER(X216),ISNUMBER(W216))))</f>
        <v>0</v>
      </c>
      <c r="BZ216" s="76" t="str">
        <f aca="false">IF(BY216,IF($AJ216,1,Constants!$B$22)*POWER(Constants!$B$23,MAX($AU216,0))*POWER(Constants!$B$24,MAX($AV216,0)),"")</f>
        <v/>
      </c>
      <c r="CA216" s="74" t="str">
        <f aca="false">IF(OR($BK216&lt;&gt;Constants!$B$12,NOT($BY216)),"",IF(NOT($AW216),0,Constants!$B$19*IF($AY216,1,MAX(0,MIN(1,(Constants!$B$20-W216)/Constants!$B$20)))))</f>
        <v/>
      </c>
      <c r="CB216" s="74" t="str">
        <f aca="false">IF(CA216="","",CA216*IF($AX216,1,Constants!$B$25)*BZ216)</f>
        <v/>
      </c>
      <c r="CC216" s="74" t="str">
        <f aca="false">IF(OR($BK216&lt;&gt;Constants!$B$12,NOT($BY216)),"",IF(NOT($AW216),0,IF(NOT($AY216),0,MAX(0,Constants!$B$21*(1-ABS(X216-$BM216)/$BM216)))))</f>
        <v/>
      </c>
      <c r="CD216" s="74" t="str">
        <f aca="false">IF(CC216="","",CC216*BZ216)</f>
        <v/>
      </c>
      <c r="CE216" s="74" t="str">
        <f aca="false">IF(OR($BK216&lt;&gt;Constants!$B$12,NOT($BY216)),"",IF(OR(NOT($AW216),NOT($AX216)),0,MIN(Constants!$B$18,(Constants!$B$29*$AZ216+Constants!$B$30*$BA216)*IF($AY216,1,MAX(0,MIN(1,(Constants!$B$20-W216)/Constants!$B$20))))))</f>
        <v/>
      </c>
      <c r="CF216" s="74" t="str">
        <f aca="false">IF(CE216="","",CE216*BZ216)</f>
        <v/>
      </c>
      <c r="CG216" s="75" t="str">
        <f aca="false">IF(OR($BK216&lt;&gt;Constants!$B$12,NOT($BY216)),"",CB216+CD216+CF216)</f>
        <v/>
      </c>
      <c r="CH216" s="73" t="b">
        <f aca="false">IF(OR(BN216="",BX216=""),TRUE(),BN216&lt;&gt;BX216)</f>
        <v>1</v>
      </c>
      <c r="CI216" s="74" t="str">
        <f aca="false">IF(OR($BK216&lt;&gt;Constants!$B$12,$BB216&lt;&gt;TRUE(),NOT($CH216)),"",IF(NOT($BE216),TRUE(),IF($BG216="","",$BG216)))</f>
        <v/>
      </c>
      <c r="CJ216" s="74" t="b">
        <f aca="false">IF(CI216="",FALSE(),IF(NOT($BE216),TRUE(),IF($BG216,ISNUMBER(AG216),ISNUMBER(AF216))))</f>
        <v>0</v>
      </c>
      <c r="CK216" s="76" t="str">
        <f aca="false">IF(CJ216,IF($AJ216,1,Constants!$B$22)*POWER(Constants!$B$23,MAX($BC216,0))*POWER(Constants!$B$24,MAX($BD216,0)),"")</f>
        <v/>
      </c>
      <c r="CL216" s="74" t="str">
        <f aca="false">IF(OR($BK216&lt;&gt;Constants!$B$12,NOT($CJ216)),"",IF(NOT($BE216),0,Constants!$B$19*IF($BG216,1,MAX(0,MIN(1,(Constants!$B$20-AF216)/Constants!$B$20)))))</f>
        <v/>
      </c>
      <c r="CM216" s="74" t="str">
        <f aca="false">IF(CL216="","",CL216*IF($BF216,1,Constants!$B$25)*CK216)</f>
        <v/>
      </c>
      <c r="CN216" s="74" t="str">
        <f aca="false">IF(OR($BK216&lt;&gt;Constants!$B$12,NOT($CJ216)),"",IF(NOT($BE216),0,IF(NOT($BG216),0,MAX(0,Constants!$B$21*(1-ABS(AG216-$BM216)/$BM216)))))</f>
        <v/>
      </c>
      <c r="CO216" s="74" t="str">
        <f aca="false">IF(CN216="","",CN216*CK216)</f>
        <v/>
      </c>
      <c r="CP216" s="74" t="str">
        <f aca="false">IF(OR($BK216&lt;&gt;Constants!$B$12,NOT($CJ216)),"",IF(OR(NOT($BE216),NOT($BF216)),0,MIN(Constants!$B$18,(Constants!$B$29*$BH216+Constants!$B$30*$BI216)*IF($BG216,1,MAX(0,MIN(1,(Constants!$B$20-AF216)/Constants!$B$20))))))</f>
        <v/>
      </c>
      <c r="CQ216" s="74" t="str">
        <f aca="false">IF(CP216="","",CP216*CK216)</f>
        <v/>
      </c>
      <c r="CR216" s="75" t="str">
        <f aca="false">IF(OR($BK216&lt;&gt;Constants!$B$12,NOT($CJ216)),"",CM216+CO216+CQ216)</f>
        <v/>
      </c>
      <c r="CS216" s="73" t="str">
        <f aca="false">IF(OR($BK216&lt;&gt;Constants!$B$12,ISBLANK($C216)),"",BW216)</f>
        <v/>
      </c>
      <c r="CT216" s="74" t="str">
        <f aca="false">IF(OR($BK216&lt;&gt;Constants!$B$12,ISBLANK($C216)),"",CG216)</f>
        <v/>
      </c>
      <c r="CU216" s="75" t="str">
        <f aca="false">IF(OR($BK216&lt;&gt;Constants!$B$12,ISBLANK($C216)),"",CR216)</f>
        <v/>
      </c>
      <c r="CV216" s="74" t="str">
        <f aca="false">IF(OR($BK216&lt;&gt;Constants!$B$12,ISBLANK($C216)),"",IF(COUNT(CS216:CU216)=0,0,MAX(CS216:CU216)))</f>
        <v/>
      </c>
      <c r="CW216" s="74" t="str">
        <f aca="false">IF($BK216&lt;&gt;Constants!$B$12,"",CV216)</f>
        <v/>
      </c>
      <c r="CX216" s="74" t="str">
        <f aca="false">IF(ISNUMBER(CW216), RANK(CW216,$CW$11:$CW$510), "")</f>
        <v/>
      </c>
      <c r="CY216" s="73" t="str">
        <f aca="false">IF(OR($BK216&lt;&gt;Constants!$B$12,ISBLANK($C216)),"",MAX(BT216,CD216,CO216))</f>
        <v/>
      </c>
      <c r="CZ216" s="74" t="str">
        <f aca="false">IF(ISNUMBER(CY216), RANK(CY216,CY$11:CY$510), "")</f>
        <v/>
      </c>
      <c r="DA216" s="74" t="str">
        <f aca="false">IF(OR($BK216&lt;&gt;Constants!$B$12,ISBLANK($C216)),"",MAX(AM216,AU216,IF($CH216,BC216,0)))</f>
        <v/>
      </c>
      <c r="DB216" s="74" t="str">
        <f aca="false">IF(ISNUMBER(DA216), RANK(DA216,DA$11:DA$510,1), "")</f>
        <v/>
      </c>
      <c r="DC216" s="74" t="str">
        <f aca="false">IF(OR($BK216&lt;&gt;Constants!$B$12,ISBLANK($C216)),"",MAX(BV216,CF216,CQ216))</f>
        <v/>
      </c>
      <c r="DD216" s="74" t="str">
        <f aca="false">IF(ISNUMBER(DC216),RANK(DC216,DC$11:DC$510),"")</f>
        <v/>
      </c>
      <c r="DE216" s="77" t="str">
        <f aca="false">IFERROR(IF(OR($BK216&lt;&gt;Constants!$B$12, ISBLANK($C216)),"",LARGE(CS216:CU216,2)), 0)</f>
        <v/>
      </c>
      <c r="DF216" s="75" t="str">
        <f aca="false">IF(ISNUMBER(DE216), RANK(DE216,DE$11:DE$510), "")</f>
        <v/>
      </c>
      <c r="DG216" s="74" t="str">
        <f aca="false">IF(ISBLANK($C216),"",IF(BK216=Constants!$B$12,RANK($CX216, $CX$11:$CX$510, 1)+
SUMPRODUCT(--($CX$11:$CX$510=$CX216),--($CZ216&gt;$CZ$11:$CZ$510))+
SUMPRODUCT(--($CX$11:$CX$510=$CX216),--($CZ216=$CZ$11:$CZ$510),--($DB216&gt;$DB$11:$DB$510))+
SUMPRODUCT(--($CX$11:$CX$510=$CX216),--($CZ216=$CZ$11:$CZ$510),--($DB216=$DB$11:$DB$510), --($DD216&gt;$DD$11:$DD$510))+
SUMPRODUCT(--($CX$11:$CX$510=$CX216),--($CZ216=$CZ$11:$CZ$510),--($DB216=$DB$11:$DB$510), --($DD216=$DD$11:$DD$510), --($DF216&gt;$DF$11:$DF$510))
,BK216)
)</f>
        <v/>
      </c>
      <c r="DH216" s="74" t="str">
        <f aca="false">IF(ISBLANK(C216),"",IF(BK216&lt;&gt;Constants!$B$12, BK216, CX216-DG216))</f>
        <v/>
      </c>
      <c r="DI216" s="75"/>
      <c r="DJ216" s="78"/>
      <c r="DK216" s="79" t="str">
        <f aca="false">IF(ISBLANK($C216),"",IF($BK216=Constants!$B$13,$BM216,""))</f>
        <v/>
      </c>
      <c r="DL216" s="78" t="str">
        <f aca="false">IF(ISBLANK($C216),"",IF($BK216&lt;&gt;Constants!$B$12,"",IF(COUNT($CS216:$CU216)=0,"",MATCH($CV216,$CS216:$CU216,0))))</f>
        <v/>
      </c>
      <c r="DM216" s="80" t="str">
        <f aca="false">IF(ISNUMBER($DL216),CHOOSE($DL216,$BR216,$CB216,$CM216),"")</f>
        <v/>
      </c>
      <c r="DN216" s="80" t="str">
        <f aca="false">IF(ISNUMBER($DL216),CHOOSE($DL216,$BT216,$CD216,$CO216),"")</f>
        <v/>
      </c>
      <c r="DO216" s="80" t="str">
        <f aca="false">IF(ISNUMBER($DL216),CHOOSE($DL216,$BV216,$CF216,$CQ216),"")</f>
        <v/>
      </c>
      <c r="DP216" s="81" t="str">
        <f aca="false">IF(ISBLANK(C216),"",IF(BK216&lt;&gt;Constants!$B$12, BK216 ,CW216))</f>
        <v/>
      </c>
      <c r="DQ216" s="82" t="str">
        <f aca="false">IF(ISBLANK($C216),"",IF($BK216&lt;&gt;Constants!$B$12,$BK216,$BL216))</f>
        <v/>
      </c>
      <c r="DR216" s="82" t="str">
        <f aca="false">IF(ISBLANK(C216),"",DH216)</f>
        <v/>
      </c>
      <c r="DS216" s="82" t="str">
        <f aca="false">IF(ISBLANK(C216),"",DG216)</f>
        <v/>
      </c>
      <c r="DT216" s="83" t="str">
        <f aca="false">IF(ISBLANK(C216),
  "",
IF(DS216=Constants!$B$9,COUNTA($C$11:$C510)+2,IF(DS216=Constants!$B$10,COUNTA($C$11:$C510)+1,IF(DS216=Constants!$B$11,COUNTA($C$11:$C510),DS216))))</f>
        <v/>
      </c>
      <c r="DU216" s="3"/>
      <c r="DV216" s="84" t="n">
        <f aca="false">IF(OR(ISNUMBER(DS216),DS216="DQ",DS216="P",DS216="NS"),
    1,
    0
)</f>
        <v>0</v>
      </c>
      <c r="DW216" s="84" t="n">
        <v>206</v>
      </c>
      <c r="DX216" s="84" t="str">
        <f aca="false">IF(ISBLANK($C216),"",IF(ISNUMBER(DT216),DT216+ROW($B216)/1000,""))</f>
        <v/>
      </c>
      <c r="DY216" s="84" t="str">
        <f aca="false">IF(ISNUMBER(DX216), RANK(DX216,DX$11:DX$510,1), "")</f>
        <v/>
      </c>
      <c r="DZ216" s="84" t="str">
        <f aca="false">IF(ISBLANK($C216),
    "",
    $B216
)</f>
        <v/>
      </c>
      <c r="EA216" s="84" t="str">
        <f aca="false">IF(ISBLANK($C216),
    "",
    $C216
)</f>
        <v/>
      </c>
      <c r="EB216" s="84" t="str">
        <f aca="false">IF(ISBLANK($C216),
    "",
    $D216
)</f>
        <v/>
      </c>
      <c r="EC216" s="84" t="str">
        <f aca="false">IF(ISBLANK($C216),"",$DQ216)</f>
        <v/>
      </c>
      <c r="ED216" s="86" t="str">
        <f aca="false">DP216</f>
        <v/>
      </c>
      <c r="EE216" s="84" t="str">
        <f aca="false">IF(ISBLANK($C216),
    "",
    DS216
)</f>
        <v/>
      </c>
      <c r="EF216" s="87" t="str">
        <f aca="false">IF(DW216&gt;DV$10,
    "",
    VLOOKUP(DW216,DY$11:EE714,7,FALSE())
)</f>
        <v/>
      </c>
      <c r="EG216" s="88" t="str">
        <f aca="false">IF(DW216&gt;DV$10,
    "",
    VLOOKUP(DW216,DY$11:EE714,2,FALSE())
)</f>
        <v/>
      </c>
      <c r="EH216" s="88" t="str">
        <f aca="false">IF(DW216&gt;DV$10,
    "",
    VLOOKUP(DW216,DY$11:EE714,3,FALSE())
)</f>
        <v/>
      </c>
      <c r="EI216" s="88" t="str">
        <f aca="false">IF(DW216&gt;DV$10,
    "",
    VLOOKUP(DW216,DY$11:EE714,4,FALSE())
)</f>
        <v/>
      </c>
      <c r="EJ216" s="89" t="str">
        <f aca="false">IF(DW216&gt;DV$10,
    "",
    VLOOKUP(DW216,DY$11:EE714,6,FALSE())
)</f>
        <v/>
      </c>
      <c r="EK216" s="59"/>
    </row>
    <row r="217" customFormat="false" ht="15.75" hidden="false" customHeight="false" outlineLevel="0" collapsed="false">
      <c r="A217" s="3"/>
      <c r="B217" s="155"/>
      <c r="C217" s="156"/>
      <c r="D217" s="96"/>
      <c r="E217" s="157"/>
      <c r="F217" s="148"/>
      <c r="G217" s="148"/>
      <c r="H217" s="149"/>
      <c r="I217" s="150"/>
      <c r="J217" s="151"/>
      <c r="K217" s="151"/>
      <c r="L217" s="151"/>
      <c r="M217" s="151"/>
      <c r="N217" s="152"/>
      <c r="O217" s="103"/>
      <c r="P217" s="148"/>
      <c r="Q217" s="149"/>
      <c r="R217" s="150"/>
      <c r="S217" s="151"/>
      <c r="T217" s="151"/>
      <c r="U217" s="151"/>
      <c r="V217" s="151"/>
      <c r="W217" s="152"/>
      <c r="X217" s="103"/>
      <c r="Y217" s="148"/>
      <c r="Z217" s="149"/>
      <c r="AA217" s="150"/>
      <c r="AB217" s="151"/>
      <c r="AC217" s="151"/>
      <c r="AD217" s="151"/>
      <c r="AE217" s="151"/>
      <c r="AF217" s="152"/>
      <c r="AG217" s="104"/>
      <c r="AH217" s="150"/>
      <c r="AI217" s="73"/>
      <c r="AJ217" s="73" t="str">
        <f aca="false">IF(ISBLANK($C217),
  "",
IF(E217=Constants!$B$7,
  TRUE(),
IF(E217=Constants!$B$8,
  FALSE(),
  TRUE()
)))</f>
        <v/>
      </c>
      <c r="AK217" s="74" t="str">
        <f aca="false">IF(ISBLANK($C217),"",IF(F217=Constants!$B$8,FALSE(),TRUE()))</f>
        <v/>
      </c>
      <c r="AL217" s="74" t="str">
        <f aca="false">IF(ISBLANK($C217),"",COUNTA($G217:$O217)&gt;0)</f>
        <v/>
      </c>
      <c r="AM217" s="74" t="str">
        <f aca="false">IF(OR(ISBLANK($C217),$AL217&lt;&gt;TRUE()),"",IF(ISBLANK(G217),Constants!$B$27,MAX(0,G217)))</f>
        <v/>
      </c>
      <c r="AN217" s="74" t="str">
        <f aca="false">IF(OR(ISBLANK($C217),$AL217&lt;&gt;TRUE()),"",IF(ISBLANK(H217),Constants!$B$28,MAX(0,H217)))</f>
        <v/>
      </c>
      <c r="AO217" s="74" t="str">
        <f aca="false">IF(OR(ISBLANK($C217),$AL217&lt;&gt;TRUE()),"",IF(J217=Constants!$B$7,TRUE(),IF(J217=Constants!$B$8,FALSE(),TRUE())))</f>
        <v/>
      </c>
      <c r="AP217" s="74" t="str">
        <f aca="false">IF(OR(ISBLANK($C217),$AL217&lt;&gt;TRUE()),"",IF(I217=Constants!$B$7,TRUE(),IF(I217=Constants!$B$8,FALSE(),TRUE())))</f>
        <v/>
      </c>
      <c r="AQ217" s="74" t="str">
        <f aca="false">IF(OR(ISBLANK($C217),$AL217&lt;&gt;TRUE()),"",IF(K217=Constants!$B$33,TRUE(),IF(K217=Constants!$B$34,FALSE(),IF(AND(ISNUMBER(O217),OR(ISBLANK(N217),N217=0)),TRUE(),IF(AND(ISBLANK(O217),ISNUMBER(N217),N217&lt;&gt;0),FALSE(),"")))))</f>
        <v/>
      </c>
      <c r="AR217" s="74" t="str">
        <f aca="false">IF(OR(ISBLANK($C217),$AL217&lt;&gt;TRUE()),"",IF(ISBLANK(L217),Constants!$B$35,MAX(0,MIN(Constants!$B$31,L217))))</f>
        <v/>
      </c>
      <c r="AS217" s="74" t="str">
        <f aca="false">IF(OR(ISBLANK($C217),$AL217&lt;&gt;TRUE()),"",IF(ISBLANK(M217),Constants!$B$35,MAX(0,MIN(Constants!$B$32,M217))))</f>
        <v/>
      </c>
      <c r="AT217" s="74" t="str">
        <f aca="false">IF(ISBLANK($C217),"",COUNTA($P217:$X217)&gt;0)</f>
        <v/>
      </c>
      <c r="AU217" s="74" t="str">
        <f aca="false">IF(OR(ISBLANK($C217),$AT217&lt;&gt;TRUE()),"",IF(ISBLANK(P217),Constants!$B$27,MAX(0,P217)))</f>
        <v/>
      </c>
      <c r="AV217" s="74" t="str">
        <f aca="false">IF(OR(ISBLANK($C217),$AT217&lt;&gt;TRUE()),"",IF(ISBLANK(Q217),Constants!$B$28,MAX(0,Q217)))</f>
        <v/>
      </c>
      <c r="AW217" s="74" t="str">
        <f aca="false">IF(OR(ISBLANK($C217),$AT217&lt;&gt;TRUE()),"",IF(S217=Constants!$B$7,TRUE(),IF(S217=Constants!$B$8,FALSE(),TRUE())))</f>
        <v/>
      </c>
      <c r="AX217" s="74" t="str">
        <f aca="false">IF(OR(ISBLANK($C217),$AT217&lt;&gt;TRUE()),"",IF(R217=Constants!$B$7,TRUE(),IF(R217=Constants!$B$8,FALSE(),TRUE())))</f>
        <v/>
      </c>
      <c r="AY217" s="74" t="str">
        <f aca="false">IF(OR(ISBLANK($C217),$AT217&lt;&gt;TRUE()),"",IF(T217=Constants!$B$33,TRUE(),IF(T217=Constants!$B$34,FALSE(),IF(AND(ISNUMBER(X217),OR(ISBLANK(W217),W217=0)),TRUE(),IF(AND(ISBLANK(X217),ISNUMBER(W217),W217&lt;&gt;0),FALSE(),"")))))</f>
        <v/>
      </c>
      <c r="AZ217" s="74" t="str">
        <f aca="false">IF(OR(ISBLANK($C217),$AT217&lt;&gt;TRUE()),"",IF(ISBLANK(U217),Constants!$B$35,MAX(0,MIN(Constants!$B$31,U217))))</f>
        <v/>
      </c>
      <c r="BA217" s="74" t="str">
        <f aca="false">IF(OR(ISBLANK($C217),$AT217&lt;&gt;TRUE()),"",IF(ISBLANK(V217),Constants!$B$35,MAX(0,MIN(Constants!$B$32,V217))))</f>
        <v/>
      </c>
      <c r="BB217" s="74" t="str">
        <f aca="false">IF(ISBLANK($C217),"",COUNTA($Y217:$AG217)&gt;0)</f>
        <v/>
      </c>
      <c r="BC217" s="74" t="str">
        <f aca="false">IF(OR(ISBLANK($C217),$BB217&lt;&gt;TRUE()),"",IF(ISBLANK(Y217),Constants!$B$27,MAX(0,Y217)))</f>
        <v/>
      </c>
      <c r="BD217" s="74" t="str">
        <f aca="false">IF(OR(ISBLANK($C217),$BB217&lt;&gt;TRUE()),"",IF(ISBLANK(Z217),Constants!$B$28,MAX(0,Z217)))</f>
        <v/>
      </c>
      <c r="BE217" s="74" t="str">
        <f aca="false">IF(OR(ISBLANK($C217),$BB217&lt;&gt;TRUE()),"",IF(AB217=Constants!$B$7,TRUE(),IF(AB217=Constants!$B$8,FALSE(),TRUE())))</f>
        <v/>
      </c>
      <c r="BF217" s="74" t="str">
        <f aca="false">IF(OR(ISBLANK($C217),$BB217&lt;&gt;TRUE()),"",IF(AA217=Constants!$B$7,TRUE(),IF(AA217=Constants!$B$8,FALSE(),TRUE())))</f>
        <v/>
      </c>
      <c r="BG217" s="74" t="str">
        <f aca="false">IF(OR(ISBLANK($C217),$BB217&lt;&gt;TRUE()),"",IF(AC217=Constants!$B$33,TRUE(),IF(AC217=Constants!$B$34,FALSE(),IF(AND(ISNUMBER(AG217),OR(ISBLANK(AF217),AF217=0)),TRUE(),IF(AND(ISBLANK(AG217),ISNUMBER(AF217),AF217&lt;&gt;0),FALSE(),"")))))</f>
        <v/>
      </c>
      <c r="BH217" s="74" t="str">
        <f aca="false">IF(OR(ISBLANK($C217),$BB217&lt;&gt;TRUE()),"",IF(ISBLANK(AD217),Constants!$B$35,MAX(0,MIN(Constants!$B$31,AD217))))</f>
        <v/>
      </c>
      <c r="BI217" s="74" t="str">
        <f aca="false">IF(OR(ISBLANK($C217),$BB217&lt;&gt;TRUE()),"",IF(ISBLANK(AE217),Constants!$B$35,MAX(0,MIN(Constants!$B$32,AE217))))</f>
        <v/>
      </c>
      <c r="BJ217" s="75" t="str">
        <f aca="false">IF(ISBLANK($C217),
  "",
IF(AH217=Constants!$B$7,
  TRUE(),
IF(AH217=Constants!$B$8,
  FALSE(),
  FALSE()
)))</f>
        <v/>
      </c>
      <c r="BK217" s="74" t="str">
        <f aca="false">IF(ISBLANK($C217),"",IF($BJ217,Constants!$B$9,IF(COUNTA($E217:$AH217)=0,Constants!$B$10,IF(NOT($AK217),Constants!$B$11,IF(AND(NOT(ISNUMBER($BM217)),COUNTA($O217,$X217,$AG217)&gt;0),Constants!$B$13,Constants!$B$12)))))</f>
        <v/>
      </c>
      <c r="BL217" s="74" t="str">
        <f aca="false">IF(ISBLANK($C217),"",IF($BK217&lt;&gt;Constants!$B$12,$BK217,Constants!$B$4))</f>
        <v/>
      </c>
      <c r="BM217" s="73" t="str">
        <f aca="false">IF(OR(ISBLANK($D$8), NOT(ISNUMBER($D$8))), Constants!$B$17,$D$8)</f>
        <v>ERROR: Set Target Time in cell D8</v>
      </c>
      <c r="BN217" s="73" t="str">
        <f aca="false">IF(OR($BK217&lt;&gt;Constants!$B$12,$AL217&lt;&gt;TRUE()),"",IF(NOT($AO217),TRUE(),IF($AQ217="","",$AQ217)))</f>
        <v/>
      </c>
      <c r="BO217" s="74" t="b">
        <f aca="false">IF(BN217="",FALSE(),IF(NOT($AO217),TRUE(),IF($AQ217,ISNUMBER(O217),ISNUMBER(N217))))</f>
        <v>0</v>
      </c>
      <c r="BP217" s="76" t="str">
        <f aca="false">IF(BO217,IF($AJ217,1,Constants!$B$22)*POWER(Constants!$B$23,MAX($AM217,0))*POWER(Constants!$B$24,MAX($AN217,0)),"")</f>
        <v/>
      </c>
      <c r="BQ217" s="74" t="str">
        <f aca="false">IF(OR($BK217&lt;&gt;Constants!$B$12,NOT($BO217)),"",IF(NOT($AO217),0,Constants!$B$19*IF($AQ217,1,MAX(0,MIN(1,(Constants!$B$20-N217)/Constants!$B$20)))))</f>
        <v/>
      </c>
      <c r="BR217" s="74" t="str">
        <f aca="false">IF(BQ217="","",BQ217*IF($AP217,1,Constants!$B$25)*BP217)</f>
        <v/>
      </c>
      <c r="BS217" s="74" t="str">
        <f aca="false">IF(OR($BK217&lt;&gt;Constants!$B$12,NOT($BO217)),"",IF(NOT($AO217),0,IF(NOT($AQ217),0,MAX(0,Constants!$B$21*(1-ABS(O217-$BM217)/$BM217)))))</f>
        <v/>
      </c>
      <c r="BT217" s="74" t="str">
        <f aca="false">IF(BS217="","",BS217*BP217)</f>
        <v/>
      </c>
      <c r="BU217" s="74" t="str">
        <f aca="false">IF(OR($BK217&lt;&gt;Constants!$B$12,NOT($BO217)),"",IF(OR(NOT($AO217),NOT($AP217)),0,MIN(Constants!$B$18,(Constants!$B$29*$AR217+Constants!$B$30*$AS217)*IF($AQ217,1,MAX(0,MIN(1,(Constants!$B$20-N217)/Constants!$B$20))))))</f>
        <v/>
      </c>
      <c r="BV217" s="74" t="str">
        <f aca="false">IF(BU217="","",BU217*BP217)</f>
        <v/>
      </c>
      <c r="BW217" s="75" t="str">
        <f aca="false">IF(OR($BK217&lt;&gt;Constants!$B$12,NOT($BO217)),"",BR217+BT217+BV217)</f>
        <v/>
      </c>
      <c r="BX217" s="73" t="str">
        <f aca="false">IF(OR($BK217&lt;&gt;Constants!$B$12,$AT217&lt;&gt;TRUE()),"",IF(NOT($AW217),TRUE(),IF($AY217="","",$AY217)))</f>
        <v/>
      </c>
      <c r="BY217" s="74" t="b">
        <f aca="false">IF(BX217="",FALSE(),IF(NOT($AW217),TRUE(),IF($AY217,ISNUMBER(X217),ISNUMBER(W217))))</f>
        <v>0</v>
      </c>
      <c r="BZ217" s="76" t="str">
        <f aca="false">IF(BY217,IF($AJ217,1,Constants!$B$22)*POWER(Constants!$B$23,MAX($AU217,0))*POWER(Constants!$B$24,MAX($AV217,0)),"")</f>
        <v/>
      </c>
      <c r="CA217" s="74" t="str">
        <f aca="false">IF(OR($BK217&lt;&gt;Constants!$B$12,NOT($BY217)),"",IF(NOT($AW217),0,Constants!$B$19*IF($AY217,1,MAX(0,MIN(1,(Constants!$B$20-W217)/Constants!$B$20)))))</f>
        <v/>
      </c>
      <c r="CB217" s="74" t="str">
        <f aca="false">IF(CA217="","",CA217*IF($AX217,1,Constants!$B$25)*BZ217)</f>
        <v/>
      </c>
      <c r="CC217" s="74" t="str">
        <f aca="false">IF(OR($BK217&lt;&gt;Constants!$B$12,NOT($BY217)),"",IF(NOT($AW217),0,IF(NOT($AY217),0,MAX(0,Constants!$B$21*(1-ABS(X217-$BM217)/$BM217)))))</f>
        <v/>
      </c>
      <c r="CD217" s="74" t="str">
        <f aca="false">IF(CC217="","",CC217*BZ217)</f>
        <v/>
      </c>
      <c r="CE217" s="74" t="str">
        <f aca="false">IF(OR($BK217&lt;&gt;Constants!$B$12,NOT($BY217)),"",IF(OR(NOT($AW217),NOT($AX217)),0,MIN(Constants!$B$18,(Constants!$B$29*$AZ217+Constants!$B$30*$BA217)*IF($AY217,1,MAX(0,MIN(1,(Constants!$B$20-W217)/Constants!$B$20))))))</f>
        <v/>
      </c>
      <c r="CF217" s="74" t="str">
        <f aca="false">IF(CE217="","",CE217*BZ217)</f>
        <v/>
      </c>
      <c r="CG217" s="75" t="str">
        <f aca="false">IF(OR($BK217&lt;&gt;Constants!$B$12,NOT($BY217)),"",CB217+CD217+CF217)</f>
        <v/>
      </c>
      <c r="CH217" s="73" t="b">
        <f aca="false">IF(OR(BN217="",BX217=""),TRUE(),BN217&lt;&gt;BX217)</f>
        <v>1</v>
      </c>
      <c r="CI217" s="74" t="str">
        <f aca="false">IF(OR($BK217&lt;&gt;Constants!$B$12,$BB217&lt;&gt;TRUE(),NOT($CH217)),"",IF(NOT($BE217),TRUE(),IF($BG217="","",$BG217)))</f>
        <v/>
      </c>
      <c r="CJ217" s="74" t="b">
        <f aca="false">IF(CI217="",FALSE(),IF(NOT($BE217),TRUE(),IF($BG217,ISNUMBER(AG217),ISNUMBER(AF217))))</f>
        <v>0</v>
      </c>
      <c r="CK217" s="76" t="str">
        <f aca="false">IF(CJ217,IF($AJ217,1,Constants!$B$22)*POWER(Constants!$B$23,MAX($BC217,0))*POWER(Constants!$B$24,MAX($BD217,0)),"")</f>
        <v/>
      </c>
      <c r="CL217" s="74" t="str">
        <f aca="false">IF(OR($BK217&lt;&gt;Constants!$B$12,NOT($CJ217)),"",IF(NOT($BE217),0,Constants!$B$19*IF($BG217,1,MAX(0,MIN(1,(Constants!$B$20-AF217)/Constants!$B$20)))))</f>
        <v/>
      </c>
      <c r="CM217" s="74" t="str">
        <f aca="false">IF(CL217="","",CL217*IF($BF217,1,Constants!$B$25)*CK217)</f>
        <v/>
      </c>
      <c r="CN217" s="74" t="str">
        <f aca="false">IF(OR($BK217&lt;&gt;Constants!$B$12,NOT($CJ217)),"",IF(NOT($BE217),0,IF(NOT($BG217),0,MAX(0,Constants!$B$21*(1-ABS(AG217-$BM217)/$BM217)))))</f>
        <v/>
      </c>
      <c r="CO217" s="74" t="str">
        <f aca="false">IF(CN217="","",CN217*CK217)</f>
        <v/>
      </c>
      <c r="CP217" s="74" t="str">
        <f aca="false">IF(OR($BK217&lt;&gt;Constants!$B$12,NOT($CJ217)),"",IF(OR(NOT($BE217),NOT($BF217)),0,MIN(Constants!$B$18,(Constants!$B$29*$BH217+Constants!$B$30*$BI217)*IF($BG217,1,MAX(0,MIN(1,(Constants!$B$20-AF217)/Constants!$B$20))))))</f>
        <v/>
      </c>
      <c r="CQ217" s="74" t="str">
        <f aca="false">IF(CP217="","",CP217*CK217)</f>
        <v/>
      </c>
      <c r="CR217" s="75" t="str">
        <f aca="false">IF(OR($BK217&lt;&gt;Constants!$B$12,NOT($CJ217)),"",CM217+CO217+CQ217)</f>
        <v/>
      </c>
      <c r="CS217" s="73" t="str">
        <f aca="false">IF(OR($BK217&lt;&gt;Constants!$B$12,ISBLANK($C217)),"",BW217)</f>
        <v/>
      </c>
      <c r="CT217" s="74" t="str">
        <f aca="false">IF(OR($BK217&lt;&gt;Constants!$B$12,ISBLANK($C217)),"",CG217)</f>
        <v/>
      </c>
      <c r="CU217" s="75" t="str">
        <f aca="false">IF(OR($BK217&lt;&gt;Constants!$B$12,ISBLANK($C217)),"",CR217)</f>
        <v/>
      </c>
      <c r="CV217" s="74" t="str">
        <f aca="false">IF(OR($BK217&lt;&gt;Constants!$B$12,ISBLANK($C217)),"",IF(COUNT(CS217:CU217)=0,0,MAX(CS217:CU217)))</f>
        <v/>
      </c>
      <c r="CW217" s="74" t="str">
        <f aca="false">IF($BK217&lt;&gt;Constants!$B$12,"",CV217)</f>
        <v/>
      </c>
      <c r="CX217" s="74" t="str">
        <f aca="false">IF(ISNUMBER(CW217), RANK(CW217,$CW$11:$CW$510), "")</f>
        <v/>
      </c>
      <c r="CY217" s="73" t="str">
        <f aca="false">IF(OR($BK217&lt;&gt;Constants!$B$12,ISBLANK($C217)),"",MAX(BT217,CD217,CO217))</f>
        <v/>
      </c>
      <c r="CZ217" s="74" t="str">
        <f aca="false">IF(ISNUMBER(CY217), RANK(CY217,CY$11:CY$510), "")</f>
        <v/>
      </c>
      <c r="DA217" s="74" t="str">
        <f aca="false">IF(OR($BK217&lt;&gt;Constants!$B$12,ISBLANK($C217)),"",MAX(AM217,AU217,IF($CH217,BC217,0)))</f>
        <v/>
      </c>
      <c r="DB217" s="74" t="str">
        <f aca="false">IF(ISNUMBER(DA217), RANK(DA217,DA$11:DA$510,1), "")</f>
        <v/>
      </c>
      <c r="DC217" s="74" t="str">
        <f aca="false">IF(OR($BK217&lt;&gt;Constants!$B$12,ISBLANK($C217)),"",MAX(BV217,CF217,CQ217))</f>
        <v/>
      </c>
      <c r="DD217" s="74" t="str">
        <f aca="false">IF(ISNUMBER(DC217),RANK(DC217,DC$11:DC$510),"")</f>
        <v/>
      </c>
      <c r="DE217" s="77" t="str">
        <f aca="false">IFERROR(IF(OR($BK217&lt;&gt;Constants!$B$12, ISBLANK($C217)),"",LARGE(CS217:CU217,2)), 0)</f>
        <v/>
      </c>
      <c r="DF217" s="75" t="str">
        <f aca="false">IF(ISNUMBER(DE217), RANK(DE217,DE$11:DE$510), "")</f>
        <v/>
      </c>
      <c r="DG217" s="74" t="str">
        <f aca="false">IF(ISBLANK($C217),"",IF(BK217=Constants!$B$12,RANK($CX217, $CX$11:$CX$510, 1)+
SUMPRODUCT(--($CX$11:$CX$510=$CX217),--($CZ217&gt;$CZ$11:$CZ$510))+
SUMPRODUCT(--($CX$11:$CX$510=$CX217),--($CZ217=$CZ$11:$CZ$510),--($DB217&gt;$DB$11:$DB$510))+
SUMPRODUCT(--($CX$11:$CX$510=$CX217),--($CZ217=$CZ$11:$CZ$510),--($DB217=$DB$11:$DB$510), --($DD217&gt;$DD$11:$DD$510))+
SUMPRODUCT(--($CX$11:$CX$510=$CX217),--($CZ217=$CZ$11:$CZ$510),--($DB217=$DB$11:$DB$510), --($DD217=$DD$11:$DD$510), --($DF217&gt;$DF$11:$DF$510))
,BK217)
)</f>
        <v/>
      </c>
      <c r="DH217" s="74" t="str">
        <f aca="false">IF(ISBLANK(C217),"",IF(BK217&lt;&gt;Constants!$B$12, BK217, CX217-DG217))</f>
        <v/>
      </c>
      <c r="DI217" s="75"/>
      <c r="DJ217" s="78"/>
      <c r="DK217" s="79" t="str">
        <f aca="false">IF(ISBLANK($C217),"",IF($BK217=Constants!$B$13,$BM217,""))</f>
        <v/>
      </c>
      <c r="DL217" s="78" t="str">
        <f aca="false">IF(ISBLANK($C217),"",IF($BK217&lt;&gt;Constants!$B$12,"",IF(COUNT($CS217:$CU217)=0,"",MATCH($CV217,$CS217:$CU217,0))))</f>
        <v/>
      </c>
      <c r="DM217" s="80" t="str">
        <f aca="false">IF(ISNUMBER($DL217),CHOOSE($DL217,$BR217,$CB217,$CM217),"")</f>
        <v/>
      </c>
      <c r="DN217" s="80" t="str">
        <f aca="false">IF(ISNUMBER($DL217),CHOOSE($DL217,$BT217,$CD217,$CO217),"")</f>
        <v/>
      </c>
      <c r="DO217" s="80" t="str">
        <f aca="false">IF(ISNUMBER($DL217),CHOOSE($DL217,$BV217,$CF217,$CQ217),"")</f>
        <v/>
      </c>
      <c r="DP217" s="81" t="str">
        <f aca="false">IF(ISBLANK(C217),"",IF(BK217&lt;&gt;Constants!$B$12, BK217 ,CW217))</f>
        <v/>
      </c>
      <c r="DQ217" s="82" t="str">
        <f aca="false">IF(ISBLANK($C217),"",IF($BK217&lt;&gt;Constants!$B$12,$BK217,$BL217))</f>
        <v/>
      </c>
      <c r="DR217" s="82" t="str">
        <f aca="false">IF(ISBLANK(C217),"",DH217)</f>
        <v/>
      </c>
      <c r="DS217" s="82" t="str">
        <f aca="false">IF(ISBLANK(C217),"",DG217)</f>
        <v/>
      </c>
      <c r="DT217" s="83" t="str">
        <f aca="false">IF(ISBLANK(C217),
  "",
IF(DS217=Constants!$B$9,COUNTA($C$11:$C510)+2,IF(DS217=Constants!$B$10,COUNTA($C$11:$C510)+1,IF(DS217=Constants!$B$11,COUNTA($C$11:$C510),DS217))))</f>
        <v/>
      </c>
      <c r="DU217" s="3"/>
      <c r="DV217" s="84" t="n">
        <f aca="false">IF(OR(ISNUMBER(DS217),DS217="DQ",DS217="P",DS217="NS"),
    1,
    0
)</f>
        <v>0</v>
      </c>
      <c r="DW217" s="84" t="n">
        <v>207</v>
      </c>
      <c r="DX217" s="84" t="str">
        <f aca="false">IF(ISBLANK($C217),"",IF(ISNUMBER(DT217),DT217+ROW($B217)/1000,""))</f>
        <v/>
      </c>
      <c r="DY217" s="84" t="str">
        <f aca="false">IF(ISNUMBER(DX217), RANK(DX217,DX$11:DX$510,1), "")</f>
        <v/>
      </c>
      <c r="DZ217" s="84" t="str">
        <f aca="false">IF(ISBLANK($C217),
    "",
    $B217
)</f>
        <v/>
      </c>
      <c r="EA217" s="84" t="str">
        <f aca="false">IF(ISBLANK($C217),
    "",
    $C217
)</f>
        <v/>
      </c>
      <c r="EB217" s="84" t="str">
        <f aca="false">IF(ISBLANK($C217),
    "",
    $D217
)</f>
        <v/>
      </c>
      <c r="EC217" s="84" t="str">
        <f aca="false">IF(ISBLANK($C217),"",$DQ217)</f>
        <v/>
      </c>
      <c r="ED217" s="86" t="str">
        <f aca="false">DP217</f>
        <v/>
      </c>
      <c r="EE217" s="84" t="str">
        <f aca="false">IF(ISBLANK($C217),
    "",
    DS217
)</f>
        <v/>
      </c>
      <c r="EF217" s="87" t="str">
        <f aca="false">IF(DW217&gt;DV$10,
    "",
    VLOOKUP(DW217,DY$11:EE715,7,FALSE())
)</f>
        <v/>
      </c>
      <c r="EG217" s="88" t="str">
        <f aca="false">IF(DW217&gt;DV$10,
    "",
    VLOOKUP(DW217,DY$11:EE715,2,FALSE())
)</f>
        <v/>
      </c>
      <c r="EH217" s="88" t="str">
        <f aca="false">IF(DW217&gt;DV$10,
    "",
    VLOOKUP(DW217,DY$11:EE715,3,FALSE())
)</f>
        <v/>
      </c>
      <c r="EI217" s="88" t="str">
        <f aca="false">IF(DW217&gt;DV$10,
    "",
    VLOOKUP(DW217,DY$11:EE715,4,FALSE())
)</f>
        <v/>
      </c>
      <c r="EJ217" s="89" t="str">
        <f aca="false">IF(DW217&gt;DV$10,
    "",
    VLOOKUP(DW217,DY$11:EE715,6,FALSE())
)</f>
        <v/>
      </c>
      <c r="EK217" s="59"/>
    </row>
    <row r="218" customFormat="false" ht="15.75" hidden="false" customHeight="false" outlineLevel="0" collapsed="false">
      <c r="A218" s="3"/>
      <c r="B218" s="153"/>
      <c r="C218" s="154"/>
      <c r="D218" s="135"/>
      <c r="E218" s="158"/>
      <c r="F218" s="137"/>
      <c r="G218" s="137"/>
      <c r="H218" s="138"/>
      <c r="I218" s="139"/>
      <c r="J218" s="140"/>
      <c r="K218" s="140"/>
      <c r="L218" s="140"/>
      <c r="M218" s="140"/>
      <c r="N218" s="141"/>
      <c r="O218" s="142"/>
      <c r="P218" s="137"/>
      <c r="Q218" s="138"/>
      <c r="R218" s="139"/>
      <c r="S218" s="140"/>
      <c r="T218" s="140"/>
      <c r="U218" s="140"/>
      <c r="V218" s="140"/>
      <c r="W218" s="141"/>
      <c r="X218" s="142"/>
      <c r="Y218" s="137"/>
      <c r="Z218" s="138"/>
      <c r="AA218" s="139"/>
      <c r="AB218" s="140"/>
      <c r="AC218" s="140"/>
      <c r="AD218" s="140"/>
      <c r="AE218" s="140"/>
      <c r="AF218" s="141"/>
      <c r="AG218" s="143"/>
      <c r="AH218" s="139"/>
      <c r="AI218" s="116"/>
      <c r="AJ218" s="116" t="str">
        <f aca="false">IF(ISBLANK($C218),
  "",
IF(E218=Constants!$B$7,
  TRUE(),
IF(E218=Constants!$B$8,
  FALSE(),
  TRUE()
)))</f>
        <v/>
      </c>
      <c r="AK218" s="117" t="str">
        <f aca="false">IF(ISBLANK($C218),"",IF(F218=Constants!$B$8,FALSE(),TRUE()))</f>
        <v/>
      </c>
      <c r="AL218" s="117" t="str">
        <f aca="false">IF(ISBLANK($C218),"",COUNTA($G218:$O218)&gt;0)</f>
        <v/>
      </c>
      <c r="AM218" s="117" t="str">
        <f aca="false">IF(OR(ISBLANK($C218),$AL218&lt;&gt;TRUE()),"",IF(ISBLANK(G218),Constants!$B$27,MAX(0,G218)))</f>
        <v/>
      </c>
      <c r="AN218" s="117" t="str">
        <f aca="false">IF(OR(ISBLANK($C218),$AL218&lt;&gt;TRUE()),"",IF(ISBLANK(H218),Constants!$B$28,MAX(0,H218)))</f>
        <v/>
      </c>
      <c r="AO218" s="117" t="str">
        <f aca="false">IF(OR(ISBLANK($C218),$AL218&lt;&gt;TRUE()),"",IF(J218=Constants!$B$7,TRUE(),IF(J218=Constants!$B$8,FALSE(),TRUE())))</f>
        <v/>
      </c>
      <c r="AP218" s="117" t="str">
        <f aca="false">IF(OR(ISBLANK($C218),$AL218&lt;&gt;TRUE()),"",IF(I218=Constants!$B$7,TRUE(),IF(I218=Constants!$B$8,FALSE(),TRUE())))</f>
        <v/>
      </c>
      <c r="AQ218" s="117" t="str">
        <f aca="false">IF(OR(ISBLANK($C218),$AL218&lt;&gt;TRUE()),"",IF(K218=Constants!$B$33,TRUE(),IF(K218=Constants!$B$34,FALSE(),IF(AND(ISNUMBER(O218),OR(ISBLANK(N218),N218=0)),TRUE(),IF(AND(ISBLANK(O218),ISNUMBER(N218),N218&lt;&gt;0),FALSE(),"")))))</f>
        <v/>
      </c>
      <c r="AR218" s="117" t="str">
        <f aca="false">IF(OR(ISBLANK($C218),$AL218&lt;&gt;TRUE()),"",IF(ISBLANK(L218),Constants!$B$35,MAX(0,MIN(Constants!$B$31,L218))))</f>
        <v/>
      </c>
      <c r="AS218" s="117" t="str">
        <f aca="false">IF(OR(ISBLANK($C218),$AL218&lt;&gt;TRUE()),"",IF(ISBLANK(M218),Constants!$B$35,MAX(0,MIN(Constants!$B$32,M218))))</f>
        <v/>
      </c>
      <c r="AT218" s="117" t="str">
        <f aca="false">IF(ISBLANK($C218),"",COUNTA($P218:$X218)&gt;0)</f>
        <v/>
      </c>
      <c r="AU218" s="117" t="str">
        <f aca="false">IF(OR(ISBLANK($C218),$AT218&lt;&gt;TRUE()),"",IF(ISBLANK(P218),Constants!$B$27,MAX(0,P218)))</f>
        <v/>
      </c>
      <c r="AV218" s="117" t="str">
        <f aca="false">IF(OR(ISBLANK($C218),$AT218&lt;&gt;TRUE()),"",IF(ISBLANK(Q218),Constants!$B$28,MAX(0,Q218)))</f>
        <v/>
      </c>
      <c r="AW218" s="117" t="str">
        <f aca="false">IF(OR(ISBLANK($C218),$AT218&lt;&gt;TRUE()),"",IF(S218=Constants!$B$7,TRUE(),IF(S218=Constants!$B$8,FALSE(),TRUE())))</f>
        <v/>
      </c>
      <c r="AX218" s="117" t="str">
        <f aca="false">IF(OR(ISBLANK($C218),$AT218&lt;&gt;TRUE()),"",IF(R218=Constants!$B$7,TRUE(),IF(R218=Constants!$B$8,FALSE(),TRUE())))</f>
        <v/>
      </c>
      <c r="AY218" s="117" t="str">
        <f aca="false">IF(OR(ISBLANK($C218),$AT218&lt;&gt;TRUE()),"",IF(T218=Constants!$B$33,TRUE(),IF(T218=Constants!$B$34,FALSE(),IF(AND(ISNUMBER(X218),OR(ISBLANK(W218),W218=0)),TRUE(),IF(AND(ISBLANK(X218),ISNUMBER(W218),W218&lt;&gt;0),FALSE(),"")))))</f>
        <v/>
      </c>
      <c r="AZ218" s="117" t="str">
        <f aca="false">IF(OR(ISBLANK($C218),$AT218&lt;&gt;TRUE()),"",IF(ISBLANK(U218),Constants!$B$35,MAX(0,MIN(Constants!$B$31,U218))))</f>
        <v/>
      </c>
      <c r="BA218" s="117" t="str">
        <f aca="false">IF(OR(ISBLANK($C218),$AT218&lt;&gt;TRUE()),"",IF(ISBLANK(V218),Constants!$B$35,MAX(0,MIN(Constants!$B$32,V218))))</f>
        <v/>
      </c>
      <c r="BB218" s="117" t="str">
        <f aca="false">IF(ISBLANK($C218),"",COUNTA($Y218:$AG218)&gt;0)</f>
        <v/>
      </c>
      <c r="BC218" s="117" t="str">
        <f aca="false">IF(OR(ISBLANK($C218),$BB218&lt;&gt;TRUE()),"",IF(ISBLANK(Y218),Constants!$B$27,MAX(0,Y218)))</f>
        <v/>
      </c>
      <c r="BD218" s="117" t="str">
        <f aca="false">IF(OR(ISBLANK($C218),$BB218&lt;&gt;TRUE()),"",IF(ISBLANK(Z218),Constants!$B$28,MAX(0,Z218)))</f>
        <v/>
      </c>
      <c r="BE218" s="117" t="str">
        <f aca="false">IF(OR(ISBLANK($C218),$BB218&lt;&gt;TRUE()),"",IF(AB218=Constants!$B$7,TRUE(),IF(AB218=Constants!$B$8,FALSE(),TRUE())))</f>
        <v/>
      </c>
      <c r="BF218" s="117" t="str">
        <f aca="false">IF(OR(ISBLANK($C218),$BB218&lt;&gt;TRUE()),"",IF(AA218=Constants!$B$7,TRUE(),IF(AA218=Constants!$B$8,FALSE(),TRUE())))</f>
        <v/>
      </c>
      <c r="BG218" s="117" t="str">
        <f aca="false">IF(OR(ISBLANK($C218),$BB218&lt;&gt;TRUE()),"",IF(AC218=Constants!$B$33,TRUE(),IF(AC218=Constants!$B$34,FALSE(),IF(AND(ISNUMBER(AG218),OR(ISBLANK(AF218),AF218=0)),TRUE(),IF(AND(ISBLANK(AG218),ISNUMBER(AF218),AF218&lt;&gt;0),FALSE(),"")))))</f>
        <v/>
      </c>
      <c r="BH218" s="117" t="str">
        <f aca="false">IF(OR(ISBLANK($C218),$BB218&lt;&gt;TRUE()),"",IF(ISBLANK(AD218),Constants!$B$35,MAX(0,MIN(Constants!$B$31,AD218))))</f>
        <v/>
      </c>
      <c r="BI218" s="117" t="str">
        <f aca="false">IF(OR(ISBLANK($C218),$BB218&lt;&gt;TRUE()),"",IF(ISBLANK(AE218),Constants!$B$35,MAX(0,MIN(Constants!$B$32,AE218))))</f>
        <v/>
      </c>
      <c r="BJ218" s="118" t="str">
        <f aca="false">IF(ISBLANK($C218),
  "",
IF(AH218=Constants!$B$7,
  TRUE(),
IF(AH218=Constants!$B$8,
  FALSE(),
  FALSE()
)))</f>
        <v/>
      </c>
      <c r="BK218" s="117" t="str">
        <f aca="false">IF(ISBLANK($C218),"",IF($BJ218,Constants!$B$9,IF(COUNTA($E218:$AH218)=0,Constants!$B$10,IF(NOT($AK218),Constants!$B$11,IF(AND(NOT(ISNUMBER($BM218)),COUNTA($O218,$X218,$AG218)&gt;0),Constants!$B$13,Constants!$B$12)))))</f>
        <v/>
      </c>
      <c r="BL218" s="117" t="str">
        <f aca="false">IF(ISBLANK($C218),"",IF($BK218&lt;&gt;Constants!$B$12,$BK218,Constants!$B$4))</f>
        <v/>
      </c>
      <c r="BM218" s="116" t="str">
        <f aca="false">IF(OR(ISBLANK($D$8), NOT(ISNUMBER($D$8))), Constants!$B$17,$D$8)</f>
        <v>ERROR: Set Target Time in cell D8</v>
      </c>
      <c r="BN218" s="119" t="str">
        <f aca="false">IF(OR($BK218&lt;&gt;Constants!$B$12,$AL218&lt;&gt;TRUE()),"",IF(NOT($AO218),TRUE(),IF($AQ218="","",$AQ218)))</f>
        <v/>
      </c>
      <c r="BO218" s="120" t="n">
        <f aca="false">IF(BN218="",FALSE(),IF(NOT($AO218),TRUE(),IF($AQ218,ISNUMBER(O218),ISNUMBER(N218))))</f>
        <v>0</v>
      </c>
      <c r="BP218" s="121" t="str">
        <f aca="false">IF(BO218,IF($AJ218,1,Constants!$B$22)*POWER(Constants!$B$23,MAX($AM218,0))*POWER(Constants!$B$24,MAX($AN218,0)),"")</f>
        <v/>
      </c>
      <c r="BQ218" s="117" t="str">
        <f aca="false">IF(OR($BK218&lt;&gt;Constants!$B$12,NOT($BO218)),"",IF(NOT($AO218),0,Constants!$B$19*IF($AQ218,1,MAX(0,MIN(1,(Constants!$B$20-N218)/Constants!$B$20)))))</f>
        <v/>
      </c>
      <c r="BR218" s="117" t="str">
        <f aca="false">IF(BQ218="","",BQ218*IF($AP218,1,Constants!$B$25)*BP218)</f>
        <v/>
      </c>
      <c r="BS218" s="117" t="str">
        <f aca="false">IF(OR($BK218&lt;&gt;Constants!$B$12,NOT($BO218)),"",IF(NOT($AO218),0,IF(NOT($AQ218),0,MAX(0,Constants!$B$21*(1-ABS(O218-$BM218)/$BM218)))))</f>
        <v/>
      </c>
      <c r="BT218" s="117" t="str">
        <f aca="false">IF(BS218="","",BS218*BP218)</f>
        <v/>
      </c>
      <c r="BU218" s="117" t="str">
        <f aca="false">IF(OR($BK218&lt;&gt;Constants!$B$12,NOT($BO218)),"",IF(OR(NOT($AO218),NOT($AP218)),0,MIN(Constants!$B$18,(Constants!$B$29*$AR218+Constants!$B$30*$AS218)*IF($AQ218,1,MAX(0,MIN(1,(Constants!$B$20-N218)/Constants!$B$20))))))</f>
        <v/>
      </c>
      <c r="BV218" s="117" t="str">
        <f aca="false">IF(BU218="","",BU218*BP218)</f>
        <v/>
      </c>
      <c r="BW218" s="122" t="str">
        <f aca="false">IF(OR($BK218&lt;&gt;Constants!$B$12,NOT($BO218)),"",BR218+BT218+BV218)</f>
        <v/>
      </c>
      <c r="BX218" s="119" t="str">
        <f aca="false">IF(OR($BK218&lt;&gt;Constants!$B$12,$AT218&lt;&gt;TRUE()),"",IF(NOT($AW218),TRUE(),IF($AY218="","",$AY218)))</f>
        <v/>
      </c>
      <c r="BY218" s="120" t="n">
        <f aca="false">IF(BX218="",FALSE(),IF(NOT($AW218),TRUE(),IF($AY218,ISNUMBER(X218),ISNUMBER(W218))))</f>
        <v>0</v>
      </c>
      <c r="BZ218" s="121" t="str">
        <f aca="false">IF(BY218,IF($AJ218,1,Constants!$B$22)*POWER(Constants!$B$23,MAX($AU218,0))*POWER(Constants!$B$24,MAX($AV218,0)),"")</f>
        <v/>
      </c>
      <c r="CA218" s="117" t="str">
        <f aca="false">IF(OR($BK218&lt;&gt;Constants!$B$12,NOT($BY218)),"",IF(NOT($AW218),0,Constants!$B$19*IF($AY218,1,MAX(0,MIN(1,(Constants!$B$20-W218)/Constants!$B$20)))))</f>
        <v/>
      </c>
      <c r="CB218" s="117" t="str">
        <f aca="false">IF(CA218="","",CA218*IF($AX218,1,Constants!$B$25)*BZ218)</f>
        <v/>
      </c>
      <c r="CC218" s="117" t="str">
        <f aca="false">IF(OR($BK218&lt;&gt;Constants!$B$12,NOT($BY218)),"",IF(NOT($AW218),0,IF(NOT($AY218),0,MAX(0,Constants!$B$21*(1-ABS(X218-$BM218)/$BM218)))))</f>
        <v/>
      </c>
      <c r="CD218" s="117" t="str">
        <f aca="false">IF(CC218="","",CC218*BZ218)</f>
        <v/>
      </c>
      <c r="CE218" s="117" t="str">
        <f aca="false">IF(OR($BK218&lt;&gt;Constants!$B$12,NOT($BY218)),"",IF(OR(NOT($AW218),NOT($AX218)),0,MIN(Constants!$B$18,(Constants!$B$29*$AZ218+Constants!$B$30*$BA218)*IF($AY218,1,MAX(0,MIN(1,(Constants!$B$20-W218)/Constants!$B$20))))))</f>
        <v/>
      </c>
      <c r="CF218" s="117" t="str">
        <f aca="false">IF(CE218="","",CE218*BZ218)</f>
        <v/>
      </c>
      <c r="CG218" s="122" t="str">
        <f aca="false">IF(OR($BK218&lt;&gt;Constants!$B$12,NOT($BY218)),"",CB218+CD218+CF218)</f>
        <v/>
      </c>
      <c r="CH218" s="119" t="n">
        <f aca="false">IF(OR(BN218="",BX218=""),TRUE(),BN218&lt;&gt;BX218)</f>
        <v>1</v>
      </c>
      <c r="CI218" s="117" t="str">
        <f aca="false">IF(OR($BK218&lt;&gt;Constants!$B$12,$BB218&lt;&gt;TRUE(),NOT($CH218)),"",IF(NOT($BE218),TRUE(),IF($BG218="","",$BG218)))</f>
        <v/>
      </c>
      <c r="CJ218" s="120" t="n">
        <f aca="false">IF(CI218="",FALSE(),IF(NOT($BE218),TRUE(),IF($BG218,ISNUMBER(AG218),ISNUMBER(AF218))))</f>
        <v>0</v>
      </c>
      <c r="CK218" s="121" t="str">
        <f aca="false">IF(CJ218,IF($AJ218,1,Constants!$B$22)*POWER(Constants!$B$23,MAX($BC218,0))*POWER(Constants!$B$24,MAX($BD218,0)),"")</f>
        <v/>
      </c>
      <c r="CL218" s="117" t="str">
        <f aca="false">IF(OR($BK218&lt;&gt;Constants!$B$12,NOT($CJ218)),"",IF(NOT($BE218),0,Constants!$B$19*IF($BG218,1,MAX(0,MIN(1,(Constants!$B$20-AF218)/Constants!$B$20)))))</f>
        <v/>
      </c>
      <c r="CM218" s="117" t="str">
        <f aca="false">IF(CL218="","",CL218*IF($BF218,1,Constants!$B$25)*CK218)</f>
        <v/>
      </c>
      <c r="CN218" s="117" t="str">
        <f aca="false">IF(OR($BK218&lt;&gt;Constants!$B$12,NOT($CJ218)),"",IF(NOT($BE218),0,IF(NOT($BG218),0,MAX(0,Constants!$B$21*(1-ABS(AG218-$BM218)/$BM218)))))</f>
        <v/>
      </c>
      <c r="CO218" s="117" t="str">
        <f aca="false">IF(CN218="","",CN218*CK218)</f>
        <v/>
      </c>
      <c r="CP218" s="117" t="str">
        <f aca="false">IF(OR($BK218&lt;&gt;Constants!$B$12,NOT($CJ218)),"",IF(OR(NOT($BE218),NOT($BF218)),0,MIN(Constants!$B$18,(Constants!$B$29*$BH218+Constants!$B$30*$BI218)*IF($BG218,1,MAX(0,MIN(1,(Constants!$B$20-AF218)/Constants!$B$20))))))</f>
        <v/>
      </c>
      <c r="CQ218" s="117" t="str">
        <f aca="false">IF(CP218="","",CP218*CK218)</f>
        <v/>
      </c>
      <c r="CR218" s="122" t="str">
        <f aca="false">IF(OR($BK218&lt;&gt;Constants!$B$12,NOT($CJ218)),"",CM218+CO218+CQ218)</f>
        <v/>
      </c>
      <c r="CS218" s="116" t="str">
        <f aca="false">IF(OR($BK218&lt;&gt;Constants!$B$12,ISBLANK($C218)),"",BW218)</f>
        <v/>
      </c>
      <c r="CT218" s="117" t="str">
        <f aca="false">IF(OR($BK218&lt;&gt;Constants!$B$12,ISBLANK($C218)),"",CG218)</f>
        <v/>
      </c>
      <c r="CU218" s="118" t="str">
        <f aca="false">IF(OR($BK218&lt;&gt;Constants!$B$12,ISBLANK($C218)),"",CR218)</f>
        <v/>
      </c>
      <c r="CV218" s="117" t="str">
        <f aca="false">IF(OR($BK218&lt;&gt;Constants!$B$12,ISBLANK($C218)),"",IF(COUNT(CS218:CU218)=0,0,MAX(CS218:CU218)))</f>
        <v/>
      </c>
      <c r="CW218" s="117" t="str">
        <f aca="false">IF($BK218&lt;&gt;Constants!$B$12,"",CV218)</f>
        <v/>
      </c>
      <c r="CX218" s="117" t="str">
        <f aca="false">IF(ISNUMBER(CW218), RANK(CW218,$CW$11:$CW$510), "")</f>
        <v/>
      </c>
      <c r="CY218" s="116" t="str">
        <f aca="false">IF(OR($BK218&lt;&gt;Constants!$B$12,ISBLANK($C218)),"",MAX(BT218,CD218,CO218))</f>
        <v/>
      </c>
      <c r="CZ218" s="117" t="str">
        <f aca="false">IF(ISNUMBER(CY218), RANK(CY218,CY$11:CY$510), "")</f>
        <v/>
      </c>
      <c r="DA218" s="117" t="str">
        <f aca="false">IF(OR($BK218&lt;&gt;Constants!$B$12,ISBLANK($C218)),"",MAX(AM218,AU218,IF($CH218,BC218,0)))</f>
        <v/>
      </c>
      <c r="DB218" s="117" t="str">
        <f aca="false">IF(ISNUMBER(DA218), RANK(DA218,DA$11:DA$510,1), "")</f>
        <v/>
      </c>
      <c r="DC218" s="117" t="str">
        <f aca="false">IF(OR($BK218&lt;&gt;Constants!$B$12,ISBLANK($C218)),"",MAX(BV218,CF218,CQ218))</f>
        <v/>
      </c>
      <c r="DD218" s="117" t="str">
        <f aca="false">IF(ISNUMBER(DC218),RANK(DC218,DC$11:DC$510),"")</f>
        <v/>
      </c>
      <c r="DE218" s="123" t="str">
        <f aca="false">IFERROR(IF(OR($BK218&lt;&gt;Constants!$B$12, ISBLANK($C218)),"",LARGE(CS218:CU218,2)), 0)</f>
        <v/>
      </c>
      <c r="DF218" s="118" t="str">
        <f aca="false">IF(ISNUMBER(DE218), RANK(DE218,DE$11:DE$510), "")</f>
        <v/>
      </c>
      <c r="DG218" s="117" t="str">
        <f aca="false">IF(ISBLANK($C218),"",IF(BK218=Constants!$B$12,RANK($CX218, $CX$11:$CX$510, 1)+
SUMPRODUCT(--($CX$11:$CX$510=$CX218),--($CZ218&gt;$CZ$11:$CZ$510))+
SUMPRODUCT(--($CX$11:$CX$510=$CX218),--($CZ218=$CZ$11:$CZ$510),--($DB218&gt;$DB$11:$DB$510))+
SUMPRODUCT(--($CX$11:$CX$510=$CX218),--($CZ218=$CZ$11:$CZ$510),--($DB218=$DB$11:$DB$510), --($DD218&gt;$DD$11:$DD$510))+
SUMPRODUCT(--($CX$11:$CX$510=$CX218),--($CZ218=$CZ$11:$CZ$510),--($DB218=$DB$11:$DB$510), --($DD218=$DD$11:$DD$510), --($DF218&gt;$DF$11:$DF$510))
,BK218)
)</f>
        <v/>
      </c>
      <c r="DH218" s="117" t="str">
        <f aca="false">IF(ISBLANK(C218),"",IF(BK218&lt;&gt;Constants!$B$12, BK218, CX218-DG218))</f>
        <v/>
      </c>
      <c r="DI218" s="118"/>
      <c r="DJ218" s="124"/>
      <c r="DK218" s="125" t="str">
        <f aca="false">IF(ISBLANK($C218),"",IF($BK218=Constants!$B$13,$BM218,""))</f>
        <v/>
      </c>
      <c r="DL218" s="124" t="str">
        <f aca="false">IF(ISBLANK($C218),"",IF($BK218&lt;&gt;Constants!$B$12,"",IF(COUNT($CS218:$CU218)=0,"",MATCH($CV218,$CS218:$CU218,0))))</f>
        <v/>
      </c>
      <c r="DM218" s="126" t="str">
        <f aca="false">IF(ISNUMBER($DL218),CHOOSE($DL218,$BR218,$CB218,$CM218),"")</f>
        <v/>
      </c>
      <c r="DN218" s="126" t="str">
        <f aca="false">IF(ISNUMBER($DL218),CHOOSE($DL218,$BT218,$CD218,$CO218),"")</f>
        <v/>
      </c>
      <c r="DO218" s="126" t="str">
        <f aca="false">IF(ISNUMBER($DL218),CHOOSE($DL218,$BV218,$CF218,$CQ218),"")</f>
        <v/>
      </c>
      <c r="DP218" s="127" t="str">
        <f aca="false">IF(ISBLANK(C218),"",IF(BK218&lt;&gt;Constants!$B$12, BK218 ,CW218))</f>
        <v/>
      </c>
      <c r="DQ218" s="128" t="str">
        <f aca="false">IF(ISBLANK($C218),"",IF($BK218&lt;&gt;Constants!$B$12,$BK218,$BL218))</f>
        <v/>
      </c>
      <c r="DR218" s="128" t="str">
        <f aca="false">IF(ISBLANK(C218),"",DH218)</f>
        <v/>
      </c>
      <c r="DS218" s="128" t="str">
        <f aca="false">IF(ISBLANK(C218),"",DG218)</f>
        <v/>
      </c>
      <c r="DT218" s="129" t="str">
        <f aca="false">IF(ISBLANK(C218),
  "",
IF(DS218=Constants!$B$9,COUNTA($C$11:$C510)+2,IF(DS218=Constants!$B$10,COUNTA($C$11:$C510)+1,IF(DS218=Constants!$B$11,COUNTA($C$11:$C510),DS218))))</f>
        <v/>
      </c>
      <c r="DU218" s="3"/>
      <c r="DV218" s="130" t="n">
        <f aca="false">IF(OR(ISNUMBER(DS218),DS218="DQ",DS218="P",DS218="NS"),
    1,
    0
)</f>
        <v>0</v>
      </c>
      <c r="DW218" s="130" t="n">
        <v>208</v>
      </c>
      <c r="DX218" s="130" t="str">
        <f aca="false">IF(ISBLANK($C218),"",IF(ISNUMBER(DT218),DT218+ROW($B218)/1000,""))</f>
        <v/>
      </c>
      <c r="DY218" s="130" t="str">
        <f aca="false">IF(ISNUMBER(DX218), RANK(DX218,DX$11:DX$510,1), "")</f>
        <v/>
      </c>
      <c r="DZ218" s="130" t="str">
        <f aca="false">IF(ISBLANK($C218),
    "",
    $B218
)</f>
        <v/>
      </c>
      <c r="EA218" s="130" t="str">
        <f aca="false">IF(ISBLANK($C218),
    "",
    $C218
)</f>
        <v/>
      </c>
      <c r="EB218" s="130" t="str">
        <f aca="false">IF(ISBLANK($C218),
    "",
    $D218
)</f>
        <v/>
      </c>
      <c r="EC218" s="130" t="str">
        <f aca="false">IF(ISBLANK($C218),"",$DQ218)</f>
        <v/>
      </c>
      <c r="ED218" s="131" t="str">
        <f aca="false">DP218</f>
        <v/>
      </c>
      <c r="EE218" s="130" t="str">
        <f aca="false">IF(ISBLANK($C218),
    "",
    DS218
)</f>
        <v/>
      </c>
      <c r="EF218" s="132" t="str">
        <f aca="false">IF(DW218&gt;DV$10,
    "",
    VLOOKUP(DW218,DY$11:EE716,7,FALSE())
)</f>
        <v/>
      </c>
      <c r="EG218" s="133" t="str">
        <f aca="false">IF(DW218&gt;DV$10,
    "",
    VLOOKUP(DW218,DY$11:EE716,2,FALSE())
)</f>
        <v/>
      </c>
      <c r="EH218" s="133" t="str">
        <f aca="false">IF(DW218&gt;DV$10,
    "",
    VLOOKUP(DW218,DY$11:EE716,3,FALSE())
)</f>
        <v/>
      </c>
      <c r="EI218" s="133" t="str">
        <f aca="false">IF(DW218&gt;DV$10,
    "",
    VLOOKUP(DW218,DY$11:EE716,4,FALSE())
)</f>
        <v/>
      </c>
      <c r="EJ218" s="134" t="str">
        <f aca="false">IF(DW218&gt;DV$10,
    "",
    VLOOKUP(DW218,DY$11:EE716,6,FALSE())
)</f>
        <v/>
      </c>
      <c r="EK218" s="59"/>
    </row>
    <row r="219" customFormat="false" ht="15.75" hidden="false" customHeight="false" outlineLevel="0" collapsed="false">
      <c r="A219" s="3"/>
      <c r="B219" s="153"/>
      <c r="C219" s="154"/>
      <c r="D219" s="135"/>
      <c r="E219" s="158"/>
      <c r="F219" s="137"/>
      <c r="G219" s="137"/>
      <c r="H219" s="138"/>
      <c r="I219" s="139"/>
      <c r="J219" s="140"/>
      <c r="K219" s="140"/>
      <c r="L219" s="140"/>
      <c r="M219" s="140"/>
      <c r="N219" s="141"/>
      <c r="O219" s="142"/>
      <c r="P219" s="137"/>
      <c r="Q219" s="138"/>
      <c r="R219" s="139"/>
      <c r="S219" s="140"/>
      <c r="T219" s="140"/>
      <c r="U219" s="140"/>
      <c r="V219" s="140"/>
      <c r="W219" s="141"/>
      <c r="X219" s="142"/>
      <c r="Y219" s="137"/>
      <c r="Z219" s="138"/>
      <c r="AA219" s="139"/>
      <c r="AB219" s="140"/>
      <c r="AC219" s="140"/>
      <c r="AD219" s="140"/>
      <c r="AE219" s="140"/>
      <c r="AF219" s="141"/>
      <c r="AG219" s="143"/>
      <c r="AH219" s="139"/>
      <c r="AI219" s="116"/>
      <c r="AJ219" s="116" t="str">
        <f aca="false">IF(ISBLANK($C219),
  "",
IF(E219=Constants!$B$7,
  TRUE(),
IF(E219=Constants!$B$8,
  FALSE(),
  TRUE()
)))</f>
        <v/>
      </c>
      <c r="AK219" s="117" t="str">
        <f aca="false">IF(ISBLANK($C219),"",IF(F219=Constants!$B$8,FALSE(),TRUE()))</f>
        <v/>
      </c>
      <c r="AL219" s="117" t="str">
        <f aca="false">IF(ISBLANK($C219),"",COUNTA($G219:$O219)&gt;0)</f>
        <v/>
      </c>
      <c r="AM219" s="117" t="str">
        <f aca="false">IF(OR(ISBLANK($C219),$AL219&lt;&gt;TRUE()),"",IF(ISBLANK(G219),Constants!$B$27,MAX(0,G219)))</f>
        <v/>
      </c>
      <c r="AN219" s="117" t="str">
        <f aca="false">IF(OR(ISBLANK($C219),$AL219&lt;&gt;TRUE()),"",IF(ISBLANK(H219),Constants!$B$28,MAX(0,H219)))</f>
        <v/>
      </c>
      <c r="AO219" s="117" t="str">
        <f aca="false">IF(OR(ISBLANK($C219),$AL219&lt;&gt;TRUE()),"",IF(J219=Constants!$B$7,TRUE(),IF(J219=Constants!$B$8,FALSE(),TRUE())))</f>
        <v/>
      </c>
      <c r="AP219" s="117" t="str">
        <f aca="false">IF(OR(ISBLANK($C219),$AL219&lt;&gt;TRUE()),"",IF(I219=Constants!$B$7,TRUE(),IF(I219=Constants!$B$8,FALSE(),TRUE())))</f>
        <v/>
      </c>
      <c r="AQ219" s="117" t="str">
        <f aca="false">IF(OR(ISBLANK($C219),$AL219&lt;&gt;TRUE()),"",IF(K219=Constants!$B$33,TRUE(),IF(K219=Constants!$B$34,FALSE(),IF(AND(ISNUMBER(O219),OR(ISBLANK(N219),N219=0)),TRUE(),IF(AND(ISBLANK(O219),ISNUMBER(N219),N219&lt;&gt;0),FALSE(),"")))))</f>
        <v/>
      </c>
      <c r="AR219" s="117" t="str">
        <f aca="false">IF(OR(ISBLANK($C219),$AL219&lt;&gt;TRUE()),"",IF(ISBLANK(L219),Constants!$B$35,MAX(0,MIN(Constants!$B$31,L219))))</f>
        <v/>
      </c>
      <c r="AS219" s="117" t="str">
        <f aca="false">IF(OR(ISBLANK($C219),$AL219&lt;&gt;TRUE()),"",IF(ISBLANK(M219),Constants!$B$35,MAX(0,MIN(Constants!$B$32,M219))))</f>
        <v/>
      </c>
      <c r="AT219" s="117" t="str">
        <f aca="false">IF(ISBLANK($C219),"",COUNTA($P219:$X219)&gt;0)</f>
        <v/>
      </c>
      <c r="AU219" s="117" t="str">
        <f aca="false">IF(OR(ISBLANK($C219),$AT219&lt;&gt;TRUE()),"",IF(ISBLANK(P219),Constants!$B$27,MAX(0,P219)))</f>
        <v/>
      </c>
      <c r="AV219" s="117" t="str">
        <f aca="false">IF(OR(ISBLANK($C219),$AT219&lt;&gt;TRUE()),"",IF(ISBLANK(Q219),Constants!$B$28,MAX(0,Q219)))</f>
        <v/>
      </c>
      <c r="AW219" s="117" t="str">
        <f aca="false">IF(OR(ISBLANK($C219),$AT219&lt;&gt;TRUE()),"",IF(S219=Constants!$B$7,TRUE(),IF(S219=Constants!$B$8,FALSE(),TRUE())))</f>
        <v/>
      </c>
      <c r="AX219" s="117" t="str">
        <f aca="false">IF(OR(ISBLANK($C219),$AT219&lt;&gt;TRUE()),"",IF(R219=Constants!$B$7,TRUE(),IF(R219=Constants!$B$8,FALSE(),TRUE())))</f>
        <v/>
      </c>
      <c r="AY219" s="117" t="str">
        <f aca="false">IF(OR(ISBLANK($C219),$AT219&lt;&gt;TRUE()),"",IF(T219=Constants!$B$33,TRUE(),IF(T219=Constants!$B$34,FALSE(),IF(AND(ISNUMBER(X219),OR(ISBLANK(W219),W219=0)),TRUE(),IF(AND(ISBLANK(X219),ISNUMBER(W219),W219&lt;&gt;0),FALSE(),"")))))</f>
        <v/>
      </c>
      <c r="AZ219" s="117" t="str">
        <f aca="false">IF(OR(ISBLANK($C219),$AT219&lt;&gt;TRUE()),"",IF(ISBLANK(U219),Constants!$B$35,MAX(0,MIN(Constants!$B$31,U219))))</f>
        <v/>
      </c>
      <c r="BA219" s="117" t="str">
        <f aca="false">IF(OR(ISBLANK($C219),$AT219&lt;&gt;TRUE()),"",IF(ISBLANK(V219),Constants!$B$35,MAX(0,MIN(Constants!$B$32,V219))))</f>
        <v/>
      </c>
      <c r="BB219" s="117" t="str">
        <f aca="false">IF(ISBLANK($C219),"",COUNTA($Y219:$AG219)&gt;0)</f>
        <v/>
      </c>
      <c r="BC219" s="117" t="str">
        <f aca="false">IF(OR(ISBLANK($C219),$BB219&lt;&gt;TRUE()),"",IF(ISBLANK(Y219),Constants!$B$27,MAX(0,Y219)))</f>
        <v/>
      </c>
      <c r="BD219" s="117" t="str">
        <f aca="false">IF(OR(ISBLANK($C219),$BB219&lt;&gt;TRUE()),"",IF(ISBLANK(Z219),Constants!$B$28,MAX(0,Z219)))</f>
        <v/>
      </c>
      <c r="BE219" s="117" t="str">
        <f aca="false">IF(OR(ISBLANK($C219),$BB219&lt;&gt;TRUE()),"",IF(AB219=Constants!$B$7,TRUE(),IF(AB219=Constants!$B$8,FALSE(),TRUE())))</f>
        <v/>
      </c>
      <c r="BF219" s="117" t="str">
        <f aca="false">IF(OR(ISBLANK($C219),$BB219&lt;&gt;TRUE()),"",IF(AA219=Constants!$B$7,TRUE(),IF(AA219=Constants!$B$8,FALSE(),TRUE())))</f>
        <v/>
      </c>
      <c r="BG219" s="117" t="str">
        <f aca="false">IF(OR(ISBLANK($C219),$BB219&lt;&gt;TRUE()),"",IF(AC219=Constants!$B$33,TRUE(),IF(AC219=Constants!$B$34,FALSE(),IF(AND(ISNUMBER(AG219),OR(ISBLANK(AF219),AF219=0)),TRUE(),IF(AND(ISBLANK(AG219),ISNUMBER(AF219),AF219&lt;&gt;0),FALSE(),"")))))</f>
        <v/>
      </c>
      <c r="BH219" s="117" t="str">
        <f aca="false">IF(OR(ISBLANK($C219),$BB219&lt;&gt;TRUE()),"",IF(ISBLANK(AD219),Constants!$B$35,MAX(0,MIN(Constants!$B$31,AD219))))</f>
        <v/>
      </c>
      <c r="BI219" s="117" t="str">
        <f aca="false">IF(OR(ISBLANK($C219),$BB219&lt;&gt;TRUE()),"",IF(ISBLANK(AE219),Constants!$B$35,MAX(0,MIN(Constants!$B$32,AE219))))</f>
        <v/>
      </c>
      <c r="BJ219" s="118" t="str">
        <f aca="false">IF(ISBLANK($C219),
  "",
IF(AH219=Constants!$B$7,
  TRUE(),
IF(AH219=Constants!$B$8,
  FALSE(),
  FALSE()
)))</f>
        <v/>
      </c>
      <c r="BK219" s="117" t="str">
        <f aca="false">IF(ISBLANK($C219),"",IF($BJ219,Constants!$B$9,IF(COUNTA($E219:$AH219)=0,Constants!$B$10,IF(NOT($AK219),Constants!$B$11,IF(AND(NOT(ISNUMBER($BM219)),COUNTA($O219,$X219,$AG219)&gt;0),Constants!$B$13,Constants!$B$12)))))</f>
        <v/>
      </c>
      <c r="BL219" s="117" t="str">
        <f aca="false">IF(ISBLANK($C219),"",IF($BK219&lt;&gt;Constants!$B$12,$BK219,Constants!$B$4))</f>
        <v/>
      </c>
      <c r="BM219" s="116" t="str">
        <f aca="false">IF(OR(ISBLANK($D$8), NOT(ISNUMBER($D$8))), Constants!$B$17,$D$8)</f>
        <v>ERROR: Set Target Time in cell D8</v>
      </c>
      <c r="BN219" s="119" t="str">
        <f aca="false">IF(OR($BK219&lt;&gt;Constants!$B$12,$AL219&lt;&gt;TRUE()),"",IF(NOT($AO219),TRUE(),IF($AQ219="","",$AQ219)))</f>
        <v/>
      </c>
      <c r="BO219" s="120" t="n">
        <f aca="false">IF(BN219="",FALSE(),IF(NOT($AO219),TRUE(),IF($AQ219,ISNUMBER(O219),ISNUMBER(N219))))</f>
        <v>0</v>
      </c>
      <c r="BP219" s="121" t="str">
        <f aca="false">IF(BO219,IF($AJ219,1,Constants!$B$22)*POWER(Constants!$B$23,MAX($AM219,0))*POWER(Constants!$B$24,MAX($AN219,0)),"")</f>
        <v/>
      </c>
      <c r="BQ219" s="117" t="str">
        <f aca="false">IF(OR($BK219&lt;&gt;Constants!$B$12,NOT($BO219)),"",IF(NOT($AO219),0,Constants!$B$19*IF($AQ219,1,MAX(0,MIN(1,(Constants!$B$20-N219)/Constants!$B$20)))))</f>
        <v/>
      </c>
      <c r="BR219" s="117" t="str">
        <f aca="false">IF(BQ219="","",BQ219*IF($AP219,1,Constants!$B$25)*BP219)</f>
        <v/>
      </c>
      <c r="BS219" s="117" t="str">
        <f aca="false">IF(OR($BK219&lt;&gt;Constants!$B$12,NOT($BO219)),"",IF(NOT($AO219),0,IF(NOT($AQ219),0,MAX(0,Constants!$B$21*(1-ABS(O219-$BM219)/$BM219)))))</f>
        <v/>
      </c>
      <c r="BT219" s="117" t="str">
        <f aca="false">IF(BS219="","",BS219*BP219)</f>
        <v/>
      </c>
      <c r="BU219" s="117" t="str">
        <f aca="false">IF(OR($BK219&lt;&gt;Constants!$B$12,NOT($BO219)),"",IF(OR(NOT($AO219),NOT($AP219)),0,MIN(Constants!$B$18,(Constants!$B$29*$AR219+Constants!$B$30*$AS219)*IF($AQ219,1,MAX(0,MIN(1,(Constants!$B$20-N219)/Constants!$B$20))))))</f>
        <v/>
      </c>
      <c r="BV219" s="117" t="str">
        <f aca="false">IF(BU219="","",BU219*BP219)</f>
        <v/>
      </c>
      <c r="BW219" s="122" t="str">
        <f aca="false">IF(OR($BK219&lt;&gt;Constants!$B$12,NOT($BO219)),"",BR219+BT219+BV219)</f>
        <v/>
      </c>
      <c r="BX219" s="119" t="str">
        <f aca="false">IF(OR($BK219&lt;&gt;Constants!$B$12,$AT219&lt;&gt;TRUE()),"",IF(NOT($AW219),TRUE(),IF($AY219="","",$AY219)))</f>
        <v/>
      </c>
      <c r="BY219" s="120" t="n">
        <f aca="false">IF(BX219="",FALSE(),IF(NOT($AW219),TRUE(),IF($AY219,ISNUMBER(X219),ISNUMBER(W219))))</f>
        <v>0</v>
      </c>
      <c r="BZ219" s="121" t="str">
        <f aca="false">IF(BY219,IF($AJ219,1,Constants!$B$22)*POWER(Constants!$B$23,MAX($AU219,0))*POWER(Constants!$B$24,MAX($AV219,0)),"")</f>
        <v/>
      </c>
      <c r="CA219" s="117" t="str">
        <f aca="false">IF(OR($BK219&lt;&gt;Constants!$B$12,NOT($BY219)),"",IF(NOT($AW219),0,Constants!$B$19*IF($AY219,1,MAX(0,MIN(1,(Constants!$B$20-W219)/Constants!$B$20)))))</f>
        <v/>
      </c>
      <c r="CB219" s="117" t="str">
        <f aca="false">IF(CA219="","",CA219*IF($AX219,1,Constants!$B$25)*BZ219)</f>
        <v/>
      </c>
      <c r="CC219" s="117" t="str">
        <f aca="false">IF(OR($BK219&lt;&gt;Constants!$B$12,NOT($BY219)),"",IF(NOT($AW219),0,IF(NOT($AY219),0,MAX(0,Constants!$B$21*(1-ABS(X219-$BM219)/$BM219)))))</f>
        <v/>
      </c>
      <c r="CD219" s="117" t="str">
        <f aca="false">IF(CC219="","",CC219*BZ219)</f>
        <v/>
      </c>
      <c r="CE219" s="117" t="str">
        <f aca="false">IF(OR($BK219&lt;&gt;Constants!$B$12,NOT($BY219)),"",IF(OR(NOT($AW219),NOT($AX219)),0,MIN(Constants!$B$18,(Constants!$B$29*$AZ219+Constants!$B$30*$BA219)*IF($AY219,1,MAX(0,MIN(1,(Constants!$B$20-W219)/Constants!$B$20))))))</f>
        <v/>
      </c>
      <c r="CF219" s="117" t="str">
        <f aca="false">IF(CE219="","",CE219*BZ219)</f>
        <v/>
      </c>
      <c r="CG219" s="122" t="str">
        <f aca="false">IF(OR($BK219&lt;&gt;Constants!$B$12,NOT($BY219)),"",CB219+CD219+CF219)</f>
        <v/>
      </c>
      <c r="CH219" s="119" t="n">
        <f aca="false">IF(OR(BN219="",BX219=""),TRUE(),BN219&lt;&gt;BX219)</f>
        <v>1</v>
      </c>
      <c r="CI219" s="117" t="str">
        <f aca="false">IF(OR($BK219&lt;&gt;Constants!$B$12,$BB219&lt;&gt;TRUE(),NOT($CH219)),"",IF(NOT($BE219),TRUE(),IF($BG219="","",$BG219)))</f>
        <v/>
      </c>
      <c r="CJ219" s="120" t="n">
        <f aca="false">IF(CI219="",FALSE(),IF(NOT($BE219),TRUE(),IF($BG219,ISNUMBER(AG219),ISNUMBER(AF219))))</f>
        <v>0</v>
      </c>
      <c r="CK219" s="121" t="str">
        <f aca="false">IF(CJ219,IF($AJ219,1,Constants!$B$22)*POWER(Constants!$B$23,MAX($BC219,0))*POWER(Constants!$B$24,MAX($BD219,0)),"")</f>
        <v/>
      </c>
      <c r="CL219" s="117" t="str">
        <f aca="false">IF(OR($BK219&lt;&gt;Constants!$B$12,NOT($CJ219)),"",IF(NOT($BE219),0,Constants!$B$19*IF($BG219,1,MAX(0,MIN(1,(Constants!$B$20-AF219)/Constants!$B$20)))))</f>
        <v/>
      </c>
      <c r="CM219" s="117" t="str">
        <f aca="false">IF(CL219="","",CL219*IF($BF219,1,Constants!$B$25)*CK219)</f>
        <v/>
      </c>
      <c r="CN219" s="117" t="str">
        <f aca="false">IF(OR($BK219&lt;&gt;Constants!$B$12,NOT($CJ219)),"",IF(NOT($BE219),0,IF(NOT($BG219),0,MAX(0,Constants!$B$21*(1-ABS(AG219-$BM219)/$BM219)))))</f>
        <v/>
      </c>
      <c r="CO219" s="117" t="str">
        <f aca="false">IF(CN219="","",CN219*CK219)</f>
        <v/>
      </c>
      <c r="CP219" s="117" t="str">
        <f aca="false">IF(OR($BK219&lt;&gt;Constants!$B$12,NOT($CJ219)),"",IF(OR(NOT($BE219),NOT($BF219)),0,MIN(Constants!$B$18,(Constants!$B$29*$BH219+Constants!$B$30*$BI219)*IF($BG219,1,MAX(0,MIN(1,(Constants!$B$20-AF219)/Constants!$B$20))))))</f>
        <v/>
      </c>
      <c r="CQ219" s="117" t="str">
        <f aca="false">IF(CP219="","",CP219*CK219)</f>
        <v/>
      </c>
      <c r="CR219" s="122" t="str">
        <f aca="false">IF(OR($BK219&lt;&gt;Constants!$B$12,NOT($CJ219)),"",CM219+CO219+CQ219)</f>
        <v/>
      </c>
      <c r="CS219" s="116" t="str">
        <f aca="false">IF(OR($BK219&lt;&gt;Constants!$B$12,ISBLANK($C219)),"",BW219)</f>
        <v/>
      </c>
      <c r="CT219" s="117" t="str">
        <f aca="false">IF(OR($BK219&lt;&gt;Constants!$B$12,ISBLANK($C219)),"",CG219)</f>
        <v/>
      </c>
      <c r="CU219" s="118" t="str">
        <f aca="false">IF(OR($BK219&lt;&gt;Constants!$B$12,ISBLANK($C219)),"",CR219)</f>
        <v/>
      </c>
      <c r="CV219" s="117" t="str">
        <f aca="false">IF(OR($BK219&lt;&gt;Constants!$B$12,ISBLANK($C219)),"",IF(COUNT(CS219:CU219)=0,0,MAX(CS219:CU219)))</f>
        <v/>
      </c>
      <c r="CW219" s="117" t="str">
        <f aca="false">IF($BK219&lt;&gt;Constants!$B$12,"",CV219)</f>
        <v/>
      </c>
      <c r="CX219" s="117" t="str">
        <f aca="false">IF(ISNUMBER(CW219), RANK(CW219,$CW$11:$CW$510), "")</f>
        <v/>
      </c>
      <c r="CY219" s="116" t="str">
        <f aca="false">IF(OR($BK219&lt;&gt;Constants!$B$12,ISBLANK($C219)),"",MAX(BT219,CD219,CO219))</f>
        <v/>
      </c>
      <c r="CZ219" s="117" t="str">
        <f aca="false">IF(ISNUMBER(CY219), RANK(CY219,CY$11:CY$510), "")</f>
        <v/>
      </c>
      <c r="DA219" s="117" t="str">
        <f aca="false">IF(OR($BK219&lt;&gt;Constants!$B$12,ISBLANK($C219)),"",MAX(AM219,AU219,IF($CH219,BC219,0)))</f>
        <v/>
      </c>
      <c r="DB219" s="117" t="str">
        <f aca="false">IF(ISNUMBER(DA219), RANK(DA219,DA$11:DA$510,1), "")</f>
        <v/>
      </c>
      <c r="DC219" s="117" t="str">
        <f aca="false">IF(OR($BK219&lt;&gt;Constants!$B$12,ISBLANK($C219)),"",MAX(BV219,CF219,CQ219))</f>
        <v/>
      </c>
      <c r="DD219" s="117" t="str">
        <f aca="false">IF(ISNUMBER(DC219),RANK(DC219,DC$11:DC$510),"")</f>
        <v/>
      </c>
      <c r="DE219" s="123" t="str">
        <f aca="false">IFERROR(IF(OR($BK219&lt;&gt;Constants!$B$12, ISBLANK($C219)),"",LARGE(CS219:CU219,2)), 0)</f>
        <v/>
      </c>
      <c r="DF219" s="118" t="str">
        <f aca="false">IF(ISNUMBER(DE219), RANK(DE219,DE$11:DE$510), "")</f>
        <v/>
      </c>
      <c r="DG219" s="117" t="str">
        <f aca="false">IF(ISBLANK($C219),"",IF(BK219=Constants!$B$12,RANK($CX219, $CX$11:$CX$510, 1)+
SUMPRODUCT(--($CX$11:$CX$510=$CX219),--($CZ219&gt;$CZ$11:$CZ$510))+
SUMPRODUCT(--($CX$11:$CX$510=$CX219),--($CZ219=$CZ$11:$CZ$510),--($DB219&gt;$DB$11:$DB$510))+
SUMPRODUCT(--($CX$11:$CX$510=$CX219),--($CZ219=$CZ$11:$CZ$510),--($DB219=$DB$11:$DB$510), --($DD219&gt;$DD$11:$DD$510))+
SUMPRODUCT(--($CX$11:$CX$510=$CX219),--($CZ219=$CZ$11:$CZ$510),--($DB219=$DB$11:$DB$510), --($DD219=$DD$11:$DD$510), --($DF219&gt;$DF$11:$DF$510))
,BK219)
)</f>
        <v/>
      </c>
      <c r="DH219" s="117" t="str">
        <f aca="false">IF(ISBLANK(C219),"",IF(BK219&lt;&gt;Constants!$B$12, BK219, CX219-DG219))</f>
        <v/>
      </c>
      <c r="DI219" s="118"/>
      <c r="DJ219" s="124"/>
      <c r="DK219" s="125" t="str">
        <f aca="false">IF(ISBLANK($C219),"",IF($BK219=Constants!$B$13,$BM219,""))</f>
        <v/>
      </c>
      <c r="DL219" s="124" t="str">
        <f aca="false">IF(ISBLANK($C219),"",IF($BK219&lt;&gt;Constants!$B$12,"",IF(COUNT($CS219:$CU219)=0,"",MATCH($CV219,$CS219:$CU219,0))))</f>
        <v/>
      </c>
      <c r="DM219" s="126" t="str">
        <f aca="false">IF(ISNUMBER($DL219),CHOOSE($DL219,$BR219,$CB219,$CM219),"")</f>
        <v/>
      </c>
      <c r="DN219" s="126" t="str">
        <f aca="false">IF(ISNUMBER($DL219),CHOOSE($DL219,$BT219,$CD219,$CO219),"")</f>
        <v/>
      </c>
      <c r="DO219" s="126" t="str">
        <f aca="false">IF(ISNUMBER($DL219),CHOOSE($DL219,$BV219,$CF219,$CQ219),"")</f>
        <v/>
      </c>
      <c r="DP219" s="127" t="str">
        <f aca="false">IF(ISBLANK(C219),"",IF(BK219&lt;&gt;Constants!$B$12, BK219 ,CW219))</f>
        <v/>
      </c>
      <c r="DQ219" s="128" t="str">
        <f aca="false">IF(ISBLANK($C219),"",IF($BK219&lt;&gt;Constants!$B$12,$BK219,$BL219))</f>
        <v/>
      </c>
      <c r="DR219" s="128" t="str">
        <f aca="false">IF(ISBLANK(C219),"",DH219)</f>
        <v/>
      </c>
      <c r="DS219" s="128" t="str">
        <f aca="false">IF(ISBLANK(C219),"",DG219)</f>
        <v/>
      </c>
      <c r="DT219" s="129" t="str">
        <f aca="false">IF(ISBLANK(C219),
  "",
IF(DS219=Constants!$B$9,COUNTA($C$11:$C510)+2,IF(DS219=Constants!$B$10,COUNTA($C$11:$C510)+1,IF(DS219=Constants!$B$11,COUNTA($C$11:$C510),DS219))))</f>
        <v/>
      </c>
      <c r="DU219" s="3"/>
      <c r="DV219" s="130" t="n">
        <f aca="false">IF(OR(ISNUMBER(DS219),DS219="DQ",DS219="P",DS219="NS"),
    1,
    0
)</f>
        <v>0</v>
      </c>
      <c r="DW219" s="130" t="n">
        <v>209</v>
      </c>
      <c r="DX219" s="130" t="str">
        <f aca="false">IF(ISBLANK($C219),"",IF(ISNUMBER(DT219),DT219+ROW($B219)/1000,""))</f>
        <v/>
      </c>
      <c r="DY219" s="130" t="str">
        <f aca="false">IF(ISNUMBER(DX219), RANK(DX219,DX$11:DX$510,1), "")</f>
        <v/>
      </c>
      <c r="DZ219" s="130" t="str">
        <f aca="false">IF(ISBLANK($C219),
    "",
    $B219
)</f>
        <v/>
      </c>
      <c r="EA219" s="130" t="str">
        <f aca="false">IF(ISBLANK($C219),
    "",
    $C219
)</f>
        <v/>
      </c>
      <c r="EB219" s="130" t="str">
        <f aca="false">IF(ISBLANK($C219),
    "",
    $D219
)</f>
        <v/>
      </c>
      <c r="EC219" s="130" t="str">
        <f aca="false">IF(ISBLANK($C219),"",$DQ219)</f>
        <v/>
      </c>
      <c r="ED219" s="131" t="str">
        <f aca="false">DP219</f>
        <v/>
      </c>
      <c r="EE219" s="130" t="str">
        <f aca="false">IF(ISBLANK($C219),
    "",
    DS219
)</f>
        <v/>
      </c>
      <c r="EF219" s="132" t="str">
        <f aca="false">IF(DW219&gt;DV$10,
    "",
    VLOOKUP(DW219,DY$11:EE717,7,FALSE())
)</f>
        <v/>
      </c>
      <c r="EG219" s="133" t="str">
        <f aca="false">IF(DW219&gt;DV$10,
    "",
    VLOOKUP(DW219,DY$11:EE717,2,FALSE())
)</f>
        <v/>
      </c>
      <c r="EH219" s="133" t="str">
        <f aca="false">IF(DW219&gt;DV$10,
    "",
    VLOOKUP(DW219,DY$11:EE717,3,FALSE())
)</f>
        <v/>
      </c>
      <c r="EI219" s="133" t="str">
        <f aca="false">IF(DW219&gt;DV$10,
    "",
    VLOOKUP(DW219,DY$11:EE717,4,FALSE())
)</f>
        <v/>
      </c>
      <c r="EJ219" s="134" t="str">
        <f aca="false">IF(DW219&gt;DV$10,
    "",
    VLOOKUP(DW219,DY$11:EE717,6,FALSE())
)</f>
        <v/>
      </c>
      <c r="EK219" s="59"/>
    </row>
    <row r="220" customFormat="false" ht="15.75" hidden="false" customHeight="false" outlineLevel="0" collapsed="false">
      <c r="A220" s="3"/>
      <c r="B220" s="153"/>
      <c r="C220" s="154"/>
      <c r="D220" s="135"/>
      <c r="E220" s="158"/>
      <c r="F220" s="137"/>
      <c r="G220" s="137"/>
      <c r="H220" s="138"/>
      <c r="I220" s="139"/>
      <c r="J220" s="140"/>
      <c r="K220" s="140"/>
      <c r="L220" s="140"/>
      <c r="M220" s="140"/>
      <c r="N220" s="141"/>
      <c r="O220" s="142"/>
      <c r="P220" s="137"/>
      <c r="Q220" s="138"/>
      <c r="R220" s="139"/>
      <c r="S220" s="140"/>
      <c r="T220" s="140"/>
      <c r="U220" s="140"/>
      <c r="V220" s="140"/>
      <c r="W220" s="141"/>
      <c r="X220" s="142"/>
      <c r="Y220" s="137"/>
      <c r="Z220" s="138"/>
      <c r="AA220" s="139"/>
      <c r="AB220" s="140"/>
      <c r="AC220" s="140"/>
      <c r="AD220" s="140"/>
      <c r="AE220" s="140"/>
      <c r="AF220" s="141"/>
      <c r="AG220" s="143"/>
      <c r="AH220" s="139"/>
      <c r="AI220" s="116"/>
      <c r="AJ220" s="116" t="str">
        <f aca="false">IF(ISBLANK($C220),
  "",
IF(E220=Constants!$B$7,
  TRUE(),
IF(E220=Constants!$B$8,
  FALSE(),
  TRUE()
)))</f>
        <v/>
      </c>
      <c r="AK220" s="117" t="str">
        <f aca="false">IF(ISBLANK($C220),"",IF(F220=Constants!$B$8,FALSE(),TRUE()))</f>
        <v/>
      </c>
      <c r="AL220" s="117" t="str">
        <f aca="false">IF(ISBLANK($C220),"",COUNTA($G220:$O220)&gt;0)</f>
        <v/>
      </c>
      <c r="AM220" s="117" t="str">
        <f aca="false">IF(OR(ISBLANK($C220),$AL220&lt;&gt;TRUE()),"",IF(ISBLANK(G220),Constants!$B$27,MAX(0,G220)))</f>
        <v/>
      </c>
      <c r="AN220" s="117" t="str">
        <f aca="false">IF(OR(ISBLANK($C220),$AL220&lt;&gt;TRUE()),"",IF(ISBLANK(H220),Constants!$B$28,MAX(0,H220)))</f>
        <v/>
      </c>
      <c r="AO220" s="117" t="str">
        <f aca="false">IF(OR(ISBLANK($C220),$AL220&lt;&gt;TRUE()),"",IF(J220=Constants!$B$7,TRUE(),IF(J220=Constants!$B$8,FALSE(),TRUE())))</f>
        <v/>
      </c>
      <c r="AP220" s="117" t="str">
        <f aca="false">IF(OR(ISBLANK($C220),$AL220&lt;&gt;TRUE()),"",IF(I220=Constants!$B$7,TRUE(),IF(I220=Constants!$B$8,FALSE(),TRUE())))</f>
        <v/>
      </c>
      <c r="AQ220" s="117" t="str">
        <f aca="false">IF(OR(ISBLANK($C220),$AL220&lt;&gt;TRUE()),"",IF(K220=Constants!$B$33,TRUE(),IF(K220=Constants!$B$34,FALSE(),IF(AND(ISNUMBER(O220),OR(ISBLANK(N220),N220=0)),TRUE(),IF(AND(ISBLANK(O220),ISNUMBER(N220),N220&lt;&gt;0),FALSE(),"")))))</f>
        <v/>
      </c>
      <c r="AR220" s="117" t="str">
        <f aca="false">IF(OR(ISBLANK($C220),$AL220&lt;&gt;TRUE()),"",IF(ISBLANK(L220),Constants!$B$35,MAX(0,MIN(Constants!$B$31,L220))))</f>
        <v/>
      </c>
      <c r="AS220" s="117" t="str">
        <f aca="false">IF(OR(ISBLANK($C220),$AL220&lt;&gt;TRUE()),"",IF(ISBLANK(M220),Constants!$B$35,MAX(0,MIN(Constants!$B$32,M220))))</f>
        <v/>
      </c>
      <c r="AT220" s="117" t="str">
        <f aca="false">IF(ISBLANK($C220),"",COUNTA($P220:$X220)&gt;0)</f>
        <v/>
      </c>
      <c r="AU220" s="117" t="str">
        <f aca="false">IF(OR(ISBLANK($C220),$AT220&lt;&gt;TRUE()),"",IF(ISBLANK(P220),Constants!$B$27,MAX(0,P220)))</f>
        <v/>
      </c>
      <c r="AV220" s="117" t="str">
        <f aca="false">IF(OR(ISBLANK($C220),$AT220&lt;&gt;TRUE()),"",IF(ISBLANK(Q220),Constants!$B$28,MAX(0,Q220)))</f>
        <v/>
      </c>
      <c r="AW220" s="117" t="str">
        <f aca="false">IF(OR(ISBLANK($C220),$AT220&lt;&gt;TRUE()),"",IF(S220=Constants!$B$7,TRUE(),IF(S220=Constants!$B$8,FALSE(),TRUE())))</f>
        <v/>
      </c>
      <c r="AX220" s="117" t="str">
        <f aca="false">IF(OR(ISBLANK($C220),$AT220&lt;&gt;TRUE()),"",IF(R220=Constants!$B$7,TRUE(),IF(R220=Constants!$B$8,FALSE(),TRUE())))</f>
        <v/>
      </c>
      <c r="AY220" s="117" t="str">
        <f aca="false">IF(OR(ISBLANK($C220),$AT220&lt;&gt;TRUE()),"",IF(T220=Constants!$B$33,TRUE(),IF(T220=Constants!$B$34,FALSE(),IF(AND(ISNUMBER(X220),OR(ISBLANK(W220),W220=0)),TRUE(),IF(AND(ISBLANK(X220),ISNUMBER(W220),W220&lt;&gt;0),FALSE(),"")))))</f>
        <v/>
      </c>
      <c r="AZ220" s="117" t="str">
        <f aca="false">IF(OR(ISBLANK($C220),$AT220&lt;&gt;TRUE()),"",IF(ISBLANK(U220),Constants!$B$35,MAX(0,MIN(Constants!$B$31,U220))))</f>
        <v/>
      </c>
      <c r="BA220" s="117" t="str">
        <f aca="false">IF(OR(ISBLANK($C220),$AT220&lt;&gt;TRUE()),"",IF(ISBLANK(V220),Constants!$B$35,MAX(0,MIN(Constants!$B$32,V220))))</f>
        <v/>
      </c>
      <c r="BB220" s="117" t="str">
        <f aca="false">IF(ISBLANK($C220),"",COUNTA($Y220:$AG220)&gt;0)</f>
        <v/>
      </c>
      <c r="BC220" s="117" t="str">
        <f aca="false">IF(OR(ISBLANK($C220),$BB220&lt;&gt;TRUE()),"",IF(ISBLANK(Y220),Constants!$B$27,MAX(0,Y220)))</f>
        <v/>
      </c>
      <c r="BD220" s="117" t="str">
        <f aca="false">IF(OR(ISBLANK($C220),$BB220&lt;&gt;TRUE()),"",IF(ISBLANK(Z220),Constants!$B$28,MAX(0,Z220)))</f>
        <v/>
      </c>
      <c r="BE220" s="117" t="str">
        <f aca="false">IF(OR(ISBLANK($C220),$BB220&lt;&gt;TRUE()),"",IF(AB220=Constants!$B$7,TRUE(),IF(AB220=Constants!$B$8,FALSE(),TRUE())))</f>
        <v/>
      </c>
      <c r="BF220" s="117" t="str">
        <f aca="false">IF(OR(ISBLANK($C220),$BB220&lt;&gt;TRUE()),"",IF(AA220=Constants!$B$7,TRUE(),IF(AA220=Constants!$B$8,FALSE(),TRUE())))</f>
        <v/>
      </c>
      <c r="BG220" s="117" t="str">
        <f aca="false">IF(OR(ISBLANK($C220),$BB220&lt;&gt;TRUE()),"",IF(AC220=Constants!$B$33,TRUE(),IF(AC220=Constants!$B$34,FALSE(),IF(AND(ISNUMBER(AG220),OR(ISBLANK(AF220),AF220=0)),TRUE(),IF(AND(ISBLANK(AG220),ISNUMBER(AF220),AF220&lt;&gt;0),FALSE(),"")))))</f>
        <v/>
      </c>
      <c r="BH220" s="117" t="str">
        <f aca="false">IF(OR(ISBLANK($C220),$BB220&lt;&gt;TRUE()),"",IF(ISBLANK(AD220),Constants!$B$35,MAX(0,MIN(Constants!$B$31,AD220))))</f>
        <v/>
      </c>
      <c r="BI220" s="117" t="str">
        <f aca="false">IF(OR(ISBLANK($C220),$BB220&lt;&gt;TRUE()),"",IF(ISBLANK(AE220),Constants!$B$35,MAX(0,MIN(Constants!$B$32,AE220))))</f>
        <v/>
      </c>
      <c r="BJ220" s="118" t="str">
        <f aca="false">IF(ISBLANK($C220),
  "",
IF(AH220=Constants!$B$7,
  TRUE(),
IF(AH220=Constants!$B$8,
  FALSE(),
  FALSE()
)))</f>
        <v/>
      </c>
      <c r="BK220" s="117" t="str">
        <f aca="false">IF(ISBLANK($C220),"",IF($BJ220,Constants!$B$9,IF(COUNTA($E220:$AH220)=0,Constants!$B$10,IF(NOT($AK220),Constants!$B$11,IF(AND(NOT(ISNUMBER($BM220)),COUNTA($O220,$X220,$AG220)&gt;0),Constants!$B$13,Constants!$B$12)))))</f>
        <v/>
      </c>
      <c r="BL220" s="117" t="str">
        <f aca="false">IF(ISBLANK($C220),"",IF($BK220&lt;&gt;Constants!$B$12,$BK220,Constants!$B$4))</f>
        <v/>
      </c>
      <c r="BM220" s="116" t="str">
        <f aca="false">IF(OR(ISBLANK($D$8), NOT(ISNUMBER($D$8))), Constants!$B$17,$D$8)</f>
        <v>ERROR: Set Target Time in cell D8</v>
      </c>
      <c r="BN220" s="119" t="str">
        <f aca="false">IF(OR($BK220&lt;&gt;Constants!$B$12,$AL220&lt;&gt;TRUE()),"",IF(NOT($AO220),TRUE(),IF($AQ220="","",$AQ220)))</f>
        <v/>
      </c>
      <c r="BO220" s="120" t="n">
        <f aca="false">IF(BN220="",FALSE(),IF(NOT($AO220),TRUE(),IF($AQ220,ISNUMBER(O220),ISNUMBER(N220))))</f>
        <v>0</v>
      </c>
      <c r="BP220" s="121" t="str">
        <f aca="false">IF(BO220,IF($AJ220,1,Constants!$B$22)*POWER(Constants!$B$23,MAX($AM220,0))*POWER(Constants!$B$24,MAX($AN220,0)),"")</f>
        <v/>
      </c>
      <c r="BQ220" s="117" t="str">
        <f aca="false">IF(OR($BK220&lt;&gt;Constants!$B$12,NOT($BO220)),"",IF(NOT($AO220),0,Constants!$B$19*IF($AQ220,1,MAX(0,MIN(1,(Constants!$B$20-N220)/Constants!$B$20)))))</f>
        <v/>
      </c>
      <c r="BR220" s="117" t="str">
        <f aca="false">IF(BQ220="","",BQ220*IF($AP220,1,Constants!$B$25)*BP220)</f>
        <v/>
      </c>
      <c r="BS220" s="117" t="str">
        <f aca="false">IF(OR($BK220&lt;&gt;Constants!$B$12,NOT($BO220)),"",IF(NOT($AO220),0,IF(NOT($AQ220),0,MAX(0,Constants!$B$21*(1-ABS(O220-$BM220)/$BM220)))))</f>
        <v/>
      </c>
      <c r="BT220" s="117" t="str">
        <f aca="false">IF(BS220="","",BS220*BP220)</f>
        <v/>
      </c>
      <c r="BU220" s="117" t="str">
        <f aca="false">IF(OR($BK220&lt;&gt;Constants!$B$12,NOT($BO220)),"",IF(OR(NOT($AO220),NOT($AP220)),0,MIN(Constants!$B$18,(Constants!$B$29*$AR220+Constants!$B$30*$AS220)*IF($AQ220,1,MAX(0,MIN(1,(Constants!$B$20-N220)/Constants!$B$20))))))</f>
        <v/>
      </c>
      <c r="BV220" s="117" t="str">
        <f aca="false">IF(BU220="","",BU220*BP220)</f>
        <v/>
      </c>
      <c r="BW220" s="122" t="str">
        <f aca="false">IF(OR($BK220&lt;&gt;Constants!$B$12,NOT($BO220)),"",BR220+BT220+BV220)</f>
        <v/>
      </c>
      <c r="BX220" s="119" t="str">
        <f aca="false">IF(OR($BK220&lt;&gt;Constants!$B$12,$AT220&lt;&gt;TRUE()),"",IF(NOT($AW220),TRUE(),IF($AY220="","",$AY220)))</f>
        <v/>
      </c>
      <c r="BY220" s="120" t="n">
        <f aca="false">IF(BX220="",FALSE(),IF(NOT($AW220),TRUE(),IF($AY220,ISNUMBER(X220),ISNUMBER(W220))))</f>
        <v>0</v>
      </c>
      <c r="BZ220" s="121" t="str">
        <f aca="false">IF(BY220,IF($AJ220,1,Constants!$B$22)*POWER(Constants!$B$23,MAX($AU220,0))*POWER(Constants!$B$24,MAX($AV220,0)),"")</f>
        <v/>
      </c>
      <c r="CA220" s="117" t="str">
        <f aca="false">IF(OR($BK220&lt;&gt;Constants!$B$12,NOT($BY220)),"",IF(NOT($AW220),0,Constants!$B$19*IF($AY220,1,MAX(0,MIN(1,(Constants!$B$20-W220)/Constants!$B$20)))))</f>
        <v/>
      </c>
      <c r="CB220" s="117" t="str">
        <f aca="false">IF(CA220="","",CA220*IF($AX220,1,Constants!$B$25)*BZ220)</f>
        <v/>
      </c>
      <c r="CC220" s="117" t="str">
        <f aca="false">IF(OR($BK220&lt;&gt;Constants!$B$12,NOT($BY220)),"",IF(NOT($AW220),0,IF(NOT($AY220),0,MAX(0,Constants!$B$21*(1-ABS(X220-$BM220)/$BM220)))))</f>
        <v/>
      </c>
      <c r="CD220" s="117" t="str">
        <f aca="false">IF(CC220="","",CC220*BZ220)</f>
        <v/>
      </c>
      <c r="CE220" s="117" t="str">
        <f aca="false">IF(OR($BK220&lt;&gt;Constants!$B$12,NOT($BY220)),"",IF(OR(NOT($AW220),NOT($AX220)),0,MIN(Constants!$B$18,(Constants!$B$29*$AZ220+Constants!$B$30*$BA220)*IF($AY220,1,MAX(0,MIN(1,(Constants!$B$20-W220)/Constants!$B$20))))))</f>
        <v/>
      </c>
      <c r="CF220" s="117" t="str">
        <f aca="false">IF(CE220="","",CE220*BZ220)</f>
        <v/>
      </c>
      <c r="CG220" s="122" t="str">
        <f aca="false">IF(OR($BK220&lt;&gt;Constants!$B$12,NOT($BY220)),"",CB220+CD220+CF220)</f>
        <v/>
      </c>
      <c r="CH220" s="119" t="n">
        <f aca="false">IF(OR(BN220="",BX220=""),TRUE(),BN220&lt;&gt;BX220)</f>
        <v>1</v>
      </c>
      <c r="CI220" s="117" t="str">
        <f aca="false">IF(OR($BK220&lt;&gt;Constants!$B$12,$BB220&lt;&gt;TRUE(),NOT($CH220)),"",IF(NOT($BE220),TRUE(),IF($BG220="","",$BG220)))</f>
        <v/>
      </c>
      <c r="CJ220" s="120" t="n">
        <f aca="false">IF(CI220="",FALSE(),IF(NOT($BE220),TRUE(),IF($BG220,ISNUMBER(AG220),ISNUMBER(AF220))))</f>
        <v>0</v>
      </c>
      <c r="CK220" s="121" t="str">
        <f aca="false">IF(CJ220,IF($AJ220,1,Constants!$B$22)*POWER(Constants!$B$23,MAX($BC220,0))*POWER(Constants!$B$24,MAX($BD220,0)),"")</f>
        <v/>
      </c>
      <c r="CL220" s="117" t="str">
        <f aca="false">IF(OR($BK220&lt;&gt;Constants!$B$12,NOT($CJ220)),"",IF(NOT($BE220),0,Constants!$B$19*IF($BG220,1,MAX(0,MIN(1,(Constants!$B$20-AF220)/Constants!$B$20)))))</f>
        <v/>
      </c>
      <c r="CM220" s="117" t="str">
        <f aca="false">IF(CL220="","",CL220*IF($BF220,1,Constants!$B$25)*CK220)</f>
        <v/>
      </c>
      <c r="CN220" s="117" t="str">
        <f aca="false">IF(OR($BK220&lt;&gt;Constants!$B$12,NOT($CJ220)),"",IF(NOT($BE220),0,IF(NOT($BG220),0,MAX(0,Constants!$B$21*(1-ABS(AG220-$BM220)/$BM220)))))</f>
        <v/>
      </c>
      <c r="CO220" s="117" t="str">
        <f aca="false">IF(CN220="","",CN220*CK220)</f>
        <v/>
      </c>
      <c r="CP220" s="117" t="str">
        <f aca="false">IF(OR($BK220&lt;&gt;Constants!$B$12,NOT($CJ220)),"",IF(OR(NOT($BE220),NOT($BF220)),0,MIN(Constants!$B$18,(Constants!$B$29*$BH220+Constants!$B$30*$BI220)*IF($BG220,1,MAX(0,MIN(1,(Constants!$B$20-AF220)/Constants!$B$20))))))</f>
        <v/>
      </c>
      <c r="CQ220" s="117" t="str">
        <f aca="false">IF(CP220="","",CP220*CK220)</f>
        <v/>
      </c>
      <c r="CR220" s="122" t="str">
        <f aca="false">IF(OR($BK220&lt;&gt;Constants!$B$12,NOT($CJ220)),"",CM220+CO220+CQ220)</f>
        <v/>
      </c>
      <c r="CS220" s="116" t="str">
        <f aca="false">IF(OR($BK220&lt;&gt;Constants!$B$12,ISBLANK($C220)),"",BW220)</f>
        <v/>
      </c>
      <c r="CT220" s="117" t="str">
        <f aca="false">IF(OR($BK220&lt;&gt;Constants!$B$12,ISBLANK($C220)),"",CG220)</f>
        <v/>
      </c>
      <c r="CU220" s="118" t="str">
        <f aca="false">IF(OR($BK220&lt;&gt;Constants!$B$12,ISBLANK($C220)),"",CR220)</f>
        <v/>
      </c>
      <c r="CV220" s="117" t="str">
        <f aca="false">IF(OR($BK220&lt;&gt;Constants!$B$12,ISBLANK($C220)),"",IF(COUNT(CS220:CU220)=0,0,MAX(CS220:CU220)))</f>
        <v/>
      </c>
      <c r="CW220" s="117" t="str">
        <f aca="false">IF($BK220&lt;&gt;Constants!$B$12,"",CV220)</f>
        <v/>
      </c>
      <c r="CX220" s="117" t="str">
        <f aca="false">IF(ISNUMBER(CW220), RANK(CW220,$CW$11:$CW$510), "")</f>
        <v/>
      </c>
      <c r="CY220" s="116" t="str">
        <f aca="false">IF(OR($BK220&lt;&gt;Constants!$B$12,ISBLANK($C220)),"",MAX(BT220,CD220,CO220))</f>
        <v/>
      </c>
      <c r="CZ220" s="117" t="str">
        <f aca="false">IF(ISNUMBER(CY220), RANK(CY220,CY$11:CY$510), "")</f>
        <v/>
      </c>
      <c r="DA220" s="117" t="str">
        <f aca="false">IF(OR($BK220&lt;&gt;Constants!$B$12,ISBLANK($C220)),"",MAX(AM220,AU220,IF($CH220,BC220,0)))</f>
        <v/>
      </c>
      <c r="DB220" s="117" t="str">
        <f aca="false">IF(ISNUMBER(DA220), RANK(DA220,DA$11:DA$510,1), "")</f>
        <v/>
      </c>
      <c r="DC220" s="117" t="str">
        <f aca="false">IF(OR($BK220&lt;&gt;Constants!$B$12,ISBLANK($C220)),"",MAX(BV220,CF220,CQ220))</f>
        <v/>
      </c>
      <c r="DD220" s="117" t="str">
        <f aca="false">IF(ISNUMBER(DC220),RANK(DC220,DC$11:DC$510),"")</f>
        <v/>
      </c>
      <c r="DE220" s="123" t="str">
        <f aca="false">IFERROR(IF(OR($BK220&lt;&gt;Constants!$B$12, ISBLANK($C220)),"",LARGE(CS220:CU220,2)), 0)</f>
        <v/>
      </c>
      <c r="DF220" s="118" t="str">
        <f aca="false">IF(ISNUMBER(DE220), RANK(DE220,DE$11:DE$510), "")</f>
        <v/>
      </c>
      <c r="DG220" s="117" t="str">
        <f aca="false">IF(ISBLANK($C220),"",IF(BK220=Constants!$B$12,RANK($CX220, $CX$11:$CX$510, 1)+
SUMPRODUCT(--($CX$11:$CX$510=$CX220),--($CZ220&gt;$CZ$11:$CZ$510))+
SUMPRODUCT(--($CX$11:$CX$510=$CX220),--($CZ220=$CZ$11:$CZ$510),--($DB220&gt;$DB$11:$DB$510))+
SUMPRODUCT(--($CX$11:$CX$510=$CX220),--($CZ220=$CZ$11:$CZ$510),--($DB220=$DB$11:$DB$510), --($DD220&gt;$DD$11:$DD$510))+
SUMPRODUCT(--($CX$11:$CX$510=$CX220),--($CZ220=$CZ$11:$CZ$510),--($DB220=$DB$11:$DB$510), --($DD220=$DD$11:$DD$510), --($DF220&gt;$DF$11:$DF$510))
,BK220)
)</f>
        <v/>
      </c>
      <c r="DH220" s="117" t="str">
        <f aca="false">IF(ISBLANK(C220),"",IF(BK220&lt;&gt;Constants!$B$12, BK220, CX220-DG220))</f>
        <v/>
      </c>
      <c r="DI220" s="118"/>
      <c r="DJ220" s="124"/>
      <c r="DK220" s="125" t="str">
        <f aca="false">IF(ISBLANK($C220),"",IF($BK220=Constants!$B$13,$BM220,""))</f>
        <v/>
      </c>
      <c r="DL220" s="124" t="str">
        <f aca="false">IF(ISBLANK($C220),"",IF($BK220&lt;&gt;Constants!$B$12,"",IF(COUNT($CS220:$CU220)=0,"",MATCH($CV220,$CS220:$CU220,0))))</f>
        <v/>
      </c>
      <c r="DM220" s="126" t="str">
        <f aca="false">IF(ISNUMBER($DL220),CHOOSE($DL220,$BR220,$CB220,$CM220),"")</f>
        <v/>
      </c>
      <c r="DN220" s="126" t="str">
        <f aca="false">IF(ISNUMBER($DL220),CHOOSE($DL220,$BT220,$CD220,$CO220),"")</f>
        <v/>
      </c>
      <c r="DO220" s="126" t="str">
        <f aca="false">IF(ISNUMBER($DL220),CHOOSE($DL220,$BV220,$CF220,$CQ220),"")</f>
        <v/>
      </c>
      <c r="DP220" s="127" t="str">
        <f aca="false">IF(ISBLANK(C220),"",IF(BK220&lt;&gt;Constants!$B$12, BK220 ,CW220))</f>
        <v/>
      </c>
      <c r="DQ220" s="128" t="str">
        <f aca="false">IF(ISBLANK($C220),"",IF($BK220&lt;&gt;Constants!$B$12,$BK220,$BL220))</f>
        <v/>
      </c>
      <c r="DR220" s="128" t="str">
        <f aca="false">IF(ISBLANK(C220),"",DH220)</f>
        <v/>
      </c>
      <c r="DS220" s="128" t="str">
        <f aca="false">IF(ISBLANK(C220),"",DG220)</f>
        <v/>
      </c>
      <c r="DT220" s="129" t="str">
        <f aca="false">IF(ISBLANK(C220),
  "",
IF(DS220=Constants!$B$9,COUNTA($C$11:$C510)+2,IF(DS220=Constants!$B$10,COUNTA($C$11:$C510)+1,IF(DS220=Constants!$B$11,COUNTA($C$11:$C510),DS220))))</f>
        <v/>
      </c>
      <c r="DU220" s="3"/>
      <c r="DV220" s="130" t="n">
        <f aca="false">IF(OR(ISNUMBER(DS220),DS220="DQ",DS220="P",DS220="NS"),
    1,
    0
)</f>
        <v>0</v>
      </c>
      <c r="DW220" s="130" t="n">
        <v>210</v>
      </c>
      <c r="DX220" s="130" t="str">
        <f aca="false">IF(ISBLANK($C220),"",IF(ISNUMBER(DT220),DT220+ROW($B220)/1000,""))</f>
        <v/>
      </c>
      <c r="DY220" s="130" t="str">
        <f aca="false">IF(ISNUMBER(DX220), RANK(DX220,DX$11:DX$510,1), "")</f>
        <v/>
      </c>
      <c r="DZ220" s="130" t="str">
        <f aca="false">IF(ISBLANK($C220),
    "",
    $B220
)</f>
        <v/>
      </c>
      <c r="EA220" s="130" t="str">
        <f aca="false">IF(ISBLANK($C220),
    "",
    $C220
)</f>
        <v/>
      </c>
      <c r="EB220" s="130" t="str">
        <f aca="false">IF(ISBLANK($C220),
    "",
    $D220
)</f>
        <v/>
      </c>
      <c r="EC220" s="130" t="str">
        <f aca="false">IF(ISBLANK($C220),"",$DQ220)</f>
        <v/>
      </c>
      <c r="ED220" s="131" t="str">
        <f aca="false">DP220</f>
        <v/>
      </c>
      <c r="EE220" s="130" t="str">
        <f aca="false">IF(ISBLANK($C220),
    "",
    DS220
)</f>
        <v/>
      </c>
      <c r="EF220" s="132" t="str">
        <f aca="false">IF(DW220&gt;DV$10,
    "",
    VLOOKUP(DW220,DY$11:EE718,7,FALSE())
)</f>
        <v/>
      </c>
      <c r="EG220" s="133" t="str">
        <f aca="false">IF(DW220&gt;DV$10,
    "",
    VLOOKUP(DW220,DY$11:EE718,2,FALSE())
)</f>
        <v/>
      </c>
      <c r="EH220" s="133" t="str">
        <f aca="false">IF(DW220&gt;DV$10,
    "",
    VLOOKUP(DW220,DY$11:EE718,3,FALSE())
)</f>
        <v/>
      </c>
      <c r="EI220" s="133" t="str">
        <f aca="false">IF(DW220&gt;DV$10,
    "",
    VLOOKUP(DW220,DY$11:EE718,4,FALSE())
)</f>
        <v/>
      </c>
      <c r="EJ220" s="134" t="str">
        <f aca="false">IF(DW220&gt;DV$10,
    "",
    VLOOKUP(DW220,DY$11:EE718,6,FALSE())
)</f>
        <v/>
      </c>
      <c r="EK220" s="59"/>
    </row>
    <row r="221" customFormat="false" ht="15.75" hidden="false" customHeight="false" outlineLevel="0" collapsed="false">
      <c r="A221" s="3"/>
      <c r="B221" s="155"/>
      <c r="C221" s="156"/>
      <c r="D221" s="96"/>
      <c r="E221" s="157"/>
      <c r="F221" s="148"/>
      <c r="G221" s="148"/>
      <c r="H221" s="149"/>
      <c r="I221" s="150"/>
      <c r="J221" s="151"/>
      <c r="K221" s="151"/>
      <c r="L221" s="151"/>
      <c r="M221" s="151"/>
      <c r="N221" s="152"/>
      <c r="O221" s="103"/>
      <c r="P221" s="148"/>
      <c r="Q221" s="149"/>
      <c r="R221" s="150"/>
      <c r="S221" s="151"/>
      <c r="T221" s="151"/>
      <c r="U221" s="151"/>
      <c r="V221" s="151"/>
      <c r="W221" s="152"/>
      <c r="X221" s="103"/>
      <c r="Y221" s="148"/>
      <c r="Z221" s="149"/>
      <c r="AA221" s="150"/>
      <c r="AB221" s="151"/>
      <c r="AC221" s="151"/>
      <c r="AD221" s="151"/>
      <c r="AE221" s="151"/>
      <c r="AF221" s="152"/>
      <c r="AG221" s="104"/>
      <c r="AH221" s="150"/>
      <c r="AI221" s="73"/>
      <c r="AJ221" s="73" t="str">
        <f aca="false">IF(ISBLANK($C221),
  "",
IF(E221=Constants!$B$7,
  TRUE(),
IF(E221=Constants!$B$8,
  FALSE(),
  TRUE()
)))</f>
        <v/>
      </c>
      <c r="AK221" s="74" t="str">
        <f aca="false">IF(ISBLANK($C221),"",IF(F221=Constants!$B$8,FALSE(),TRUE()))</f>
        <v/>
      </c>
      <c r="AL221" s="74" t="str">
        <f aca="false">IF(ISBLANK($C221),"",COUNTA($G221:$O221)&gt;0)</f>
        <v/>
      </c>
      <c r="AM221" s="74" t="str">
        <f aca="false">IF(OR(ISBLANK($C221),$AL221&lt;&gt;TRUE()),"",IF(ISBLANK(G221),Constants!$B$27,MAX(0,G221)))</f>
        <v/>
      </c>
      <c r="AN221" s="74" t="str">
        <f aca="false">IF(OR(ISBLANK($C221),$AL221&lt;&gt;TRUE()),"",IF(ISBLANK(H221),Constants!$B$28,MAX(0,H221)))</f>
        <v/>
      </c>
      <c r="AO221" s="74" t="str">
        <f aca="false">IF(OR(ISBLANK($C221),$AL221&lt;&gt;TRUE()),"",IF(J221=Constants!$B$7,TRUE(),IF(J221=Constants!$B$8,FALSE(),TRUE())))</f>
        <v/>
      </c>
      <c r="AP221" s="74" t="str">
        <f aca="false">IF(OR(ISBLANK($C221),$AL221&lt;&gt;TRUE()),"",IF(I221=Constants!$B$7,TRUE(),IF(I221=Constants!$B$8,FALSE(),TRUE())))</f>
        <v/>
      </c>
      <c r="AQ221" s="74" t="str">
        <f aca="false">IF(OR(ISBLANK($C221),$AL221&lt;&gt;TRUE()),"",IF(K221=Constants!$B$33,TRUE(),IF(K221=Constants!$B$34,FALSE(),IF(AND(ISNUMBER(O221),OR(ISBLANK(N221),N221=0)),TRUE(),IF(AND(ISBLANK(O221),ISNUMBER(N221),N221&lt;&gt;0),FALSE(),"")))))</f>
        <v/>
      </c>
      <c r="AR221" s="74" t="str">
        <f aca="false">IF(OR(ISBLANK($C221),$AL221&lt;&gt;TRUE()),"",IF(ISBLANK(L221),Constants!$B$35,MAX(0,MIN(Constants!$B$31,L221))))</f>
        <v/>
      </c>
      <c r="AS221" s="74" t="str">
        <f aca="false">IF(OR(ISBLANK($C221),$AL221&lt;&gt;TRUE()),"",IF(ISBLANK(M221),Constants!$B$35,MAX(0,MIN(Constants!$B$32,M221))))</f>
        <v/>
      </c>
      <c r="AT221" s="74" t="str">
        <f aca="false">IF(ISBLANK($C221),"",COUNTA($P221:$X221)&gt;0)</f>
        <v/>
      </c>
      <c r="AU221" s="74" t="str">
        <f aca="false">IF(OR(ISBLANK($C221),$AT221&lt;&gt;TRUE()),"",IF(ISBLANK(P221),Constants!$B$27,MAX(0,P221)))</f>
        <v/>
      </c>
      <c r="AV221" s="74" t="str">
        <f aca="false">IF(OR(ISBLANK($C221),$AT221&lt;&gt;TRUE()),"",IF(ISBLANK(Q221),Constants!$B$28,MAX(0,Q221)))</f>
        <v/>
      </c>
      <c r="AW221" s="74" t="str">
        <f aca="false">IF(OR(ISBLANK($C221),$AT221&lt;&gt;TRUE()),"",IF(S221=Constants!$B$7,TRUE(),IF(S221=Constants!$B$8,FALSE(),TRUE())))</f>
        <v/>
      </c>
      <c r="AX221" s="74" t="str">
        <f aca="false">IF(OR(ISBLANK($C221),$AT221&lt;&gt;TRUE()),"",IF(R221=Constants!$B$7,TRUE(),IF(R221=Constants!$B$8,FALSE(),TRUE())))</f>
        <v/>
      </c>
      <c r="AY221" s="74" t="str">
        <f aca="false">IF(OR(ISBLANK($C221),$AT221&lt;&gt;TRUE()),"",IF(T221=Constants!$B$33,TRUE(),IF(T221=Constants!$B$34,FALSE(),IF(AND(ISNUMBER(X221),OR(ISBLANK(W221),W221=0)),TRUE(),IF(AND(ISBLANK(X221),ISNUMBER(W221),W221&lt;&gt;0),FALSE(),"")))))</f>
        <v/>
      </c>
      <c r="AZ221" s="74" t="str">
        <f aca="false">IF(OR(ISBLANK($C221),$AT221&lt;&gt;TRUE()),"",IF(ISBLANK(U221),Constants!$B$35,MAX(0,MIN(Constants!$B$31,U221))))</f>
        <v/>
      </c>
      <c r="BA221" s="74" t="str">
        <f aca="false">IF(OR(ISBLANK($C221),$AT221&lt;&gt;TRUE()),"",IF(ISBLANK(V221),Constants!$B$35,MAX(0,MIN(Constants!$B$32,V221))))</f>
        <v/>
      </c>
      <c r="BB221" s="74" t="str">
        <f aca="false">IF(ISBLANK($C221),"",COUNTA($Y221:$AG221)&gt;0)</f>
        <v/>
      </c>
      <c r="BC221" s="74" t="str">
        <f aca="false">IF(OR(ISBLANK($C221),$BB221&lt;&gt;TRUE()),"",IF(ISBLANK(Y221),Constants!$B$27,MAX(0,Y221)))</f>
        <v/>
      </c>
      <c r="BD221" s="74" t="str">
        <f aca="false">IF(OR(ISBLANK($C221),$BB221&lt;&gt;TRUE()),"",IF(ISBLANK(Z221),Constants!$B$28,MAX(0,Z221)))</f>
        <v/>
      </c>
      <c r="BE221" s="74" t="str">
        <f aca="false">IF(OR(ISBLANK($C221),$BB221&lt;&gt;TRUE()),"",IF(AB221=Constants!$B$7,TRUE(),IF(AB221=Constants!$B$8,FALSE(),TRUE())))</f>
        <v/>
      </c>
      <c r="BF221" s="74" t="str">
        <f aca="false">IF(OR(ISBLANK($C221),$BB221&lt;&gt;TRUE()),"",IF(AA221=Constants!$B$7,TRUE(),IF(AA221=Constants!$B$8,FALSE(),TRUE())))</f>
        <v/>
      </c>
      <c r="BG221" s="74" t="str">
        <f aca="false">IF(OR(ISBLANK($C221),$BB221&lt;&gt;TRUE()),"",IF(AC221=Constants!$B$33,TRUE(),IF(AC221=Constants!$B$34,FALSE(),IF(AND(ISNUMBER(AG221),OR(ISBLANK(AF221),AF221=0)),TRUE(),IF(AND(ISBLANK(AG221),ISNUMBER(AF221),AF221&lt;&gt;0),FALSE(),"")))))</f>
        <v/>
      </c>
      <c r="BH221" s="74" t="str">
        <f aca="false">IF(OR(ISBLANK($C221),$BB221&lt;&gt;TRUE()),"",IF(ISBLANK(AD221),Constants!$B$35,MAX(0,MIN(Constants!$B$31,AD221))))</f>
        <v/>
      </c>
      <c r="BI221" s="74" t="str">
        <f aca="false">IF(OR(ISBLANK($C221),$BB221&lt;&gt;TRUE()),"",IF(ISBLANK(AE221),Constants!$B$35,MAX(0,MIN(Constants!$B$32,AE221))))</f>
        <v/>
      </c>
      <c r="BJ221" s="75" t="str">
        <f aca="false">IF(ISBLANK($C221),
  "",
IF(AH221=Constants!$B$7,
  TRUE(),
IF(AH221=Constants!$B$8,
  FALSE(),
  FALSE()
)))</f>
        <v/>
      </c>
      <c r="BK221" s="74" t="str">
        <f aca="false">IF(ISBLANK($C221),"",IF($BJ221,Constants!$B$9,IF(COUNTA($E221:$AH221)=0,Constants!$B$10,IF(NOT($AK221),Constants!$B$11,IF(AND(NOT(ISNUMBER($BM221)),COUNTA($O221,$X221,$AG221)&gt;0),Constants!$B$13,Constants!$B$12)))))</f>
        <v/>
      </c>
      <c r="BL221" s="74" t="str">
        <f aca="false">IF(ISBLANK($C221),"",IF($BK221&lt;&gt;Constants!$B$12,$BK221,Constants!$B$4))</f>
        <v/>
      </c>
      <c r="BM221" s="73" t="str">
        <f aca="false">IF(OR(ISBLANK($D$8), NOT(ISNUMBER($D$8))), Constants!$B$17,$D$8)</f>
        <v>ERROR: Set Target Time in cell D8</v>
      </c>
      <c r="BN221" s="73" t="str">
        <f aca="false">IF(OR($BK221&lt;&gt;Constants!$B$12,$AL221&lt;&gt;TRUE()),"",IF(NOT($AO221),TRUE(),IF($AQ221="","",$AQ221)))</f>
        <v/>
      </c>
      <c r="BO221" s="74" t="b">
        <f aca="false">IF(BN221="",FALSE(),IF(NOT($AO221),TRUE(),IF($AQ221,ISNUMBER(O221),ISNUMBER(N221))))</f>
        <v>0</v>
      </c>
      <c r="BP221" s="76" t="str">
        <f aca="false">IF(BO221,IF($AJ221,1,Constants!$B$22)*POWER(Constants!$B$23,MAX($AM221,0))*POWER(Constants!$B$24,MAX($AN221,0)),"")</f>
        <v/>
      </c>
      <c r="BQ221" s="74" t="str">
        <f aca="false">IF(OR($BK221&lt;&gt;Constants!$B$12,NOT($BO221)),"",IF(NOT($AO221),0,Constants!$B$19*IF($AQ221,1,MAX(0,MIN(1,(Constants!$B$20-N221)/Constants!$B$20)))))</f>
        <v/>
      </c>
      <c r="BR221" s="74" t="str">
        <f aca="false">IF(BQ221="","",BQ221*IF($AP221,1,Constants!$B$25)*BP221)</f>
        <v/>
      </c>
      <c r="BS221" s="74" t="str">
        <f aca="false">IF(OR($BK221&lt;&gt;Constants!$B$12,NOT($BO221)),"",IF(NOT($AO221),0,IF(NOT($AQ221),0,MAX(0,Constants!$B$21*(1-ABS(O221-$BM221)/$BM221)))))</f>
        <v/>
      </c>
      <c r="BT221" s="74" t="str">
        <f aca="false">IF(BS221="","",BS221*BP221)</f>
        <v/>
      </c>
      <c r="BU221" s="74" t="str">
        <f aca="false">IF(OR($BK221&lt;&gt;Constants!$B$12,NOT($BO221)),"",IF(OR(NOT($AO221),NOT($AP221)),0,MIN(Constants!$B$18,(Constants!$B$29*$AR221+Constants!$B$30*$AS221)*IF($AQ221,1,MAX(0,MIN(1,(Constants!$B$20-N221)/Constants!$B$20))))))</f>
        <v/>
      </c>
      <c r="BV221" s="74" t="str">
        <f aca="false">IF(BU221="","",BU221*BP221)</f>
        <v/>
      </c>
      <c r="BW221" s="75" t="str">
        <f aca="false">IF(OR($BK221&lt;&gt;Constants!$B$12,NOT($BO221)),"",BR221+BT221+BV221)</f>
        <v/>
      </c>
      <c r="BX221" s="73" t="str">
        <f aca="false">IF(OR($BK221&lt;&gt;Constants!$B$12,$AT221&lt;&gt;TRUE()),"",IF(NOT($AW221),TRUE(),IF($AY221="","",$AY221)))</f>
        <v/>
      </c>
      <c r="BY221" s="74" t="b">
        <f aca="false">IF(BX221="",FALSE(),IF(NOT($AW221),TRUE(),IF($AY221,ISNUMBER(X221),ISNUMBER(W221))))</f>
        <v>0</v>
      </c>
      <c r="BZ221" s="76" t="str">
        <f aca="false">IF(BY221,IF($AJ221,1,Constants!$B$22)*POWER(Constants!$B$23,MAX($AU221,0))*POWER(Constants!$B$24,MAX($AV221,0)),"")</f>
        <v/>
      </c>
      <c r="CA221" s="74" t="str">
        <f aca="false">IF(OR($BK221&lt;&gt;Constants!$B$12,NOT($BY221)),"",IF(NOT($AW221),0,Constants!$B$19*IF($AY221,1,MAX(0,MIN(1,(Constants!$B$20-W221)/Constants!$B$20)))))</f>
        <v/>
      </c>
      <c r="CB221" s="74" t="str">
        <f aca="false">IF(CA221="","",CA221*IF($AX221,1,Constants!$B$25)*BZ221)</f>
        <v/>
      </c>
      <c r="CC221" s="74" t="str">
        <f aca="false">IF(OR($BK221&lt;&gt;Constants!$B$12,NOT($BY221)),"",IF(NOT($AW221),0,IF(NOT($AY221),0,MAX(0,Constants!$B$21*(1-ABS(X221-$BM221)/$BM221)))))</f>
        <v/>
      </c>
      <c r="CD221" s="74" t="str">
        <f aca="false">IF(CC221="","",CC221*BZ221)</f>
        <v/>
      </c>
      <c r="CE221" s="74" t="str">
        <f aca="false">IF(OR($BK221&lt;&gt;Constants!$B$12,NOT($BY221)),"",IF(OR(NOT($AW221),NOT($AX221)),0,MIN(Constants!$B$18,(Constants!$B$29*$AZ221+Constants!$B$30*$BA221)*IF($AY221,1,MAX(0,MIN(1,(Constants!$B$20-W221)/Constants!$B$20))))))</f>
        <v/>
      </c>
      <c r="CF221" s="74" t="str">
        <f aca="false">IF(CE221="","",CE221*BZ221)</f>
        <v/>
      </c>
      <c r="CG221" s="75" t="str">
        <f aca="false">IF(OR($BK221&lt;&gt;Constants!$B$12,NOT($BY221)),"",CB221+CD221+CF221)</f>
        <v/>
      </c>
      <c r="CH221" s="73" t="b">
        <f aca="false">IF(OR(BN221="",BX221=""),TRUE(),BN221&lt;&gt;BX221)</f>
        <v>1</v>
      </c>
      <c r="CI221" s="74" t="str">
        <f aca="false">IF(OR($BK221&lt;&gt;Constants!$B$12,$BB221&lt;&gt;TRUE(),NOT($CH221)),"",IF(NOT($BE221),TRUE(),IF($BG221="","",$BG221)))</f>
        <v/>
      </c>
      <c r="CJ221" s="74" t="b">
        <f aca="false">IF(CI221="",FALSE(),IF(NOT($BE221),TRUE(),IF($BG221,ISNUMBER(AG221),ISNUMBER(AF221))))</f>
        <v>0</v>
      </c>
      <c r="CK221" s="76" t="str">
        <f aca="false">IF(CJ221,IF($AJ221,1,Constants!$B$22)*POWER(Constants!$B$23,MAX($BC221,0))*POWER(Constants!$B$24,MAX($BD221,0)),"")</f>
        <v/>
      </c>
      <c r="CL221" s="74" t="str">
        <f aca="false">IF(OR($BK221&lt;&gt;Constants!$B$12,NOT($CJ221)),"",IF(NOT($BE221),0,Constants!$B$19*IF($BG221,1,MAX(0,MIN(1,(Constants!$B$20-AF221)/Constants!$B$20)))))</f>
        <v/>
      </c>
      <c r="CM221" s="74" t="str">
        <f aca="false">IF(CL221="","",CL221*IF($BF221,1,Constants!$B$25)*CK221)</f>
        <v/>
      </c>
      <c r="CN221" s="74" t="str">
        <f aca="false">IF(OR($BK221&lt;&gt;Constants!$B$12,NOT($CJ221)),"",IF(NOT($BE221),0,IF(NOT($BG221),0,MAX(0,Constants!$B$21*(1-ABS(AG221-$BM221)/$BM221)))))</f>
        <v/>
      </c>
      <c r="CO221" s="74" t="str">
        <f aca="false">IF(CN221="","",CN221*CK221)</f>
        <v/>
      </c>
      <c r="CP221" s="74" t="str">
        <f aca="false">IF(OR($BK221&lt;&gt;Constants!$B$12,NOT($CJ221)),"",IF(OR(NOT($BE221),NOT($BF221)),0,MIN(Constants!$B$18,(Constants!$B$29*$BH221+Constants!$B$30*$BI221)*IF($BG221,1,MAX(0,MIN(1,(Constants!$B$20-AF221)/Constants!$B$20))))))</f>
        <v/>
      </c>
      <c r="CQ221" s="74" t="str">
        <f aca="false">IF(CP221="","",CP221*CK221)</f>
        <v/>
      </c>
      <c r="CR221" s="75" t="str">
        <f aca="false">IF(OR($BK221&lt;&gt;Constants!$B$12,NOT($CJ221)),"",CM221+CO221+CQ221)</f>
        <v/>
      </c>
      <c r="CS221" s="73" t="str">
        <f aca="false">IF(OR($BK221&lt;&gt;Constants!$B$12,ISBLANK($C221)),"",BW221)</f>
        <v/>
      </c>
      <c r="CT221" s="74" t="str">
        <f aca="false">IF(OR($BK221&lt;&gt;Constants!$B$12,ISBLANK($C221)),"",CG221)</f>
        <v/>
      </c>
      <c r="CU221" s="75" t="str">
        <f aca="false">IF(OR($BK221&lt;&gt;Constants!$B$12,ISBLANK($C221)),"",CR221)</f>
        <v/>
      </c>
      <c r="CV221" s="74" t="str">
        <f aca="false">IF(OR($BK221&lt;&gt;Constants!$B$12,ISBLANK($C221)),"",IF(COUNT(CS221:CU221)=0,0,MAX(CS221:CU221)))</f>
        <v/>
      </c>
      <c r="CW221" s="74" t="str">
        <f aca="false">IF($BK221&lt;&gt;Constants!$B$12,"",CV221)</f>
        <v/>
      </c>
      <c r="CX221" s="74" t="str">
        <f aca="false">IF(ISNUMBER(CW221), RANK(CW221,$CW$11:$CW$510), "")</f>
        <v/>
      </c>
      <c r="CY221" s="73" t="str">
        <f aca="false">IF(OR($BK221&lt;&gt;Constants!$B$12,ISBLANK($C221)),"",MAX(BT221,CD221,CO221))</f>
        <v/>
      </c>
      <c r="CZ221" s="74" t="str">
        <f aca="false">IF(ISNUMBER(CY221), RANK(CY221,CY$11:CY$510), "")</f>
        <v/>
      </c>
      <c r="DA221" s="74" t="str">
        <f aca="false">IF(OR($BK221&lt;&gt;Constants!$B$12,ISBLANK($C221)),"",MAX(AM221,AU221,IF($CH221,BC221,0)))</f>
        <v/>
      </c>
      <c r="DB221" s="74" t="str">
        <f aca="false">IF(ISNUMBER(DA221), RANK(DA221,DA$11:DA$510,1), "")</f>
        <v/>
      </c>
      <c r="DC221" s="74" t="str">
        <f aca="false">IF(OR($BK221&lt;&gt;Constants!$B$12,ISBLANK($C221)),"",MAX(BV221,CF221,CQ221))</f>
        <v/>
      </c>
      <c r="DD221" s="74" t="str">
        <f aca="false">IF(ISNUMBER(DC221),RANK(DC221,DC$11:DC$510),"")</f>
        <v/>
      </c>
      <c r="DE221" s="77" t="str">
        <f aca="false">IFERROR(IF(OR($BK221&lt;&gt;Constants!$B$12, ISBLANK($C221)),"",LARGE(CS221:CU221,2)), 0)</f>
        <v/>
      </c>
      <c r="DF221" s="75" t="str">
        <f aca="false">IF(ISNUMBER(DE221), RANK(DE221,DE$11:DE$510), "")</f>
        <v/>
      </c>
      <c r="DG221" s="74" t="str">
        <f aca="false">IF(ISBLANK($C221),"",IF(BK221=Constants!$B$12,RANK($CX221, $CX$11:$CX$510, 1)+
SUMPRODUCT(--($CX$11:$CX$510=$CX221),--($CZ221&gt;$CZ$11:$CZ$510))+
SUMPRODUCT(--($CX$11:$CX$510=$CX221),--($CZ221=$CZ$11:$CZ$510),--($DB221&gt;$DB$11:$DB$510))+
SUMPRODUCT(--($CX$11:$CX$510=$CX221),--($CZ221=$CZ$11:$CZ$510),--($DB221=$DB$11:$DB$510), --($DD221&gt;$DD$11:$DD$510))+
SUMPRODUCT(--($CX$11:$CX$510=$CX221),--($CZ221=$CZ$11:$CZ$510),--($DB221=$DB$11:$DB$510), --($DD221=$DD$11:$DD$510), --($DF221&gt;$DF$11:$DF$510))
,BK221)
)</f>
        <v/>
      </c>
      <c r="DH221" s="74" t="str">
        <f aca="false">IF(ISBLANK(C221),"",IF(BK221&lt;&gt;Constants!$B$12, BK221, CX221-DG221))</f>
        <v/>
      </c>
      <c r="DI221" s="75"/>
      <c r="DJ221" s="78"/>
      <c r="DK221" s="79" t="str">
        <f aca="false">IF(ISBLANK($C221),"",IF($BK221=Constants!$B$13,$BM221,""))</f>
        <v/>
      </c>
      <c r="DL221" s="78" t="str">
        <f aca="false">IF(ISBLANK($C221),"",IF($BK221&lt;&gt;Constants!$B$12,"",IF(COUNT($CS221:$CU221)=0,"",MATCH($CV221,$CS221:$CU221,0))))</f>
        <v/>
      </c>
      <c r="DM221" s="80" t="str">
        <f aca="false">IF(ISNUMBER($DL221),CHOOSE($DL221,$BR221,$CB221,$CM221),"")</f>
        <v/>
      </c>
      <c r="DN221" s="80" t="str">
        <f aca="false">IF(ISNUMBER($DL221),CHOOSE($DL221,$BT221,$CD221,$CO221),"")</f>
        <v/>
      </c>
      <c r="DO221" s="80" t="str">
        <f aca="false">IF(ISNUMBER($DL221),CHOOSE($DL221,$BV221,$CF221,$CQ221),"")</f>
        <v/>
      </c>
      <c r="DP221" s="81" t="str">
        <f aca="false">IF(ISBLANK(C221),"",IF(BK221&lt;&gt;Constants!$B$12, BK221 ,CW221))</f>
        <v/>
      </c>
      <c r="DQ221" s="82" t="str">
        <f aca="false">IF(ISBLANK($C221),"",IF($BK221&lt;&gt;Constants!$B$12,$BK221,$BL221))</f>
        <v/>
      </c>
      <c r="DR221" s="82" t="str">
        <f aca="false">IF(ISBLANK(C221),"",DH221)</f>
        <v/>
      </c>
      <c r="DS221" s="82" t="str">
        <f aca="false">IF(ISBLANK(C221),"",DG221)</f>
        <v/>
      </c>
      <c r="DT221" s="83" t="str">
        <f aca="false">IF(ISBLANK(C221),
  "",
IF(DS221=Constants!$B$9,COUNTA($C$11:$C510)+2,IF(DS221=Constants!$B$10,COUNTA($C$11:$C510)+1,IF(DS221=Constants!$B$11,COUNTA($C$11:$C510),DS221))))</f>
        <v/>
      </c>
      <c r="DU221" s="3"/>
      <c r="DV221" s="84" t="n">
        <f aca="false">IF(OR(ISNUMBER(DS221),DS221="DQ",DS221="P",DS221="NS"),
    1,
    0
)</f>
        <v>0</v>
      </c>
      <c r="DW221" s="84" t="n">
        <v>211</v>
      </c>
      <c r="DX221" s="84" t="str">
        <f aca="false">IF(ISBLANK($C221),"",IF(ISNUMBER(DT221),DT221+ROW($B221)/1000,""))</f>
        <v/>
      </c>
      <c r="DY221" s="84" t="str">
        <f aca="false">IF(ISNUMBER(DX221), RANK(DX221,DX$11:DX$510,1), "")</f>
        <v/>
      </c>
      <c r="DZ221" s="84" t="str">
        <f aca="false">IF(ISBLANK($C221),
    "",
    $B221
)</f>
        <v/>
      </c>
      <c r="EA221" s="84" t="str">
        <f aca="false">IF(ISBLANK($C221),
    "",
    $C221
)</f>
        <v/>
      </c>
      <c r="EB221" s="84" t="str">
        <f aca="false">IF(ISBLANK($C221),
    "",
    $D221
)</f>
        <v/>
      </c>
      <c r="EC221" s="84" t="str">
        <f aca="false">IF(ISBLANK($C221),"",$DQ221)</f>
        <v/>
      </c>
      <c r="ED221" s="86" t="str">
        <f aca="false">DP221</f>
        <v/>
      </c>
      <c r="EE221" s="84" t="str">
        <f aca="false">IF(ISBLANK($C221),
    "",
    DS221
)</f>
        <v/>
      </c>
      <c r="EF221" s="87" t="str">
        <f aca="false">IF(DW221&gt;DV$10,
    "",
    VLOOKUP(DW221,DY$11:EE719,7,FALSE())
)</f>
        <v/>
      </c>
      <c r="EG221" s="88" t="str">
        <f aca="false">IF(DW221&gt;DV$10,
    "",
    VLOOKUP(DW221,DY$11:EE719,2,FALSE())
)</f>
        <v/>
      </c>
      <c r="EH221" s="88" t="str">
        <f aca="false">IF(DW221&gt;DV$10,
    "",
    VLOOKUP(DW221,DY$11:EE719,3,FALSE())
)</f>
        <v/>
      </c>
      <c r="EI221" s="88" t="str">
        <f aca="false">IF(DW221&gt;DV$10,
    "",
    VLOOKUP(DW221,DY$11:EE719,4,FALSE())
)</f>
        <v/>
      </c>
      <c r="EJ221" s="89" t="str">
        <f aca="false">IF(DW221&gt;DV$10,
    "",
    VLOOKUP(DW221,DY$11:EE719,6,FALSE())
)</f>
        <v/>
      </c>
      <c r="EK221" s="59"/>
    </row>
    <row r="222" customFormat="false" ht="15.75" hidden="false" customHeight="false" outlineLevel="0" collapsed="false">
      <c r="A222" s="3"/>
      <c r="B222" s="155"/>
      <c r="C222" s="156"/>
      <c r="D222" s="96"/>
      <c r="E222" s="157"/>
      <c r="F222" s="148"/>
      <c r="G222" s="148"/>
      <c r="H222" s="149"/>
      <c r="I222" s="150"/>
      <c r="J222" s="151"/>
      <c r="K222" s="151"/>
      <c r="L222" s="151"/>
      <c r="M222" s="151"/>
      <c r="N222" s="152"/>
      <c r="O222" s="103"/>
      <c r="P222" s="148"/>
      <c r="Q222" s="149"/>
      <c r="R222" s="150"/>
      <c r="S222" s="151"/>
      <c r="T222" s="151"/>
      <c r="U222" s="151"/>
      <c r="V222" s="151"/>
      <c r="W222" s="152"/>
      <c r="X222" s="103"/>
      <c r="Y222" s="148"/>
      <c r="Z222" s="149"/>
      <c r="AA222" s="150"/>
      <c r="AB222" s="151"/>
      <c r="AC222" s="151"/>
      <c r="AD222" s="151"/>
      <c r="AE222" s="151"/>
      <c r="AF222" s="152"/>
      <c r="AG222" s="104"/>
      <c r="AH222" s="150"/>
      <c r="AI222" s="73"/>
      <c r="AJ222" s="73" t="str">
        <f aca="false">IF(ISBLANK($C222),
  "",
IF(E222=Constants!$B$7,
  TRUE(),
IF(E222=Constants!$B$8,
  FALSE(),
  TRUE()
)))</f>
        <v/>
      </c>
      <c r="AK222" s="74" t="str">
        <f aca="false">IF(ISBLANK($C222),"",IF(F222=Constants!$B$8,FALSE(),TRUE()))</f>
        <v/>
      </c>
      <c r="AL222" s="74" t="str">
        <f aca="false">IF(ISBLANK($C222),"",COUNTA($G222:$O222)&gt;0)</f>
        <v/>
      </c>
      <c r="AM222" s="74" t="str">
        <f aca="false">IF(OR(ISBLANK($C222),$AL222&lt;&gt;TRUE()),"",IF(ISBLANK(G222),Constants!$B$27,MAX(0,G222)))</f>
        <v/>
      </c>
      <c r="AN222" s="74" t="str">
        <f aca="false">IF(OR(ISBLANK($C222),$AL222&lt;&gt;TRUE()),"",IF(ISBLANK(H222),Constants!$B$28,MAX(0,H222)))</f>
        <v/>
      </c>
      <c r="AO222" s="74" t="str">
        <f aca="false">IF(OR(ISBLANK($C222),$AL222&lt;&gt;TRUE()),"",IF(J222=Constants!$B$7,TRUE(),IF(J222=Constants!$B$8,FALSE(),TRUE())))</f>
        <v/>
      </c>
      <c r="AP222" s="74" t="str">
        <f aca="false">IF(OR(ISBLANK($C222),$AL222&lt;&gt;TRUE()),"",IF(I222=Constants!$B$7,TRUE(),IF(I222=Constants!$B$8,FALSE(),TRUE())))</f>
        <v/>
      </c>
      <c r="AQ222" s="74" t="str">
        <f aca="false">IF(OR(ISBLANK($C222),$AL222&lt;&gt;TRUE()),"",IF(K222=Constants!$B$33,TRUE(),IF(K222=Constants!$B$34,FALSE(),IF(AND(ISNUMBER(O222),OR(ISBLANK(N222),N222=0)),TRUE(),IF(AND(ISBLANK(O222),ISNUMBER(N222),N222&lt;&gt;0),FALSE(),"")))))</f>
        <v/>
      </c>
      <c r="AR222" s="74" t="str">
        <f aca="false">IF(OR(ISBLANK($C222),$AL222&lt;&gt;TRUE()),"",IF(ISBLANK(L222),Constants!$B$35,MAX(0,MIN(Constants!$B$31,L222))))</f>
        <v/>
      </c>
      <c r="AS222" s="74" t="str">
        <f aca="false">IF(OR(ISBLANK($C222),$AL222&lt;&gt;TRUE()),"",IF(ISBLANK(M222),Constants!$B$35,MAX(0,MIN(Constants!$B$32,M222))))</f>
        <v/>
      </c>
      <c r="AT222" s="74" t="str">
        <f aca="false">IF(ISBLANK($C222),"",COUNTA($P222:$X222)&gt;0)</f>
        <v/>
      </c>
      <c r="AU222" s="74" t="str">
        <f aca="false">IF(OR(ISBLANK($C222),$AT222&lt;&gt;TRUE()),"",IF(ISBLANK(P222),Constants!$B$27,MAX(0,P222)))</f>
        <v/>
      </c>
      <c r="AV222" s="74" t="str">
        <f aca="false">IF(OR(ISBLANK($C222),$AT222&lt;&gt;TRUE()),"",IF(ISBLANK(Q222),Constants!$B$28,MAX(0,Q222)))</f>
        <v/>
      </c>
      <c r="AW222" s="74" t="str">
        <f aca="false">IF(OR(ISBLANK($C222),$AT222&lt;&gt;TRUE()),"",IF(S222=Constants!$B$7,TRUE(),IF(S222=Constants!$B$8,FALSE(),TRUE())))</f>
        <v/>
      </c>
      <c r="AX222" s="74" t="str">
        <f aca="false">IF(OR(ISBLANK($C222),$AT222&lt;&gt;TRUE()),"",IF(R222=Constants!$B$7,TRUE(),IF(R222=Constants!$B$8,FALSE(),TRUE())))</f>
        <v/>
      </c>
      <c r="AY222" s="74" t="str">
        <f aca="false">IF(OR(ISBLANK($C222),$AT222&lt;&gt;TRUE()),"",IF(T222=Constants!$B$33,TRUE(),IF(T222=Constants!$B$34,FALSE(),IF(AND(ISNUMBER(X222),OR(ISBLANK(W222),W222=0)),TRUE(),IF(AND(ISBLANK(X222),ISNUMBER(W222),W222&lt;&gt;0),FALSE(),"")))))</f>
        <v/>
      </c>
      <c r="AZ222" s="74" t="str">
        <f aca="false">IF(OR(ISBLANK($C222),$AT222&lt;&gt;TRUE()),"",IF(ISBLANK(U222),Constants!$B$35,MAX(0,MIN(Constants!$B$31,U222))))</f>
        <v/>
      </c>
      <c r="BA222" s="74" t="str">
        <f aca="false">IF(OR(ISBLANK($C222),$AT222&lt;&gt;TRUE()),"",IF(ISBLANK(V222),Constants!$B$35,MAX(0,MIN(Constants!$B$32,V222))))</f>
        <v/>
      </c>
      <c r="BB222" s="74" t="str">
        <f aca="false">IF(ISBLANK($C222),"",COUNTA($Y222:$AG222)&gt;0)</f>
        <v/>
      </c>
      <c r="BC222" s="74" t="str">
        <f aca="false">IF(OR(ISBLANK($C222),$BB222&lt;&gt;TRUE()),"",IF(ISBLANK(Y222),Constants!$B$27,MAX(0,Y222)))</f>
        <v/>
      </c>
      <c r="BD222" s="74" t="str">
        <f aca="false">IF(OR(ISBLANK($C222),$BB222&lt;&gt;TRUE()),"",IF(ISBLANK(Z222),Constants!$B$28,MAX(0,Z222)))</f>
        <v/>
      </c>
      <c r="BE222" s="74" t="str">
        <f aca="false">IF(OR(ISBLANK($C222),$BB222&lt;&gt;TRUE()),"",IF(AB222=Constants!$B$7,TRUE(),IF(AB222=Constants!$B$8,FALSE(),TRUE())))</f>
        <v/>
      </c>
      <c r="BF222" s="74" t="str">
        <f aca="false">IF(OR(ISBLANK($C222),$BB222&lt;&gt;TRUE()),"",IF(AA222=Constants!$B$7,TRUE(),IF(AA222=Constants!$B$8,FALSE(),TRUE())))</f>
        <v/>
      </c>
      <c r="BG222" s="74" t="str">
        <f aca="false">IF(OR(ISBLANK($C222),$BB222&lt;&gt;TRUE()),"",IF(AC222=Constants!$B$33,TRUE(),IF(AC222=Constants!$B$34,FALSE(),IF(AND(ISNUMBER(AG222),OR(ISBLANK(AF222),AF222=0)),TRUE(),IF(AND(ISBLANK(AG222),ISNUMBER(AF222),AF222&lt;&gt;0),FALSE(),"")))))</f>
        <v/>
      </c>
      <c r="BH222" s="74" t="str">
        <f aca="false">IF(OR(ISBLANK($C222),$BB222&lt;&gt;TRUE()),"",IF(ISBLANK(AD222),Constants!$B$35,MAX(0,MIN(Constants!$B$31,AD222))))</f>
        <v/>
      </c>
      <c r="BI222" s="74" t="str">
        <f aca="false">IF(OR(ISBLANK($C222),$BB222&lt;&gt;TRUE()),"",IF(ISBLANK(AE222),Constants!$B$35,MAX(0,MIN(Constants!$B$32,AE222))))</f>
        <v/>
      </c>
      <c r="BJ222" s="75" t="str">
        <f aca="false">IF(ISBLANK($C222),
  "",
IF(AH222=Constants!$B$7,
  TRUE(),
IF(AH222=Constants!$B$8,
  FALSE(),
  FALSE()
)))</f>
        <v/>
      </c>
      <c r="BK222" s="74" t="str">
        <f aca="false">IF(ISBLANK($C222),"",IF($BJ222,Constants!$B$9,IF(COUNTA($E222:$AH222)=0,Constants!$B$10,IF(NOT($AK222),Constants!$B$11,IF(AND(NOT(ISNUMBER($BM222)),COUNTA($O222,$X222,$AG222)&gt;0),Constants!$B$13,Constants!$B$12)))))</f>
        <v/>
      </c>
      <c r="BL222" s="74" t="str">
        <f aca="false">IF(ISBLANK($C222),"",IF($BK222&lt;&gt;Constants!$B$12,$BK222,Constants!$B$4))</f>
        <v/>
      </c>
      <c r="BM222" s="73" t="str">
        <f aca="false">IF(OR(ISBLANK($D$8), NOT(ISNUMBER($D$8))), Constants!$B$17,$D$8)</f>
        <v>ERROR: Set Target Time in cell D8</v>
      </c>
      <c r="BN222" s="73" t="str">
        <f aca="false">IF(OR($BK222&lt;&gt;Constants!$B$12,$AL222&lt;&gt;TRUE()),"",IF(NOT($AO222),TRUE(),IF($AQ222="","",$AQ222)))</f>
        <v/>
      </c>
      <c r="BO222" s="74" t="b">
        <f aca="false">IF(BN222="",FALSE(),IF(NOT($AO222),TRUE(),IF($AQ222,ISNUMBER(O222),ISNUMBER(N222))))</f>
        <v>0</v>
      </c>
      <c r="BP222" s="76" t="str">
        <f aca="false">IF(BO222,IF($AJ222,1,Constants!$B$22)*POWER(Constants!$B$23,MAX($AM222,0))*POWER(Constants!$B$24,MAX($AN222,0)),"")</f>
        <v/>
      </c>
      <c r="BQ222" s="74" t="str">
        <f aca="false">IF(OR($BK222&lt;&gt;Constants!$B$12,NOT($BO222)),"",IF(NOT($AO222),0,Constants!$B$19*IF($AQ222,1,MAX(0,MIN(1,(Constants!$B$20-N222)/Constants!$B$20)))))</f>
        <v/>
      </c>
      <c r="BR222" s="74" t="str">
        <f aca="false">IF(BQ222="","",BQ222*IF($AP222,1,Constants!$B$25)*BP222)</f>
        <v/>
      </c>
      <c r="BS222" s="74" t="str">
        <f aca="false">IF(OR($BK222&lt;&gt;Constants!$B$12,NOT($BO222)),"",IF(NOT($AO222),0,IF(NOT($AQ222),0,MAX(0,Constants!$B$21*(1-ABS(O222-$BM222)/$BM222)))))</f>
        <v/>
      </c>
      <c r="BT222" s="74" t="str">
        <f aca="false">IF(BS222="","",BS222*BP222)</f>
        <v/>
      </c>
      <c r="BU222" s="74" t="str">
        <f aca="false">IF(OR($BK222&lt;&gt;Constants!$B$12,NOT($BO222)),"",IF(OR(NOT($AO222),NOT($AP222)),0,MIN(Constants!$B$18,(Constants!$B$29*$AR222+Constants!$B$30*$AS222)*IF($AQ222,1,MAX(0,MIN(1,(Constants!$B$20-N222)/Constants!$B$20))))))</f>
        <v/>
      </c>
      <c r="BV222" s="74" t="str">
        <f aca="false">IF(BU222="","",BU222*BP222)</f>
        <v/>
      </c>
      <c r="BW222" s="75" t="str">
        <f aca="false">IF(OR($BK222&lt;&gt;Constants!$B$12,NOT($BO222)),"",BR222+BT222+BV222)</f>
        <v/>
      </c>
      <c r="BX222" s="73" t="str">
        <f aca="false">IF(OR($BK222&lt;&gt;Constants!$B$12,$AT222&lt;&gt;TRUE()),"",IF(NOT($AW222),TRUE(),IF($AY222="","",$AY222)))</f>
        <v/>
      </c>
      <c r="BY222" s="74" t="b">
        <f aca="false">IF(BX222="",FALSE(),IF(NOT($AW222),TRUE(),IF($AY222,ISNUMBER(X222),ISNUMBER(W222))))</f>
        <v>0</v>
      </c>
      <c r="BZ222" s="76" t="str">
        <f aca="false">IF(BY222,IF($AJ222,1,Constants!$B$22)*POWER(Constants!$B$23,MAX($AU222,0))*POWER(Constants!$B$24,MAX($AV222,0)),"")</f>
        <v/>
      </c>
      <c r="CA222" s="74" t="str">
        <f aca="false">IF(OR($BK222&lt;&gt;Constants!$B$12,NOT($BY222)),"",IF(NOT($AW222),0,Constants!$B$19*IF($AY222,1,MAX(0,MIN(1,(Constants!$B$20-W222)/Constants!$B$20)))))</f>
        <v/>
      </c>
      <c r="CB222" s="74" t="str">
        <f aca="false">IF(CA222="","",CA222*IF($AX222,1,Constants!$B$25)*BZ222)</f>
        <v/>
      </c>
      <c r="CC222" s="74" t="str">
        <f aca="false">IF(OR($BK222&lt;&gt;Constants!$B$12,NOT($BY222)),"",IF(NOT($AW222),0,IF(NOT($AY222),0,MAX(0,Constants!$B$21*(1-ABS(X222-$BM222)/$BM222)))))</f>
        <v/>
      </c>
      <c r="CD222" s="74" t="str">
        <f aca="false">IF(CC222="","",CC222*BZ222)</f>
        <v/>
      </c>
      <c r="CE222" s="74" t="str">
        <f aca="false">IF(OR($BK222&lt;&gt;Constants!$B$12,NOT($BY222)),"",IF(OR(NOT($AW222),NOT($AX222)),0,MIN(Constants!$B$18,(Constants!$B$29*$AZ222+Constants!$B$30*$BA222)*IF($AY222,1,MAX(0,MIN(1,(Constants!$B$20-W222)/Constants!$B$20))))))</f>
        <v/>
      </c>
      <c r="CF222" s="74" t="str">
        <f aca="false">IF(CE222="","",CE222*BZ222)</f>
        <v/>
      </c>
      <c r="CG222" s="75" t="str">
        <f aca="false">IF(OR($BK222&lt;&gt;Constants!$B$12,NOT($BY222)),"",CB222+CD222+CF222)</f>
        <v/>
      </c>
      <c r="CH222" s="73" t="b">
        <f aca="false">IF(OR(BN222="",BX222=""),TRUE(),BN222&lt;&gt;BX222)</f>
        <v>1</v>
      </c>
      <c r="CI222" s="74" t="str">
        <f aca="false">IF(OR($BK222&lt;&gt;Constants!$B$12,$BB222&lt;&gt;TRUE(),NOT($CH222)),"",IF(NOT($BE222),TRUE(),IF($BG222="","",$BG222)))</f>
        <v/>
      </c>
      <c r="CJ222" s="74" t="b">
        <f aca="false">IF(CI222="",FALSE(),IF(NOT($BE222),TRUE(),IF($BG222,ISNUMBER(AG222),ISNUMBER(AF222))))</f>
        <v>0</v>
      </c>
      <c r="CK222" s="76" t="str">
        <f aca="false">IF(CJ222,IF($AJ222,1,Constants!$B$22)*POWER(Constants!$B$23,MAX($BC222,0))*POWER(Constants!$B$24,MAX($BD222,0)),"")</f>
        <v/>
      </c>
      <c r="CL222" s="74" t="str">
        <f aca="false">IF(OR($BK222&lt;&gt;Constants!$B$12,NOT($CJ222)),"",IF(NOT($BE222),0,Constants!$B$19*IF($BG222,1,MAX(0,MIN(1,(Constants!$B$20-AF222)/Constants!$B$20)))))</f>
        <v/>
      </c>
      <c r="CM222" s="74" t="str">
        <f aca="false">IF(CL222="","",CL222*IF($BF222,1,Constants!$B$25)*CK222)</f>
        <v/>
      </c>
      <c r="CN222" s="74" t="str">
        <f aca="false">IF(OR($BK222&lt;&gt;Constants!$B$12,NOT($CJ222)),"",IF(NOT($BE222),0,IF(NOT($BG222),0,MAX(0,Constants!$B$21*(1-ABS(AG222-$BM222)/$BM222)))))</f>
        <v/>
      </c>
      <c r="CO222" s="74" t="str">
        <f aca="false">IF(CN222="","",CN222*CK222)</f>
        <v/>
      </c>
      <c r="CP222" s="74" t="str">
        <f aca="false">IF(OR($BK222&lt;&gt;Constants!$B$12,NOT($CJ222)),"",IF(OR(NOT($BE222),NOT($BF222)),0,MIN(Constants!$B$18,(Constants!$B$29*$BH222+Constants!$B$30*$BI222)*IF($BG222,1,MAX(0,MIN(1,(Constants!$B$20-AF222)/Constants!$B$20))))))</f>
        <v/>
      </c>
      <c r="CQ222" s="74" t="str">
        <f aca="false">IF(CP222="","",CP222*CK222)</f>
        <v/>
      </c>
      <c r="CR222" s="75" t="str">
        <f aca="false">IF(OR($BK222&lt;&gt;Constants!$B$12,NOT($CJ222)),"",CM222+CO222+CQ222)</f>
        <v/>
      </c>
      <c r="CS222" s="73" t="str">
        <f aca="false">IF(OR($BK222&lt;&gt;Constants!$B$12,ISBLANK($C222)),"",BW222)</f>
        <v/>
      </c>
      <c r="CT222" s="74" t="str">
        <f aca="false">IF(OR($BK222&lt;&gt;Constants!$B$12,ISBLANK($C222)),"",CG222)</f>
        <v/>
      </c>
      <c r="CU222" s="75" t="str">
        <f aca="false">IF(OR($BK222&lt;&gt;Constants!$B$12,ISBLANK($C222)),"",CR222)</f>
        <v/>
      </c>
      <c r="CV222" s="74" t="str">
        <f aca="false">IF(OR($BK222&lt;&gt;Constants!$B$12,ISBLANK($C222)),"",IF(COUNT(CS222:CU222)=0,0,MAX(CS222:CU222)))</f>
        <v/>
      </c>
      <c r="CW222" s="74" t="str">
        <f aca="false">IF($BK222&lt;&gt;Constants!$B$12,"",CV222)</f>
        <v/>
      </c>
      <c r="CX222" s="74" t="str">
        <f aca="false">IF(ISNUMBER(CW222), RANK(CW222,$CW$11:$CW$510), "")</f>
        <v/>
      </c>
      <c r="CY222" s="73" t="str">
        <f aca="false">IF(OR($BK222&lt;&gt;Constants!$B$12,ISBLANK($C222)),"",MAX(BT222,CD222,CO222))</f>
        <v/>
      </c>
      <c r="CZ222" s="74" t="str">
        <f aca="false">IF(ISNUMBER(CY222), RANK(CY222,CY$11:CY$510), "")</f>
        <v/>
      </c>
      <c r="DA222" s="74" t="str">
        <f aca="false">IF(OR($BK222&lt;&gt;Constants!$B$12,ISBLANK($C222)),"",MAX(AM222,AU222,IF($CH222,BC222,0)))</f>
        <v/>
      </c>
      <c r="DB222" s="74" t="str">
        <f aca="false">IF(ISNUMBER(DA222), RANK(DA222,DA$11:DA$510,1), "")</f>
        <v/>
      </c>
      <c r="DC222" s="74" t="str">
        <f aca="false">IF(OR($BK222&lt;&gt;Constants!$B$12,ISBLANK($C222)),"",MAX(BV222,CF222,CQ222))</f>
        <v/>
      </c>
      <c r="DD222" s="74" t="str">
        <f aca="false">IF(ISNUMBER(DC222),RANK(DC222,DC$11:DC$510),"")</f>
        <v/>
      </c>
      <c r="DE222" s="77" t="str">
        <f aca="false">IFERROR(IF(OR($BK222&lt;&gt;Constants!$B$12, ISBLANK($C222)),"",LARGE(CS222:CU222,2)), 0)</f>
        <v/>
      </c>
      <c r="DF222" s="75" t="str">
        <f aca="false">IF(ISNUMBER(DE222), RANK(DE222,DE$11:DE$510), "")</f>
        <v/>
      </c>
      <c r="DG222" s="74" t="str">
        <f aca="false">IF(ISBLANK($C222),"",IF(BK222=Constants!$B$12,RANK($CX222, $CX$11:$CX$510, 1)+
SUMPRODUCT(--($CX$11:$CX$510=$CX222),--($CZ222&gt;$CZ$11:$CZ$510))+
SUMPRODUCT(--($CX$11:$CX$510=$CX222),--($CZ222=$CZ$11:$CZ$510),--($DB222&gt;$DB$11:$DB$510))+
SUMPRODUCT(--($CX$11:$CX$510=$CX222),--($CZ222=$CZ$11:$CZ$510),--($DB222=$DB$11:$DB$510), --($DD222&gt;$DD$11:$DD$510))+
SUMPRODUCT(--($CX$11:$CX$510=$CX222),--($CZ222=$CZ$11:$CZ$510),--($DB222=$DB$11:$DB$510), --($DD222=$DD$11:$DD$510), --($DF222&gt;$DF$11:$DF$510))
,BK222)
)</f>
        <v/>
      </c>
      <c r="DH222" s="74" t="str">
        <f aca="false">IF(ISBLANK(C222),"",IF(BK222&lt;&gt;Constants!$B$12, BK222, CX222-DG222))</f>
        <v/>
      </c>
      <c r="DI222" s="75"/>
      <c r="DJ222" s="78"/>
      <c r="DK222" s="79" t="str">
        <f aca="false">IF(ISBLANK($C222),"",IF($BK222=Constants!$B$13,$BM222,""))</f>
        <v/>
      </c>
      <c r="DL222" s="78" t="str">
        <f aca="false">IF(ISBLANK($C222),"",IF($BK222&lt;&gt;Constants!$B$12,"",IF(COUNT($CS222:$CU222)=0,"",MATCH($CV222,$CS222:$CU222,0))))</f>
        <v/>
      </c>
      <c r="DM222" s="80" t="str">
        <f aca="false">IF(ISNUMBER($DL222),CHOOSE($DL222,$BR222,$CB222,$CM222),"")</f>
        <v/>
      </c>
      <c r="DN222" s="80" t="str">
        <f aca="false">IF(ISNUMBER($DL222),CHOOSE($DL222,$BT222,$CD222,$CO222),"")</f>
        <v/>
      </c>
      <c r="DO222" s="80" t="str">
        <f aca="false">IF(ISNUMBER($DL222),CHOOSE($DL222,$BV222,$CF222,$CQ222),"")</f>
        <v/>
      </c>
      <c r="DP222" s="81" t="str">
        <f aca="false">IF(ISBLANK(C222),"",IF(BK222&lt;&gt;Constants!$B$12, BK222 ,CW222))</f>
        <v/>
      </c>
      <c r="DQ222" s="82" t="str">
        <f aca="false">IF(ISBLANK($C222),"",IF($BK222&lt;&gt;Constants!$B$12,$BK222,$BL222))</f>
        <v/>
      </c>
      <c r="DR222" s="82" t="str">
        <f aca="false">IF(ISBLANK(C222),"",DH222)</f>
        <v/>
      </c>
      <c r="DS222" s="82" t="str">
        <f aca="false">IF(ISBLANK(C222),"",DG222)</f>
        <v/>
      </c>
      <c r="DT222" s="83" t="str">
        <f aca="false">IF(ISBLANK(C222),
  "",
IF(DS222=Constants!$B$9,COUNTA($C$11:$C510)+2,IF(DS222=Constants!$B$10,COUNTA($C$11:$C510)+1,IF(DS222=Constants!$B$11,COUNTA($C$11:$C510),DS222))))</f>
        <v/>
      </c>
      <c r="DU222" s="3"/>
      <c r="DV222" s="84" t="n">
        <f aca="false">IF(OR(ISNUMBER(DS222),DS222="DQ",DS222="P",DS222="NS"),
    1,
    0
)</f>
        <v>0</v>
      </c>
      <c r="DW222" s="84" t="n">
        <v>212</v>
      </c>
      <c r="DX222" s="84" t="str">
        <f aca="false">IF(ISBLANK($C222),"",IF(ISNUMBER(DT222),DT222+ROW($B222)/1000,""))</f>
        <v/>
      </c>
      <c r="DY222" s="84" t="str">
        <f aca="false">IF(ISNUMBER(DX222), RANK(DX222,DX$11:DX$510,1), "")</f>
        <v/>
      </c>
      <c r="DZ222" s="84" t="str">
        <f aca="false">IF(ISBLANK($C222),
    "",
    $B222
)</f>
        <v/>
      </c>
      <c r="EA222" s="84" t="str">
        <f aca="false">IF(ISBLANK($C222),
    "",
    $C222
)</f>
        <v/>
      </c>
      <c r="EB222" s="84" t="str">
        <f aca="false">IF(ISBLANK($C222),
    "",
    $D222
)</f>
        <v/>
      </c>
      <c r="EC222" s="84" t="str">
        <f aca="false">IF(ISBLANK($C222),"",$DQ222)</f>
        <v/>
      </c>
      <c r="ED222" s="86" t="str">
        <f aca="false">DP222</f>
        <v/>
      </c>
      <c r="EE222" s="84" t="str">
        <f aca="false">IF(ISBLANK($C222),
    "",
    DS222
)</f>
        <v/>
      </c>
      <c r="EF222" s="87" t="str">
        <f aca="false">IF(DW222&gt;DV$10,
    "",
    VLOOKUP(DW222,DY$11:EE720,7,FALSE())
)</f>
        <v/>
      </c>
      <c r="EG222" s="88" t="str">
        <f aca="false">IF(DW222&gt;DV$10,
    "",
    VLOOKUP(DW222,DY$11:EE720,2,FALSE())
)</f>
        <v/>
      </c>
      <c r="EH222" s="88" t="str">
        <f aca="false">IF(DW222&gt;DV$10,
    "",
    VLOOKUP(DW222,DY$11:EE720,3,FALSE())
)</f>
        <v/>
      </c>
      <c r="EI222" s="88" t="str">
        <f aca="false">IF(DW222&gt;DV$10,
    "",
    VLOOKUP(DW222,DY$11:EE720,4,FALSE())
)</f>
        <v/>
      </c>
      <c r="EJ222" s="89" t="str">
        <f aca="false">IF(DW222&gt;DV$10,
    "",
    VLOOKUP(DW222,DY$11:EE720,6,FALSE())
)</f>
        <v/>
      </c>
      <c r="EK222" s="59"/>
    </row>
    <row r="223" customFormat="false" ht="15.75" hidden="false" customHeight="false" outlineLevel="0" collapsed="false">
      <c r="A223" s="3"/>
      <c r="B223" s="155"/>
      <c r="C223" s="156"/>
      <c r="D223" s="96"/>
      <c r="E223" s="157"/>
      <c r="F223" s="148"/>
      <c r="G223" s="148"/>
      <c r="H223" s="149"/>
      <c r="I223" s="150"/>
      <c r="J223" s="151"/>
      <c r="K223" s="151"/>
      <c r="L223" s="151"/>
      <c r="M223" s="151"/>
      <c r="N223" s="152"/>
      <c r="O223" s="103"/>
      <c r="P223" s="148"/>
      <c r="Q223" s="149"/>
      <c r="R223" s="150"/>
      <c r="S223" s="151"/>
      <c r="T223" s="151"/>
      <c r="U223" s="151"/>
      <c r="V223" s="151"/>
      <c r="W223" s="152"/>
      <c r="X223" s="103"/>
      <c r="Y223" s="148"/>
      <c r="Z223" s="149"/>
      <c r="AA223" s="150"/>
      <c r="AB223" s="151"/>
      <c r="AC223" s="151"/>
      <c r="AD223" s="151"/>
      <c r="AE223" s="151"/>
      <c r="AF223" s="152"/>
      <c r="AG223" s="104"/>
      <c r="AH223" s="150"/>
      <c r="AI223" s="73"/>
      <c r="AJ223" s="73" t="str">
        <f aca="false">IF(ISBLANK($C223),
  "",
IF(E223=Constants!$B$7,
  TRUE(),
IF(E223=Constants!$B$8,
  FALSE(),
  TRUE()
)))</f>
        <v/>
      </c>
      <c r="AK223" s="74" t="str">
        <f aca="false">IF(ISBLANK($C223),"",IF(F223=Constants!$B$8,FALSE(),TRUE()))</f>
        <v/>
      </c>
      <c r="AL223" s="74" t="str">
        <f aca="false">IF(ISBLANK($C223),"",COUNTA($G223:$O223)&gt;0)</f>
        <v/>
      </c>
      <c r="AM223" s="74" t="str">
        <f aca="false">IF(OR(ISBLANK($C223),$AL223&lt;&gt;TRUE()),"",IF(ISBLANK(G223),Constants!$B$27,MAX(0,G223)))</f>
        <v/>
      </c>
      <c r="AN223" s="74" t="str">
        <f aca="false">IF(OR(ISBLANK($C223),$AL223&lt;&gt;TRUE()),"",IF(ISBLANK(H223),Constants!$B$28,MAX(0,H223)))</f>
        <v/>
      </c>
      <c r="AO223" s="74" t="str">
        <f aca="false">IF(OR(ISBLANK($C223),$AL223&lt;&gt;TRUE()),"",IF(J223=Constants!$B$7,TRUE(),IF(J223=Constants!$B$8,FALSE(),TRUE())))</f>
        <v/>
      </c>
      <c r="AP223" s="74" t="str">
        <f aca="false">IF(OR(ISBLANK($C223),$AL223&lt;&gt;TRUE()),"",IF(I223=Constants!$B$7,TRUE(),IF(I223=Constants!$B$8,FALSE(),TRUE())))</f>
        <v/>
      </c>
      <c r="AQ223" s="74" t="str">
        <f aca="false">IF(OR(ISBLANK($C223),$AL223&lt;&gt;TRUE()),"",IF(K223=Constants!$B$33,TRUE(),IF(K223=Constants!$B$34,FALSE(),IF(AND(ISNUMBER(O223),OR(ISBLANK(N223),N223=0)),TRUE(),IF(AND(ISBLANK(O223),ISNUMBER(N223),N223&lt;&gt;0),FALSE(),"")))))</f>
        <v/>
      </c>
      <c r="AR223" s="74" t="str">
        <f aca="false">IF(OR(ISBLANK($C223),$AL223&lt;&gt;TRUE()),"",IF(ISBLANK(L223),Constants!$B$35,MAX(0,MIN(Constants!$B$31,L223))))</f>
        <v/>
      </c>
      <c r="AS223" s="74" t="str">
        <f aca="false">IF(OR(ISBLANK($C223),$AL223&lt;&gt;TRUE()),"",IF(ISBLANK(M223),Constants!$B$35,MAX(0,MIN(Constants!$B$32,M223))))</f>
        <v/>
      </c>
      <c r="AT223" s="74" t="str">
        <f aca="false">IF(ISBLANK($C223),"",COUNTA($P223:$X223)&gt;0)</f>
        <v/>
      </c>
      <c r="AU223" s="74" t="str">
        <f aca="false">IF(OR(ISBLANK($C223),$AT223&lt;&gt;TRUE()),"",IF(ISBLANK(P223),Constants!$B$27,MAX(0,P223)))</f>
        <v/>
      </c>
      <c r="AV223" s="74" t="str">
        <f aca="false">IF(OR(ISBLANK($C223),$AT223&lt;&gt;TRUE()),"",IF(ISBLANK(Q223),Constants!$B$28,MAX(0,Q223)))</f>
        <v/>
      </c>
      <c r="AW223" s="74" t="str">
        <f aca="false">IF(OR(ISBLANK($C223),$AT223&lt;&gt;TRUE()),"",IF(S223=Constants!$B$7,TRUE(),IF(S223=Constants!$B$8,FALSE(),TRUE())))</f>
        <v/>
      </c>
      <c r="AX223" s="74" t="str">
        <f aca="false">IF(OR(ISBLANK($C223),$AT223&lt;&gt;TRUE()),"",IF(R223=Constants!$B$7,TRUE(),IF(R223=Constants!$B$8,FALSE(),TRUE())))</f>
        <v/>
      </c>
      <c r="AY223" s="74" t="str">
        <f aca="false">IF(OR(ISBLANK($C223),$AT223&lt;&gt;TRUE()),"",IF(T223=Constants!$B$33,TRUE(),IF(T223=Constants!$B$34,FALSE(),IF(AND(ISNUMBER(X223),OR(ISBLANK(W223),W223=0)),TRUE(),IF(AND(ISBLANK(X223),ISNUMBER(W223),W223&lt;&gt;0),FALSE(),"")))))</f>
        <v/>
      </c>
      <c r="AZ223" s="74" t="str">
        <f aca="false">IF(OR(ISBLANK($C223),$AT223&lt;&gt;TRUE()),"",IF(ISBLANK(U223),Constants!$B$35,MAX(0,MIN(Constants!$B$31,U223))))</f>
        <v/>
      </c>
      <c r="BA223" s="74" t="str">
        <f aca="false">IF(OR(ISBLANK($C223),$AT223&lt;&gt;TRUE()),"",IF(ISBLANK(V223),Constants!$B$35,MAX(0,MIN(Constants!$B$32,V223))))</f>
        <v/>
      </c>
      <c r="BB223" s="74" t="str">
        <f aca="false">IF(ISBLANK($C223),"",COUNTA($Y223:$AG223)&gt;0)</f>
        <v/>
      </c>
      <c r="BC223" s="74" t="str">
        <f aca="false">IF(OR(ISBLANK($C223),$BB223&lt;&gt;TRUE()),"",IF(ISBLANK(Y223),Constants!$B$27,MAX(0,Y223)))</f>
        <v/>
      </c>
      <c r="BD223" s="74" t="str">
        <f aca="false">IF(OR(ISBLANK($C223),$BB223&lt;&gt;TRUE()),"",IF(ISBLANK(Z223),Constants!$B$28,MAX(0,Z223)))</f>
        <v/>
      </c>
      <c r="BE223" s="74" t="str">
        <f aca="false">IF(OR(ISBLANK($C223),$BB223&lt;&gt;TRUE()),"",IF(AB223=Constants!$B$7,TRUE(),IF(AB223=Constants!$B$8,FALSE(),TRUE())))</f>
        <v/>
      </c>
      <c r="BF223" s="74" t="str">
        <f aca="false">IF(OR(ISBLANK($C223),$BB223&lt;&gt;TRUE()),"",IF(AA223=Constants!$B$7,TRUE(),IF(AA223=Constants!$B$8,FALSE(),TRUE())))</f>
        <v/>
      </c>
      <c r="BG223" s="74" t="str">
        <f aca="false">IF(OR(ISBLANK($C223),$BB223&lt;&gt;TRUE()),"",IF(AC223=Constants!$B$33,TRUE(),IF(AC223=Constants!$B$34,FALSE(),IF(AND(ISNUMBER(AG223),OR(ISBLANK(AF223),AF223=0)),TRUE(),IF(AND(ISBLANK(AG223),ISNUMBER(AF223),AF223&lt;&gt;0),FALSE(),"")))))</f>
        <v/>
      </c>
      <c r="BH223" s="74" t="str">
        <f aca="false">IF(OR(ISBLANK($C223),$BB223&lt;&gt;TRUE()),"",IF(ISBLANK(AD223),Constants!$B$35,MAX(0,MIN(Constants!$B$31,AD223))))</f>
        <v/>
      </c>
      <c r="BI223" s="74" t="str">
        <f aca="false">IF(OR(ISBLANK($C223),$BB223&lt;&gt;TRUE()),"",IF(ISBLANK(AE223),Constants!$B$35,MAX(0,MIN(Constants!$B$32,AE223))))</f>
        <v/>
      </c>
      <c r="BJ223" s="75" t="str">
        <f aca="false">IF(ISBLANK($C223),
  "",
IF(AH223=Constants!$B$7,
  TRUE(),
IF(AH223=Constants!$B$8,
  FALSE(),
  FALSE()
)))</f>
        <v/>
      </c>
      <c r="BK223" s="74" t="str">
        <f aca="false">IF(ISBLANK($C223),"",IF($BJ223,Constants!$B$9,IF(COUNTA($E223:$AH223)=0,Constants!$B$10,IF(NOT($AK223),Constants!$B$11,IF(AND(NOT(ISNUMBER($BM223)),COUNTA($O223,$X223,$AG223)&gt;0),Constants!$B$13,Constants!$B$12)))))</f>
        <v/>
      </c>
      <c r="BL223" s="74" t="str">
        <f aca="false">IF(ISBLANK($C223),"",IF($BK223&lt;&gt;Constants!$B$12,$BK223,Constants!$B$4))</f>
        <v/>
      </c>
      <c r="BM223" s="73" t="str">
        <f aca="false">IF(OR(ISBLANK($D$8), NOT(ISNUMBER($D$8))), Constants!$B$17,$D$8)</f>
        <v>ERROR: Set Target Time in cell D8</v>
      </c>
      <c r="BN223" s="73" t="str">
        <f aca="false">IF(OR($BK223&lt;&gt;Constants!$B$12,$AL223&lt;&gt;TRUE()),"",IF(NOT($AO223),TRUE(),IF($AQ223="","",$AQ223)))</f>
        <v/>
      </c>
      <c r="BO223" s="74" t="b">
        <f aca="false">IF(BN223="",FALSE(),IF(NOT($AO223),TRUE(),IF($AQ223,ISNUMBER(O223),ISNUMBER(N223))))</f>
        <v>0</v>
      </c>
      <c r="BP223" s="76" t="str">
        <f aca="false">IF(BO223,IF($AJ223,1,Constants!$B$22)*POWER(Constants!$B$23,MAX($AM223,0))*POWER(Constants!$B$24,MAX($AN223,0)),"")</f>
        <v/>
      </c>
      <c r="BQ223" s="74" t="str">
        <f aca="false">IF(OR($BK223&lt;&gt;Constants!$B$12,NOT($BO223)),"",IF(NOT($AO223),0,Constants!$B$19*IF($AQ223,1,MAX(0,MIN(1,(Constants!$B$20-N223)/Constants!$B$20)))))</f>
        <v/>
      </c>
      <c r="BR223" s="74" t="str">
        <f aca="false">IF(BQ223="","",BQ223*IF($AP223,1,Constants!$B$25)*BP223)</f>
        <v/>
      </c>
      <c r="BS223" s="74" t="str">
        <f aca="false">IF(OR($BK223&lt;&gt;Constants!$B$12,NOT($BO223)),"",IF(NOT($AO223),0,IF(NOT($AQ223),0,MAX(0,Constants!$B$21*(1-ABS(O223-$BM223)/$BM223)))))</f>
        <v/>
      </c>
      <c r="BT223" s="74" t="str">
        <f aca="false">IF(BS223="","",BS223*BP223)</f>
        <v/>
      </c>
      <c r="BU223" s="74" t="str">
        <f aca="false">IF(OR($BK223&lt;&gt;Constants!$B$12,NOT($BO223)),"",IF(OR(NOT($AO223),NOT($AP223)),0,MIN(Constants!$B$18,(Constants!$B$29*$AR223+Constants!$B$30*$AS223)*IF($AQ223,1,MAX(0,MIN(1,(Constants!$B$20-N223)/Constants!$B$20))))))</f>
        <v/>
      </c>
      <c r="BV223" s="74" t="str">
        <f aca="false">IF(BU223="","",BU223*BP223)</f>
        <v/>
      </c>
      <c r="BW223" s="75" t="str">
        <f aca="false">IF(OR($BK223&lt;&gt;Constants!$B$12,NOT($BO223)),"",BR223+BT223+BV223)</f>
        <v/>
      </c>
      <c r="BX223" s="73" t="str">
        <f aca="false">IF(OR($BK223&lt;&gt;Constants!$B$12,$AT223&lt;&gt;TRUE()),"",IF(NOT($AW223),TRUE(),IF($AY223="","",$AY223)))</f>
        <v/>
      </c>
      <c r="BY223" s="74" t="b">
        <f aca="false">IF(BX223="",FALSE(),IF(NOT($AW223),TRUE(),IF($AY223,ISNUMBER(X223),ISNUMBER(W223))))</f>
        <v>0</v>
      </c>
      <c r="BZ223" s="76" t="str">
        <f aca="false">IF(BY223,IF($AJ223,1,Constants!$B$22)*POWER(Constants!$B$23,MAX($AU223,0))*POWER(Constants!$B$24,MAX($AV223,0)),"")</f>
        <v/>
      </c>
      <c r="CA223" s="74" t="str">
        <f aca="false">IF(OR($BK223&lt;&gt;Constants!$B$12,NOT($BY223)),"",IF(NOT($AW223),0,Constants!$B$19*IF($AY223,1,MAX(0,MIN(1,(Constants!$B$20-W223)/Constants!$B$20)))))</f>
        <v/>
      </c>
      <c r="CB223" s="74" t="str">
        <f aca="false">IF(CA223="","",CA223*IF($AX223,1,Constants!$B$25)*BZ223)</f>
        <v/>
      </c>
      <c r="CC223" s="74" t="str">
        <f aca="false">IF(OR($BK223&lt;&gt;Constants!$B$12,NOT($BY223)),"",IF(NOT($AW223),0,IF(NOT($AY223),0,MAX(0,Constants!$B$21*(1-ABS(X223-$BM223)/$BM223)))))</f>
        <v/>
      </c>
      <c r="CD223" s="74" t="str">
        <f aca="false">IF(CC223="","",CC223*BZ223)</f>
        <v/>
      </c>
      <c r="CE223" s="74" t="str">
        <f aca="false">IF(OR($BK223&lt;&gt;Constants!$B$12,NOT($BY223)),"",IF(OR(NOT($AW223),NOT($AX223)),0,MIN(Constants!$B$18,(Constants!$B$29*$AZ223+Constants!$B$30*$BA223)*IF($AY223,1,MAX(0,MIN(1,(Constants!$B$20-W223)/Constants!$B$20))))))</f>
        <v/>
      </c>
      <c r="CF223" s="74" t="str">
        <f aca="false">IF(CE223="","",CE223*BZ223)</f>
        <v/>
      </c>
      <c r="CG223" s="75" t="str">
        <f aca="false">IF(OR($BK223&lt;&gt;Constants!$B$12,NOT($BY223)),"",CB223+CD223+CF223)</f>
        <v/>
      </c>
      <c r="CH223" s="73" t="b">
        <f aca="false">IF(OR(BN223="",BX223=""),TRUE(),BN223&lt;&gt;BX223)</f>
        <v>1</v>
      </c>
      <c r="CI223" s="74" t="str">
        <f aca="false">IF(OR($BK223&lt;&gt;Constants!$B$12,$BB223&lt;&gt;TRUE(),NOT($CH223)),"",IF(NOT($BE223),TRUE(),IF($BG223="","",$BG223)))</f>
        <v/>
      </c>
      <c r="CJ223" s="74" t="b">
        <f aca="false">IF(CI223="",FALSE(),IF(NOT($BE223),TRUE(),IF($BG223,ISNUMBER(AG223),ISNUMBER(AF223))))</f>
        <v>0</v>
      </c>
      <c r="CK223" s="76" t="str">
        <f aca="false">IF(CJ223,IF($AJ223,1,Constants!$B$22)*POWER(Constants!$B$23,MAX($BC223,0))*POWER(Constants!$B$24,MAX($BD223,0)),"")</f>
        <v/>
      </c>
      <c r="CL223" s="74" t="str">
        <f aca="false">IF(OR($BK223&lt;&gt;Constants!$B$12,NOT($CJ223)),"",IF(NOT($BE223),0,Constants!$B$19*IF($BG223,1,MAX(0,MIN(1,(Constants!$B$20-AF223)/Constants!$B$20)))))</f>
        <v/>
      </c>
      <c r="CM223" s="74" t="str">
        <f aca="false">IF(CL223="","",CL223*IF($BF223,1,Constants!$B$25)*CK223)</f>
        <v/>
      </c>
      <c r="CN223" s="74" t="str">
        <f aca="false">IF(OR($BK223&lt;&gt;Constants!$B$12,NOT($CJ223)),"",IF(NOT($BE223),0,IF(NOT($BG223),0,MAX(0,Constants!$B$21*(1-ABS(AG223-$BM223)/$BM223)))))</f>
        <v/>
      </c>
      <c r="CO223" s="74" t="str">
        <f aca="false">IF(CN223="","",CN223*CK223)</f>
        <v/>
      </c>
      <c r="CP223" s="74" t="str">
        <f aca="false">IF(OR($BK223&lt;&gt;Constants!$B$12,NOT($CJ223)),"",IF(OR(NOT($BE223),NOT($BF223)),0,MIN(Constants!$B$18,(Constants!$B$29*$BH223+Constants!$B$30*$BI223)*IF($BG223,1,MAX(0,MIN(1,(Constants!$B$20-AF223)/Constants!$B$20))))))</f>
        <v/>
      </c>
      <c r="CQ223" s="74" t="str">
        <f aca="false">IF(CP223="","",CP223*CK223)</f>
        <v/>
      </c>
      <c r="CR223" s="75" t="str">
        <f aca="false">IF(OR($BK223&lt;&gt;Constants!$B$12,NOT($CJ223)),"",CM223+CO223+CQ223)</f>
        <v/>
      </c>
      <c r="CS223" s="73" t="str">
        <f aca="false">IF(OR($BK223&lt;&gt;Constants!$B$12,ISBLANK($C223)),"",BW223)</f>
        <v/>
      </c>
      <c r="CT223" s="74" t="str">
        <f aca="false">IF(OR($BK223&lt;&gt;Constants!$B$12,ISBLANK($C223)),"",CG223)</f>
        <v/>
      </c>
      <c r="CU223" s="75" t="str">
        <f aca="false">IF(OR($BK223&lt;&gt;Constants!$B$12,ISBLANK($C223)),"",CR223)</f>
        <v/>
      </c>
      <c r="CV223" s="74" t="str">
        <f aca="false">IF(OR($BK223&lt;&gt;Constants!$B$12,ISBLANK($C223)),"",IF(COUNT(CS223:CU223)=0,0,MAX(CS223:CU223)))</f>
        <v/>
      </c>
      <c r="CW223" s="74" t="str">
        <f aca="false">IF($BK223&lt;&gt;Constants!$B$12,"",CV223)</f>
        <v/>
      </c>
      <c r="CX223" s="74" t="str">
        <f aca="false">IF(ISNUMBER(CW223), RANK(CW223,$CW$11:$CW$510), "")</f>
        <v/>
      </c>
      <c r="CY223" s="73" t="str">
        <f aca="false">IF(OR($BK223&lt;&gt;Constants!$B$12,ISBLANK($C223)),"",MAX(BT223,CD223,CO223))</f>
        <v/>
      </c>
      <c r="CZ223" s="74" t="str">
        <f aca="false">IF(ISNUMBER(CY223), RANK(CY223,CY$11:CY$510), "")</f>
        <v/>
      </c>
      <c r="DA223" s="74" t="str">
        <f aca="false">IF(OR($BK223&lt;&gt;Constants!$B$12,ISBLANK($C223)),"",MAX(AM223,AU223,IF($CH223,BC223,0)))</f>
        <v/>
      </c>
      <c r="DB223" s="74" t="str">
        <f aca="false">IF(ISNUMBER(DA223), RANK(DA223,DA$11:DA$510,1), "")</f>
        <v/>
      </c>
      <c r="DC223" s="74" t="str">
        <f aca="false">IF(OR($BK223&lt;&gt;Constants!$B$12,ISBLANK($C223)),"",MAX(BV223,CF223,CQ223))</f>
        <v/>
      </c>
      <c r="DD223" s="74" t="str">
        <f aca="false">IF(ISNUMBER(DC223),RANK(DC223,DC$11:DC$510),"")</f>
        <v/>
      </c>
      <c r="DE223" s="77" t="str">
        <f aca="false">IFERROR(IF(OR($BK223&lt;&gt;Constants!$B$12, ISBLANK($C223)),"",LARGE(CS223:CU223,2)), 0)</f>
        <v/>
      </c>
      <c r="DF223" s="75" t="str">
        <f aca="false">IF(ISNUMBER(DE223), RANK(DE223,DE$11:DE$510), "")</f>
        <v/>
      </c>
      <c r="DG223" s="74" t="str">
        <f aca="false">IF(ISBLANK($C223),"",IF(BK223=Constants!$B$12,RANK($CX223, $CX$11:$CX$510, 1)+
SUMPRODUCT(--($CX$11:$CX$510=$CX223),--($CZ223&gt;$CZ$11:$CZ$510))+
SUMPRODUCT(--($CX$11:$CX$510=$CX223),--($CZ223=$CZ$11:$CZ$510),--($DB223&gt;$DB$11:$DB$510))+
SUMPRODUCT(--($CX$11:$CX$510=$CX223),--($CZ223=$CZ$11:$CZ$510),--($DB223=$DB$11:$DB$510), --($DD223&gt;$DD$11:$DD$510))+
SUMPRODUCT(--($CX$11:$CX$510=$CX223),--($CZ223=$CZ$11:$CZ$510),--($DB223=$DB$11:$DB$510), --($DD223=$DD$11:$DD$510), --($DF223&gt;$DF$11:$DF$510))
,BK223)
)</f>
        <v/>
      </c>
      <c r="DH223" s="74" t="str">
        <f aca="false">IF(ISBLANK(C223),"",IF(BK223&lt;&gt;Constants!$B$12, BK223, CX223-DG223))</f>
        <v/>
      </c>
      <c r="DI223" s="75"/>
      <c r="DJ223" s="78"/>
      <c r="DK223" s="79" t="str">
        <f aca="false">IF(ISBLANK($C223),"",IF($BK223=Constants!$B$13,$BM223,""))</f>
        <v/>
      </c>
      <c r="DL223" s="78" t="str">
        <f aca="false">IF(ISBLANK($C223),"",IF($BK223&lt;&gt;Constants!$B$12,"",IF(COUNT($CS223:$CU223)=0,"",MATCH($CV223,$CS223:$CU223,0))))</f>
        <v/>
      </c>
      <c r="DM223" s="80" t="str">
        <f aca="false">IF(ISNUMBER($DL223),CHOOSE($DL223,$BR223,$CB223,$CM223),"")</f>
        <v/>
      </c>
      <c r="DN223" s="80" t="str">
        <f aca="false">IF(ISNUMBER($DL223),CHOOSE($DL223,$BT223,$CD223,$CO223),"")</f>
        <v/>
      </c>
      <c r="DO223" s="80" t="str">
        <f aca="false">IF(ISNUMBER($DL223),CHOOSE($DL223,$BV223,$CF223,$CQ223),"")</f>
        <v/>
      </c>
      <c r="DP223" s="81" t="str">
        <f aca="false">IF(ISBLANK(C223),"",IF(BK223&lt;&gt;Constants!$B$12, BK223 ,CW223))</f>
        <v/>
      </c>
      <c r="DQ223" s="82" t="str">
        <f aca="false">IF(ISBLANK($C223),"",IF($BK223&lt;&gt;Constants!$B$12,$BK223,$BL223))</f>
        <v/>
      </c>
      <c r="DR223" s="82" t="str">
        <f aca="false">IF(ISBLANK(C223),"",DH223)</f>
        <v/>
      </c>
      <c r="DS223" s="82" t="str">
        <f aca="false">IF(ISBLANK(C223),"",DG223)</f>
        <v/>
      </c>
      <c r="DT223" s="83" t="str">
        <f aca="false">IF(ISBLANK(C223),
  "",
IF(DS223=Constants!$B$9,COUNTA($C$11:$C510)+2,IF(DS223=Constants!$B$10,COUNTA($C$11:$C510)+1,IF(DS223=Constants!$B$11,COUNTA($C$11:$C510),DS223))))</f>
        <v/>
      </c>
      <c r="DU223" s="3"/>
      <c r="DV223" s="84" t="n">
        <f aca="false">IF(OR(ISNUMBER(DS223),DS223="DQ",DS223="P",DS223="NS"),
    1,
    0
)</f>
        <v>0</v>
      </c>
      <c r="DW223" s="84" t="n">
        <v>213</v>
      </c>
      <c r="DX223" s="84" t="str">
        <f aca="false">IF(ISBLANK($C223),"",IF(ISNUMBER(DT223),DT223+ROW($B223)/1000,""))</f>
        <v/>
      </c>
      <c r="DY223" s="84" t="str">
        <f aca="false">IF(ISNUMBER(DX223), RANK(DX223,DX$11:DX$510,1), "")</f>
        <v/>
      </c>
      <c r="DZ223" s="84" t="str">
        <f aca="false">IF(ISBLANK($C223),
    "",
    $B223
)</f>
        <v/>
      </c>
      <c r="EA223" s="84" t="str">
        <f aca="false">IF(ISBLANK($C223),
    "",
    $C223
)</f>
        <v/>
      </c>
      <c r="EB223" s="84" t="str">
        <f aca="false">IF(ISBLANK($C223),
    "",
    $D223
)</f>
        <v/>
      </c>
      <c r="EC223" s="84" t="str">
        <f aca="false">IF(ISBLANK($C223),"",$DQ223)</f>
        <v/>
      </c>
      <c r="ED223" s="86" t="str">
        <f aca="false">DP223</f>
        <v/>
      </c>
      <c r="EE223" s="84" t="str">
        <f aca="false">IF(ISBLANK($C223),
    "",
    DS223
)</f>
        <v/>
      </c>
      <c r="EF223" s="87" t="str">
        <f aca="false">IF(DW223&gt;DV$10,
    "",
    VLOOKUP(DW223,DY$11:EE721,7,FALSE())
)</f>
        <v/>
      </c>
      <c r="EG223" s="88" t="str">
        <f aca="false">IF(DW223&gt;DV$10,
    "",
    VLOOKUP(DW223,DY$11:EE721,2,FALSE())
)</f>
        <v/>
      </c>
      <c r="EH223" s="88" t="str">
        <f aca="false">IF(DW223&gt;DV$10,
    "",
    VLOOKUP(DW223,DY$11:EE721,3,FALSE())
)</f>
        <v/>
      </c>
      <c r="EI223" s="88" t="str">
        <f aca="false">IF(DW223&gt;DV$10,
    "",
    VLOOKUP(DW223,DY$11:EE721,4,FALSE())
)</f>
        <v/>
      </c>
      <c r="EJ223" s="89" t="str">
        <f aca="false">IF(DW223&gt;DV$10,
    "",
    VLOOKUP(DW223,DY$11:EE721,6,FALSE())
)</f>
        <v/>
      </c>
      <c r="EK223" s="59"/>
    </row>
    <row r="224" customFormat="false" ht="15.75" hidden="false" customHeight="false" outlineLevel="0" collapsed="false">
      <c r="A224" s="3"/>
      <c r="B224" s="153"/>
      <c r="C224" s="154"/>
      <c r="D224" s="135"/>
      <c r="E224" s="158"/>
      <c r="F224" s="137"/>
      <c r="G224" s="137"/>
      <c r="H224" s="138"/>
      <c r="I224" s="139"/>
      <c r="J224" s="140"/>
      <c r="K224" s="140"/>
      <c r="L224" s="140"/>
      <c r="M224" s="140"/>
      <c r="N224" s="141"/>
      <c r="O224" s="142"/>
      <c r="P224" s="137"/>
      <c r="Q224" s="138"/>
      <c r="R224" s="139"/>
      <c r="S224" s="140"/>
      <c r="T224" s="140"/>
      <c r="U224" s="140"/>
      <c r="V224" s="140"/>
      <c r="W224" s="141"/>
      <c r="X224" s="142"/>
      <c r="Y224" s="137"/>
      <c r="Z224" s="138"/>
      <c r="AA224" s="139"/>
      <c r="AB224" s="140"/>
      <c r="AC224" s="140"/>
      <c r="AD224" s="140"/>
      <c r="AE224" s="140"/>
      <c r="AF224" s="141"/>
      <c r="AG224" s="143"/>
      <c r="AH224" s="139"/>
      <c r="AI224" s="116"/>
      <c r="AJ224" s="116" t="str">
        <f aca="false">IF(ISBLANK($C224),
  "",
IF(E224=Constants!$B$7,
  TRUE(),
IF(E224=Constants!$B$8,
  FALSE(),
  TRUE()
)))</f>
        <v/>
      </c>
      <c r="AK224" s="117" t="str">
        <f aca="false">IF(ISBLANK($C224),"",IF(F224=Constants!$B$8,FALSE(),TRUE()))</f>
        <v/>
      </c>
      <c r="AL224" s="117" t="str">
        <f aca="false">IF(ISBLANK($C224),"",COUNTA($G224:$O224)&gt;0)</f>
        <v/>
      </c>
      <c r="AM224" s="117" t="str">
        <f aca="false">IF(OR(ISBLANK($C224),$AL224&lt;&gt;TRUE()),"",IF(ISBLANK(G224),Constants!$B$27,MAX(0,G224)))</f>
        <v/>
      </c>
      <c r="AN224" s="117" t="str">
        <f aca="false">IF(OR(ISBLANK($C224),$AL224&lt;&gt;TRUE()),"",IF(ISBLANK(H224),Constants!$B$28,MAX(0,H224)))</f>
        <v/>
      </c>
      <c r="AO224" s="117" t="str">
        <f aca="false">IF(OR(ISBLANK($C224),$AL224&lt;&gt;TRUE()),"",IF(J224=Constants!$B$7,TRUE(),IF(J224=Constants!$B$8,FALSE(),TRUE())))</f>
        <v/>
      </c>
      <c r="AP224" s="117" t="str">
        <f aca="false">IF(OR(ISBLANK($C224),$AL224&lt;&gt;TRUE()),"",IF(I224=Constants!$B$7,TRUE(),IF(I224=Constants!$B$8,FALSE(),TRUE())))</f>
        <v/>
      </c>
      <c r="AQ224" s="117" t="str">
        <f aca="false">IF(OR(ISBLANK($C224),$AL224&lt;&gt;TRUE()),"",IF(K224=Constants!$B$33,TRUE(),IF(K224=Constants!$B$34,FALSE(),IF(AND(ISNUMBER(O224),OR(ISBLANK(N224),N224=0)),TRUE(),IF(AND(ISBLANK(O224),ISNUMBER(N224),N224&lt;&gt;0),FALSE(),"")))))</f>
        <v/>
      </c>
      <c r="AR224" s="117" t="str">
        <f aca="false">IF(OR(ISBLANK($C224),$AL224&lt;&gt;TRUE()),"",IF(ISBLANK(L224),Constants!$B$35,MAX(0,MIN(Constants!$B$31,L224))))</f>
        <v/>
      </c>
      <c r="AS224" s="117" t="str">
        <f aca="false">IF(OR(ISBLANK($C224),$AL224&lt;&gt;TRUE()),"",IF(ISBLANK(M224),Constants!$B$35,MAX(0,MIN(Constants!$B$32,M224))))</f>
        <v/>
      </c>
      <c r="AT224" s="117" t="str">
        <f aca="false">IF(ISBLANK($C224),"",COUNTA($P224:$X224)&gt;0)</f>
        <v/>
      </c>
      <c r="AU224" s="117" t="str">
        <f aca="false">IF(OR(ISBLANK($C224),$AT224&lt;&gt;TRUE()),"",IF(ISBLANK(P224),Constants!$B$27,MAX(0,P224)))</f>
        <v/>
      </c>
      <c r="AV224" s="117" t="str">
        <f aca="false">IF(OR(ISBLANK($C224),$AT224&lt;&gt;TRUE()),"",IF(ISBLANK(Q224),Constants!$B$28,MAX(0,Q224)))</f>
        <v/>
      </c>
      <c r="AW224" s="117" t="str">
        <f aca="false">IF(OR(ISBLANK($C224),$AT224&lt;&gt;TRUE()),"",IF(S224=Constants!$B$7,TRUE(),IF(S224=Constants!$B$8,FALSE(),TRUE())))</f>
        <v/>
      </c>
      <c r="AX224" s="117" t="str">
        <f aca="false">IF(OR(ISBLANK($C224),$AT224&lt;&gt;TRUE()),"",IF(R224=Constants!$B$7,TRUE(),IF(R224=Constants!$B$8,FALSE(),TRUE())))</f>
        <v/>
      </c>
      <c r="AY224" s="117" t="str">
        <f aca="false">IF(OR(ISBLANK($C224),$AT224&lt;&gt;TRUE()),"",IF(T224=Constants!$B$33,TRUE(),IF(T224=Constants!$B$34,FALSE(),IF(AND(ISNUMBER(X224),OR(ISBLANK(W224),W224=0)),TRUE(),IF(AND(ISBLANK(X224),ISNUMBER(W224),W224&lt;&gt;0),FALSE(),"")))))</f>
        <v/>
      </c>
      <c r="AZ224" s="117" t="str">
        <f aca="false">IF(OR(ISBLANK($C224),$AT224&lt;&gt;TRUE()),"",IF(ISBLANK(U224),Constants!$B$35,MAX(0,MIN(Constants!$B$31,U224))))</f>
        <v/>
      </c>
      <c r="BA224" s="117" t="str">
        <f aca="false">IF(OR(ISBLANK($C224),$AT224&lt;&gt;TRUE()),"",IF(ISBLANK(V224),Constants!$B$35,MAX(0,MIN(Constants!$B$32,V224))))</f>
        <v/>
      </c>
      <c r="BB224" s="117" t="str">
        <f aca="false">IF(ISBLANK($C224),"",COUNTA($Y224:$AG224)&gt;0)</f>
        <v/>
      </c>
      <c r="BC224" s="117" t="str">
        <f aca="false">IF(OR(ISBLANK($C224),$BB224&lt;&gt;TRUE()),"",IF(ISBLANK(Y224),Constants!$B$27,MAX(0,Y224)))</f>
        <v/>
      </c>
      <c r="BD224" s="117" t="str">
        <f aca="false">IF(OR(ISBLANK($C224),$BB224&lt;&gt;TRUE()),"",IF(ISBLANK(Z224),Constants!$B$28,MAX(0,Z224)))</f>
        <v/>
      </c>
      <c r="BE224" s="117" t="str">
        <f aca="false">IF(OR(ISBLANK($C224),$BB224&lt;&gt;TRUE()),"",IF(AB224=Constants!$B$7,TRUE(),IF(AB224=Constants!$B$8,FALSE(),TRUE())))</f>
        <v/>
      </c>
      <c r="BF224" s="117" t="str">
        <f aca="false">IF(OR(ISBLANK($C224),$BB224&lt;&gt;TRUE()),"",IF(AA224=Constants!$B$7,TRUE(),IF(AA224=Constants!$B$8,FALSE(),TRUE())))</f>
        <v/>
      </c>
      <c r="BG224" s="117" t="str">
        <f aca="false">IF(OR(ISBLANK($C224),$BB224&lt;&gt;TRUE()),"",IF(AC224=Constants!$B$33,TRUE(),IF(AC224=Constants!$B$34,FALSE(),IF(AND(ISNUMBER(AG224),OR(ISBLANK(AF224),AF224=0)),TRUE(),IF(AND(ISBLANK(AG224),ISNUMBER(AF224),AF224&lt;&gt;0),FALSE(),"")))))</f>
        <v/>
      </c>
      <c r="BH224" s="117" t="str">
        <f aca="false">IF(OR(ISBLANK($C224),$BB224&lt;&gt;TRUE()),"",IF(ISBLANK(AD224),Constants!$B$35,MAX(0,MIN(Constants!$B$31,AD224))))</f>
        <v/>
      </c>
      <c r="BI224" s="117" t="str">
        <f aca="false">IF(OR(ISBLANK($C224),$BB224&lt;&gt;TRUE()),"",IF(ISBLANK(AE224),Constants!$B$35,MAX(0,MIN(Constants!$B$32,AE224))))</f>
        <v/>
      </c>
      <c r="BJ224" s="118" t="str">
        <f aca="false">IF(ISBLANK($C224),
  "",
IF(AH224=Constants!$B$7,
  TRUE(),
IF(AH224=Constants!$B$8,
  FALSE(),
  FALSE()
)))</f>
        <v/>
      </c>
      <c r="BK224" s="117" t="str">
        <f aca="false">IF(ISBLANK($C224),"",IF($BJ224,Constants!$B$9,IF(COUNTA($E224:$AH224)=0,Constants!$B$10,IF(NOT($AK224),Constants!$B$11,IF(AND(NOT(ISNUMBER($BM224)),COUNTA($O224,$X224,$AG224)&gt;0),Constants!$B$13,Constants!$B$12)))))</f>
        <v/>
      </c>
      <c r="BL224" s="117" t="str">
        <f aca="false">IF(ISBLANK($C224),"",IF($BK224&lt;&gt;Constants!$B$12,$BK224,Constants!$B$4))</f>
        <v/>
      </c>
      <c r="BM224" s="116" t="str">
        <f aca="false">IF(OR(ISBLANK($D$8), NOT(ISNUMBER($D$8))), Constants!$B$17,$D$8)</f>
        <v>ERROR: Set Target Time in cell D8</v>
      </c>
      <c r="BN224" s="119" t="str">
        <f aca="false">IF(OR($BK224&lt;&gt;Constants!$B$12,$AL224&lt;&gt;TRUE()),"",IF(NOT($AO224),TRUE(),IF($AQ224="","",$AQ224)))</f>
        <v/>
      </c>
      <c r="BO224" s="120" t="n">
        <f aca="false">IF(BN224="",FALSE(),IF(NOT($AO224),TRUE(),IF($AQ224,ISNUMBER(O224),ISNUMBER(N224))))</f>
        <v>0</v>
      </c>
      <c r="BP224" s="121" t="str">
        <f aca="false">IF(BO224,IF($AJ224,1,Constants!$B$22)*POWER(Constants!$B$23,MAX($AM224,0))*POWER(Constants!$B$24,MAX($AN224,0)),"")</f>
        <v/>
      </c>
      <c r="BQ224" s="117" t="str">
        <f aca="false">IF(OR($BK224&lt;&gt;Constants!$B$12,NOT($BO224)),"",IF(NOT($AO224),0,Constants!$B$19*IF($AQ224,1,MAX(0,MIN(1,(Constants!$B$20-N224)/Constants!$B$20)))))</f>
        <v/>
      </c>
      <c r="BR224" s="117" t="str">
        <f aca="false">IF(BQ224="","",BQ224*IF($AP224,1,Constants!$B$25)*BP224)</f>
        <v/>
      </c>
      <c r="BS224" s="117" t="str">
        <f aca="false">IF(OR($BK224&lt;&gt;Constants!$B$12,NOT($BO224)),"",IF(NOT($AO224),0,IF(NOT($AQ224),0,MAX(0,Constants!$B$21*(1-ABS(O224-$BM224)/$BM224)))))</f>
        <v/>
      </c>
      <c r="BT224" s="117" t="str">
        <f aca="false">IF(BS224="","",BS224*BP224)</f>
        <v/>
      </c>
      <c r="BU224" s="117" t="str">
        <f aca="false">IF(OR($BK224&lt;&gt;Constants!$B$12,NOT($BO224)),"",IF(OR(NOT($AO224),NOT($AP224)),0,MIN(Constants!$B$18,(Constants!$B$29*$AR224+Constants!$B$30*$AS224)*IF($AQ224,1,MAX(0,MIN(1,(Constants!$B$20-N224)/Constants!$B$20))))))</f>
        <v/>
      </c>
      <c r="BV224" s="117" t="str">
        <f aca="false">IF(BU224="","",BU224*BP224)</f>
        <v/>
      </c>
      <c r="BW224" s="122" t="str">
        <f aca="false">IF(OR($BK224&lt;&gt;Constants!$B$12,NOT($BO224)),"",BR224+BT224+BV224)</f>
        <v/>
      </c>
      <c r="BX224" s="119" t="str">
        <f aca="false">IF(OR($BK224&lt;&gt;Constants!$B$12,$AT224&lt;&gt;TRUE()),"",IF(NOT($AW224),TRUE(),IF($AY224="","",$AY224)))</f>
        <v/>
      </c>
      <c r="BY224" s="120" t="n">
        <f aca="false">IF(BX224="",FALSE(),IF(NOT($AW224),TRUE(),IF($AY224,ISNUMBER(X224),ISNUMBER(W224))))</f>
        <v>0</v>
      </c>
      <c r="BZ224" s="121" t="str">
        <f aca="false">IF(BY224,IF($AJ224,1,Constants!$B$22)*POWER(Constants!$B$23,MAX($AU224,0))*POWER(Constants!$B$24,MAX($AV224,0)),"")</f>
        <v/>
      </c>
      <c r="CA224" s="117" t="str">
        <f aca="false">IF(OR($BK224&lt;&gt;Constants!$B$12,NOT($BY224)),"",IF(NOT($AW224),0,Constants!$B$19*IF($AY224,1,MAX(0,MIN(1,(Constants!$B$20-W224)/Constants!$B$20)))))</f>
        <v/>
      </c>
      <c r="CB224" s="117" t="str">
        <f aca="false">IF(CA224="","",CA224*IF($AX224,1,Constants!$B$25)*BZ224)</f>
        <v/>
      </c>
      <c r="CC224" s="117" t="str">
        <f aca="false">IF(OR($BK224&lt;&gt;Constants!$B$12,NOT($BY224)),"",IF(NOT($AW224),0,IF(NOT($AY224),0,MAX(0,Constants!$B$21*(1-ABS(X224-$BM224)/$BM224)))))</f>
        <v/>
      </c>
      <c r="CD224" s="117" t="str">
        <f aca="false">IF(CC224="","",CC224*BZ224)</f>
        <v/>
      </c>
      <c r="CE224" s="117" t="str">
        <f aca="false">IF(OR($BK224&lt;&gt;Constants!$B$12,NOT($BY224)),"",IF(OR(NOT($AW224),NOT($AX224)),0,MIN(Constants!$B$18,(Constants!$B$29*$AZ224+Constants!$B$30*$BA224)*IF($AY224,1,MAX(0,MIN(1,(Constants!$B$20-W224)/Constants!$B$20))))))</f>
        <v/>
      </c>
      <c r="CF224" s="117" t="str">
        <f aca="false">IF(CE224="","",CE224*BZ224)</f>
        <v/>
      </c>
      <c r="CG224" s="122" t="str">
        <f aca="false">IF(OR($BK224&lt;&gt;Constants!$B$12,NOT($BY224)),"",CB224+CD224+CF224)</f>
        <v/>
      </c>
      <c r="CH224" s="119" t="n">
        <f aca="false">IF(OR(BN224="",BX224=""),TRUE(),BN224&lt;&gt;BX224)</f>
        <v>1</v>
      </c>
      <c r="CI224" s="117" t="str">
        <f aca="false">IF(OR($BK224&lt;&gt;Constants!$B$12,$BB224&lt;&gt;TRUE(),NOT($CH224)),"",IF(NOT($BE224),TRUE(),IF($BG224="","",$BG224)))</f>
        <v/>
      </c>
      <c r="CJ224" s="120" t="n">
        <f aca="false">IF(CI224="",FALSE(),IF(NOT($BE224),TRUE(),IF($BG224,ISNUMBER(AG224),ISNUMBER(AF224))))</f>
        <v>0</v>
      </c>
      <c r="CK224" s="121" t="str">
        <f aca="false">IF(CJ224,IF($AJ224,1,Constants!$B$22)*POWER(Constants!$B$23,MAX($BC224,0))*POWER(Constants!$B$24,MAX($BD224,0)),"")</f>
        <v/>
      </c>
      <c r="CL224" s="117" t="str">
        <f aca="false">IF(OR($BK224&lt;&gt;Constants!$B$12,NOT($CJ224)),"",IF(NOT($BE224),0,Constants!$B$19*IF($BG224,1,MAX(0,MIN(1,(Constants!$B$20-AF224)/Constants!$B$20)))))</f>
        <v/>
      </c>
      <c r="CM224" s="117" t="str">
        <f aca="false">IF(CL224="","",CL224*IF($BF224,1,Constants!$B$25)*CK224)</f>
        <v/>
      </c>
      <c r="CN224" s="117" t="str">
        <f aca="false">IF(OR($BK224&lt;&gt;Constants!$B$12,NOT($CJ224)),"",IF(NOT($BE224),0,IF(NOT($BG224),0,MAX(0,Constants!$B$21*(1-ABS(AG224-$BM224)/$BM224)))))</f>
        <v/>
      </c>
      <c r="CO224" s="117" t="str">
        <f aca="false">IF(CN224="","",CN224*CK224)</f>
        <v/>
      </c>
      <c r="CP224" s="117" t="str">
        <f aca="false">IF(OR($BK224&lt;&gt;Constants!$B$12,NOT($CJ224)),"",IF(OR(NOT($BE224),NOT($BF224)),0,MIN(Constants!$B$18,(Constants!$B$29*$BH224+Constants!$B$30*$BI224)*IF($BG224,1,MAX(0,MIN(1,(Constants!$B$20-AF224)/Constants!$B$20))))))</f>
        <v/>
      </c>
      <c r="CQ224" s="117" t="str">
        <f aca="false">IF(CP224="","",CP224*CK224)</f>
        <v/>
      </c>
      <c r="CR224" s="122" t="str">
        <f aca="false">IF(OR($BK224&lt;&gt;Constants!$B$12,NOT($CJ224)),"",CM224+CO224+CQ224)</f>
        <v/>
      </c>
      <c r="CS224" s="116" t="str">
        <f aca="false">IF(OR($BK224&lt;&gt;Constants!$B$12,ISBLANK($C224)),"",BW224)</f>
        <v/>
      </c>
      <c r="CT224" s="117" t="str">
        <f aca="false">IF(OR($BK224&lt;&gt;Constants!$B$12,ISBLANK($C224)),"",CG224)</f>
        <v/>
      </c>
      <c r="CU224" s="118" t="str">
        <f aca="false">IF(OR($BK224&lt;&gt;Constants!$B$12,ISBLANK($C224)),"",CR224)</f>
        <v/>
      </c>
      <c r="CV224" s="117" t="str">
        <f aca="false">IF(OR($BK224&lt;&gt;Constants!$B$12,ISBLANK($C224)),"",IF(COUNT(CS224:CU224)=0,0,MAX(CS224:CU224)))</f>
        <v/>
      </c>
      <c r="CW224" s="117" t="str">
        <f aca="false">IF($BK224&lt;&gt;Constants!$B$12,"",CV224)</f>
        <v/>
      </c>
      <c r="CX224" s="117" t="str">
        <f aca="false">IF(ISNUMBER(CW224), RANK(CW224,$CW$11:$CW$510), "")</f>
        <v/>
      </c>
      <c r="CY224" s="116" t="str">
        <f aca="false">IF(OR($BK224&lt;&gt;Constants!$B$12,ISBLANK($C224)),"",MAX(BT224,CD224,CO224))</f>
        <v/>
      </c>
      <c r="CZ224" s="117" t="str">
        <f aca="false">IF(ISNUMBER(CY224), RANK(CY224,CY$11:CY$510), "")</f>
        <v/>
      </c>
      <c r="DA224" s="117" t="str">
        <f aca="false">IF(OR($BK224&lt;&gt;Constants!$B$12,ISBLANK($C224)),"",MAX(AM224,AU224,IF($CH224,BC224,0)))</f>
        <v/>
      </c>
      <c r="DB224" s="117" t="str">
        <f aca="false">IF(ISNUMBER(DA224), RANK(DA224,DA$11:DA$510,1), "")</f>
        <v/>
      </c>
      <c r="DC224" s="117" t="str">
        <f aca="false">IF(OR($BK224&lt;&gt;Constants!$B$12,ISBLANK($C224)),"",MAX(BV224,CF224,CQ224))</f>
        <v/>
      </c>
      <c r="DD224" s="117" t="str">
        <f aca="false">IF(ISNUMBER(DC224),RANK(DC224,DC$11:DC$510),"")</f>
        <v/>
      </c>
      <c r="DE224" s="123" t="str">
        <f aca="false">IFERROR(IF(OR($BK224&lt;&gt;Constants!$B$12, ISBLANK($C224)),"",LARGE(CS224:CU224,2)), 0)</f>
        <v/>
      </c>
      <c r="DF224" s="118" t="str">
        <f aca="false">IF(ISNUMBER(DE224), RANK(DE224,DE$11:DE$510), "")</f>
        <v/>
      </c>
      <c r="DG224" s="117" t="str">
        <f aca="false">IF(ISBLANK($C224),"",IF(BK224=Constants!$B$12,RANK($CX224, $CX$11:$CX$510, 1)+
SUMPRODUCT(--($CX$11:$CX$510=$CX224),--($CZ224&gt;$CZ$11:$CZ$510))+
SUMPRODUCT(--($CX$11:$CX$510=$CX224),--($CZ224=$CZ$11:$CZ$510),--($DB224&gt;$DB$11:$DB$510))+
SUMPRODUCT(--($CX$11:$CX$510=$CX224),--($CZ224=$CZ$11:$CZ$510),--($DB224=$DB$11:$DB$510), --($DD224&gt;$DD$11:$DD$510))+
SUMPRODUCT(--($CX$11:$CX$510=$CX224),--($CZ224=$CZ$11:$CZ$510),--($DB224=$DB$11:$DB$510), --($DD224=$DD$11:$DD$510), --($DF224&gt;$DF$11:$DF$510))
,BK224)
)</f>
        <v/>
      </c>
      <c r="DH224" s="117" t="str">
        <f aca="false">IF(ISBLANK(C224),"",IF(BK224&lt;&gt;Constants!$B$12, BK224, CX224-DG224))</f>
        <v/>
      </c>
      <c r="DI224" s="118"/>
      <c r="DJ224" s="124"/>
      <c r="DK224" s="125" t="str">
        <f aca="false">IF(ISBLANK($C224),"",IF($BK224=Constants!$B$13,$BM224,""))</f>
        <v/>
      </c>
      <c r="DL224" s="124" t="str">
        <f aca="false">IF(ISBLANK($C224),"",IF($BK224&lt;&gt;Constants!$B$12,"",IF(COUNT($CS224:$CU224)=0,"",MATCH($CV224,$CS224:$CU224,0))))</f>
        <v/>
      </c>
      <c r="DM224" s="126" t="str">
        <f aca="false">IF(ISNUMBER($DL224),CHOOSE($DL224,$BR224,$CB224,$CM224),"")</f>
        <v/>
      </c>
      <c r="DN224" s="126" t="str">
        <f aca="false">IF(ISNUMBER($DL224),CHOOSE($DL224,$BT224,$CD224,$CO224),"")</f>
        <v/>
      </c>
      <c r="DO224" s="126" t="str">
        <f aca="false">IF(ISNUMBER($DL224),CHOOSE($DL224,$BV224,$CF224,$CQ224),"")</f>
        <v/>
      </c>
      <c r="DP224" s="127" t="str">
        <f aca="false">IF(ISBLANK(C224),"",IF(BK224&lt;&gt;Constants!$B$12, BK224 ,CW224))</f>
        <v/>
      </c>
      <c r="DQ224" s="128" t="str">
        <f aca="false">IF(ISBLANK($C224),"",IF($BK224&lt;&gt;Constants!$B$12,$BK224,$BL224))</f>
        <v/>
      </c>
      <c r="DR224" s="128" t="str">
        <f aca="false">IF(ISBLANK(C224),"",DH224)</f>
        <v/>
      </c>
      <c r="DS224" s="128" t="str">
        <f aca="false">IF(ISBLANK(C224),"",DG224)</f>
        <v/>
      </c>
      <c r="DT224" s="129" t="str">
        <f aca="false">IF(ISBLANK(C224),
  "",
IF(DS224=Constants!$B$9,COUNTA($C$11:$C510)+2,IF(DS224=Constants!$B$10,COUNTA($C$11:$C510)+1,IF(DS224=Constants!$B$11,COUNTA($C$11:$C510),DS224))))</f>
        <v/>
      </c>
      <c r="DU224" s="3"/>
      <c r="DV224" s="130" t="n">
        <f aca="false">IF(OR(ISNUMBER(DS224),DS224="DQ",DS224="P",DS224="NS"),
    1,
    0
)</f>
        <v>0</v>
      </c>
      <c r="DW224" s="130" t="n">
        <v>214</v>
      </c>
      <c r="DX224" s="130" t="str">
        <f aca="false">IF(ISBLANK($C224),"",IF(ISNUMBER(DT224),DT224+ROW($B224)/1000,""))</f>
        <v/>
      </c>
      <c r="DY224" s="130" t="str">
        <f aca="false">IF(ISNUMBER(DX224), RANK(DX224,DX$11:DX$510,1), "")</f>
        <v/>
      </c>
      <c r="DZ224" s="130" t="str">
        <f aca="false">IF(ISBLANK($C224),
    "",
    $B224
)</f>
        <v/>
      </c>
      <c r="EA224" s="130" t="str">
        <f aca="false">IF(ISBLANK($C224),
    "",
    $C224
)</f>
        <v/>
      </c>
      <c r="EB224" s="130" t="str">
        <f aca="false">IF(ISBLANK($C224),
    "",
    $D224
)</f>
        <v/>
      </c>
      <c r="EC224" s="130" t="str">
        <f aca="false">IF(ISBLANK($C224),"",$DQ224)</f>
        <v/>
      </c>
      <c r="ED224" s="131" t="str">
        <f aca="false">DP224</f>
        <v/>
      </c>
      <c r="EE224" s="130" t="str">
        <f aca="false">IF(ISBLANK($C224),
    "",
    DS224
)</f>
        <v/>
      </c>
      <c r="EF224" s="132" t="str">
        <f aca="false">IF(DW224&gt;DV$10,
    "",
    VLOOKUP(DW224,DY$11:EE722,7,FALSE())
)</f>
        <v/>
      </c>
      <c r="EG224" s="133" t="str">
        <f aca="false">IF(DW224&gt;DV$10,
    "",
    VLOOKUP(DW224,DY$11:EE722,2,FALSE())
)</f>
        <v/>
      </c>
      <c r="EH224" s="133" t="str">
        <f aca="false">IF(DW224&gt;DV$10,
    "",
    VLOOKUP(DW224,DY$11:EE722,3,FALSE())
)</f>
        <v/>
      </c>
      <c r="EI224" s="133" t="str">
        <f aca="false">IF(DW224&gt;DV$10,
    "",
    VLOOKUP(DW224,DY$11:EE722,4,FALSE())
)</f>
        <v/>
      </c>
      <c r="EJ224" s="134" t="str">
        <f aca="false">IF(DW224&gt;DV$10,
    "",
    VLOOKUP(DW224,DY$11:EE722,6,FALSE())
)</f>
        <v/>
      </c>
      <c r="EK224" s="59"/>
    </row>
    <row r="225" customFormat="false" ht="15.75" hidden="false" customHeight="false" outlineLevel="0" collapsed="false">
      <c r="A225" s="3"/>
      <c r="B225" s="153"/>
      <c r="C225" s="154"/>
      <c r="D225" s="135"/>
      <c r="E225" s="158"/>
      <c r="F225" s="137"/>
      <c r="G225" s="137"/>
      <c r="H225" s="138"/>
      <c r="I225" s="139"/>
      <c r="J225" s="140"/>
      <c r="K225" s="140"/>
      <c r="L225" s="140"/>
      <c r="M225" s="140"/>
      <c r="N225" s="141"/>
      <c r="O225" s="142"/>
      <c r="P225" s="137"/>
      <c r="Q225" s="138"/>
      <c r="R225" s="139"/>
      <c r="S225" s="140"/>
      <c r="T225" s="140"/>
      <c r="U225" s="140"/>
      <c r="V225" s="140"/>
      <c r="W225" s="141"/>
      <c r="X225" s="142"/>
      <c r="Y225" s="137"/>
      <c r="Z225" s="138"/>
      <c r="AA225" s="139"/>
      <c r="AB225" s="140"/>
      <c r="AC225" s="140"/>
      <c r="AD225" s="140"/>
      <c r="AE225" s="140"/>
      <c r="AF225" s="141"/>
      <c r="AG225" s="143"/>
      <c r="AH225" s="139"/>
      <c r="AI225" s="116"/>
      <c r="AJ225" s="116" t="str">
        <f aca="false">IF(ISBLANK($C225),
  "",
IF(E225=Constants!$B$7,
  TRUE(),
IF(E225=Constants!$B$8,
  FALSE(),
  TRUE()
)))</f>
        <v/>
      </c>
      <c r="AK225" s="117" t="str">
        <f aca="false">IF(ISBLANK($C225),"",IF(F225=Constants!$B$8,FALSE(),TRUE()))</f>
        <v/>
      </c>
      <c r="AL225" s="117" t="str">
        <f aca="false">IF(ISBLANK($C225),"",COUNTA($G225:$O225)&gt;0)</f>
        <v/>
      </c>
      <c r="AM225" s="117" t="str">
        <f aca="false">IF(OR(ISBLANK($C225),$AL225&lt;&gt;TRUE()),"",IF(ISBLANK(G225),Constants!$B$27,MAX(0,G225)))</f>
        <v/>
      </c>
      <c r="AN225" s="117" t="str">
        <f aca="false">IF(OR(ISBLANK($C225),$AL225&lt;&gt;TRUE()),"",IF(ISBLANK(H225),Constants!$B$28,MAX(0,H225)))</f>
        <v/>
      </c>
      <c r="AO225" s="117" t="str">
        <f aca="false">IF(OR(ISBLANK($C225),$AL225&lt;&gt;TRUE()),"",IF(J225=Constants!$B$7,TRUE(),IF(J225=Constants!$B$8,FALSE(),TRUE())))</f>
        <v/>
      </c>
      <c r="AP225" s="117" t="str">
        <f aca="false">IF(OR(ISBLANK($C225),$AL225&lt;&gt;TRUE()),"",IF(I225=Constants!$B$7,TRUE(),IF(I225=Constants!$B$8,FALSE(),TRUE())))</f>
        <v/>
      </c>
      <c r="AQ225" s="117" t="str">
        <f aca="false">IF(OR(ISBLANK($C225),$AL225&lt;&gt;TRUE()),"",IF(K225=Constants!$B$33,TRUE(),IF(K225=Constants!$B$34,FALSE(),IF(AND(ISNUMBER(O225),OR(ISBLANK(N225),N225=0)),TRUE(),IF(AND(ISBLANK(O225),ISNUMBER(N225),N225&lt;&gt;0),FALSE(),"")))))</f>
        <v/>
      </c>
      <c r="AR225" s="117" t="str">
        <f aca="false">IF(OR(ISBLANK($C225),$AL225&lt;&gt;TRUE()),"",IF(ISBLANK(L225),Constants!$B$35,MAX(0,MIN(Constants!$B$31,L225))))</f>
        <v/>
      </c>
      <c r="AS225" s="117" t="str">
        <f aca="false">IF(OR(ISBLANK($C225),$AL225&lt;&gt;TRUE()),"",IF(ISBLANK(M225),Constants!$B$35,MAX(0,MIN(Constants!$B$32,M225))))</f>
        <v/>
      </c>
      <c r="AT225" s="117" t="str">
        <f aca="false">IF(ISBLANK($C225),"",COUNTA($P225:$X225)&gt;0)</f>
        <v/>
      </c>
      <c r="AU225" s="117" t="str">
        <f aca="false">IF(OR(ISBLANK($C225),$AT225&lt;&gt;TRUE()),"",IF(ISBLANK(P225),Constants!$B$27,MAX(0,P225)))</f>
        <v/>
      </c>
      <c r="AV225" s="117" t="str">
        <f aca="false">IF(OR(ISBLANK($C225),$AT225&lt;&gt;TRUE()),"",IF(ISBLANK(Q225),Constants!$B$28,MAX(0,Q225)))</f>
        <v/>
      </c>
      <c r="AW225" s="117" t="str">
        <f aca="false">IF(OR(ISBLANK($C225),$AT225&lt;&gt;TRUE()),"",IF(S225=Constants!$B$7,TRUE(),IF(S225=Constants!$B$8,FALSE(),TRUE())))</f>
        <v/>
      </c>
      <c r="AX225" s="117" t="str">
        <f aca="false">IF(OR(ISBLANK($C225),$AT225&lt;&gt;TRUE()),"",IF(R225=Constants!$B$7,TRUE(),IF(R225=Constants!$B$8,FALSE(),TRUE())))</f>
        <v/>
      </c>
      <c r="AY225" s="117" t="str">
        <f aca="false">IF(OR(ISBLANK($C225),$AT225&lt;&gt;TRUE()),"",IF(T225=Constants!$B$33,TRUE(),IF(T225=Constants!$B$34,FALSE(),IF(AND(ISNUMBER(X225),OR(ISBLANK(W225),W225=0)),TRUE(),IF(AND(ISBLANK(X225),ISNUMBER(W225),W225&lt;&gt;0),FALSE(),"")))))</f>
        <v/>
      </c>
      <c r="AZ225" s="117" t="str">
        <f aca="false">IF(OR(ISBLANK($C225),$AT225&lt;&gt;TRUE()),"",IF(ISBLANK(U225),Constants!$B$35,MAX(0,MIN(Constants!$B$31,U225))))</f>
        <v/>
      </c>
      <c r="BA225" s="117" t="str">
        <f aca="false">IF(OR(ISBLANK($C225),$AT225&lt;&gt;TRUE()),"",IF(ISBLANK(V225),Constants!$B$35,MAX(0,MIN(Constants!$B$32,V225))))</f>
        <v/>
      </c>
      <c r="BB225" s="117" t="str">
        <f aca="false">IF(ISBLANK($C225),"",COUNTA($Y225:$AG225)&gt;0)</f>
        <v/>
      </c>
      <c r="BC225" s="117" t="str">
        <f aca="false">IF(OR(ISBLANK($C225),$BB225&lt;&gt;TRUE()),"",IF(ISBLANK(Y225),Constants!$B$27,MAX(0,Y225)))</f>
        <v/>
      </c>
      <c r="BD225" s="117" t="str">
        <f aca="false">IF(OR(ISBLANK($C225),$BB225&lt;&gt;TRUE()),"",IF(ISBLANK(Z225),Constants!$B$28,MAX(0,Z225)))</f>
        <v/>
      </c>
      <c r="BE225" s="117" t="str">
        <f aca="false">IF(OR(ISBLANK($C225),$BB225&lt;&gt;TRUE()),"",IF(AB225=Constants!$B$7,TRUE(),IF(AB225=Constants!$B$8,FALSE(),TRUE())))</f>
        <v/>
      </c>
      <c r="BF225" s="117" t="str">
        <f aca="false">IF(OR(ISBLANK($C225),$BB225&lt;&gt;TRUE()),"",IF(AA225=Constants!$B$7,TRUE(),IF(AA225=Constants!$B$8,FALSE(),TRUE())))</f>
        <v/>
      </c>
      <c r="BG225" s="117" t="str">
        <f aca="false">IF(OR(ISBLANK($C225),$BB225&lt;&gt;TRUE()),"",IF(AC225=Constants!$B$33,TRUE(),IF(AC225=Constants!$B$34,FALSE(),IF(AND(ISNUMBER(AG225),OR(ISBLANK(AF225),AF225=0)),TRUE(),IF(AND(ISBLANK(AG225),ISNUMBER(AF225),AF225&lt;&gt;0),FALSE(),"")))))</f>
        <v/>
      </c>
      <c r="BH225" s="117" t="str">
        <f aca="false">IF(OR(ISBLANK($C225),$BB225&lt;&gt;TRUE()),"",IF(ISBLANK(AD225),Constants!$B$35,MAX(0,MIN(Constants!$B$31,AD225))))</f>
        <v/>
      </c>
      <c r="BI225" s="117" t="str">
        <f aca="false">IF(OR(ISBLANK($C225),$BB225&lt;&gt;TRUE()),"",IF(ISBLANK(AE225),Constants!$B$35,MAX(0,MIN(Constants!$B$32,AE225))))</f>
        <v/>
      </c>
      <c r="BJ225" s="118" t="str">
        <f aca="false">IF(ISBLANK($C225),
  "",
IF(AH225=Constants!$B$7,
  TRUE(),
IF(AH225=Constants!$B$8,
  FALSE(),
  FALSE()
)))</f>
        <v/>
      </c>
      <c r="BK225" s="117" t="str">
        <f aca="false">IF(ISBLANK($C225),"",IF($BJ225,Constants!$B$9,IF(COUNTA($E225:$AH225)=0,Constants!$B$10,IF(NOT($AK225),Constants!$B$11,IF(AND(NOT(ISNUMBER($BM225)),COUNTA($O225,$X225,$AG225)&gt;0),Constants!$B$13,Constants!$B$12)))))</f>
        <v/>
      </c>
      <c r="BL225" s="117" t="str">
        <f aca="false">IF(ISBLANK($C225),"",IF($BK225&lt;&gt;Constants!$B$12,$BK225,Constants!$B$4))</f>
        <v/>
      </c>
      <c r="BM225" s="116" t="str">
        <f aca="false">IF(OR(ISBLANK($D$8), NOT(ISNUMBER($D$8))), Constants!$B$17,$D$8)</f>
        <v>ERROR: Set Target Time in cell D8</v>
      </c>
      <c r="BN225" s="119" t="str">
        <f aca="false">IF(OR($BK225&lt;&gt;Constants!$B$12,$AL225&lt;&gt;TRUE()),"",IF(NOT($AO225),TRUE(),IF($AQ225="","",$AQ225)))</f>
        <v/>
      </c>
      <c r="BO225" s="120" t="n">
        <f aca="false">IF(BN225="",FALSE(),IF(NOT($AO225),TRUE(),IF($AQ225,ISNUMBER(O225),ISNUMBER(N225))))</f>
        <v>0</v>
      </c>
      <c r="BP225" s="121" t="str">
        <f aca="false">IF(BO225,IF($AJ225,1,Constants!$B$22)*POWER(Constants!$B$23,MAX($AM225,0))*POWER(Constants!$B$24,MAX($AN225,0)),"")</f>
        <v/>
      </c>
      <c r="BQ225" s="117" t="str">
        <f aca="false">IF(OR($BK225&lt;&gt;Constants!$B$12,NOT($BO225)),"",IF(NOT($AO225),0,Constants!$B$19*IF($AQ225,1,MAX(0,MIN(1,(Constants!$B$20-N225)/Constants!$B$20)))))</f>
        <v/>
      </c>
      <c r="BR225" s="117" t="str">
        <f aca="false">IF(BQ225="","",BQ225*IF($AP225,1,Constants!$B$25)*BP225)</f>
        <v/>
      </c>
      <c r="BS225" s="117" t="str">
        <f aca="false">IF(OR($BK225&lt;&gt;Constants!$B$12,NOT($BO225)),"",IF(NOT($AO225),0,IF(NOT($AQ225),0,MAX(0,Constants!$B$21*(1-ABS(O225-$BM225)/$BM225)))))</f>
        <v/>
      </c>
      <c r="BT225" s="117" t="str">
        <f aca="false">IF(BS225="","",BS225*BP225)</f>
        <v/>
      </c>
      <c r="BU225" s="117" t="str">
        <f aca="false">IF(OR($BK225&lt;&gt;Constants!$B$12,NOT($BO225)),"",IF(OR(NOT($AO225),NOT($AP225)),0,MIN(Constants!$B$18,(Constants!$B$29*$AR225+Constants!$B$30*$AS225)*IF($AQ225,1,MAX(0,MIN(1,(Constants!$B$20-N225)/Constants!$B$20))))))</f>
        <v/>
      </c>
      <c r="BV225" s="117" t="str">
        <f aca="false">IF(BU225="","",BU225*BP225)</f>
        <v/>
      </c>
      <c r="BW225" s="122" t="str">
        <f aca="false">IF(OR($BK225&lt;&gt;Constants!$B$12,NOT($BO225)),"",BR225+BT225+BV225)</f>
        <v/>
      </c>
      <c r="BX225" s="119" t="str">
        <f aca="false">IF(OR($BK225&lt;&gt;Constants!$B$12,$AT225&lt;&gt;TRUE()),"",IF(NOT($AW225),TRUE(),IF($AY225="","",$AY225)))</f>
        <v/>
      </c>
      <c r="BY225" s="120" t="n">
        <f aca="false">IF(BX225="",FALSE(),IF(NOT($AW225),TRUE(),IF($AY225,ISNUMBER(X225),ISNUMBER(W225))))</f>
        <v>0</v>
      </c>
      <c r="BZ225" s="121" t="str">
        <f aca="false">IF(BY225,IF($AJ225,1,Constants!$B$22)*POWER(Constants!$B$23,MAX($AU225,0))*POWER(Constants!$B$24,MAX($AV225,0)),"")</f>
        <v/>
      </c>
      <c r="CA225" s="117" t="str">
        <f aca="false">IF(OR($BK225&lt;&gt;Constants!$B$12,NOT($BY225)),"",IF(NOT($AW225),0,Constants!$B$19*IF($AY225,1,MAX(0,MIN(1,(Constants!$B$20-W225)/Constants!$B$20)))))</f>
        <v/>
      </c>
      <c r="CB225" s="117" t="str">
        <f aca="false">IF(CA225="","",CA225*IF($AX225,1,Constants!$B$25)*BZ225)</f>
        <v/>
      </c>
      <c r="CC225" s="117" t="str">
        <f aca="false">IF(OR($BK225&lt;&gt;Constants!$B$12,NOT($BY225)),"",IF(NOT($AW225),0,IF(NOT($AY225),0,MAX(0,Constants!$B$21*(1-ABS(X225-$BM225)/$BM225)))))</f>
        <v/>
      </c>
      <c r="CD225" s="117" t="str">
        <f aca="false">IF(CC225="","",CC225*BZ225)</f>
        <v/>
      </c>
      <c r="CE225" s="117" t="str">
        <f aca="false">IF(OR($BK225&lt;&gt;Constants!$B$12,NOT($BY225)),"",IF(OR(NOT($AW225),NOT($AX225)),0,MIN(Constants!$B$18,(Constants!$B$29*$AZ225+Constants!$B$30*$BA225)*IF($AY225,1,MAX(0,MIN(1,(Constants!$B$20-W225)/Constants!$B$20))))))</f>
        <v/>
      </c>
      <c r="CF225" s="117" t="str">
        <f aca="false">IF(CE225="","",CE225*BZ225)</f>
        <v/>
      </c>
      <c r="CG225" s="122" t="str">
        <f aca="false">IF(OR($BK225&lt;&gt;Constants!$B$12,NOT($BY225)),"",CB225+CD225+CF225)</f>
        <v/>
      </c>
      <c r="CH225" s="119" t="n">
        <f aca="false">IF(OR(BN225="",BX225=""),TRUE(),BN225&lt;&gt;BX225)</f>
        <v>1</v>
      </c>
      <c r="CI225" s="117" t="str">
        <f aca="false">IF(OR($BK225&lt;&gt;Constants!$B$12,$BB225&lt;&gt;TRUE(),NOT($CH225)),"",IF(NOT($BE225),TRUE(),IF($BG225="","",$BG225)))</f>
        <v/>
      </c>
      <c r="CJ225" s="120" t="n">
        <f aca="false">IF(CI225="",FALSE(),IF(NOT($BE225),TRUE(),IF($BG225,ISNUMBER(AG225),ISNUMBER(AF225))))</f>
        <v>0</v>
      </c>
      <c r="CK225" s="121" t="str">
        <f aca="false">IF(CJ225,IF($AJ225,1,Constants!$B$22)*POWER(Constants!$B$23,MAX($BC225,0))*POWER(Constants!$B$24,MAX($BD225,0)),"")</f>
        <v/>
      </c>
      <c r="CL225" s="117" t="str">
        <f aca="false">IF(OR($BK225&lt;&gt;Constants!$B$12,NOT($CJ225)),"",IF(NOT($BE225),0,Constants!$B$19*IF($BG225,1,MAX(0,MIN(1,(Constants!$B$20-AF225)/Constants!$B$20)))))</f>
        <v/>
      </c>
      <c r="CM225" s="117" t="str">
        <f aca="false">IF(CL225="","",CL225*IF($BF225,1,Constants!$B$25)*CK225)</f>
        <v/>
      </c>
      <c r="CN225" s="117" t="str">
        <f aca="false">IF(OR($BK225&lt;&gt;Constants!$B$12,NOT($CJ225)),"",IF(NOT($BE225),0,IF(NOT($BG225),0,MAX(0,Constants!$B$21*(1-ABS(AG225-$BM225)/$BM225)))))</f>
        <v/>
      </c>
      <c r="CO225" s="117" t="str">
        <f aca="false">IF(CN225="","",CN225*CK225)</f>
        <v/>
      </c>
      <c r="CP225" s="117" t="str">
        <f aca="false">IF(OR($BK225&lt;&gt;Constants!$B$12,NOT($CJ225)),"",IF(OR(NOT($BE225),NOT($BF225)),0,MIN(Constants!$B$18,(Constants!$B$29*$BH225+Constants!$B$30*$BI225)*IF($BG225,1,MAX(0,MIN(1,(Constants!$B$20-AF225)/Constants!$B$20))))))</f>
        <v/>
      </c>
      <c r="CQ225" s="117" t="str">
        <f aca="false">IF(CP225="","",CP225*CK225)</f>
        <v/>
      </c>
      <c r="CR225" s="122" t="str">
        <f aca="false">IF(OR($BK225&lt;&gt;Constants!$B$12,NOT($CJ225)),"",CM225+CO225+CQ225)</f>
        <v/>
      </c>
      <c r="CS225" s="116" t="str">
        <f aca="false">IF(OR($BK225&lt;&gt;Constants!$B$12,ISBLANK($C225)),"",BW225)</f>
        <v/>
      </c>
      <c r="CT225" s="117" t="str">
        <f aca="false">IF(OR($BK225&lt;&gt;Constants!$B$12,ISBLANK($C225)),"",CG225)</f>
        <v/>
      </c>
      <c r="CU225" s="118" t="str">
        <f aca="false">IF(OR($BK225&lt;&gt;Constants!$B$12,ISBLANK($C225)),"",CR225)</f>
        <v/>
      </c>
      <c r="CV225" s="117" t="str">
        <f aca="false">IF(OR($BK225&lt;&gt;Constants!$B$12,ISBLANK($C225)),"",IF(COUNT(CS225:CU225)=0,0,MAX(CS225:CU225)))</f>
        <v/>
      </c>
      <c r="CW225" s="117" t="str">
        <f aca="false">IF($BK225&lt;&gt;Constants!$B$12,"",CV225)</f>
        <v/>
      </c>
      <c r="CX225" s="117" t="str">
        <f aca="false">IF(ISNUMBER(CW225), RANK(CW225,$CW$11:$CW$510), "")</f>
        <v/>
      </c>
      <c r="CY225" s="116" t="str">
        <f aca="false">IF(OR($BK225&lt;&gt;Constants!$B$12,ISBLANK($C225)),"",MAX(BT225,CD225,CO225))</f>
        <v/>
      </c>
      <c r="CZ225" s="117" t="str">
        <f aca="false">IF(ISNUMBER(CY225), RANK(CY225,CY$11:CY$510), "")</f>
        <v/>
      </c>
      <c r="DA225" s="117" t="str">
        <f aca="false">IF(OR($BK225&lt;&gt;Constants!$B$12,ISBLANK($C225)),"",MAX(AM225,AU225,IF($CH225,BC225,0)))</f>
        <v/>
      </c>
      <c r="DB225" s="117" t="str">
        <f aca="false">IF(ISNUMBER(DA225), RANK(DA225,DA$11:DA$510,1), "")</f>
        <v/>
      </c>
      <c r="DC225" s="117" t="str">
        <f aca="false">IF(OR($BK225&lt;&gt;Constants!$B$12,ISBLANK($C225)),"",MAX(BV225,CF225,CQ225))</f>
        <v/>
      </c>
      <c r="DD225" s="117" t="str">
        <f aca="false">IF(ISNUMBER(DC225),RANK(DC225,DC$11:DC$510),"")</f>
        <v/>
      </c>
      <c r="DE225" s="123" t="str">
        <f aca="false">IFERROR(IF(OR($BK225&lt;&gt;Constants!$B$12, ISBLANK($C225)),"",LARGE(CS225:CU225,2)), 0)</f>
        <v/>
      </c>
      <c r="DF225" s="118" t="str">
        <f aca="false">IF(ISNUMBER(DE225), RANK(DE225,DE$11:DE$510), "")</f>
        <v/>
      </c>
      <c r="DG225" s="117" t="str">
        <f aca="false">IF(ISBLANK($C225),"",IF(BK225=Constants!$B$12,RANK($CX225, $CX$11:$CX$510, 1)+
SUMPRODUCT(--($CX$11:$CX$510=$CX225),--($CZ225&gt;$CZ$11:$CZ$510))+
SUMPRODUCT(--($CX$11:$CX$510=$CX225),--($CZ225=$CZ$11:$CZ$510),--($DB225&gt;$DB$11:$DB$510))+
SUMPRODUCT(--($CX$11:$CX$510=$CX225),--($CZ225=$CZ$11:$CZ$510),--($DB225=$DB$11:$DB$510), --($DD225&gt;$DD$11:$DD$510))+
SUMPRODUCT(--($CX$11:$CX$510=$CX225),--($CZ225=$CZ$11:$CZ$510),--($DB225=$DB$11:$DB$510), --($DD225=$DD$11:$DD$510), --($DF225&gt;$DF$11:$DF$510))
,BK225)
)</f>
        <v/>
      </c>
      <c r="DH225" s="117" t="str">
        <f aca="false">IF(ISBLANK(C225),"",IF(BK225&lt;&gt;Constants!$B$12, BK225, CX225-DG225))</f>
        <v/>
      </c>
      <c r="DI225" s="118"/>
      <c r="DJ225" s="124"/>
      <c r="DK225" s="125" t="str">
        <f aca="false">IF(ISBLANK($C225),"",IF($BK225=Constants!$B$13,$BM225,""))</f>
        <v/>
      </c>
      <c r="DL225" s="124" t="str">
        <f aca="false">IF(ISBLANK($C225),"",IF($BK225&lt;&gt;Constants!$B$12,"",IF(COUNT($CS225:$CU225)=0,"",MATCH($CV225,$CS225:$CU225,0))))</f>
        <v/>
      </c>
      <c r="DM225" s="126" t="str">
        <f aca="false">IF(ISNUMBER($DL225),CHOOSE($DL225,$BR225,$CB225,$CM225),"")</f>
        <v/>
      </c>
      <c r="DN225" s="126" t="str">
        <f aca="false">IF(ISNUMBER($DL225),CHOOSE($DL225,$BT225,$CD225,$CO225),"")</f>
        <v/>
      </c>
      <c r="DO225" s="126" t="str">
        <f aca="false">IF(ISNUMBER($DL225),CHOOSE($DL225,$BV225,$CF225,$CQ225),"")</f>
        <v/>
      </c>
      <c r="DP225" s="127" t="str">
        <f aca="false">IF(ISBLANK(C225),"",IF(BK225&lt;&gt;Constants!$B$12, BK225 ,CW225))</f>
        <v/>
      </c>
      <c r="DQ225" s="128" t="str">
        <f aca="false">IF(ISBLANK($C225),"",IF($BK225&lt;&gt;Constants!$B$12,$BK225,$BL225))</f>
        <v/>
      </c>
      <c r="DR225" s="128" t="str">
        <f aca="false">IF(ISBLANK(C225),"",DH225)</f>
        <v/>
      </c>
      <c r="DS225" s="128" t="str">
        <f aca="false">IF(ISBLANK(C225),"",DG225)</f>
        <v/>
      </c>
      <c r="DT225" s="129" t="str">
        <f aca="false">IF(ISBLANK(C225),
  "",
IF(DS225=Constants!$B$9,COUNTA($C$11:$C510)+2,IF(DS225=Constants!$B$10,COUNTA($C$11:$C510)+1,IF(DS225=Constants!$B$11,COUNTA($C$11:$C510),DS225))))</f>
        <v/>
      </c>
      <c r="DU225" s="3"/>
      <c r="DV225" s="130" t="n">
        <f aca="false">IF(OR(ISNUMBER(DS225),DS225="DQ",DS225="P",DS225="NS"),
    1,
    0
)</f>
        <v>0</v>
      </c>
      <c r="DW225" s="130" t="n">
        <v>215</v>
      </c>
      <c r="DX225" s="130" t="str">
        <f aca="false">IF(ISBLANK($C225),"",IF(ISNUMBER(DT225),DT225+ROW($B225)/1000,""))</f>
        <v/>
      </c>
      <c r="DY225" s="130" t="str">
        <f aca="false">IF(ISNUMBER(DX225), RANK(DX225,DX$11:DX$510,1), "")</f>
        <v/>
      </c>
      <c r="DZ225" s="130" t="str">
        <f aca="false">IF(ISBLANK($C225),
    "",
    $B225
)</f>
        <v/>
      </c>
      <c r="EA225" s="130" t="str">
        <f aca="false">IF(ISBLANK($C225),
    "",
    $C225
)</f>
        <v/>
      </c>
      <c r="EB225" s="130" t="str">
        <f aca="false">IF(ISBLANK($C225),
    "",
    $D225
)</f>
        <v/>
      </c>
      <c r="EC225" s="130" t="str">
        <f aca="false">IF(ISBLANK($C225),"",$DQ225)</f>
        <v/>
      </c>
      <c r="ED225" s="131" t="str">
        <f aca="false">DP225</f>
        <v/>
      </c>
      <c r="EE225" s="130" t="str">
        <f aca="false">IF(ISBLANK($C225),
    "",
    DS225
)</f>
        <v/>
      </c>
      <c r="EF225" s="132" t="str">
        <f aca="false">IF(DW225&gt;DV$10,
    "",
    VLOOKUP(DW225,DY$11:EE723,7,FALSE())
)</f>
        <v/>
      </c>
      <c r="EG225" s="133" t="str">
        <f aca="false">IF(DW225&gt;DV$10,
    "",
    VLOOKUP(DW225,DY$11:EE723,2,FALSE())
)</f>
        <v/>
      </c>
      <c r="EH225" s="133" t="str">
        <f aca="false">IF(DW225&gt;DV$10,
    "",
    VLOOKUP(DW225,DY$11:EE723,3,FALSE())
)</f>
        <v/>
      </c>
      <c r="EI225" s="133" t="str">
        <f aca="false">IF(DW225&gt;DV$10,
    "",
    VLOOKUP(DW225,DY$11:EE723,4,FALSE())
)</f>
        <v/>
      </c>
      <c r="EJ225" s="134" t="str">
        <f aca="false">IF(DW225&gt;DV$10,
    "",
    VLOOKUP(DW225,DY$11:EE723,6,FALSE())
)</f>
        <v/>
      </c>
      <c r="EK225" s="59"/>
    </row>
    <row r="226" customFormat="false" ht="15.75" hidden="false" customHeight="false" outlineLevel="0" collapsed="false">
      <c r="A226" s="3"/>
      <c r="B226" s="153"/>
      <c r="C226" s="154"/>
      <c r="D226" s="135"/>
      <c r="E226" s="158"/>
      <c r="F226" s="137"/>
      <c r="G226" s="137"/>
      <c r="H226" s="138"/>
      <c r="I226" s="139"/>
      <c r="J226" s="140"/>
      <c r="K226" s="140"/>
      <c r="L226" s="140"/>
      <c r="M226" s="140"/>
      <c r="N226" s="141"/>
      <c r="O226" s="142"/>
      <c r="P226" s="137"/>
      <c r="Q226" s="138"/>
      <c r="R226" s="139"/>
      <c r="S226" s="140"/>
      <c r="T226" s="140"/>
      <c r="U226" s="140"/>
      <c r="V226" s="140"/>
      <c r="W226" s="141"/>
      <c r="X226" s="142"/>
      <c r="Y226" s="137"/>
      <c r="Z226" s="138"/>
      <c r="AA226" s="139"/>
      <c r="AB226" s="140"/>
      <c r="AC226" s="140"/>
      <c r="AD226" s="140"/>
      <c r="AE226" s="140"/>
      <c r="AF226" s="141"/>
      <c r="AG226" s="143"/>
      <c r="AH226" s="139"/>
      <c r="AI226" s="116"/>
      <c r="AJ226" s="116" t="str">
        <f aca="false">IF(ISBLANK($C226),
  "",
IF(E226=Constants!$B$7,
  TRUE(),
IF(E226=Constants!$B$8,
  FALSE(),
  TRUE()
)))</f>
        <v/>
      </c>
      <c r="AK226" s="117" t="str">
        <f aca="false">IF(ISBLANK($C226),"",IF(F226=Constants!$B$8,FALSE(),TRUE()))</f>
        <v/>
      </c>
      <c r="AL226" s="117" t="str">
        <f aca="false">IF(ISBLANK($C226),"",COUNTA($G226:$O226)&gt;0)</f>
        <v/>
      </c>
      <c r="AM226" s="117" t="str">
        <f aca="false">IF(OR(ISBLANK($C226),$AL226&lt;&gt;TRUE()),"",IF(ISBLANK(G226),Constants!$B$27,MAX(0,G226)))</f>
        <v/>
      </c>
      <c r="AN226" s="117" t="str">
        <f aca="false">IF(OR(ISBLANK($C226),$AL226&lt;&gt;TRUE()),"",IF(ISBLANK(H226),Constants!$B$28,MAX(0,H226)))</f>
        <v/>
      </c>
      <c r="AO226" s="117" t="str">
        <f aca="false">IF(OR(ISBLANK($C226),$AL226&lt;&gt;TRUE()),"",IF(J226=Constants!$B$7,TRUE(),IF(J226=Constants!$B$8,FALSE(),TRUE())))</f>
        <v/>
      </c>
      <c r="AP226" s="117" t="str">
        <f aca="false">IF(OR(ISBLANK($C226),$AL226&lt;&gt;TRUE()),"",IF(I226=Constants!$B$7,TRUE(),IF(I226=Constants!$B$8,FALSE(),TRUE())))</f>
        <v/>
      </c>
      <c r="AQ226" s="117" t="str">
        <f aca="false">IF(OR(ISBLANK($C226),$AL226&lt;&gt;TRUE()),"",IF(K226=Constants!$B$33,TRUE(),IF(K226=Constants!$B$34,FALSE(),IF(AND(ISNUMBER(O226),OR(ISBLANK(N226),N226=0)),TRUE(),IF(AND(ISBLANK(O226),ISNUMBER(N226),N226&lt;&gt;0),FALSE(),"")))))</f>
        <v/>
      </c>
      <c r="AR226" s="117" t="str">
        <f aca="false">IF(OR(ISBLANK($C226),$AL226&lt;&gt;TRUE()),"",IF(ISBLANK(L226),Constants!$B$35,MAX(0,MIN(Constants!$B$31,L226))))</f>
        <v/>
      </c>
      <c r="AS226" s="117" t="str">
        <f aca="false">IF(OR(ISBLANK($C226),$AL226&lt;&gt;TRUE()),"",IF(ISBLANK(M226),Constants!$B$35,MAX(0,MIN(Constants!$B$32,M226))))</f>
        <v/>
      </c>
      <c r="AT226" s="117" t="str">
        <f aca="false">IF(ISBLANK($C226),"",COUNTA($P226:$X226)&gt;0)</f>
        <v/>
      </c>
      <c r="AU226" s="117" t="str">
        <f aca="false">IF(OR(ISBLANK($C226),$AT226&lt;&gt;TRUE()),"",IF(ISBLANK(P226),Constants!$B$27,MAX(0,P226)))</f>
        <v/>
      </c>
      <c r="AV226" s="117" t="str">
        <f aca="false">IF(OR(ISBLANK($C226),$AT226&lt;&gt;TRUE()),"",IF(ISBLANK(Q226),Constants!$B$28,MAX(0,Q226)))</f>
        <v/>
      </c>
      <c r="AW226" s="117" t="str">
        <f aca="false">IF(OR(ISBLANK($C226),$AT226&lt;&gt;TRUE()),"",IF(S226=Constants!$B$7,TRUE(),IF(S226=Constants!$B$8,FALSE(),TRUE())))</f>
        <v/>
      </c>
      <c r="AX226" s="117" t="str">
        <f aca="false">IF(OR(ISBLANK($C226),$AT226&lt;&gt;TRUE()),"",IF(R226=Constants!$B$7,TRUE(),IF(R226=Constants!$B$8,FALSE(),TRUE())))</f>
        <v/>
      </c>
      <c r="AY226" s="117" t="str">
        <f aca="false">IF(OR(ISBLANK($C226),$AT226&lt;&gt;TRUE()),"",IF(T226=Constants!$B$33,TRUE(),IF(T226=Constants!$B$34,FALSE(),IF(AND(ISNUMBER(X226),OR(ISBLANK(W226),W226=0)),TRUE(),IF(AND(ISBLANK(X226),ISNUMBER(W226),W226&lt;&gt;0),FALSE(),"")))))</f>
        <v/>
      </c>
      <c r="AZ226" s="117" t="str">
        <f aca="false">IF(OR(ISBLANK($C226),$AT226&lt;&gt;TRUE()),"",IF(ISBLANK(U226),Constants!$B$35,MAX(0,MIN(Constants!$B$31,U226))))</f>
        <v/>
      </c>
      <c r="BA226" s="117" t="str">
        <f aca="false">IF(OR(ISBLANK($C226),$AT226&lt;&gt;TRUE()),"",IF(ISBLANK(V226),Constants!$B$35,MAX(0,MIN(Constants!$B$32,V226))))</f>
        <v/>
      </c>
      <c r="BB226" s="117" t="str">
        <f aca="false">IF(ISBLANK($C226),"",COUNTA($Y226:$AG226)&gt;0)</f>
        <v/>
      </c>
      <c r="BC226" s="117" t="str">
        <f aca="false">IF(OR(ISBLANK($C226),$BB226&lt;&gt;TRUE()),"",IF(ISBLANK(Y226),Constants!$B$27,MAX(0,Y226)))</f>
        <v/>
      </c>
      <c r="BD226" s="117" t="str">
        <f aca="false">IF(OR(ISBLANK($C226),$BB226&lt;&gt;TRUE()),"",IF(ISBLANK(Z226),Constants!$B$28,MAX(0,Z226)))</f>
        <v/>
      </c>
      <c r="BE226" s="117" t="str">
        <f aca="false">IF(OR(ISBLANK($C226),$BB226&lt;&gt;TRUE()),"",IF(AB226=Constants!$B$7,TRUE(),IF(AB226=Constants!$B$8,FALSE(),TRUE())))</f>
        <v/>
      </c>
      <c r="BF226" s="117" t="str">
        <f aca="false">IF(OR(ISBLANK($C226),$BB226&lt;&gt;TRUE()),"",IF(AA226=Constants!$B$7,TRUE(),IF(AA226=Constants!$B$8,FALSE(),TRUE())))</f>
        <v/>
      </c>
      <c r="BG226" s="117" t="str">
        <f aca="false">IF(OR(ISBLANK($C226),$BB226&lt;&gt;TRUE()),"",IF(AC226=Constants!$B$33,TRUE(),IF(AC226=Constants!$B$34,FALSE(),IF(AND(ISNUMBER(AG226),OR(ISBLANK(AF226),AF226=0)),TRUE(),IF(AND(ISBLANK(AG226),ISNUMBER(AF226),AF226&lt;&gt;0),FALSE(),"")))))</f>
        <v/>
      </c>
      <c r="BH226" s="117" t="str">
        <f aca="false">IF(OR(ISBLANK($C226),$BB226&lt;&gt;TRUE()),"",IF(ISBLANK(AD226),Constants!$B$35,MAX(0,MIN(Constants!$B$31,AD226))))</f>
        <v/>
      </c>
      <c r="BI226" s="117" t="str">
        <f aca="false">IF(OR(ISBLANK($C226),$BB226&lt;&gt;TRUE()),"",IF(ISBLANK(AE226),Constants!$B$35,MAX(0,MIN(Constants!$B$32,AE226))))</f>
        <v/>
      </c>
      <c r="BJ226" s="118" t="str">
        <f aca="false">IF(ISBLANK($C226),
  "",
IF(AH226=Constants!$B$7,
  TRUE(),
IF(AH226=Constants!$B$8,
  FALSE(),
  FALSE()
)))</f>
        <v/>
      </c>
      <c r="BK226" s="117" t="str">
        <f aca="false">IF(ISBLANK($C226),"",IF($BJ226,Constants!$B$9,IF(COUNTA($E226:$AH226)=0,Constants!$B$10,IF(NOT($AK226),Constants!$B$11,IF(AND(NOT(ISNUMBER($BM226)),COUNTA($O226,$X226,$AG226)&gt;0),Constants!$B$13,Constants!$B$12)))))</f>
        <v/>
      </c>
      <c r="BL226" s="117" t="str">
        <f aca="false">IF(ISBLANK($C226),"",IF($BK226&lt;&gt;Constants!$B$12,$BK226,Constants!$B$4))</f>
        <v/>
      </c>
      <c r="BM226" s="116" t="str">
        <f aca="false">IF(OR(ISBLANK($D$8), NOT(ISNUMBER($D$8))), Constants!$B$17,$D$8)</f>
        <v>ERROR: Set Target Time in cell D8</v>
      </c>
      <c r="BN226" s="119" t="str">
        <f aca="false">IF(OR($BK226&lt;&gt;Constants!$B$12,$AL226&lt;&gt;TRUE()),"",IF(NOT($AO226),TRUE(),IF($AQ226="","",$AQ226)))</f>
        <v/>
      </c>
      <c r="BO226" s="120" t="n">
        <f aca="false">IF(BN226="",FALSE(),IF(NOT($AO226),TRUE(),IF($AQ226,ISNUMBER(O226),ISNUMBER(N226))))</f>
        <v>0</v>
      </c>
      <c r="BP226" s="121" t="str">
        <f aca="false">IF(BO226,IF($AJ226,1,Constants!$B$22)*POWER(Constants!$B$23,MAX($AM226,0))*POWER(Constants!$B$24,MAX($AN226,0)),"")</f>
        <v/>
      </c>
      <c r="BQ226" s="117" t="str">
        <f aca="false">IF(OR($BK226&lt;&gt;Constants!$B$12,NOT($BO226)),"",IF(NOT($AO226),0,Constants!$B$19*IF($AQ226,1,MAX(0,MIN(1,(Constants!$B$20-N226)/Constants!$B$20)))))</f>
        <v/>
      </c>
      <c r="BR226" s="117" t="str">
        <f aca="false">IF(BQ226="","",BQ226*IF($AP226,1,Constants!$B$25)*BP226)</f>
        <v/>
      </c>
      <c r="BS226" s="117" t="str">
        <f aca="false">IF(OR($BK226&lt;&gt;Constants!$B$12,NOT($BO226)),"",IF(NOT($AO226),0,IF(NOT($AQ226),0,MAX(0,Constants!$B$21*(1-ABS(O226-$BM226)/$BM226)))))</f>
        <v/>
      </c>
      <c r="BT226" s="117" t="str">
        <f aca="false">IF(BS226="","",BS226*BP226)</f>
        <v/>
      </c>
      <c r="BU226" s="117" t="str">
        <f aca="false">IF(OR($BK226&lt;&gt;Constants!$B$12,NOT($BO226)),"",IF(OR(NOT($AO226),NOT($AP226)),0,MIN(Constants!$B$18,(Constants!$B$29*$AR226+Constants!$B$30*$AS226)*IF($AQ226,1,MAX(0,MIN(1,(Constants!$B$20-N226)/Constants!$B$20))))))</f>
        <v/>
      </c>
      <c r="BV226" s="117" t="str">
        <f aca="false">IF(BU226="","",BU226*BP226)</f>
        <v/>
      </c>
      <c r="BW226" s="122" t="str">
        <f aca="false">IF(OR($BK226&lt;&gt;Constants!$B$12,NOT($BO226)),"",BR226+BT226+BV226)</f>
        <v/>
      </c>
      <c r="BX226" s="119" t="str">
        <f aca="false">IF(OR($BK226&lt;&gt;Constants!$B$12,$AT226&lt;&gt;TRUE()),"",IF(NOT($AW226),TRUE(),IF($AY226="","",$AY226)))</f>
        <v/>
      </c>
      <c r="BY226" s="120" t="n">
        <f aca="false">IF(BX226="",FALSE(),IF(NOT($AW226),TRUE(),IF($AY226,ISNUMBER(X226),ISNUMBER(W226))))</f>
        <v>0</v>
      </c>
      <c r="BZ226" s="121" t="str">
        <f aca="false">IF(BY226,IF($AJ226,1,Constants!$B$22)*POWER(Constants!$B$23,MAX($AU226,0))*POWER(Constants!$B$24,MAX($AV226,0)),"")</f>
        <v/>
      </c>
      <c r="CA226" s="117" t="str">
        <f aca="false">IF(OR($BK226&lt;&gt;Constants!$B$12,NOT($BY226)),"",IF(NOT($AW226),0,Constants!$B$19*IF($AY226,1,MAX(0,MIN(1,(Constants!$B$20-W226)/Constants!$B$20)))))</f>
        <v/>
      </c>
      <c r="CB226" s="117" t="str">
        <f aca="false">IF(CA226="","",CA226*IF($AX226,1,Constants!$B$25)*BZ226)</f>
        <v/>
      </c>
      <c r="CC226" s="117" t="str">
        <f aca="false">IF(OR($BK226&lt;&gt;Constants!$B$12,NOT($BY226)),"",IF(NOT($AW226),0,IF(NOT($AY226),0,MAX(0,Constants!$B$21*(1-ABS(X226-$BM226)/$BM226)))))</f>
        <v/>
      </c>
      <c r="CD226" s="117" t="str">
        <f aca="false">IF(CC226="","",CC226*BZ226)</f>
        <v/>
      </c>
      <c r="CE226" s="117" t="str">
        <f aca="false">IF(OR($BK226&lt;&gt;Constants!$B$12,NOT($BY226)),"",IF(OR(NOT($AW226),NOT($AX226)),0,MIN(Constants!$B$18,(Constants!$B$29*$AZ226+Constants!$B$30*$BA226)*IF($AY226,1,MAX(0,MIN(1,(Constants!$B$20-W226)/Constants!$B$20))))))</f>
        <v/>
      </c>
      <c r="CF226" s="117" t="str">
        <f aca="false">IF(CE226="","",CE226*BZ226)</f>
        <v/>
      </c>
      <c r="CG226" s="122" t="str">
        <f aca="false">IF(OR($BK226&lt;&gt;Constants!$B$12,NOT($BY226)),"",CB226+CD226+CF226)</f>
        <v/>
      </c>
      <c r="CH226" s="119" t="n">
        <f aca="false">IF(OR(BN226="",BX226=""),TRUE(),BN226&lt;&gt;BX226)</f>
        <v>1</v>
      </c>
      <c r="CI226" s="117" t="str">
        <f aca="false">IF(OR($BK226&lt;&gt;Constants!$B$12,$BB226&lt;&gt;TRUE(),NOT($CH226)),"",IF(NOT($BE226),TRUE(),IF($BG226="","",$BG226)))</f>
        <v/>
      </c>
      <c r="CJ226" s="120" t="n">
        <f aca="false">IF(CI226="",FALSE(),IF(NOT($BE226),TRUE(),IF($BG226,ISNUMBER(AG226),ISNUMBER(AF226))))</f>
        <v>0</v>
      </c>
      <c r="CK226" s="121" t="str">
        <f aca="false">IF(CJ226,IF($AJ226,1,Constants!$B$22)*POWER(Constants!$B$23,MAX($BC226,0))*POWER(Constants!$B$24,MAX($BD226,0)),"")</f>
        <v/>
      </c>
      <c r="CL226" s="117" t="str">
        <f aca="false">IF(OR($BK226&lt;&gt;Constants!$B$12,NOT($CJ226)),"",IF(NOT($BE226),0,Constants!$B$19*IF($BG226,1,MAX(0,MIN(1,(Constants!$B$20-AF226)/Constants!$B$20)))))</f>
        <v/>
      </c>
      <c r="CM226" s="117" t="str">
        <f aca="false">IF(CL226="","",CL226*IF($BF226,1,Constants!$B$25)*CK226)</f>
        <v/>
      </c>
      <c r="CN226" s="117" t="str">
        <f aca="false">IF(OR($BK226&lt;&gt;Constants!$B$12,NOT($CJ226)),"",IF(NOT($BE226),0,IF(NOT($BG226),0,MAX(0,Constants!$B$21*(1-ABS(AG226-$BM226)/$BM226)))))</f>
        <v/>
      </c>
      <c r="CO226" s="117" t="str">
        <f aca="false">IF(CN226="","",CN226*CK226)</f>
        <v/>
      </c>
      <c r="CP226" s="117" t="str">
        <f aca="false">IF(OR($BK226&lt;&gt;Constants!$B$12,NOT($CJ226)),"",IF(OR(NOT($BE226),NOT($BF226)),0,MIN(Constants!$B$18,(Constants!$B$29*$BH226+Constants!$B$30*$BI226)*IF($BG226,1,MAX(0,MIN(1,(Constants!$B$20-AF226)/Constants!$B$20))))))</f>
        <v/>
      </c>
      <c r="CQ226" s="117" t="str">
        <f aca="false">IF(CP226="","",CP226*CK226)</f>
        <v/>
      </c>
      <c r="CR226" s="122" t="str">
        <f aca="false">IF(OR($BK226&lt;&gt;Constants!$B$12,NOT($CJ226)),"",CM226+CO226+CQ226)</f>
        <v/>
      </c>
      <c r="CS226" s="116" t="str">
        <f aca="false">IF(OR($BK226&lt;&gt;Constants!$B$12,ISBLANK($C226)),"",BW226)</f>
        <v/>
      </c>
      <c r="CT226" s="117" t="str">
        <f aca="false">IF(OR($BK226&lt;&gt;Constants!$B$12,ISBLANK($C226)),"",CG226)</f>
        <v/>
      </c>
      <c r="CU226" s="118" t="str">
        <f aca="false">IF(OR($BK226&lt;&gt;Constants!$B$12,ISBLANK($C226)),"",CR226)</f>
        <v/>
      </c>
      <c r="CV226" s="117" t="str">
        <f aca="false">IF(OR($BK226&lt;&gt;Constants!$B$12,ISBLANK($C226)),"",IF(COUNT(CS226:CU226)=0,0,MAX(CS226:CU226)))</f>
        <v/>
      </c>
      <c r="CW226" s="117" t="str">
        <f aca="false">IF($BK226&lt;&gt;Constants!$B$12,"",CV226)</f>
        <v/>
      </c>
      <c r="CX226" s="117" t="str">
        <f aca="false">IF(ISNUMBER(CW226), RANK(CW226,$CW$11:$CW$510), "")</f>
        <v/>
      </c>
      <c r="CY226" s="116" t="str">
        <f aca="false">IF(OR($BK226&lt;&gt;Constants!$B$12,ISBLANK($C226)),"",MAX(BT226,CD226,CO226))</f>
        <v/>
      </c>
      <c r="CZ226" s="117" t="str">
        <f aca="false">IF(ISNUMBER(CY226), RANK(CY226,CY$11:CY$510), "")</f>
        <v/>
      </c>
      <c r="DA226" s="117" t="str">
        <f aca="false">IF(OR($BK226&lt;&gt;Constants!$B$12,ISBLANK($C226)),"",MAX(AM226,AU226,IF($CH226,BC226,0)))</f>
        <v/>
      </c>
      <c r="DB226" s="117" t="str">
        <f aca="false">IF(ISNUMBER(DA226), RANK(DA226,DA$11:DA$510,1), "")</f>
        <v/>
      </c>
      <c r="DC226" s="117" t="str">
        <f aca="false">IF(OR($BK226&lt;&gt;Constants!$B$12,ISBLANK($C226)),"",MAX(BV226,CF226,CQ226))</f>
        <v/>
      </c>
      <c r="DD226" s="117" t="str">
        <f aca="false">IF(ISNUMBER(DC226),RANK(DC226,DC$11:DC$510),"")</f>
        <v/>
      </c>
      <c r="DE226" s="123" t="str">
        <f aca="false">IFERROR(IF(OR($BK226&lt;&gt;Constants!$B$12, ISBLANK($C226)),"",LARGE(CS226:CU226,2)), 0)</f>
        <v/>
      </c>
      <c r="DF226" s="118" t="str">
        <f aca="false">IF(ISNUMBER(DE226), RANK(DE226,DE$11:DE$510), "")</f>
        <v/>
      </c>
      <c r="DG226" s="117" t="str">
        <f aca="false">IF(ISBLANK($C226),"",IF(BK226=Constants!$B$12,RANK($CX226, $CX$11:$CX$510, 1)+
SUMPRODUCT(--($CX$11:$CX$510=$CX226),--($CZ226&gt;$CZ$11:$CZ$510))+
SUMPRODUCT(--($CX$11:$CX$510=$CX226),--($CZ226=$CZ$11:$CZ$510),--($DB226&gt;$DB$11:$DB$510))+
SUMPRODUCT(--($CX$11:$CX$510=$CX226),--($CZ226=$CZ$11:$CZ$510),--($DB226=$DB$11:$DB$510), --($DD226&gt;$DD$11:$DD$510))+
SUMPRODUCT(--($CX$11:$CX$510=$CX226),--($CZ226=$CZ$11:$CZ$510),--($DB226=$DB$11:$DB$510), --($DD226=$DD$11:$DD$510), --($DF226&gt;$DF$11:$DF$510))
,BK226)
)</f>
        <v/>
      </c>
      <c r="DH226" s="117" t="str">
        <f aca="false">IF(ISBLANK(C226),"",IF(BK226&lt;&gt;Constants!$B$12, BK226, CX226-DG226))</f>
        <v/>
      </c>
      <c r="DI226" s="118"/>
      <c r="DJ226" s="124"/>
      <c r="DK226" s="125" t="str">
        <f aca="false">IF(ISBLANK($C226),"",IF($BK226=Constants!$B$13,$BM226,""))</f>
        <v/>
      </c>
      <c r="DL226" s="124" t="str">
        <f aca="false">IF(ISBLANK($C226),"",IF($BK226&lt;&gt;Constants!$B$12,"",IF(COUNT($CS226:$CU226)=0,"",MATCH($CV226,$CS226:$CU226,0))))</f>
        <v/>
      </c>
      <c r="DM226" s="126" t="str">
        <f aca="false">IF(ISNUMBER($DL226),CHOOSE($DL226,$BR226,$CB226,$CM226),"")</f>
        <v/>
      </c>
      <c r="DN226" s="126" t="str">
        <f aca="false">IF(ISNUMBER($DL226),CHOOSE($DL226,$BT226,$CD226,$CO226),"")</f>
        <v/>
      </c>
      <c r="DO226" s="126" t="str">
        <f aca="false">IF(ISNUMBER($DL226),CHOOSE($DL226,$BV226,$CF226,$CQ226),"")</f>
        <v/>
      </c>
      <c r="DP226" s="127" t="str">
        <f aca="false">IF(ISBLANK(C226),"",IF(BK226&lt;&gt;Constants!$B$12, BK226 ,CW226))</f>
        <v/>
      </c>
      <c r="DQ226" s="128" t="str">
        <f aca="false">IF(ISBLANK($C226),"",IF($BK226&lt;&gt;Constants!$B$12,$BK226,$BL226))</f>
        <v/>
      </c>
      <c r="DR226" s="128" t="str">
        <f aca="false">IF(ISBLANK(C226),"",DH226)</f>
        <v/>
      </c>
      <c r="DS226" s="128" t="str">
        <f aca="false">IF(ISBLANK(C226),"",DG226)</f>
        <v/>
      </c>
      <c r="DT226" s="129" t="str">
        <f aca="false">IF(ISBLANK(C226),
  "",
IF(DS226=Constants!$B$9,COUNTA($C$11:$C510)+2,IF(DS226=Constants!$B$10,COUNTA($C$11:$C510)+1,IF(DS226=Constants!$B$11,COUNTA($C$11:$C510),DS226))))</f>
        <v/>
      </c>
      <c r="DU226" s="3"/>
      <c r="DV226" s="130" t="n">
        <f aca="false">IF(OR(ISNUMBER(DS226),DS226="DQ",DS226="P",DS226="NS"),
    1,
    0
)</f>
        <v>0</v>
      </c>
      <c r="DW226" s="130" t="n">
        <v>216</v>
      </c>
      <c r="DX226" s="130" t="str">
        <f aca="false">IF(ISBLANK($C226),"",IF(ISNUMBER(DT226),DT226+ROW($B226)/1000,""))</f>
        <v/>
      </c>
      <c r="DY226" s="130" t="str">
        <f aca="false">IF(ISNUMBER(DX226), RANK(DX226,DX$11:DX$510,1), "")</f>
        <v/>
      </c>
      <c r="DZ226" s="130" t="str">
        <f aca="false">IF(ISBLANK($C226),
    "",
    $B226
)</f>
        <v/>
      </c>
      <c r="EA226" s="130" t="str">
        <f aca="false">IF(ISBLANK($C226),
    "",
    $C226
)</f>
        <v/>
      </c>
      <c r="EB226" s="130" t="str">
        <f aca="false">IF(ISBLANK($C226),
    "",
    $D226
)</f>
        <v/>
      </c>
      <c r="EC226" s="130" t="str">
        <f aca="false">IF(ISBLANK($C226),"",$DQ226)</f>
        <v/>
      </c>
      <c r="ED226" s="131" t="str">
        <f aca="false">DP226</f>
        <v/>
      </c>
      <c r="EE226" s="130" t="str">
        <f aca="false">IF(ISBLANK($C226),
    "",
    DS226
)</f>
        <v/>
      </c>
      <c r="EF226" s="132" t="str">
        <f aca="false">IF(DW226&gt;DV$10,
    "",
    VLOOKUP(DW226,DY$11:EE724,7,FALSE())
)</f>
        <v/>
      </c>
      <c r="EG226" s="133" t="str">
        <f aca="false">IF(DW226&gt;DV$10,
    "",
    VLOOKUP(DW226,DY$11:EE724,2,FALSE())
)</f>
        <v/>
      </c>
      <c r="EH226" s="133" t="str">
        <f aca="false">IF(DW226&gt;DV$10,
    "",
    VLOOKUP(DW226,DY$11:EE724,3,FALSE())
)</f>
        <v/>
      </c>
      <c r="EI226" s="133" t="str">
        <f aca="false">IF(DW226&gt;DV$10,
    "",
    VLOOKUP(DW226,DY$11:EE724,4,FALSE())
)</f>
        <v/>
      </c>
      <c r="EJ226" s="134" t="str">
        <f aca="false">IF(DW226&gt;DV$10,
    "",
    VLOOKUP(DW226,DY$11:EE724,6,FALSE())
)</f>
        <v/>
      </c>
      <c r="EK226" s="59"/>
    </row>
    <row r="227" customFormat="false" ht="15.75" hidden="false" customHeight="false" outlineLevel="0" collapsed="false">
      <c r="A227" s="3"/>
      <c r="B227" s="155"/>
      <c r="C227" s="156"/>
      <c r="D227" s="96"/>
      <c r="E227" s="157"/>
      <c r="F227" s="148"/>
      <c r="G227" s="148"/>
      <c r="H227" s="149"/>
      <c r="I227" s="150"/>
      <c r="J227" s="151"/>
      <c r="K227" s="151"/>
      <c r="L227" s="151"/>
      <c r="M227" s="151"/>
      <c r="N227" s="152"/>
      <c r="O227" s="103"/>
      <c r="P227" s="148"/>
      <c r="Q227" s="149"/>
      <c r="R227" s="150"/>
      <c r="S227" s="151"/>
      <c r="T227" s="151"/>
      <c r="U227" s="151"/>
      <c r="V227" s="151"/>
      <c r="W227" s="152"/>
      <c r="X227" s="103"/>
      <c r="Y227" s="148"/>
      <c r="Z227" s="149"/>
      <c r="AA227" s="150"/>
      <c r="AB227" s="151"/>
      <c r="AC227" s="151"/>
      <c r="AD227" s="151"/>
      <c r="AE227" s="151"/>
      <c r="AF227" s="152"/>
      <c r="AG227" s="104"/>
      <c r="AH227" s="150"/>
      <c r="AI227" s="73"/>
      <c r="AJ227" s="73" t="str">
        <f aca="false">IF(ISBLANK($C227),
  "",
IF(E227=Constants!$B$7,
  TRUE(),
IF(E227=Constants!$B$8,
  FALSE(),
  TRUE()
)))</f>
        <v/>
      </c>
      <c r="AK227" s="74" t="str">
        <f aca="false">IF(ISBLANK($C227),"",IF(F227=Constants!$B$8,FALSE(),TRUE()))</f>
        <v/>
      </c>
      <c r="AL227" s="74" t="str">
        <f aca="false">IF(ISBLANK($C227),"",COUNTA($G227:$O227)&gt;0)</f>
        <v/>
      </c>
      <c r="AM227" s="74" t="str">
        <f aca="false">IF(OR(ISBLANK($C227),$AL227&lt;&gt;TRUE()),"",IF(ISBLANK(G227),Constants!$B$27,MAX(0,G227)))</f>
        <v/>
      </c>
      <c r="AN227" s="74" t="str">
        <f aca="false">IF(OR(ISBLANK($C227),$AL227&lt;&gt;TRUE()),"",IF(ISBLANK(H227),Constants!$B$28,MAX(0,H227)))</f>
        <v/>
      </c>
      <c r="AO227" s="74" t="str">
        <f aca="false">IF(OR(ISBLANK($C227),$AL227&lt;&gt;TRUE()),"",IF(J227=Constants!$B$7,TRUE(),IF(J227=Constants!$B$8,FALSE(),TRUE())))</f>
        <v/>
      </c>
      <c r="AP227" s="74" t="str">
        <f aca="false">IF(OR(ISBLANK($C227),$AL227&lt;&gt;TRUE()),"",IF(I227=Constants!$B$7,TRUE(),IF(I227=Constants!$B$8,FALSE(),TRUE())))</f>
        <v/>
      </c>
      <c r="AQ227" s="74" t="str">
        <f aca="false">IF(OR(ISBLANK($C227),$AL227&lt;&gt;TRUE()),"",IF(K227=Constants!$B$33,TRUE(),IF(K227=Constants!$B$34,FALSE(),IF(AND(ISNUMBER(O227),OR(ISBLANK(N227),N227=0)),TRUE(),IF(AND(ISBLANK(O227),ISNUMBER(N227),N227&lt;&gt;0),FALSE(),"")))))</f>
        <v/>
      </c>
      <c r="AR227" s="74" t="str">
        <f aca="false">IF(OR(ISBLANK($C227),$AL227&lt;&gt;TRUE()),"",IF(ISBLANK(L227),Constants!$B$35,MAX(0,MIN(Constants!$B$31,L227))))</f>
        <v/>
      </c>
      <c r="AS227" s="74" t="str">
        <f aca="false">IF(OR(ISBLANK($C227),$AL227&lt;&gt;TRUE()),"",IF(ISBLANK(M227),Constants!$B$35,MAX(0,MIN(Constants!$B$32,M227))))</f>
        <v/>
      </c>
      <c r="AT227" s="74" t="str">
        <f aca="false">IF(ISBLANK($C227),"",COUNTA($P227:$X227)&gt;0)</f>
        <v/>
      </c>
      <c r="AU227" s="74" t="str">
        <f aca="false">IF(OR(ISBLANK($C227),$AT227&lt;&gt;TRUE()),"",IF(ISBLANK(P227),Constants!$B$27,MAX(0,P227)))</f>
        <v/>
      </c>
      <c r="AV227" s="74" t="str">
        <f aca="false">IF(OR(ISBLANK($C227),$AT227&lt;&gt;TRUE()),"",IF(ISBLANK(Q227),Constants!$B$28,MAX(0,Q227)))</f>
        <v/>
      </c>
      <c r="AW227" s="74" t="str">
        <f aca="false">IF(OR(ISBLANK($C227),$AT227&lt;&gt;TRUE()),"",IF(S227=Constants!$B$7,TRUE(),IF(S227=Constants!$B$8,FALSE(),TRUE())))</f>
        <v/>
      </c>
      <c r="AX227" s="74" t="str">
        <f aca="false">IF(OR(ISBLANK($C227),$AT227&lt;&gt;TRUE()),"",IF(R227=Constants!$B$7,TRUE(),IF(R227=Constants!$B$8,FALSE(),TRUE())))</f>
        <v/>
      </c>
      <c r="AY227" s="74" t="str">
        <f aca="false">IF(OR(ISBLANK($C227),$AT227&lt;&gt;TRUE()),"",IF(T227=Constants!$B$33,TRUE(),IF(T227=Constants!$B$34,FALSE(),IF(AND(ISNUMBER(X227),OR(ISBLANK(W227),W227=0)),TRUE(),IF(AND(ISBLANK(X227),ISNUMBER(W227),W227&lt;&gt;0),FALSE(),"")))))</f>
        <v/>
      </c>
      <c r="AZ227" s="74" t="str">
        <f aca="false">IF(OR(ISBLANK($C227),$AT227&lt;&gt;TRUE()),"",IF(ISBLANK(U227),Constants!$B$35,MAX(0,MIN(Constants!$B$31,U227))))</f>
        <v/>
      </c>
      <c r="BA227" s="74" t="str">
        <f aca="false">IF(OR(ISBLANK($C227),$AT227&lt;&gt;TRUE()),"",IF(ISBLANK(V227),Constants!$B$35,MAX(0,MIN(Constants!$B$32,V227))))</f>
        <v/>
      </c>
      <c r="BB227" s="74" t="str">
        <f aca="false">IF(ISBLANK($C227),"",COUNTA($Y227:$AG227)&gt;0)</f>
        <v/>
      </c>
      <c r="BC227" s="74" t="str">
        <f aca="false">IF(OR(ISBLANK($C227),$BB227&lt;&gt;TRUE()),"",IF(ISBLANK(Y227),Constants!$B$27,MAX(0,Y227)))</f>
        <v/>
      </c>
      <c r="BD227" s="74" t="str">
        <f aca="false">IF(OR(ISBLANK($C227),$BB227&lt;&gt;TRUE()),"",IF(ISBLANK(Z227),Constants!$B$28,MAX(0,Z227)))</f>
        <v/>
      </c>
      <c r="BE227" s="74" t="str">
        <f aca="false">IF(OR(ISBLANK($C227),$BB227&lt;&gt;TRUE()),"",IF(AB227=Constants!$B$7,TRUE(),IF(AB227=Constants!$B$8,FALSE(),TRUE())))</f>
        <v/>
      </c>
      <c r="BF227" s="74" t="str">
        <f aca="false">IF(OR(ISBLANK($C227),$BB227&lt;&gt;TRUE()),"",IF(AA227=Constants!$B$7,TRUE(),IF(AA227=Constants!$B$8,FALSE(),TRUE())))</f>
        <v/>
      </c>
      <c r="BG227" s="74" t="str">
        <f aca="false">IF(OR(ISBLANK($C227),$BB227&lt;&gt;TRUE()),"",IF(AC227=Constants!$B$33,TRUE(),IF(AC227=Constants!$B$34,FALSE(),IF(AND(ISNUMBER(AG227),OR(ISBLANK(AF227),AF227=0)),TRUE(),IF(AND(ISBLANK(AG227),ISNUMBER(AF227),AF227&lt;&gt;0),FALSE(),"")))))</f>
        <v/>
      </c>
      <c r="BH227" s="74" t="str">
        <f aca="false">IF(OR(ISBLANK($C227),$BB227&lt;&gt;TRUE()),"",IF(ISBLANK(AD227),Constants!$B$35,MAX(0,MIN(Constants!$B$31,AD227))))</f>
        <v/>
      </c>
      <c r="BI227" s="74" t="str">
        <f aca="false">IF(OR(ISBLANK($C227),$BB227&lt;&gt;TRUE()),"",IF(ISBLANK(AE227),Constants!$B$35,MAX(0,MIN(Constants!$B$32,AE227))))</f>
        <v/>
      </c>
      <c r="BJ227" s="75" t="str">
        <f aca="false">IF(ISBLANK($C227),
  "",
IF(AH227=Constants!$B$7,
  TRUE(),
IF(AH227=Constants!$B$8,
  FALSE(),
  FALSE()
)))</f>
        <v/>
      </c>
      <c r="BK227" s="74" t="str">
        <f aca="false">IF(ISBLANK($C227),"",IF($BJ227,Constants!$B$9,IF(COUNTA($E227:$AH227)=0,Constants!$B$10,IF(NOT($AK227),Constants!$B$11,IF(AND(NOT(ISNUMBER($BM227)),COUNTA($O227,$X227,$AG227)&gt;0),Constants!$B$13,Constants!$B$12)))))</f>
        <v/>
      </c>
      <c r="BL227" s="74" t="str">
        <f aca="false">IF(ISBLANK($C227),"",IF($BK227&lt;&gt;Constants!$B$12,$BK227,Constants!$B$4))</f>
        <v/>
      </c>
      <c r="BM227" s="73" t="str">
        <f aca="false">IF(OR(ISBLANK($D$8), NOT(ISNUMBER($D$8))), Constants!$B$17,$D$8)</f>
        <v>ERROR: Set Target Time in cell D8</v>
      </c>
      <c r="BN227" s="73" t="str">
        <f aca="false">IF(OR($BK227&lt;&gt;Constants!$B$12,$AL227&lt;&gt;TRUE()),"",IF(NOT($AO227),TRUE(),IF($AQ227="","",$AQ227)))</f>
        <v/>
      </c>
      <c r="BO227" s="74" t="b">
        <f aca="false">IF(BN227="",FALSE(),IF(NOT($AO227),TRUE(),IF($AQ227,ISNUMBER(O227),ISNUMBER(N227))))</f>
        <v>0</v>
      </c>
      <c r="BP227" s="76" t="str">
        <f aca="false">IF(BO227,IF($AJ227,1,Constants!$B$22)*POWER(Constants!$B$23,MAX($AM227,0))*POWER(Constants!$B$24,MAX($AN227,0)),"")</f>
        <v/>
      </c>
      <c r="BQ227" s="74" t="str">
        <f aca="false">IF(OR($BK227&lt;&gt;Constants!$B$12,NOT($BO227)),"",IF(NOT($AO227),0,Constants!$B$19*IF($AQ227,1,MAX(0,MIN(1,(Constants!$B$20-N227)/Constants!$B$20)))))</f>
        <v/>
      </c>
      <c r="BR227" s="74" t="str">
        <f aca="false">IF(BQ227="","",BQ227*IF($AP227,1,Constants!$B$25)*BP227)</f>
        <v/>
      </c>
      <c r="BS227" s="74" t="str">
        <f aca="false">IF(OR($BK227&lt;&gt;Constants!$B$12,NOT($BO227)),"",IF(NOT($AO227),0,IF(NOT($AQ227),0,MAX(0,Constants!$B$21*(1-ABS(O227-$BM227)/$BM227)))))</f>
        <v/>
      </c>
      <c r="BT227" s="74" t="str">
        <f aca="false">IF(BS227="","",BS227*BP227)</f>
        <v/>
      </c>
      <c r="BU227" s="74" t="str">
        <f aca="false">IF(OR($BK227&lt;&gt;Constants!$B$12,NOT($BO227)),"",IF(OR(NOT($AO227),NOT($AP227)),0,MIN(Constants!$B$18,(Constants!$B$29*$AR227+Constants!$B$30*$AS227)*IF($AQ227,1,MAX(0,MIN(1,(Constants!$B$20-N227)/Constants!$B$20))))))</f>
        <v/>
      </c>
      <c r="BV227" s="74" t="str">
        <f aca="false">IF(BU227="","",BU227*BP227)</f>
        <v/>
      </c>
      <c r="BW227" s="75" t="str">
        <f aca="false">IF(OR($BK227&lt;&gt;Constants!$B$12,NOT($BO227)),"",BR227+BT227+BV227)</f>
        <v/>
      </c>
      <c r="BX227" s="73" t="str">
        <f aca="false">IF(OR($BK227&lt;&gt;Constants!$B$12,$AT227&lt;&gt;TRUE()),"",IF(NOT($AW227),TRUE(),IF($AY227="","",$AY227)))</f>
        <v/>
      </c>
      <c r="BY227" s="74" t="b">
        <f aca="false">IF(BX227="",FALSE(),IF(NOT($AW227),TRUE(),IF($AY227,ISNUMBER(X227),ISNUMBER(W227))))</f>
        <v>0</v>
      </c>
      <c r="BZ227" s="76" t="str">
        <f aca="false">IF(BY227,IF($AJ227,1,Constants!$B$22)*POWER(Constants!$B$23,MAX($AU227,0))*POWER(Constants!$B$24,MAX($AV227,0)),"")</f>
        <v/>
      </c>
      <c r="CA227" s="74" t="str">
        <f aca="false">IF(OR($BK227&lt;&gt;Constants!$B$12,NOT($BY227)),"",IF(NOT($AW227),0,Constants!$B$19*IF($AY227,1,MAX(0,MIN(1,(Constants!$B$20-W227)/Constants!$B$20)))))</f>
        <v/>
      </c>
      <c r="CB227" s="74" t="str">
        <f aca="false">IF(CA227="","",CA227*IF($AX227,1,Constants!$B$25)*BZ227)</f>
        <v/>
      </c>
      <c r="CC227" s="74" t="str">
        <f aca="false">IF(OR($BK227&lt;&gt;Constants!$B$12,NOT($BY227)),"",IF(NOT($AW227),0,IF(NOT($AY227),0,MAX(0,Constants!$B$21*(1-ABS(X227-$BM227)/$BM227)))))</f>
        <v/>
      </c>
      <c r="CD227" s="74" t="str">
        <f aca="false">IF(CC227="","",CC227*BZ227)</f>
        <v/>
      </c>
      <c r="CE227" s="74" t="str">
        <f aca="false">IF(OR($BK227&lt;&gt;Constants!$B$12,NOT($BY227)),"",IF(OR(NOT($AW227),NOT($AX227)),0,MIN(Constants!$B$18,(Constants!$B$29*$AZ227+Constants!$B$30*$BA227)*IF($AY227,1,MAX(0,MIN(1,(Constants!$B$20-W227)/Constants!$B$20))))))</f>
        <v/>
      </c>
      <c r="CF227" s="74" t="str">
        <f aca="false">IF(CE227="","",CE227*BZ227)</f>
        <v/>
      </c>
      <c r="CG227" s="75" t="str">
        <f aca="false">IF(OR($BK227&lt;&gt;Constants!$B$12,NOT($BY227)),"",CB227+CD227+CF227)</f>
        <v/>
      </c>
      <c r="CH227" s="73" t="b">
        <f aca="false">IF(OR(BN227="",BX227=""),TRUE(),BN227&lt;&gt;BX227)</f>
        <v>1</v>
      </c>
      <c r="CI227" s="74" t="str">
        <f aca="false">IF(OR($BK227&lt;&gt;Constants!$B$12,$BB227&lt;&gt;TRUE(),NOT($CH227)),"",IF(NOT($BE227),TRUE(),IF($BG227="","",$BG227)))</f>
        <v/>
      </c>
      <c r="CJ227" s="74" t="b">
        <f aca="false">IF(CI227="",FALSE(),IF(NOT($BE227),TRUE(),IF($BG227,ISNUMBER(AG227),ISNUMBER(AF227))))</f>
        <v>0</v>
      </c>
      <c r="CK227" s="76" t="str">
        <f aca="false">IF(CJ227,IF($AJ227,1,Constants!$B$22)*POWER(Constants!$B$23,MAX($BC227,0))*POWER(Constants!$B$24,MAX($BD227,0)),"")</f>
        <v/>
      </c>
      <c r="CL227" s="74" t="str">
        <f aca="false">IF(OR($BK227&lt;&gt;Constants!$B$12,NOT($CJ227)),"",IF(NOT($BE227),0,Constants!$B$19*IF($BG227,1,MAX(0,MIN(1,(Constants!$B$20-AF227)/Constants!$B$20)))))</f>
        <v/>
      </c>
      <c r="CM227" s="74" t="str">
        <f aca="false">IF(CL227="","",CL227*IF($BF227,1,Constants!$B$25)*CK227)</f>
        <v/>
      </c>
      <c r="CN227" s="74" t="str">
        <f aca="false">IF(OR($BK227&lt;&gt;Constants!$B$12,NOT($CJ227)),"",IF(NOT($BE227),0,IF(NOT($BG227),0,MAX(0,Constants!$B$21*(1-ABS(AG227-$BM227)/$BM227)))))</f>
        <v/>
      </c>
      <c r="CO227" s="74" t="str">
        <f aca="false">IF(CN227="","",CN227*CK227)</f>
        <v/>
      </c>
      <c r="CP227" s="74" t="str">
        <f aca="false">IF(OR($BK227&lt;&gt;Constants!$B$12,NOT($CJ227)),"",IF(OR(NOT($BE227),NOT($BF227)),0,MIN(Constants!$B$18,(Constants!$B$29*$BH227+Constants!$B$30*$BI227)*IF($BG227,1,MAX(0,MIN(1,(Constants!$B$20-AF227)/Constants!$B$20))))))</f>
        <v/>
      </c>
      <c r="CQ227" s="74" t="str">
        <f aca="false">IF(CP227="","",CP227*CK227)</f>
        <v/>
      </c>
      <c r="CR227" s="75" t="str">
        <f aca="false">IF(OR($BK227&lt;&gt;Constants!$B$12,NOT($CJ227)),"",CM227+CO227+CQ227)</f>
        <v/>
      </c>
      <c r="CS227" s="73" t="str">
        <f aca="false">IF(OR($BK227&lt;&gt;Constants!$B$12,ISBLANK($C227)),"",BW227)</f>
        <v/>
      </c>
      <c r="CT227" s="74" t="str">
        <f aca="false">IF(OR($BK227&lt;&gt;Constants!$B$12,ISBLANK($C227)),"",CG227)</f>
        <v/>
      </c>
      <c r="CU227" s="75" t="str">
        <f aca="false">IF(OR($BK227&lt;&gt;Constants!$B$12,ISBLANK($C227)),"",CR227)</f>
        <v/>
      </c>
      <c r="CV227" s="74" t="str">
        <f aca="false">IF(OR($BK227&lt;&gt;Constants!$B$12,ISBLANK($C227)),"",IF(COUNT(CS227:CU227)=0,0,MAX(CS227:CU227)))</f>
        <v/>
      </c>
      <c r="CW227" s="74" t="str">
        <f aca="false">IF($BK227&lt;&gt;Constants!$B$12,"",CV227)</f>
        <v/>
      </c>
      <c r="CX227" s="74" t="str">
        <f aca="false">IF(ISNUMBER(CW227), RANK(CW227,$CW$11:$CW$510), "")</f>
        <v/>
      </c>
      <c r="CY227" s="73" t="str">
        <f aca="false">IF(OR($BK227&lt;&gt;Constants!$B$12,ISBLANK($C227)),"",MAX(BT227,CD227,CO227))</f>
        <v/>
      </c>
      <c r="CZ227" s="74" t="str">
        <f aca="false">IF(ISNUMBER(CY227), RANK(CY227,CY$11:CY$510), "")</f>
        <v/>
      </c>
      <c r="DA227" s="74" t="str">
        <f aca="false">IF(OR($BK227&lt;&gt;Constants!$B$12,ISBLANK($C227)),"",MAX(AM227,AU227,IF($CH227,BC227,0)))</f>
        <v/>
      </c>
      <c r="DB227" s="74" t="str">
        <f aca="false">IF(ISNUMBER(DA227), RANK(DA227,DA$11:DA$510,1), "")</f>
        <v/>
      </c>
      <c r="DC227" s="74" t="str">
        <f aca="false">IF(OR($BK227&lt;&gt;Constants!$B$12,ISBLANK($C227)),"",MAX(BV227,CF227,CQ227))</f>
        <v/>
      </c>
      <c r="DD227" s="74" t="str">
        <f aca="false">IF(ISNUMBER(DC227),RANK(DC227,DC$11:DC$510),"")</f>
        <v/>
      </c>
      <c r="DE227" s="77" t="str">
        <f aca="false">IFERROR(IF(OR($BK227&lt;&gt;Constants!$B$12, ISBLANK($C227)),"",LARGE(CS227:CU227,2)), 0)</f>
        <v/>
      </c>
      <c r="DF227" s="75" t="str">
        <f aca="false">IF(ISNUMBER(DE227), RANK(DE227,DE$11:DE$510), "")</f>
        <v/>
      </c>
      <c r="DG227" s="74" t="str">
        <f aca="false">IF(ISBLANK($C227),"",IF(BK227=Constants!$B$12,RANK($CX227, $CX$11:$CX$510, 1)+
SUMPRODUCT(--($CX$11:$CX$510=$CX227),--($CZ227&gt;$CZ$11:$CZ$510))+
SUMPRODUCT(--($CX$11:$CX$510=$CX227),--($CZ227=$CZ$11:$CZ$510),--($DB227&gt;$DB$11:$DB$510))+
SUMPRODUCT(--($CX$11:$CX$510=$CX227),--($CZ227=$CZ$11:$CZ$510),--($DB227=$DB$11:$DB$510), --($DD227&gt;$DD$11:$DD$510))+
SUMPRODUCT(--($CX$11:$CX$510=$CX227),--($CZ227=$CZ$11:$CZ$510),--($DB227=$DB$11:$DB$510), --($DD227=$DD$11:$DD$510), --($DF227&gt;$DF$11:$DF$510))
,BK227)
)</f>
        <v/>
      </c>
      <c r="DH227" s="74" t="str">
        <f aca="false">IF(ISBLANK(C227),"",IF(BK227&lt;&gt;Constants!$B$12, BK227, CX227-DG227))</f>
        <v/>
      </c>
      <c r="DI227" s="75"/>
      <c r="DJ227" s="78"/>
      <c r="DK227" s="79" t="str">
        <f aca="false">IF(ISBLANK($C227),"",IF($BK227=Constants!$B$13,$BM227,""))</f>
        <v/>
      </c>
      <c r="DL227" s="78" t="str">
        <f aca="false">IF(ISBLANK($C227),"",IF($BK227&lt;&gt;Constants!$B$12,"",IF(COUNT($CS227:$CU227)=0,"",MATCH($CV227,$CS227:$CU227,0))))</f>
        <v/>
      </c>
      <c r="DM227" s="80" t="str">
        <f aca="false">IF(ISNUMBER($DL227),CHOOSE($DL227,$BR227,$CB227,$CM227),"")</f>
        <v/>
      </c>
      <c r="DN227" s="80" t="str">
        <f aca="false">IF(ISNUMBER($DL227),CHOOSE($DL227,$BT227,$CD227,$CO227),"")</f>
        <v/>
      </c>
      <c r="DO227" s="80" t="str">
        <f aca="false">IF(ISNUMBER($DL227),CHOOSE($DL227,$BV227,$CF227,$CQ227),"")</f>
        <v/>
      </c>
      <c r="DP227" s="81" t="str">
        <f aca="false">IF(ISBLANK(C227),"",IF(BK227&lt;&gt;Constants!$B$12, BK227 ,CW227))</f>
        <v/>
      </c>
      <c r="DQ227" s="82" t="str">
        <f aca="false">IF(ISBLANK($C227),"",IF($BK227&lt;&gt;Constants!$B$12,$BK227,$BL227))</f>
        <v/>
      </c>
      <c r="DR227" s="82" t="str">
        <f aca="false">IF(ISBLANK(C227),"",DH227)</f>
        <v/>
      </c>
      <c r="DS227" s="82" t="str">
        <f aca="false">IF(ISBLANK(C227),"",DG227)</f>
        <v/>
      </c>
      <c r="DT227" s="83" t="str">
        <f aca="false">IF(ISBLANK(C227),
  "",
IF(DS227=Constants!$B$9,COUNTA($C$11:$C510)+2,IF(DS227=Constants!$B$10,COUNTA($C$11:$C510)+1,IF(DS227=Constants!$B$11,COUNTA($C$11:$C510),DS227))))</f>
        <v/>
      </c>
      <c r="DU227" s="3"/>
      <c r="DV227" s="84" t="n">
        <f aca="false">IF(OR(ISNUMBER(DS227),DS227="DQ",DS227="P",DS227="NS"),
    1,
    0
)</f>
        <v>0</v>
      </c>
      <c r="DW227" s="84" t="n">
        <v>217</v>
      </c>
      <c r="DX227" s="84" t="str">
        <f aca="false">IF(ISBLANK($C227),"",IF(ISNUMBER(DT227),DT227+ROW($B227)/1000,""))</f>
        <v/>
      </c>
      <c r="DY227" s="84" t="str">
        <f aca="false">IF(ISNUMBER(DX227), RANK(DX227,DX$11:DX$510,1), "")</f>
        <v/>
      </c>
      <c r="DZ227" s="84" t="str">
        <f aca="false">IF(ISBLANK($C227),
    "",
    $B227
)</f>
        <v/>
      </c>
      <c r="EA227" s="84" t="str">
        <f aca="false">IF(ISBLANK($C227),
    "",
    $C227
)</f>
        <v/>
      </c>
      <c r="EB227" s="84" t="str">
        <f aca="false">IF(ISBLANK($C227),
    "",
    $D227
)</f>
        <v/>
      </c>
      <c r="EC227" s="84" t="str">
        <f aca="false">IF(ISBLANK($C227),"",$DQ227)</f>
        <v/>
      </c>
      <c r="ED227" s="86" t="str">
        <f aca="false">DP227</f>
        <v/>
      </c>
      <c r="EE227" s="84" t="str">
        <f aca="false">IF(ISBLANK($C227),
    "",
    DS227
)</f>
        <v/>
      </c>
      <c r="EF227" s="87" t="str">
        <f aca="false">IF(DW227&gt;DV$10,
    "",
    VLOOKUP(DW227,DY$11:EE725,7,FALSE())
)</f>
        <v/>
      </c>
      <c r="EG227" s="88" t="str">
        <f aca="false">IF(DW227&gt;DV$10,
    "",
    VLOOKUP(DW227,DY$11:EE725,2,FALSE())
)</f>
        <v/>
      </c>
      <c r="EH227" s="88" t="str">
        <f aca="false">IF(DW227&gt;DV$10,
    "",
    VLOOKUP(DW227,DY$11:EE725,3,FALSE())
)</f>
        <v/>
      </c>
      <c r="EI227" s="88" t="str">
        <f aca="false">IF(DW227&gt;DV$10,
    "",
    VLOOKUP(DW227,DY$11:EE725,4,FALSE())
)</f>
        <v/>
      </c>
      <c r="EJ227" s="89" t="str">
        <f aca="false">IF(DW227&gt;DV$10,
    "",
    VLOOKUP(DW227,DY$11:EE725,6,FALSE())
)</f>
        <v/>
      </c>
      <c r="EK227" s="59"/>
    </row>
    <row r="228" customFormat="false" ht="15.75" hidden="false" customHeight="false" outlineLevel="0" collapsed="false">
      <c r="A228" s="3"/>
      <c r="B228" s="155"/>
      <c r="C228" s="156"/>
      <c r="D228" s="96"/>
      <c r="E228" s="157"/>
      <c r="F228" s="148"/>
      <c r="G228" s="148"/>
      <c r="H228" s="149"/>
      <c r="I228" s="150"/>
      <c r="J228" s="151"/>
      <c r="K228" s="151"/>
      <c r="L228" s="151"/>
      <c r="M228" s="151"/>
      <c r="N228" s="152"/>
      <c r="O228" s="103"/>
      <c r="P228" s="148"/>
      <c r="Q228" s="149"/>
      <c r="R228" s="150"/>
      <c r="S228" s="151"/>
      <c r="T228" s="151"/>
      <c r="U228" s="151"/>
      <c r="V228" s="151"/>
      <c r="W228" s="152"/>
      <c r="X228" s="103"/>
      <c r="Y228" s="148"/>
      <c r="Z228" s="149"/>
      <c r="AA228" s="150"/>
      <c r="AB228" s="151"/>
      <c r="AC228" s="151"/>
      <c r="AD228" s="151"/>
      <c r="AE228" s="151"/>
      <c r="AF228" s="152"/>
      <c r="AG228" s="104"/>
      <c r="AH228" s="150"/>
      <c r="AI228" s="73"/>
      <c r="AJ228" s="73" t="str">
        <f aca="false">IF(ISBLANK($C228),
  "",
IF(E228=Constants!$B$7,
  TRUE(),
IF(E228=Constants!$B$8,
  FALSE(),
  TRUE()
)))</f>
        <v/>
      </c>
      <c r="AK228" s="74" t="str">
        <f aca="false">IF(ISBLANK($C228),"",IF(F228=Constants!$B$8,FALSE(),TRUE()))</f>
        <v/>
      </c>
      <c r="AL228" s="74" t="str">
        <f aca="false">IF(ISBLANK($C228),"",COUNTA($G228:$O228)&gt;0)</f>
        <v/>
      </c>
      <c r="AM228" s="74" t="str">
        <f aca="false">IF(OR(ISBLANK($C228),$AL228&lt;&gt;TRUE()),"",IF(ISBLANK(G228),Constants!$B$27,MAX(0,G228)))</f>
        <v/>
      </c>
      <c r="AN228" s="74" t="str">
        <f aca="false">IF(OR(ISBLANK($C228),$AL228&lt;&gt;TRUE()),"",IF(ISBLANK(H228),Constants!$B$28,MAX(0,H228)))</f>
        <v/>
      </c>
      <c r="AO228" s="74" t="str">
        <f aca="false">IF(OR(ISBLANK($C228),$AL228&lt;&gt;TRUE()),"",IF(J228=Constants!$B$7,TRUE(),IF(J228=Constants!$B$8,FALSE(),TRUE())))</f>
        <v/>
      </c>
      <c r="AP228" s="74" t="str">
        <f aca="false">IF(OR(ISBLANK($C228),$AL228&lt;&gt;TRUE()),"",IF(I228=Constants!$B$7,TRUE(),IF(I228=Constants!$B$8,FALSE(),TRUE())))</f>
        <v/>
      </c>
      <c r="AQ228" s="74" t="str">
        <f aca="false">IF(OR(ISBLANK($C228),$AL228&lt;&gt;TRUE()),"",IF(K228=Constants!$B$33,TRUE(),IF(K228=Constants!$B$34,FALSE(),IF(AND(ISNUMBER(O228),OR(ISBLANK(N228),N228=0)),TRUE(),IF(AND(ISBLANK(O228),ISNUMBER(N228),N228&lt;&gt;0),FALSE(),"")))))</f>
        <v/>
      </c>
      <c r="AR228" s="74" t="str">
        <f aca="false">IF(OR(ISBLANK($C228),$AL228&lt;&gt;TRUE()),"",IF(ISBLANK(L228),Constants!$B$35,MAX(0,MIN(Constants!$B$31,L228))))</f>
        <v/>
      </c>
      <c r="AS228" s="74" t="str">
        <f aca="false">IF(OR(ISBLANK($C228),$AL228&lt;&gt;TRUE()),"",IF(ISBLANK(M228),Constants!$B$35,MAX(0,MIN(Constants!$B$32,M228))))</f>
        <v/>
      </c>
      <c r="AT228" s="74" t="str">
        <f aca="false">IF(ISBLANK($C228),"",COUNTA($P228:$X228)&gt;0)</f>
        <v/>
      </c>
      <c r="AU228" s="74" t="str">
        <f aca="false">IF(OR(ISBLANK($C228),$AT228&lt;&gt;TRUE()),"",IF(ISBLANK(P228),Constants!$B$27,MAX(0,P228)))</f>
        <v/>
      </c>
      <c r="AV228" s="74" t="str">
        <f aca="false">IF(OR(ISBLANK($C228),$AT228&lt;&gt;TRUE()),"",IF(ISBLANK(Q228),Constants!$B$28,MAX(0,Q228)))</f>
        <v/>
      </c>
      <c r="AW228" s="74" t="str">
        <f aca="false">IF(OR(ISBLANK($C228),$AT228&lt;&gt;TRUE()),"",IF(S228=Constants!$B$7,TRUE(),IF(S228=Constants!$B$8,FALSE(),TRUE())))</f>
        <v/>
      </c>
      <c r="AX228" s="74" t="str">
        <f aca="false">IF(OR(ISBLANK($C228),$AT228&lt;&gt;TRUE()),"",IF(R228=Constants!$B$7,TRUE(),IF(R228=Constants!$B$8,FALSE(),TRUE())))</f>
        <v/>
      </c>
      <c r="AY228" s="74" t="str">
        <f aca="false">IF(OR(ISBLANK($C228),$AT228&lt;&gt;TRUE()),"",IF(T228=Constants!$B$33,TRUE(),IF(T228=Constants!$B$34,FALSE(),IF(AND(ISNUMBER(X228),OR(ISBLANK(W228),W228=0)),TRUE(),IF(AND(ISBLANK(X228),ISNUMBER(W228),W228&lt;&gt;0),FALSE(),"")))))</f>
        <v/>
      </c>
      <c r="AZ228" s="74" t="str">
        <f aca="false">IF(OR(ISBLANK($C228),$AT228&lt;&gt;TRUE()),"",IF(ISBLANK(U228),Constants!$B$35,MAX(0,MIN(Constants!$B$31,U228))))</f>
        <v/>
      </c>
      <c r="BA228" s="74" t="str">
        <f aca="false">IF(OR(ISBLANK($C228),$AT228&lt;&gt;TRUE()),"",IF(ISBLANK(V228),Constants!$B$35,MAX(0,MIN(Constants!$B$32,V228))))</f>
        <v/>
      </c>
      <c r="BB228" s="74" t="str">
        <f aca="false">IF(ISBLANK($C228),"",COUNTA($Y228:$AG228)&gt;0)</f>
        <v/>
      </c>
      <c r="BC228" s="74" t="str">
        <f aca="false">IF(OR(ISBLANK($C228),$BB228&lt;&gt;TRUE()),"",IF(ISBLANK(Y228),Constants!$B$27,MAX(0,Y228)))</f>
        <v/>
      </c>
      <c r="BD228" s="74" t="str">
        <f aca="false">IF(OR(ISBLANK($C228),$BB228&lt;&gt;TRUE()),"",IF(ISBLANK(Z228),Constants!$B$28,MAX(0,Z228)))</f>
        <v/>
      </c>
      <c r="BE228" s="74" t="str">
        <f aca="false">IF(OR(ISBLANK($C228),$BB228&lt;&gt;TRUE()),"",IF(AB228=Constants!$B$7,TRUE(),IF(AB228=Constants!$B$8,FALSE(),TRUE())))</f>
        <v/>
      </c>
      <c r="BF228" s="74" t="str">
        <f aca="false">IF(OR(ISBLANK($C228),$BB228&lt;&gt;TRUE()),"",IF(AA228=Constants!$B$7,TRUE(),IF(AA228=Constants!$B$8,FALSE(),TRUE())))</f>
        <v/>
      </c>
      <c r="BG228" s="74" t="str">
        <f aca="false">IF(OR(ISBLANK($C228),$BB228&lt;&gt;TRUE()),"",IF(AC228=Constants!$B$33,TRUE(),IF(AC228=Constants!$B$34,FALSE(),IF(AND(ISNUMBER(AG228),OR(ISBLANK(AF228),AF228=0)),TRUE(),IF(AND(ISBLANK(AG228),ISNUMBER(AF228),AF228&lt;&gt;0),FALSE(),"")))))</f>
        <v/>
      </c>
      <c r="BH228" s="74" t="str">
        <f aca="false">IF(OR(ISBLANK($C228),$BB228&lt;&gt;TRUE()),"",IF(ISBLANK(AD228),Constants!$B$35,MAX(0,MIN(Constants!$B$31,AD228))))</f>
        <v/>
      </c>
      <c r="BI228" s="74" t="str">
        <f aca="false">IF(OR(ISBLANK($C228),$BB228&lt;&gt;TRUE()),"",IF(ISBLANK(AE228),Constants!$B$35,MAX(0,MIN(Constants!$B$32,AE228))))</f>
        <v/>
      </c>
      <c r="BJ228" s="75" t="str">
        <f aca="false">IF(ISBLANK($C228),
  "",
IF(AH228=Constants!$B$7,
  TRUE(),
IF(AH228=Constants!$B$8,
  FALSE(),
  FALSE()
)))</f>
        <v/>
      </c>
      <c r="BK228" s="74" t="str">
        <f aca="false">IF(ISBLANK($C228),"",IF($BJ228,Constants!$B$9,IF(COUNTA($E228:$AH228)=0,Constants!$B$10,IF(NOT($AK228),Constants!$B$11,IF(AND(NOT(ISNUMBER($BM228)),COUNTA($O228,$X228,$AG228)&gt;0),Constants!$B$13,Constants!$B$12)))))</f>
        <v/>
      </c>
      <c r="BL228" s="74" t="str">
        <f aca="false">IF(ISBLANK($C228),"",IF($BK228&lt;&gt;Constants!$B$12,$BK228,Constants!$B$4))</f>
        <v/>
      </c>
      <c r="BM228" s="73" t="str">
        <f aca="false">IF(OR(ISBLANK($D$8), NOT(ISNUMBER($D$8))), Constants!$B$17,$D$8)</f>
        <v>ERROR: Set Target Time in cell D8</v>
      </c>
      <c r="BN228" s="73" t="str">
        <f aca="false">IF(OR($BK228&lt;&gt;Constants!$B$12,$AL228&lt;&gt;TRUE()),"",IF(NOT($AO228),TRUE(),IF($AQ228="","",$AQ228)))</f>
        <v/>
      </c>
      <c r="BO228" s="74" t="b">
        <f aca="false">IF(BN228="",FALSE(),IF(NOT($AO228),TRUE(),IF($AQ228,ISNUMBER(O228),ISNUMBER(N228))))</f>
        <v>0</v>
      </c>
      <c r="BP228" s="76" t="str">
        <f aca="false">IF(BO228,IF($AJ228,1,Constants!$B$22)*POWER(Constants!$B$23,MAX($AM228,0))*POWER(Constants!$B$24,MAX($AN228,0)),"")</f>
        <v/>
      </c>
      <c r="BQ228" s="74" t="str">
        <f aca="false">IF(OR($BK228&lt;&gt;Constants!$B$12,NOT($BO228)),"",IF(NOT($AO228),0,Constants!$B$19*IF($AQ228,1,MAX(0,MIN(1,(Constants!$B$20-N228)/Constants!$B$20)))))</f>
        <v/>
      </c>
      <c r="BR228" s="74" t="str">
        <f aca="false">IF(BQ228="","",BQ228*IF($AP228,1,Constants!$B$25)*BP228)</f>
        <v/>
      </c>
      <c r="BS228" s="74" t="str">
        <f aca="false">IF(OR($BK228&lt;&gt;Constants!$B$12,NOT($BO228)),"",IF(NOT($AO228),0,IF(NOT($AQ228),0,MAX(0,Constants!$B$21*(1-ABS(O228-$BM228)/$BM228)))))</f>
        <v/>
      </c>
      <c r="BT228" s="74" t="str">
        <f aca="false">IF(BS228="","",BS228*BP228)</f>
        <v/>
      </c>
      <c r="BU228" s="74" t="str">
        <f aca="false">IF(OR($BK228&lt;&gt;Constants!$B$12,NOT($BO228)),"",IF(OR(NOT($AO228),NOT($AP228)),0,MIN(Constants!$B$18,(Constants!$B$29*$AR228+Constants!$B$30*$AS228)*IF($AQ228,1,MAX(0,MIN(1,(Constants!$B$20-N228)/Constants!$B$20))))))</f>
        <v/>
      </c>
      <c r="BV228" s="74" t="str">
        <f aca="false">IF(BU228="","",BU228*BP228)</f>
        <v/>
      </c>
      <c r="BW228" s="75" t="str">
        <f aca="false">IF(OR($BK228&lt;&gt;Constants!$B$12,NOT($BO228)),"",BR228+BT228+BV228)</f>
        <v/>
      </c>
      <c r="BX228" s="73" t="str">
        <f aca="false">IF(OR($BK228&lt;&gt;Constants!$B$12,$AT228&lt;&gt;TRUE()),"",IF(NOT($AW228),TRUE(),IF($AY228="","",$AY228)))</f>
        <v/>
      </c>
      <c r="BY228" s="74" t="b">
        <f aca="false">IF(BX228="",FALSE(),IF(NOT($AW228),TRUE(),IF($AY228,ISNUMBER(X228),ISNUMBER(W228))))</f>
        <v>0</v>
      </c>
      <c r="BZ228" s="76" t="str">
        <f aca="false">IF(BY228,IF($AJ228,1,Constants!$B$22)*POWER(Constants!$B$23,MAX($AU228,0))*POWER(Constants!$B$24,MAX($AV228,0)),"")</f>
        <v/>
      </c>
      <c r="CA228" s="74" t="str">
        <f aca="false">IF(OR($BK228&lt;&gt;Constants!$B$12,NOT($BY228)),"",IF(NOT($AW228),0,Constants!$B$19*IF($AY228,1,MAX(0,MIN(1,(Constants!$B$20-W228)/Constants!$B$20)))))</f>
        <v/>
      </c>
      <c r="CB228" s="74" t="str">
        <f aca="false">IF(CA228="","",CA228*IF($AX228,1,Constants!$B$25)*BZ228)</f>
        <v/>
      </c>
      <c r="CC228" s="74" t="str">
        <f aca="false">IF(OR($BK228&lt;&gt;Constants!$B$12,NOT($BY228)),"",IF(NOT($AW228),0,IF(NOT($AY228),0,MAX(0,Constants!$B$21*(1-ABS(X228-$BM228)/$BM228)))))</f>
        <v/>
      </c>
      <c r="CD228" s="74" t="str">
        <f aca="false">IF(CC228="","",CC228*BZ228)</f>
        <v/>
      </c>
      <c r="CE228" s="74" t="str">
        <f aca="false">IF(OR($BK228&lt;&gt;Constants!$B$12,NOT($BY228)),"",IF(OR(NOT($AW228),NOT($AX228)),0,MIN(Constants!$B$18,(Constants!$B$29*$AZ228+Constants!$B$30*$BA228)*IF($AY228,1,MAX(0,MIN(1,(Constants!$B$20-W228)/Constants!$B$20))))))</f>
        <v/>
      </c>
      <c r="CF228" s="74" t="str">
        <f aca="false">IF(CE228="","",CE228*BZ228)</f>
        <v/>
      </c>
      <c r="CG228" s="75" t="str">
        <f aca="false">IF(OR($BK228&lt;&gt;Constants!$B$12,NOT($BY228)),"",CB228+CD228+CF228)</f>
        <v/>
      </c>
      <c r="CH228" s="73" t="b">
        <f aca="false">IF(OR(BN228="",BX228=""),TRUE(),BN228&lt;&gt;BX228)</f>
        <v>1</v>
      </c>
      <c r="CI228" s="74" t="str">
        <f aca="false">IF(OR($BK228&lt;&gt;Constants!$B$12,$BB228&lt;&gt;TRUE(),NOT($CH228)),"",IF(NOT($BE228),TRUE(),IF($BG228="","",$BG228)))</f>
        <v/>
      </c>
      <c r="CJ228" s="74" t="b">
        <f aca="false">IF(CI228="",FALSE(),IF(NOT($BE228),TRUE(),IF($BG228,ISNUMBER(AG228),ISNUMBER(AF228))))</f>
        <v>0</v>
      </c>
      <c r="CK228" s="76" t="str">
        <f aca="false">IF(CJ228,IF($AJ228,1,Constants!$B$22)*POWER(Constants!$B$23,MAX($BC228,0))*POWER(Constants!$B$24,MAX($BD228,0)),"")</f>
        <v/>
      </c>
      <c r="CL228" s="74" t="str">
        <f aca="false">IF(OR($BK228&lt;&gt;Constants!$B$12,NOT($CJ228)),"",IF(NOT($BE228),0,Constants!$B$19*IF($BG228,1,MAX(0,MIN(1,(Constants!$B$20-AF228)/Constants!$B$20)))))</f>
        <v/>
      </c>
      <c r="CM228" s="74" t="str">
        <f aca="false">IF(CL228="","",CL228*IF($BF228,1,Constants!$B$25)*CK228)</f>
        <v/>
      </c>
      <c r="CN228" s="74" t="str">
        <f aca="false">IF(OR($BK228&lt;&gt;Constants!$B$12,NOT($CJ228)),"",IF(NOT($BE228),0,IF(NOT($BG228),0,MAX(0,Constants!$B$21*(1-ABS(AG228-$BM228)/$BM228)))))</f>
        <v/>
      </c>
      <c r="CO228" s="74" t="str">
        <f aca="false">IF(CN228="","",CN228*CK228)</f>
        <v/>
      </c>
      <c r="CP228" s="74" t="str">
        <f aca="false">IF(OR($BK228&lt;&gt;Constants!$B$12,NOT($CJ228)),"",IF(OR(NOT($BE228),NOT($BF228)),0,MIN(Constants!$B$18,(Constants!$B$29*$BH228+Constants!$B$30*$BI228)*IF($BG228,1,MAX(0,MIN(1,(Constants!$B$20-AF228)/Constants!$B$20))))))</f>
        <v/>
      </c>
      <c r="CQ228" s="74" t="str">
        <f aca="false">IF(CP228="","",CP228*CK228)</f>
        <v/>
      </c>
      <c r="CR228" s="75" t="str">
        <f aca="false">IF(OR($BK228&lt;&gt;Constants!$B$12,NOT($CJ228)),"",CM228+CO228+CQ228)</f>
        <v/>
      </c>
      <c r="CS228" s="73" t="str">
        <f aca="false">IF(OR($BK228&lt;&gt;Constants!$B$12,ISBLANK($C228)),"",BW228)</f>
        <v/>
      </c>
      <c r="CT228" s="74" t="str">
        <f aca="false">IF(OR($BK228&lt;&gt;Constants!$B$12,ISBLANK($C228)),"",CG228)</f>
        <v/>
      </c>
      <c r="CU228" s="75" t="str">
        <f aca="false">IF(OR($BK228&lt;&gt;Constants!$B$12,ISBLANK($C228)),"",CR228)</f>
        <v/>
      </c>
      <c r="CV228" s="74" t="str">
        <f aca="false">IF(OR($BK228&lt;&gt;Constants!$B$12,ISBLANK($C228)),"",IF(COUNT(CS228:CU228)=0,0,MAX(CS228:CU228)))</f>
        <v/>
      </c>
      <c r="CW228" s="74" t="str">
        <f aca="false">IF($BK228&lt;&gt;Constants!$B$12,"",CV228)</f>
        <v/>
      </c>
      <c r="CX228" s="74" t="str">
        <f aca="false">IF(ISNUMBER(CW228), RANK(CW228,$CW$11:$CW$510), "")</f>
        <v/>
      </c>
      <c r="CY228" s="73" t="str">
        <f aca="false">IF(OR($BK228&lt;&gt;Constants!$B$12,ISBLANK($C228)),"",MAX(BT228,CD228,CO228))</f>
        <v/>
      </c>
      <c r="CZ228" s="74" t="str">
        <f aca="false">IF(ISNUMBER(CY228), RANK(CY228,CY$11:CY$510), "")</f>
        <v/>
      </c>
      <c r="DA228" s="74" t="str">
        <f aca="false">IF(OR($BK228&lt;&gt;Constants!$B$12,ISBLANK($C228)),"",MAX(AM228,AU228,IF($CH228,BC228,0)))</f>
        <v/>
      </c>
      <c r="DB228" s="74" t="str">
        <f aca="false">IF(ISNUMBER(DA228), RANK(DA228,DA$11:DA$510,1), "")</f>
        <v/>
      </c>
      <c r="DC228" s="74" t="str">
        <f aca="false">IF(OR($BK228&lt;&gt;Constants!$B$12,ISBLANK($C228)),"",MAX(BV228,CF228,CQ228))</f>
        <v/>
      </c>
      <c r="DD228" s="74" t="str">
        <f aca="false">IF(ISNUMBER(DC228),RANK(DC228,DC$11:DC$510),"")</f>
        <v/>
      </c>
      <c r="DE228" s="77" t="str">
        <f aca="false">IFERROR(IF(OR($BK228&lt;&gt;Constants!$B$12, ISBLANK($C228)),"",LARGE(CS228:CU228,2)), 0)</f>
        <v/>
      </c>
      <c r="DF228" s="75" t="str">
        <f aca="false">IF(ISNUMBER(DE228), RANK(DE228,DE$11:DE$510), "")</f>
        <v/>
      </c>
      <c r="DG228" s="74" t="str">
        <f aca="false">IF(ISBLANK($C228),"",IF(BK228=Constants!$B$12,RANK($CX228, $CX$11:$CX$510, 1)+
SUMPRODUCT(--($CX$11:$CX$510=$CX228),--($CZ228&gt;$CZ$11:$CZ$510))+
SUMPRODUCT(--($CX$11:$CX$510=$CX228),--($CZ228=$CZ$11:$CZ$510),--($DB228&gt;$DB$11:$DB$510))+
SUMPRODUCT(--($CX$11:$CX$510=$CX228),--($CZ228=$CZ$11:$CZ$510),--($DB228=$DB$11:$DB$510), --($DD228&gt;$DD$11:$DD$510))+
SUMPRODUCT(--($CX$11:$CX$510=$CX228),--($CZ228=$CZ$11:$CZ$510),--($DB228=$DB$11:$DB$510), --($DD228=$DD$11:$DD$510), --($DF228&gt;$DF$11:$DF$510))
,BK228)
)</f>
        <v/>
      </c>
      <c r="DH228" s="74" t="str">
        <f aca="false">IF(ISBLANK(C228),"",IF(BK228&lt;&gt;Constants!$B$12, BK228, CX228-DG228))</f>
        <v/>
      </c>
      <c r="DI228" s="75"/>
      <c r="DJ228" s="78"/>
      <c r="DK228" s="79" t="str">
        <f aca="false">IF(ISBLANK($C228),"",IF($BK228=Constants!$B$13,$BM228,""))</f>
        <v/>
      </c>
      <c r="DL228" s="78" t="str">
        <f aca="false">IF(ISBLANK($C228),"",IF($BK228&lt;&gt;Constants!$B$12,"",IF(COUNT($CS228:$CU228)=0,"",MATCH($CV228,$CS228:$CU228,0))))</f>
        <v/>
      </c>
      <c r="DM228" s="80" t="str">
        <f aca="false">IF(ISNUMBER($DL228),CHOOSE($DL228,$BR228,$CB228,$CM228),"")</f>
        <v/>
      </c>
      <c r="DN228" s="80" t="str">
        <f aca="false">IF(ISNUMBER($DL228),CHOOSE($DL228,$BT228,$CD228,$CO228),"")</f>
        <v/>
      </c>
      <c r="DO228" s="80" t="str">
        <f aca="false">IF(ISNUMBER($DL228),CHOOSE($DL228,$BV228,$CF228,$CQ228),"")</f>
        <v/>
      </c>
      <c r="DP228" s="81" t="str">
        <f aca="false">IF(ISBLANK(C228),"",IF(BK228&lt;&gt;Constants!$B$12, BK228 ,CW228))</f>
        <v/>
      </c>
      <c r="DQ228" s="82" t="str">
        <f aca="false">IF(ISBLANK($C228),"",IF($BK228&lt;&gt;Constants!$B$12,$BK228,$BL228))</f>
        <v/>
      </c>
      <c r="DR228" s="82" t="str">
        <f aca="false">IF(ISBLANK(C228),"",DH228)</f>
        <v/>
      </c>
      <c r="DS228" s="82" t="str">
        <f aca="false">IF(ISBLANK(C228),"",DG228)</f>
        <v/>
      </c>
      <c r="DT228" s="83" t="str">
        <f aca="false">IF(ISBLANK(C228),
  "",
IF(DS228=Constants!$B$9,COUNTA($C$11:$C510)+2,IF(DS228=Constants!$B$10,COUNTA($C$11:$C510)+1,IF(DS228=Constants!$B$11,COUNTA($C$11:$C510),DS228))))</f>
        <v/>
      </c>
      <c r="DU228" s="3"/>
      <c r="DV228" s="84" t="n">
        <f aca="false">IF(OR(ISNUMBER(DS228),DS228="DQ",DS228="P",DS228="NS"),
    1,
    0
)</f>
        <v>0</v>
      </c>
      <c r="DW228" s="84" t="n">
        <v>218</v>
      </c>
      <c r="DX228" s="84" t="str">
        <f aca="false">IF(ISBLANK($C228),"",IF(ISNUMBER(DT228),DT228+ROW($B228)/1000,""))</f>
        <v/>
      </c>
      <c r="DY228" s="84" t="str">
        <f aca="false">IF(ISNUMBER(DX228), RANK(DX228,DX$11:DX$510,1), "")</f>
        <v/>
      </c>
      <c r="DZ228" s="84" t="str">
        <f aca="false">IF(ISBLANK($C228),
    "",
    $B228
)</f>
        <v/>
      </c>
      <c r="EA228" s="84" t="str">
        <f aca="false">IF(ISBLANK($C228),
    "",
    $C228
)</f>
        <v/>
      </c>
      <c r="EB228" s="84" t="str">
        <f aca="false">IF(ISBLANK($C228),
    "",
    $D228
)</f>
        <v/>
      </c>
      <c r="EC228" s="84" t="str">
        <f aca="false">IF(ISBLANK($C228),"",$DQ228)</f>
        <v/>
      </c>
      <c r="ED228" s="86" t="str">
        <f aca="false">DP228</f>
        <v/>
      </c>
      <c r="EE228" s="84" t="str">
        <f aca="false">IF(ISBLANK($C228),
    "",
    DS228
)</f>
        <v/>
      </c>
      <c r="EF228" s="87" t="str">
        <f aca="false">IF(DW228&gt;DV$10,
    "",
    VLOOKUP(DW228,DY$11:EE726,7,FALSE())
)</f>
        <v/>
      </c>
      <c r="EG228" s="88" t="str">
        <f aca="false">IF(DW228&gt;DV$10,
    "",
    VLOOKUP(DW228,DY$11:EE726,2,FALSE())
)</f>
        <v/>
      </c>
      <c r="EH228" s="88" t="str">
        <f aca="false">IF(DW228&gt;DV$10,
    "",
    VLOOKUP(DW228,DY$11:EE726,3,FALSE())
)</f>
        <v/>
      </c>
      <c r="EI228" s="88" t="str">
        <f aca="false">IF(DW228&gt;DV$10,
    "",
    VLOOKUP(DW228,DY$11:EE726,4,FALSE())
)</f>
        <v/>
      </c>
      <c r="EJ228" s="89" t="str">
        <f aca="false">IF(DW228&gt;DV$10,
    "",
    VLOOKUP(DW228,DY$11:EE726,6,FALSE())
)</f>
        <v/>
      </c>
      <c r="EK228" s="59"/>
    </row>
    <row r="229" customFormat="false" ht="15.75" hidden="false" customHeight="false" outlineLevel="0" collapsed="false">
      <c r="A229" s="3"/>
      <c r="B229" s="155"/>
      <c r="C229" s="156"/>
      <c r="D229" s="96"/>
      <c r="E229" s="157"/>
      <c r="F229" s="148"/>
      <c r="G229" s="148"/>
      <c r="H229" s="149"/>
      <c r="I229" s="150"/>
      <c r="J229" s="151"/>
      <c r="K229" s="151"/>
      <c r="L229" s="151"/>
      <c r="M229" s="151"/>
      <c r="N229" s="152"/>
      <c r="O229" s="103"/>
      <c r="P229" s="148"/>
      <c r="Q229" s="149"/>
      <c r="R229" s="150"/>
      <c r="S229" s="151"/>
      <c r="T229" s="151"/>
      <c r="U229" s="151"/>
      <c r="V229" s="151"/>
      <c r="W229" s="152"/>
      <c r="X229" s="103"/>
      <c r="Y229" s="148"/>
      <c r="Z229" s="149"/>
      <c r="AA229" s="150"/>
      <c r="AB229" s="151"/>
      <c r="AC229" s="151"/>
      <c r="AD229" s="151"/>
      <c r="AE229" s="151"/>
      <c r="AF229" s="152"/>
      <c r="AG229" s="104"/>
      <c r="AH229" s="150"/>
      <c r="AI229" s="73"/>
      <c r="AJ229" s="73" t="str">
        <f aca="false">IF(ISBLANK($C229),
  "",
IF(E229=Constants!$B$7,
  TRUE(),
IF(E229=Constants!$B$8,
  FALSE(),
  TRUE()
)))</f>
        <v/>
      </c>
      <c r="AK229" s="74" t="str">
        <f aca="false">IF(ISBLANK($C229),"",IF(F229=Constants!$B$8,FALSE(),TRUE()))</f>
        <v/>
      </c>
      <c r="AL229" s="74" t="str">
        <f aca="false">IF(ISBLANK($C229),"",COUNTA($G229:$O229)&gt;0)</f>
        <v/>
      </c>
      <c r="AM229" s="74" t="str">
        <f aca="false">IF(OR(ISBLANK($C229),$AL229&lt;&gt;TRUE()),"",IF(ISBLANK(G229),Constants!$B$27,MAX(0,G229)))</f>
        <v/>
      </c>
      <c r="AN229" s="74" t="str">
        <f aca="false">IF(OR(ISBLANK($C229),$AL229&lt;&gt;TRUE()),"",IF(ISBLANK(H229),Constants!$B$28,MAX(0,H229)))</f>
        <v/>
      </c>
      <c r="AO229" s="74" t="str">
        <f aca="false">IF(OR(ISBLANK($C229),$AL229&lt;&gt;TRUE()),"",IF(J229=Constants!$B$7,TRUE(),IF(J229=Constants!$B$8,FALSE(),TRUE())))</f>
        <v/>
      </c>
      <c r="AP229" s="74" t="str">
        <f aca="false">IF(OR(ISBLANK($C229),$AL229&lt;&gt;TRUE()),"",IF(I229=Constants!$B$7,TRUE(),IF(I229=Constants!$B$8,FALSE(),TRUE())))</f>
        <v/>
      </c>
      <c r="AQ229" s="74" t="str">
        <f aca="false">IF(OR(ISBLANK($C229),$AL229&lt;&gt;TRUE()),"",IF(K229=Constants!$B$33,TRUE(),IF(K229=Constants!$B$34,FALSE(),IF(AND(ISNUMBER(O229),OR(ISBLANK(N229),N229=0)),TRUE(),IF(AND(ISBLANK(O229),ISNUMBER(N229),N229&lt;&gt;0),FALSE(),"")))))</f>
        <v/>
      </c>
      <c r="AR229" s="74" t="str">
        <f aca="false">IF(OR(ISBLANK($C229),$AL229&lt;&gt;TRUE()),"",IF(ISBLANK(L229),Constants!$B$35,MAX(0,MIN(Constants!$B$31,L229))))</f>
        <v/>
      </c>
      <c r="AS229" s="74" t="str">
        <f aca="false">IF(OR(ISBLANK($C229),$AL229&lt;&gt;TRUE()),"",IF(ISBLANK(M229),Constants!$B$35,MAX(0,MIN(Constants!$B$32,M229))))</f>
        <v/>
      </c>
      <c r="AT229" s="74" t="str">
        <f aca="false">IF(ISBLANK($C229),"",COUNTA($P229:$X229)&gt;0)</f>
        <v/>
      </c>
      <c r="AU229" s="74" t="str">
        <f aca="false">IF(OR(ISBLANK($C229),$AT229&lt;&gt;TRUE()),"",IF(ISBLANK(P229),Constants!$B$27,MAX(0,P229)))</f>
        <v/>
      </c>
      <c r="AV229" s="74" t="str">
        <f aca="false">IF(OR(ISBLANK($C229),$AT229&lt;&gt;TRUE()),"",IF(ISBLANK(Q229),Constants!$B$28,MAX(0,Q229)))</f>
        <v/>
      </c>
      <c r="AW229" s="74" t="str">
        <f aca="false">IF(OR(ISBLANK($C229),$AT229&lt;&gt;TRUE()),"",IF(S229=Constants!$B$7,TRUE(),IF(S229=Constants!$B$8,FALSE(),TRUE())))</f>
        <v/>
      </c>
      <c r="AX229" s="74" t="str">
        <f aca="false">IF(OR(ISBLANK($C229),$AT229&lt;&gt;TRUE()),"",IF(R229=Constants!$B$7,TRUE(),IF(R229=Constants!$B$8,FALSE(),TRUE())))</f>
        <v/>
      </c>
      <c r="AY229" s="74" t="str">
        <f aca="false">IF(OR(ISBLANK($C229),$AT229&lt;&gt;TRUE()),"",IF(T229=Constants!$B$33,TRUE(),IF(T229=Constants!$B$34,FALSE(),IF(AND(ISNUMBER(X229),OR(ISBLANK(W229),W229=0)),TRUE(),IF(AND(ISBLANK(X229),ISNUMBER(W229),W229&lt;&gt;0),FALSE(),"")))))</f>
        <v/>
      </c>
      <c r="AZ229" s="74" t="str">
        <f aca="false">IF(OR(ISBLANK($C229),$AT229&lt;&gt;TRUE()),"",IF(ISBLANK(U229),Constants!$B$35,MAX(0,MIN(Constants!$B$31,U229))))</f>
        <v/>
      </c>
      <c r="BA229" s="74" t="str">
        <f aca="false">IF(OR(ISBLANK($C229),$AT229&lt;&gt;TRUE()),"",IF(ISBLANK(V229),Constants!$B$35,MAX(0,MIN(Constants!$B$32,V229))))</f>
        <v/>
      </c>
      <c r="BB229" s="74" t="str">
        <f aca="false">IF(ISBLANK($C229),"",COUNTA($Y229:$AG229)&gt;0)</f>
        <v/>
      </c>
      <c r="BC229" s="74" t="str">
        <f aca="false">IF(OR(ISBLANK($C229),$BB229&lt;&gt;TRUE()),"",IF(ISBLANK(Y229),Constants!$B$27,MAX(0,Y229)))</f>
        <v/>
      </c>
      <c r="BD229" s="74" t="str">
        <f aca="false">IF(OR(ISBLANK($C229),$BB229&lt;&gt;TRUE()),"",IF(ISBLANK(Z229),Constants!$B$28,MAX(0,Z229)))</f>
        <v/>
      </c>
      <c r="BE229" s="74" t="str">
        <f aca="false">IF(OR(ISBLANK($C229),$BB229&lt;&gt;TRUE()),"",IF(AB229=Constants!$B$7,TRUE(),IF(AB229=Constants!$B$8,FALSE(),TRUE())))</f>
        <v/>
      </c>
      <c r="BF229" s="74" t="str">
        <f aca="false">IF(OR(ISBLANK($C229),$BB229&lt;&gt;TRUE()),"",IF(AA229=Constants!$B$7,TRUE(),IF(AA229=Constants!$B$8,FALSE(),TRUE())))</f>
        <v/>
      </c>
      <c r="BG229" s="74" t="str">
        <f aca="false">IF(OR(ISBLANK($C229),$BB229&lt;&gt;TRUE()),"",IF(AC229=Constants!$B$33,TRUE(),IF(AC229=Constants!$B$34,FALSE(),IF(AND(ISNUMBER(AG229),OR(ISBLANK(AF229),AF229=0)),TRUE(),IF(AND(ISBLANK(AG229),ISNUMBER(AF229),AF229&lt;&gt;0),FALSE(),"")))))</f>
        <v/>
      </c>
      <c r="BH229" s="74" t="str">
        <f aca="false">IF(OR(ISBLANK($C229),$BB229&lt;&gt;TRUE()),"",IF(ISBLANK(AD229),Constants!$B$35,MAX(0,MIN(Constants!$B$31,AD229))))</f>
        <v/>
      </c>
      <c r="BI229" s="74" t="str">
        <f aca="false">IF(OR(ISBLANK($C229),$BB229&lt;&gt;TRUE()),"",IF(ISBLANK(AE229),Constants!$B$35,MAX(0,MIN(Constants!$B$32,AE229))))</f>
        <v/>
      </c>
      <c r="BJ229" s="75" t="str">
        <f aca="false">IF(ISBLANK($C229),
  "",
IF(AH229=Constants!$B$7,
  TRUE(),
IF(AH229=Constants!$B$8,
  FALSE(),
  FALSE()
)))</f>
        <v/>
      </c>
      <c r="BK229" s="74" t="str">
        <f aca="false">IF(ISBLANK($C229),"",IF($BJ229,Constants!$B$9,IF(COUNTA($E229:$AH229)=0,Constants!$B$10,IF(NOT($AK229),Constants!$B$11,IF(AND(NOT(ISNUMBER($BM229)),COUNTA($O229,$X229,$AG229)&gt;0),Constants!$B$13,Constants!$B$12)))))</f>
        <v/>
      </c>
      <c r="BL229" s="74" t="str">
        <f aca="false">IF(ISBLANK($C229),"",IF($BK229&lt;&gt;Constants!$B$12,$BK229,Constants!$B$4))</f>
        <v/>
      </c>
      <c r="BM229" s="73" t="str">
        <f aca="false">IF(OR(ISBLANK($D$8), NOT(ISNUMBER($D$8))), Constants!$B$17,$D$8)</f>
        <v>ERROR: Set Target Time in cell D8</v>
      </c>
      <c r="BN229" s="73" t="str">
        <f aca="false">IF(OR($BK229&lt;&gt;Constants!$B$12,$AL229&lt;&gt;TRUE()),"",IF(NOT($AO229),TRUE(),IF($AQ229="","",$AQ229)))</f>
        <v/>
      </c>
      <c r="BO229" s="74" t="b">
        <f aca="false">IF(BN229="",FALSE(),IF(NOT($AO229),TRUE(),IF($AQ229,ISNUMBER(O229),ISNUMBER(N229))))</f>
        <v>0</v>
      </c>
      <c r="BP229" s="76" t="str">
        <f aca="false">IF(BO229,IF($AJ229,1,Constants!$B$22)*POWER(Constants!$B$23,MAX($AM229,0))*POWER(Constants!$B$24,MAX($AN229,0)),"")</f>
        <v/>
      </c>
      <c r="BQ229" s="74" t="str">
        <f aca="false">IF(OR($BK229&lt;&gt;Constants!$B$12,NOT($BO229)),"",IF(NOT($AO229),0,Constants!$B$19*IF($AQ229,1,MAX(0,MIN(1,(Constants!$B$20-N229)/Constants!$B$20)))))</f>
        <v/>
      </c>
      <c r="BR229" s="74" t="str">
        <f aca="false">IF(BQ229="","",BQ229*IF($AP229,1,Constants!$B$25)*BP229)</f>
        <v/>
      </c>
      <c r="BS229" s="74" t="str">
        <f aca="false">IF(OR($BK229&lt;&gt;Constants!$B$12,NOT($BO229)),"",IF(NOT($AO229),0,IF(NOT($AQ229),0,MAX(0,Constants!$B$21*(1-ABS(O229-$BM229)/$BM229)))))</f>
        <v/>
      </c>
      <c r="BT229" s="74" t="str">
        <f aca="false">IF(BS229="","",BS229*BP229)</f>
        <v/>
      </c>
      <c r="BU229" s="74" t="str">
        <f aca="false">IF(OR($BK229&lt;&gt;Constants!$B$12,NOT($BO229)),"",IF(OR(NOT($AO229),NOT($AP229)),0,MIN(Constants!$B$18,(Constants!$B$29*$AR229+Constants!$B$30*$AS229)*IF($AQ229,1,MAX(0,MIN(1,(Constants!$B$20-N229)/Constants!$B$20))))))</f>
        <v/>
      </c>
      <c r="BV229" s="74" t="str">
        <f aca="false">IF(BU229="","",BU229*BP229)</f>
        <v/>
      </c>
      <c r="BW229" s="75" t="str">
        <f aca="false">IF(OR($BK229&lt;&gt;Constants!$B$12,NOT($BO229)),"",BR229+BT229+BV229)</f>
        <v/>
      </c>
      <c r="BX229" s="73" t="str">
        <f aca="false">IF(OR($BK229&lt;&gt;Constants!$B$12,$AT229&lt;&gt;TRUE()),"",IF(NOT($AW229),TRUE(),IF($AY229="","",$AY229)))</f>
        <v/>
      </c>
      <c r="BY229" s="74" t="b">
        <f aca="false">IF(BX229="",FALSE(),IF(NOT($AW229),TRUE(),IF($AY229,ISNUMBER(X229),ISNUMBER(W229))))</f>
        <v>0</v>
      </c>
      <c r="BZ229" s="76" t="str">
        <f aca="false">IF(BY229,IF($AJ229,1,Constants!$B$22)*POWER(Constants!$B$23,MAX($AU229,0))*POWER(Constants!$B$24,MAX($AV229,0)),"")</f>
        <v/>
      </c>
      <c r="CA229" s="74" t="str">
        <f aca="false">IF(OR($BK229&lt;&gt;Constants!$B$12,NOT($BY229)),"",IF(NOT($AW229),0,Constants!$B$19*IF($AY229,1,MAX(0,MIN(1,(Constants!$B$20-W229)/Constants!$B$20)))))</f>
        <v/>
      </c>
      <c r="CB229" s="74" t="str">
        <f aca="false">IF(CA229="","",CA229*IF($AX229,1,Constants!$B$25)*BZ229)</f>
        <v/>
      </c>
      <c r="CC229" s="74" t="str">
        <f aca="false">IF(OR($BK229&lt;&gt;Constants!$B$12,NOT($BY229)),"",IF(NOT($AW229),0,IF(NOT($AY229),0,MAX(0,Constants!$B$21*(1-ABS(X229-$BM229)/$BM229)))))</f>
        <v/>
      </c>
      <c r="CD229" s="74" t="str">
        <f aca="false">IF(CC229="","",CC229*BZ229)</f>
        <v/>
      </c>
      <c r="CE229" s="74" t="str">
        <f aca="false">IF(OR($BK229&lt;&gt;Constants!$B$12,NOT($BY229)),"",IF(OR(NOT($AW229),NOT($AX229)),0,MIN(Constants!$B$18,(Constants!$B$29*$AZ229+Constants!$B$30*$BA229)*IF($AY229,1,MAX(0,MIN(1,(Constants!$B$20-W229)/Constants!$B$20))))))</f>
        <v/>
      </c>
      <c r="CF229" s="74" t="str">
        <f aca="false">IF(CE229="","",CE229*BZ229)</f>
        <v/>
      </c>
      <c r="CG229" s="75" t="str">
        <f aca="false">IF(OR($BK229&lt;&gt;Constants!$B$12,NOT($BY229)),"",CB229+CD229+CF229)</f>
        <v/>
      </c>
      <c r="CH229" s="73" t="b">
        <f aca="false">IF(OR(BN229="",BX229=""),TRUE(),BN229&lt;&gt;BX229)</f>
        <v>1</v>
      </c>
      <c r="CI229" s="74" t="str">
        <f aca="false">IF(OR($BK229&lt;&gt;Constants!$B$12,$BB229&lt;&gt;TRUE(),NOT($CH229)),"",IF(NOT($BE229),TRUE(),IF($BG229="","",$BG229)))</f>
        <v/>
      </c>
      <c r="CJ229" s="74" t="b">
        <f aca="false">IF(CI229="",FALSE(),IF(NOT($BE229),TRUE(),IF($BG229,ISNUMBER(AG229),ISNUMBER(AF229))))</f>
        <v>0</v>
      </c>
      <c r="CK229" s="76" t="str">
        <f aca="false">IF(CJ229,IF($AJ229,1,Constants!$B$22)*POWER(Constants!$B$23,MAX($BC229,0))*POWER(Constants!$B$24,MAX($BD229,0)),"")</f>
        <v/>
      </c>
      <c r="CL229" s="74" t="str">
        <f aca="false">IF(OR($BK229&lt;&gt;Constants!$B$12,NOT($CJ229)),"",IF(NOT($BE229),0,Constants!$B$19*IF($BG229,1,MAX(0,MIN(1,(Constants!$B$20-AF229)/Constants!$B$20)))))</f>
        <v/>
      </c>
      <c r="CM229" s="74" t="str">
        <f aca="false">IF(CL229="","",CL229*IF($BF229,1,Constants!$B$25)*CK229)</f>
        <v/>
      </c>
      <c r="CN229" s="74" t="str">
        <f aca="false">IF(OR($BK229&lt;&gt;Constants!$B$12,NOT($CJ229)),"",IF(NOT($BE229),0,IF(NOT($BG229),0,MAX(0,Constants!$B$21*(1-ABS(AG229-$BM229)/$BM229)))))</f>
        <v/>
      </c>
      <c r="CO229" s="74" t="str">
        <f aca="false">IF(CN229="","",CN229*CK229)</f>
        <v/>
      </c>
      <c r="CP229" s="74" t="str">
        <f aca="false">IF(OR($BK229&lt;&gt;Constants!$B$12,NOT($CJ229)),"",IF(OR(NOT($BE229),NOT($BF229)),0,MIN(Constants!$B$18,(Constants!$B$29*$BH229+Constants!$B$30*$BI229)*IF($BG229,1,MAX(0,MIN(1,(Constants!$B$20-AF229)/Constants!$B$20))))))</f>
        <v/>
      </c>
      <c r="CQ229" s="74" t="str">
        <f aca="false">IF(CP229="","",CP229*CK229)</f>
        <v/>
      </c>
      <c r="CR229" s="75" t="str">
        <f aca="false">IF(OR($BK229&lt;&gt;Constants!$B$12,NOT($CJ229)),"",CM229+CO229+CQ229)</f>
        <v/>
      </c>
      <c r="CS229" s="73" t="str">
        <f aca="false">IF(OR($BK229&lt;&gt;Constants!$B$12,ISBLANK($C229)),"",BW229)</f>
        <v/>
      </c>
      <c r="CT229" s="74" t="str">
        <f aca="false">IF(OR($BK229&lt;&gt;Constants!$B$12,ISBLANK($C229)),"",CG229)</f>
        <v/>
      </c>
      <c r="CU229" s="75" t="str">
        <f aca="false">IF(OR($BK229&lt;&gt;Constants!$B$12,ISBLANK($C229)),"",CR229)</f>
        <v/>
      </c>
      <c r="CV229" s="74" t="str">
        <f aca="false">IF(OR($BK229&lt;&gt;Constants!$B$12,ISBLANK($C229)),"",IF(COUNT(CS229:CU229)=0,0,MAX(CS229:CU229)))</f>
        <v/>
      </c>
      <c r="CW229" s="74" t="str">
        <f aca="false">IF($BK229&lt;&gt;Constants!$B$12,"",CV229)</f>
        <v/>
      </c>
      <c r="CX229" s="74" t="str">
        <f aca="false">IF(ISNUMBER(CW229), RANK(CW229,$CW$11:$CW$510), "")</f>
        <v/>
      </c>
      <c r="CY229" s="73" t="str">
        <f aca="false">IF(OR($BK229&lt;&gt;Constants!$B$12,ISBLANK($C229)),"",MAX(BT229,CD229,CO229))</f>
        <v/>
      </c>
      <c r="CZ229" s="74" t="str">
        <f aca="false">IF(ISNUMBER(CY229), RANK(CY229,CY$11:CY$510), "")</f>
        <v/>
      </c>
      <c r="DA229" s="74" t="str">
        <f aca="false">IF(OR($BK229&lt;&gt;Constants!$B$12,ISBLANK($C229)),"",MAX(AM229,AU229,IF($CH229,BC229,0)))</f>
        <v/>
      </c>
      <c r="DB229" s="74" t="str">
        <f aca="false">IF(ISNUMBER(DA229), RANK(DA229,DA$11:DA$510,1), "")</f>
        <v/>
      </c>
      <c r="DC229" s="74" t="str">
        <f aca="false">IF(OR($BK229&lt;&gt;Constants!$B$12,ISBLANK($C229)),"",MAX(BV229,CF229,CQ229))</f>
        <v/>
      </c>
      <c r="DD229" s="74" t="str">
        <f aca="false">IF(ISNUMBER(DC229),RANK(DC229,DC$11:DC$510),"")</f>
        <v/>
      </c>
      <c r="DE229" s="77" t="str">
        <f aca="false">IFERROR(IF(OR($BK229&lt;&gt;Constants!$B$12, ISBLANK($C229)),"",LARGE(CS229:CU229,2)), 0)</f>
        <v/>
      </c>
      <c r="DF229" s="75" t="str">
        <f aca="false">IF(ISNUMBER(DE229), RANK(DE229,DE$11:DE$510), "")</f>
        <v/>
      </c>
      <c r="DG229" s="74" t="str">
        <f aca="false">IF(ISBLANK($C229),"",IF(BK229=Constants!$B$12,RANK($CX229, $CX$11:$CX$510, 1)+
SUMPRODUCT(--($CX$11:$CX$510=$CX229),--($CZ229&gt;$CZ$11:$CZ$510))+
SUMPRODUCT(--($CX$11:$CX$510=$CX229),--($CZ229=$CZ$11:$CZ$510),--($DB229&gt;$DB$11:$DB$510))+
SUMPRODUCT(--($CX$11:$CX$510=$CX229),--($CZ229=$CZ$11:$CZ$510),--($DB229=$DB$11:$DB$510), --($DD229&gt;$DD$11:$DD$510))+
SUMPRODUCT(--($CX$11:$CX$510=$CX229),--($CZ229=$CZ$11:$CZ$510),--($DB229=$DB$11:$DB$510), --($DD229=$DD$11:$DD$510), --($DF229&gt;$DF$11:$DF$510))
,BK229)
)</f>
        <v/>
      </c>
      <c r="DH229" s="74" t="str">
        <f aca="false">IF(ISBLANK(C229),"",IF(BK229&lt;&gt;Constants!$B$12, BK229, CX229-DG229))</f>
        <v/>
      </c>
      <c r="DI229" s="75"/>
      <c r="DJ229" s="78"/>
      <c r="DK229" s="79" t="str">
        <f aca="false">IF(ISBLANK($C229),"",IF($BK229=Constants!$B$13,$BM229,""))</f>
        <v/>
      </c>
      <c r="DL229" s="78" t="str">
        <f aca="false">IF(ISBLANK($C229),"",IF($BK229&lt;&gt;Constants!$B$12,"",IF(COUNT($CS229:$CU229)=0,"",MATCH($CV229,$CS229:$CU229,0))))</f>
        <v/>
      </c>
      <c r="DM229" s="80" t="str">
        <f aca="false">IF(ISNUMBER($DL229),CHOOSE($DL229,$BR229,$CB229,$CM229),"")</f>
        <v/>
      </c>
      <c r="DN229" s="80" t="str">
        <f aca="false">IF(ISNUMBER($DL229),CHOOSE($DL229,$BT229,$CD229,$CO229),"")</f>
        <v/>
      </c>
      <c r="DO229" s="80" t="str">
        <f aca="false">IF(ISNUMBER($DL229),CHOOSE($DL229,$BV229,$CF229,$CQ229),"")</f>
        <v/>
      </c>
      <c r="DP229" s="81" t="str">
        <f aca="false">IF(ISBLANK(C229),"",IF(BK229&lt;&gt;Constants!$B$12, BK229 ,CW229))</f>
        <v/>
      </c>
      <c r="DQ229" s="82" t="str">
        <f aca="false">IF(ISBLANK($C229),"",IF($BK229&lt;&gt;Constants!$B$12,$BK229,$BL229))</f>
        <v/>
      </c>
      <c r="DR229" s="82" t="str">
        <f aca="false">IF(ISBLANK(C229),"",DH229)</f>
        <v/>
      </c>
      <c r="DS229" s="82" t="str">
        <f aca="false">IF(ISBLANK(C229),"",DG229)</f>
        <v/>
      </c>
      <c r="DT229" s="83" t="str">
        <f aca="false">IF(ISBLANK(C229),
  "",
IF(DS229=Constants!$B$9,COUNTA($C$11:$C510)+2,IF(DS229=Constants!$B$10,COUNTA($C$11:$C510)+1,IF(DS229=Constants!$B$11,COUNTA($C$11:$C510),DS229))))</f>
        <v/>
      </c>
      <c r="DU229" s="3"/>
      <c r="DV229" s="84" t="n">
        <f aca="false">IF(OR(ISNUMBER(DS229),DS229="DQ",DS229="P",DS229="NS"),
    1,
    0
)</f>
        <v>0</v>
      </c>
      <c r="DW229" s="84" t="n">
        <v>219</v>
      </c>
      <c r="DX229" s="84" t="str">
        <f aca="false">IF(ISBLANK($C229),"",IF(ISNUMBER(DT229),DT229+ROW($B229)/1000,""))</f>
        <v/>
      </c>
      <c r="DY229" s="84" t="str">
        <f aca="false">IF(ISNUMBER(DX229), RANK(DX229,DX$11:DX$510,1), "")</f>
        <v/>
      </c>
      <c r="DZ229" s="84" t="str">
        <f aca="false">IF(ISBLANK($C229),
    "",
    $B229
)</f>
        <v/>
      </c>
      <c r="EA229" s="84" t="str">
        <f aca="false">IF(ISBLANK($C229),
    "",
    $C229
)</f>
        <v/>
      </c>
      <c r="EB229" s="84" t="str">
        <f aca="false">IF(ISBLANK($C229),
    "",
    $D229
)</f>
        <v/>
      </c>
      <c r="EC229" s="84" t="str">
        <f aca="false">IF(ISBLANK($C229),"",$DQ229)</f>
        <v/>
      </c>
      <c r="ED229" s="86" t="str">
        <f aca="false">DP229</f>
        <v/>
      </c>
      <c r="EE229" s="84" t="str">
        <f aca="false">IF(ISBLANK($C229),
    "",
    DS229
)</f>
        <v/>
      </c>
      <c r="EF229" s="87" t="str">
        <f aca="false">IF(DW229&gt;DV$10,
    "",
    VLOOKUP(DW229,DY$11:EE727,7,FALSE())
)</f>
        <v/>
      </c>
      <c r="EG229" s="88" t="str">
        <f aca="false">IF(DW229&gt;DV$10,
    "",
    VLOOKUP(DW229,DY$11:EE727,2,FALSE())
)</f>
        <v/>
      </c>
      <c r="EH229" s="88" t="str">
        <f aca="false">IF(DW229&gt;DV$10,
    "",
    VLOOKUP(DW229,DY$11:EE727,3,FALSE())
)</f>
        <v/>
      </c>
      <c r="EI229" s="88" t="str">
        <f aca="false">IF(DW229&gt;DV$10,
    "",
    VLOOKUP(DW229,DY$11:EE727,4,FALSE())
)</f>
        <v/>
      </c>
      <c r="EJ229" s="89" t="str">
        <f aca="false">IF(DW229&gt;DV$10,
    "",
    VLOOKUP(DW229,DY$11:EE727,6,FALSE())
)</f>
        <v/>
      </c>
      <c r="EK229" s="59"/>
    </row>
    <row r="230" customFormat="false" ht="15.75" hidden="false" customHeight="false" outlineLevel="0" collapsed="false">
      <c r="A230" s="3"/>
      <c r="B230" s="153"/>
      <c r="C230" s="154"/>
      <c r="D230" s="135"/>
      <c r="E230" s="158"/>
      <c r="F230" s="137"/>
      <c r="G230" s="137"/>
      <c r="H230" s="138"/>
      <c r="I230" s="139"/>
      <c r="J230" s="140"/>
      <c r="K230" s="140"/>
      <c r="L230" s="140"/>
      <c r="M230" s="140"/>
      <c r="N230" s="141"/>
      <c r="O230" s="142"/>
      <c r="P230" s="137"/>
      <c r="Q230" s="138"/>
      <c r="R230" s="139"/>
      <c r="S230" s="140"/>
      <c r="T230" s="140"/>
      <c r="U230" s="140"/>
      <c r="V230" s="140"/>
      <c r="W230" s="141"/>
      <c r="X230" s="142"/>
      <c r="Y230" s="137"/>
      <c r="Z230" s="138"/>
      <c r="AA230" s="139"/>
      <c r="AB230" s="140"/>
      <c r="AC230" s="140"/>
      <c r="AD230" s="140"/>
      <c r="AE230" s="140"/>
      <c r="AF230" s="141"/>
      <c r="AG230" s="143"/>
      <c r="AH230" s="139"/>
      <c r="AI230" s="116"/>
      <c r="AJ230" s="116" t="str">
        <f aca="false">IF(ISBLANK($C230),
  "",
IF(E230=Constants!$B$7,
  TRUE(),
IF(E230=Constants!$B$8,
  FALSE(),
  TRUE()
)))</f>
        <v/>
      </c>
      <c r="AK230" s="117" t="str">
        <f aca="false">IF(ISBLANK($C230),"",IF(F230=Constants!$B$8,FALSE(),TRUE()))</f>
        <v/>
      </c>
      <c r="AL230" s="117" t="str">
        <f aca="false">IF(ISBLANK($C230),"",COUNTA($G230:$O230)&gt;0)</f>
        <v/>
      </c>
      <c r="AM230" s="117" t="str">
        <f aca="false">IF(OR(ISBLANK($C230),$AL230&lt;&gt;TRUE()),"",IF(ISBLANK(G230),Constants!$B$27,MAX(0,G230)))</f>
        <v/>
      </c>
      <c r="AN230" s="117" t="str">
        <f aca="false">IF(OR(ISBLANK($C230),$AL230&lt;&gt;TRUE()),"",IF(ISBLANK(H230),Constants!$B$28,MAX(0,H230)))</f>
        <v/>
      </c>
      <c r="AO230" s="117" t="str">
        <f aca="false">IF(OR(ISBLANK($C230),$AL230&lt;&gt;TRUE()),"",IF(J230=Constants!$B$7,TRUE(),IF(J230=Constants!$B$8,FALSE(),TRUE())))</f>
        <v/>
      </c>
      <c r="AP230" s="117" t="str">
        <f aca="false">IF(OR(ISBLANK($C230),$AL230&lt;&gt;TRUE()),"",IF(I230=Constants!$B$7,TRUE(),IF(I230=Constants!$B$8,FALSE(),TRUE())))</f>
        <v/>
      </c>
      <c r="AQ230" s="117" t="str">
        <f aca="false">IF(OR(ISBLANK($C230),$AL230&lt;&gt;TRUE()),"",IF(K230=Constants!$B$33,TRUE(),IF(K230=Constants!$B$34,FALSE(),IF(AND(ISNUMBER(O230),OR(ISBLANK(N230),N230=0)),TRUE(),IF(AND(ISBLANK(O230),ISNUMBER(N230),N230&lt;&gt;0),FALSE(),"")))))</f>
        <v/>
      </c>
      <c r="AR230" s="117" t="str">
        <f aca="false">IF(OR(ISBLANK($C230),$AL230&lt;&gt;TRUE()),"",IF(ISBLANK(L230),Constants!$B$35,MAX(0,MIN(Constants!$B$31,L230))))</f>
        <v/>
      </c>
      <c r="AS230" s="117" t="str">
        <f aca="false">IF(OR(ISBLANK($C230),$AL230&lt;&gt;TRUE()),"",IF(ISBLANK(M230),Constants!$B$35,MAX(0,MIN(Constants!$B$32,M230))))</f>
        <v/>
      </c>
      <c r="AT230" s="117" t="str">
        <f aca="false">IF(ISBLANK($C230),"",COUNTA($P230:$X230)&gt;0)</f>
        <v/>
      </c>
      <c r="AU230" s="117" t="str">
        <f aca="false">IF(OR(ISBLANK($C230),$AT230&lt;&gt;TRUE()),"",IF(ISBLANK(P230),Constants!$B$27,MAX(0,P230)))</f>
        <v/>
      </c>
      <c r="AV230" s="117" t="str">
        <f aca="false">IF(OR(ISBLANK($C230),$AT230&lt;&gt;TRUE()),"",IF(ISBLANK(Q230),Constants!$B$28,MAX(0,Q230)))</f>
        <v/>
      </c>
      <c r="AW230" s="117" t="str">
        <f aca="false">IF(OR(ISBLANK($C230),$AT230&lt;&gt;TRUE()),"",IF(S230=Constants!$B$7,TRUE(),IF(S230=Constants!$B$8,FALSE(),TRUE())))</f>
        <v/>
      </c>
      <c r="AX230" s="117" t="str">
        <f aca="false">IF(OR(ISBLANK($C230),$AT230&lt;&gt;TRUE()),"",IF(R230=Constants!$B$7,TRUE(),IF(R230=Constants!$B$8,FALSE(),TRUE())))</f>
        <v/>
      </c>
      <c r="AY230" s="117" t="str">
        <f aca="false">IF(OR(ISBLANK($C230),$AT230&lt;&gt;TRUE()),"",IF(T230=Constants!$B$33,TRUE(),IF(T230=Constants!$B$34,FALSE(),IF(AND(ISNUMBER(X230),OR(ISBLANK(W230),W230=0)),TRUE(),IF(AND(ISBLANK(X230),ISNUMBER(W230),W230&lt;&gt;0),FALSE(),"")))))</f>
        <v/>
      </c>
      <c r="AZ230" s="117" t="str">
        <f aca="false">IF(OR(ISBLANK($C230),$AT230&lt;&gt;TRUE()),"",IF(ISBLANK(U230),Constants!$B$35,MAX(0,MIN(Constants!$B$31,U230))))</f>
        <v/>
      </c>
      <c r="BA230" s="117" t="str">
        <f aca="false">IF(OR(ISBLANK($C230),$AT230&lt;&gt;TRUE()),"",IF(ISBLANK(V230),Constants!$B$35,MAX(0,MIN(Constants!$B$32,V230))))</f>
        <v/>
      </c>
      <c r="BB230" s="117" t="str">
        <f aca="false">IF(ISBLANK($C230),"",COUNTA($Y230:$AG230)&gt;0)</f>
        <v/>
      </c>
      <c r="BC230" s="117" t="str">
        <f aca="false">IF(OR(ISBLANK($C230),$BB230&lt;&gt;TRUE()),"",IF(ISBLANK(Y230),Constants!$B$27,MAX(0,Y230)))</f>
        <v/>
      </c>
      <c r="BD230" s="117" t="str">
        <f aca="false">IF(OR(ISBLANK($C230),$BB230&lt;&gt;TRUE()),"",IF(ISBLANK(Z230),Constants!$B$28,MAX(0,Z230)))</f>
        <v/>
      </c>
      <c r="BE230" s="117" t="str">
        <f aca="false">IF(OR(ISBLANK($C230),$BB230&lt;&gt;TRUE()),"",IF(AB230=Constants!$B$7,TRUE(),IF(AB230=Constants!$B$8,FALSE(),TRUE())))</f>
        <v/>
      </c>
      <c r="BF230" s="117" t="str">
        <f aca="false">IF(OR(ISBLANK($C230),$BB230&lt;&gt;TRUE()),"",IF(AA230=Constants!$B$7,TRUE(),IF(AA230=Constants!$B$8,FALSE(),TRUE())))</f>
        <v/>
      </c>
      <c r="BG230" s="117" t="str">
        <f aca="false">IF(OR(ISBLANK($C230),$BB230&lt;&gt;TRUE()),"",IF(AC230=Constants!$B$33,TRUE(),IF(AC230=Constants!$B$34,FALSE(),IF(AND(ISNUMBER(AG230),OR(ISBLANK(AF230),AF230=0)),TRUE(),IF(AND(ISBLANK(AG230),ISNUMBER(AF230),AF230&lt;&gt;0),FALSE(),"")))))</f>
        <v/>
      </c>
      <c r="BH230" s="117" t="str">
        <f aca="false">IF(OR(ISBLANK($C230),$BB230&lt;&gt;TRUE()),"",IF(ISBLANK(AD230),Constants!$B$35,MAX(0,MIN(Constants!$B$31,AD230))))</f>
        <v/>
      </c>
      <c r="BI230" s="117" t="str">
        <f aca="false">IF(OR(ISBLANK($C230),$BB230&lt;&gt;TRUE()),"",IF(ISBLANK(AE230),Constants!$B$35,MAX(0,MIN(Constants!$B$32,AE230))))</f>
        <v/>
      </c>
      <c r="BJ230" s="118" t="str">
        <f aca="false">IF(ISBLANK($C230),
  "",
IF(AH230=Constants!$B$7,
  TRUE(),
IF(AH230=Constants!$B$8,
  FALSE(),
  FALSE()
)))</f>
        <v/>
      </c>
      <c r="BK230" s="117" t="str">
        <f aca="false">IF(ISBLANK($C230),"",IF($BJ230,Constants!$B$9,IF(COUNTA($E230:$AH230)=0,Constants!$B$10,IF(NOT($AK230),Constants!$B$11,IF(AND(NOT(ISNUMBER($BM230)),COUNTA($O230,$X230,$AG230)&gt;0),Constants!$B$13,Constants!$B$12)))))</f>
        <v/>
      </c>
      <c r="BL230" s="117" t="str">
        <f aca="false">IF(ISBLANK($C230),"",IF($BK230&lt;&gt;Constants!$B$12,$BK230,Constants!$B$4))</f>
        <v/>
      </c>
      <c r="BM230" s="116" t="str">
        <f aca="false">IF(OR(ISBLANK($D$8), NOT(ISNUMBER($D$8))), Constants!$B$17,$D$8)</f>
        <v>ERROR: Set Target Time in cell D8</v>
      </c>
      <c r="BN230" s="119" t="str">
        <f aca="false">IF(OR($BK230&lt;&gt;Constants!$B$12,$AL230&lt;&gt;TRUE()),"",IF(NOT($AO230),TRUE(),IF($AQ230="","",$AQ230)))</f>
        <v/>
      </c>
      <c r="BO230" s="120" t="n">
        <f aca="false">IF(BN230="",FALSE(),IF(NOT($AO230),TRUE(),IF($AQ230,ISNUMBER(O230),ISNUMBER(N230))))</f>
        <v>0</v>
      </c>
      <c r="BP230" s="121" t="str">
        <f aca="false">IF(BO230,IF($AJ230,1,Constants!$B$22)*POWER(Constants!$B$23,MAX($AM230,0))*POWER(Constants!$B$24,MAX($AN230,0)),"")</f>
        <v/>
      </c>
      <c r="BQ230" s="117" t="str">
        <f aca="false">IF(OR($BK230&lt;&gt;Constants!$B$12,NOT($BO230)),"",IF(NOT($AO230),0,Constants!$B$19*IF($AQ230,1,MAX(0,MIN(1,(Constants!$B$20-N230)/Constants!$B$20)))))</f>
        <v/>
      </c>
      <c r="BR230" s="117" t="str">
        <f aca="false">IF(BQ230="","",BQ230*IF($AP230,1,Constants!$B$25)*BP230)</f>
        <v/>
      </c>
      <c r="BS230" s="117" t="str">
        <f aca="false">IF(OR($BK230&lt;&gt;Constants!$B$12,NOT($BO230)),"",IF(NOT($AO230),0,IF(NOT($AQ230),0,MAX(0,Constants!$B$21*(1-ABS(O230-$BM230)/$BM230)))))</f>
        <v/>
      </c>
      <c r="BT230" s="117" t="str">
        <f aca="false">IF(BS230="","",BS230*BP230)</f>
        <v/>
      </c>
      <c r="BU230" s="117" t="str">
        <f aca="false">IF(OR($BK230&lt;&gt;Constants!$B$12,NOT($BO230)),"",IF(OR(NOT($AO230),NOT($AP230)),0,MIN(Constants!$B$18,(Constants!$B$29*$AR230+Constants!$B$30*$AS230)*IF($AQ230,1,MAX(0,MIN(1,(Constants!$B$20-N230)/Constants!$B$20))))))</f>
        <v/>
      </c>
      <c r="BV230" s="117" t="str">
        <f aca="false">IF(BU230="","",BU230*BP230)</f>
        <v/>
      </c>
      <c r="BW230" s="122" t="str">
        <f aca="false">IF(OR($BK230&lt;&gt;Constants!$B$12,NOT($BO230)),"",BR230+BT230+BV230)</f>
        <v/>
      </c>
      <c r="BX230" s="119" t="str">
        <f aca="false">IF(OR($BK230&lt;&gt;Constants!$B$12,$AT230&lt;&gt;TRUE()),"",IF(NOT($AW230),TRUE(),IF($AY230="","",$AY230)))</f>
        <v/>
      </c>
      <c r="BY230" s="120" t="n">
        <f aca="false">IF(BX230="",FALSE(),IF(NOT($AW230),TRUE(),IF($AY230,ISNUMBER(X230),ISNUMBER(W230))))</f>
        <v>0</v>
      </c>
      <c r="BZ230" s="121" t="str">
        <f aca="false">IF(BY230,IF($AJ230,1,Constants!$B$22)*POWER(Constants!$B$23,MAX($AU230,0))*POWER(Constants!$B$24,MAX($AV230,0)),"")</f>
        <v/>
      </c>
      <c r="CA230" s="117" t="str">
        <f aca="false">IF(OR($BK230&lt;&gt;Constants!$B$12,NOT($BY230)),"",IF(NOT($AW230),0,Constants!$B$19*IF($AY230,1,MAX(0,MIN(1,(Constants!$B$20-W230)/Constants!$B$20)))))</f>
        <v/>
      </c>
      <c r="CB230" s="117" t="str">
        <f aca="false">IF(CA230="","",CA230*IF($AX230,1,Constants!$B$25)*BZ230)</f>
        <v/>
      </c>
      <c r="CC230" s="117" t="str">
        <f aca="false">IF(OR($BK230&lt;&gt;Constants!$B$12,NOT($BY230)),"",IF(NOT($AW230),0,IF(NOT($AY230),0,MAX(0,Constants!$B$21*(1-ABS(X230-$BM230)/$BM230)))))</f>
        <v/>
      </c>
      <c r="CD230" s="117" t="str">
        <f aca="false">IF(CC230="","",CC230*BZ230)</f>
        <v/>
      </c>
      <c r="CE230" s="117" t="str">
        <f aca="false">IF(OR($BK230&lt;&gt;Constants!$B$12,NOT($BY230)),"",IF(OR(NOT($AW230),NOT($AX230)),0,MIN(Constants!$B$18,(Constants!$B$29*$AZ230+Constants!$B$30*$BA230)*IF($AY230,1,MAX(0,MIN(1,(Constants!$B$20-W230)/Constants!$B$20))))))</f>
        <v/>
      </c>
      <c r="CF230" s="117" t="str">
        <f aca="false">IF(CE230="","",CE230*BZ230)</f>
        <v/>
      </c>
      <c r="CG230" s="122" t="str">
        <f aca="false">IF(OR($BK230&lt;&gt;Constants!$B$12,NOT($BY230)),"",CB230+CD230+CF230)</f>
        <v/>
      </c>
      <c r="CH230" s="119" t="n">
        <f aca="false">IF(OR(BN230="",BX230=""),TRUE(),BN230&lt;&gt;BX230)</f>
        <v>1</v>
      </c>
      <c r="CI230" s="117" t="str">
        <f aca="false">IF(OR($BK230&lt;&gt;Constants!$B$12,$BB230&lt;&gt;TRUE(),NOT($CH230)),"",IF(NOT($BE230),TRUE(),IF($BG230="","",$BG230)))</f>
        <v/>
      </c>
      <c r="CJ230" s="120" t="n">
        <f aca="false">IF(CI230="",FALSE(),IF(NOT($BE230),TRUE(),IF($BG230,ISNUMBER(AG230),ISNUMBER(AF230))))</f>
        <v>0</v>
      </c>
      <c r="CK230" s="121" t="str">
        <f aca="false">IF(CJ230,IF($AJ230,1,Constants!$B$22)*POWER(Constants!$B$23,MAX($BC230,0))*POWER(Constants!$B$24,MAX($BD230,0)),"")</f>
        <v/>
      </c>
      <c r="CL230" s="117" t="str">
        <f aca="false">IF(OR($BK230&lt;&gt;Constants!$B$12,NOT($CJ230)),"",IF(NOT($BE230),0,Constants!$B$19*IF($BG230,1,MAX(0,MIN(1,(Constants!$B$20-AF230)/Constants!$B$20)))))</f>
        <v/>
      </c>
      <c r="CM230" s="117" t="str">
        <f aca="false">IF(CL230="","",CL230*IF($BF230,1,Constants!$B$25)*CK230)</f>
        <v/>
      </c>
      <c r="CN230" s="117" t="str">
        <f aca="false">IF(OR($BK230&lt;&gt;Constants!$B$12,NOT($CJ230)),"",IF(NOT($BE230),0,IF(NOT($BG230),0,MAX(0,Constants!$B$21*(1-ABS(AG230-$BM230)/$BM230)))))</f>
        <v/>
      </c>
      <c r="CO230" s="117" t="str">
        <f aca="false">IF(CN230="","",CN230*CK230)</f>
        <v/>
      </c>
      <c r="CP230" s="117" t="str">
        <f aca="false">IF(OR($BK230&lt;&gt;Constants!$B$12,NOT($CJ230)),"",IF(OR(NOT($BE230),NOT($BF230)),0,MIN(Constants!$B$18,(Constants!$B$29*$BH230+Constants!$B$30*$BI230)*IF($BG230,1,MAX(0,MIN(1,(Constants!$B$20-AF230)/Constants!$B$20))))))</f>
        <v/>
      </c>
      <c r="CQ230" s="117" t="str">
        <f aca="false">IF(CP230="","",CP230*CK230)</f>
        <v/>
      </c>
      <c r="CR230" s="122" t="str">
        <f aca="false">IF(OR($BK230&lt;&gt;Constants!$B$12,NOT($CJ230)),"",CM230+CO230+CQ230)</f>
        <v/>
      </c>
      <c r="CS230" s="116" t="str">
        <f aca="false">IF(OR($BK230&lt;&gt;Constants!$B$12,ISBLANK($C230)),"",BW230)</f>
        <v/>
      </c>
      <c r="CT230" s="117" t="str">
        <f aca="false">IF(OR($BK230&lt;&gt;Constants!$B$12,ISBLANK($C230)),"",CG230)</f>
        <v/>
      </c>
      <c r="CU230" s="118" t="str">
        <f aca="false">IF(OR($BK230&lt;&gt;Constants!$B$12,ISBLANK($C230)),"",CR230)</f>
        <v/>
      </c>
      <c r="CV230" s="117" t="str">
        <f aca="false">IF(OR($BK230&lt;&gt;Constants!$B$12,ISBLANK($C230)),"",IF(COUNT(CS230:CU230)=0,0,MAX(CS230:CU230)))</f>
        <v/>
      </c>
      <c r="CW230" s="117" t="str">
        <f aca="false">IF($BK230&lt;&gt;Constants!$B$12,"",CV230)</f>
        <v/>
      </c>
      <c r="CX230" s="117" t="str">
        <f aca="false">IF(ISNUMBER(CW230), RANK(CW230,$CW$11:$CW$510), "")</f>
        <v/>
      </c>
      <c r="CY230" s="116" t="str">
        <f aca="false">IF(OR($BK230&lt;&gt;Constants!$B$12,ISBLANK($C230)),"",MAX(BT230,CD230,CO230))</f>
        <v/>
      </c>
      <c r="CZ230" s="117" t="str">
        <f aca="false">IF(ISNUMBER(CY230), RANK(CY230,CY$11:CY$510), "")</f>
        <v/>
      </c>
      <c r="DA230" s="117" t="str">
        <f aca="false">IF(OR($BK230&lt;&gt;Constants!$B$12,ISBLANK($C230)),"",MAX(AM230,AU230,IF($CH230,BC230,0)))</f>
        <v/>
      </c>
      <c r="DB230" s="117" t="str">
        <f aca="false">IF(ISNUMBER(DA230), RANK(DA230,DA$11:DA$510,1), "")</f>
        <v/>
      </c>
      <c r="DC230" s="117" t="str">
        <f aca="false">IF(OR($BK230&lt;&gt;Constants!$B$12,ISBLANK($C230)),"",MAX(BV230,CF230,CQ230))</f>
        <v/>
      </c>
      <c r="DD230" s="117" t="str">
        <f aca="false">IF(ISNUMBER(DC230),RANK(DC230,DC$11:DC$510),"")</f>
        <v/>
      </c>
      <c r="DE230" s="123" t="str">
        <f aca="false">IFERROR(IF(OR($BK230&lt;&gt;Constants!$B$12, ISBLANK($C230)),"",LARGE(CS230:CU230,2)), 0)</f>
        <v/>
      </c>
      <c r="DF230" s="118" t="str">
        <f aca="false">IF(ISNUMBER(DE230), RANK(DE230,DE$11:DE$510), "")</f>
        <v/>
      </c>
      <c r="DG230" s="117" t="str">
        <f aca="false">IF(ISBLANK($C230),"",IF(BK230=Constants!$B$12,RANK($CX230, $CX$11:$CX$510, 1)+
SUMPRODUCT(--($CX$11:$CX$510=$CX230),--($CZ230&gt;$CZ$11:$CZ$510))+
SUMPRODUCT(--($CX$11:$CX$510=$CX230),--($CZ230=$CZ$11:$CZ$510),--($DB230&gt;$DB$11:$DB$510))+
SUMPRODUCT(--($CX$11:$CX$510=$CX230),--($CZ230=$CZ$11:$CZ$510),--($DB230=$DB$11:$DB$510), --($DD230&gt;$DD$11:$DD$510))+
SUMPRODUCT(--($CX$11:$CX$510=$CX230),--($CZ230=$CZ$11:$CZ$510),--($DB230=$DB$11:$DB$510), --($DD230=$DD$11:$DD$510), --($DF230&gt;$DF$11:$DF$510))
,BK230)
)</f>
        <v/>
      </c>
      <c r="DH230" s="117" t="str">
        <f aca="false">IF(ISBLANK(C230),"",IF(BK230&lt;&gt;Constants!$B$12, BK230, CX230-DG230))</f>
        <v/>
      </c>
      <c r="DI230" s="118"/>
      <c r="DJ230" s="124"/>
      <c r="DK230" s="125" t="str">
        <f aca="false">IF(ISBLANK($C230),"",IF($BK230=Constants!$B$13,$BM230,""))</f>
        <v/>
      </c>
      <c r="DL230" s="124" t="str">
        <f aca="false">IF(ISBLANK($C230),"",IF($BK230&lt;&gt;Constants!$B$12,"",IF(COUNT($CS230:$CU230)=0,"",MATCH($CV230,$CS230:$CU230,0))))</f>
        <v/>
      </c>
      <c r="DM230" s="126" t="str">
        <f aca="false">IF(ISNUMBER($DL230),CHOOSE($DL230,$BR230,$CB230,$CM230),"")</f>
        <v/>
      </c>
      <c r="DN230" s="126" t="str">
        <f aca="false">IF(ISNUMBER($DL230),CHOOSE($DL230,$BT230,$CD230,$CO230),"")</f>
        <v/>
      </c>
      <c r="DO230" s="126" t="str">
        <f aca="false">IF(ISNUMBER($DL230),CHOOSE($DL230,$BV230,$CF230,$CQ230),"")</f>
        <v/>
      </c>
      <c r="DP230" s="127" t="str">
        <f aca="false">IF(ISBLANK(C230),"",IF(BK230&lt;&gt;Constants!$B$12, BK230 ,CW230))</f>
        <v/>
      </c>
      <c r="DQ230" s="128" t="str">
        <f aca="false">IF(ISBLANK($C230),"",IF($BK230&lt;&gt;Constants!$B$12,$BK230,$BL230))</f>
        <v/>
      </c>
      <c r="DR230" s="128" t="str">
        <f aca="false">IF(ISBLANK(C230),"",DH230)</f>
        <v/>
      </c>
      <c r="DS230" s="128" t="str">
        <f aca="false">IF(ISBLANK(C230),"",DG230)</f>
        <v/>
      </c>
      <c r="DT230" s="129" t="str">
        <f aca="false">IF(ISBLANK(C230),
  "",
IF(DS230=Constants!$B$9,COUNTA($C$11:$C510)+2,IF(DS230=Constants!$B$10,COUNTA($C$11:$C510)+1,IF(DS230=Constants!$B$11,COUNTA($C$11:$C510),DS230))))</f>
        <v/>
      </c>
      <c r="DU230" s="3"/>
      <c r="DV230" s="130" t="n">
        <f aca="false">IF(OR(ISNUMBER(DS230),DS230="DQ",DS230="P",DS230="NS"),
    1,
    0
)</f>
        <v>0</v>
      </c>
      <c r="DW230" s="130" t="n">
        <v>220</v>
      </c>
      <c r="DX230" s="130" t="str">
        <f aca="false">IF(ISBLANK($C230),"",IF(ISNUMBER(DT230),DT230+ROW($B230)/1000,""))</f>
        <v/>
      </c>
      <c r="DY230" s="130" t="str">
        <f aca="false">IF(ISNUMBER(DX230), RANK(DX230,DX$11:DX$510,1), "")</f>
        <v/>
      </c>
      <c r="DZ230" s="130" t="str">
        <f aca="false">IF(ISBLANK($C230),
    "",
    $B230
)</f>
        <v/>
      </c>
      <c r="EA230" s="130" t="str">
        <f aca="false">IF(ISBLANK($C230),
    "",
    $C230
)</f>
        <v/>
      </c>
      <c r="EB230" s="130" t="str">
        <f aca="false">IF(ISBLANK($C230),
    "",
    $D230
)</f>
        <v/>
      </c>
      <c r="EC230" s="130" t="str">
        <f aca="false">IF(ISBLANK($C230),"",$DQ230)</f>
        <v/>
      </c>
      <c r="ED230" s="131" t="str">
        <f aca="false">DP230</f>
        <v/>
      </c>
      <c r="EE230" s="130" t="str">
        <f aca="false">IF(ISBLANK($C230),
    "",
    DS230
)</f>
        <v/>
      </c>
      <c r="EF230" s="132" t="str">
        <f aca="false">IF(DW230&gt;DV$10,
    "",
    VLOOKUP(DW230,DY$11:EE728,7,FALSE())
)</f>
        <v/>
      </c>
      <c r="EG230" s="133" t="str">
        <f aca="false">IF(DW230&gt;DV$10,
    "",
    VLOOKUP(DW230,DY$11:EE728,2,FALSE())
)</f>
        <v/>
      </c>
      <c r="EH230" s="133" t="str">
        <f aca="false">IF(DW230&gt;DV$10,
    "",
    VLOOKUP(DW230,DY$11:EE728,3,FALSE())
)</f>
        <v/>
      </c>
      <c r="EI230" s="133" t="str">
        <f aca="false">IF(DW230&gt;DV$10,
    "",
    VLOOKUP(DW230,DY$11:EE728,4,FALSE())
)</f>
        <v/>
      </c>
      <c r="EJ230" s="134" t="str">
        <f aca="false">IF(DW230&gt;DV$10,
    "",
    VLOOKUP(DW230,DY$11:EE728,6,FALSE())
)</f>
        <v/>
      </c>
      <c r="EK230" s="59"/>
    </row>
    <row r="231" customFormat="false" ht="15.75" hidden="false" customHeight="false" outlineLevel="0" collapsed="false">
      <c r="A231" s="3"/>
      <c r="B231" s="153"/>
      <c r="C231" s="154"/>
      <c r="D231" s="135"/>
      <c r="E231" s="158"/>
      <c r="F231" s="137"/>
      <c r="G231" s="137"/>
      <c r="H231" s="138"/>
      <c r="I231" s="139"/>
      <c r="J231" s="140"/>
      <c r="K231" s="140"/>
      <c r="L231" s="140"/>
      <c r="M231" s="140"/>
      <c r="N231" s="141"/>
      <c r="O231" s="142"/>
      <c r="P231" s="137"/>
      <c r="Q231" s="138"/>
      <c r="R231" s="139"/>
      <c r="S231" s="140"/>
      <c r="T231" s="140"/>
      <c r="U231" s="140"/>
      <c r="V231" s="140"/>
      <c r="W231" s="141"/>
      <c r="X231" s="142"/>
      <c r="Y231" s="137"/>
      <c r="Z231" s="138"/>
      <c r="AA231" s="139"/>
      <c r="AB231" s="140"/>
      <c r="AC231" s="140"/>
      <c r="AD231" s="140"/>
      <c r="AE231" s="140"/>
      <c r="AF231" s="141"/>
      <c r="AG231" s="143"/>
      <c r="AH231" s="139"/>
      <c r="AI231" s="116"/>
      <c r="AJ231" s="116" t="str">
        <f aca="false">IF(ISBLANK($C231),
  "",
IF(E231=Constants!$B$7,
  TRUE(),
IF(E231=Constants!$B$8,
  FALSE(),
  TRUE()
)))</f>
        <v/>
      </c>
      <c r="AK231" s="117" t="str">
        <f aca="false">IF(ISBLANK($C231),"",IF(F231=Constants!$B$8,FALSE(),TRUE()))</f>
        <v/>
      </c>
      <c r="AL231" s="117" t="str">
        <f aca="false">IF(ISBLANK($C231),"",COUNTA($G231:$O231)&gt;0)</f>
        <v/>
      </c>
      <c r="AM231" s="117" t="str">
        <f aca="false">IF(OR(ISBLANK($C231),$AL231&lt;&gt;TRUE()),"",IF(ISBLANK(G231),Constants!$B$27,MAX(0,G231)))</f>
        <v/>
      </c>
      <c r="AN231" s="117" t="str">
        <f aca="false">IF(OR(ISBLANK($C231),$AL231&lt;&gt;TRUE()),"",IF(ISBLANK(H231),Constants!$B$28,MAX(0,H231)))</f>
        <v/>
      </c>
      <c r="AO231" s="117" t="str">
        <f aca="false">IF(OR(ISBLANK($C231),$AL231&lt;&gt;TRUE()),"",IF(J231=Constants!$B$7,TRUE(),IF(J231=Constants!$B$8,FALSE(),TRUE())))</f>
        <v/>
      </c>
      <c r="AP231" s="117" t="str">
        <f aca="false">IF(OR(ISBLANK($C231),$AL231&lt;&gt;TRUE()),"",IF(I231=Constants!$B$7,TRUE(),IF(I231=Constants!$B$8,FALSE(),TRUE())))</f>
        <v/>
      </c>
      <c r="AQ231" s="117" t="str">
        <f aca="false">IF(OR(ISBLANK($C231),$AL231&lt;&gt;TRUE()),"",IF(K231=Constants!$B$33,TRUE(),IF(K231=Constants!$B$34,FALSE(),IF(AND(ISNUMBER(O231),OR(ISBLANK(N231),N231=0)),TRUE(),IF(AND(ISBLANK(O231),ISNUMBER(N231),N231&lt;&gt;0),FALSE(),"")))))</f>
        <v/>
      </c>
      <c r="AR231" s="117" t="str">
        <f aca="false">IF(OR(ISBLANK($C231),$AL231&lt;&gt;TRUE()),"",IF(ISBLANK(L231),Constants!$B$35,MAX(0,MIN(Constants!$B$31,L231))))</f>
        <v/>
      </c>
      <c r="AS231" s="117" t="str">
        <f aca="false">IF(OR(ISBLANK($C231),$AL231&lt;&gt;TRUE()),"",IF(ISBLANK(M231),Constants!$B$35,MAX(0,MIN(Constants!$B$32,M231))))</f>
        <v/>
      </c>
      <c r="AT231" s="117" t="str">
        <f aca="false">IF(ISBLANK($C231),"",COUNTA($P231:$X231)&gt;0)</f>
        <v/>
      </c>
      <c r="AU231" s="117" t="str">
        <f aca="false">IF(OR(ISBLANK($C231),$AT231&lt;&gt;TRUE()),"",IF(ISBLANK(P231),Constants!$B$27,MAX(0,P231)))</f>
        <v/>
      </c>
      <c r="AV231" s="117" t="str">
        <f aca="false">IF(OR(ISBLANK($C231),$AT231&lt;&gt;TRUE()),"",IF(ISBLANK(Q231),Constants!$B$28,MAX(0,Q231)))</f>
        <v/>
      </c>
      <c r="AW231" s="117" t="str">
        <f aca="false">IF(OR(ISBLANK($C231),$AT231&lt;&gt;TRUE()),"",IF(S231=Constants!$B$7,TRUE(),IF(S231=Constants!$B$8,FALSE(),TRUE())))</f>
        <v/>
      </c>
      <c r="AX231" s="117" t="str">
        <f aca="false">IF(OR(ISBLANK($C231),$AT231&lt;&gt;TRUE()),"",IF(R231=Constants!$B$7,TRUE(),IF(R231=Constants!$B$8,FALSE(),TRUE())))</f>
        <v/>
      </c>
      <c r="AY231" s="117" t="str">
        <f aca="false">IF(OR(ISBLANK($C231),$AT231&lt;&gt;TRUE()),"",IF(T231=Constants!$B$33,TRUE(),IF(T231=Constants!$B$34,FALSE(),IF(AND(ISNUMBER(X231),OR(ISBLANK(W231),W231=0)),TRUE(),IF(AND(ISBLANK(X231),ISNUMBER(W231),W231&lt;&gt;0),FALSE(),"")))))</f>
        <v/>
      </c>
      <c r="AZ231" s="117" t="str">
        <f aca="false">IF(OR(ISBLANK($C231),$AT231&lt;&gt;TRUE()),"",IF(ISBLANK(U231),Constants!$B$35,MAX(0,MIN(Constants!$B$31,U231))))</f>
        <v/>
      </c>
      <c r="BA231" s="117" t="str">
        <f aca="false">IF(OR(ISBLANK($C231),$AT231&lt;&gt;TRUE()),"",IF(ISBLANK(V231),Constants!$B$35,MAX(0,MIN(Constants!$B$32,V231))))</f>
        <v/>
      </c>
      <c r="BB231" s="117" t="str">
        <f aca="false">IF(ISBLANK($C231),"",COUNTA($Y231:$AG231)&gt;0)</f>
        <v/>
      </c>
      <c r="BC231" s="117" t="str">
        <f aca="false">IF(OR(ISBLANK($C231),$BB231&lt;&gt;TRUE()),"",IF(ISBLANK(Y231),Constants!$B$27,MAX(0,Y231)))</f>
        <v/>
      </c>
      <c r="BD231" s="117" t="str">
        <f aca="false">IF(OR(ISBLANK($C231),$BB231&lt;&gt;TRUE()),"",IF(ISBLANK(Z231),Constants!$B$28,MAX(0,Z231)))</f>
        <v/>
      </c>
      <c r="BE231" s="117" t="str">
        <f aca="false">IF(OR(ISBLANK($C231),$BB231&lt;&gt;TRUE()),"",IF(AB231=Constants!$B$7,TRUE(),IF(AB231=Constants!$B$8,FALSE(),TRUE())))</f>
        <v/>
      </c>
      <c r="BF231" s="117" t="str">
        <f aca="false">IF(OR(ISBLANK($C231),$BB231&lt;&gt;TRUE()),"",IF(AA231=Constants!$B$7,TRUE(),IF(AA231=Constants!$B$8,FALSE(),TRUE())))</f>
        <v/>
      </c>
      <c r="BG231" s="117" t="str">
        <f aca="false">IF(OR(ISBLANK($C231),$BB231&lt;&gt;TRUE()),"",IF(AC231=Constants!$B$33,TRUE(),IF(AC231=Constants!$B$34,FALSE(),IF(AND(ISNUMBER(AG231),OR(ISBLANK(AF231),AF231=0)),TRUE(),IF(AND(ISBLANK(AG231),ISNUMBER(AF231),AF231&lt;&gt;0),FALSE(),"")))))</f>
        <v/>
      </c>
      <c r="BH231" s="117" t="str">
        <f aca="false">IF(OR(ISBLANK($C231),$BB231&lt;&gt;TRUE()),"",IF(ISBLANK(AD231),Constants!$B$35,MAX(0,MIN(Constants!$B$31,AD231))))</f>
        <v/>
      </c>
      <c r="BI231" s="117" t="str">
        <f aca="false">IF(OR(ISBLANK($C231),$BB231&lt;&gt;TRUE()),"",IF(ISBLANK(AE231),Constants!$B$35,MAX(0,MIN(Constants!$B$32,AE231))))</f>
        <v/>
      </c>
      <c r="BJ231" s="118" t="str">
        <f aca="false">IF(ISBLANK($C231),
  "",
IF(AH231=Constants!$B$7,
  TRUE(),
IF(AH231=Constants!$B$8,
  FALSE(),
  FALSE()
)))</f>
        <v/>
      </c>
      <c r="BK231" s="117" t="str">
        <f aca="false">IF(ISBLANK($C231),"",IF($BJ231,Constants!$B$9,IF(COUNTA($E231:$AH231)=0,Constants!$B$10,IF(NOT($AK231),Constants!$B$11,IF(AND(NOT(ISNUMBER($BM231)),COUNTA($O231,$X231,$AG231)&gt;0),Constants!$B$13,Constants!$B$12)))))</f>
        <v/>
      </c>
      <c r="BL231" s="117" t="str">
        <f aca="false">IF(ISBLANK($C231),"",IF($BK231&lt;&gt;Constants!$B$12,$BK231,Constants!$B$4))</f>
        <v/>
      </c>
      <c r="BM231" s="116" t="str">
        <f aca="false">IF(OR(ISBLANK($D$8), NOT(ISNUMBER($D$8))), Constants!$B$17,$D$8)</f>
        <v>ERROR: Set Target Time in cell D8</v>
      </c>
      <c r="BN231" s="119" t="str">
        <f aca="false">IF(OR($BK231&lt;&gt;Constants!$B$12,$AL231&lt;&gt;TRUE()),"",IF(NOT($AO231),TRUE(),IF($AQ231="","",$AQ231)))</f>
        <v/>
      </c>
      <c r="BO231" s="120" t="n">
        <f aca="false">IF(BN231="",FALSE(),IF(NOT($AO231),TRUE(),IF($AQ231,ISNUMBER(O231),ISNUMBER(N231))))</f>
        <v>0</v>
      </c>
      <c r="BP231" s="121" t="str">
        <f aca="false">IF(BO231,IF($AJ231,1,Constants!$B$22)*POWER(Constants!$B$23,MAX($AM231,0))*POWER(Constants!$B$24,MAX($AN231,0)),"")</f>
        <v/>
      </c>
      <c r="BQ231" s="117" t="str">
        <f aca="false">IF(OR($BK231&lt;&gt;Constants!$B$12,NOT($BO231)),"",IF(NOT($AO231),0,Constants!$B$19*IF($AQ231,1,MAX(0,MIN(1,(Constants!$B$20-N231)/Constants!$B$20)))))</f>
        <v/>
      </c>
      <c r="BR231" s="117" t="str">
        <f aca="false">IF(BQ231="","",BQ231*IF($AP231,1,Constants!$B$25)*BP231)</f>
        <v/>
      </c>
      <c r="BS231" s="117" t="str">
        <f aca="false">IF(OR($BK231&lt;&gt;Constants!$B$12,NOT($BO231)),"",IF(NOT($AO231),0,IF(NOT($AQ231),0,MAX(0,Constants!$B$21*(1-ABS(O231-$BM231)/$BM231)))))</f>
        <v/>
      </c>
      <c r="BT231" s="117" t="str">
        <f aca="false">IF(BS231="","",BS231*BP231)</f>
        <v/>
      </c>
      <c r="BU231" s="117" t="str">
        <f aca="false">IF(OR($BK231&lt;&gt;Constants!$B$12,NOT($BO231)),"",IF(OR(NOT($AO231),NOT($AP231)),0,MIN(Constants!$B$18,(Constants!$B$29*$AR231+Constants!$B$30*$AS231)*IF($AQ231,1,MAX(0,MIN(1,(Constants!$B$20-N231)/Constants!$B$20))))))</f>
        <v/>
      </c>
      <c r="BV231" s="117" t="str">
        <f aca="false">IF(BU231="","",BU231*BP231)</f>
        <v/>
      </c>
      <c r="BW231" s="122" t="str">
        <f aca="false">IF(OR($BK231&lt;&gt;Constants!$B$12,NOT($BO231)),"",BR231+BT231+BV231)</f>
        <v/>
      </c>
      <c r="BX231" s="119" t="str">
        <f aca="false">IF(OR($BK231&lt;&gt;Constants!$B$12,$AT231&lt;&gt;TRUE()),"",IF(NOT($AW231),TRUE(),IF($AY231="","",$AY231)))</f>
        <v/>
      </c>
      <c r="BY231" s="120" t="n">
        <f aca="false">IF(BX231="",FALSE(),IF(NOT($AW231),TRUE(),IF($AY231,ISNUMBER(X231),ISNUMBER(W231))))</f>
        <v>0</v>
      </c>
      <c r="BZ231" s="121" t="str">
        <f aca="false">IF(BY231,IF($AJ231,1,Constants!$B$22)*POWER(Constants!$B$23,MAX($AU231,0))*POWER(Constants!$B$24,MAX($AV231,0)),"")</f>
        <v/>
      </c>
      <c r="CA231" s="117" t="str">
        <f aca="false">IF(OR($BK231&lt;&gt;Constants!$B$12,NOT($BY231)),"",IF(NOT($AW231),0,Constants!$B$19*IF($AY231,1,MAX(0,MIN(1,(Constants!$B$20-W231)/Constants!$B$20)))))</f>
        <v/>
      </c>
      <c r="CB231" s="117" t="str">
        <f aca="false">IF(CA231="","",CA231*IF($AX231,1,Constants!$B$25)*BZ231)</f>
        <v/>
      </c>
      <c r="CC231" s="117" t="str">
        <f aca="false">IF(OR($BK231&lt;&gt;Constants!$B$12,NOT($BY231)),"",IF(NOT($AW231),0,IF(NOT($AY231),0,MAX(0,Constants!$B$21*(1-ABS(X231-$BM231)/$BM231)))))</f>
        <v/>
      </c>
      <c r="CD231" s="117" t="str">
        <f aca="false">IF(CC231="","",CC231*BZ231)</f>
        <v/>
      </c>
      <c r="CE231" s="117" t="str">
        <f aca="false">IF(OR($BK231&lt;&gt;Constants!$B$12,NOT($BY231)),"",IF(OR(NOT($AW231),NOT($AX231)),0,MIN(Constants!$B$18,(Constants!$B$29*$AZ231+Constants!$B$30*$BA231)*IF($AY231,1,MAX(0,MIN(1,(Constants!$B$20-W231)/Constants!$B$20))))))</f>
        <v/>
      </c>
      <c r="CF231" s="117" t="str">
        <f aca="false">IF(CE231="","",CE231*BZ231)</f>
        <v/>
      </c>
      <c r="CG231" s="122" t="str">
        <f aca="false">IF(OR($BK231&lt;&gt;Constants!$B$12,NOT($BY231)),"",CB231+CD231+CF231)</f>
        <v/>
      </c>
      <c r="CH231" s="119" t="n">
        <f aca="false">IF(OR(BN231="",BX231=""),TRUE(),BN231&lt;&gt;BX231)</f>
        <v>1</v>
      </c>
      <c r="CI231" s="117" t="str">
        <f aca="false">IF(OR($BK231&lt;&gt;Constants!$B$12,$BB231&lt;&gt;TRUE(),NOT($CH231)),"",IF(NOT($BE231),TRUE(),IF($BG231="","",$BG231)))</f>
        <v/>
      </c>
      <c r="CJ231" s="120" t="n">
        <f aca="false">IF(CI231="",FALSE(),IF(NOT($BE231),TRUE(),IF($BG231,ISNUMBER(AG231),ISNUMBER(AF231))))</f>
        <v>0</v>
      </c>
      <c r="CK231" s="121" t="str">
        <f aca="false">IF(CJ231,IF($AJ231,1,Constants!$B$22)*POWER(Constants!$B$23,MAX($BC231,0))*POWER(Constants!$B$24,MAX($BD231,0)),"")</f>
        <v/>
      </c>
      <c r="CL231" s="117" t="str">
        <f aca="false">IF(OR($BK231&lt;&gt;Constants!$B$12,NOT($CJ231)),"",IF(NOT($BE231),0,Constants!$B$19*IF($BG231,1,MAX(0,MIN(1,(Constants!$B$20-AF231)/Constants!$B$20)))))</f>
        <v/>
      </c>
      <c r="CM231" s="117" t="str">
        <f aca="false">IF(CL231="","",CL231*IF($BF231,1,Constants!$B$25)*CK231)</f>
        <v/>
      </c>
      <c r="CN231" s="117" t="str">
        <f aca="false">IF(OR($BK231&lt;&gt;Constants!$B$12,NOT($CJ231)),"",IF(NOT($BE231),0,IF(NOT($BG231),0,MAX(0,Constants!$B$21*(1-ABS(AG231-$BM231)/$BM231)))))</f>
        <v/>
      </c>
      <c r="CO231" s="117" t="str">
        <f aca="false">IF(CN231="","",CN231*CK231)</f>
        <v/>
      </c>
      <c r="CP231" s="117" t="str">
        <f aca="false">IF(OR($BK231&lt;&gt;Constants!$B$12,NOT($CJ231)),"",IF(OR(NOT($BE231),NOT($BF231)),0,MIN(Constants!$B$18,(Constants!$B$29*$BH231+Constants!$B$30*$BI231)*IF($BG231,1,MAX(0,MIN(1,(Constants!$B$20-AF231)/Constants!$B$20))))))</f>
        <v/>
      </c>
      <c r="CQ231" s="117" t="str">
        <f aca="false">IF(CP231="","",CP231*CK231)</f>
        <v/>
      </c>
      <c r="CR231" s="122" t="str">
        <f aca="false">IF(OR($BK231&lt;&gt;Constants!$B$12,NOT($CJ231)),"",CM231+CO231+CQ231)</f>
        <v/>
      </c>
      <c r="CS231" s="116" t="str">
        <f aca="false">IF(OR($BK231&lt;&gt;Constants!$B$12,ISBLANK($C231)),"",BW231)</f>
        <v/>
      </c>
      <c r="CT231" s="117" t="str">
        <f aca="false">IF(OR($BK231&lt;&gt;Constants!$B$12,ISBLANK($C231)),"",CG231)</f>
        <v/>
      </c>
      <c r="CU231" s="118" t="str">
        <f aca="false">IF(OR($BK231&lt;&gt;Constants!$B$12,ISBLANK($C231)),"",CR231)</f>
        <v/>
      </c>
      <c r="CV231" s="117" t="str">
        <f aca="false">IF(OR($BK231&lt;&gt;Constants!$B$12,ISBLANK($C231)),"",IF(COUNT(CS231:CU231)=0,0,MAX(CS231:CU231)))</f>
        <v/>
      </c>
      <c r="CW231" s="117" t="str">
        <f aca="false">IF($BK231&lt;&gt;Constants!$B$12,"",CV231)</f>
        <v/>
      </c>
      <c r="CX231" s="117" t="str">
        <f aca="false">IF(ISNUMBER(CW231), RANK(CW231,$CW$11:$CW$510), "")</f>
        <v/>
      </c>
      <c r="CY231" s="116" t="str">
        <f aca="false">IF(OR($BK231&lt;&gt;Constants!$B$12,ISBLANK($C231)),"",MAX(BT231,CD231,CO231))</f>
        <v/>
      </c>
      <c r="CZ231" s="117" t="str">
        <f aca="false">IF(ISNUMBER(CY231), RANK(CY231,CY$11:CY$510), "")</f>
        <v/>
      </c>
      <c r="DA231" s="117" t="str">
        <f aca="false">IF(OR($BK231&lt;&gt;Constants!$B$12,ISBLANK($C231)),"",MAX(AM231,AU231,IF($CH231,BC231,0)))</f>
        <v/>
      </c>
      <c r="DB231" s="117" t="str">
        <f aca="false">IF(ISNUMBER(DA231), RANK(DA231,DA$11:DA$510,1), "")</f>
        <v/>
      </c>
      <c r="DC231" s="117" t="str">
        <f aca="false">IF(OR($BK231&lt;&gt;Constants!$B$12,ISBLANK($C231)),"",MAX(BV231,CF231,CQ231))</f>
        <v/>
      </c>
      <c r="DD231" s="117" t="str">
        <f aca="false">IF(ISNUMBER(DC231),RANK(DC231,DC$11:DC$510),"")</f>
        <v/>
      </c>
      <c r="DE231" s="123" t="str">
        <f aca="false">IFERROR(IF(OR($BK231&lt;&gt;Constants!$B$12, ISBLANK($C231)),"",LARGE(CS231:CU231,2)), 0)</f>
        <v/>
      </c>
      <c r="DF231" s="118" t="str">
        <f aca="false">IF(ISNUMBER(DE231), RANK(DE231,DE$11:DE$510), "")</f>
        <v/>
      </c>
      <c r="DG231" s="117" t="str">
        <f aca="false">IF(ISBLANK($C231),"",IF(BK231=Constants!$B$12,RANK($CX231, $CX$11:$CX$510, 1)+
SUMPRODUCT(--($CX$11:$CX$510=$CX231),--($CZ231&gt;$CZ$11:$CZ$510))+
SUMPRODUCT(--($CX$11:$CX$510=$CX231),--($CZ231=$CZ$11:$CZ$510),--($DB231&gt;$DB$11:$DB$510))+
SUMPRODUCT(--($CX$11:$CX$510=$CX231),--($CZ231=$CZ$11:$CZ$510),--($DB231=$DB$11:$DB$510), --($DD231&gt;$DD$11:$DD$510))+
SUMPRODUCT(--($CX$11:$CX$510=$CX231),--($CZ231=$CZ$11:$CZ$510),--($DB231=$DB$11:$DB$510), --($DD231=$DD$11:$DD$510), --($DF231&gt;$DF$11:$DF$510))
,BK231)
)</f>
        <v/>
      </c>
      <c r="DH231" s="117" t="str">
        <f aca="false">IF(ISBLANK(C231),"",IF(BK231&lt;&gt;Constants!$B$12, BK231, CX231-DG231))</f>
        <v/>
      </c>
      <c r="DI231" s="118"/>
      <c r="DJ231" s="124"/>
      <c r="DK231" s="125" t="str">
        <f aca="false">IF(ISBLANK($C231),"",IF($BK231=Constants!$B$13,$BM231,""))</f>
        <v/>
      </c>
      <c r="DL231" s="124" t="str">
        <f aca="false">IF(ISBLANK($C231),"",IF($BK231&lt;&gt;Constants!$B$12,"",IF(COUNT($CS231:$CU231)=0,"",MATCH($CV231,$CS231:$CU231,0))))</f>
        <v/>
      </c>
      <c r="DM231" s="126" t="str">
        <f aca="false">IF(ISNUMBER($DL231),CHOOSE($DL231,$BR231,$CB231,$CM231),"")</f>
        <v/>
      </c>
      <c r="DN231" s="126" t="str">
        <f aca="false">IF(ISNUMBER($DL231),CHOOSE($DL231,$BT231,$CD231,$CO231),"")</f>
        <v/>
      </c>
      <c r="DO231" s="126" t="str">
        <f aca="false">IF(ISNUMBER($DL231),CHOOSE($DL231,$BV231,$CF231,$CQ231),"")</f>
        <v/>
      </c>
      <c r="DP231" s="127" t="str">
        <f aca="false">IF(ISBLANK(C231),"",IF(BK231&lt;&gt;Constants!$B$12, BK231 ,CW231))</f>
        <v/>
      </c>
      <c r="DQ231" s="128" t="str">
        <f aca="false">IF(ISBLANK($C231),"",IF($BK231&lt;&gt;Constants!$B$12,$BK231,$BL231))</f>
        <v/>
      </c>
      <c r="DR231" s="128" t="str">
        <f aca="false">IF(ISBLANK(C231),"",DH231)</f>
        <v/>
      </c>
      <c r="DS231" s="128" t="str">
        <f aca="false">IF(ISBLANK(C231),"",DG231)</f>
        <v/>
      </c>
      <c r="DT231" s="129" t="str">
        <f aca="false">IF(ISBLANK(C231),
  "",
IF(DS231=Constants!$B$9,COUNTA($C$11:$C510)+2,IF(DS231=Constants!$B$10,COUNTA($C$11:$C510)+1,IF(DS231=Constants!$B$11,COUNTA($C$11:$C510),DS231))))</f>
        <v/>
      </c>
      <c r="DU231" s="3"/>
      <c r="DV231" s="130" t="n">
        <f aca="false">IF(OR(ISNUMBER(DS231),DS231="DQ",DS231="P",DS231="NS"),
    1,
    0
)</f>
        <v>0</v>
      </c>
      <c r="DW231" s="130" t="n">
        <v>221</v>
      </c>
      <c r="DX231" s="130" t="str">
        <f aca="false">IF(ISBLANK($C231),"",IF(ISNUMBER(DT231),DT231+ROW($B231)/1000,""))</f>
        <v/>
      </c>
      <c r="DY231" s="130" t="str">
        <f aca="false">IF(ISNUMBER(DX231), RANK(DX231,DX$11:DX$510,1), "")</f>
        <v/>
      </c>
      <c r="DZ231" s="130" t="str">
        <f aca="false">IF(ISBLANK($C231),
    "",
    $B231
)</f>
        <v/>
      </c>
      <c r="EA231" s="130" t="str">
        <f aca="false">IF(ISBLANK($C231),
    "",
    $C231
)</f>
        <v/>
      </c>
      <c r="EB231" s="130" t="str">
        <f aca="false">IF(ISBLANK($C231),
    "",
    $D231
)</f>
        <v/>
      </c>
      <c r="EC231" s="130" t="str">
        <f aca="false">IF(ISBLANK($C231),"",$DQ231)</f>
        <v/>
      </c>
      <c r="ED231" s="131" t="str">
        <f aca="false">DP231</f>
        <v/>
      </c>
      <c r="EE231" s="130" t="str">
        <f aca="false">IF(ISBLANK($C231),
    "",
    DS231
)</f>
        <v/>
      </c>
      <c r="EF231" s="132" t="str">
        <f aca="false">IF(DW231&gt;DV$10,
    "",
    VLOOKUP(DW231,DY$11:EE729,7,FALSE())
)</f>
        <v/>
      </c>
      <c r="EG231" s="133" t="str">
        <f aca="false">IF(DW231&gt;DV$10,
    "",
    VLOOKUP(DW231,DY$11:EE729,2,FALSE())
)</f>
        <v/>
      </c>
      <c r="EH231" s="133" t="str">
        <f aca="false">IF(DW231&gt;DV$10,
    "",
    VLOOKUP(DW231,DY$11:EE729,3,FALSE())
)</f>
        <v/>
      </c>
      <c r="EI231" s="133" t="str">
        <f aca="false">IF(DW231&gt;DV$10,
    "",
    VLOOKUP(DW231,DY$11:EE729,4,FALSE())
)</f>
        <v/>
      </c>
      <c r="EJ231" s="134" t="str">
        <f aca="false">IF(DW231&gt;DV$10,
    "",
    VLOOKUP(DW231,DY$11:EE729,6,FALSE())
)</f>
        <v/>
      </c>
      <c r="EK231" s="59"/>
    </row>
    <row r="232" customFormat="false" ht="15.75" hidden="false" customHeight="false" outlineLevel="0" collapsed="false">
      <c r="A232" s="3"/>
      <c r="B232" s="153"/>
      <c r="C232" s="154"/>
      <c r="D232" s="135"/>
      <c r="E232" s="158"/>
      <c r="F232" s="137"/>
      <c r="G232" s="137"/>
      <c r="H232" s="138"/>
      <c r="I232" s="139"/>
      <c r="J232" s="140"/>
      <c r="K232" s="140"/>
      <c r="L232" s="140"/>
      <c r="M232" s="140"/>
      <c r="N232" s="141"/>
      <c r="O232" s="142"/>
      <c r="P232" s="137"/>
      <c r="Q232" s="138"/>
      <c r="R232" s="139"/>
      <c r="S232" s="140"/>
      <c r="T232" s="140"/>
      <c r="U232" s="140"/>
      <c r="V232" s="140"/>
      <c r="W232" s="141"/>
      <c r="X232" s="142"/>
      <c r="Y232" s="137"/>
      <c r="Z232" s="138"/>
      <c r="AA232" s="139"/>
      <c r="AB232" s="140"/>
      <c r="AC232" s="140"/>
      <c r="AD232" s="140"/>
      <c r="AE232" s="140"/>
      <c r="AF232" s="141"/>
      <c r="AG232" s="143"/>
      <c r="AH232" s="139"/>
      <c r="AI232" s="116"/>
      <c r="AJ232" s="116" t="str">
        <f aca="false">IF(ISBLANK($C232),
  "",
IF(E232=Constants!$B$7,
  TRUE(),
IF(E232=Constants!$B$8,
  FALSE(),
  TRUE()
)))</f>
        <v/>
      </c>
      <c r="AK232" s="117" t="str">
        <f aca="false">IF(ISBLANK($C232),"",IF(F232=Constants!$B$8,FALSE(),TRUE()))</f>
        <v/>
      </c>
      <c r="AL232" s="117" t="str">
        <f aca="false">IF(ISBLANK($C232),"",COUNTA($G232:$O232)&gt;0)</f>
        <v/>
      </c>
      <c r="AM232" s="117" t="str">
        <f aca="false">IF(OR(ISBLANK($C232),$AL232&lt;&gt;TRUE()),"",IF(ISBLANK(G232),Constants!$B$27,MAX(0,G232)))</f>
        <v/>
      </c>
      <c r="AN232" s="117" t="str">
        <f aca="false">IF(OR(ISBLANK($C232),$AL232&lt;&gt;TRUE()),"",IF(ISBLANK(H232),Constants!$B$28,MAX(0,H232)))</f>
        <v/>
      </c>
      <c r="AO232" s="117" t="str">
        <f aca="false">IF(OR(ISBLANK($C232),$AL232&lt;&gt;TRUE()),"",IF(J232=Constants!$B$7,TRUE(),IF(J232=Constants!$B$8,FALSE(),TRUE())))</f>
        <v/>
      </c>
      <c r="AP232" s="117" t="str">
        <f aca="false">IF(OR(ISBLANK($C232),$AL232&lt;&gt;TRUE()),"",IF(I232=Constants!$B$7,TRUE(),IF(I232=Constants!$B$8,FALSE(),TRUE())))</f>
        <v/>
      </c>
      <c r="AQ232" s="117" t="str">
        <f aca="false">IF(OR(ISBLANK($C232),$AL232&lt;&gt;TRUE()),"",IF(K232=Constants!$B$33,TRUE(),IF(K232=Constants!$B$34,FALSE(),IF(AND(ISNUMBER(O232),OR(ISBLANK(N232),N232=0)),TRUE(),IF(AND(ISBLANK(O232),ISNUMBER(N232),N232&lt;&gt;0),FALSE(),"")))))</f>
        <v/>
      </c>
      <c r="AR232" s="117" t="str">
        <f aca="false">IF(OR(ISBLANK($C232),$AL232&lt;&gt;TRUE()),"",IF(ISBLANK(L232),Constants!$B$35,MAX(0,MIN(Constants!$B$31,L232))))</f>
        <v/>
      </c>
      <c r="AS232" s="117" t="str">
        <f aca="false">IF(OR(ISBLANK($C232),$AL232&lt;&gt;TRUE()),"",IF(ISBLANK(M232),Constants!$B$35,MAX(0,MIN(Constants!$B$32,M232))))</f>
        <v/>
      </c>
      <c r="AT232" s="117" t="str">
        <f aca="false">IF(ISBLANK($C232),"",COUNTA($P232:$X232)&gt;0)</f>
        <v/>
      </c>
      <c r="AU232" s="117" t="str">
        <f aca="false">IF(OR(ISBLANK($C232),$AT232&lt;&gt;TRUE()),"",IF(ISBLANK(P232),Constants!$B$27,MAX(0,P232)))</f>
        <v/>
      </c>
      <c r="AV232" s="117" t="str">
        <f aca="false">IF(OR(ISBLANK($C232),$AT232&lt;&gt;TRUE()),"",IF(ISBLANK(Q232),Constants!$B$28,MAX(0,Q232)))</f>
        <v/>
      </c>
      <c r="AW232" s="117" t="str">
        <f aca="false">IF(OR(ISBLANK($C232),$AT232&lt;&gt;TRUE()),"",IF(S232=Constants!$B$7,TRUE(),IF(S232=Constants!$B$8,FALSE(),TRUE())))</f>
        <v/>
      </c>
      <c r="AX232" s="117" t="str">
        <f aca="false">IF(OR(ISBLANK($C232),$AT232&lt;&gt;TRUE()),"",IF(R232=Constants!$B$7,TRUE(),IF(R232=Constants!$B$8,FALSE(),TRUE())))</f>
        <v/>
      </c>
      <c r="AY232" s="117" t="str">
        <f aca="false">IF(OR(ISBLANK($C232),$AT232&lt;&gt;TRUE()),"",IF(T232=Constants!$B$33,TRUE(),IF(T232=Constants!$B$34,FALSE(),IF(AND(ISNUMBER(X232),OR(ISBLANK(W232),W232=0)),TRUE(),IF(AND(ISBLANK(X232),ISNUMBER(W232),W232&lt;&gt;0),FALSE(),"")))))</f>
        <v/>
      </c>
      <c r="AZ232" s="117" t="str">
        <f aca="false">IF(OR(ISBLANK($C232),$AT232&lt;&gt;TRUE()),"",IF(ISBLANK(U232),Constants!$B$35,MAX(0,MIN(Constants!$B$31,U232))))</f>
        <v/>
      </c>
      <c r="BA232" s="117" t="str">
        <f aca="false">IF(OR(ISBLANK($C232),$AT232&lt;&gt;TRUE()),"",IF(ISBLANK(V232),Constants!$B$35,MAX(0,MIN(Constants!$B$32,V232))))</f>
        <v/>
      </c>
      <c r="BB232" s="117" t="str">
        <f aca="false">IF(ISBLANK($C232),"",COUNTA($Y232:$AG232)&gt;0)</f>
        <v/>
      </c>
      <c r="BC232" s="117" t="str">
        <f aca="false">IF(OR(ISBLANK($C232),$BB232&lt;&gt;TRUE()),"",IF(ISBLANK(Y232),Constants!$B$27,MAX(0,Y232)))</f>
        <v/>
      </c>
      <c r="BD232" s="117" t="str">
        <f aca="false">IF(OR(ISBLANK($C232),$BB232&lt;&gt;TRUE()),"",IF(ISBLANK(Z232),Constants!$B$28,MAX(0,Z232)))</f>
        <v/>
      </c>
      <c r="BE232" s="117" t="str">
        <f aca="false">IF(OR(ISBLANK($C232),$BB232&lt;&gt;TRUE()),"",IF(AB232=Constants!$B$7,TRUE(),IF(AB232=Constants!$B$8,FALSE(),TRUE())))</f>
        <v/>
      </c>
      <c r="BF232" s="117" t="str">
        <f aca="false">IF(OR(ISBLANK($C232),$BB232&lt;&gt;TRUE()),"",IF(AA232=Constants!$B$7,TRUE(),IF(AA232=Constants!$B$8,FALSE(),TRUE())))</f>
        <v/>
      </c>
      <c r="BG232" s="117" t="str">
        <f aca="false">IF(OR(ISBLANK($C232),$BB232&lt;&gt;TRUE()),"",IF(AC232=Constants!$B$33,TRUE(),IF(AC232=Constants!$B$34,FALSE(),IF(AND(ISNUMBER(AG232),OR(ISBLANK(AF232),AF232=0)),TRUE(),IF(AND(ISBLANK(AG232),ISNUMBER(AF232),AF232&lt;&gt;0),FALSE(),"")))))</f>
        <v/>
      </c>
      <c r="BH232" s="117" t="str">
        <f aca="false">IF(OR(ISBLANK($C232),$BB232&lt;&gt;TRUE()),"",IF(ISBLANK(AD232),Constants!$B$35,MAX(0,MIN(Constants!$B$31,AD232))))</f>
        <v/>
      </c>
      <c r="BI232" s="117" t="str">
        <f aca="false">IF(OR(ISBLANK($C232),$BB232&lt;&gt;TRUE()),"",IF(ISBLANK(AE232),Constants!$B$35,MAX(0,MIN(Constants!$B$32,AE232))))</f>
        <v/>
      </c>
      <c r="BJ232" s="118" t="str">
        <f aca="false">IF(ISBLANK($C232),
  "",
IF(AH232=Constants!$B$7,
  TRUE(),
IF(AH232=Constants!$B$8,
  FALSE(),
  FALSE()
)))</f>
        <v/>
      </c>
      <c r="BK232" s="117" t="str">
        <f aca="false">IF(ISBLANK($C232),"",IF($BJ232,Constants!$B$9,IF(COUNTA($E232:$AH232)=0,Constants!$B$10,IF(NOT($AK232),Constants!$B$11,IF(AND(NOT(ISNUMBER($BM232)),COUNTA($O232,$X232,$AG232)&gt;0),Constants!$B$13,Constants!$B$12)))))</f>
        <v/>
      </c>
      <c r="BL232" s="117" t="str">
        <f aca="false">IF(ISBLANK($C232),"",IF($BK232&lt;&gt;Constants!$B$12,$BK232,Constants!$B$4))</f>
        <v/>
      </c>
      <c r="BM232" s="116" t="str">
        <f aca="false">IF(OR(ISBLANK($D$8), NOT(ISNUMBER($D$8))), Constants!$B$17,$D$8)</f>
        <v>ERROR: Set Target Time in cell D8</v>
      </c>
      <c r="BN232" s="119" t="str">
        <f aca="false">IF(OR($BK232&lt;&gt;Constants!$B$12,$AL232&lt;&gt;TRUE()),"",IF(NOT($AO232),TRUE(),IF($AQ232="","",$AQ232)))</f>
        <v/>
      </c>
      <c r="BO232" s="120" t="n">
        <f aca="false">IF(BN232="",FALSE(),IF(NOT($AO232),TRUE(),IF($AQ232,ISNUMBER(O232),ISNUMBER(N232))))</f>
        <v>0</v>
      </c>
      <c r="BP232" s="121" t="str">
        <f aca="false">IF(BO232,IF($AJ232,1,Constants!$B$22)*POWER(Constants!$B$23,MAX($AM232,0))*POWER(Constants!$B$24,MAX($AN232,0)),"")</f>
        <v/>
      </c>
      <c r="BQ232" s="117" t="str">
        <f aca="false">IF(OR($BK232&lt;&gt;Constants!$B$12,NOT($BO232)),"",IF(NOT($AO232),0,Constants!$B$19*IF($AQ232,1,MAX(0,MIN(1,(Constants!$B$20-N232)/Constants!$B$20)))))</f>
        <v/>
      </c>
      <c r="BR232" s="117" t="str">
        <f aca="false">IF(BQ232="","",BQ232*IF($AP232,1,Constants!$B$25)*BP232)</f>
        <v/>
      </c>
      <c r="BS232" s="117" t="str">
        <f aca="false">IF(OR($BK232&lt;&gt;Constants!$B$12,NOT($BO232)),"",IF(NOT($AO232),0,IF(NOT($AQ232),0,MAX(0,Constants!$B$21*(1-ABS(O232-$BM232)/$BM232)))))</f>
        <v/>
      </c>
      <c r="BT232" s="117" t="str">
        <f aca="false">IF(BS232="","",BS232*BP232)</f>
        <v/>
      </c>
      <c r="BU232" s="117" t="str">
        <f aca="false">IF(OR($BK232&lt;&gt;Constants!$B$12,NOT($BO232)),"",IF(OR(NOT($AO232),NOT($AP232)),0,MIN(Constants!$B$18,(Constants!$B$29*$AR232+Constants!$B$30*$AS232)*IF($AQ232,1,MAX(0,MIN(1,(Constants!$B$20-N232)/Constants!$B$20))))))</f>
        <v/>
      </c>
      <c r="BV232" s="117" t="str">
        <f aca="false">IF(BU232="","",BU232*BP232)</f>
        <v/>
      </c>
      <c r="BW232" s="122" t="str">
        <f aca="false">IF(OR($BK232&lt;&gt;Constants!$B$12,NOT($BO232)),"",BR232+BT232+BV232)</f>
        <v/>
      </c>
      <c r="BX232" s="119" t="str">
        <f aca="false">IF(OR($BK232&lt;&gt;Constants!$B$12,$AT232&lt;&gt;TRUE()),"",IF(NOT($AW232),TRUE(),IF($AY232="","",$AY232)))</f>
        <v/>
      </c>
      <c r="BY232" s="120" t="n">
        <f aca="false">IF(BX232="",FALSE(),IF(NOT($AW232),TRUE(),IF($AY232,ISNUMBER(X232),ISNUMBER(W232))))</f>
        <v>0</v>
      </c>
      <c r="BZ232" s="121" t="str">
        <f aca="false">IF(BY232,IF($AJ232,1,Constants!$B$22)*POWER(Constants!$B$23,MAX($AU232,0))*POWER(Constants!$B$24,MAX($AV232,0)),"")</f>
        <v/>
      </c>
      <c r="CA232" s="117" t="str">
        <f aca="false">IF(OR($BK232&lt;&gt;Constants!$B$12,NOT($BY232)),"",IF(NOT($AW232),0,Constants!$B$19*IF($AY232,1,MAX(0,MIN(1,(Constants!$B$20-W232)/Constants!$B$20)))))</f>
        <v/>
      </c>
      <c r="CB232" s="117" t="str">
        <f aca="false">IF(CA232="","",CA232*IF($AX232,1,Constants!$B$25)*BZ232)</f>
        <v/>
      </c>
      <c r="CC232" s="117" t="str">
        <f aca="false">IF(OR($BK232&lt;&gt;Constants!$B$12,NOT($BY232)),"",IF(NOT($AW232),0,IF(NOT($AY232),0,MAX(0,Constants!$B$21*(1-ABS(X232-$BM232)/$BM232)))))</f>
        <v/>
      </c>
      <c r="CD232" s="117" t="str">
        <f aca="false">IF(CC232="","",CC232*BZ232)</f>
        <v/>
      </c>
      <c r="CE232" s="117" t="str">
        <f aca="false">IF(OR($BK232&lt;&gt;Constants!$B$12,NOT($BY232)),"",IF(OR(NOT($AW232),NOT($AX232)),0,MIN(Constants!$B$18,(Constants!$B$29*$AZ232+Constants!$B$30*$BA232)*IF($AY232,1,MAX(0,MIN(1,(Constants!$B$20-W232)/Constants!$B$20))))))</f>
        <v/>
      </c>
      <c r="CF232" s="117" t="str">
        <f aca="false">IF(CE232="","",CE232*BZ232)</f>
        <v/>
      </c>
      <c r="CG232" s="122" t="str">
        <f aca="false">IF(OR($BK232&lt;&gt;Constants!$B$12,NOT($BY232)),"",CB232+CD232+CF232)</f>
        <v/>
      </c>
      <c r="CH232" s="119" t="n">
        <f aca="false">IF(OR(BN232="",BX232=""),TRUE(),BN232&lt;&gt;BX232)</f>
        <v>1</v>
      </c>
      <c r="CI232" s="117" t="str">
        <f aca="false">IF(OR($BK232&lt;&gt;Constants!$B$12,$BB232&lt;&gt;TRUE(),NOT($CH232)),"",IF(NOT($BE232),TRUE(),IF($BG232="","",$BG232)))</f>
        <v/>
      </c>
      <c r="CJ232" s="120" t="n">
        <f aca="false">IF(CI232="",FALSE(),IF(NOT($BE232),TRUE(),IF($BG232,ISNUMBER(AG232),ISNUMBER(AF232))))</f>
        <v>0</v>
      </c>
      <c r="CK232" s="121" t="str">
        <f aca="false">IF(CJ232,IF($AJ232,1,Constants!$B$22)*POWER(Constants!$B$23,MAX($BC232,0))*POWER(Constants!$B$24,MAX($BD232,0)),"")</f>
        <v/>
      </c>
      <c r="CL232" s="117" t="str">
        <f aca="false">IF(OR($BK232&lt;&gt;Constants!$B$12,NOT($CJ232)),"",IF(NOT($BE232),0,Constants!$B$19*IF($BG232,1,MAX(0,MIN(1,(Constants!$B$20-AF232)/Constants!$B$20)))))</f>
        <v/>
      </c>
      <c r="CM232" s="117" t="str">
        <f aca="false">IF(CL232="","",CL232*IF($BF232,1,Constants!$B$25)*CK232)</f>
        <v/>
      </c>
      <c r="CN232" s="117" t="str">
        <f aca="false">IF(OR($BK232&lt;&gt;Constants!$B$12,NOT($CJ232)),"",IF(NOT($BE232),0,IF(NOT($BG232),0,MAX(0,Constants!$B$21*(1-ABS(AG232-$BM232)/$BM232)))))</f>
        <v/>
      </c>
      <c r="CO232" s="117" t="str">
        <f aca="false">IF(CN232="","",CN232*CK232)</f>
        <v/>
      </c>
      <c r="CP232" s="117" t="str">
        <f aca="false">IF(OR($BK232&lt;&gt;Constants!$B$12,NOT($CJ232)),"",IF(OR(NOT($BE232),NOT($BF232)),0,MIN(Constants!$B$18,(Constants!$B$29*$BH232+Constants!$B$30*$BI232)*IF($BG232,1,MAX(0,MIN(1,(Constants!$B$20-AF232)/Constants!$B$20))))))</f>
        <v/>
      </c>
      <c r="CQ232" s="117" t="str">
        <f aca="false">IF(CP232="","",CP232*CK232)</f>
        <v/>
      </c>
      <c r="CR232" s="122" t="str">
        <f aca="false">IF(OR($BK232&lt;&gt;Constants!$B$12,NOT($CJ232)),"",CM232+CO232+CQ232)</f>
        <v/>
      </c>
      <c r="CS232" s="116" t="str">
        <f aca="false">IF(OR($BK232&lt;&gt;Constants!$B$12,ISBLANK($C232)),"",BW232)</f>
        <v/>
      </c>
      <c r="CT232" s="117" t="str">
        <f aca="false">IF(OR($BK232&lt;&gt;Constants!$B$12,ISBLANK($C232)),"",CG232)</f>
        <v/>
      </c>
      <c r="CU232" s="118" t="str">
        <f aca="false">IF(OR($BK232&lt;&gt;Constants!$B$12,ISBLANK($C232)),"",CR232)</f>
        <v/>
      </c>
      <c r="CV232" s="117" t="str">
        <f aca="false">IF(OR($BK232&lt;&gt;Constants!$B$12,ISBLANK($C232)),"",IF(COUNT(CS232:CU232)=0,0,MAX(CS232:CU232)))</f>
        <v/>
      </c>
      <c r="CW232" s="117" t="str">
        <f aca="false">IF($BK232&lt;&gt;Constants!$B$12,"",CV232)</f>
        <v/>
      </c>
      <c r="CX232" s="117" t="str">
        <f aca="false">IF(ISNUMBER(CW232), RANK(CW232,$CW$11:$CW$510), "")</f>
        <v/>
      </c>
      <c r="CY232" s="116" t="str">
        <f aca="false">IF(OR($BK232&lt;&gt;Constants!$B$12,ISBLANK($C232)),"",MAX(BT232,CD232,CO232))</f>
        <v/>
      </c>
      <c r="CZ232" s="117" t="str">
        <f aca="false">IF(ISNUMBER(CY232), RANK(CY232,CY$11:CY$510), "")</f>
        <v/>
      </c>
      <c r="DA232" s="117" t="str">
        <f aca="false">IF(OR($BK232&lt;&gt;Constants!$B$12,ISBLANK($C232)),"",MAX(AM232,AU232,IF($CH232,BC232,0)))</f>
        <v/>
      </c>
      <c r="DB232" s="117" t="str">
        <f aca="false">IF(ISNUMBER(DA232), RANK(DA232,DA$11:DA$510,1), "")</f>
        <v/>
      </c>
      <c r="DC232" s="117" t="str">
        <f aca="false">IF(OR($BK232&lt;&gt;Constants!$B$12,ISBLANK($C232)),"",MAX(BV232,CF232,CQ232))</f>
        <v/>
      </c>
      <c r="DD232" s="117" t="str">
        <f aca="false">IF(ISNUMBER(DC232),RANK(DC232,DC$11:DC$510),"")</f>
        <v/>
      </c>
      <c r="DE232" s="123" t="str">
        <f aca="false">IFERROR(IF(OR($BK232&lt;&gt;Constants!$B$12, ISBLANK($C232)),"",LARGE(CS232:CU232,2)), 0)</f>
        <v/>
      </c>
      <c r="DF232" s="118" t="str">
        <f aca="false">IF(ISNUMBER(DE232), RANK(DE232,DE$11:DE$510), "")</f>
        <v/>
      </c>
      <c r="DG232" s="117" t="str">
        <f aca="false">IF(ISBLANK($C232),"",IF(BK232=Constants!$B$12,RANK($CX232, $CX$11:$CX$510, 1)+
SUMPRODUCT(--($CX$11:$CX$510=$CX232),--($CZ232&gt;$CZ$11:$CZ$510))+
SUMPRODUCT(--($CX$11:$CX$510=$CX232),--($CZ232=$CZ$11:$CZ$510),--($DB232&gt;$DB$11:$DB$510))+
SUMPRODUCT(--($CX$11:$CX$510=$CX232),--($CZ232=$CZ$11:$CZ$510),--($DB232=$DB$11:$DB$510), --($DD232&gt;$DD$11:$DD$510))+
SUMPRODUCT(--($CX$11:$CX$510=$CX232),--($CZ232=$CZ$11:$CZ$510),--($DB232=$DB$11:$DB$510), --($DD232=$DD$11:$DD$510), --($DF232&gt;$DF$11:$DF$510))
,BK232)
)</f>
        <v/>
      </c>
      <c r="DH232" s="117" t="str">
        <f aca="false">IF(ISBLANK(C232),"",IF(BK232&lt;&gt;Constants!$B$12, BK232, CX232-DG232))</f>
        <v/>
      </c>
      <c r="DI232" s="118"/>
      <c r="DJ232" s="124"/>
      <c r="DK232" s="125" t="str">
        <f aca="false">IF(ISBLANK($C232),"",IF($BK232=Constants!$B$13,$BM232,""))</f>
        <v/>
      </c>
      <c r="DL232" s="124" t="str">
        <f aca="false">IF(ISBLANK($C232),"",IF($BK232&lt;&gt;Constants!$B$12,"",IF(COUNT($CS232:$CU232)=0,"",MATCH($CV232,$CS232:$CU232,0))))</f>
        <v/>
      </c>
      <c r="DM232" s="126" t="str">
        <f aca="false">IF(ISNUMBER($DL232),CHOOSE($DL232,$BR232,$CB232,$CM232),"")</f>
        <v/>
      </c>
      <c r="DN232" s="126" t="str">
        <f aca="false">IF(ISNUMBER($DL232),CHOOSE($DL232,$BT232,$CD232,$CO232),"")</f>
        <v/>
      </c>
      <c r="DO232" s="126" t="str">
        <f aca="false">IF(ISNUMBER($DL232),CHOOSE($DL232,$BV232,$CF232,$CQ232),"")</f>
        <v/>
      </c>
      <c r="DP232" s="127" t="str">
        <f aca="false">IF(ISBLANK(C232),"",IF(BK232&lt;&gt;Constants!$B$12, BK232 ,CW232))</f>
        <v/>
      </c>
      <c r="DQ232" s="128" t="str">
        <f aca="false">IF(ISBLANK($C232),"",IF($BK232&lt;&gt;Constants!$B$12,$BK232,$BL232))</f>
        <v/>
      </c>
      <c r="DR232" s="128" t="str">
        <f aca="false">IF(ISBLANK(C232),"",DH232)</f>
        <v/>
      </c>
      <c r="DS232" s="128" t="str">
        <f aca="false">IF(ISBLANK(C232),"",DG232)</f>
        <v/>
      </c>
      <c r="DT232" s="129" t="str">
        <f aca="false">IF(ISBLANK(C232),
  "",
IF(DS232=Constants!$B$9,COUNTA($C$11:$C510)+2,IF(DS232=Constants!$B$10,COUNTA($C$11:$C510)+1,IF(DS232=Constants!$B$11,COUNTA($C$11:$C510),DS232))))</f>
        <v/>
      </c>
      <c r="DU232" s="3"/>
      <c r="DV232" s="130" t="n">
        <f aca="false">IF(OR(ISNUMBER(DS232),DS232="DQ",DS232="P",DS232="NS"),
    1,
    0
)</f>
        <v>0</v>
      </c>
      <c r="DW232" s="130" t="n">
        <v>222</v>
      </c>
      <c r="DX232" s="130" t="str">
        <f aca="false">IF(ISBLANK($C232),"",IF(ISNUMBER(DT232),DT232+ROW($B232)/1000,""))</f>
        <v/>
      </c>
      <c r="DY232" s="130" t="str">
        <f aca="false">IF(ISNUMBER(DX232), RANK(DX232,DX$11:DX$510,1), "")</f>
        <v/>
      </c>
      <c r="DZ232" s="130" t="str">
        <f aca="false">IF(ISBLANK($C232),
    "",
    $B232
)</f>
        <v/>
      </c>
      <c r="EA232" s="130" t="str">
        <f aca="false">IF(ISBLANK($C232),
    "",
    $C232
)</f>
        <v/>
      </c>
      <c r="EB232" s="130" t="str">
        <f aca="false">IF(ISBLANK($C232),
    "",
    $D232
)</f>
        <v/>
      </c>
      <c r="EC232" s="130" t="str">
        <f aca="false">IF(ISBLANK($C232),"",$DQ232)</f>
        <v/>
      </c>
      <c r="ED232" s="131" t="str">
        <f aca="false">DP232</f>
        <v/>
      </c>
      <c r="EE232" s="130" t="str">
        <f aca="false">IF(ISBLANK($C232),
    "",
    DS232
)</f>
        <v/>
      </c>
      <c r="EF232" s="132" t="str">
        <f aca="false">IF(DW232&gt;DV$10,
    "",
    VLOOKUP(DW232,DY$11:EE730,7,FALSE())
)</f>
        <v/>
      </c>
      <c r="EG232" s="133" t="str">
        <f aca="false">IF(DW232&gt;DV$10,
    "",
    VLOOKUP(DW232,DY$11:EE730,2,FALSE())
)</f>
        <v/>
      </c>
      <c r="EH232" s="133" t="str">
        <f aca="false">IF(DW232&gt;DV$10,
    "",
    VLOOKUP(DW232,DY$11:EE730,3,FALSE())
)</f>
        <v/>
      </c>
      <c r="EI232" s="133" t="str">
        <f aca="false">IF(DW232&gt;DV$10,
    "",
    VLOOKUP(DW232,DY$11:EE730,4,FALSE())
)</f>
        <v/>
      </c>
      <c r="EJ232" s="134" t="str">
        <f aca="false">IF(DW232&gt;DV$10,
    "",
    VLOOKUP(DW232,DY$11:EE730,6,FALSE())
)</f>
        <v/>
      </c>
      <c r="EK232" s="59"/>
    </row>
    <row r="233" customFormat="false" ht="15.75" hidden="false" customHeight="false" outlineLevel="0" collapsed="false">
      <c r="A233" s="3"/>
      <c r="B233" s="155"/>
      <c r="C233" s="156"/>
      <c r="D233" s="96"/>
      <c r="E233" s="157"/>
      <c r="F233" s="148"/>
      <c r="G233" s="148"/>
      <c r="H233" s="149"/>
      <c r="I233" s="150"/>
      <c r="J233" s="151"/>
      <c r="K233" s="151"/>
      <c r="L233" s="151"/>
      <c r="M233" s="151"/>
      <c r="N233" s="152"/>
      <c r="O233" s="103"/>
      <c r="P233" s="148"/>
      <c r="Q233" s="149"/>
      <c r="R233" s="150"/>
      <c r="S233" s="151"/>
      <c r="T233" s="151"/>
      <c r="U233" s="151"/>
      <c r="V233" s="151"/>
      <c r="W233" s="152"/>
      <c r="X233" s="103"/>
      <c r="Y233" s="148"/>
      <c r="Z233" s="149"/>
      <c r="AA233" s="150"/>
      <c r="AB233" s="151"/>
      <c r="AC233" s="151"/>
      <c r="AD233" s="151"/>
      <c r="AE233" s="151"/>
      <c r="AF233" s="152"/>
      <c r="AG233" s="104"/>
      <c r="AH233" s="150"/>
      <c r="AI233" s="73"/>
      <c r="AJ233" s="73" t="str">
        <f aca="false">IF(ISBLANK($C233),
  "",
IF(E233=Constants!$B$7,
  TRUE(),
IF(E233=Constants!$B$8,
  FALSE(),
  TRUE()
)))</f>
        <v/>
      </c>
      <c r="AK233" s="74" t="str">
        <f aca="false">IF(ISBLANK($C233),"",IF(F233=Constants!$B$8,FALSE(),TRUE()))</f>
        <v/>
      </c>
      <c r="AL233" s="74" t="str">
        <f aca="false">IF(ISBLANK($C233),"",COUNTA($G233:$O233)&gt;0)</f>
        <v/>
      </c>
      <c r="AM233" s="74" t="str">
        <f aca="false">IF(OR(ISBLANK($C233),$AL233&lt;&gt;TRUE()),"",IF(ISBLANK(G233),Constants!$B$27,MAX(0,G233)))</f>
        <v/>
      </c>
      <c r="AN233" s="74" t="str">
        <f aca="false">IF(OR(ISBLANK($C233),$AL233&lt;&gt;TRUE()),"",IF(ISBLANK(H233),Constants!$B$28,MAX(0,H233)))</f>
        <v/>
      </c>
      <c r="AO233" s="74" t="str">
        <f aca="false">IF(OR(ISBLANK($C233),$AL233&lt;&gt;TRUE()),"",IF(J233=Constants!$B$7,TRUE(),IF(J233=Constants!$B$8,FALSE(),TRUE())))</f>
        <v/>
      </c>
      <c r="AP233" s="74" t="str">
        <f aca="false">IF(OR(ISBLANK($C233),$AL233&lt;&gt;TRUE()),"",IF(I233=Constants!$B$7,TRUE(),IF(I233=Constants!$B$8,FALSE(),TRUE())))</f>
        <v/>
      </c>
      <c r="AQ233" s="74" t="str">
        <f aca="false">IF(OR(ISBLANK($C233),$AL233&lt;&gt;TRUE()),"",IF(K233=Constants!$B$33,TRUE(),IF(K233=Constants!$B$34,FALSE(),IF(AND(ISNUMBER(O233),OR(ISBLANK(N233),N233=0)),TRUE(),IF(AND(ISBLANK(O233),ISNUMBER(N233),N233&lt;&gt;0),FALSE(),"")))))</f>
        <v/>
      </c>
      <c r="AR233" s="74" t="str">
        <f aca="false">IF(OR(ISBLANK($C233),$AL233&lt;&gt;TRUE()),"",IF(ISBLANK(L233),Constants!$B$35,MAX(0,MIN(Constants!$B$31,L233))))</f>
        <v/>
      </c>
      <c r="AS233" s="74" t="str">
        <f aca="false">IF(OR(ISBLANK($C233),$AL233&lt;&gt;TRUE()),"",IF(ISBLANK(M233),Constants!$B$35,MAX(0,MIN(Constants!$B$32,M233))))</f>
        <v/>
      </c>
      <c r="AT233" s="74" t="str">
        <f aca="false">IF(ISBLANK($C233),"",COUNTA($P233:$X233)&gt;0)</f>
        <v/>
      </c>
      <c r="AU233" s="74" t="str">
        <f aca="false">IF(OR(ISBLANK($C233),$AT233&lt;&gt;TRUE()),"",IF(ISBLANK(P233),Constants!$B$27,MAX(0,P233)))</f>
        <v/>
      </c>
      <c r="AV233" s="74" t="str">
        <f aca="false">IF(OR(ISBLANK($C233),$AT233&lt;&gt;TRUE()),"",IF(ISBLANK(Q233),Constants!$B$28,MAX(0,Q233)))</f>
        <v/>
      </c>
      <c r="AW233" s="74" t="str">
        <f aca="false">IF(OR(ISBLANK($C233),$AT233&lt;&gt;TRUE()),"",IF(S233=Constants!$B$7,TRUE(),IF(S233=Constants!$B$8,FALSE(),TRUE())))</f>
        <v/>
      </c>
      <c r="AX233" s="74" t="str">
        <f aca="false">IF(OR(ISBLANK($C233),$AT233&lt;&gt;TRUE()),"",IF(R233=Constants!$B$7,TRUE(),IF(R233=Constants!$B$8,FALSE(),TRUE())))</f>
        <v/>
      </c>
      <c r="AY233" s="74" t="str">
        <f aca="false">IF(OR(ISBLANK($C233),$AT233&lt;&gt;TRUE()),"",IF(T233=Constants!$B$33,TRUE(),IF(T233=Constants!$B$34,FALSE(),IF(AND(ISNUMBER(X233),OR(ISBLANK(W233),W233=0)),TRUE(),IF(AND(ISBLANK(X233),ISNUMBER(W233),W233&lt;&gt;0),FALSE(),"")))))</f>
        <v/>
      </c>
      <c r="AZ233" s="74" t="str">
        <f aca="false">IF(OR(ISBLANK($C233),$AT233&lt;&gt;TRUE()),"",IF(ISBLANK(U233),Constants!$B$35,MAX(0,MIN(Constants!$B$31,U233))))</f>
        <v/>
      </c>
      <c r="BA233" s="74" t="str">
        <f aca="false">IF(OR(ISBLANK($C233),$AT233&lt;&gt;TRUE()),"",IF(ISBLANK(V233),Constants!$B$35,MAX(0,MIN(Constants!$B$32,V233))))</f>
        <v/>
      </c>
      <c r="BB233" s="74" t="str">
        <f aca="false">IF(ISBLANK($C233),"",COUNTA($Y233:$AG233)&gt;0)</f>
        <v/>
      </c>
      <c r="BC233" s="74" t="str">
        <f aca="false">IF(OR(ISBLANK($C233),$BB233&lt;&gt;TRUE()),"",IF(ISBLANK(Y233),Constants!$B$27,MAX(0,Y233)))</f>
        <v/>
      </c>
      <c r="BD233" s="74" t="str">
        <f aca="false">IF(OR(ISBLANK($C233),$BB233&lt;&gt;TRUE()),"",IF(ISBLANK(Z233),Constants!$B$28,MAX(0,Z233)))</f>
        <v/>
      </c>
      <c r="BE233" s="74" t="str">
        <f aca="false">IF(OR(ISBLANK($C233),$BB233&lt;&gt;TRUE()),"",IF(AB233=Constants!$B$7,TRUE(),IF(AB233=Constants!$B$8,FALSE(),TRUE())))</f>
        <v/>
      </c>
      <c r="BF233" s="74" t="str">
        <f aca="false">IF(OR(ISBLANK($C233),$BB233&lt;&gt;TRUE()),"",IF(AA233=Constants!$B$7,TRUE(),IF(AA233=Constants!$B$8,FALSE(),TRUE())))</f>
        <v/>
      </c>
      <c r="BG233" s="74" t="str">
        <f aca="false">IF(OR(ISBLANK($C233),$BB233&lt;&gt;TRUE()),"",IF(AC233=Constants!$B$33,TRUE(),IF(AC233=Constants!$B$34,FALSE(),IF(AND(ISNUMBER(AG233),OR(ISBLANK(AF233),AF233=0)),TRUE(),IF(AND(ISBLANK(AG233),ISNUMBER(AF233),AF233&lt;&gt;0),FALSE(),"")))))</f>
        <v/>
      </c>
      <c r="BH233" s="74" t="str">
        <f aca="false">IF(OR(ISBLANK($C233),$BB233&lt;&gt;TRUE()),"",IF(ISBLANK(AD233),Constants!$B$35,MAX(0,MIN(Constants!$B$31,AD233))))</f>
        <v/>
      </c>
      <c r="BI233" s="74" t="str">
        <f aca="false">IF(OR(ISBLANK($C233),$BB233&lt;&gt;TRUE()),"",IF(ISBLANK(AE233),Constants!$B$35,MAX(0,MIN(Constants!$B$32,AE233))))</f>
        <v/>
      </c>
      <c r="BJ233" s="75" t="str">
        <f aca="false">IF(ISBLANK($C233),
  "",
IF(AH233=Constants!$B$7,
  TRUE(),
IF(AH233=Constants!$B$8,
  FALSE(),
  FALSE()
)))</f>
        <v/>
      </c>
      <c r="BK233" s="74" t="str">
        <f aca="false">IF(ISBLANK($C233),"",IF($BJ233,Constants!$B$9,IF(COUNTA($E233:$AH233)=0,Constants!$B$10,IF(NOT($AK233),Constants!$B$11,IF(AND(NOT(ISNUMBER($BM233)),COUNTA($O233,$X233,$AG233)&gt;0),Constants!$B$13,Constants!$B$12)))))</f>
        <v/>
      </c>
      <c r="BL233" s="74" t="str">
        <f aca="false">IF(ISBLANK($C233),"",IF($BK233&lt;&gt;Constants!$B$12,$BK233,Constants!$B$4))</f>
        <v/>
      </c>
      <c r="BM233" s="73" t="str">
        <f aca="false">IF(OR(ISBLANK($D$8), NOT(ISNUMBER($D$8))), Constants!$B$17,$D$8)</f>
        <v>ERROR: Set Target Time in cell D8</v>
      </c>
      <c r="BN233" s="73" t="str">
        <f aca="false">IF(OR($BK233&lt;&gt;Constants!$B$12,$AL233&lt;&gt;TRUE()),"",IF(NOT($AO233),TRUE(),IF($AQ233="","",$AQ233)))</f>
        <v/>
      </c>
      <c r="BO233" s="74" t="b">
        <f aca="false">IF(BN233="",FALSE(),IF(NOT($AO233),TRUE(),IF($AQ233,ISNUMBER(O233),ISNUMBER(N233))))</f>
        <v>0</v>
      </c>
      <c r="BP233" s="76" t="str">
        <f aca="false">IF(BO233,IF($AJ233,1,Constants!$B$22)*POWER(Constants!$B$23,MAX($AM233,0))*POWER(Constants!$B$24,MAX($AN233,0)),"")</f>
        <v/>
      </c>
      <c r="BQ233" s="74" t="str">
        <f aca="false">IF(OR($BK233&lt;&gt;Constants!$B$12,NOT($BO233)),"",IF(NOT($AO233),0,Constants!$B$19*IF($AQ233,1,MAX(0,MIN(1,(Constants!$B$20-N233)/Constants!$B$20)))))</f>
        <v/>
      </c>
      <c r="BR233" s="74" t="str">
        <f aca="false">IF(BQ233="","",BQ233*IF($AP233,1,Constants!$B$25)*BP233)</f>
        <v/>
      </c>
      <c r="BS233" s="74" t="str">
        <f aca="false">IF(OR($BK233&lt;&gt;Constants!$B$12,NOT($BO233)),"",IF(NOT($AO233),0,IF(NOT($AQ233),0,MAX(0,Constants!$B$21*(1-ABS(O233-$BM233)/$BM233)))))</f>
        <v/>
      </c>
      <c r="BT233" s="74" t="str">
        <f aca="false">IF(BS233="","",BS233*BP233)</f>
        <v/>
      </c>
      <c r="BU233" s="74" t="str">
        <f aca="false">IF(OR($BK233&lt;&gt;Constants!$B$12,NOT($BO233)),"",IF(OR(NOT($AO233),NOT($AP233)),0,MIN(Constants!$B$18,(Constants!$B$29*$AR233+Constants!$B$30*$AS233)*IF($AQ233,1,MAX(0,MIN(1,(Constants!$B$20-N233)/Constants!$B$20))))))</f>
        <v/>
      </c>
      <c r="BV233" s="74" t="str">
        <f aca="false">IF(BU233="","",BU233*BP233)</f>
        <v/>
      </c>
      <c r="BW233" s="75" t="str">
        <f aca="false">IF(OR($BK233&lt;&gt;Constants!$B$12,NOT($BO233)),"",BR233+BT233+BV233)</f>
        <v/>
      </c>
      <c r="BX233" s="73" t="str">
        <f aca="false">IF(OR($BK233&lt;&gt;Constants!$B$12,$AT233&lt;&gt;TRUE()),"",IF(NOT($AW233),TRUE(),IF($AY233="","",$AY233)))</f>
        <v/>
      </c>
      <c r="BY233" s="74" t="b">
        <f aca="false">IF(BX233="",FALSE(),IF(NOT($AW233),TRUE(),IF($AY233,ISNUMBER(X233),ISNUMBER(W233))))</f>
        <v>0</v>
      </c>
      <c r="BZ233" s="76" t="str">
        <f aca="false">IF(BY233,IF($AJ233,1,Constants!$B$22)*POWER(Constants!$B$23,MAX($AU233,0))*POWER(Constants!$B$24,MAX($AV233,0)),"")</f>
        <v/>
      </c>
      <c r="CA233" s="74" t="str">
        <f aca="false">IF(OR($BK233&lt;&gt;Constants!$B$12,NOT($BY233)),"",IF(NOT($AW233),0,Constants!$B$19*IF($AY233,1,MAX(0,MIN(1,(Constants!$B$20-W233)/Constants!$B$20)))))</f>
        <v/>
      </c>
      <c r="CB233" s="74" t="str">
        <f aca="false">IF(CA233="","",CA233*IF($AX233,1,Constants!$B$25)*BZ233)</f>
        <v/>
      </c>
      <c r="CC233" s="74" t="str">
        <f aca="false">IF(OR($BK233&lt;&gt;Constants!$B$12,NOT($BY233)),"",IF(NOT($AW233),0,IF(NOT($AY233),0,MAX(0,Constants!$B$21*(1-ABS(X233-$BM233)/$BM233)))))</f>
        <v/>
      </c>
      <c r="CD233" s="74" t="str">
        <f aca="false">IF(CC233="","",CC233*BZ233)</f>
        <v/>
      </c>
      <c r="CE233" s="74" t="str">
        <f aca="false">IF(OR($BK233&lt;&gt;Constants!$B$12,NOT($BY233)),"",IF(OR(NOT($AW233),NOT($AX233)),0,MIN(Constants!$B$18,(Constants!$B$29*$AZ233+Constants!$B$30*$BA233)*IF($AY233,1,MAX(0,MIN(1,(Constants!$B$20-W233)/Constants!$B$20))))))</f>
        <v/>
      </c>
      <c r="CF233" s="74" t="str">
        <f aca="false">IF(CE233="","",CE233*BZ233)</f>
        <v/>
      </c>
      <c r="CG233" s="75" t="str">
        <f aca="false">IF(OR($BK233&lt;&gt;Constants!$B$12,NOT($BY233)),"",CB233+CD233+CF233)</f>
        <v/>
      </c>
      <c r="CH233" s="73" t="b">
        <f aca="false">IF(OR(BN233="",BX233=""),TRUE(),BN233&lt;&gt;BX233)</f>
        <v>1</v>
      </c>
      <c r="CI233" s="74" t="str">
        <f aca="false">IF(OR($BK233&lt;&gt;Constants!$B$12,$BB233&lt;&gt;TRUE(),NOT($CH233)),"",IF(NOT($BE233),TRUE(),IF($BG233="","",$BG233)))</f>
        <v/>
      </c>
      <c r="CJ233" s="74" t="b">
        <f aca="false">IF(CI233="",FALSE(),IF(NOT($BE233),TRUE(),IF($BG233,ISNUMBER(AG233),ISNUMBER(AF233))))</f>
        <v>0</v>
      </c>
      <c r="CK233" s="76" t="str">
        <f aca="false">IF(CJ233,IF($AJ233,1,Constants!$B$22)*POWER(Constants!$B$23,MAX($BC233,0))*POWER(Constants!$B$24,MAX($BD233,0)),"")</f>
        <v/>
      </c>
      <c r="CL233" s="74" t="str">
        <f aca="false">IF(OR($BK233&lt;&gt;Constants!$B$12,NOT($CJ233)),"",IF(NOT($BE233),0,Constants!$B$19*IF($BG233,1,MAX(0,MIN(1,(Constants!$B$20-AF233)/Constants!$B$20)))))</f>
        <v/>
      </c>
      <c r="CM233" s="74" t="str">
        <f aca="false">IF(CL233="","",CL233*IF($BF233,1,Constants!$B$25)*CK233)</f>
        <v/>
      </c>
      <c r="CN233" s="74" t="str">
        <f aca="false">IF(OR($BK233&lt;&gt;Constants!$B$12,NOT($CJ233)),"",IF(NOT($BE233),0,IF(NOT($BG233),0,MAX(0,Constants!$B$21*(1-ABS(AG233-$BM233)/$BM233)))))</f>
        <v/>
      </c>
      <c r="CO233" s="74" t="str">
        <f aca="false">IF(CN233="","",CN233*CK233)</f>
        <v/>
      </c>
      <c r="CP233" s="74" t="str">
        <f aca="false">IF(OR($BK233&lt;&gt;Constants!$B$12,NOT($CJ233)),"",IF(OR(NOT($BE233),NOT($BF233)),0,MIN(Constants!$B$18,(Constants!$B$29*$BH233+Constants!$B$30*$BI233)*IF($BG233,1,MAX(0,MIN(1,(Constants!$B$20-AF233)/Constants!$B$20))))))</f>
        <v/>
      </c>
      <c r="CQ233" s="74" t="str">
        <f aca="false">IF(CP233="","",CP233*CK233)</f>
        <v/>
      </c>
      <c r="CR233" s="75" t="str">
        <f aca="false">IF(OR($BK233&lt;&gt;Constants!$B$12,NOT($CJ233)),"",CM233+CO233+CQ233)</f>
        <v/>
      </c>
      <c r="CS233" s="73" t="str">
        <f aca="false">IF(OR($BK233&lt;&gt;Constants!$B$12,ISBLANK($C233)),"",BW233)</f>
        <v/>
      </c>
      <c r="CT233" s="74" t="str">
        <f aca="false">IF(OR($BK233&lt;&gt;Constants!$B$12,ISBLANK($C233)),"",CG233)</f>
        <v/>
      </c>
      <c r="CU233" s="75" t="str">
        <f aca="false">IF(OR($BK233&lt;&gt;Constants!$B$12,ISBLANK($C233)),"",CR233)</f>
        <v/>
      </c>
      <c r="CV233" s="74" t="str">
        <f aca="false">IF(OR($BK233&lt;&gt;Constants!$B$12,ISBLANK($C233)),"",IF(COUNT(CS233:CU233)=0,0,MAX(CS233:CU233)))</f>
        <v/>
      </c>
      <c r="CW233" s="74" t="str">
        <f aca="false">IF($BK233&lt;&gt;Constants!$B$12,"",CV233)</f>
        <v/>
      </c>
      <c r="CX233" s="74" t="str">
        <f aca="false">IF(ISNUMBER(CW233), RANK(CW233,$CW$11:$CW$510), "")</f>
        <v/>
      </c>
      <c r="CY233" s="73" t="str">
        <f aca="false">IF(OR($BK233&lt;&gt;Constants!$B$12,ISBLANK($C233)),"",MAX(BT233,CD233,CO233))</f>
        <v/>
      </c>
      <c r="CZ233" s="74" t="str">
        <f aca="false">IF(ISNUMBER(CY233), RANK(CY233,CY$11:CY$510), "")</f>
        <v/>
      </c>
      <c r="DA233" s="74" t="str">
        <f aca="false">IF(OR($BK233&lt;&gt;Constants!$B$12,ISBLANK($C233)),"",MAX(AM233,AU233,IF($CH233,BC233,0)))</f>
        <v/>
      </c>
      <c r="DB233" s="74" t="str">
        <f aca="false">IF(ISNUMBER(DA233), RANK(DA233,DA$11:DA$510,1), "")</f>
        <v/>
      </c>
      <c r="DC233" s="74" t="str">
        <f aca="false">IF(OR($BK233&lt;&gt;Constants!$B$12,ISBLANK($C233)),"",MAX(BV233,CF233,CQ233))</f>
        <v/>
      </c>
      <c r="DD233" s="74" t="str">
        <f aca="false">IF(ISNUMBER(DC233),RANK(DC233,DC$11:DC$510),"")</f>
        <v/>
      </c>
      <c r="DE233" s="77" t="str">
        <f aca="false">IFERROR(IF(OR($BK233&lt;&gt;Constants!$B$12, ISBLANK($C233)),"",LARGE(CS233:CU233,2)), 0)</f>
        <v/>
      </c>
      <c r="DF233" s="75" t="str">
        <f aca="false">IF(ISNUMBER(DE233), RANK(DE233,DE$11:DE$510), "")</f>
        <v/>
      </c>
      <c r="DG233" s="74" t="str">
        <f aca="false">IF(ISBLANK($C233),"",IF(BK233=Constants!$B$12,RANK($CX233, $CX$11:$CX$510, 1)+
SUMPRODUCT(--($CX$11:$CX$510=$CX233),--($CZ233&gt;$CZ$11:$CZ$510))+
SUMPRODUCT(--($CX$11:$CX$510=$CX233),--($CZ233=$CZ$11:$CZ$510),--($DB233&gt;$DB$11:$DB$510))+
SUMPRODUCT(--($CX$11:$CX$510=$CX233),--($CZ233=$CZ$11:$CZ$510),--($DB233=$DB$11:$DB$510), --($DD233&gt;$DD$11:$DD$510))+
SUMPRODUCT(--($CX$11:$CX$510=$CX233),--($CZ233=$CZ$11:$CZ$510),--($DB233=$DB$11:$DB$510), --($DD233=$DD$11:$DD$510), --($DF233&gt;$DF$11:$DF$510))
,BK233)
)</f>
        <v/>
      </c>
      <c r="DH233" s="74" t="str">
        <f aca="false">IF(ISBLANK(C233),"",IF(BK233&lt;&gt;Constants!$B$12, BK233, CX233-DG233))</f>
        <v/>
      </c>
      <c r="DI233" s="75"/>
      <c r="DJ233" s="78"/>
      <c r="DK233" s="79" t="str">
        <f aca="false">IF(ISBLANK($C233),"",IF($BK233=Constants!$B$13,$BM233,""))</f>
        <v/>
      </c>
      <c r="DL233" s="78" t="str">
        <f aca="false">IF(ISBLANK($C233),"",IF($BK233&lt;&gt;Constants!$B$12,"",IF(COUNT($CS233:$CU233)=0,"",MATCH($CV233,$CS233:$CU233,0))))</f>
        <v/>
      </c>
      <c r="DM233" s="80" t="str">
        <f aca="false">IF(ISNUMBER($DL233),CHOOSE($DL233,$BR233,$CB233,$CM233),"")</f>
        <v/>
      </c>
      <c r="DN233" s="80" t="str">
        <f aca="false">IF(ISNUMBER($DL233),CHOOSE($DL233,$BT233,$CD233,$CO233),"")</f>
        <v/>
      </c>
      <c r="DO233" s="80" t="str">
        <f aca="false">IF(ISNUMBER($DL233),CHOOSE($DL233,$BV233,$CF233,$CQ233),"")</f>
        <v/>
      </c>
      <c r="DP233" s="81" t="str">
        <f aca="false">IF(ISBLANK(C233),"",IF(BK233&lt;&gt;Constants!$B$12, BK233 ,CW233))</f>
        <v/>
      </c>
      <c r="DQ233" s="82" t="str">
        <f aca="false">IF(ISBLANK($C233),"",IF($BK233&lt;&gt;Constants!$B$12,$BK233,$BL233))</f>
        <v/>
      </c>
      <c r="DR233" s="82" t="str">
        <f aca="false">IF(ISBLANK(C233),"",DH233)</f>
        <v/>
      </c>
      <c r="DS233" s="82" t="str">
        <f aca="false">IF(ISBLANK(C233),"",DG233)</f>
        <v/>
      </c>
      <c r="DT233" s="83" t="str">
        <f aca="false">IF(ISBLANK(C233),
  "",
IF(DS233=Constants!$B$9,COUNTA($C$11:$C510)+2,IF(DS233=Constants!$B$10,COUNTA($C$11:$C510)+1,IF(DS233=Constants!$B$11,COUNTA($C$11:$C510),DS233))))</f>
        <v/>
      </c>
      <c r="DU233" s="3"/>
      <c r="DV233" s="84" t="n">
        <f aca="false">IF(OR(ISNUMBER(DS233),DS233="DQ",DS233="P",DS233="NS"),
    1,
    0
)</f>
        <v>0</v>
      </c>
      <c r="DW233" s="84" t="n">
        <v>223</v>
      </c>
      <c r="DX233" s="84" t="str">
        <f aca="false">IF(ISBLANK($C233),"",IF(ISNUMBER(DT233),DT233+ROW($B233)/1000,""))</f>
        <v/>
      </c>
      <c r="DY233" s="84" t="str">
        <f aca="false">IF(ISNUMBER(DX233), RANK(DX233,DX$11:DX$510,1), "")</f>
        <v/>
      </c>
      <c r="DZ233" s="84" t="str">
        <f aca="false">IF(ISBLANK($C233),
    "",
    $B233
)</f>
        <v/>
      </c>
      <c r="EA233" s="84" t="str">
        <f aca="false">IF(ISBLANK($C233),
    "",
    $C233
)</f>
        <v/>
      </c>
      <c r="EB233" s="84" t="str">
        <f aca="false">IF(ISBLANK($C233),
    "",
    $D233
)</f>
        <v/>
      </c>
      <c r="EC233" s="84" t="str">
        <f aca="false">IF(ISBLANK($C233),"",$DQ233)</f>
        <v/>
      </c>
      <c r="ED233" s="86" t="str">
        <f aca="false">DP233</f>
        <v/>
      </c>
      <c r="EE233" s="84" t="str">
        <f aca="false">IF(ISBLANK($C233),
    "",
    DS233
)</f>
        <v/>
      </c>
      <c r="EF233" s="87" t="str">
        <f aca="false">IF(DW233&gt;DV$10,
    "",
    VLOOKUP(DW233,DY$11:EE731,7,FALSE())
)</f>
        <v/>
      </c>
      <c r="EG233" s="88" t="str">
        <f aca="false">IF(DW233&gt;DV$10,
    "",
    VLOOKUP(DW233,DY$11:EE731,2,FALSE())
)</f>
        <v/>
      </c>
      <c r="EH233" s="88" t="str">
        <f aca="false">IF(DW233&gt;DV$10,
    "",
    VLOOKUP(DW233,DY$11:EE731,3,FALSE())
)</f>
        <v/>
      </c>
      <c r="EI233" s="88" t="str">
        <f aca="false">IF(DW233&gt;DV$10,
    "",
    VLOOKUP(DW233,DY$11:EE731,4,FALSE())
)</f>
        <v/>
      </c>
      <c r="EJ233" s="89" t="str">
        <f aca="false">IF(DW233&gt;DV$10,
    "",
    VLOOKUP(DW233,DY$11:EE731,6,FALSE())
)</f>
        <v/>
      </c>
      <c r="EK233" s="59"/>
    </row>
    <row r="234" customFormat="false" ht="15.75" hidden="false" customHeight="false" outlineLevel="0" collapsed="false">
      <c r="A234" s="3"/>
      <c r="B234" s="155"/>
      <c r="C234" s="156"/>
      <c r="D234" s="96"/>
      <c r="E234" s="157"/>
      <c r="F234" s="148"/>
      <c r="G234" s="148"/>
      <c r="H234" s="149"/>
      <c r="I234" s="150"/>
      <c r="J234" s="151"/>
      <c r="K234" s="151"/>
      <c r="L234" s="151"/>
      <c r="M234" s="151"/>
      <c r="N234" s="152"/>
      <c r="O234" s="103"/>
      <c r="P234" s="148"/>
      <c r="Q234" s="149"/>
      <c r="R234" s="150"/>
      <c r="S234" s="151"/>
      <c r="T234" s="151"/>
      <c r="U234" s="151"/>
      <c r="V234" s="151"/>
      <c r="W234" s="152"/>
      <c r="X234" s="103"/>
      <c r="Y234" s="148"/>
      <c r="Z234" s="149"/>
      <c r="AA234" s="150"/>
      <c r="AB234" s="151"/>
      <c r="AC234" s="151"/>
      <c r="AD234" s="151"/>
      <c r="AE234" s="151"/>
      <c r="AF234" s="152"/>
      <c r="AG234" s="104"/>
      <c r="AH234" s="150"/>
      <c r="AI234" s="73"/>
      <c r="AJ234" s="73" t="str">
        <f aca="false">IF(ISBLANK($C234),
  "",
IF(E234=Constants!$B$7,
  TRUE(),
IF(E234=Constants!$B$8,
  FALSE(),
  TRUE()
)))</f>
        <v/>
      </c>
      <c r="AK234" s="74" t="str">
        <f aca="false">IF(ISBLANK($C234),"",IF(F234=Constants!$B$8,FALSE(),TRUE()))</f>
        <v/>
      </c>
      <c r="AL234" s="74" t="str">
        <f aca="false">IF(ISBLANK($C234),"",COUNTA($G234:$O234)&gt;0)</f>
        <v/>
      </c>
      <c r="AM234" s="74" t="str">
        <f aca="false">IF(OR(ISBLANK($C234),$AL234&lt;&gt;TRUE()),"",IF(ISBLANK(G234),Constants!$B$27,MAX(0,G234)))</f>
        <v/>
      </c>
      <c r="AN234" s="74" t="str">
        <f aca="false">IF(OR(ISBLANK($C234),$AL234&lt;&gt;TRUE()),"",IF(ISBLANK(H234),Constants!$B$28,MAX(0,H234)))</f>
        <v/>
      </c>
      <c r="AO234" s="74" t="str">
        <f aca="false">IF(OR(ISBLANK($C234),$AL234&lt;&gt;TRUE()),"",IF(J234=Constants!$B$7,TRUE(),IF(J234=Constants!$B$8,FALSE(),TRUE())))</f>
        <v/>
      </c>
      <c r="AP234" s="74" t="str">
        <f aca="false">IF(OR(ISBLANK($C234),$AL234&lt;&gt;TRUE()),"",IF(I234=Constants!$B$7,TRUE(),IF(I234=Constants!$B$8,FALSE(),TRUE())))</f>
        <v/>
      </c>
      <c r="AQ234" s="74" t="str">
        <f aca="false">IF(OR(ISBLANK($C234),$AL234&lt;&gt;TRUE()),"",IF(K234=Constants!$B$33,TRUE(),IF(K234=Constants!$B$34,FALSE(),IF(AND(ISNUMBER(O234),OR(ISBLANK(N234),N234=0)),TRUE(),IF(AND(ISBLANK(O234),ISNUMBER(N234),N234&lt;&gt;0),FALSE(),"")))))</f>
        <v/>
      </c>
      <c r="AR234" s="74" t="str">
        <f aca="false">IF(OR(ISBLANK($C234),$AL234&lt;&gt;TRUE()),"",IF(ISBLANK(L234),Constants!$B$35,MAX(0,MIN(Constants!$B$31,L234))))</f>
        <v/>
      </c>
      <c r="AS234" s="74" t="str">
        <f aca="false">IF(OR(ISBLANK($C234),$AL234&lt;&gt;TRUE()),"",IF(ISBLANK(M234),Constants!$B$35,MAX(0,MIN(Constants!$B$32,M234))))</f>
        <v/>
      </c>
      <c r="AT234" s="74" t="str">
        <f aca="false">IF(ISBLANK($C234),"",COUNTA($P234:$X234)&gt;0)</f>
        <v/>
      </c>
      <c r="AU234" s="74" t="str">
        <f aca="false">IF(OR(ISBLANK($C234),$AT234&lt;&gt;TRUE()),"",IF(ISBLANK(P234),Constants!$B$27,MAX(0,P234)))</f>
        <v/>
      </c>
      <c r="AV234" s="74" t="str">
        <f aca="false">IF(OR(ISBLANK($C234),$AT234&lt;&gt;TRUE()),"",IF(ISBLANK(Q234),Constants!$B$28,MAX(0,Q234)))</f>
        <v/>
      </c>
      <c r="AW234" s="74" t="str">
        <f aca="false">IF(OR(ISBLANK($C234),$AT234&lt;&gt;TRUE()),"",IF(S234=Constants!$B$7,TRUE(),IF(S234=Constants!$B$8,FALSE(),TRUE())))</f>
        <v/>
      </c>
      <c r="AX234" s="74" t="str">
        <f aca="false">IF(OR(ISBLANK($C234),$AT234&lt;&gt;TRUE()),"",IF(R234=Constants!$B$7,TRUE(),IF(R234=Constants!$B$8,FALSE(),TRUE())))</f>
        <v/>
      </c>
      <c r="AY234" s="74" t="str">
        <f aca="false">IF(OR(ISBLANK($C234),$AT234&lt;&gt;TRUE()),"",IF(T234=Constants!$B$33,TRUE(),IF(T234=Constants!$B$34,FALSE(),IF(AND(ISNUMBER(X234),OR(ISBLANK(W234),W234=0)),TRUE(),IF(AND(ISBLANK(X234),ISNUMBER(W234),W234&lt;&gt;0),FALSE(),"")))))</f>
        <v/>
      </c>
      <c r="AZ234" s="74" t="str">
        <f aca="false">IF(OR(ISBLANK($C234),$AT234&lt;&gt;TRUE()),"",IF(ISBLANK(U234),Constants!$B$35,MAX(0,MIN(Constants!$B$31,U234))))</f>
        <v/>
      </c>
      <c r="BA234" s="74" t="str">
        <f aca="false">IF(OR(ISBLANK($C234),$AT234&lt;&gt;TRUE()),"",IF(ISBLANK(V234),Constants!$B$35,MAX(0,MIN(Constants!$B$32,V234))))</f>
        <v/>
      </c>
      <c r="BB234" s="74" t="str">
        <f aca="false">IF(ISBLANK($C234),"",COUNTA($Y234:$AG234)&gt;0)</f>
        <v/>
      </c>
      <c r="BC234" s="74" t="str">
        <f aca="false">IF(OR(ISBLANK($C234),$BB234&lt;&gt;TRUE()),"",IF(ISBLANK(Y234),Constants!$B$27,MAX(0,Y234)))</f>
        <v/>
      </c>
      <c r="BD234" s="74" t="str">
        <f aca="false">IF(OR(ISBLANK($C234),$BB234&lt;&gt;TRUE()),"",IF(ISBLANK(Z234),Constants!$B$28,MAX(0,Z234)))</f>
        <v/>
      </c>
      <c r="BE234" s="74" t="str">
        <f aca="false">IF(OR(ISBLANK($C234),$BB234&lt;&gt;TRUE()),"",IF(AB234=Constants!$B$7,TRUE(),IF(AB234=Constants!$B$8,FALSE(),TRUE())))</f>
        <v/>
      </c>
      <c r="BF234" s="74" t="str">
        <f aca="false">IF(OR(ISBLANK($C234),$BB234&lt;&gt;TRUE()),"",IF(AA234=Constants!$B$7,TRUE(),IF(AA234=Constants!$B$8,FALSE(),TRUE())))</f>
        <v/>
      </c>
      <c r="BG234" s="74" t="str">
        <f aca="false">IF(OR(ISBLANK($C234),$BB234&lt;&gt;TRUE()),"",IF(AC234=Constants!$B$33,TRUE(),IF(AC234=Constants!$B$34,FALSE(),IF(AND(ISNUMBER(AG234),OR(ISBLANK(AF234),AF234=0)),TRUE(),IF(AND(ISBLANK(AG234),ISNUMBER(AF234),AF234&lt;&gt;0),FALSE(),"")))))</f>
        <v/>
      </c>
      <c r="BH234" s="74" t="str">
        <f aca="false">IF(OR(ISBLANK($C234),$BB234&lt;&gt;TRUE()),"",IF(ISBLANK(AD234),Constants!$B$35,MAX(0,MIN(Constants!$B$31,AD234))))</f>
        <v/>
      </c>
      <c r="BI234" s="74" t="str">
        <f aca="false">IF(OR(ISBLANK($C234),$BB234&lt;&gt;TRUE()),"",IF(ISBLANK(AE234),Constants!$B$35,MAX(0,MIN(Constants!$B$32,AE234))))</f>
        <v/>
      </c>
      <c r="BJ234" s="75" t="str">
        <f aca="false">IF(ISBLANK($C234),
  "",
IF(AH234=Constants!$B$7,
  TRUE(),
IF(AH234=Constants!$B$8,
  FALSE(),
  FALSE()
)))</f>
        <v/>
      </c>
      <c r="BK234" s="74" t="str">
        <f aca="false">IF(ISBLANK($C234),"",IF($BJ234,Constants!$B$9,IF(COUNTA($E234:$AH234)=0,Constants!$B$10,IF(NOT($AK234),Constants!$B$11,IF(AND(NOT(ISNUMBER($BM234)),COUNTA($O234,$X234,$AG234)&gt;0),Constants!$B$13,Constants!$B$12)))))</f>
        <v/>
      </c>
      <c r="BL234" s="74" t="str">
        <f aca="false">IF(ISBLANK($C234),"",IF($BK234&lt;&gt;Constants!$B$12,$BK234,Constants!$B$4))</f>
        <v/>
      </c>
      <c r="BM234" s="73" t="str">
        <f aca="false">IF(OR(ISBLANK($D$8), NOT(ISNUMBER($D$8))), Constants!$B$17,$D$8)</f>
        <v>ERROR: Set Target Time in cell D8</v>
      </c>
      <c r="BN234" s="73" t="str">
        <f aca="false">IF(OR($BK234&lt;&gt;Constants!$B$12,$AL234&lt;&gt;TRUE()),"",IF(NOT($AO234),TRUE(),IF($AQ234="","",$AQ234)))</f>
        <v/>
      </c>
      <c r="BO234" s="74" t="b">
        <f aca="false">IF(BN234="",FALSE(),IF(NOT($AO234),TRUE(),IF($AQ234,ISNUMBER(O234),ISNUMBER(N234))))</f>
        <v>0</v>
      </c>
      <c r="BP234" s="76" t="str">
        <f aca="false">IF(BO234,IF($AJ234,1,Constants!$B$22)*POWER(Constants!$B$23,MAX($AM234,0))*POWER(Constants!$B$24,MAX($AN234,0)),"")</f>
        <v/>
      </c>
      <c r="BQ234" s="74" t="str">
        <f aca="false">IF(OR($BK234&lt;&gt;Constants!$B$12,NOT($BO234)),"",IF(NOT($AO234),0,Constants!$B$19*IF($AQ234,1,MAX(0,MIN(1,(Constants!$B$20-N234)/Constants!$B$20)))))</f>
        <v/>
      </c>
      <c r="BR234" s="74" t="str">
        <f aca="false">IF(BQ234="","",BQ234*IF($AP234,1,Constants!$B$25)*BP234)</f>
        <v/>
      </c>
      <c r="BS234" s="74" t="str">
        <f aca="false">IF(OR($BK234&lt;&gt;Constants!$B$12,NOT($BO234)),"",IF(NOT($AO234),0,IF(NOT($AQ234),0,MAX(0,Constants!$B$21*(1-ABS(O234-$BM234)/$BM234)))))</f>
        <v/>
      </c>
      <c r="BT234" s="74" t="str">
        <f aca="false">IF(BS234="","",BS234*BP234)</f>
        <v/>
      </c>
      <c r="BU234" s="74" t="str">
        <f aca="false">IF(OR($BK234&lt;&gt;Constants!$B$12,NOT($BO234)),"",IF(OR(NOT($AO234),NOT($AP234)),0,MIN(Constants!$B$18,(Constants!$B$29*$AR234+Constants!$B$30*$AS234)*IF($AQ234,1,MAX(0,MIN(1,(Constants!$B$20-N234)/Constants!$B$20))))))</f>
        <v/>
      </c>
      <c r="BV234" s="74" t="str">
        <f aca="false">IF(BU234="","",BU234*BP234)</f>
        <v/>
      </c>
      <c r="BW234" s="75" t="str">
        <f aca="false">IF(OR($BK234&lt;&gt;Constants!$B$12,NOT($BO234)),"",BR234+BT234+BV234)</f>
        <v/>
      </c>
      <c r="BX234" s="73" t="str">
        <f aca="false">IF(OR($BK234&lt;&gt;Constants!$B$12,$AT234&lt;&gt;TRUE()),"",IF(NOT($AW234),TRUE(),IF($AY234="","",$AY234)))</f>
        <v/>
      </c>
      <c r="BY234" s="74" t="b">
        <f aca="false">IF(BX234="",FALSE(),IF(NOT($AW234),TRUE(),IF($AY234,ISNUMBER(X234),ISNUMBER(W234))))</f>
        <v>0</v>
      </c>
      <c r="BZ234" s="76" t="str">
        <f aca="false">IF(BY234,IF($AJ234,1,Constants!$B$22)*POWER(Constants!$B$23,MAX($AU234,0))*POWER(Constants!$B$24,MAX($AV234,0)),"")</f>
        <v/>
      </c>
      <c r="CA234" s="74" t="str">
        <f aca="false">IF(OR($BK234&lt;&gt;Constants!$B$12,NOT($BY234)),"",IF(NOT($AW234),0,Constants!$B$19*IF($AY234,1,MAX(0,MIN(1,(Constants!$B$20-W234)/Constants!$B$20)))))</f>
        <v/>
      </c>
      <c r="CB234" s="74" t="str">
        <f aca="false">IF(CA234="","",CA234*IF($AX234,1,Constants!$B$25)*BZ234)</f>
        <v/>
      </c>
      <c r="CC234" s="74" t="str">
        <f aca="false">IF(OR($BK234&lt;&gt;Constants!$B$12,NOT($BY234)),"",IF(NOT($AW234),0,IF(NOT($AY234),0,MAX(0,Constants!$B$21*(1-ABS(X234-$BM234)/$BM234)))))</f>
        <v/>
      </c>
      <c r="CD234" s="74" t="str">
        <f aca="false">IF(CC234="","",CC234*BZ234)</f>
        <v/>
      </c>
      <c r="CE234" s="74" t="str">
        <f aca="false">IF(OR($BK234&lt;&gt;Constants!$B$12,NOT($BY234)),"",IF(OR(NOT($AW234),NOT($AX234)),0,MIN(Constants!$B$18,(Constants!$B$29*$AZ234+Constants!$B$30*$BA234)*IF($AY234,1,MAX(0,MIN(1,(Constants!$B$20-W234)/Constants!$B$20))))))</f>
        <v/>
      </c>
      <c r="CF234" s="74" t="str">
        <f aca="false">IF(CE234="","",CE234*BZ234)</f>
        <v/>
      </c>
      <c r="CG234" s="75" t="str">
        <f aca="false">IF(OR($BK234&lt;&gt;Constants!$B$12,NOT($BY234)),"",CB234+CD234+CF234)</f>
        <v/>
      </c>
      <c r="CH234" s="73" t="b">
        <f aca="false">IF(OR(BN234="",BX234=""),TRUE(),BN234&lt;&gt;BX234)</f>
        <v>1</v>
      </c>
      <c r="CI234" s="74" t="str">
        <f aca="false">IF(OR($BK234&lt;&gt;Constants!$B$12,$BB234&lt;&gt;TRUE(),NOT($CH234)),"",IF(NOT($BE234),TRUE(),IF($BG234="","",$BG234)))</f>
        <v/>
      </c>
      <c r="CJ234" s="74" t="b">
        <f aca="false">IF(CI234="",FALSE(),IF(NOT($BE234),TRUE(),IF($BG234,ISNUMBER(AG234),ISNUMBER(AF234))))</f>
        <v>0</v>
      </c>
      <c r="CK234" s="76" t="str">
        <f aca="false">IF(CJ234,IF($AJ234,1,Constants!$B$22)*POWER(Constants!$B$23,MAX($BC234,0))*POWER(Constants!$B$24,MAX($BD234,0)),"")</f>
        <v/>
      </c>
      <c r="CL234" s="74" t="str">
        <f aca="false">IF(OR($BK234&lt;&gt;Constants!$B$12,NOT($CJ234)),"",IF(NOT($BE234),0,Constants!$B$19*IF($BG234,1,MAX(0,MIN(1,(Constants!$B$20-AF234)/Constants!$B$20)))))</f>
        <v/>
      </c>
      <c r="CM234" s="74" t="str">
        <f aca="false">IF(CL234="","",CL234*IF($BF234,1,Constants!$B$25)*CK234)</f>
        <v/>
      </c>
      <c r="CN234" s="74" t="str">
        <f aca="false">IF(OR($BK234&lt;&gt;Constants!$B$12,NOT($CJ234)),"",IF(NOT($BE234),0,IF(NOT($BG234),0,MAX(0,Constants!$B$21*(1-ABS(AG234-$BM234)/$BM234)))))</f>
        <v/>
      </c>
      <c r="CO234" s="74" t="str">
        <f aca="false">IF(CN234="","",CN234*CK234)</f>
        <v/>
      </c>
      <c r="CP234" s="74" t="str">
        <f aca="false">IF(OR($BK234&lt;&gt;Constants!$B$12,NOT($CJ234)),"",IF(OR(NOT($BE234),NOT($BF234)),0,MIN(Constants!$B$18,(Constants!$B$29*$BH234+Constants!$B$30*$BI234)*IF($BG234,1,MAX(0,MIN(1,(Constants!$B$20-AF234)/Constants!$B$20))))))</f>
        <v/>
      </c>
      <c r="CQ234" s="74" t="str">
        <f aca="false">IF(CP234="","",CP234*CK234)</f>
        <v/>
      </c>
      <c r="CR234" s="75" t="str">
        <f aca="false">IF(OR($BK234&lt;&gt;Constants!$B$12,NOT($CJ234)),"",CM234+CO234+CQ234)</f>
        <v/>
      </c>
      <c r="CS234" s="73" t="str">
        <f aca="false">IF(OR($BK234&lt;&gt;Constants!$B$12,ISBLANK($C234)),"",BW234)</f>
        <v/>
      </c>
      <c r="CT234" s="74" t="str">
        <f aca="false">IF(OR($BK234&lt;&gt;Constants!$B$12,ISBLANK($C234)),"",CG234)</f>
        <v/>
      </c>
      <c r="CU234" s="75" t="str">
        <f aca="false">IF(OR($BK234&lt;&gt;Constants!$B$12,ISBLANK($C234)),"",CR234)</f>
        <v/>
      </c>
      <c r="CV234" s="74" t="str">
        <f aca="false">IF(OR($BK234&lt;&gt;Constants!$B$12,ISBLANK($C234)),"",IF(COUNT(CS234:CU234)=0,0,MAX(CS234:CU234)))</f>
        <v/>
      </c>
      <c r="CW234" s="74" t="str">
        <f aca="false">IF($BK234&lt;&gt;Constants!$B$12,"",CV234)</f>
        <v/>
      </c>
      <c r="CX234" s="74" t="str">
        <f aca="false">IF(ISNUMBER(CW234), RANK(CW234,$CW$11:$CW$510), "")</f>
        <v/>
      </c>
      <c r="CY234" s="73" t="str">
        <f aca="false">IF(OR($BK234&lt;&gt;Constants!$B$12,ISBLANK($C234)),"",MAX(BT234,CD234,CO234))</f>
        <v/>
      </c>
      <c r="CZ234" s="74" t="str">
        <f aca="false">IF(ISNUMBER(CY234), RANK(CY234,CY$11:CY$510), "")</f>
        <v/>
      </c>
      <c r="DA234" s="74" t="str">
        <f aca="false">IF(OR($BK234&lt;&gt;Constants!$B$12,ISBLANK($C234)),"",MAX(AM234,AU234,IF($CH234,BC234,0)))</f>
        <v/>
      </c>
      <c r="DB234" s="74" t="str">
        <f aca="false">IF(ISNUMBER(DA234), RANK(DA234,DA$11:DA$510,1), "")</f>
        <v/>
      </c>
      <c r="DC234" s="74" t="str">
        <f aca="false">IF(OR($BK234&lt;&gt;Constants!$B$12,ISBLANK($C234)),"",MAX(BV234,CF234,CQ234))</f>
        <v/>
      </c>
      <c r="DD234" s="74" t="str">
        <f aca="false">IF(ISNUMBER(DC234),RANK(DC234,DC$11:DC$510),"")</f>
        <v/>
      </c>
      <c r="DE234" s="77" t="str">
        <f aca="false">IFERROR(IF(OR($BK234&lt;&gt;Constants!$B$12, ISBLANK($C234)),"",LARGE(CS234:CU234,2)), 0)</f>
        <v/>
      </c>
      <c r="DF234" s="75" t="str">
        <f aca="false">IF(ISNUMBER(DE234), RANK(DE234,DE$11:DE$510), "")</f>
        <v/>
      </c>
      <c r="DG234" s="74" t="str">
        <f aca="false">IF(ISBLANK($C234),"",IF(BK234=Constants!$B$12,RANK($CX234, $CX$11:$CX$510, 1)+
SUMPRODUCT(--($CX$11:$CX$510=$CX234),--($CZ234&gt;$CZ$11:$CZ$510))+
SUMPRODUCT(--($CX$11:$CX$510=$CX234),--($CZ234=$CZ$11:$CZ$510),--($DB234&gt;$DB$11:$DB$510))+
SUMPRODUCT(--($CX$11:$CX$510=$CX234),--($CZ234=$CZ$11:$CZ$510),--($DB234=$DB$11:$DB$510), --($DD234&gt;$DD$11:$DD$510))+
SUMPRODUCT(--($CX$11:$CX$510=$CX234),--($CZ234=$CZ$11:$CZ$510),--($DB234=$DB$11:$DB$510), --($DD234=$DD$11:$DD$510), --($DF234&gt;$DF$11:$DF$510))
,BK234)
)</f>
        <v/>
      </c>
      <c r="DH234" s="74" t="str">
        <f aca="false">IF(ISBLANK(C234),"",IF(BK234&lt;&gt;Constants!$B$12, BK234, CX234-DG234))</f>
        <v/>
      </c>
      <c r="DI234" s="75"/>
      <c r="DJ234" s="78"/>
      <c r="DK234" s="79" t="str">
        <f aca="false">IF(ISBLANK($C234),"",IF($BK234=Constants!$B$13,$BM234,""))</f>
        <v/>
      </c>
      <c r="DL234" s="78" t="str">
        <f aca="false">IF(ISBLANK($C234),"",IF($BK234&lt;&gt;Constants!$B$12,"",IF(COUNT($CS234:$CU234)=0,"",MATCH($CV234,$CS234:$CU234,0))))</f>
        <v/>
      </c>
      <c r="DM234" s="80" t="str">
        <f aca="false">IF(ISNUMBER($DL234),CHOOSE($DL234,$BR234,$CB234,$CM234),"")</f>
        <v/>
      </c>
      <c r="DN234" s="80" t="str">
        <f aca="false">IF(ISNUMBER($DL234),CHOOSE($DL234,$BT234,$CD234,$CO234),"")</f>
        <v/>
      </c>
      <c r="DO234" s="80" t="str">
        <f aca="false">IF(ISNUMBER($DL234),CHOOSE($DL234,$BV234,$CF234,$CQ234),"")</f>
        <v/>
      </c>
      <c r="DP234" s="81" t="str">
        <f aca="false">IF(ISBLANK(C234),"",IF(BK234&lt;&gt;Constants!$B$12, BK234 ,CW234))</f>
        <v/>
      </c>
      <c r="DQ234" s="82" t="str">
        <f aca="false">IF(ISBLANK($C234),"",IF($BK234&lt;&gt;Constants!$B$12,$BK234,$BL234))</f>
        <v/>
      </c>
      <c r="DR234" s="82" t="str">
        <f aca="false">IF(ISBLANK(C234),"",DH234)</f>
        <v/>
      </c>
      <c r="DS234" s="82" t="str">
        <f aca="false">IF(ISBLANK(C234),"",DG234)</f>
        <v/>
      </c>
      <c r="DT234" s="83" t="str">
        <f aca="false">IF(ISBLANK(C234),
  "",
IF(DS234=Constants!$B$9,COUNTA($C$11:$C510)+2,IF(DS234=Constants!$B$10,COUNTA($C$11:$C510)+1,IF(DS234=Constants!$B$11,COUNTA($C$11:$C510),DS234))))</f>
        <v/>
      </c>
      <c r="DU234" s="3"/>
      <c r="DV234" s="84" t="n">
        <f aca="false">IF(OR(ISNUMBER(DS234),DS234="DQ",DS234="P",DS234="NS"),
    1,
    0
)</f>
        <v>0</v>
      </c>
      <c r="DW234" s="84" t="n">
        <v>224</v>
      </c>
      <c r="DX234" s="84" t="str">
        <f aca="false">IF(ISBLANK($C234),"",IF(ISNUMBER(DT234),DT234+ROW($B234)/1000,""))</f>
        <v/>
      </c>
      <c r="DY234" s="84" t="str">
        <f aca="false">IF(ISNUMBER(DX234), RANK(DX234,DX$11:DX$510,1), "")</f>
        <v/>
      </c>
      <c r="DZ234" s="84" t="str">
        <f aca="false">IF(ISBLANK($C234),
    "",
    $B234
)</f>
        <v/>
      </c>
      <c r="EA234" s="84" t="str">
        <f aca="false">IF(ISBLANK($C234),
    "",
    $C234
)</f>
        <v/>
      </c>
      <c r="EB234" s="84" t="str">
        <f aca="false">IF(ISBLANK($C234),
    "",
    $D234
)</f>
        <v/>
      </c>
      <c r="EC234" s="84" t="str">
        <f aca="false">IF(ISBLANK($C234),"",$DQ234)</f>
        <v/>
      </c>
      <c r="ED234" s="86" t="str">
        <f aca="false">DP234</f>
        <v/>
      </c>
      <c r="EE234" s="84" t="str">
        <f aca="false">IF(ISBLANK($C234),
    "",
    DS234
)</f>
        <v/>
      </c>
      <c r="EF234" s="87" t="str">
        <f aca="false">IF(DW234&gt;DV$10,
    "",
    VLOOKUP(DW234,DY$11:EE732,7,FALSE())
)</f>
        <v/>
      </c>
      <c r="EG234" s="88" t="str">
        <f aca="false">IF(DW234&gt;DV$10,
    "",
    VLOOKUP(DW234,DY$11:EE732,2,FALSE())
)</f>
        <v/>
      </c>
      <c r="EH234" s="88" t="str">
        <f aca="false">IF(DW234&gt;DV$10,
    "",
    VLOOKUP(DW234,DY$11:EE732,3,FALSE())
)</f>
        <v/>
      </c>
      <c r="EI234" s="88" t="str">
        <f aca="false">IF(DW234&gt;DV$10,
    "",
    VLOOKUP(DW234,DY$11:EE732,4,FALSE())
)</f>
        <v/>
      </c>
      <c r="EJ234" s="89" t="str">
        <f aca="false">IF(DW234&gt;DV$10,
    "",
    VLOOKUP(DW234,DY$11:EE732,6,FALSE())
)</f>
        <v/>
      </c>
      <c r="EK234" s="59"/>
    </row>
    <row r="235" customFormat="false" ht="15.75" hidden="false" customHeight="false" outlineLevel="0" collapsed="false">
      <c r="A235" s="3"/>
      <c r="B235" s="155"/>
      <c r="C235" s="156"/>
      <c r="D235" s="96"/>
      <c r="E235" s="157"/>
      <c r="F235" s="148"/>
      <c r="G235" s="148"/>
      <c r="H235" s="149"/>
      <c r="I235" s="150"/>
      <c r="J235" s="151"/>
      <c r="K235" s="151"/>
      <c r="L235" s="151"/>
      <c r="M235" s="151"/>
      <c r="N235" s="152"/>
      <c r="O235" s="103"/>
      <c r="P235" s="148"/>
      <c r="Q235" s="149"/>
      <c r="R235" s="150"/>
      <c r="S235" s="151"/>
      <c r="T235" s="151"/>
      <c r="U235" s="151"/>
      <c r="V235" s="151"/>
      <c r="W235" s="152"/>
      <c r="X235" s="103"/>
      <c r="Y235" s="148"/>
      <c r="Z235" s="149"/>
      <c r="AA235" s="150"/>
      <c r="AB235" s="151"/>
      <c r="AC235" s="151"/>
      <c r="AD235" s="151"/>
      <c r="AE235" s="151"/>
      <c r="AF235" s="152"/>
      <c r="AG235" s="104"/>
      <c r="AH235" s="150"/>
      <c r="AI235" s="73"/>
      <c r="AJ235" s="73" t="str">
        <f aca="false">IF(ISBLANK($C235),
  "",
IF(E235=Constants!$B$7,
  TRUE(),
IF(E235=Constants!$B$8,
  FALSE(),
  TRUE()
)))</f>
        <v/>
      </c>
      <c r="AK235" s="74" t="str">
        <f aca="false">IF(ISBLANK($C235),"",IF(F235=Constants!$B$8,FALSE(),TRUE()))</f>
        <v/>
      </c>
      <c r="AL235" s="74" t="str">
        <f aca="false">IF(ISBLANK($C235),"",COUNTA($G235:$O235)&gt;0)</f>
        <v/>
      </c>
      <c r="AM235" s="74" t="str">
        <f aca="false">IF(OR(ISBLANK($C235),$AL235&lt;&gt;TRUE()),"",IF(ISBLANK(G235),Constants!$B$27,MAX(0,G235)))</f>
        <v/>
      </c>
      <c r="AN235" s="74" t="str">
        <f aca="false">IF(OR(ISBLANK($C235),$AL235&lt;&gt;TRUE()),"",IF(ISBLANK(H235),Constants!$B$28,MAX(0,H235)))</f>
        <v/>
      </c>
      <c r="AO235" s="74" t="str">
        <f aca="false">IF(OR(ISBLANK($C235),$AL235&lt;&gt;TRUE()),"",IF(J235=Constants!$B$7,TRUE(),IF(J235=Constants!$B$8,FALSE(),TRUE())))</f>
        <v/>
      </c>
      <c r="AP235" s="74" t="str">
        <f aca="false">IF(OR(ISBLANK($C235),$AL235&lt;&gt;TRUE()),"",IF(I235=Constants!$B$7,TRUE(),IF(I235=Constants!$B$8,FALSE(),TRUE())))</f>
        <v/>
      </c>
      <c r="AQ235" s="74" t="str">
        <f aca="false">IF(OR(ISBLANK($C235),$AL235&lt;&gt;TRUE()),"",IF(K235=Constants!$B$33,TRUE(),IF(K235=Constants!$B$34,FALSE(),IF(AND(ISNUMBER(O235),OR(ISBLANK(N235),N235=0)),TRUE(),IF(AND(ISBLANK(O235),ISNUMBER(N235),N235&lt;&gt;0),FALSE(),"")))))</f>
        <v/>
      </c>
      <c r="AR235" s="74" t="str">
        <f aca="false">IF(OR(ISBLANK($C235),$AL235&lt;&gt;TRUE()),"",IF(ISBLANK(L235),Constants!$B$35,MAX(0,MIN(Constants!$B$31,L235))))</f>
        <v/>
      </c>
      <c r="AS235" s="74" t="str">
        <f aca="false">IF(OR(ISBLANK($C235),$AL235&lt;&gt;TRUE()),"",IF(ISBLANK(M235),Constants!$B$35,MAX(0,MIN(Constants!$B$32,M235))))</f>
        <v/>
      </c>
      <c r="AT235" s="74" t="str">
        <f aca="false">IF(ISBLANK($C235),"",COUNTA($P235:$X235)&gt;0)</f>
        <v/>
      </c>
      <c r="AU235" s="74" t="str">
        <f aca="false">IF(OR(ISBLANK($C235),$AT235&lt;&gt;TRUE()),"",IF(ISBLANK(P235),Constants!$B$27,MAX(0,P235)))</f>
        <v/>
      </c>
      <c r="AV235" s="74" t="str">
        <f aca="false">IF(OR(ISBLANK($C235),$AT235&lt;&gt;TRUE()),"",IF(ISBLANK(Q235),Constants!$B$28,MAX(0,Q235)))</f>
        <v/>
      </c>
      <c r="AW235" s="74" t="str">
        <f aca="false">IF(OR(ISBLANK($C235),$AT235&lt;&gt;TRUE()),"",IF(S235=Constants!$B$7,TRUE(),IF(S235=Constants!$B$8,FALSE(),TRUE())))</f>
        <v/>
      </c>
      <c r="AX235" s="74" t="str">
        <f aca="false">IF(OR(ISBLANK($C235),$AT235&lt;&gt;TRUE()),"",IF(R235=Constants!$B$7,TRUE(),IF(R235=Constants!$B$8,FALSE(),TRUE())))</f>
        <v/>
      </c>
      <c r="AY235" s="74" t="str">
        <f aca="false">IF(OR(ISBLANK($C235),$AT235&lt;&gt;TRUE()),"",IF(T235=Constants!$B$33,TRUE(),IF(T235=Constants!$B$34,FALSE(),IF(AND(ISNUMBER(X235),OR(ISBLANK(W235),W235=0)),TRUE(),IF(AND(ISBLANK(X235),ISNUMBER(W235),W235&lt;&gt;0),FALSE(),"")))))</f>
        <v/>
      </c>
      <c r="AZ235" s="74" t="str">
        <f aca="false">IF(OR(ISBLANK($C235),$AT235&lt;&gt;TRUE()),"",IF(ISBLANK(U235),Constants!$B$35,MAX(0,MIN(Constants!$B$31,U235))))</f>
        <v/>
      </c>
      <c r="BA235" s="74" t="str">
        <f aca="false">IF(OR(ISBLANK($C235),$AT235&lt;&gt;TRUE()),"",IF(ISBLANK(V235),Constants!$B$35,MAX(0,MIN(Constants!$B$32,V235))))</f>
        <v/>
      </c>
      <c r="BB235" s="74" t="str">
        <f aca="false">IF(ISBLANK($C235),"",COUNTA($Y235:$AG235)&gt;0)</f>
        <v/>
      </c>
      <c r="BC235" s="74" t="str">
        <f aca="false">IF(OR(ISBLANK($C235),$BB235&lt;&gt;TRUE()),"",IF(ISBLANK(Y235),Constants!$B$27,MAX(0,Y235)))</f>
        <v/>
      </c>
      <c r="BD235" s="74" t="str">
        <f aca="false">IF(OR(ISBLANK($C235),$BB235&lt;&gt;TRUE()),"",IF(ISBLANK(Z235),Constants!$B$28,MAX(0,Z235)))</f>
        <v/>
      </c>
      <c r="BE235" s="74" t="str">
        <f aca="false">IF(OR(ISBLANK($C235),$BB235&lt;&gt;TRUE()),"",IF(AB235=Constants!$B$7,TRUE(),IF(AB235=Constants!$B$8,FALSE(),TRUE())))</f>
        <v/>
      </c>
      <c r="BF235" s="74" t="str">
        <f aca="false">IF(OR(ISBLANK($C235),$BB235&lt;&gt;TRUE()),"",IF(AA235=Constants!$B$7,TRUE(),IF(AA235=Constants!$B$8,FALSE(),TRUE())))</f>
        <v/>
      </c>
      <c r="BG235" s="74" t="str">
        <f aca="false">IF(OR(ISBLANK($C235),$BB235&lt;&gt;TRUE()),"",IF(AC235=Constants!$B$33,TRUE(),IF(AC235=Constants!$B$34,FALSE(),IF(AND(ISNUMBER(AG235),OR(ISBLANK(AF235),AF235=0)),TRUE(),IF(AND(ISBLANK(AG235),ISNUMBER(AF235),AF235&lt;&gt;0),FALSE(),"")))))</f>
        <v/>
      </c>
      <c r="BH235" s="74" t="str">
        <f aca="false">IF(OR(ISBLANK($C235),$BB235&lt;&gt;TRUE()),"",IF(ISBLANK(AD235),Constants!$B$35,MAX(0,MIN(Constants!$B$31,AD235))))</f>
        <v/>
      </c>
      <c r="BI235" s="74" t="str">
        <f aca="false">IF(OR(ISBLANK($C235),$BB235&lt;&gt;TRUE()),"",IF(ISBLANK(AE235),Constants!$B$35,MAX(0,MIN(Constants!$B$32,AE235))))</f>
        <v/>
      </c>
      <c r="BJ235" s="75" t="str">
        <f aca="false">IF(ISBLANK($C235),
  "",
IF(AH235=Constants!$B$7,
  TRUE(),
IF(AH235=Constants!$B$8,
  FALSE(),
  FALSE()
)))</f>
        <v/>
      </c>
      <c r="BK235" s="74" t="str">
        <f aca="false">IF(ISBLANK($C235),"",IF($BJ235,Constants!$B$9,IF(COUNTA($E235:$AH235)=0,Constants!$B$10,IF(NOT($AK235),Constants!$B$11,IF(AND(NOT(ISNUMBER($BM235)),COUNTA($O235,$X235,$AG235)&gt;0),Constants!$B$13,Constants!$B$12)))))</f>
        <v/>
      </c>
      <c r="BL235" s="74" t="str">
        <f aca="false">IF(ISBLANK($C235),"",IF($BK235&lt;&gt;Constants!$B$12,$BK235,Constants!$B$4))</f>
        <v/>
      </c>
      <c r="BM235" s="73" t="str">
        <f aca="false">IF(OR(ISBLANK($D$8), NOT(ISNUMBER($D$8))), Constants!$B$17,$D$8)</f>
        <v>ERROR: Set Target Time in cell D8</v>
      </c>
      <c r="BN235" s="73" t="str">
        <f aca="false">IF(OR($BK235&lt;&gt;Constants!$B$12,$AL235&lt;&gt;TRUE()),"",IF(NOT($AO235),TRUE(),IF($AQ235="","",$AQ235)))</f>
        <v/>
      </c>
      <c r="BO235" s="74" t="b">
        <f aca="false">IF(BN235="",FALSE(),IF(NOT($AO235),TRUE(),IF($AQ235,ISNUMBER(O235),ISNUMBER(N235))))</f>
        <v>0</v>
      </c>
      <c r="BP235" s="76" t="str">
        <f aca="false">IF(BO235,IF($AJ235,1,Constants!$B$22)*POWER(Constants!$B$23,MAX($AM235,0))*POWER(Constants!$B$24,MAX($AN235,0)),"")</f>
        <v/>
      </c>
      <c r="BQ235" s="74" t="str">
        <f aca="false">IF(OR($BK235&lt;&gt;Constants!$B$12,NOT($BO235)),"",IF(NOT($AO235),0,Constants!$B$19*IF($AQ235,1,MAX(0,MIN(1,(Constants!$B$20-N235)/Constants!$B$20)))))</f>
        <v/>
      </c>
      <c r="BR235" s="74" t="str">
        <f aca="false">IF(BQ235="","",BQ235*IF($AP235,1,Constants!$B$25)*BP235)</f>
        <v/>
      </c>
      <c r="BS235" s="74" t="str">
        <f aca="false">IF(OR($BK235&lt;&gt;Constants!$B$12,NOT($BO235)),"",IF(NOT($AO235),0,IF(NOT($AQ235),0,MAX(0,Constants!$B$21*(1-ABS(O235-$BM235)/$BM235)))))</f>
        <v/>
      </c>
      <c r="BT235" s="74" t="str">
        <f aca="false">IF(BS235="","",BS235*BP235)</f>
        <v/>
      </c>
      <c r="BU235" s="74" t="str">
        <f aca="false">IF(OR($BK235&lt;&gt;Constants!$B$12,NOT($BO235)),"",IF(OR(NOT($AO235),NOT($AP235)),0,MIN(Constants!$B$18,(Constants!$B$29*$AR235+Constants!$B$30*$AS235)*IF($AQ235,1,MAX(0,MIN(1,(Constants!$B$20-N235)/Constants!$B$20))))))</f>
        <v/>
      </c>
      <c r="BV235" s="74" t="str">
        <f aca="false">IF(BU235="","",BU235*BP235)</f>
        <v/>
      </c>
      <c r="BW235" s="75" t="str">
        <f aca="false">IF(OR($BK235&lt;&gt;Constants!$B$12,NOT($BO235)),"",BR235+BT235+BV235)</f>
        <v/>
      </c>
      <c r="BX235" s="73" t="str">
        <f aca="false">IF(OR($BK235&lt;&gt;Constants!$B$12,$AT235&lt;&gt;TRUE()),"",IF(NOT($AW235),TRUE(),IF($AY235="","",$AY235)))</f>
        <v/>
      </c>
      <c r="BY235" s="74" t="b">
        <f aca="false">IF(BX235="",FALSE(),IF(NOT($AW235),TRUE(),IF($AY235,ISNUMBER(X235),ISNUMBER(W235))))</f>
        <v>0</v>
      </c>
      <c r="BZ235" s="76" t="str">
        <f aca="false">IF(BY235,IF($AJ235,1,Constants!$B$22)*POWER(Constants!$B$23,MAX($AU235,0))*POWER(Constants!$B$24,MAX($AV235,0)),"")</f>
        <v/>
      </c>
      <c r="CA235" s="74" t="str">
        <f aca="false">IF(OR($BK235&lt;&gt;Constants!$B$12,NOT($BY235)),"",IF(NOT($AW235),0,Constants!$B$19*IF($AY235,1,MAX(0,MIN(1,(Constants!$B$20-W235)/Constants!$B$20)))))</f>
        <v/>
      </c>
      <c r="CB235" s="74" t="str">
        <f aca="false">IF(CA235="","",CA235*IF($AX235,1,Constants!$B$25)*BZ235)</f>
        <v/>
      </c>
      <c r="CC235" s="74" t="str">
        <f aca="false">IF(OR($BK235&lt;&gt;Constants!$B$12,NOT($BY235)),"",IF(NOT($AW235),0,IF(NOT($AY235),0,MAX(0,Constants!$B$21*(1-ABS(X235-$BM235)/$BM235)))))</f>
        <v/>
      </c>
      <c r="CD235" s="74" t="str">
        <f aca="false">IF(CC235="","",CC235*BZ235)</f>
        <v/>
      </c>
      <c r="CE235" s="74" t="str">
        <f aca="false">IF(OR($BK235&lt;&gt;Constants!$B$12,NOT($BY235)),"",IF(OR(NOT($AW235),NOT($AX235)),0,MIN(Constants!$B$18,(Constants!$B$29*$AZ235+Constants!$B$30*$BA235)*IF($AY235,1,MAX(0,MIN(1,(Constants!$B$20-W235)/Constants!$B$20))))))</f>
        <v/>
      </c>
      <c r="CF235" s="74" t="str">
        <f aca="false">IF(CE235="","",CE235*BZ235)</f>
        <v/>
      </c>
      <c r="CG235" s="75" t="str">
        <f aca="false">IF(OR($BK235&lt;&gt;Constants!$B$12,NOT($BY235)),"",CB235+CD235+CF235)</f>
        <v/>
      </c>
      <c r="CH235" s="73" t="b">
        <f aca="false">IF(OR(BN235="",BX235=""),TRUE(),BN235&lt;&gt;BX235)</f>
        <v>1</v>
      </c>
      <c r="CI235" s="74" t="str">
        <f aca="false">IF(OR($BK235&lt;&gt;Constants!$B$12,$BB235&lt;&gt;TRUE(),NOT($CH235)),"",IF(NOT($BE235),TRUE(),IF($BG235="","",$BG235)))</f>
        <v/>
      </c>
      <c r="CJ235" s="74" t="b">
        <f aca="false">IF(CI235="",FALSE(),IF(NOT($BE235),TRUE(),IF($BG235,ISNUMBER(AG235),ISNUMBER(AF235))))</f>
        <v>0</v>
      </c>
      <c r="CK235" s="76" t="str">
        <f aca="false">IF(CJ235,IF($AJ235,1,Constants!$B$22)*POWER(Constants!$B$23,MAX($BC235,0))*POWER(Constants!$B$24,MAX($BD235,0)),"")</f>
        <v/>
      </c>
      <c r="CL235" s="74" t="str">
        <f aca="false">IF(OR($BK235&lt;&gt;Constants!$B$12,NOT($CJ235)),"",IF(NOT($BE235),0,Constants!$B$19*IF($BG235,1,MAX(0,MIN(1,(Constants!$B$20-AF235)/Constants!$B$20)))))</f>
        <v/>
      </c>
      <c r="CM235" s="74" t="str">
        <f aca="false">IF(CL235="","",CL235*IF($BF235,1,Constants!$B$25)*CK235)</f>
        <v/>
      </c>
      <c r="CN235" s="74" t="str">
        <f aca="false">IF(OR($BK235&lt;&gt;Constants!$B$12,NOT($CJ235)),"",IF(NOT($BE235),0,IF(NOT($BG235),0,MAX(0,Constants!$B$21*(1-ABS(AG235-$BM235)/$BM235)))))</f>
        <v/>
      </c>
      <c r="CO235" s="74" t="str">
        <f aca="false">IF(CN235="","",CN235*CK235)</f>
        <v/>
      </c>
      <c r="CP235" s="74" t="str">
        <f aca="false">IF(OR($BK235&lt;&gt;Constants!$B$12,NOT($CJ235)),"",IF(OR(NOT($BE235),NOT($BF235)),0,MIN(Constants!$B$18,(Constants!$B$29*$BH235+Constants!$B$30*$BI235)*IF($BG235,1,MAX(0,MIN(1,(Constants!$B$20-AF235)/Constants!$B$20))))))</f>
        <v/>
      </c>
      <c r="CQ235" s="74" t="str">
        <f aca="false">IF(CP235="","",CP235*CK235)</f>
        <v/>
      </c>
      <c r="CR235" s="75" t="str">
        <f aca="false">IF(OR($BK235&lt;&gt;Constants!$B$12,NOT($CJ235)),"",CM235+CO235+CQ235)</f>
        <v/>
      </c>
      <c r="CS235" s="73" t="str">
        <f aca="false">IF(OR($BK235&lt;&gt;Constants!$B$12,ISBLANK($C235)),"",BW235)</f>
        <v/>
      </c>
      <c r="CT235" s="74" t="str">
        <f aca="false">IF(OR($BK235&lt;&gt;Constants!$B$12,ISBLANK($C235)),"",CG235)</f>
        <v/>
      </c>
      <c r="CU235" s="75" t="str">
        <f aca="false">IF(OR($BK235&lt;&gt;Constants!$B$12,ISBLANK($C235)),"",CR235)</f>
        <v/>
      </c>
      <c r="CV235" s="74" t="str">
        <f aca="false">IF(OR($BK235&lt;&gt;Constants!$B$12,ISBLANK($C235)),"",IF(COUNT(CS235:CU235)=0,0,MAX(CS235:CU235)))</f>
        <v/>
      </c>
      <c r="CW235" s="74" t="str">
        <f aca="false">IF($BK235&lt;&gt;Constants!$B$12,"",CV235)</f>
        <v/>
      </c>
      <c r="CX235" s="74" t="str">
        <f aca="false">IF(ISNUMBER(CW235), RANK(CW235,$CW$11:$CW$510), "")</f>
        <v/>
      </c>
      <c r="CY235" s="73" t="str">
        <f aca="false">IF(OR($BK235&lt;&gt;Constants!$B$12,ISBLANK($C235)),"",MAX(BT235,CD235,CO235))</f>
        <v/>
      </c>
      <c r="CZ235" s="74" t="str">
        <f aca="false">IF(ISNUMBER(CY235), RANK(CY235,CY$11:CY$510), "")</f>
        <v/>
      </c>
      <c r="DA235" s="74" t="str">
        <f aca="false">IF(OR($BK235&lt;&gt;Constants!$B$12,ISBLANK($C235)),"",MAX(AM235,AU235,IF($CH235,BC235,0)))</f>
        <v/>
      </c>
      <c r="DB235" s="74" t="str">
        <f aca="false">IF(ISNUMBER(DA235), RANK(DA235,DA$11:DA$510,1), "")</f>
        <v/>
      </c>
      <c r="DC235" s="74" t="str">
        <f aca="false">IF(OR($BK235&lt;&gt;Constants!$B$12,ISBLANK($C235)),"",MAX(BV235,CF235,CQ235))</f>
        <v/>
      </c>
      <c r="DD235" s="74" t="str">
        <f aca="false">IF(ISNUMBER(DC235),RANK(DC235,DC$11:DC$510),"")</f>
        <v/>
      </c>
      <c r="DE235" s="77" t="str">
        <f aca="false">IFERROR(IF(OR($BK235&lt;&gt;Constants!$B$12, ISBLANK($C235)),"",LARGE(CS235:CU235,2)), 0)</f>
        <v/>
      </c>
      <c r="DF235" s="75" t="str">
        <f aca="false">IF(ISNUMBER(DE235), RANK(DE235,DE$11:DE$510), "")</f>
        <v/>
      </c>
      <c r="DG235" s="74" t="str">
        <f aca="false">IF(ISBLANK($C235),"",IF(BK235=Constants!$B$12,RANK($CX235, $CX$11:$CX$510, 1)+
SUMPRODUCT(--($CX$11:$CX$510=$CX235),--($CZ235&gt;$CZ$11:$CZ$510))+
SUMPRODUCT(--($CX$11:$CX$510=$CX235),--($CZ235=$CZ$11:$CZ$510),--($DB235&gt;$DB$11:$DB$510))+
SUMPRODUCT(--($CX$11:$CX$510=$CX235),--($CZ235=$CZ$11:$CZ$510),--($DB235=$DB$11:$DB$510), --($DD235&gt;$DD$11:$DD$510))+
SUMPRODUCT(--($CX$11:$CX$510=$CX235),--($CZ235=$CZ$11:$CZ$510),--($DB235=$DB$11:$DB$510), --($DD235=$DD$11:$DD$510), --($DF235&gt;$DF$11:$DF$510))
,BK235)
)</f>
        <v/>
      </c>
      <c r="DH235" s="74" t="str">
        <f aca="false">IF(ISBLANK(C235),"",IF(BK235&lt;&gt;Constants!$B$12, BK235, CX235-DG235))</f>
        <v/>
      </c>
      <c r="DI235" s="75"/>
      <c r="DJ235" s="78"/>
      <c r="DK235" s="79" t="str">
        <f aca="false">IF(ISBLANK($C235),"",IF($BK235=Constants!$B$13,$BM235,""))</f>
        <v/>
      </c>
      <c r="DL235" s="78" t="str">
        <f aca="false">IF(ISBLANK($C235),"",IF($BK235&lt;&gt;Constants!$B$12,"",IF(COUNT($CS235:$CU235)=0,"",MATCH($CV235,$CS235:$CU235,0))))</f>
        <v/>
      </c>
      <c r="DM235" s="80" t="str">
        <f aca="false">IF(ISNUMBER($DL235),CHOOSE($DL235,$BR235,$CB235,$CM235),"")</f>
        <v/>
      </c>
      <c r="DN235" s="80" t="str">
        <f aca="false">IF(ISNUMBER($DL235),CHOOSE($DL235,$BT235,$CD235,$CO235),"")</f>
        <v/>
      </c>
      <c r="DO235" s="80" t="str">
        <f aca="false">IF(ISNUMBER($DL235),CHOOSE($DL235,$BV235,$CF235,$CQ235),"")</f>
        <v/>
      </c>
      <c r="DP235" s="81" t="str">
        <f aca="false">IF(ISBLANK(C235),"",IF(BK235&lt;&gt;Constants!$B$12, BK235 ,CW235))</f>
        <v/>
      </c>
      <c r="DQ235" s="82" t="str">
        <f aca="false">IF(ISBLANK($C235),"",IF($BK235&lt;&gt;Constants!$B$12,$BK235,$BL235))</f>
        <v/>
      </c>
      <c r="DR235" s="82" t="str">
        <f aca="false">IF(ISBLANK(C235),"",DH235)</f>
        <v/>
      </c>
      <c r="DS235" s="82" t="str">
        <f aca="false">IF(ISBLANK(C235),"",DG235)</f>
        <v/>
      </c>
      <c r="DT235" s="83" t="str">
        <f aca="false">IF(ISBLANK(C235),
  "",
IF(DS235=Constants!$B$9,COUNTA($C$11:$C510)+2,IF(DS235=Constants!$B$10,COUNTA($C$11:$C510)+1,IF(DS235=Constants!$B$11,COUNTA($C$11:$C510),DS235))))</f>
        <v/>
      </c>
      <c r="DU235" s="3"/>
      <c r="DV235" s="84" t="n">
        <f aca="false">IF(OR(ISNUMBER(DS235),DS235="DQ",DS235="P",DS235="NS"),
    1,
    0
)</f>
        <v>0</v>
      </c>
      <c r="DW235" s="84" t="n">
        <v>225</v>
      </c>
      <c r="DX235" s="84" t="str">
        <f aca="false">IF(ISBLANK($C235),"",IF(ISNUMBER(DT235),DT235+ROW($B235)/1000,""))</f>
        <v/>
      </c>
      <c r="DY235" s="84" t="str">
        <f aca="false">IF(ISNUMBER(DX235), RANK(DX235,DX$11:DX$510,1), "")</f>
        <v/>
      </c>
      <c r="DZ235" s="84" t="str">
        <f aca="false">IF(ISBLANK($C235),
    "",
    $B235
)</f>
        <v/>
      </c>
      <c r="EA235" s="84" t="str">
        <f aca="false">IF(ISBLANK($C235),
    "",
    $C235
)</f>
        <v/>
      </c>
      <c r="EB235" s="84" t="str">
        <f aca="false">IF(ISBLANK($C235),
    "",
    $D235
)</f>
        <v/>
      </c>
      <c r="EC235" s="84" t="str">
        <f aca="false">IF(ISBLANK($C235),"",$DQ235)</f>
        <v/>
      </c>
      <c r="ED235" s="86" t="str">
        <f aca="false">DP235</f>
        <v/>
      </c>
      <c r="EE235" s="84" t="str">
        <f aca="false">IF(ISBLANK($C235),
    "",
    DS235
)</f>
        <v/>
      </c>
      <c r="EF235" s="87" t="str">
        <f aca="false">IF(DW235&gt;DV$10,
    "",
    VLOOKUP(DW235,DY$11:EE733,7,FALSE())
)</f>
        <v/>
      </c>
      <c r="EG235" s="88" t="str">
        <f aca="false">IF(DW235&gt;DV$10,
    "",
    VLOOKUP(DW235,DY$11:EE733,2,FALSE())
)</f>
        <v/>
      </c>
      <c r="EH235" s="88" t="str">
        <f aca="false">IF(DW235&gt;DV$10,
    "",
    VLOOKUP(DW235,DY$11:EE733,3,FALSE())
)</f>
        <v/>
      </c>
      <c r="EI235" s="88" t="str">
        <f aca="false">IF(DW235&gt;DV$10,
    "",
    VLOOKUP(DW235,DY$11:EE733,4,FALSE())
)</f>
        <v/>
      </c>
      <c r="EJ235" s="89" t="str">
        <f aca="false">IF(DW235&gt;DV$10,
    "",
    VLOOKUP(DW235,DY$11:EE733,6,FALSE())
)</f>
        <v/>
      </c>
      <c r="EK235" s="59"/>
    </row>
    <row r="236" customFormat="false" ht="15.75" hidden="false" customHeight="false" outlineLevel="0" collapsed="false">
      <c r="A236" s="3"/>
      <c r="B236" s="153"/>
      <c r="C236" s="154"/>
      <c r="D236" s="135"/>
      <c r="E236" s="158"/>
      <c r="F236" s="137"/>
      <c r="G236" s="137"/>
      <c r="H236" s="138"/>
      <c r="I236" s="139"/>
      <c r="J236" s="140"/>
      <c r="K236" s="140"/>
      <c r="L236" s="140"/>
      <c r="M236" s="140"/>
      <c r="N236" s="141"/>
      <c r="O236" s="142"/>
      <c r="P236" s="137"/>
      <c r="Q236" s="138"/>
      <c r="R236" s="139"/>
      <c r="S236" s="140"/>
      <c r="T236" s="140"/>
      <c r="U236" s="140"/>
      <c r="V236" s="140"/>
      <c r="W236" s="141"/>
      <c r="X236" s="142"/>
      <c r="Y236" s="137"/>
      <c r="Z236" s="138"/>
      <c r="AA236" s="139"/>
      <c r="AB236" s="140"/>
      <c r="AC236" s="140"/>
      <c r="AD236" s="140"/>
      <c r="AE236" s="140"/>
      <c r="AF236" s="141"/>
      <c r="AG236" s="143"/>
      <c r="AH236" s="139"/>
      <c r="AI236" s="116"/>
      <c r="AJ236" s="116" t="str">
        <f aca="false">IF(ISBLANK($C236),
  "",
IF(E236=Constants!$B$7,
  TRUE(),
IF(E236=Constants!$B$8,
  FALSE(),
  TRUE()
)))</f>
        <v/>
      </c>
      <c r="AK236" s="117" t="str">
        <f aca="false">IF(ISBLANK($C236),"",IF(F236=Constants!$B$8,FALSE(),TRUE()))</f>
        <v/>
      </c>
      <c r="AL236" s="117" t="str">
        <f aca="false">IF(ISBLANK($C236),"",COUNTA($G236:$O236)&gt;0)</f>
        <v/>
      </c>
      <c r="AM236" s="117" t="str">
        <f aca="false">IF(OR(ISBLANK($C236),$AL236&lt;&gt;TRUE()),"",IF(ISBLANK(G236),Constants!$B$27,MAX(0,G236)))</f>
        <v/>
      </c>
      <c r="AN236" s="117" t="str">
        <f aca="false">IF(OR(ISBLANK($C236),$AL236&lt;&gt;TRUE()),"",IF(ISBLANK(H236),Constants!$B$28,MAX(0,H236)))</f>
        <v/>
      </c>
      <c r="AO236" s="117" t="str">
        <f aca="false">IF(OR(ISBLANK($C236),$AL236&lt;&gt;TRUE()),"",IF(J236=Constants!$B$7,TRUE(),IF(J236=Constants!$B$8,FALSE(),TRUE())))</f>
        <v/>
      </c>
      <c r="AP236" s="117" t="str">
        <f aca="false">IF(OR(ISBLANK($C236),$AL236&lt;&gt;TRUE()),"",IF(I236=Constants!$B$7,TRUE(),IF(I236=Constants!$B$8,FALSE(),TRUE())))</f>
        <v/>
      </c>
      <c r="AQ236" s="117" t="str">
        <f aca="false">IF(OR(ISBLANK($C236),$AL236&lt;&gt;TRUE()),"",IF(K236=Constants!$B$33,TRUE(),IF(K236=Constants!$B$34,FALSE(),IF(AND(ISNUMBER(O236),OR(ISBLANK(N236),N236=0)),TRUE(),IF(AND(ISBLANK(O236),ISNUMBER(N236),N236&lt;&gt;0),FALSE(),"")))))</f>
        <v/>
      </c>
      <c r="AR236" s="117" t="str">
        <f aca="false">IF(OR(ISBLANK($C236),$AL236&lt;&gt;TRUE()),"",IF(ISBLANK(L236),Constants!$B$35,MAX(0,MIN(Constants!$B$31,L236))))</f>
        <v/>
      </c>
      <c r="AS236" s="117" t="str">
        <f aca="false">IF(OR(ISBLANK($C236),$AL236&lt;&gt;TRUE()),"",IF(ISBLANK(M236),Constants!$B$35,MAX(0,MIN(Constants!$B$32,M236))))</f>
        <v/>
      </c>
      <c r="AT236" s="117" t="str">
        <f aca="false">IF(ISBLANK($C236),"",COUNTA($P236:$X236)&gt;0)</f>
        <v/>
      </c>
      <c r="AU236" s="117" t="str">
        <f aca="false">IF(OR(ISBLANK($C236),$AT236&lt;&gt;TRUE()),"",IF(ISBLANK(P236),Constants!$B$27,MAX(0,P236)))</f>
        <v/>
      </c>
      <c r="AV236" s="117" t="str">
        <f aca="false">IF(OR(ISBLANK($C236),$AT236&lt;&gt;TRUE()),"",IF(ISBLANK(Q236),Constants!$B$28,MAX(0,Q236)))</f>
        <v/>
      </c>
      <c r="AW236" s="117" t="str">
        <f aca="false">IF(OR(ISBLANK($C236),$AT236&lt;&gt;TRUE()),"",IF(S236=Constants!$B$7,TRUE(),IF(S236=Constants!$B$8,FALSE(),TRUE())))</f>
        <v/>
      </c>
      <c r="AX236" s="117" t="str">
        <f aca="false">IF(OR(ISBLANK($C236),$AT236&lt;&gt;TRUE()),"",IF(R236=Constants!$B$7,TRUE(),IF(R236=Constants!$B$8,FALSE(),TRUE())))</f>
        <v/>
      </c>
      <c r="AY236" s="117" t="str">
        <f aca="false">IF(OR(ISBLANK($C236),$AT236&lt;&gt;TRUE()),"",IF(T236=Constants!$B$33,TRUE(),IF(T236=Constants!$B$34,FALSE(),IF(AND(ISNUMBER(X236),OR(ISBLANK(W236),W236=0)),TRUE(),IF(AND(ISBLANK(X236),ISNUMBER(W236),W236&lt;&gt;0),FALSE(),"")))))</f>
        <v/>
      </c>
      <c r="AZ236" s="117" t="str">
        <f aca="false">IF(OR(ISBLANK($C236),$AT236&lt;&gt;TRUE()),"",IF(ISBLANK(U236),Constants!$B$35,MAX(0,MIN(Constants!$B$31,U236))))</f>
        <v/>
      </c>
      <c r="BA236" s="117" t="str">
        <f aca="false">IF(OR(ISBLANK($C236),$AT236&lt;&gt;TRUE()),"",IF(ISBLANK(V236),Constants!$B$35,MAX(0,MIN(Constants!$B$32,V236))))</f>
        <v/>
      </c>
      <c r="BB236" s="117" t="str">
        <f aca="false">IF(ISBLANK($C236),"",COUNTA($Y236:$AG236)&gt;0)</f>
        <v/>
      </c>
      <c r="BC236" s="117" t="str">
        <f aca="false">IF(OR(ISBLANK($C236),$BB236&lt;&gt;TRUE()),"",IF(ISBLANK(Y236),Constants!$B$27,MAX(0,Y236)))</f>
        <v/>
      </c>
      <c r="BD236" s="117" t="str">
        <f aca="false">IF(OR(ISBLANK($C236),$BB236&lt;&gt;TRUE()),"",IF(ISBLANK(Z236),Constants!$B$28,MAX(0,Z236)))</f>
        <v/>
      </c>
      <c r="BE236" s="117" t="str">
        <f aca="false">IF(OR(ISBLANK($C236),$BB236&lt;&gt;TRUE()),"",IF(AB236=Constants!$B$7,TRUE(),IF(AB236=Constants!$B$8,FALSE(),TRUE())))</f>
        <v/>
      </c>
      <c r="BF236" s="117" t="str">
        <f aca="false">IF(OR(ISBLANK($C236),$BB236&lt;&gt;TRUE()),"",IF(AA236=Constants!$B$7,TRUE(),IF(AA236=Constants!$B$8,FALSE(),TRUE())))</f>
        <v/>
      </c>
      <c r="BG236" s="117" t="str">
        <f aca="false">IF(OR(ISBLANK($C236),$BB236&lt;&gt;TRUE()),"",IF(AC236=Constants!$B$33,TRUE(),IF(AC236=Constants!$B$34,FALSE(),IF(AND(ISNUMBER(AG236),OR(ISBLANK(AF236),AF236=0)),TRUE(),IF(AND(ISBLANK(AG236),ISNUMBER(AF236),AF236&lt;&gt;0),FALSE(),"")))))</f>
        <v/>
      </c>
      <c r="BH236" s="117" t="str">
        <f aca="false">IF(OR(ISBLANK($C236),$BB236&lt;&gt;TRUE()),"",IF(ISBLANK(AD236),Constants!$B$35,MAX(0,MIN(Constants!$B$31,AD236))))</f>
        <v/>
      </c>
      <c r="BI236" s="117" t="str">
        <f aca="false">IF(OR(ISBLANK($C236),$BB236&lt;&gt;TRUE()),"",IF(ISBLANK(AE236),Constants!$B$35,MAX(0,MIN(Constants!$B$32,AE236))))</f>
        <v/>
      </c>
      <c r="BJ236" s="118" t="str">
        <f aca="false">IF(ISBLANK($C236),
  "",
IF(AH236=Constants!$B$7,
  TRUE(),
IF(AH236=Constants!$B$8,
  FALSE(),
  FALSE()
)))</f>
        <v/>
      </c>
      <c r="BK236" s="117" t="str">
        <f aca="false">IF(ISBLANK($C236),"",IF($BJ236,Constants!$B$9,IF(COUNTA($E236:$AH236)=0,Constants!$B$10,IF(NOT($AK236),Constants!$B$11,IF(AND(NOT(ISNUMBER($BM236)),COUNTA($O236,$X236,$AG236)&gt;0),Constants!$B$13,Constants!$B$12)))))</f>
        <v/>
      </c>
      <c r="BL236" s="117" t="str">
        <f aca="false">IF(ISBLANK($C236),"",IF($BK236&lt;&gt;Constants!$B$12,$BK236,Constants!$B$4))</f>
        <v/>
      </c>
      <c r="BM236" s="116" t="str">
        <f aca="false">IF(OR(ISBLANK($D$8), NOT(ISNUMBER($D$8))), Constants!$B$17,$D$8)</f>
        <v>ERROR: Set Target Time in cell D8</v>
      </c>
      <c r="BN236" s="119" t="str">
        <f aca="false">IF(OR($BK236&lt;&gt;Constants!$B$12,$AL236&lt;&gt;TRUE()),"",IF(NOT($AO236),TRUE(),IF($AQ236="","",$AQ236)))</f>
        <v/>
      </c>
      <c r="BO236" s="120" t="n">
        <f aca="false">IF(BN236="",FALSE(),IF(NOT($AO236),TRUE(),IF($AQ236,ISNUMBER(O236),ISNUMBER(N236))))</f>
        <v>0</v>
      </c>
      <c r="BP236" s="121" t="str">
        <f aca="false">IF(BO236,IF($AJ236,1,Constants!$B$22)*POWER(Constants!$B$23,MAX($AM236,0))*POWER(Constants!$B$24,MAX($AN236,0)),"")</f>
        <v/>
      </c>
      <c r="BQ236" s="117" t="str">
        <f aca="false">IF(OR($BK236&lt;&gt;Constants!$B$12,NOT($BO236)),"",IF(NOT($AO236),0,Constants!$B$19*IF($AQ236,1,MAX(0,MIN(1,(Constants!$B$20-N236)/Constants!$B$20)))))</f>
        <v/>
      </c>
      <c r="BR236" s="117" t="str">
        <f aca="false">IF(BQ236="","",BQ236*IF($AP236,1,Constants!$B$25)*BP236)</f>
        <v/>
      </c>
      <c r="BS236" s="117" t="str">
        <f aca="false">IF(OR($BK236&lt;&gt;Constants!$B$12,NOT($BO236)),"",IF(NOT($AO236),0,IF(NOT($AQ236),0,MAX(0,Constants!$B$21*(1-ABS(O236-$BM236)/$BM236)))))</f>
        <v/>
      </c>
      <c r="BT236" s="117" t="str">
        <f aca="false">IF(BS236="","",BS236*BP236)</f>
        <v/>
      </c>
      <c r="BU236" s="117" t="str">
        <f aca="false">IF(OR($BK236&lt;&gt;Constants!$B$12,NOT($BO236)),"",IF(OR(NOT($AO236),NOT($AP236)),0,MIN(Constants!$B$18,(Constants!$B$29*$AR236+Constants!$B$30*$AS236)*IF($AQ236,1,MAX(0,MIN(1,(Constants!$B$20-N236)/Constants!$B$20))))))</f>
        <v/>
      </c>
      <c r="BV236" s="117" t="str">
        <f aca="false">IF(BU236="","",BU236*BP236)</f>
        <v/>
      </c>
      <c r="BW236" s="122" t="str">
        <f aca="false">IF(OR($BK236&lt;&gt;Constants!$B$12,NOT($BO236)),"",BR236+BT236+BV236)</f>
        <v/>
      </c>
      <c r="BX236" s="119" t="str">
        <f aca="false">IF(OR($BK236&lt;&gt;Constants!$B$12,$AT236&lt;&gt;TRUE()),"",IF(NOT($AW236),TRUE(),IF($AY236="","",$AY236)))</f>
        <v/>
      </c>
      <c r="BY236" s="120" t="n">
        <f aca="false">IF(BX236="",FALSE(),IF(NOT($AW236),TRUE(),IF($AY236,ISNUMBER(X236),ISNUMBER(W236))))</f>
        <v>0</v>
      </c>
      <c r="BZ236" s="121" t="str">
        <f aca="false">IF(BY236,IF($AJ236,1,Constants!$B$22)*POWER(Constants!$B$23,MAX($AU236,0))*POWER(Constants!$B$24,MAX($AV236,0)),"")</f>
        <v/>
      </c>
      <c r="CA236" s="117" t="str">
        <f aca="false">IF(OR($BK236&lt;&gt;Constants!$B$12,NOT($BY236)),"",IF(NOT($AW236),0,Constants!$B$19*IF($AY236,1,MAX(0,MIN(1,(Constants!$B$20-W236)/Constants!$B$20)))))</f>
        <v/>
      </c>
      <c r="CB236" s="117" t="str">
        <f aca="false">IF(CA236="","",CA236*IF($AX236,1,Constants!$B$25)*BZ236)</f>
        <v/>
      </c>
      <c r="CC236" s="117" t="str">
        <f aca="false">IF(OR($BK236&lt;&gt;Constants!$B$12,NOT($BY236)),"",IF(NOT($AW236),0,IF(NOT($AY236),0,MAX(0,Constants!$B$21*(1-ABS(X236-$BM236)/$BM236)))))</f>
        <v/>
      </c>
      <c r="CD236" s="117" t="str">
        <f aca="false">IF(CC236="","",CC236*BZ236)</f>
        <v/>
      </c>
      <c r="CE236" s="117" t="str">
        <f aca="false">IF(OR($BK236&lt;&gt;Constants!$B$12,NOT($BY236)),"",IF(OR(NOT($AW236),NOT($AX236)),0,MIN(Constants!$B$18,(Constants!$B$29*$AZ236+Constants!$B$30*$BA236)*IF($AY236,1,MAX(0,MIN(1,(Constants!$B$20-W236)/Constants!$B$20))))))</f>
        <v/>
      </c>
      <c r="CF236" s="117" t="str">
        <f aca="false">IF(CE236="","",CE236*BZ236)</f>
        <v/>
      </c>
      <c r="CG236" s="122" t="str">
        <f aca="false">IF(OR($BK236&lt;&gt;Constants!$B$12,NOT($BY236)),"",CB236+CD236+CF236)</f>
        <v/>
      </c>
      <c r="CH236" s="119" t="n">
        <f aca="false">IF(OR(BN236="",BX236=""),TRUE(),BN236&lt;&gt;BX236)</f>
        <v>1</v>
      </c>
      <c r="CI236" s="117" t="str">
        <f aca="false">IF(OR($BK236&lt;&gt;Constants!$B$12,$BB236&lt;&gt;TRUE(),NOT($CH236)),"",IF(NOT($BE236),TRUE(),IF($BG236="","",$BG236)))</f>
        <v/>
      </c>
      <c r="CJ236" s="120" t="n">
        <f aca="false">IF(CI236="",FALSE(),IF(NOT($BE236),TRUE(),IF($BG236,ISNUMBER(AG236),ISNUMBER(AF236))))</f>
        <v>0</v>
      </c>
      <c r="CK236" s="121" t="str">
        <f aca="false">IF(CJ236,IF($AJ236,1,Constants!$B$22)*POWER(Constants!$B$23,MAX($BC236,0))*POWER(Constants!$B$24,MAX($BD236,0)),"")</f>
        <v/>
      </c>
      <c r="CL236" s="117" t="str">
        <f aca="false">IF(OR($BK236&lt;&gt;Constants!$B$12,NOT($CJ236)),"",IF(NOT($BE236),0,Constants!$B$19*IF($BG236,1,MAX(0,MIN(1,(Constants!$B$20-AF236)/Constants!$B$20)))))</f>
        <v/>
      </c>
      <c r="CM236" s="117" t="str">
        <f aca="false">IF(CL236="","",CL236*IF($BF236,1,Constants!$B$25)*CK236)</f>
        <v/>
      </c>
      <c r="CN236" s="117" t="str">
        <f aca="false">IF(OR($BK236&lt;&gt;Constants!$B$12,NOT($CJ236)),"",IF(NOT($BE236),0,IF(NOT($BG236),0,MAX(0,Constants!$B$21*(1-ABS(AG236-$BM236)/$BM236)))))</f>
        <v/>
      </c>
      <c r="CO236" s="117" t="str">
        <f aca="false">IF(CN236="","",CN236*CK236)</f>
        <v/>
      </c>
      <c r="CP236" s="117" t="str">
        <f aca="false">IF(OR($BK236&lt;&gt;Constants!$B$12,NOT($CJ236)),"",IF(OR(NOT($BE236),NOT($BF236)),0,MIN(Constants!$B$18,(Constants!$B$29*$BH236+Constants!$B$30*$BI236)*IF($BG236,1,MAX(0,MIN(1,(Constants!$B$20-AF236)/Constants!$B$20))))))</f>
        <v/>
      </c>
      <c r="CQ236" s="117" t="str">
        <f aca="false">IF(CP236="","",CP236*CK236)</f>
        <v/>
      </c>
      <c r="CR236" s="122" t="str">
        <f aca="false">IF(OR($BK236&lt;&gt;Constants!$B$12,NOT($CJ236)),"",CM236+CO236+CQ236)</f>
        <v/>
      </c>
      <c r="CS236" s="116" t="str">
        <f aca="false">IF(OR($BK236&lt;&gt;Constants!$B$12,ISBLANK($C236)),"",BW236)</f>
        <v/>
      </c>
      <c r="CT236" s="117" t="str">
        <f aca="false">IF(OR($BK236&lt;&gt;Constants!$B$12,ISBLANK($C236)),"",CG236)</f>
        <v/>
      </c>
      <c r="CU236" s="118" t="str">
        <f aca="false">IF(OR($BK236&lt;&gt;Constants!$B$12,ISBLANK($C236)),"",CR236)</f>
        <v/>
      </c>
      <c r="CV236" s="117" t="str">
        <f aca="false">IF(OR($BK236&lt;&gt;Constants!$B$12,ISBLANK($C236)),"",IF(COUNT(CS236:CU236)=0,0,MAX(CS236:CU236)))</f>
        <v/>
      </c>
      <c r="CW236" s="117" t="str">
        <f aca="false">IF($BK236&lt;&gt;Constants!$B$12,"",CV236)</f>
        <v/>
      </c>
      <c r="CX236" s="117" t="str">
        <f aca="false">IF(ISNUMBER(CW236), RANK(CW236,$CW$11:$CW$510), "")</f>
        <v/>
      </c>
      <c r="CY236" s="116" t="str">
        <f aca="false">IF(OR($BK236&lt;&gt;Constants!$B$12,ISBLANK($C236)),"",MAX(BT236,CD236,CO236))</f>
        <v/>
      </c>
      <c r="CZ236" s="117" t="str">
        <f aca="false">IF(ISNUMBER(CY236), RANK(CY236,CY$11:CY$510), "")</f>
        <v/>
      </c>
      <c r="DA236" s="117" t="str">
        <f aca="false">IF(OR($BK236&lt;&gt;Constants!$B$12,ISBLANK($C236)),"",MAX(AM236,AU236,IF($CH236,BC236,0)))</f>
        <v/>
      </c>
      <c r="DB236" s="117" t="str">
        <f aca="false">IF(ISNUMBER(DA236), RANK(DA236,DA$11:DA$510,1), "")</f>
        <v/>
      </c>
      <c r="DC236" s="117" t="str">
        <f aca="false">IF(OR($BK236&lt;&gt;Constants!$B$12,ISBLANK($C236)),"",MAX(BV236,CF236,CQ236))</f>
        <v/>
      </c>
      <c r="DD236" s="117" t="str">
        <f aca="false">IF(ISNUMBER(DC236),RANK(DC236,DC$11:DC$510),"")</f>
        <v/>
      </c>
      <c r="DE236" s="123" t="str">
        <f aca="false">IFERROR(IF(OR($BK236&lt;&gt;Constants!$B$12, ISBLANK($C236)),"",LARGE(CS236:CU236,2)), 0)</f>
        <v/>
      </c>
      <c r="DF236" s="118" t="str">
        <f aca="false">IF(ISNUMBER(DE236), RANK(DE236,DE$11:DE$510), "")</f>
        <v/>
      </c>
      <c r="DG236" s="117" t="str">
        <f aca="false">IF(ISBLANK($C236),"",IF(BK236=Constants!$B$12,RANK($CX236, $CX$11:$CX$510, 1)+
SUMPRODUCT(--($CX$11:$CX$510=$CX236),--($CZ236&gt;$CZ$11:$CZ$510))+
SUMPRODUCT(--($CX$11:$CX$510=$CX236),--($CZ236=$CZ$11:$CZ$510),--($DB236&gt;$DB$11:$DB$510))+
SUMPRODUCT(--($CX$11:$CX$510=$CX236),--($CZ236=$CZ$11:$CZ$510),--($DB236=$DB$11:$DB$510), --($DD236&gt;$DD$11:$DD$510))+
SUMPRODUCT(--($CX$11:$CX$510=$CX236),--($CZ236=$CZ$11:$CZ$510),--($DB236=$DB$11:$DB$510), --($DD236=$DD$11:$DD$510), --($DF236&gt;$DF$11:$DF$510))
,BK236)
)</f>
        <v/>
      </c>
      <c r="DH236" s="117" t="str">
        <f aca="false">IF(ISBLANK(C236),"",IF(BK236&lt;&gt;Constants!$B$12, BK236, CX236-DG236))</f>
        <v/>
      </c>
      <c r="DI236" s="118"/>
      <c r="DJ236" s="124"/>
      <c r="DK236" s="125" t="str">
        <f aca="false">IF(ISBLANK($C236),"",IF($BK236=Constants!$B$13,$BM236,""))</f>
        <v/>
      </c>
      <c r="DL236" s="124" t="str">
        <f aca="false">IF(ISBLANK($C236),"",IF($BK236&lt;&gt;Constants!$B$12,"",IF(COUNT($CS236:$CU236)=0,"",MATCH($CV236,$CS236:$CU236,0))))</f>
        <v/>
      </c>
      <c r="DM236" s="126" t="str">
        <f aca="false">IF(ISNUMBER($DL236),CHOOSE($DL236,$BR236,$CB236,$CM236),"")</f>
        <v/>
      </c>
      <c r="DN236" s="126" t="str">
        <f aca="false">IF(ISNUMBER($DL236),CHOOSE($DL236,$BT236,$CD236,$CO236),"")</f>
        <v/>
      </c>
      <c r="DO236" s="126" t="str">
        <f aca="false">IF(ISNUMBER($DL236),CHOOSE($DL236,$BV236,$CF236,$CQ236),"")</f>
        <v/>
      </c>
      <c r="DP236" s="127" t="str">
        <f aca="false">IF(ISBLANK(C236),"",IF(BK236&lt;&gt;Constants!$B$12, BK236 ,CW236))</f>
        <v/>
      </c>
      <c r="DQ236" s="128" t="str">
        <f aca="false">IF(ISBLANK($C236),"",IF($BK236&lt;&gt;Constants!$B$12,$BK236,$BL236))</f>
        <v/>
      </c>
      <c r="DR236" s="128" t="str">
        <f aca="false">IF(ISBLANK(C236),"",DH236)</f>
        <v/>
      </c>
      <c r="DS236" s="128" t="str">
        <f aca="false">IF(ISBLANK(C236),"",DG236)</f>
        <v/>
      </c>
      <c r="DT236" s="129" t="str">
        <f aca="false">IF(ISBLANK(C236),
  "",
IF(DS236=Constants!$B$9,COUNTA($C$11:$C510)+2,IF(DS236=Constants!$B$10,COUNTA($C$11:$C510)+1,IF(DS236=Constants!$B$11,COUNTA($C$11:$C510),DS236))))</f>
        <v/>
      </c>
      <c r="DU236" s="3"/>
      <c r="DV236" s="130" t="n">
        <f aca="false">IF(OR(ISNUMBER(DS236),DS236="DQ",DS236="P",DS236="NS"),
    1,
    0
)</f>
        <v>0</v>
      </c>
      <c r="DW236" s="130" t="n">
        <v>226</v>
      </c>
      <c r="DX236" s="130" t="str">
        <f aca="false">IF(ISBLANK($C236),"",IF(ISNUMBER(DT236),DT236+ROW($B236)/1000,""))</f>
        <v/>
      </c>
      <c r="DY236" s="130" t="str">
        <f aca="false">IF(ISNUMBER(DX236), RANK(DX236,DX$11:DX$510,1), "")</f>
        <v/>
      </c>
      <c r="DZ236" s="130" t="str">
        <f aca="false">IF(ISBLANK($C236),
    "",
    $B236
)</f>
        <v/>
      </c>
      <c r="EA236" s="130" t="str">
        <f aca="false">IF(ISBLANK($C236),
    "",
    $C236
)</f>
        <v/>
      </c>
      <c r="EB236" s="130" t="str">
        <f aca="false">IF(ISBLANK($C236),
    "",
    $D236
)</f>
        <v/>
      </c>
      <c r="EC236" s="130" t="str">
        <f aca="false">IF(ISBLANK($C236),"",$DQ236)</f>
        <v/>
      </c>
      <c r="ED236" s="131" t="str">
        <f aca="false">DP236</f>
        <v/>
      </c>
      <c r="EE236" s="130" t="str">
        <f aca="false">IF(ISBLANK($C236),
    "",
    DS236
)</f>
        <v/>
      </c>
      <c r="EF236" s="132" t="str">
        <f aca="false">IF(DW236&gt;DV$10,
    "",
    VLOOKUP(DW236,DY$11:EE734,7,FALSE())
)</f>
        <v/>
      </c>
      <c r="EG236" s="133" t="str">
        <f aca="false">IF(DW236&gt;DV$10,
    "",
    VLOOKUP(DW236,DY$11:EE734,2,FALSE())
)</f>
        <v/>
      </c>
      <c r="EH236" s="133" t="str">
        <f aca="false">IF(DW236&gt;DV$10,
    "",
    VLOOKUP(DW236,DY$11:EE734,3,FALSE())
)</f>
        <v/>
      </c>
      <c r="EI236" s="133" t="str">
        <f aca="false">IF(DW236&gt;DV$10,
    "",
    VLOOKUP(DW236,DY$11:EE734,4,FALSE())
)</f>
        <v/>
      </c>
      <c r="EJ236" s="134" t="str">
        <f aca="false">IF(DW236&gt;DV$10,
    "",
    VLOOKUP(DW236,DY$11:EE734,6,FALSE())
)</f>
        <v/>
      </c>
      <c r="EK236" s="59"/>
    </row>
    <row r="237" customFormat="false" ht="15.75" hidden="false" customHeight="false" outlineLevel="0" collapsed="false">
      <c r="A237" s="3"/>
      <c r="B237" s="153"/>
      <c r="C237" s="154"/>
      <c r="D237" s="135"/>
      <c r="E237" s="158"/>
      <c r="F237" s="137"/>
      <c r="G237" s="137"/>
      <c r="H237" s="138"/>
      <c r="I237" s="139"/>
      <c r="J237" s="140"/>
      <c r="K237" s="140"/>
      <c r="L237" s="140"/>
      <c r="M237" s="140"/>
      <c r="N237" s="141"/>
      <c r="O237" s="142"/>
      <c r="P237" s="137"/>
      <c r="Q237" s="138"/>
      <c r="R237" s="139"/>
      <c r="S237" s="140"/>
      <c r="T237" s="140"/>
      <c r="U237" s="140"/>
      <c r="V237" s="140"/>
      <c r="W237" s="141"/>
      <c r="X237" s="142"/>
      <c r="Y237" s="137"/>
      <c r="Z237" s="138"/>
      <c r="AA237" s="139"/>
      <c r="AB237" s="140"/>
      <c r="AC237" s="140"/>
      <c r="AD237" s="140"/>
      <c r="AE237" s="140"/>
      <c r="AF237" s="141"/>
      <c r="AG237" s="143"/>
      <c r="AH237" s="139"/>
      <c r="AI237" s="116"/>
      <c r="AJ237" s="116" t="str">
        <f aca="false">IF(ISBLANK($C237),
  "",
IF(E237=Constants!$B$7,
  TRUE(),
IF(E237=Constants!$B$8,
  FALSE(),
  TRUE()
)))</f>
        <v/>
      </c>
      <c r="AK237" s="117" t="str">
        <f aca="false">IF(ISBLANK($C237),"",IF(F237=Constants!$B$8,FALSE(),TRUE()))</f>
        <v/>
      </c>
      <c r="AL237" s="117" t="str">
        <f aca="false">IF(ISBLANK($C237),"",COUNTA($G237:$O237)&gt;0)</f>
        <v/>
      </c>
      <c r="AM237" s="117" t="str">
        <f aca="false">IF(OR(ISBLANK($C237),$AL237&lt;&gt;TRUE()),"",IF(ISBLANK(G237),Constants!$B$27,MAX(0,G237)))</f>
        <v/>
      </c>
      <c r="AN237" s="117" t="str">
        <f aca="false">IF(OR(ISBLANK($C237),$AL237&lt;&gt;TRUE()),"",IF(ISBLANK(H237),Constants!$B$28,MAX(0,H237)))</f>
        <v/>
      </c>
      <c r="AO237" s="117" t="str">
        <f aca="false">IF(OR(ISBLANK($C237),$AL237&lt;&gt;TRUE()),"",IF(J237=Constants!$B$7,TRUE(),IF(J237=Constants!$B$8,FALSE(),TRUE())))</f>
        <v/>
      </c>
      <c r="AP237" s="117" t="str">
        <f aca="false">IF(OR(ISBLANK($C237),$AL237&lt;&gt;TRUE()),"",IF(I237=Constants!$B$7,TRUE(),IF(I237=Constants!$B$8,FALSE(),TRUE())))</f>
        <v/>
      </c>
      <c r="AQ237" s="117" t="str">
        <f aca="false">IF(OR(ISBLANK($C237),$AL237&lt;&gt;TRUE()),"",IF(K237=Constants!$B$33,TRUE(),IF(K237=Constants!$B$34,FALSE(),IF(AND(ISNUMBER(O237),OR(ISBLANK(N237),N237=0)),TRUE(),IF(AND(ISBLANK(O237),ISNUMBER(N237),N237&lt;&gt;0),FALSE(),"")))))</f>
        <v/>
      </c>
      <c r="AR237" s="117" t="str">
        <f aca="false">IF(OR(ISBLANK($C237),$AL237&lt;&gt;TRUE()),"",IF(ISBLANK(L237),Constants!$B$35,MAX(0,MIN(Constants!$B$31,L237))))</f>
        <v/>
      </c>
      <c r="AS237" s="117" t="str">
        <f aca="false">IF(OR(ISBLANK($C237),$AL237&lt;&gt;TRUE()),"",IF(ISBLANK(M237),Constants!$B$35,MAX(0,MIN(Constants!$B$32,M237))))</f>
        <v/>
      </c>
      <c r="AT237" s="117" t="str">
        <f aca="false">IF(ISBLANK($C237),"",COUNTA($P237:$X237)&gt;0)</f>
        <v/>
      </c>
      <c r="AU237" s="117" t="str">
        <f aca="false">IF(OR(ISBLANK($C237),$AT237&lt;&gt;TRUE()),"",IF(ISBLANK(P237),Constants!$B$27,MAX(0,P237)))</f>
        <v/>
      </c>
      <c r="AV237" s="117" t="str">
        <f aca="false">IF(OR(ISBLANK($C237),$AT237&lt;&gt;TRUE()),"",IF(ISBLANK(Q237),Constants!$B$28,MAX(0,Q237)))</f>
        <v/>
      </c>
      <c r="AW237" s="117" t="str">
        <f aca="false">IF(OR(ISBLANK($C237),$AT237&lt;&gt;TRUE()),"",IF(S237=Constants!$B$7,TRUE(),IF(S237=Constants!$B$8,FALSE(),TRUE())))</f>
        <v/>
      </c>
      <c r="AX237" s="117" t="str">
        <f aca="false">IF(OR(ISBLANK($C237),$AT237&lt;&gt;TRUE()),"",IF(R237=Constants!$B$7,TRUE(),IF(R237=Constants!$B$8,FALSE(),TRUE())))</f>
        <v/>
      </c>
      <c r="AY237" s="117" t="str">
        <f aca="false">IF(OR(ISBLANK($C237),$AT237&lt;&gt;TRUE()),"",IF(T237=Constants!$B$33,TRUE(),IF(T237=Constants!$B$34,FALSE(),IF(AND(ISNUMBER(X237),OR(ISBLANK(W237),W237=0)),TRUE(),IF(AND(ISBLANK(X237),ISNUMBER(W237),W237&lt;&gt;0),FALSE(),"")))))</f>
        <v/>
      </c>
      <c r="AZ237" s="117" t="str">
        <f aca="false">IF(OR(ISBLANK($C237),$AT237&lt;&gt;TRUE()),"",IF(ISBLANK(U237),Constants!$B$35,MAX(0,MIN(Constants!$B$31,U237))))</f>
        <v/>
      </c>
      <c r="BA237" s="117" t="str">
        <f aca="false">IF(OR(ISBLANK($C237),$AT237&lt;&gt;TRUE()),"",IF(ISBLANK(V237),Constants!$B$35,MAX(0,MIN(Constants!$B$32,V237))))</f>
        <v/>
      </c>
      <c r="BB237" s="117" t="str">
        <f aca="false">IF(ISBLANK($C237),"",COUNTA($Y237:$AG237)&gt;0)</f>
        <v/>
      </c>
      <c r="BC237" s="117" t="str">
        <f aca="false">IF(OR(ISBLANK($C237),$BB237&lt;&gt;TRUE()),"",IF(ISBLANK(Y237),Constants!$B$27,MAX(0,Y237)))</f>
        <v/>
      </c>
      <c r="BD237" s="117" t="str">
        <f aca="false">IF(OR(ISBLANK($C237),$BB237&lt;&gt;TRUE()),"",IF(ISBLANK(Z237),Constants!$B$28,MAX(0,Z237)))</f>
        <v/>
      </c>
      <c r="BE237" s="117" t="str">
        <f aca="false">IF(OR(ISBLANK($C237),$BB237&lt;&gt;TRUE()),"",IF(AB237=Constants!$B$7,TRUE(),IF(AB237=Constants!$B$8,FALSE(),TRUE())))</f>
        <v/>
      </c>
      <c r="BF237" s="117" t="str">
        <f aca="false">IF(OR(ISBLANK($C237),$BB237&lt;&gt;TRUE()),"",IF(AA237=Constants!$B$7,TRUE(),IF(AA237=Constants!$B$8,FALSE(),TRUE())))</f>
        <v/>
      </c>
      <c r="BG237" s="117" t="str">
        <f aca="false">IF(OR(ISBLANK($C237),$BB237&lt;&gt;TRUE()),"",IF(AC237=Constants!$B$33,TRUE(),IF(AC237=Constants!$B$34,FALSE(),IF(AND(ISNUMBER(AG237),OR(ISBLANK(AF237),AF237=0)),TRUE(),IF(AND(ISBLANK(AG237),ISNUMBER(AF237),AF237&lt;&gt;0),FALSE(),"")))))</f>
        <v/>
      </c>
      <c r="BH237" s="117" t="str">
        <f aca="false">IF(OR(ISBLANK($C237),$BB237&lt;&gt;TRUE()),"",IF(ISBLANK(AD237),Constants!$B$35,MAX(0,MIN(Constants!$B$31,AD237))))</f>
        <v/>
      </c>
      <c r="BI237" s="117" t="str">
        <f aca="false">IF(OR(ISBLANK($C237),$BB237&lt;&gt;TRUE()),"",IF(ISBLANK(AE237),Constants!$B$35,MAX(0,MIN(Constants!$B$32,AE237))))</f>
        <v/>
      </c>
      <c r="BJ237" s="118" t="str">
        <f aca="false">IF(ISBLANK($C237),
  "",
IF(AH237=Constants!$B$7,
  TRUE(),
IF(AH237=Constants!$B$8,
  FALSE(),
  FALSE()
)))</f>
        <v/>
      </c>
      <c r="BK237" s="117" t="str">
        <f aca="false">IF(ISBLANK($C237),"",IF($BJ237,Constants!$B$9,IF(COUNTA($E237:$AH237)=0,Constants!$B$10,IF(NOT($AK237),Constants!$B$11,IF(AND(NOT(ISNUMBER($BM237)),COUNTA($O237,$X237,$AG237)&gt;0),Constants!$B$13,Constants!$B$12)))))</f>
        <v/>
      </c>
      <c r="BL237" s="117" t="str">
        <f aca="false">IF(ISBLANK($C237),"",IF($BK237&lt;&gt;Constants!$B$12,$BK237,Constants!$B$4))</f>
        <v/>
      </c>
      <c r="BM237" s="116" t="str">
        <f aca="false">IF(OR(ISBLANK($D$8), NOT(ISNUMBER($D$8))), Constants!$B$17,$D$8)</f>
        <v>ERROR: Set Target Time in cell D8</v>
      </c>
      <c r="BN237" s="119" t="str">
        <f aca="false">IF(OR($BK237&lt;&gt;Constants!$B$12,$AL237&lt;&gt;TRUE()),"",IF(NOT($AO237),TRUE(),IF($AQ237="","",$AQ237)))</f>
        <v/>
      </c>
      <c r="BO237" s="120" t="n">
        <f aca="false">IF(BN237="",FALSE(),IF(NOT($AO237),TRUE(),IF($AQ237,ISNUMBER(O237),ISNUMBER(N237))))</f>
        <v>0</v>
      </c>
      <c r="BP237" s="121" t="str">
        <f aca="false">IF(BO237,IF($AJ237,1,Constants!$B$22)*POWER(Constants!$B$23,MAX($AM237,0))*POWER(Constants!$B$24,MAX($AN237,0)),"")</f>
        <v/>
      </c>
      <c r="BQ237" s="117" t="str">
        <f aca="false">IF(OR($BK237&lt;&gt;Constants!$B$12,NOT($BO237)),"",IF(NOT($AO237),0,Constants!$B$19*IF($AQ237,1,MAX(0,MIN(1,(Constants!$B$20-N237)/Constants!$B$20)))))</f>
        <v/>
      </c>
      <c r="BR237" s="117" t="str">
        <f aca="false">IF(BQ237="","",BQ237*IF($AP237,1,Constants!$B$25)*BP237)</f>
        <v/>
      </c>
      <c r="BS237" s="117" t="str">
        <f aca="false">IF(OR($BK237&lt;&gt;Constants!$B$12,NOT($BO237)),"",IF(NOT($AO237),0,IF(NOT($AQ237),0,MAX(0,Constants!$B$21*(1-ABS(O237-$BM237)/$BM237)))))</f>
        <v/>
      </c>
      <c r="BT237" s="117" t="str">
        <f aca="false">IF(BS237="","",BS237*BP237)</f>
        <v/>
      </c>
      <c r="BU237" s="117" t="str">
        <f aca="false">IF(OR($BK237&lt;&gt;Constants!$B$12,NOT($BO237)),"",IF(OR(NOT($AO237),NOT($AP237)),0,MIN(Constants!$B$18,(Constants!$B$29*$AR237+Constants!$B$30*$AS237)*IF($AQ237,1,MAX(0,MIN(1,(Constants!$B$20-N237)/Constants!$B$20))))))</f>
        <v/>
      </c>
      <c r="BV237" s="117" t="str">
        <f aca="false">IF(BU237="","",BU237*BP237)</f>
        <v/>
      </c>
      <c r="BW237" s="122" t="str">
        <f aca="false">IF(OR($BK237&lt;&gt;Constants!$B$12,NOT($BO237)),"",BR237+BT237+BV237)</f>
        <v/>
      </c>
      <c r="BX237" s="119" t="str">
        <f aca="false">IF(OR($BK237&lt;&gt;Constants!$B$12,$AT237&lt;&gt;TRUE()),"",IF(NOT($AW237),TRUE(),IF($AY237="","",$AY237)))</f>
        <v/>
      </c>
      <c r="BY237" s="120" t="n">
        <f aca="false">IF(BX237="",FALSE(),IF(NOT($AW237),TRUE(),IF($AY237,ISNUMBER(X237),ISNUMBER(W237))))</f>
        <v>0</v>
      </c>
      <c r="BZ237" s="121" t="str">
        <f aca="false">IF(BY237,IF($AJ237,1,Constants!$B$22)*POWER(Constants!$B$23,MAX($AU237,0))*POWER(Constants!$B$24,MAX($AV237,0)),"")</f>
        <v/>
      </c>
      <c r="CA237" s="117" t="str">
        <f aca="false">IF(OR($BK237&lt;&gt;Constants!$B$12,NOT($BY237)),"",IF(NOT($AW237),0,Constants!$B$19*IF($AY237,1,MAX(0,MIN(1,(Constants!$B$20-W237)/Constants!$B$20)))))</f>
        <v/>
      </c>
      <c r="CB237" s="117" t="str">
        <f aca="false">IF(CA237="","",CA237*IF($AX237,1,Constants!$B$25)*BZ237)</f>
        <v/>
      </c>
      <c r="CC237" s="117" t="str">
        <f aca="false">IF(OR($BK237&lt;&gt;Constants!$B$12,NOT($BY237)),"",IF(NOT($AW237),0,IF(NOT($AY237),0,MAX(0,Constants!$B$21*(1-ABS(X237-$BM237)/$BM237)))))</f>
        <v/>
      </c>
      <c r="CD237" s="117" t="str">
        <f aca="false">IF(CC237="","",CC237*BZ237)</f>
        <v/>
      </c>
      <c r="CE237" s="117" t="str">
        <f aca="false">IF(OR($BK237&lt;&gt;Constants!$B$12,NOT($BY237)),"",IF(OR(NOT($AW237),NOT($AX237)),0,MIN(Constants!$B$18,(Constants!$B$29*$AZ237+Constants!$B$30*$BA237)*IF($AY237,1,MAX(0,MIN(1,(Constants!$B$20-W237)/Constants!$B$20))))))</f>
        <v/>
      </c>
      <c r="CF237" s="117" t="str">
        <f aca="false">IF(CE237="","",CE237*BZ237)</f>
        <v/>
      </c>
      <c r="CG237" s="122" t="str">
        <f aca="false">IF(OR($BK237&lt;&gt;Constants!$B$12,NOT($BY237)),"",CB237+CD237+CF237)</f>
        <v/>
      </c>
      <c r="CH237" s="119" t="n">
        <f aca="false">IF(OR(BN237="",BX237=""),TRUE(),BN237&lt;&gt;BX237)</f>
        <v>1</v>
      </c>
      <c r="CI237" s="117" t="str">
        <f aca="false">IF(OR($BK237&lt;&gt;Constants!$B$12,$BB237&lt;&gt;TRUE(),NOT($CH237)),"",IF(NOT($BE237),TRUE(),IF($BG237="","",$BG237)))</f>
        <v/>
      </c>
      <c r="CJ237" s="120" t="n">
        <f aca="false">IF(CI237="",FALSE(),IF(NOT($BE237),TRUE(),IF($BG237,ISNUMBER(AG237),ISNUMBER(AF237))))</f>
        <v>0</v>
      </c>
      <c r="CK237" s="121" t="str">
        <f aca="false">IF(CJ237,IF($AJ237,1,Constants!$B$22)*POWER(Constants!$B$23,MAX($BC237,0))*POWER(Constants!$B$24,MAX($BD237,0)),"")</f>
        <v/>
      </c>
      <c r="CL237" s="117" t="str">
        <f aca="false">IF(OR($BK237&lt;&gt;Constants!$B$12,NOT($CJ237)),"",IF(NOT($BE237),0,Constants!$B$19*IF($BG237,1,MAX(0,MIN(1,(Constants!$B$20-AF237)/Constants!$B$20)))))</f>
        <v/>
      </c>
      <c r="CM237" s="117" t="str">
        <f aca="false">IF(CL237="","",CL237*IF($BF237,1,Constants!$B$25)*CK237)</f>
        <v/>
      </c>
      <c r="CN237" s="117" t="str">
        <f aca="false">IF(OR($BK237&lt;&gt;Constants!$B$12,NOT($CJ237)),"",IF(NOT($BE237),0,IF(NOT($BG237),0,MAX(0,Constants!$B$21*(1-ABS(AG237-$BM237)/$BM237)))))</f>
        <v/>
      </c>
      <c r="CO237" s="117" t="str">
        <f aca="false">IF(CN237="","",CN237*CK237)</f>
        <v/>
      </c>
      <c r="CP237" s="117" t="str">
        <f aca="false">IF(OR($BK237&lt;&gt;Constants!$B$12,NOT($CJ237)),"",IF(OR(NOT($BE237),NOT($BF237)),0,MIN(Constants!$B$18,(Constants!$B$29*$BH237+Constants!$B$30*$BI237)*IF($BG237,1,MAX(0,MIN(1,(Constants!$B$20-AF237)/Constants!$B$20))))))</f>
        <v/>
      </c>
      <c r="CQ237" s="117" t="str">
        <f aca="false">IF(CP237="","",CP237*CK237)</f>
        <v/>
      </c>
      <c r="CR237" s="122" t="str">
        <f aca="false">IF(OR($BK237&lt;&gt;Constants!$B$12,NOT($CJ237)),"",CM237+CO237+CQ237)</f>
        <v/>
      </c>
      <c r="CS237" s="116" t="str">
        <f aca="false">IF(OR($BK237&lt;&gt;Constants!$B$12,ISBLANK($C237)),"",BW237)</f>
        <v/>
      </c>
      <c r="CT237" s="117" t="str">
        <f aca="false">IF(OR($BK237&lt;&gt;Constants!$B$12,ISBLANK($C237)),"",CG237)</f>
        <v/>
      </c>
      <c r="CU237" s="118" t="str">
        <f aca="false">IF(OR($BK237&lt;&gt;Constants!$B$12,ISBLANK($C237)),"",CR237)</f>
        <v/>
      </c>
      <c r="CV237" s="117" t="str">
        <f aca="false">IF(OR($BK237&lt;&gt;Constants!$B$12,ISBLANK($C237)),"",IF(COUNT(CS237:CU237)=0,0,MAX(CS237:CU237)))</f>
        <v/>
      </c>
      <c r="CW237" s="117" t="str">
        <f aca="false">IF($BK237&lt;&gt;Constants!$B$12,"",CV237)</f>
        <v/>
      </c>
      <c r="CX237" s="117" t="str">
        <f aca="false">IF(ISNUMBER(CW237), RANK(CW237,$CW$11:$CW$510), "")</f>
        <v/>
      </c>
      <c r="CY237" s="116" t="str">
        <f aca="false">IF(OR($BK237&lt;&gt;Constants!$B$12,ISBLANK($C237)),"",MAX(BT237,CD237,CO237))</f>
        <v/>
      </c>
      <c r="CZ237" s="117" t="str">
        <f aca="false">IF(ISNUMBER(CY237), RANK(CY237,CY$11:CY$510), "")</f>
        <v/>
      </c>
      <c r="DA237" s="117" t="str">
        <f aca="false">IF(OR($BK237&lt;&gt;Constants!$B$12,ISBLANK($C237)),"",MAX(AM237,AU237,IF($CH237,BC237,0)))</f>
        <v/>
      </c>
      <c r="DB237" s="117" t="str">
        <f aca="false">IF(ISNUMBER(DA237), RANK(DA237,DA$11:DA$510,1), "")</f>
        <v/>
      </c>
      <c r="DC237" s="117" t="str">
        <f aca="false">IF(OR($BK237&lt;&gt;Constants!$B$12,ISBLANK($C237)),"",MAX(BV237,CF237,CQ237))</f>
        <v/>
      </c>
      <c r="DD237" s="117" t="str">
        <f aca="false">IF(ISNUMBER(DC237),RANK(DC237,DC$11:DC$510),"")</f>
        <v/>
      </c>
      <c r="DE237" s="123" t="str">
        <f aca="false">IFERROR(IF(OR($BK237&lt;&gt;Constants!$B$12, ISBLANK($C237)),"",LARGE(CS237:CU237,2)), 0)</f>
        <v/>
      </c>
      <c r="DF237" s="118" t="str">
        <f aca="false">IF(ISNUMBER(DE237), RANK(DE237,DE$11:DE$510), "")</f>
        <v/>
      </c>
      <c r="DG237" s="117" t="str">
        <f aca="false">IF(ISBLANK($C237),"",IF(BK237=Constants!$B$12,RANK($CX237, $CX$11:$CX$510, 1)+
SUMPRODUCT(--($CX$11:$CX$510=$CX237),--($CZ237&gt;$CZ$11:$CZ$510))+
SUMPRODUCT(--($CX$11:$CX$510=$CX237),--($CZ237=$CZ$11:$CZ$510),--($DB237&gt;$DB$11:$DB$510))+
SUMPRODUCT(--($CX$11:$CX$510=$CX237),--($CZ237=$CZ$11:$CZ$510),--($DB237=$DB$11:$DB$510), --($DD237&gt;$DD$11:$DD$510))+
SUMPRODUCT(--($CX$11:$CX$510=$CX237),--($CZ237=$CZ$11:$CZ$510),--($DB237=$DB$11:$DB$510), --($DD237=$DD$11:$DD$510), --($DF237&gt;$DF$11:$DF$510))
,BK237)
)</f>
        <v/>
      </c>
      <c r="DH237" s="117" t="str">
        <f aca="false">IF(ISBLANK(C237),"",IF(BK237&lt;&gt;Constants!$B$12, BK237, CX237-DG237))</f>
        <v/>
      </c>
      <c r="DI237" s="118"/>
      <c r="DJ237" s="124"/>
      <c r="DK237" s="125" t="str">
        <f aca="false">IF(ISBLANK($C237),"",IF($BK237=Constants!$B$13,$BM237,""))</f>
        <v/>
      </c>
      <c r="DL237" s="124" t="str">
        <f aca="false">IF(ISBLANK($C237),"",IF($BK237&lt;&gt;Constants!$B$12,"",IF(COUNT($CS237:$CU237)=0,"",MATCH($CV237,$CS237:$CU237,0))))</f>
        <v/>
      </c>
      <c r="DM237" s="126" t="str">
        <f aca="false">IF(ISNUMBER($DL237),CHOOSE($DL237,$BR237,$CB237,$CM237),"")</f>
        <v/>
      </c>
      <c r="DN237" s="126" t="str">
        <f aca="false">IF(ISNUMBER($DL237),CHOOSE($DL237,$BT237,$CD237,$CO237),"")</f>
        <v/>
      </c>
      <c r="DO237" s="126" t="str">
        <f aca="false">IF(ISNUMBER($DL237),CHOOSE($DL237,$BV237,$CF237,$CQ237),"")</f>
        <v/>
      </c>
      <c r="DP237" s="127" t="str">
        <f aca="false">IF(ISBLANK(C237),"",IF(BK237&lt;&gt;Constants!$B$12, BK237 ,CW237))</f>
        <v/>
      </c>
      <c r="DQ237" s="128" t="str">
        <f aca="false">IF(ISBLANK($C237),"",IF($BK237&lt;&gt;Constants!$B$12,$BK237,$BL237))</f>
        <v/>
      </c>
      <c r="DR237" s="128" t="str">
        <f aca="false">IF(ISBLANK(C237),"",DH237)</f>
        <v/>
      </c>
      <c r="DS237" s="128" t="str">
        <f aca="false">IF(ISBLANK(C237),"",DG237)</f>
        <v/>
      </c>
      <c r="DT237" s="129" t="str">
        <f aca="false">IF(ISBLANK(C237),
  "",
IF(DS237=Constants!$B$9,COUNTA($C$11:$C510)+2,IF(DS237=Constants!$B$10,COUNTA($C$11:$C510)+1,IF(DS237=Constants!$B$11,COUNTA($C$11:$C510),DS237))))</f>
        <v/>
      </c>
      <c r="DU237" s="3"/>
      <c r="DV237" s="130" t="n">
        <f aca="false">IF(OR(ISNUMBER(DS237),DS237="DQ",DS237="P",DS237="NS"),
    1,
    0
)</f>
        <v>0</v>
      </c>
      <c r="DW237" s="130" t="n">
        <v>227</v>
      </c>
      <c r="DX237" s="130" t="str">
        <f aca="false">IF(ISBLANK($C237),"",IF(ISNUMBER(DT237),DT237+ROW($B237)/1000,""))</f>
        <v/>
      </c>
      <c r="DY237" s="130" t="str">
        <f aca="false">IF(ISNUMBER(DX237), RANK(DX237,DX$11:DX$510,1), "")</f>
        <v/>
      </c>
      <c r="DZ237" s="130" t="str">
        <f aca="false">IF(ISBLANK($C237),
    "",
    $B237
)</f>
        <v/>
      </c>
      <c r="EA237" s="130" t="str">
        <f aca="false">IF(ISBLANK($C237),
    "",
    $C237
)</f>
        <v/>
      </c>
      <c r="EB237" s="130" t="str">
        <f aca="false">IF(ISBLANK($C237),
    "",
    $D237
)</f>
        <v/>
      </c>
      <c r="EC237" s="130" t="str">
        <f aca="false">IF(ISBLANK($C237),"",$DQ237)</f>
        <v/>
      </c>
      <c r="ED237" s="131" t="str">
        <f aca="false">DP237</f>
        <v/>
      </c>
      <c r="EE237" s="130" t="str">
        <f aca="false">IF(ISBLANK($C237),
    "",
    DS237
)</f>
        <v/>
      </c>
      <c r="EF237" s="132" t="str">
        <f aca="false">IF(DW237&gt;DV$10,
    "",
    VLOOKUP(DW237,DY$11:EE735,7,FALSE())
)</f>
        <v/>
      </c>
      <c r="EG237" s="133" t="str">
        <f aca="false">IF(DW237&gt;DV$10,
    "",
    VLOOKUP(DW237,DY$11:EE735,2,FALSE())
)</f>
        <v/>
      </c>
      <c r="EH237" s="133" t="str">
        <f aca="false">IF(DW237&gt;DV$10,
    "",
    VLOOKUP(DW237,DY$11:EE735,3,FALSE())
)</f>
        <v/>
      </c>
      <c r="EI237" s="133" t="str">
        <f aca="false">IF(DW237&gt;DV$10,
    "",
    VLOOKUP(DW237,DY$11:EE735,4,FALSE())
)</f>
        <v/>
      </c>
      <c r="EJ237" s="134" t="str">
        <f aca="false">IF(DW237&gt;DV$10,
    "",
    VLOOKUP(DW237,DY$11:EE735,6,FALSE())
)</f>
        <v/>
      </c>
      <c r="EK237" s="59"/>
    </row>
    <row r="238" customFormat="false" ht="15.75" hidden="false" customHeight="false" outlineLevel="0" collapsed="false">
      <c r="A238" s="3"/>
      <c r="B238" s="153"/>
      <c r="C238" s="154"/>
      <c r="D238" s="135"/>
      <c r="E238" s="158"/>
      <c r="F238" s="137"/>
      <c r="G238" s="137"/>
      <c r="H238" s="138"/>
      <c r="I238" s="139"/>
      <c r="J238" s="140"/>
      <c r="K238" s="140"/>
      <c r="L238" s="140"/>
      <c r="M238" s="140"/>
      <c r="N238" s="141"/>
      <c r="O238" s="142"/>
      <c r="P238" s="137"/>
      <c r="Q238" s="138"/>
      <c r="R238" s="139"/>
      <c r="S238" s="140"/>
      <c r="T238" s="140"/>
      <c r="U238" s="140"/>
      <c r="V238" s="140"/>
      <c r="W238" s="141"/>
      <c r="X238" s="142"/>
      <c r="Y238" s="137"/>
      <c r="Z238" s="138"/>
      <c r="AA238" s="139"/>
      <c r="AB238" s="140"/>
      <c r="AC238" s="140"/>
      <c r="AD238" s="140"/>
      <c r="AE238" s="140"/>
      <c r="AF238" s="141"/>
      <c r="AG238" s="143"/>
      <c r="AH238" s="139"/>
      <c r="AI238" s="116"/>
      <c r="AJ238" s="116" t="str">
        <f aca="false">IF(ISBLANK($C238),
  "",
IF(E238=Constants!$B$7,
  TRUE(),
IF(E238=Constants!$B$8,
  FALSE(),
  TRUE()
)))</f>
        <v/>
      </c>
      <c r="AK238" s="117" t="str">
        <f aca="false">IF(ISBLANK($C238),"",IF(F238=Constants!$B$8,FALSE(),TRUE()))</f>
        <v/>
      </c>
      <c r="AL238" s="117" t="str">
        <f aca="false">IF(ISBLANK($C238),"",COUNTA($G238:$O238)&gt;0)</f>
        <v/>
      </c>
      <c r="AM238" s="117" t="str">
        <f aca="false">IF(OR(ISBLANK($C238),$AL238&lt;&gt;TRUE()),"",IF(ISBLANK(G238),Constants!$B$27,MAX(0,G238)))</f>
        <v/>
      </c>
      <c r="AN238" s="117" t="str">
        <f aca="false">IF(OR(ISBLANK($C238),$AL238&lt;&gt;TRUE()),"",IF(ISBLANK(H238),Constants!$B$28,MAX(0,H238)))</f>
        <v/>
      </c>
      <c r="AO238" s="117" t="str">
        <f aca="false">IF(OR(ISBLANK($C238),$AL238&lt;&gt;TRUE()),"",IF(J238=Constants!$B$7,TRUE(),IF(J238=Constants!$B$8,FALSE(),TRUE())))</f>
        <v/>
      </c>
      <c r="AP238" s="117" t="str">
        <f aca="false">IF(OR(ISBLANK($C238),$AL238&lt;&gt;TRUE()),"",IF(I238=Constants!$B$7,TRUE(),IF(I238=Constants!$B$8,FALSE(),TRUE())))</f>
        <v/>
      </c>
      <c r="AQ238" s="117" t="str">
        <f aca="false">IF(OR(ISBLANK($C238),$AL238&lt;&gt;TRUE()),"",IF(K238=Constants!$B$33,TRUE(),IF(K238=Constants!$B$34,FALSE(),IF(AND(ISNUMBER(O238),OR(ISBLANK(N238),N238=0)),TRUE(),IF(AND(ISBLANK(O238),ISNUMBER(N238),N238&lt;&gt;0),FALSE(),"")))))</f>
        <v/>
      </c>
      <c r="AR238" s="117" t="str">
        <f aca="false">IF(OR(ISBLANK($C238),$AL238&lt;&gt;TRUE()),"",IF(ISBLANK(L238),Constants!$B$35,MAX(0,MIN(Constants!$B$31,L238))))</f>
        <v/>
      </c>
      <c r="AS238" s="117" t="str">
        <f aca="false">IF(OR(ISBLANK($C238),$AL238&lt;&gt;TRUE()),"",IF(ISBLANK(M238),Constants!$B$35,MAX(0,MIN(Constants!$B$32,M238))))</f>
        <v/>
      </c>
      <c r="AT238" s="117" t="str">
        <f aca="false">IF(ISBLANK($C238),"",COUNTA($P238:$X238)&gt;0)</f>
        <v/>
      </c>
      <c r="AU238" s="117" t="str">
        <f aca="false">IF(OR(ISBLANK($C238),$AT238&lt;&gt;TRUE()),"",IF(ISBLANK(P238),Constants!$B$27,MAX(0,P238)))</f>
        <v/>
      </c>
      <c r="AV238" s="117" t="str">
        <f aca="false">IF(OR(ISBLANK($C238),$AT238&lt;&gt;TRUE()),"",IF(ISBLANK(Q238),Constants!$B$28,MAX(0,Q238)))</f>
        <v/>
      </c>
      <c r="AW238" s="117" t="str">
        <f aca="false">IF(OR(ISBLANK($C238),$AT238&lt;&gt;TRUE()),"",IF(S238=Constants!$B$7,TRUE(),IF(S238=Constants!$B$8,FALSE(),TRUE())))</f>
        <v/>
      </c>
      <c r="AX238" s="117" t="str">
        <f aca="false">IF(OR(ISBLANK($C238),$AT238&lt;&gt;TRUE()),"",IF(R238=Constants!$B$7,TRUE(),IF(R238=Constants!$B$8,FALSE(),TRUE())))</f>
        <v/>
      </c>
      <c r="AY238" s="117" t="str">
        <f aca="false">IF(OR(ISBLANK($C238),$AT238&lt;&gt;TRUE()),"",IF(T238=Constants!$B$33,TRUE(),IF(T238=Constants!$B$34,FALSE(),IF(AND(ISNUMBER(X238),OR(ISBLANK(W238),W238=0)),TRUE(),IF(AND(ISBLANK(X238),ISNUMBER(W238),W238&lt;&gt;0),FALSE(),"")))))</f>
        <v/>
      </c>
      <c r="AZ238" s="117" t="str">
        <f aca="false">IF(OR(ISBLANK($C238),$AT238&lt;&gt;TRUE()),"",IF(ISBLANK(U238),Constants!$B$35,MAX(0,MIN(Constants!$B$31,U238))))</f>
        <v/>
      </c>
      <c r="BA238" s="117" t="str">
        <f aca="false">IF(OR(ISBLANK($C238),$AT238&lt;&gt;TRUE()),"",IF(ISBLANK(V238),Constants!$B$35,MAX(0,MIN(Constants!$B$32,V238))))</f>
        <v/>
      </c>
      <c r="BB238" s="117" t="str">
        <f aca="false">IF(ISBLANK($C238),"",COUNTA($Y238:$AG238)&gt;0)</f>
        <v/>
      </c>
      <c r="BC238" s="117" t="str">
        <f aca="false">IF(OR(ISBLANK($C238),$BB238&lt;&gt;TRUE()),"",IF(ISBLANK(Y238),Constants!$B$27,MAX(0,Y238)))</f>
        <v/>
      </c>
      <c r="BD238" s="117" t="str">
        <f aca="false">IF(OR(ISBLANK($C238),$BB238&lt;&gt;TRUE()),"",IF(ISBLANK(Z238),Constants!$B$28,MAX(0,Z238)))</f>
        <v/>
      </c>
      <c r="BE238" s="117" t="str">
        <f aca="false">IF(OR(ISBLANK($C238),$BB238&lt;&gt;TRUE()),"",IF(AB238=Constants!$B$7,TRUE(),IF(AB238=Constants!$B$8,FALSE(),TRUE())))</f>
        <v/>
      </c>
      <c r="BF238" s="117" t="str">
        <f aca="false">IF(OR(ISBLANK($C238),$BB238&lt;&gt;TRUE()),"",IF(AA238=Constants!$B$7,TRUE(),IF(AA238=Constants!$B$8,FALSE(),TRUE())))</f>
        <v/>
      </c>
      <c r="BG238" s="117" t="str">
        <f aca="false">IF(OR(ISBLANK($C238),$BB238&lt;&gt;TRUE()),"",IF(AC238=Constants!$B$33,TRUE(),IF(AC238=Constants!$B$34,FALSE(),IF(AND(ISNUMBER(AG238),OR(ISBLANK(AF238),AF238=0)),TRUE(),IF(AND(ISBLANK(AG238),ISNUMBER(AF238),AF238&lt;&gt;0),FALSE(),"")))))</f>
        <v/>
      </c>
      <c r="BH238" s="117" t="str">
        <f aca="false">IF(OR(ISBLANK($C238),$BB238&lt;&gt;TRUE()),"",IF(ISBLANK(AD238),Constants!$B$35,MAX(0,MIN(Constants!$B$31,AD238))))</f>
        <v/>
      </c>
      <c r="BI238" s="117" t="str">
        <f aca="false">IF(OR(ISBLANK($C238),$BB238&lt;&gt;TRUE()),"",IF(ISBLANK(AE238),Constants!$B$35,MAX(0,MIN(Constants!$B$32,AE238))))</f>
        <v/>
      </c>
      <c r="BJ238" s="118" t="str">
        <f aca="false">IF(ISBLANK($C238),
  "",
IF(AH238=Constants!$B$7,
  TRUE(),
IF(AH238=Constants!$B$8,
  FALSE(),
  FALSE()
)))</f>
        <v/>
      </c>
      <c r="BK238" s="117" t="str">
        <f aca="false">IF(ISBLANK($C238),"",IF($BJ238,Constants!$B$9,IF(COUNTA($E238:$AH238)=0,Constants!$B$10,IF(NOT($AK238),Constants!$B$11,IF(AND(NOT(ISNUMBER($BM238)),COUNTA($O238,$X238,$AG238)&gt;0),Constants!$B$13,Constants!$B$12)))))</f>
        <v/>
      </c>
      <c r="BL238" s="117" t="str">
        <f aca="false">IF(ISBLANK($C238),"",IF($BK238&lt;&gt;Constants!$B$12,$BK238,Constants!$B$4))</f>
        <v/>
      </c>
      <c r="BM238" s="116" t="str">
        <f aca="false">IF(OR(ISBLANK($D$8), NOT(ISNUMBER($D$8))), Constants!$B$17,$D$8)</f>
        <v>ERROR: Set Target Time in cell D8</v>
      </c>
      <c r="BN238" s="119" t="str">
        <f aca="false">IF(OR($BK238&lt;&gt;Constants!$B$12,$AL238&lt;&gt;TRUE()),"",IF(NOT($AO238),TRUE(),IF($AQ238="","",$AQ238)))</f>
        <v/>
      </c>
      <c r="BO238" s="120" t="n">
        <f aca="false">IF(BN238="",FALSE(),IF(NOT($AO238),TRUE(),IF($AQ238,ISNUMBER(O238),ISNUMBER(N238))))</f>
        <v>0</v>
      </c>
      <c r="BP238" s="121" t="str">
        <f aca="false">IF(BO238,IF($AJ238,1,Constants!$B$22)*POWER(Constants!$B$23,MAX($AM238,0))*POWER(Constants!$B$24,MAX($AN238,0)),"")</f>
        <v/>
      </c>
      <c r="BQ238" s="117" t="str">
        <f aca="false">IF(OR($BK238&lt;&gt;Constants!$B$12,NOT($BO238)),"",IF(NOT($AO238),0,Constants!$B$19*IF($AQ238,1,MAX(0,MIN(1,(Constants!$B$20-N238)/Constants!$B$20)))))</f>
        <v/>
      </c>
      <c r="BR238" s="117" t="str">
        <f aca="false">IF(BQ238="","",BQ238*IF($AP238,1,Constants!$B$25)*BP238)</f>
        <v/>
      </c>
      <c r="BS238" s="117" t="str">
        <f aca="false">IF(OR($BK238&lt;&gt;Constants!$B$12,NOT($BO238)),"",IF(NOT($AO238),0,IF(NOT($AQ238),0,MAX(0,Constants!$B$21*(1-ABS(O238-$BM238)/$BM238)))))</f>
        <v/>
      </c>
      <c r="BT238" s="117" t="str">
        <f aca="false">IF(BS238="","",BS238*BP238)</f>
        <v/>
      </c>
      <c r="BU238" s="117" t="str">
        <f aca="false">IF(OR($BK238&lt;&gt;Constants!$B$12,NOT($BO238)),"",IF(OR(NOT($AO238),NOT($AP238)),0,MIN(Constants!$B$18,(Constants!$B$29*$AR238+Constants!$B$30*$AS238)*IF($AQ238,1,MAX(0,MIN(1,(Constants!$B$20-N238)/Constants!$B$20))))))</f>
        <v/>
      </c>
      <c r="BV238" s="117" t="str">
        <f aca="false">IF(BU238="","",BU238*BP238)</f>
        <v/>
      </c>
      <c r="BW238" s="122" t="str">
        <f aca="false">IF(OR($BK238&lt;&gt;Constants!$B$12,NOT($BO238)),"",BR238+BT238+BV238)</f>
        <v/>
      </c>
      <c r="BX238" s="119" t="str">
        <f aca="false">IF(OR($BK238&lt;&gt;Constants!$B$12,$AT238&lt;&gt;TRUE()),"",IF(NOT($AW238),TRUE(),IF($AY238="","",$AY238)))</f>
        <v/>
      </c>
      <c r="BY238" s="120" t="n">
        <f aca="false">IF(BX238="",FALSE(),IF(NOT($AW238),TRUE(),IF($AY238,ISNUMBER(X238),ISNUMBER(W238))))</f>
        <v>0</v>
      </c>
      <c r="BZ238" s="121" t="str">
        <f aca="false">IF(BY238,IF($AJ238,1,Constants!$B$22)*POWER(Constants!$B$23,MAX($AU238,0))*POWER(Constants!$B$24,MAX($AV238,0)),"")</f>
        <v/>
      </c>
      <c r="CA238" s="117" t="str">
        <f aca="false">IF(OR($BK238&lt;&gt;Constants!$B$12,NOT($BY238)),"",IF(NOT($AW238),0,Constants!$B$19*IF($AY238,1,MAX(0,MIN(1,(Constants!$B$20-W238)/Constants!$B$20)))))</f>
        <v/>
      </c>
      <c r="CB238" s="117" t="str">
        <f aca="false">IF(CA238="","",CA238*IF($AX238,1,Constants!$B$25)*BZ238)</f>
        <v/>
      </c>
      <c r="CC238" s="117" t="str">
        <f aca="false">IF(OR($BK238&lt;&gt;Constants!$B$12,NOT($BY238)),"",IF(NOT($AW238),0,IF(NOT($AY238),0,MAX(0,Constants!$B$21*(1-ABS(X238-$BM238)/$BM238)))))</f>
        <v/>
      </c>
      <c r="CD238" s="117" t="str">
        <f aca="false">IF(CC238="","",CC238*BZ238)</f>
        <v/>
      </c>
      <c r="CE238" s="117" t="str">
        <f aca="false">IF(OR($BK238&lt;&gt;Constants!$B$12,NOT($BY238)),"",IF(OR(NOT($AW238),NOT($AX238)),0,MIN(Constants!$B$18,(Constants!$B$29*$AZ238+Constants!$B$30*$BA238)*IF($AY238,1,MAX(0,MIN(1,(Constants!$B$20-W238)/Constants!$B$20))))))</f>
        <v/>
      </c>
      <c r="CF238" s="117" t="str">
        <f aca="false">IF(CE238="","",CE238*BZ238)</f>
        <v/>
      </c>
      <c r="CG238" s="122" t="str">
        <f aca="false">IF(OR($BK238&lt;&gt;Constants!$B$12,NOT($BY238)),"",CB238+CD238+CF238)</f>
        <v/>
      </c>
      <c r="CH238" s="119" t="n">
        <f aca="false">IF(OR(BN238="",BX238=""),TRUE(),BN238&lt;&gt;BX238)</f>
        <v>1</v>
      </c>
      <c r="CI238" s="117" t="str">
        <f aca="false">IF(OR($BK238&lt;&gt;Constants!$B$12,$BB238&lt;&gt;TRUE(),NOT($CH238)),"",IF(NOT($BE238),TRUE(),IF($BG238="","",$BG238)))</f>
        <v/>
      </c>
      <c r="CJ238" s="120" t="n">
        <f aca="false">IF(CI238="",FALSE(),IF(NOT($BE238),TRUE(),IF($BG238,ISNUMBER(AG238),ISNUMBER(AF238))))</f>
        <v>0</v>
      </c>
      <c r="CK238" s="121" t="str">
        <f aca="false">IF(CJ238,IF($AJ238,1,Constants!$B$22)*POWER(Constants!$B$23,MAX($BC238,0))*POWER(Constants!$B$24,MAX($BD238,0)),"")</f>
        <v/>
      </c>
      <c r="CL238" s="117" t="str">
        <f aca="false">IF(OR($BK238&lt;&gt;Constants!$B$12,NOT($CJ238)),"",IF(NOT($BE238),0,Constants!$B$19*IF($BG238,1,MAX(0,MIN(1,(Constants!$B$20-AF238)/Constants!$B$20)))))</f>
        <v/>
      </c>
      <c r="CM238" s="117" t="str">
        <f aca="false">IF(CL238="","",CL238*IF($BF238,1,Constants!$B$25)*CK238)</f>
        <v/>
      </c>
      <c r="CN238" s="117" t="str">
        <f aca="false">IF(OR($BK238&lt;&gt;Constants!$B$12,NOT($CJ238)),"",IF(NOT($BE238),0,IF(NOT($BG238),0,MAX(0,Constants!$B$21*(1-ABS(AG238-$BM238)/$BM238)))))</f>
        <v/>
      </c>
      <c r="CO238" s="117" t="str">
        <f aca="false">IF(CN238="","",CN238*CK238)</f>
        <v/>
      </c>
      <c r="CP238" s="117" t="str">
        <f aca="false">IF(OR($BK238&lt;&gt;Constants!$B$12,NOT($CJ238)),"",IF(OR(NOT($BE238),NOT($BF238)),0,MIN(Constants!$B$18,(Constants!$B$29*$BH238+Constants!$B$30*$BI238)*IF($BG238,1,MAX(0,MIN(1,(Constants!$B$20-AF238)/Constants!$B$20))))))</f>
        <v/>
      </c>
      <c r="CQ238" s="117" t="str">
        <f aca="false">IF(CP238="","",CP238*CK238)</f>
        <v/>
      </c>
      <c r="CR238" s="122" t="str">
        <f aca="false">IF(OR($BK238&lt;&gt;Constants!$B$12,NOT($CJ238)),"",CM238+CO238+CQ238)</f>
        <v/>
      </c>
      <c r="CS238" s="116" t="str">
        <f aca="false">IF(OR($BK238&lt;&gt;Constants!$B$12,ISBLANK($C238)),"",BW238)</f>
        <v/>
      </c>
      <c r="CT238" s="117" t="str">
        <f aca="false">IF(OR($BK238&lt;&gt;Constants!$B$12,ISBLANK($C238)),"",CG238)</f>
        <v/>
      </c>
      <c r="CU238" s="118" t="str">
        <f aca="false">IF(OR($BK238&lt;&gt;Constants!$B$12,ISBLANK($C238)),"",CR238)</f>
        <v/>
      </c>
      <c r="CV238" s="117" t="str">
        <f aca="false">IF(OR($BK238&lt;&gt;Constants!$B$12,ISBLANK($C238)),"",IF(COUNT(CS238:CU238)=0,0,MAX(CS238:CU238)))</f>
        <v/>
      </c>
      <c r="CW238" s="117" t="str">
        <f aca="false">IF($BK238&lt;&gt;Constants!$B$12,"",CV238)</f>
        <v/>
      </c>
      <c r="CX238" s="117" t="str">
        <f aca="false">IF(ISNUMBER(CW238), RANK(CW238,$CW$11:$CW$510), "")</f>
        <v/>
      </c>
      <c r="CY238" s="116" t="str">
        <f aca="false">IF(OR($BK238&lt;&gt;Constants!$B$12,ISBLANK($C238)),"",MAX(BT238,CD238,CO238))</f>
        <v/>
      </c>
      <c r="CZ238" s="117" t="str">
        <f aca="false">IF(ISNUMBER(CY238), RANK(CY238,CY$11:CY$510), "")</f>
        <v/>
      </c>
      <c r="DA238" s="117" t="str">
        <f aca="false">IF(OR($BK238&lt;&gt;Constants!$B$12,ISBLANK($C238)),"",MAX(AM238,AU238,IF($CH238,BC238,0)))</f>
        <v/>
      </c>
      <c r="DB238" s="117" t="str">
        <f aca="false">IF(ISNUMBER(DA238), RANK(DA238,DA$11:DA$510,1), "")</f>
        <v/>
      </c>
      <c r="DC238" s="117" t="str">
        <f aca="false">IF(OR($BK238&lt;&gt;Constants!$B$12,ISBLANK($C238)),"",MAX(BV238,CF238,CQ238))</f>
        <v/>
      </c>
      <c r="DD238" s="117" t="str">
        <f aca="false">IF(ISNUMBER(DC238),RANK(DC238,DC$11:DC$510),"")</f>
        <v/>
      </c>
      <c r="DE238" s="123" t="str">
        <f aca="false">IFERROR(IF(OR($BK238&lt;&gt;Constants!$B$12, ISBLANK($C238)),"",LARGE(CS238:CU238,2)), 0)</f>
        <v/>
      </c>
      <c r="DF238" s="118" t="str">
        <f aca="false">IF(ISNUMBER(DE238), RANK(DE238,DE$11:DE$510), "")</f>
        <v/>
      </c>
      <c r="DG238" s="117" t="str">
        <f aca="false">IF(ISBLANK($C238),"",IF(BK238=Constants!$B$12,RANK($CX238, $CX$11:$CX$510, 1)+
SUMPRODUCT(--($CX$11:$CX$510=$CX238),--($CZ238&gt;$CZ$11:$CZ$510))+
SUMPRODUCT(--($CX$11:$CX$510=$CX238),--($CZ238=$CZ$11:$CZ$510),--($DB238&gt;$DB$11:$DB$510))+
SUMPRODUCT(--($CX$11:$CX$510=$CX238),--($CZ238=$CZ$11:$CZ$510),--($DB238=$DB$11:$DB$510), --($DD238&gt;$DD$11:$DD$510))+
SUMPRODUCT(--($CX$11:$CX$510=$CX238),--($CZ238=$CZ$11:$CZ$510),--($DB238=$DB$11:$DB$510), --($DD238=$DD$11:$DD$510), --($DF238&gt;$DF$11:$DF$510))
,BK238)
)</f>
        <v/>
      </c>
      <c r="DH238" s="117" t="str">
        <f aca="false">IF(ISBLANK(C238),"",IF(BK238&lt;&gt;Constants!$B$12, BK238, CX238-DG238))</f>
        <v/>
      </c>
      <c r="DI238" s="118"/>
      <c r="DJ238" s="124"/>
      <c r="DK238" s="125" t="str">
        <f aca="false">IF(ISBLANK($C238),"",IF($BK238=Constants!$B$13,$BM238,""))</f>
        <v/>
      </c>
      <c r="DL238" s="124" t="str">
        <f aca="false">IF(ISBLANK($C238),"",IF($BK238&lt;&gt;Constants!$B$12,"",IF(COUNT($CS238:$CU238)=0,"",MATCH($CV238,$CS238:$CU238,0))))</f>
        <v/>
      </c>
      <c r="DM238" s="126" t="str">
        <f aca="false">IF(ISNUMBER($DL238),CHOOSE($DL238,$BR238,$CB238,$CM238),"")</f>
        <v/>
      </c>
      <c r="DN238" s="126" t="str">
        <f aca="false">IF(ISNUMBER($DL238),CHOOSE($DL238,$BT238,$CD238,$CO238),"")</f>
        <v/>
      </c>
      <c r="DO238" s="126" t="str">
        <f aca="false">IF(ISNUMBER($DL238),CHOOSE($DL238,$BV238,$CF238,$CQ238),"")</f>
        <v/>
      </c>
      <c r="DP238" s="127" t="str">
        <f aca="false">IF(ISBLANK(C238),"",IF(BK238&lt;&gt;Constants!$B$12, BK238 ,CW238))</f>
        <v/>
      </c>
      <c r="DQ238" s="128" t="str">
        <f aca="false">IF(ISBLANK($C238),"",IF($BK238&lt;&gt;Constants!$B$12,$BK238,$BL238))</f>
        <v/>
      </c>
      <c r="DR238" s="128" t="str">
        <f aca="false">IF(ISBLANK(C238),"",DH238)</f>
        <v/>
      </c>
      <c r="DS238" s="128" t="str">
        <f aca="false">IF(ISBLANK(C238),"",DG238)</f>
        <v/>
      </c>
      <c r="DT238" s="129" t="str">
        <f aca="false">IF(ISBLANK(C238),
  "",
IF(DS238=Constants!$B$9,COUNTA($C$11:$C510)+2,IF(DS238=Constants!$B$10,COUNTA($C$11:$C510)+1,IF(DS238=Constants!$B$11,COUNTA($C$11:$C510),DS238))))</f>
        <v/>
      </c>
      <c r="DU238" s="3"/>
      <c r="DV238" s="130" t="n">
        <f aca="false">IF(OR(ISNUMBER(DS238),DS238="DQ",DS238="P",DS238="NS"),
    1,
    0
)</f>
        <v>0</v>
      </c>
      <c r="DW238" s="130" t="n">
        <v>228</v>
      </c>
      <c r="DX238" s="130" t="str">
        <f aca="false">IF(ISBLANK($C238),"",IF(ISNUMBER(DT238),DT238+ROW($B238)/1000,""))</f>
        <v/>
      </c>
      <c r="DY238" s="130" t="str">
        <f aca="false">IF(ISNUMBER(DX238), RANK(DX238,DX$11:DX$510,1), "")</f>
        <v/>
      </c>
      <c r="DZ238" s="130" t="str">
        <f aca="false">IF(ISBLANK($C238),
    "",
    $B238
)</f>
        <v/>
      </c>
      <c r="EA238" s="130" t="str">
        <f aca="false">IF(ISBLANK($C238),
    "",
    $C238
)</f>
        <v/>
      </c>
      <c r="EB238" s="130" t="str">
        <f aca="false">IF(ISBLANK($C238),
    "",
    $D238
)</f>
        <v/>
      </c>
      <c r="EC238" s="130" t="str">
        <f aca="false">IF(ISBLANK($C238),"",$DQ238)</f>
        <v/>
      </c>
      <c r="ED238" s="131" t="str">
        <f aca="false">DP238</f>
        <v/>
      </c>
      <c r="EE238" s="130" t="str">
        <f aca="false">IF(ISBLANK($C238),
    "",
    DS238
)</f>
        <v/>
      </c>
      <c r="EF238" s="132" t="str">
        <f aca="false">IF(DW238&gt;DV$10,
    "",
    VLOOKUP(DW238,DY$11:EE736,7,FALSE())
)</f>
        <v/>
      </c>
      <c r="EG238" s="133" t="str">
        <f aca="false">IF(DW238&gt;DV$10,
    "",
    VLOOKUP(DW238,DY$11:EE736,2,FALSE())
)</f>
        <v/>
      </c>
      <c r="EH238" s="133" t="str">
        <f aca="false">IF(DW238&gt;DV$10,
    "",
    VLOOKUP(DW238,DY$11:EE736,3,FALSE())
)</f>
        <v/>
      </c>
      <c r="EI238" s="133" t="str">
        <f aca="false">IF(DW238&gt;DV$10,
    "",
    VLOOKUP(DW238,DY$11:EE736,4,FALSE())
)</f>
        <v/>
      </c>
      <c r="EJ238" s="134" t="str">
        <f aca="false">IF(DW238&gt;DV$10,
    "",
    VLOOKUP(DW238,DY$11:EE736,6,FALSE())
)</f>
        <v/>
      </c>
      <c r="EK238" s="59"/>
    </row>
    <row r="239" customFormat="false" ht="15.75" hidden="false" customHeight="false" outlineLevel="0" collapsed="false">
      <c r="A239" s="3"/>
      <c r="B239" s="155"/>
      <c r="C239" s="156"/>
      <c r="D239" s="96"/>
      <c r="E239" s="157"/>
      <c r="F239" s="148"/>
      <c r="G239" s="148"/>
      <c r="H239" s="149"/>
      <c r="I239" s="150"/>
      <c r="J239" s="151"/>
      <c r="K239" s="151"/>
      <c r="L239" s="151"/>
      <c r="M239" s="151"/>
      <c r="N239" s="152"/>
      <c r="O239" s="103"/>
      <c r="P239" s="148"/>
      <c r="Q239" s="149"/>
      <c r="R239" s="150"/>
      <c r="S239" s="151"/>
      <c r="T239" s="151"/>
      <c r="U239" s="151"/>
      <c r="V239" s="151"/>
      <c r="W239" s="152"/>
      <c r="X239" s="103"/>
      <c r="Y239" s="148"/>
      <c r="Z239" s="149"/>
      <c r="AA239" s="150"/>
      <c r="AB239" s="151"/>
      <c r="AC239" s="151"/>
      <c r="AD239" s="151"/>
      <c r="AE239" s="151"/>
      <c r="AF239" s="152"/>
      <c r="AG239" s="104"/>
      <c r="AH239" s="150"/>
      <c r="AI239" s="73"/>
      <c r="AJ239" s="73" t="str">
        <f aca="false">IF(ISBLANK($C239),
  "",
IF(E239=Constants!$B$7,
  TRUE(),
IF(E239=Constants!$B$8,
  FALSE(),
  TRUE()
)))</f>
        <v/>
      </c>
      <c r="AK239" s="74" t="str">
        <f aca="false">IF(ISBLANK($C239),"",IF(F239=Constants!$B$8,FALSE(),TRUE()))</f>
        <v/>
      </c>
      <c r="AL239" s="74" t="str">
        <f aca="false">IF(ISBLANK($C239),"",COUNTA($G239:$O239)&gt;0)</f>
        <v/>
      </c>
      <c r="AM239" s="74" t="str">
        <f aca="false">IF(OR(ISBLANK($C239),$AL239&lt;&gt;TRUE()),"",IF(ISBLANK(G239),Constants!$B$27,MAX(0,G239)))</f>
        <v/>
      </c>
      <c r="AN239" s="74" t="str">
        <f aca="false">IF(OR(ISBLANK($C239),$AL239&lt;&gt;TRUE()),"",IF(ISBLANK(H239),Constants!$B$28,MAX(0,H239)))</f>
        <v/>
      </c>
      <c r="AO239" s="74" t="str">
        <f aca="false">IF(OR(ISBLANK($C239),$AL239&lt;&gt;TRUE()),"",IF(J239=Constants!$B$7,TRUE(),IF(J239=Constants!$B$8,FALSE(),TRUE())))</f>
        <v/>
      </c>
      <c r="AP239" s="74" t="str">
        <f aca="false">IF(OR(ISBLANK($C239),$AL239&lt;&gt;TRUE()),"",IF(I239=Constants!$B$7,TRUE(),IF(I239=Constants!$B$8,FALSE(),TRUE())))</f>
        <v/>
      </c>
      <c r="AQ239" s="74" t="str">
        <f aca="false">IF(OR(ISBLANK($C239),$AL239&lt;&gt;TRUE()),"",IF(K239=Constants!$B$33,TRUE(),IF(K239=Constants!$B$34,FALSE(),IF(AND(ISNUMBER(O239),OR(ISBLANK(N239),N239=0)),TRUE(),IF(AND(ISBLANK(O239),ISNUMBER(N239),N239&lt;&gt;0),FALSE(),"")))))</f>
        <v/>
      </c>
      <c r="AR239" s="74" t="str">
        <f aca="false">IF(OR(ISBLANK($C239),$AL239&lt;&gt;TRUE()),"",IF(ISBLANK(L239),Constants!$B$35,MAX(0,MIN(Constants!$B$31,L239))))</f>
        <v/>
      </c>
      <c r="AS239" s="74" t="str">
        <f aca="false">IF(OR(ISBLANK($C239),$AL239&lt;&gt;TRUE()),"",IF(ISBLANK(M239),Constants!$B$35,MAX(0,MIN(Constants!$B$32,M239))))</f>
        <v/>
      </c>
      <c r="AT239" s="74" t="str">
        <f aca="false">IF(ISBLANK($C239),"",COUNTA($P239:$X239)&gt;0)</f>
        <v/>
      </c>
      <c r="AU239" s="74" t="str">
        <f aca="false">IF(OR(ISBLANK($C239),$AT239&lt;&gt;TRUE()),"",IF(ISBLANK(P239),Constants!$B$27,MAX(0,P239)))</f>
        <v/>
      </c>
      <c r="AV239" s="74" t="str">
        <f aca="false">IF(OR(ISBLANK($C239),$AT239&lt;&gt;TRUE()),"",IF(ISBLANK(Q239),Constants!$B$28,MAX(0,Q239)))</f>
        <v/>
      </c>
      <c r="AW239" s="74" t="str">
        <f aca="false">IF(OR(ISBLANK($C239),$AT239&lt;&gt;TRUE()),"",IF(S239=Constants!$B$7,TRUE(),IF(S239=Constants!$B$8,FALSE(),TRUE())))</f>
        <v/>
      </c>
      <c r="AX239" s="74" t="str">
        <f aca="false">IF(OR(ISBLANK($C239),$AT239&lt;&gt;TRUE()),"",IF(R239=Constants!$B$7,TRUE(),IF(R239=Constants!$B$8,FALSE(),TRUE())))</f>
        <v/>
      </c>
      <c r="AY239" s="74" t="str">
        <f aca="false">IF(OR(ISBLANK($C239),$AT239&lt;&gt;TRUE()),"",IF(T239=Constants!$B$33,TRUE(),IF(T239=Constants!$B$34,FALSE(),IF(AND(ISNUMBER(X239),OR(ISBLANK(W239),W239=0)),TRUE(),IF(AND(ISBLANK(X239),ISNUMBER(W239),W239&lt;&gt;0),FALSE(),"")))))</f>
        <v/>
      </c>
      <c r="AZ239" s="74" t="str">
        <f aca="false">IF(OR(ISBLANK($C239),$AT239&lt;&gt;TRUE()),"",IF(ISBLANK(U239),Constants!$B$35,MAX(0,MIN(Constants!$B$31,U239))))</f>
        <v/>
      </c>
      <c r="BA239" s="74" t="str">
        <f aca="false">IF(OR(ISBLANK($C239),$AT239&lt;&gt;TRUE()),"",IF(ISBLANK(V239),Constants!$B$35,MAX(0,MIN(Constants!$B$32,V239))))</f>
        <v/>
      </c>
      <c r="BB239" s="74" t="str">
        <f aca="false">IF(ISBLANK($C239),"",COUNTA($Y239:$AG239)&gt;0)</f>
        <v/>
      </c>
      <c r="BC239" s="74" t="str">
        <f aca="false">IF(OR(ISBLANK($C239),$BB239&lt;&gt;TRUE()),"",IF(ISBLANK(Y239),Constants!$B$27,MAX(0,Y239)))</f>
        <v/>
      </c>
      <c r="BD239" s="74" t="str">
        <f aca="false">IF(OR(ISBLANK($C239),$BB239&lt;&gt;TRUE()),"",IF(ISBLANK(Z239),Constants!$B$28,MAX(0,Z239)))</f>
        <v/>
      </c>
      <c r="BE239" s="74" t="str">
        <f aca="false">IF(OR(ISBLANK($C239),$BB239&lt;&gt;TRUE()),"",IF(AB239=Constants!$B$7,TRUE(),IF(AB239=Constants!$B$8,FALSE(),TRUE())))</f>
        <v/>
      </c>
      <c r="BF239" s="74" t="str">
        <f aca="false">IF(OR(ISBLANK($C239),$BB239&lt;&gt;TRUE()),"",IF(AA239=Constants!$B$7,TRUE(),IF(AA239=Constants!$B$8,FALSE(),TRUE())))</f>
        <v/>
      </c>
      <c r="BG239" s="74" t="str">
        <f aca="false">IF(OR(ISBLANK($C239),$BB239&lt;&gt;TRUE()),"",IF(AC239=Constants!$B$33,TRUE(),IF(AC239=Constants!$B$34,FALSE(),IF(AND(ISNUMBER(AG239),OR(ISBLANK(AF239),AF239=0)),TRUE(),IF(AND(ISBLANK(AG239),ISNUMBER(AF239),AF239&lt;&gt;0),FALSE(),"")))))</f>
        <v/>
      </c>
      <c r="BH239" s="74" t="str">
        <f aca="false">IF(OR(ISBLANK($C239),$BB239&lt;&gt;TRUE()),"",IF(ISBLANK(AD239),Constants!$B$35,MAX(0,MIN(Constants!$B$31,AD239))))</f>
        <v/>
      </c>
      <c r="BI239" s="74" t="str">
        <f aca="false">IF(OR(ISBLANK($C239),$BB239&lt;&gt;TRUE()),"",IF(ISBLANK(AE239),Constants!$B$35,MAX(0,MIN(Constants!$B$32,AE239))))</f>
        <v/>
      </c>
      <c r="BJ239" s="75" t="str">
        <f aca="false">IF(ISBLANK($C239),
  "",
IF(AH239=Constants!$B$7,
  TRUE(),
IF(AH239=Constants!$B$8,
  FALSE(),
  FALSE()
)))</f>
        <v/>
      </c>
      <c r="BK239" s="74" t="str">
        <f aca="false">IF(ISBLANK($C239),"",IF($BJ239,Constants!$B$9,IF(COUNTA($E239:$AH239)=0,Constants!$B$10,IF(NOT($AK239),Constants!$B$11,IF(AND(NOT(ISNUMBER($BM239)),COUNTA($O239,$X239,$AG239)&gt;0),Constants!$B$13,Constants!$B$12)))))</f>
        <v/>
      </c>
      <c r="BL239" s="74" t="str">
        <f aca="false">IF(ISBLANK($C239),"",IF($BK239&lt;&gt;Constants!$B$12,$BK239,Constants!$B$4))</f>
        <v/>
      </c>
      <c r="BM239" s="73" t="str">
        <f aca="false">IF(OR(ISBLANK($D$8), NOT(ISNUMBER($D$8))), Constants!$B$17,$D$8)</f>
        <v>ERROR: Set Target Time in cell D8</v>
      </c>
      <c r="BN239" s="73" t="str">
        <f aca="false">IF(OR($BK239&lt;&gt;Constants!$B$12,$AL239&lt;&gt;TRUE()),"",IF(NOT($AO239),TRUE(),IF($AQ239="","",$AQ239)))</f>
        <v/>
      </c>
      <c r="BO239" s="74" t="b">
        <f aca="false">IF(BN239="",FALSE(),IF(NOT($AO239),TRUE(),IF($AQ239,ISNUMBER(O239),ISNUMBER(N239))))</f>
        <v>0</v>
      </c>
      <c r="BP239" s="76" t="str">
        <f aca="false">IF(BO239,IF($AJ239,1,Constants!$B$22)*POWER(Constants!$B$23,MAX($AM239,0))*POWER(Constants!$B$24,MAX($AN239,0)),"")</f>
        <v/>
      </c>
      <c r="BQ239" s="74" t="str">
        <f aca="false">IF(OR($BK239&lt;&gt;Constants!$B$12,NOT($BO239)),"",IF(NOT($AO239),0,Constants!$B$19*IF($AQ239,1,MAX(0,MIN(1,(Constants!$B$20-N239)/Constants!$B$20)))))</f>
        <v/>
      </c>
      <c r="BR239" s="74" t="str">
        <f aca="false">IF(BQ239="","",BQ239*IF($AP239,1,Constants!$B$25)*BP239)</f>
        <v/>
      </c>
      <c r="BS239" s="74" t="str">
        <f aca="false">IF(OR($BK239&lt;&gt;Constants!$B$12,NOT($BO239)),"",IF(NOT($AO239),0,IF(NOT($AQ239),0,MAX(0,Constants!$B$21*(1-ABS(O239-$BM239)/$BM239)))))</f>
        <v/>
      </c>
      <c r="BT239" s="74" t="str">
        <f aca="false">IF(BS239="","",BS239*BP239)</f>
        <v/>
      </c>
      <c r="BU239" s="74" t="str">
        <f aca="false">IF(OR($BK239&lt;&gt;Constants!$B$12,NOT($BO239)),"",IF(OR(NOT($AO239),NOT($AP239)),0,MIN(Constants!$B$18,(Constants!$B$29*$AR239+Constants!$B$30*$AS239)*IF($AQ239,1,MAX(0,MIN(1,(Constants!$B$20-N239)/Constants!$B$20))))))</f>
        <v/>
      </c>
      <c r="BV239" s="74" t="str">
        <f aca="false">IF(BU239="","",BU239*BP239)</f>
        <v/>
      </c>
      <c r="BW239" s="75" t="str">
        <f aca="false">IF(OR($BK239&lt;&gt;Constants!$B$12,NOT($BO239)),"",BR239+BT239+BV239)</f>
        <v/>
      </c>
      <c r="BX239" s="73" t="str">
        <f aca="false">IF(OR($BK239&lt;&gt;Constants!$B$12,$AT239&lt;&gt;TRUE()),"",IF(NOT($AW239),TRUE(),IF($AY239="","",$AY239)))</f>
        <v/>
      </c>
      <c r="BY239" s="74" t="b">
        <f aca="false">IF(BX239="",FALSE(),IF(NOT($AW239),TRUE(),IF($AY239,ISNUMBER(X239),ISNUMBER(W239))))</f>
        <v>0</v>
      </c>
      <c r="BZ239" s="76" t="str">
        <f aca="false">IF(BY239,IF($AJ239,1,Constants!$B$22)*POWER(Constants!$B$23,MAX($AU239,0))*POWER(Constants!$B$24,MAX($AV239,0)),"")</f>
        <v/>
      </c>
      <c r="CA239" s="74" t="str">
        <f aca="false">IF(OR($BK239&lt;&gt;Constants!$B$12,NOT($BY239)),"",IF(NOT($AW239),0,Constants!$B$19*IF($AY239,1,MAX(0,MIN(1,(Constants!$B$20-W239)/Constants!$B$20)))))</f>
        <v/>
      </c>
      <c r="CB239" s="74" t="str">
        <f aca="false">IF(CA239="","",CA239*IF($AX239,1,Constants!$B$25)*BZ239)</f>
        <v/>
      </c>
      <c r="CC239" s="74" t="str">
        <f aca="false">IF(OR($BK239&lt;&gt;Constants!$B$12,NOT($BY239)),"",IF(NOT($AW239),0,IF(NOT($AY239),0,MAX(0,Constants!$B$21*(1-ABS(X239-$BM239)/$BM239)))))</f>
        <v/>
      </c>
      <c r="CD239" s="74" t="str">
        <f aca="false">IF(CC239="","",CC239*BZ239)</f>
        <v/>
      </c>
      <c r="CE239" s="74" t="str">
        <f aca="false">IF(OR($BK239&lt;&gt;Constants!$B$12,NOT($BY239)),"",IF(OR(NOT($AW239),NOT($AX239)),0,MIN(Constants!$B$18,(Constants!$B$29*$AZ239+Constants!$B$30*$BA239)*IF($AY239,1,MAX(0,MIN(1,(Constants!$B$20-W239)/Constants!$B$20))))))</f>
        <v/>
      </c>
      <c r="CF239" s="74" t="str">
        <f aca="false">IF(CE239="","",CE239*BZ239)</f>
        <v/>
      </c>
      <c r="CG239" s="75" t="str">
        <f aca="false">IF(OR($BK239&lt;&gt;Constants!$B$12,NOT($BY239)),"",CB239+CD239+CF239)</f>
        <v/>
      </c>
      <c r="CH239" s="73" t="b">
        <f aca="false">IF(OR(BN239="",BX239=""),TRUE(),BN239&lt;&gt;BX239)</f>
        <v>1</v>
      </c>
      <c r="CI239" s="74" t="str">
        <f aca="false">IF(OR($BK239&lt;&gt;Constants!$B$12,$BB239&lt;&gt;TRUE(),NOT($CH239)),"",IF(NOT($BE239),TRUE(),IF($BG239="","",$BG239)))</f>
        <v/>
      </c>
      <c r="CJ239" s="74" t="b">
        <f aca="false">IF(CI239="",FALSE(),IF(NOT($BE239),TRUE(),IF($BG239,ISNUMBER(AG239),ISNUMBER(AF239))))</f>
        <v>0</v>
      </c>
      <c r="CK239" s="76" t="str">
        <f aca="false">IF(CJ239,IF($AJ239,1,Constants!$B$22)*POWER(Constants!$B$23,MAX($BC239,0))*POWER(Constants!$B$24,MAX($BD239,0)),"")</f>
        <v/>
      </c>
      <c r="CL239" s="74" t="str">
        <f aca="false">IF(OR($BK239&lt;&gt;Constants!$B$12,NOT($CJ239)),"",IF(NOT($BE239),0,Constants!$B$19*IF($BG239,1,MAX(0,MIN(1,(Constants!$B$20-AF239)/Constants!$B$20)))))</f>
        <v/>
      </c>
      <c r="CM239" s="74" t="str">
        <f aca="false">IF(CL239="","",CL239*IF($BF239,1,Constants!$B$25)*CK239)</f>
        <v/>
      </c>
      <c r="CN239" s="74" t="str">
        <f aca="false">IF(OR($BK239&lt;&gt;Constants!$B$12,NOT($CJ239)),"",IF(NOT($BE239),0,IF(NOT($BG239),0,MAX(0,Constants!$B$21*(1-ABS(AG239-$BM239)/$BM239)))))</f>
        <v/>
      </c>
      <c r="CO239" s="74" t="str">
        <f aca="false">IF(CN239="","",CN239*CK239)</f>
        <v/>
      </c>
      <c r="CP239" s="74" t="str">
        <f aca="false">IF(OR($BK239&lt;&gt;Constants!$B$12,NOT($CJ239)),"",IF(OR(NOT($BE239),NOT($BF239)),0,MIN(Constants!$B$18,(Constants!$B$29*$BH239+Constants!$B$30*$BI239)*IF($BG239,1,MAX(0,MIN(1,(Constants!$B$20-AF239)/Constants!$B$20))))))</f>
        <v/>
      </c>
      <c r="CQ239" s="74" t="str">
        <f aca="false">IF(CP239="","",CP239*CK239)</f>
        <v/>
      </c>
      <c r="CR239" s="75" t="str">
        <f aca="false">IF(OR($BK239&lt;&gt;Constants!$B$12,NOT($CJ239)),"",CM239+CO239+CQ239)</f>
        <v/>
      </c>
      <c r="CS239" s="73" t="str">
        <f aca="false">IF(OR($BK239&lt;&gt;Constants!$B$12,ISBLANK($C239)),"",BW239)</f>
        <v/>
      </c>
      <c r="CT239" s="74" t="str">
        <f aca="false">IF(OR($BK239&lt;&gt;Constants!$B$12,ISBLANK($C239)),"",CG239)</f>
        <v/>
      </c>
      <c r="CU239" s="75" t="str">
        <f aca="false">IF(OR($BK239&lt;&gt;Constants!$B$12,ISBLANK($C239)),"",CR239)</f>
        <v/>
      </c>
      <c r="CV239" s="74" t="str">
        <f aca="false">IF(OR($BK239&lt;&gt;Constants!$B$12,ISBLANK($C239)),"",IF(COUNT(CS239:CU239)=0,0,MAX(CS239:CU239)))</f>
        <v/>
      </c>
      <c r="CW239" s="74" t="str">
        <f aca="false">IF($BK239&lt;&gt;Constants!$B$12,"",CV239)</f>
        <v/>
      </c>
      <c r="CX239" s="74" t="str">
        <f aca="false">IF(ISNUMBER(CW239), RANK(CW239,$CW$11:$CW$510), "")</f>
        <v/>
      </c>
      <c r="CY239" s="73" t="str">
        <f aca="false">IF(OR($BK239&lt;&gt;Constants!$B$12,ISBLANK($C239)),"",MAX(BT239,CD239,CO239))</f>
        <v/>
      </c>
      <c r="CZ239" s="74" t="str">
        <f aca="false">IF(ISNUMBER(CY239), RANK(CY239,CY$11:CY$510), "")</f>
        <v/>
      </c>
      <c r="DA239" s="74" t="str">
        <f aca="false">IF(OR($BK239&lt;&gt;Constants!$B$12,ISBLANK($C239)),"",MAX(AM239,AU239,IF($CH239,BC239,0)))</f>
        <v/>
      </c>
      <c r="DB239" s="74" t="str">
        <f aca="false">IF(ISNUMBER(DA239), RANK(DA239,DA$11:DA$510,1), "")</f>
        <v/>
      </c>
      <c r="DC239" s="74" t="str">
        <f aca="false">IF(OR($BK239&lt;&gt;Constants!$B$12,ISBLANK($C239)),"",MAX(BV239,CF239,CQ239))</f>
        <v/>
      </c>
      <c r="DD239" s="74" t="str">
        <f aca="false">IF(ISNUMBER(DC239),RANK(DC239,DC$11:DC$510),"")</f>
        <v/>
      </c>
      <c r="DE239" s="77" t="str">
        <f aca="false">IFERROR(IF(OR($BK239&lt;&gt;Constants!$B$12, ISBLANK($C239)),"",LARGE(CS239:CU239,2)), 0)</f>
        <v/>
      </c>
      <c r="DF239" s="75" t="str">
        <f aca="false">IF(ISNUMBER(DE239), RANK(DE239,DE$11:DE$510), "")</f>
        <v/>
      </c>
      <c r="DG239" s="74" t="str">
        <f aca="false">IF(ISBLANK($C239),"",IF(BK239=Constants!$B$12,RANK($CX239, $CX$11:$CX$510, 1)+
SUMPRODUCT(--($CX$11:$CX$510=$CX239),--($CZ239&gt;$CZ$11:$CZ$510))+
SUMPRODUCT(--($CX$11:$CX$510=$CX239),--($CZ239=$CZ$11:$CZ$510),--($DB239&gt;$DB$11:$DB$510))+
SUMPRODUCT(--($CX$11:$CX$510=$CX239),--($CZ239=$CZ$11:$CZ$510),--($DB239=$DB$11:$DB$510), --($DD239&gt;$DD$11:$DD$510))+
SUMPRODUCT(--($CX$11:$CX$510=$CX239),--($CZ239=$CZ$11:$CZ$510),--($DB239=$DB$11:$DB$510), --($DD239=$DD$11:$DD$510), --($DF239&gt;$DF$11:$DF$510))
,BK239)
)</f>
        <v/>
      </c>
      <c r="DH239" s="74" t="str">
        <f aca="false">IF(ISBLANK(C239),"",IF(BK239&lt;&gt;Constants!$B$12, BK239, CX239-DG239))</f>
        <v/>
      </c>
      <c r="DI239" s="75"/>
      <c r="DJ239" s="78"/>
      <c r="DK239" s="79" t="str">
        <f aca="false">IF(ISBLANK($C239),"",IF($BK239=Constants!$B$13,$BM239,""))</f>
        <v/>
      </c>
      <c r="DL239" s="78" t="str">
        <f aca="false">IF(ISBLANK($C239),"",IF($BK239&lt;&gt;Constants!$B$12,"",IF(COUNT($CS239:$CU239)=0,"",MATCH($CV239,$CS239:$CU239,0))))</f>
        <v/>
      </c>
      <c r="DM239" s="80" t="str">
        <f aca="false">IF(ISNUMBER($DL239),CHOOSE($DL239,$BR239,$CB239,$CM239),"")</f>
        <v/>
      </c>
      <c r="DN239" s="80" t="str">
        <f aca="false">IF(ISNUMBER($DL239),CHOOSE($DL239,$BT239,$CD239,$CO239),"")</f>
        <v/>
      </c>
      <c r="DO239" s="80" t="str">
        <f aca="false">IF(ISNUMBER($DL239),CHOOSE($DL239,$BV239,$CF239,$CQ239),"")</f>
        <v/>
      </c>
      <c r="DP239" s="81" t="str">
        <f aca="false">IF(ISBLANK(C239),"",IF(BK239&lt;&gt;Constants!$B$12, BK239 ,CW239))</f>
        <v/>
      </c>
      <c r="DQ239" s="82" t="str">
        <f aca="false">IF(ISBLANK($C239),"",IF($BK239&lt;&gt;Constants!$B$12,$BK239,$BL239))</f>
        <v/>
      </c>
      <c r="DR239" s="82" t="str">
        <f aca="false">IF(ISBLANK(C239),"",DH239)</f>
        <v/>
      </c>
      <c r="DS239" s="82" t="str">
        <f aca="false">IF(ISBLANK(C239),"",DG239)</f>
        <v/>
      </c>
      <c r="DT239" s="83" t="str">
        <f aca="false">IF(ISBLANK(C239),
  "",
IF(DS239=Constants!$B$9,COUNTA($C$11:$C510)+2,IF(DS239=Constants!$B$10,COUNTA($C$11:$C510)+1,IF(DS239=Constants!$B$11,COUNTA($C$11:$C510),DS239))))</f>
        <v/>
      </c>
      <c r="DU239" s="3"/>
      <c r="DV239" s="84" t="n">
        <f aca="false">IF(OR(ISNUMBER(DS239),DS239="DQ",DS239="P",DS239="NS"),
    1,
    0
)</f>
        <v>0</v>
      </c>
      <c r="DW239" s="84" t="n">
        <v>229</v>
      </c>
      <c r="DX239" s="84" t="str">
        <f aca="false">IF(ISBLANK($C239),"",IF(ISNUMBER(DT239),DT239+ROW($B239)/1000,""))</f>
        <v/>
      </c>
      <c r="DY239" s="84" t="str">
        <f aca="false">IF(ISNUMBER(DX239), RANK(DX239,DX$11:DX$510,1), "")</f>
        <v/>
      </c>
      <c r="DZ239" s="84" t="str">
        <f aca="false">IF(ISBLANK($C239),
    "",
    $B239
)</f>
        <v/>
      </c>
      <c r="EA239" s="84" t="str">
        <f aca="false">IF(ISBLANK($C239),
    "",
    $C239
)</f>
        <v/>
      </c>
      <c r="EB239" s="84" t="str">
        <f aca="false">IF(ISBLANK($C239),
    "",
    $D239
)</f>
        <v/>
      </c>
      <c r="EC239" s="84" t="str">
        <f aca="false">IF(ISBLANK($C239),"",$DQ239)</f>
        <v/>
      </c>
      <c r="ED239" s="86" t="str">
        <f aca="false">DP239</f>
        <v/>
      </c>
      <c r="EE239" s="84" t="str">
        <f aca="false">IF(ISBLANK($C239),
    "",
    DS239
)</f>
        <v/>
      </c>
      <c r="EF239" s="87" t="str">
        <f aca="false">IF(DW239&gt;DV$10,
    "",
    VLOOKUP(DW239,DY$11:EE737,7,FALSE())
)</f>
        <v/>
      </c>
      <c r="EG239" s="88" t="str">
        <f aca="false">IF(DW239&gt;DV$10,
    "",
    VLOOKUP(DW239,DY$11:EE737,2,FALSE())
)</f>
        <v/>
      </c>
      <c r="EH239" s="88" t="str">
        <f aca="false">IF(DW239&gt;DV$10,
    "",
    VLOOKUP(DW239,DY$11:EE737,3,FALSE())
)</f>
        <v/>
      </c>
      <c r="EI239" s="88" t="str">
        <f aca="false">IF(DW239&gt;DV$10,
    "",
    VLOOKUP(DW239,DY$11:EE737,4,FALSE())
)</f>
        <v/>
      </c>
      <c r="EJ239" s="89" t="str">
        <f aca="false">IF(DW239&gt;DV$10,
    "",
    VLOOKUP(DW239,DY$11:EE737,6,FALSE())
)</f>
        <v/>
      </c>
      <c r="EK239" s="59"/>
    </row>
    <row r="240" customFormat="false" ht="15.75" hidden="false" customHeight="false" outlineLevel="0" collapsed="false">
      <c r="A240" s="3"/>
      <c r="B240" s="155"/>
      <c r="C240" s="156"/>
      <c r="D240" s="96"/>
      <c r="E240" s="157"/>
      <c r="F240" s="148"/>
      <c r="G240" s="148"/>
      <c r="H240" s="149"/>
      <c r="I240" s="150"/>
      <c r="J240" s="151"/>
      <c r="K240" s="151"/>
      <c r="L240" s="151"/>
      <c r="M240" s="151"/>
      <c r="N240" s="152"/>
      <c r="O240" s="103"/>
      <c r="P240" s="148"/>
      <c r="Q240" s="149"/>
      <c r="R240" s="150"/>
      <c r="S240" s="151"/>
      <c r="T240" s="151"/>
      <c r="U240" s="151"/>
      <c r="V240" s="151"/>
      <c r="W240" s="152"/>
      <c r="X240" s="103"/>
      <c r="Y240" s="148"/>
      <c r="Z240" s="149"/>
      <c r="AA240" s="150"/>
      <c r="AB240" s="151"/>
      <c r="AC240" s="151"/>
      <c r="AD240" s="151"/>
      <c r="AE240" s="151"/>
      <c r="AF240" s="152"/>
      <c r="AG240" s="104"/>
      <c r="AH240" s="150"/>
      <c r="AI240" s="73"/>
      <c r="AJ240" s="73" t="str">
        <f aca="false">IF(ISBLANK($C240),
  "",
IF(E240=Constants!$B$7,
  TRUE(),
IF(E240=Constants!$B$8,
  FALSE(),
  TRUE()
)))</f>
        <v/>
      </c>
      <c r="AK240" s="74" t="str">
        <f aca="false">IF(ISBLANK($C240),"",IF(F240=Constants!$B$8,FALSE(),TRUE()))</f>
        <v/>
      </c>
      <c r="AL240" s="74" t="str">
        <f aca="false">IF(ISBLANK($C240),"",COUNTA($G240:$O240)&gt;0)</f>
        <v/>
      </c>
      <c r="AM240" s="74" t="str">
        <f aca="false">IF(OR(ISBLANK($C240),$AL240&lt;&gt;TRUE()),"",IF(ISBLANK(G240),Constants!$B$27,MAX(0,G240)))</f>
        <v/>
      </c>
      <c r="AN240" s="74" t="str">
        <f aca="false">IF(OR(ISBLANK($C240),$AL240&lt;&gt;TRUE()),"",IF(ISBLANK(H240),Constants!$B$28,MAX(0,H240)))</f>
        <v/>
      </c>
      <c r="AO240" s="74" t="str">
        <f aca="false">IF(OR(ISBLANK($C240),$AL240&lt;&gt;TRUE()),"",IF(J240=Constants!$B$7,TRUE(),IF(J240=Constants!$B$8,FALSE(),TRUE())))</f>
        <v/>
      </c>
      <c r="AP240" s="74" t="str">
        <f aca="false">IF(OR(ISBLANK($C240),$AL240&lt;&gt;TRUE()),"",IF(I240=Constants!$B$7,TRUE(),IF(I240=Constants!$B$8,FALSE(),TRUE())))</f>
        <v/>
      </c>
      <c r="AQ240" s="74" t="str">
        <f aca="false">IF(OR(ISBLANK($C240),$AL240&lt;&gt;TRUE()),"",IF(K240=Constants!$B$33,TRUE(),IF(K240=Constants!$B$34,FALSE(),IF(AND(ISNUMBER(O240),OR(ISBLANK(N240),N240=0)),TRUE(),IF(AND(ISBLANK(O240),ISNUMBER(N240),N240&lt;&gt;0),FALSE(),"")))))</f>
        <v/>
      </c>
      <c r="AR240" s="74" t="str">
        <f aca="false">IF(OR(ISBLANK($C240),$AL240&lt;&gt;TRUE()),"",IF(ISBLANK(L240),Constants!$B$35,MAX(0,MIN(Constants!$B$31,L240))))</f>
        <v/>
      </c>
      <c r="AS240" s="74" t="str">
        <f aca="false">IF(OR(ISBLANK($C240),$AL240&lt;&gt;TRUE()),"",IF(ISBLANK(M240),Constants!$B$35,MAX(0,MIN(Constants!$B$32,M240))))</f>
        <v/>
      </c>
      <c r="AT240" s="74" t="str">
        <f aca="false">IF(ISBLANK($C240),"",COUNTA($P240:$X240)&gt;0)</f>
        <v/>
      </c>
      <c r="AU240" s="74" t="str">
        <f aca="false">IF(OR(ISBLANK($C240),$AT240&lt;&gt;TRUE()),"",IF(ISBLANK(P240),Constants!$B$27,MAX(0,P240)))</f>
        <v/>
      </c>
      <c r="AV240" s="74" t="str">
        <f aca="false">IF(OR(ISBLANK($C240),$AT240&lt;&gt;TRUE()),"",IF(ISBLANK(Q240),Constants!$B$28,MAX(0,Q240)))</f>
        <v/>
      </c>
      <c r="AW240" s="74" t="str">
        <f aca="false">IF(OR(ISBLANK($C240),$AT240&lt;&gt;TRUE()),"",IF(S240=Constants!$B$7,TRUE(),IF(S240=Constants!$B$8,FALSE(),TRUE())))</f>
        <v/>
      </c>
      <c r="AX240" s="74" t="str">
        <f aca="false">IF(OR(ISBLANK($C240),$AT240&lt;&gt;TRUE()),"",IF(R240=Constants!$B$7,TRUE(),IF(R240=Constants!$B$8,FALSE(),TRUE())))</f>
        <v/>
      </c>
      <c r="AY240" s="74" t="str">
        <f aca="false">IF(OR(ISBLANK($C240),$AT240&lt;&gt;TRUE()),"",IF(T240=Constants!$B$33,TRUE(),IF(T240=Constants!$B$34,FALSE(),IF(AND(ISNUMBER(X240),OR(ISBLANK(W240),W240=0)),TRUE(),IF(AND(ISBLANK(X240),ISNUMBER(W240),W240&lt;&gt;0),FALSE(),"")))))</f>
        <v/>
      </c>
      <c r="AZ240" s="74" t="str">
        <f aca="false">IF(OR(ISBLANK($C240),$AT240&lt;&gt;TRUE()),"",IF(ISBLANK(U240),Constants!$B$35,MAX(0,MIN(Constants!$B$31,U240))))</f>
        <v/>
      </c>
      <c r="BA240" s="74" t="str">
        <f aca="false">IF(OR(ISBLANK($C240),$AT240&lt;&gt;TRUE()),"",IF(ISBLANK(V240),Constants!$B$35,MAX(0,MIN(Constants!$B$32,V240))))</f>
        <v/>
      </c>
      <c r="BB240" s="74" t="str">
        <f aca="false">IF(ISBLANK($C240),"",COUNTA($Y240:$AG240)&gt;0)</f>
        <v/>
      </c>
      <c r="BC240" s="74" t="str">
        <f aca="false">IF(OR(ISBLANK($C240),$BB240&lt;&gt;TRUE()),"",IF(ISBLANK(Y240),Constants!$B$27,MAX(0,Y240)))</f>
        <v/>
      </c>
      <c r="BD240" s="74" t="str">
        <f aca="false">IF(OR(ISBLANK($C240),$BB240&lt;&gt;TRUE()),"",IF(ISBLANK(Z240),Constants!$B$28,MAX(0,Z240)))</f>
        <v/>
      </c>
      <c r="BE240" s="74" t="str">
        <f aca="false">IF(OR(ISBLANK($C240),$BB240&lt;&gt;TRUE()),"",IF(AB240=Constants!$B$7,TRUE(),IF(AB240=Constants!$B$8,FALSE(),TRUE())))</f>
        <v/>
      </c>
      <c r="BF240" s="74" t="str">
        <f aca="false">IF(OR(ISBLANK($C240),$BB240&lt;&gt;TRUE()),"",IF(AA240=Constants!$B$7,TRUE(),IF(AA240=Constants!$B$8,FALSE(),TRUE())))</f>
        <v/>
      </c>
      <c r="BG240" s="74" t="str">
        <f aca="false">IF(OR(ISBLANK($C240),$BB240&lt;&gt;TRUE()),"",IF(AC240=Constants!$B$33,TRUE(),IF(AC240=Constants!$B$34,FALSE(),IF(AND(ISNUMBER(AG240),OR(ISBLANK(AF240),AF240=0)),TRUE(),IF(AND(ISBLANK(AG240),ISNUMBER(AF240),AF240&lt;&gt;0),FALSE(),"")))))</f>
        <v/>
      </c>
      <c r="BH240" s="74" t="str">
        <f aca="false">IF(OR(ISBLANK($C240),$BB240&lt;&gt;TRUE()),"",IF(ISBLANK(AD240),Constants!$B$35,MAX(0,MIN(Constants!$B$31,AD240))))</f>
        <v/>
      </c>
      <c r="BI240" s="74" t="str">
        <f aca="false">IF(OR(ISBLANK($C240),$BB240&lt;&gt;TRUE()),"",IF(ISBLANK(AE240),Constants!$B$35,MAX(0,MIN(Constants!$B$32,AE240))))</f>
        <v/>
      </c>
      <c r="BJ240" s="75" t="str">
        <f aca="false">IF(ISBLANK($C240),
  "",
IF(AH240=Constants!$B$7,
  TRUE(),
IF(AH240=Constants!$B$8,
  FALSE(),
  FALSE()
)))</f>
        <v/>
      </c>
      <c r="BK240" s="74" t="str">
        <f aca="false">IF(ISBLANK($C240),"",IF($BJ240,Constants!$B$9,IF(COUNTA($E240:$AH240)=0,Constants!$B$10,IF(NOT($AK240),Constants!$B$11,IF(AND(NOT(ISNUMBER($BM240)),COUNTA($O240,$X240,$AG240)&gt;0),Constants!$B$13,Constants!$B$12)))))</f>
        <v/>
      </c>
      <c r="BL240" s="74" t="str">
        <f aca="false">IF(ISBLANK($C240),"",IF($BK240&lt;&gt;Constants!$B$12,$BK240,Constants!$B$4))</f>
        <v/>
      </c>
      <c r="BM240" s="73" t="str">
        <f aca="false">IF(OR(ISBLANK($D$8), NOT(ISNUMBER($D$8))), Constants!$B$17,$D$8)</f>
        <v>ERROR: Set Target Time in cell D8</v>
      </c>
      <c r="BN240" s="73" t="str">
        <f aca="false">IF(OR($BK240&lt;&gt;Constants!$B$12,$AL240&lt;&gt;TRUE()),"",IF(NOT($AO240),TRUE(),IF($AQ240="","",$AQ240)))</f>
        <v/>
      </c>
      <c r="BO240" s="74" t="b">
        <f aca="false">IF(BN240="",FALSE(),IF(NOT($AO240),TRUE(),IF($AQ240,ISNUMBER(O240),ISNUMBER(N240))))</f>
        <v>0</v>
      </c>
      <c r="BP240" s="76" t="str">
        <f aca="false">IF(BO240,IF($AJ240,1,Constants!$B$22)*POWER(Constants!$B$23,MAX($AM240,0))*POWER(Constants!$B$24,MAX($AN240,0)),"")</f>
        <v/>
      </c>
      <c r="BQ240" s="74" t="str">
        <f aca="false">IF(OR($BK240&lt;&gt;Constants!$B$12,NOT($BO240)),"",IF(NOT($AO240),0,Constants!$B$19*IF($AQ240,1,MAX(0,MIN(1,(Constants!$B$20-N240)/Constants!$B$20)))))</f>
        <v/>
      </c>
      <c r="BR240" s="74" t="str">
        <f aca="false">IF(BQ240="","",BQ240*IF($AP240,1,Constants!$B$25)*BP240)</f>
        <v/>
      </c>
      <c r="BS240" s="74" t="str">
        <f aca="false">IF(OR($BK240&lt;&gt;Constants!$B$12,NOT($BO240)),"",IF(NOT($AO240),0,IF(NOT($AQ240),0,MAX(0,Constants!$B$21*(1-ABS(O240-$BM240)/$BM240)))))</f>
        <v/>
      </c>
      <c r="BT240" s="74" t="str">
        <f aca="false">IF(BS240="","",BS240*BP240)</f>
        <v/>
      </c>
      <c r="BU240" s="74" t="str">
        <f aca="false">IF(OR($BK240&lt;&gt;Constants!$B$12,NOT($BO240)),"",IF(OR(NOT($AO240),NOT($AP240)),0,MIN(Constants!$B$18,(Constants!$B$29*$AR240+Constants!$B$30*$AS240)*IF($AQ240,1,MAX(0,MIN(1,(Constants!$B$20-N240)/Constants!$B$20))))))</f>
        <v/>
      </c>
      <c r="BV240" s="74" t="str">
        <f aca="false">IF(BU240="","",BU240*BP240)</f>
        <v/>
      </c>
      <c r="BW240" s="75" t="str">
        <f aca="false">IF(OR($BK240&lt;&gt;Constants!$B$12,NOT($BO240)),"",BR240+BT240+BV240)</f>
        <v/>
      </c>
      <c r="BX240" s="73" t="str">
        <f aca="false">IF(OR($BK240&lt;&gt;Constants!$B$12,$AT240&lt;&gt;TRUE()),"",IF(NOT($AW240),TRUE(),IF($AY240="","",$AY240)))</f>
        <v/>
      </c>
      <c r="BY240" s="74" t="b">
        <f aca="false">IF(BX240="",FALSE(),IF(NOT($AW240),TRUE(),IF($AY240,ISNUMBER(X240),ISNUMBER(W240))))</f>
        <v>0</v>
      </c>
      <c r="BZ240" s="76" t="str">
        <f aca="false">IF(BY240,IF($AJ240,1,Constants!$B$22)*POWER(Constants!$B$23,MAX($AU240,0))*POWER(Constants!$B$24,MAX($AV240,0)),"")</f>
        <v/>
      </c>
      <c r="CA240" s="74" t="str">
        <f aca="false">IF(OR($BK240&lt;&gt;Constants!$B$12,NOT($BY240)),"",IF(NOT($AW240),0,Constants!$B$19*IF($AY240,1,MAX(0,MIN(1,(Constants!$B$20-W240)/Constants!$B$20)))))</f>
        <v/>
      </c>
      <c r="CB240" s="74" t="str">
        <f aca="false">IF(CA240="","",CA240*IF($AX240,1,Constants!$B$25)*BZ240)</f>
        <v/>
      </c>
      <c r="CC240" s="74" t="str">
        <f aca="false">IF(OR($BK240&lt;&gt;Constants!$B$12,NOT($BY240)),"",IF(NOT($AW240),0,IF(NOT($AY240),0,MAX(0,Constants!$B$21*(1-ABS(X240-$BM240)/$BM240)))))</f>
        <v/>
      </c>
      <c r="CD240" s="74" t="str">
        <f aca="false">IF(CC240="","",CC240*BZ240)</f>
        <v/>
      </c>
      <c r="CE240" s="74" t="str">
        <f aca="false">IF(OR($BK240&lt;&gt;Constants!$B$12,NOT($BY240)),"",IF(OR(NOT($AW240),NOT($AX240)),0,MIN(Constants!$B$18,(Constants!$B$29*$AZ240+Constants!$B$30*$BA240)*IF($AY240,1,MAX(0,MIN(1,(Constants!$B$20-W240)/Constants!$B$20))))))</f>
        <v/>
      </c>
      <c r="CF240" s="74" t="str">
        <f aca="false">IF(CE240="","",CE240*BZ240)</f>
        <v/>
      </c>
      <c r="CG240" s="75" t="str">
        <f aca="false">IF(OR($BK240&lt;&gt;Constants!$B$12,NOT($BY240)),"",CB240+CD240+CF240)</f>
        <v/>
      </c>
      <c r="CH240" s="73" t="b">
        <f aca="false">IF(OR(BN240="",BX240=""),TRUE(),BN240&lt;&gt;BX240)</f>
        <v>1</v>
      </c>
      <c r="CI240" s="74" t="str">
        <f aca="false">IF(OR($BK240&lt;&gt;Constants!$B$12,$BB240&lt;&gt;TRUE(),NOT($CH240)),"",IF(NOT($BE240),TRUE(),IF($BG240="","",$BG240)))</f>
        <v/>
      </c>
      <c r="CJ240" s="74" t="b">
        <f aca="false">IF(CI240="",FALSE(),IF(NOT($BE240),TRUE(),IF($BG240,ISNUMBER(AG240),ISNUMBER(AF240))))</f>
        <v>0</v>
      </c>
      <c r="CK240" s="76" t="str">
        <f aca="false">IF(CJ240,IF($AJ240,1,Constants!$B$22)*POWER(Constants!$B$23,MAX($BC240,0))*POWER(Constants!$B$24,MAX($BD240,0)),"")</f>
        <v/>
      </c>
      <c r="CL240" s="74" t="str">
        <f aca="false">IF(OR($BK240&lt;&gt;Constants!$B$12,NOT($CJ240)),"",IF(NOT($BE240),0,Constants!$B$19*IF($BG240,1,MAX(0,MIN(1,(Constants!$B$20-AF240)/Constants!$B$20)))))</f>
        <v/>
      </c>
      <c r="CM240" s="74" t="str">
        <f aca="false">IF(CL240="","",CL240*IF($BF240,1,Constants!$B$25)*CK240)</f>
        <v/>
      </c>
      <c r="CN240" s="74" t="str">
        <f aca="false">IF(OR($BK240&lt;&gt;Constants!$B$12,NOT($CJ240)),"",IF(NOT($BE240),0,IF(NOT($BG240),0,MAX(0,Constants!$B$21*(1-ABS(AG240-$BM240)/$BM240)))))</f>
        <v/>
      </c>
      <c r="CO240" s="74" t="str">
        <f aca="false">IF(CN240="","",CN240*CK240)</f>
        <v/>
      </c>
      <c r="CP240" s="74" t="str">
        <f aca="false">IF(OR($BK240&lt;&gt;Constants!$B$12,NOT($CJ240)),"",IF(OR(NOT($BE240),NOT($BF240)),0,MIN(Constants!$B$18,(Constants!$B$29*$BH240+Constants!$B$30*$BI240)*IF($BG240,1,MAX(0,MIN(1,(Constants!$B$20-AF240)/Constants!$B$20))))))</f>
        <v/>
      </c>
      <c r="CQ240" s="74" t="str">
        <f aca="false">IF(CP240="","",CP240*CK240)</f>
        <v/>
      </c>
      <c r="CR240" s="75" t="str">
        <f aca="false">IF(OR($BK240&lt;&gt;Constants!$B$12,NOT($CJ240)),"",CM240+CO240+CQ240)</f>
        <v/>
      </c>
      <c r="CS240" s="73" t="str">
        <f aca="false">IF(OR($BK240&lt;&gt;Constants!$B$12,ISBLANK($C240)),"",BW240)</f>
        <v/>
      </c>
      <c r="CT240" s="74" t="str">
        <f aca="false">IF(OR($BK240&lt;&gt;Constants!$B$12,ISBLANK($C240)),"",CG240)</f>
        <v/>
      </c>
      <c r="CU240" s="75" t="str">
        <f aca="false">IF(OR($BK240&lt;&gt;Constants!$B$12,ISBLANK($C240)),"",CR240)</f>
        <v/>
      </c>
      <c r="CV240" s="74" t="str">
        <f aca="false">IF(OR($BK240&lt;&gt;Constants!$B$12,ISBLANK($C240)),"",IF(COUNT(CS240:CU240)=0,0,MAX(CS240:CU240)))</f>
        <v/>
      </c>
      <c r="CW240" s="74" t="str">
        <f aca="false">IF($BK240&lt;&gt;Constants!$B$12,"",CV240)</f>
        <v/>
      </c>
      <c r="CX240" s="74" t="str">
        <f aca="false">IF(ISNUMBER(CW240), RANK(CW240,$CW$11:$CW$510), "")</f>
        <v/>
      </c>
      <c r="CY240" s="73" t="str">
        <f aca="false">IF(OR($BK240&lt;&gt;Constants!$B$12,ISBLANK($C240)),"",MAX(BT240,CD240,CO240))</f>
        <v/>
      </c>
      <c r="CZ240" s="74" t="str">
        <f aca="false">IF(ISNUMBER(CY240), RANK(CY240,CY$11:CY$510), "")</f>
        <v/>
      </c>
      <c r="DA240" s="74" t="str">
        <f aca="false">IF(OR($BK240&lt;&gt;Constants!$B$12,ISBLANK($C240)),"",MAX(AM240,AU240,IF($CH240,BC240,0)))</f>
        <v/>
      </c>
      <c r="DB240" s="74" t="str">
        <f aca="false">IF(ISNUMBER(DA240), RANK(DA240,DA$11:DA$510,1), "")</f>
        <v/>
      </c>
      <c r="DC240" s="74" t="str">
        <f aca="false">IF(OR($BK240&lt;&gt;Constants!$B$12,ISBLANK($C240)),"",MAX(BV240,CF240,CQ240))</f>
        <v/>
      </c>
      <c r="DD240" s="74" t="str">
        <f aca="false">IF(ISNUMBER(DC240),RANK(DC240,DC$11:DC$510),"")</f>
        <v/>
      </c>
      <c r="DE240" s="77" t="str">
        <f aca="false">IFERROR(IF(OR($BK240&lt;&gt;Constants!$B$12, ISBLANK($C240)),"",LARGE(CS240:CU240,2)), 0)</f>
        <v/>
      </c>
      <c r="DF240" s="75" t="str">
        <f aca="false">IF(ISNUMBER(DE240), RANK(DE240,DE$11:DE$510), "")</f>
        <v/>
      </c>
      <c r="DG240" s="74" t="str">
        <f aca="false">IF(ISBLANK($C240),"",IF(BK240=Constants!$B$12,RANK($CX240, $CX$11:$CX$510, 1)+
SUMPRODUCT(--($CX$11:$CX$510=$CX240),--($CZ240&gt;$CZ$11:$CZ$510))+
SUMPRODUCT(--($CX$11:$CX$510=$CX240),--($CZ240=$CZ$11:$CZ$510),--($DB240&gt;$DB$11:$DB$510))+
SUMPRODUCT(--($CX$11:$CX$510=$CX240),--($CZ240=$CZ$11:$CZ$510),--($DB240=$DB$11:$DB$510), --($DD240&gt;$DD$11:$DD$510))+
SUMPRODUCT(--($CX$11:$CX$510=$CX240),--($CZ240=$CZ$11:$CZ$510),--($DB240=$DB$11:$DB$510), --($DD240=$DD$11:$DD$510), --($DF240&gt;$DF$11:$DF$510))
,BK240)
)</f>
        <v/>
      </c>
      <c r="DH240" s="74" t="str">
        <f aca="false">IF(ISBLANK(C240),"",IF(BK240&lt;&gt;Constants!$B$12, BK240, CX240-DG240))</f>
        <v/>
      </c>
      <c r="DI240" s="75"/>
      <c r="DJ240" s="78"/>
      <c r="DK240" s="79" t="str">
        <f aca="false">IF(ISBLANK($C240),"",IF($BK240=Constants!$B$13,$BM240,""))</f>
        <v/>
      </c>
      <c r="DL240" s="78" t="str">
        <f aca="false">IF(ISBLANK($C240),"",IF($BK240&lt;&gt;Constants!$B$12,"",IF(COUNT($CS240:$CU240)=0,"",MATCH($CV240,$CS240:$CU240,0))))</f>
        <v/>
      </c>
      <c r="DM240" s="80" t="str">
        <f aca="false">IF(ISNUMBER($DL240),CHOOSE($DL240,$BR240,$CB240,$CM240),"")</f>
        <v/>
      </c>
      <c r="DN240" s="80" t="str">
        <f aca="false">IF(ISNUMBER($DL240),CHOOSE($DL240,$BT240,$CD240,$CO240),"")</f>
        <v/>
      </c>
      <c r="DO240" s="80" t="str">
        <f aca="false">IF(ISNUMBER($DL240),CHOOSE($DL240,$BV240,$CF240,$CQ240),"")</f>
        <v/>
      </c>
      <c r="DP240" s="81" t="str">
        <f aca="false">IF(ISBLANK(C240),"",IF(BK240&lt;&gt;Constants!$B$12, BK240 ,CW240))</f>
        <v/>
      </c>
      <c r="DQ240" s="82" t="str">
        <f aca="false">IF(ISBLANK($C240),"",IF($BK240&lt;&gt;Constants!$B$12,$BK240,$BL240))</f>
        <v/>
      </c>
      <c r="DR240" s="82" t="str">
        <f aca="false">IF(ISBLANK(C240),"",DH240)</f>
        <v/>
      </c>
      <c r="DS240" s="82" t="str">
        <f aca="false">IF(ISBLANK(C240),"",DG240)</f>
        <v/>
      </c>
      <c r="DT240" s="83" t="str">
        <f aca="false">IF(ISBLANK(C240),
  "",
IF(DS240=Constants!$B$9,COUNTA($C$11:$C510)+2,IF(DS240=Constants!$B$10,COUNTA($C$11:$C510)+1,IF(DS240=Constants!$B$11,COUNTA($C$11:$C510),DS240))))</f>
        <v/>
      </c>
      <c r="DU240" s="3"/>
      <c r="DV240" s="84" t="n">
        <f aca="false">IF(OR(ISNUMBER(DS240),DS240="DQ",DS240="P",DS240="NS"),
    1,
    0
)</f>
        <v>0</v>
      </c>
      <c r="DW240" s="84" t="n">
        <v>230</v>
      </c>
      <c r="DX240" s="84" t="str">
        <f aca="false">IF(ISBLANK($C240),"",IF(ISNUMBER(DT240),DT240+ROW($B240)/1000,""))</f>
        <v/>
      </c>
      <c r="DY240" s="84" t="str">
        <f aca="false">IF(ISNUMBER(DX240), RANK(DX240,DX$11:DX$510,1), "")</f>
        <v/>
      </c>
      <c r="DZ240" s="84" t="str">
        <f aca="false">IF(ISBLANK($C240),
    "",
    $B240
)</f>
        <v/>
      </c>
      <c r="EA240" s="84" t="str">
        <f aca="false">IF(ISBLANK($C240),
    "",
    $C240
)</f>
        <v/>
      </c>
      <c r="EB240" s="84" t="str">
        <f aca="false">IF(ISBLANK($C240),
    "",
    $D240
)</f>
        <v/>
      </c>
      <c r="EC240" s="84" t="str">
        <f aca="false">IF(ISBLANK($C240),"",$DQ240)</f>
        <v/>
      </c>
      <c r="ED240" s="86" t="str">
        <f aca="false">DP240</f>
        <v/>
      </c>
      <c r="EE240" s="84" t="str">
        <f aca="false">IF(ISBLANK($C240),
    "",
    DS240
)</f>
        <v/>
      </c>
      <c r="EF240" s="87" t="str">
        <f aca="false">IF(DW240&gt;DV$10,
    "",
    VLOOKUP(DW240,DY$11:EE738,7,FALSE())
)</f>
        <v/>
      </c>
      <c r="EG240" s="88" t="str">
        <f aca="false">IF(DW240&gt;DV$10,
    "",
    VLOOKUP(DW240,DY$11:EE738,2,FALSE())
)</f>
        <v/>
      </c>
      <c r="EH240" s="88" t="str">
        <f aca="false">IF(DW240&gt;DV$10,
    "",
    VLOOKUP(DW240,DY$11:EE738,3,FALSE())
)</f>
        <v/>
      </c>
      <c r="EI240" s="88" t="str">
        <f aca="false">IF(DW240&gt;DV$10,
    "",
    VLOOKUP(DW240,DY$11:EE738,4,FALSE())
)</f>
        <v/>
      </c>
      <c r="EJ240" s="89" t="str">
        <f aca="false">IF(DW240&gt;DV$10,
    "",
    VLOOKUP(DW240,DY$11:EE738,6,FALSE())
)</f>
        <v/>
      </c>
      <c r="EK240" s="59"/>
    </row>
    <row r="241" customFormat="false" ht="15.75" hidden="false" customHeight="false" outlineLevel="0" collapsed="false">
      <c r="A241" s="3"/>
      <c r="B241" s="155"/>
      <c r="C241" s="156"/>
      <c r="D241" s="96"/>
      <c r="E241" s="157"/>
      <c r="F241" s="148"/>
      <c r="G241" s="148"/>
      <c r="H241" s="149"/>
      <c r="I241" s="150"/>
      <c r="J241" s="151"/>
      <c r="K241" s="151"/>
      <c r="L241" s="151"/>
      <c r="M241" s="151"/>
      <c r="N241" s="152"/>
      <c r="O241" s="103"/>
      <c r="P241" s="148"/>
      <c r="Q241" s="149"/>
      <c r="R241" s="150"/>
      <c r="S241" s="151"/>
      <c r="T241" s="151"/>
      <c r="U241" s="151"/>
      <c r="V241" s="151"/>
      <c r="W241" s="152"/>
      <c r="X241" s="103"/>
      <c r="Y241" s="148"/>
      <c r="Z241" s="149"/>
      <c r="AA241" s="150"/>
      <c r="AB241" s="151"/>
      <c r="AC241" s="151"/>
      <c r="AD241" s="151"/>
      <c r="AE241" s="151"/>
      <c r="AF241" s="152"/>
      <c r="AG241" s="104"/>
      <c r="AH241" s="150"/>
      <c r="AI241" s="73"/>
      <c r="AJ241" s="73" t="str">
        <f aca="false">IF(ISBLANK($C241),
  "",
IF(E241=Constants!$B$7,
  TRUE(),
IF(E241=Constants!$B$8,
  FALSE(),
  TRUE()
)))</f>
        <v/>
      </c>
      <c r="AK241" s="74" t="str">
        <f aca="false">IF(ISBLANK($C241),"",IF(F241=Constants!$B$8,FALSE(),TRUE()))</f>
        <v/>
      </c>
      <c r="AL241" s="74" t="str">
        <f aca="false">IF(ISBLANK($C241),"",COUNTA($G241:$O241)&gt;0)</f>
        <v/>
      </c>
      <c r="AM241" s="74" t="str">
        <f aca="false">IF(OR(ISBLANK($C241),$AL241&lt;&gt;TRUE()),"",IF(ISBLANK(G241),Constants!$B$27,MAX(0,G241)))</f>
        <v/>
      </c>
      <c r="AN241" s="74" t="str">
        <f aca="false">IF(OR(ISBLANK($C241),$AL241&lt;&gt;TRUE()),"",IF(ISBLANK(H241),Constants!$B$28,MAX(0,H241)))</f>
        <v/>
      </c>
      <c r="AO241" s="74" t="str">
        <f aca="false">IF(OR(ISBLANK($C241),$AL241&lt;&gt;TRUE()),"",IF(J241=Constants!$B$7,TRUE(),IF(J241=Constants!$B$8,FALSE(),TRUE())))</f>
        <v/>
      </c>
      <c r="AP241" s="74" t="str">
        <f aca="false">IF(OR(ISBLANK($C241),$AL241&lt;&gt;TRUE()),"",IF(I241=Constants!$B$7,TRUE(),IF(I241=Constants!$B$8,FALSE(),TRUE())))</f>
        <v/>
      </c>
      <c r="AQ241" s="74" t="str">
        <f aca="false">IF(OR(ISBLANK($C241),$AL241&lt;&gt;TRUE()),"",IF(K241=Constants!$B$33,TRUE(),IF(K241=Constants!$B$34,FALSE(),IF(AND(ISNUMBER(O241),OR(ISBLANK(N241),N241=0)),TRUE(),IF(AND(ISBLANK(O241),ISNUMBER(N241),N241&lt;&gt;0),FALSE(),"")))))</f>
        <v/>
      </c>
      <c r="AR241" s="74" t="str">
        <f aca="false">IF(OR(ISBLANK($C241),$AL241&lt;&gt;TRUE()),"",IF(ISBLANK(L241),Constants!$B$35,MAX(0,MIN(Constants!$B$31,L241))))</f>
        <v/>
      </c>
      <c r="AS241" s="74" t="str">
        <f aca="false">IF(OR(ISBLANK($C241),$AL241&lt;&gt;TRUE()),"",IF(ISBLANK(M241),Constants!$B$35,MAX(0,MIN(Constants!$B$32,M241))))</f>
        <v/>
      </c>
      <c r="AT241" s="74" t="str">
        <f aca="false">IF(ISBLANK($C241),"",COUNTA($P241:$X241)&gt;0)</f>
        <v/>
      </c>
      <c r="AU241" s="74" t="str">
        <f aca="false">IF(OR(ISBLANK($C241),$AT241&lt;&gt;TRUE()),"",IF(ISBLANK(P241),Constants!$B$27,MAX(0,P241)))</f>
        <v/>
      </c>
      <c r="AV241" s="74" t="str">
        <f aca="false">IF(OR(ISBLANK($C241),$AT241&lt;&gt;TRUE()),"",IF(ISBLANK(Q241),Constants!$B$28,MAX(0,Q241)))</f>
        <v/>
      </c>
      <c r="AW241" s="74" t="str">
        <f aca="false">IF(OR(ISBLANK($C241),$AT241&lt;&gt;TRUE()),"",IF(S241=Constants!$B$7,TRUE(),IF(S241=Constants!$B$8,FALSE(),TRUE())))</f>
        <v/>
      </c>
      <c r="AX241" s="74" t="str">
        <f aca="false">IF(OR(ISBLANK($C241),$AT241&lt;&gt;TRUE()),"",IF(R241=Constants!$B$7,TRUE(),IF(R241=Constants!$B$8,FALSE(),TRUE())))</f>
        <v/>
      </c>
      <c r="AY241" s="74" t="str">
        <f aca="false">IF(OR(ISBLANK($C241),$AT241&lt;&gt;TRUE()),"",IF(T241=Constants!$B$33,TRUE(),IF(T241=Constants!$B$34,FALSE(),IF(AND(ISNUMBER(X241),OR(ISBLANK(W241),W241=0)),TRUE(),IF(AND(ISBLANK(X241),ISNUMBER(W241),W241&lt;&gt;0),FALSE(),"")))))</f>
        <v/>
      </c>
      <c r="AZ241" s="74" t="str">
        <f aca="false">IF(OR(ISBLANK($C241),$AT241&lt;&gt;TRUE()),"",IF(ISBLANK(U241),Constants!$B$35,MAX(0,MIN(Constants!$B$31,U241))))</f>
        <v/>
      </c>
      <c r="BA241" s="74" t="str">
        <f aca="false">IF(OR(ISBLANK($C241),$AT241&lt;&gt;TRUE()),"",IF(ISBLANK(V241),Constants!$B$35,MAX(0,MIN(Constants!$B$32,V241))))</f>
        <v/>
      </c>
      <c r="BB241" s="74" t="str">
        <f aca="false">IF(ISBLANK($C241),"",COUNTA($Y241:$AG241)&gt;0)</f>
        <v/>
      </c>
      <c r="BC241" s="74" t="str">
        <f aca="false">IF(OR(ISBLANK($C241),$BB241&lt;&gt;TRUE()),"",IF(ISBLANK(Y241),Constants!$B$27,MAX(0,Y241)))</f>
        <v/>
      </c>
      <c r="BD241" s="74" t="str">
        <f aca="false">IF(OR(ISBLANK($C241),$BB241&lt;&gt;TRUE()),"",IF(ISBLANK(Z241),Constants!$B$28,MAX(0,Z241)))</f>
        <v/>
      </c>
      <c r="BE241" s="74" t="str">
        <f aca="false">IF(OR(ISBLANK($C241),$BB241&lt;&gt;TRUE()),"",IF(AB241=Constants!$B$7,TRUE(),IF(AB241=Constants!$B$8,FALSE(),TRUE())))</f>
        <v/>
      </c>
      <c r="BF241" s="74" t="str">
        <f aca="false">IF(OR(ISBLANK($C241),$BB241&lt;&gt;TRUE()),"",IF(AA241=Constants!$B$7,TRUE(),IF(AA241=Constants!$B$8,FALSE(),TRUE())))</f>
        <v/>
      </c>
      <c r="BG241" s="74" t="str">
        <f aca="false">IF(OR(ISBLANK($C241),$BB241&lt;&gt;TRUE()),"",IF(AC241=Constants!$B$33,TRUE(),IF(AC241=Constants!$B$34,FALSE(),IF(AND(ISNUMBER(AG241),OR(ISBLANK(AF241),AF241=0)),TRUE(),IF(AND(ISBLANK(AG241),ISNUMBER(AF241),AF241&lt;&gt;0),FALSE(),"")))))</f>
        <v/>
      </c>
      <c r="BH241" s="74" t="str">
        <f aca="false">IF(OR(ISBLANK($C241),$BB241&lt;&gt;TRUE()),"",IF(ISBLANK(AD241),Constants!$B$35,MAX(0,MIN(Constants!$B$31,AD241))))</f>
        <v/>
      </c>
      <c r="BI241" s="74" t="str">
        <f aca="false">IF(OR(ISBLANK($C241),$BB241&lt;&gt;TRUE()),"",IF(ISBLANK(AE241),Constants!$B$35,MAX(0,MIN(Constants!$B$32,AE241))))</f>
        <v/>
      </c>
      <c r="BJ241" s="75" t="str">
        <f aca="false">IF(ISBLANK($C241),
  "",
IF(AH241=Constants!$B$7,
  TRUE(),
IF(AH241=Constants!$B$8,
  FALSE(),
  FALSE()
)))</f>
        <v/>
      </c>
      <c r="BK241" s="74" t="str">
        <f aca="false">IF(ISBLANK($C241),"",IF($BJ241,Constants!$B$9,IF(COUNTA($E241:$AH241)=0,Constants!$B$10,IF(NOT($AK241),Constants!$B$11,IF(AND(NOT(ISNUMBER($BM241)),COUNTA($O241,$X241,$AG241)&gt;0),Constants!$B$13,Constants!$B$12)))))</f>
        <v/>
      </c>
      <c r="BL241" s="74" t="str">
        <f aca="false">IF(ISBLANK($C241),"",IF($BK241&lt;&gt;Constants!$B$12,$BK241,Constants!$B$4))</f>
        <v/>
      </c>
      <c r="BM241" s="73" t="str">
        <f aca="false">IF(OR(ISBLANK($D$8), NOT(ISNUMBER($D$8))), Constants!$B$17,$D$8)</f>
        <v>ERROR: Set Target Time in cell D8</v>
      </c>
      <c r="BN241" s="73" t="str">
        <f aca="false">IF(OR($BK241&lt;&gt;Constants!$B$12,$AL241&lt;&gt;TRUE()),"",IF(NOT($AO241),TRUE(),IF($AQ241="","",$AQ241)))</f>
        <v/>
      </c>
      <c r="BO241" s="74" t="b">
        <f aca="false">IF(BN241="",FALSE(),IF(NOT($AO241),TRUE(),IF($AQ241,ISNUMBER(O241),ISNUMBER(N241))))</f>
        <v>0</v>
      </c>
      <c r="BP241" s="76" t="str">
        <f aca="false">IF(BO241,IF($AJ241,1,Constants!$B$22)*POWER(Constants!$B$23,MAX($AM241,0))*POWER(Constants!$B$24,MAX($AN241,0)),"")</f>
        <v/>
      </c>
      <c r="BQ241" s="74" t="str">
        <f aca="false">IF(OR($BK241&lt;&gt;Constants!$B$12,NOT($BO241)),"",IF(NOT($AO241),0,Constants!$B$19*IF($AQ241,1,MAX(0,MIN(1,(Constants!$B$20-N241)/Constants!$B$20)))))</f>
        <v/>
      </c>
      <c r="BR241" s="74" t="str">
        <f aca="false">IF(BQ241="","",BQ241*IF($AP241,1,Constants!$B$25)*BP241)</f>
        <v/>
      </c>
      <c r="BS241" s="74" t="str">
        <f aca="false">IF(OR($BK241&lt;&gt;Constants!$B$12,NOT($BO241)),"",IF(NOT($AO241),0,IF(NOT($AQ241),0,MAX(0,Constants!$B$21*(1-ABS(O241-$BM241)/$BM241)))))</f>
        <v/>
      </c>
      <c r="BT241" s="74" t="str">
        <f aca="false">IF(BS241="","",BS241*BP241)</f>
        <v/>
      </c>
      <c r="BU241" s="74" t="str">
        <f aca="false">IF(OR($BK241&lt;&gt;Constants!$B$12,NOT($BO241)),"",IF(OR(NOT($AO241),NOT($AP241)),0,MIN(Constants!$B$18,(Constants!$B$29*$AR241+Constants!$B$30*$AS241)*IF($AQ241,1,MAX(0,MIN(1,(Constants!$B$20-N241)/Constants!$B$20))))))</f>
        <v/>
      </c>
      <c r="BV241" s="74" t="str">
        <f aca="false">IF(BU241="","",BU241*BP241)</f>
        <v/>
      </c>
      <c r="BW241" s="75" t="str">
        <f aca="false">IF(OR($BK241&lt;&gt;Constants!$B$12,NOT($BO241)),"",BR241+BT241+BV241)</f>
        <v/>
      </c>
      <c r="BX241" s="73" t="str">
        <f aca="false">IF(OR($BK241&lt;&gt;Constants!$B$12,$AT241&lt;&gt;TRUE()),"",IF(NOT($AW241),TRUE(),IF($AY241="","",$AY241)))</f>
        <v/>
      </c>
      <c r="BY241" s="74" t="b">
        <f aca="false">IF(BX241="",FALSE(),IF(NOT($AW241),TRUE(),IF($AY241,ISNUMBER(X241),ISNUMBER(W241))))</f>
        <v>0</v>
      </c>
      <c r="BZ241" s="76" t="str">
        <f aca="false">IF(BY241,IF($AJ241,1,Constants!$B$22)*POWER(Constants!$B$23,MAX($AU241,0))*POWER(Constants!$B$24,MAX($AV241,0)),"")</f>
        <v/>
      </c>
      <c r="CA241" s="74" t="str">
        <f aca="false">IF(OR($BK241&lt;&gt;Constants!$B$12,NOT($BY241)),"",IF(NOT($AW241),0,Constants!$B$19*IF($AY241,1,MAX(0,MIN(1,(Constants!$B$20-W241)/Constants!$B$20)))))</f>
        <v/>
      </c>
      <c r="CB241" s="74" t="str">
        <f aca="false">IF(CA241="","",CA241*IF($AX241,1,Constants!$B$25)*BZ241)</f>
        <v/>
      </c>
      <c r="CC241" s="74" t="str">
        <f aca="false">IF(OR($BK241&lt;&gt;Constants!$B$12,NOT($BY241)),"",IF(NOT($AW241),0,IF(NOT($AY241),0,MAX(0,Constants!$B$21*(1-ABS(X241-$BM241)/$BM241)))))</f>
        <v/>
      </c>
      <c r="CD241" s="74" t="str">
        <f aca="false">IF(CC241="","",CC241*BZ241)</f>
        <v/>
      </c>
      <c r="CE241" s="74" t="str">
        <f aca="false">IF(OR($BK241&lt;&gt;Constants!$B$12,NOT($BY241)),"",IF(OR(NOT($AW241),NOT($AX241)),0,MIN(Constants!$B$18,(Constants!$B$29*$AZ241+Constants!$B$30*$BA241)*IF($AY241,1,MAX(0,MIN(1,(Constants!$B$20-W241)/Constants!$B$20))))))</f>
        <v/>
      </c>
      <c r="CF241" s="74" t="str">
        <f aca="false">IF(CE241="","",CE241*BZ241)</f>
        <v/>
      </c>
      <c r="CG241" s="75" t="str">
        <f aca="false">IF(OR($BK241&lt;&gt;Constants!$B$12,NOT($BY241)),"",CB241+CD241+CF241)</f>
        <v/>
      </c>
      <c r="CH241" s="73" t="b">
        <f aca="false">IF(OR(BN241="",BX241=""),TRUE(),BN241&lt;&gt;BX241)</f>
        <v>1</v>
      </c>
      <c r="CI241" s="74" t="str">
        <f aca="false">IF(OR($BK241&lt;&gt;Constants!$B$12,$BB241&lt;&gt;TRUE(),NOT($CH241)),"",IF(NOT($BE241),TRUE(),IF($BG241="","",$BG241)))</f>
        <v/>
      </c>
      <c r="CJ241" s="74" t="b">
        <f aca="false">IF(CI241="",FALSE(),IF(NOT($BE241),TRUE(),IF($BG241,ISNUMBER(AG241),ISNUMBER(AF241))))</f>
        <v>0</v>
      </c>
      <c r="CK241" s="76" t="str">
        <f aca="false">IF(CJ241,IF($AJ241,1,Constants!$B$22)*POWER(Constants!$B$23,MAX($BC241,0))*POWER(Constants!$B$24,MAX($BD241,0)),"")</f>
        <v/>
      </c>
      <c r="CL241" s="74" t="str">
        <f aca="false">IF(OR($BK241&lt;&gt;Constants!$B$12,NOT($CJ241)),"",IF(NOT($BE241),0,Constants!$B$19*IF($BG241,1,MAX(0,MIN(1,(Constants!$B$20-AF241)/Constants!$B$20)))))</f>
        <v/>
      </c>
      <c r="CM241" s="74" t="str">
        <f aca="false">IF(CL241="","",CL241*IF($BF241,1,Constants!$B$25)*CK241)</f>
        <v/>
      </c>
      <c r="CN241" s="74" t="str">
        <f aca="false">IF(OR($BK241&lt;&gt;Constants!$B$12,NOT($CJ241)),"",IF(NOT($BE241),0,IF(NOT($BG241),0,MAX(0,Constants!$B$21*(1-ABS(AG241-$BM241)/$BM241)))))</f>
        <v/>
      </c>
      <c r="CO241" s="74" t="str">
        <f aca="false">IF(CN241="","",CN241*CK241)</f>
        <v/>
      </c>
      <c r="CP241" s="74" t="str">
        <f aca="false">IF(OR($BK241&lt;&gt;Constants!$B$12,NOT($CJ241)),"",IF(OR(NOT($BE241),NOT($BF241)),0,MIN(Constants!$B$18,(Constants!$B$29*$BH241+Constants!$B$30*$BI241)*IF($BG241,1,MAX(0,MIN(1,(Constants!$B$20-AF241)/Constants!$B$20))))))</f>
        <v/>
      </c>
      <c r="CQ241" s="74" t="str">
        <f aca="false">IF(CP241="","",CP241*CK241)</f>
        <v/>
      </c>
      <c r="CR241" s="75" t="str">
        <f aca="false">IF(OR($BK241&lt;&gt;Constants!$B$12,NOT($CJ241)),"",CM241+CO241+CQ241)</f>
        <v/>
      </c>
      <c r="CS241" s="73" t="str">
        <f aca="false">IF(OR($BK241&lt;&gt;Constants!$B$12,ISBLANK($C241)),"",BW241)</f>
        <v/>
      </c>
      <c r="CT241" s="74" t="str">
        <f aca="false">IF(OR($BK241&lt;&gt;Constants!$B$12,ISBLANK($C241)),"",CG241)</f>
        <v/>
      </c>
      <c r="CU241" s="75" t="str">
        <f aca="false">IF(OR($BK241&lt;&gt;Constants!$B$12,ISBLANK($C241)),"",CR241)</f>
        <v/>
      </c>
      <c r="CV241" s="74" t="str">
        <f aca="false">IF(OR($BK241&lt;&gt;Constants!$B$12,ISBLANK($C241)),"",IF(COUNT(CS241:CU241)=0,0,MAX(CS241:CU241)))</f>
        <v/>
      </c>
      <c r="CW241" s="74" t="str">
        <f aca="false">IF($BK241&lt;&gt;Constants!$B$12,"",CV241)</f>
        <v/>
      </c>
      <c r="CX241" s="74" t="str">
        <f aca="false">IF(ISNUMBER(CW241), RANK(CW241,$CW$11:$CW$510), "")</f>
        <v/>
      </c>
      <c r="CY241" s="73" t="str">
        <f aca="false">IF(OR($BK241&lt;&gt;Constants!$B$12,ISBLANK($C241)),"",MAX(BT241,CD241,CO241))</f>
        <v/>
      </c>
      <c r="CZ241" s="74" t="str">
        <f aca="false">IF(ISNUMBER(CY241), RANK(CY241,CY$11:CY$510), "")</f>
        <v/>
      </c>
      <c r="DA241" s="74" t="str">
        <f aca="false">IF(OR($BK241&lt;&gt;Constants!$B$12,ISBLANK($C241)),"",MAX(AM241,AU241,IF($CH241,BC241,0)))</f>
        <v/>
      </c>
      <c r="DB241" s="74" t="str">
        <f aca="false">IF(ISNUMBER(DA241), RANK(DA241,DA$11:DA$510,1), "")</f>
        <v/>
      </c>
      <c r="DC241" s="74" t="str">
        <f aca="false">IF(OR($BK241&lt;&gt;Constants!$B$12,ISBLANK($C241)),"",MAX(BV241,CF241,CQ241))</f>
        <v/>
      </c>
      <c r="DD241" s="74" t="str">
        <f aca="false">IF(ISNUMBER(DC241),RANK(DC241,DC$11:DC$510),"")</f>
        <v/>
      </c>
      <c r="DE241" s="77" t="str">
        <f aca="false">IFERROR(IF(OR($BK241&lt;&gt;Constants!$B$12, ISBLANK($C241)),"",LARGE(CS241:CU241,2)), 0)</f>
        <v/>
      </c>
      <c r="DF241" s="75" t="str">
        <f aca="false">IF(ISNUMBER(DE241), RANK(DE241,DE$11:DE$510), "")</f>
        <v/>
      </c>
      <c r="DG241" s="74" t="str">
        <f aca="false">IF(ISBLANK($C241),"",IF(BK241=Constants!$B$12,RANK($CX241, $CX$11:$CX$510, 1)+
SUMPRODUCT(--($CX$11:$CX$510=$CX241),--($CZ241&gt;$CZ$11:$CZ$510))+
SUMPRODUCT(--($CX$11:$CX$510=$CX241),--($CZ241=$CZ$11:$CZ$510),--($DB241&gt;$DB$11:$DB$510))+
SUMPRODUCT(--($CX$11:$CX$510=$CX241),--($CZ241=$CZ$11:$CZ$510),--($DB241=$DB$11:$DB$510), --($DD241&gt;$DD$11:$DD$510))+
SUMPRODUCT(--($CX$11:$CX$510=$CX241),--($CZ241=$CZ$11:$CZ$510),--($DB241=$DB$11:$DB$510), --($DD241=$DD$11:$DD$510), --($DF241&gt;$DF$11:$DF$510))
,BK241)
)</f>
        <v/>
      </c>
      <c r="DH241" s="74" t="str">
        <f aca="false">IF(ISBLANK(C241),"",IF(BK241&lt;&gt;Constants!$B$12, BK241, CX241-DG241))</f>
        <v/>
      </c>
      <c r="DI241" s="75"/>
      <c r="DJ241" s="78"/>
      <c r="DK241" s="79" t="str">
        <f aca="false">IF(ISBLANK($C241),"",IF($BK241=Constants!$B$13,$BM241,""))</f>
        <v/>
      </c>
      <c r="DL241" s="78" t="str">
        <f aca="false">IF(ISBLANK($C241),"",IF($BK241&lt;&gt;Constants!$B$12,"",IF(COUNT($CS241:$CU241)=0,"",MATCH($CV241,$CS241:$CU241,0))))</f>
        <v/>
      </c>
      <c r="DM241" s="80" t="str">
        <f aca="false">IF(ISNUMBER($DL241),CHOOSE($DL241,$BR241,$CB241,$CM241),"")</f>
        <v/>
      </c>
      <c r="DN241" s="80" t="str">
        <f aca="false">IF(ISNUMBER($DL241),CHOOSE($DL241,$BT241,$CD241,$CO241),"")</f>
        <v/>
      </c>
      <c r="DO241" s="80" t="str">
        <f aca="false">IF(ISNUMBER($DL241),CHOOSE($DL241,$BV241,$CF241,$CQ241),"")</f>
        <v/>
      </c>
      <c r="DP241" s="81" t="str">
        <f aca="false">IF(ISBLANK(C241),"",IF(BK241&lt;&gt;Constants!$B$12, BK241 ,CW241))</f>
        <v/>
      </c>
      <c r="DQ241" s="82" t="str">
        <f aca="false">IF(ISBLANK($C241),"",IF($BK241&lt;&gt;Constants!$B$12,$BK241,$BL241))</f>
        <v/>
      </c>
      <c r="DR241" s="82" t="str">
        <f aca="false">IF(ISBLANK(C241),"",DH241)</f>
        <v/>
      </c>
      <c r="DS241" s="82" t="str">
        <f aca="false">IF(ISBLANK(C241),"",DG241)</f>
        <v/>
      </c>
      <c r="DT241" s="83" t="str">
        <f aca="false">IF(ISBLANK(C241),
  "",
IF(DS241=Constants!$B$9,COUNTA($C$11:$C510)+2,IF(DS241=Constants!$B$10,COUNTA($C$11:$C510)+1,IF(DS241=Constants!$B$11,COUNTA($C$11:$C510),DS241))))</f>
        <v/>
      </c>
      <c r="DU241" s="3"/>
      <c r="DV241" s="84" t="n">
        <f aca="false">IF(OR(ISNUMBER(DS241),DS241="DQ",DS241="P",DS241="NS"),
    1,
    0
)</f>
        <v>0</v>
      </c>
      <c r="DW241" s="84" t="n">
        <v>231</v>
      </c>
      <c r="DX241" s="84" t="str">
        <f aca="false">IF(ISBLANK($C241),"",IF(ISNUMBER(DT241),DT241+ROW($B241)/1000,""))</f>
        <v/>
      </c>
      <c r="DY241" s="84" t="str">
        <f aca="false">IF(ISNUMBER(DX241), RANK(DX241,DX$11:DX$510,1), "")</f>
        <v/>
      </c>
      <c r="DZ241" s="84" t="str">
        <f aca="false">IF(ISBLANK($C241),
    "",
    $B241
)</f>
        <v/>
      </c>
      <c r="EA241" s="84" t="str">
        <f aca="false">IF(ISBLANK($C241),
    "",
    $C241
)</f>
        <v/>
      </c>
      <c r="EB241" s="84" t="str">
        <f aca="false">IF(ISBLANK($C241),
    "",
    $D241
)</f>
        <v/>
      </c>
      <c r="EC241" s="84" t="str">
        <f aca="false">IF(ISBLANK($C241),"",$DQ241)</f>
        <v/>
      </c>
      <c r="ED241" s="86" t="str">
        <f aca="false">DP241</f>
        <v/>
      </c>
      <c r="EE241" s="84" t="str">
        <f aca="false">IF(ISBLANK($C241),
    "",
    DS241
)</f>
        <v/>
      </c>
      <c r="EF241" s="87" t="str">
        <f aca="false">IF(DW241&gt;DV$10,
    "",
    VLOOKUP(DW241,DY$11:EE739,7,FALSE())
)</f>
        <v/>
      </c>
      <c r="EG241" s="88" t="str">
        <f aca="false">IF(DW241&gt;DV$10,
    "",
    VLOOKUP(DW241,DY$11:EE739,2,FALSE())
)</f>
        <v/>
      </c>
      <c r="EH241" s="88" t="str">
        <f aca="false">IF(DW241&gt;DV$10,
    "",
    VLOOKUP(DW241,DY$11:EE739,3,FALSE())
)</f>
        <v/>
      </c>
      <c r="EI241" s="88" t="str">
        <f aca="false">IF(DW241&gt;DV$10,
    "",
    VLOOKUP(DW241,DY$11:EE739,4,FALSE())
)</f>
        <v/>
      </c>
      <c r="EJ241" s="89" t="str">
        <f aca="false">IF(DW241&gt;DV$10,
    "",
    VLOOKUP(DW241,DY$11:EE739,6,FALSE())
)</f>
        <v/>
      </c>
      <c r="EK241" s="59"/>
    </row>
    <row r="242" customFormat="false" ht="15.75" hidden="false" customHeight="false" outlineLevel="0" collapsed="false">
      <c r="A242" s="3"/>
      <c r="B242" s="153"/>
      <c r="C242" s="154"/>
      <c r="D242" s="135"/>
      <c r="E242" s="158"/>
      <c r="F242" s="137"/>
      <c r="G242" s="137"/>
      <c r="H242" s="138"/>
      <c r="I242" s="139"/>
      <c r="J242" s="140"/>
      <c r="K242" s="140"/>
      <c r="L242" s="140"/>
      <c r="M242" s="140"/>
      <c r="N242" s="141"/>
      <c r="O242" s="142"/>
      <c r="P242" s="137"/>
      <c r="Q242" s="138"/>
      <c r="R242" s="139"/>
      <c r="S242" s="140"/>
      <c r="T242" s="140"/>
      <c r="U242" s="140"/>
      <c r="V242" s="140"/>
      <c r="W242" s="141"/>
      <c r="X242" s="142"/>
      <c r="Y242" s="137"/>
      <c r="Z242" s="138"/>
      <c r="AA242" s="139"/>
      <c r="AB242" s="140"/>
      <c r="AC242" s="140"/>
      <c r="AD242" s="140"/>
      <c r="AE242" s="140"/>
      <c r="AF242" s="141"/>
      <c r="AG242" s="143"/>
      <c r="AH242" s="139"/>
      <c r="AI242" s="116"/>
      <c r="AJ242" s="116" t="str">
        <f aca="false">IF(ISBLANK($C242),
  "",
IF(E242=Constants!$B$7,
  TRUE(),
IF(E242=Constants!$B$8,
  FALSE(),
  TRUE()
)))</f>
        <v/>
      </c>
      <c r="AK242" s="117" t="str">
        <f aca="false">IF(ISBLANK($C242),"",IF(F242=Constants!$B$8,FALSE(),TRUE()))</f>
        <v/>
      </c>
      <c r="AL242" s="117" t="str">
        <f aca="false">IF(ISBLANK($C242),"",COUNTA($G242:$O242)&gt;0)</f>
        <v/>
      </c>
      <c r="AM242" s="117" t="str">
        <f aca="false">IF(OR(ISBLANK($C242),$AL242&lt;&gt;TRUE()),"",IF(ISBLANK(G242),Constants!$B$27,MAX(0,G242)))</f>
        <v/>
      </c>
      <c r="AN242" s="117" t="str">
        <f aca="false">IF(OR(ISBLANK($C242),$AL242&lt;&gt;TRUE()),"",IF(ISBLANK(H242),Constants!$B$28,MAX(0,H242)))</f>
        <v/>
      </c>
      <c r="AO242" s="117" t="str">
        <f aca="false">IF(OR(ISBLANK($C242),$AL242&lt;&gt;TRUE()),"",IF(J242=Constants!$B$7,TRUE(),IF(J242=Constants!$B$8,FALSE(),TRUE())))</f>
        <v/>
      </c>
      <c r="AP242" s="117" t="str">
        <f aca="false">IF(OR(ISBLANK($C242),$AL242&lt;&gt;TRUE()),"",IF(I242=Constants!$B$7,TRUE(),IF(I242=Constants!$B$8,FALSE(),TRUE())))</f>
        <v/>
      </c>
      <c r="AQ242" s="117" t="str">
        <f aca="false">IF(OR(ISBLANK($C242),$AL242&lt;&gt;TRUE()),"",IF(K242=Constants!$B$33,TRUE(),IF(K242=Constants!$B$34,FALSE(),IF(AND(ISNUMBER(O242),OR(ISBLANK(N242),N242=0)),TRUE(),IF(AND(ISBLANK(O242),ISNUMBER(N242),N242&lt;&gt;0),FALSE(),"")))))</f>
        <v/>
      </c>
      <c r="AR242" s="117" t="str">
        <f aca="false">IF(OR(ISBLANK($C242),$AL242&lt;&gt;TRUE()),"",IF(ISBLANK(L242),Constants!$B$35,MAX(0,MIN(Constants!$B$31,L242))))</f>
        <v/>
      </c>
      <c r="AS242" s="117" t="str">
        <f aca="false">IF(OR(ISBLANK($C242),$AL242&lt;&gt;TRUE()),"",IF(ISBLANK(M242),Constants!$B$35,MAX(0,MIN(Constants!$B$32,M242))))</f>
        <v/>
      </c>
      <c r="AT242" s="117" t="str">
        <f aca="false">IF(ISBLANK($C242),"",COUNTA($P242:$X242)&gt;0)</f>
        <v/>
      </c>
      <c r="AU242" s="117" t="str">
        <f aca="false">IF(OR(ISBLANK($C242),$AT242&lt;&gt;TRUE()),"",IF(ISBLANK(P242),Constants!$B$27,MAX(0,P242)))</f>
        <v/>
      </c>
      <c r="AV242" s="117" t="str">
        <f aca="false">IF(OR(ISBLANK($C242),$AT242&lt;&gt;TRUE()),"",IF(ISBLANK(Q242),Constants!$B$28,MAX(0,Q242)))</f>
        <v/>
      </c>
      <c r="AW242" s="117" t="str">
        <f aca="false">IF(OR(ISBLANK($C242),$AT242&lt;&gt;TRUE()),"",IF(S242=Constants!$B$7,TRUE(),IF(S242=Constants!$B$8,FALSE(),TRUE())))</f>
        <v/>
      </c>
      <c r="AX242" s="117" t="str">
        <f aca="false">IF(OR(ISBLANK($C242),$AT242&lt;&gt;TRUE()),"",IF(R242=Constants!$B$7,TRUE(),IF(R242=Constants!$B$8,FALSE(),TRUE())))</f>
        <v/>
      </c>
      <c r="AY242" s="117" t="str">
        <f aca="false">IF(OR(ISBLANK($C242),$AT242&lt;&gt;TRUE()),"",IF(T242=Constants!$B$33,TRUE(),IF(T242=Constants!$B$34,FALSE(),IF(AND(ISNUMBER(X242),OR(ISBLANK(W242),W242=0)),TRUE(),IF(AND(ISBLANK(X242),ISNUMBER(W242),W242&lt;&gt;0),FALSE(),"")))))</f>
        <v/>
      </c>
      <c r="AZ242" s="117" t="str">
        <f aca="false">IF(OR(ISBLANK($C242),$AT242&lt;&gt;TRUE()),"",IF(ISBLANK(U242),Constants!$B$35,MAX(0,MIN(Constants!$B$31,U242))))</f>
        <v/>
      </c>
      <c r="BA242" s="117" t="str">
        <f aca="false">IF(OR(ISBLANK($C242),$AT242&lt;&gt;TRUE()),"",IF(ISBLANK(V242),Constants!$B$35,MAX(0,MIN(Constants!$B$32,V242))))</f>
        <v/>
      </c>
      <c r="BB242" s="117" t="str">
        <f aca="false">IF(ISBLANK($C242),"",COUNTA($Y242:$AG242)&gt;0)</f>
        <v/>
      </c>
      <c r="BC242" s="117" t="str">
        <f aca="false">IF(OR(ISBLANK($C242),$BB242&lt;&gt;TRUE()),"",IF(ISBLANK(Y242),Constants!$B$27,MAX(0,Y242)))</f>
        <v/>
      </c>
      <c r="BD242" s="117" t="str">
        <f aca="false">IF(OR(ISBLANK($C242),$BB242&lt;&gt;TRUE()),"",IF(ISBLANK(Z242),Constants!$B$28,MAX(0,Z242)))</f>
        <v/>
      </c>
      <c r="BE242" s="117" t="str">
        <f aca="false">IF(OR(ISBLANK($C242),$BB242&lt;&gt;TRUE()),"",IF(AB242=Constants!$B$7,TRUE(),IF(AB242=Constants!$B$8,FALSE(),TRUE())))</f>
        <v/>
      </c>
      <c r="BF242" s="117" t="str">
        <f aca="false">IF(OR(ISBLANK($C242),$BB242&lt;&gt;TRUE()),"",IF(AA242=Constants!$B$7,TRUE(),IF(AA242=Constants!$B$8,FALSE(),TRUE())))</f>
        <v/>
      </c>
      <c r="BG242" s="117" t="str">
        <f aca="false">IF(OR(ISBLANK($C242),$BB242&lt;&gt;TRUE()),"",IF(AC242=Constants!$B$33,TRUE(),IF(AC242=Constants!$B$34,FALSE(),IF(AND(ISNUMBER(AG242),OR(ISBLANK(AF242),AF242=0)),TRUE(),IF(AND(ISBLANK(AG242),ISNUMBER(AF242),AF242&lt;&gt;0),FALSE(),"")))))</f>
        <v/>
      </c>
      <c r="BH242" s="117" t="str">
        <f aca="false">IF(OR(ISBLANK($C242),$BB242&lt;&gt;TRUE()),"",IF(ISBLANK(AD242),Constants!$B$35,MAX(0,MIN(Constants!$B$31,AD242))))</f>
        <v/>
      </c>
      <c r="BI242" s="117" t="str">
        <f aca="false">IF(OR(ISBLANK($C242),$BB242&lt;&gt;TRUE()),"",IF(ISBLANK(AE242),Constants!$B$35,MAX(0,MIN(Constants!$B$32,AE242))))</f>
        <v/>
      </c>
      <c r="BJ242" s="118" t="str">
        <f aca="false">IF(ISBLANK($C242),
  "",
IF(AH242=Constants!$B$7,
  TRUE(),
IF(AH242=Constants!$B$8,
  FALSE(),
  FALSE()
)))</f>
        <v/>
      </c>
      <c r="BK242" s="117" t="str">
        <f aca="false">IF(ISBLANK($C242),"",IF($BJ242,Constants!$B$9,IF(COUNTA($E242:$AH242)=0,Constants!$B$10,IF(NOT($AK242),Constants!$B$11,IF(AND(NOT(ISNUMBER($BM242)),COUNTA($O242,$X242,$AG242)&gt;0),Constants!$B$13,Constants!$B$12)))))</f>
        <v/>
      </c>
      <c r="BL242" s="117" t="str">
        <f aca="false">IF(ISBLANK($C242),"",IF($BK242&lt;&gt;Constants!$B$12,$BK242,Constants!$B$4))</f>
        <v/>
      </c>
      <c r="BM242" s="116" t="str">
        <f aca="false">IF(OR(ISBLANK($D$8), NOT(ISNUMBER($D$8))), Constants!$B$17,$D$8)</f>
        <v>ERROR: Set Target Time in cell D8</v>
      </c>
      <c r="BN242" s="119" t="str">
        <f aca="false">IF(OR($BK242&lt;&gt;Constants!$B$12,$AL242&lt;&gt;TRUE()),"",IF(NOT($AO242),TRUE(),IF($AQ242="","",$AQ242)))</f>
        <v/>
      </c>
      <c r="BO242" s="120" t="n">
        <f aca="false">IF(BN242="",FALSE(),IF(NOT($AO242),TRUE(),IF($AQ242,ISNUMBER(O242),ISNUMBER(N242))))</f>
        <v>0</v>
      </c>
      <c r="BP242" s="121" t="str">
        <f aca="false">IF(BO242,IF($AJ242,1,Constants!$B$22)*POWER(Constants!$B$23,MAX($AM242,0))*POWER(Constants!$B$24,MAX($AN242,0)),"")</f>
        <v/>
      </c>
      <c r="BQ242" s="117" t="str">
        <f aca="false">IF(OR($BK242&lt;&gt;Constants!$B$12,NOT($BO242)),"",IF(NOT($AO242),0,Constants!$B$19*IF($AQ242,1,MAX(0,MIN(1,(Constants!$B$20-N242)/Constants!$B$20)))))</f>
        <v/>
      </c>
      <c r="BR242" s="117" t="str">
        <f aca="false">IF(BQ242="","",BQ242*IF($AP242,1,Constants!$B$25)*BP242)</f>
        <v/>
      </c>
      <c r="BS242" s="117" t="str">
        <f aca="false">IF(OR($BK242&lt;&gt;Constants!$B$12,NOT($BO242)),"",IF(NOT($AO242),0,IF(NOT($AQ242),0,MAX(0,Constants!$B$21*(1-ABS(O242-$BM242)/$BM242)))))</f>
        <v/>
      </c>
      <c r="BT242" s="117" t="str">
        <f aca="false">IF(BS242="","",BS242*BP242)</f>
        <v/>
      </c>
      <c r="BU242" s="117" t="str">
        <f aca="false">IF(OR($BK242&lt;&gt;Constants!$B$12,NOT($BO242)),"",IF(OR(NOT($AO242),NOT($AP242)),0,MIN(Constants!$B$18,(Constants!$B$29*$AR242+Constants!$B$30*$AS242)*IF($AQ242,1,MAX(0,MIN(1,(Constants!$B$20-N242)/Constants!$B$20))))))</f>
        <v/>
      </c>
      <c r="BV242" s="117" t="str">
        <f aca="false">IF(BU242="","",BU242*BP242)</f>
        <v/>
      </c>
      <c r="BW242" s="122" t="str">
        <f aca="false">IF(OR($BK242&lt;&gt;Constants!$B$12,NOT($BO242)),"",BR242+BT242+BV242)</f>
        <v/>
      </c>
      <c r="BX242" s="119" t="str">
        <f aca="false">IF(OR($BK242&lt;&gt;Constants!$B$12,$AT242&lt;&gt;TRUE()),"",IF(NOT($AW242),TRUE(),IF($AY242="","",$AY242)))</f>
        <v/>
      </c>
      <c r="BY242" s="120" t="n">
        <f aca="false">IF(BX242="",FALSE(),IF(NOT($AW242),TRUE(),IF($AY242,ISNUMBER(X242),ISNUMBER(W242))))</f>
        <v>0</v>
      </c>
      <c r="BZ242" s="121" t="str">
        <f aca="false">IF(BY242,IF($AJ242,1,Constants!$B$22)*POWER(Constants!$B$23,MAX($AU242,0))*POWER(Constants!$B$24,MAX($AV242,0)),"")</f>
        <v/>
      </c>
      <c r="CA242" s="117" t="str">
        <f aca="false">IF(OR($BK242&lt;&gt;Constants!$B$12,NOT($BY242)),"",IF(NOT($AW242),0,Constants!$B$19*IF($AY242,1,MAX(0,MIN(1,(Constants!$B$20-W242)/Constants!$B$20)))))</f>
        <v/>
      </c>
      <c r="CB242" s="117" t="str">
        <f aca="false">IF(CA242="","",CA242*IF($AX242,1,Constants!$B$25)*BZ242)</f>
        <v/>
      </c>
      <c r="CC242" s="117" t="str">
        <f aca="false">IF(OR($BK242&lt;&gt;Constants!$B$12,NOT($BY242)),"",IF(NOT($AW242),0,IF(NOT($AY242),0,MAX(0,Constants!$B$21*(1-ABS(X242-$BM242)/$BM242)))))</f>
        <v/>
      </c>
      <c r="CD242" s="117" t="str">
        <f aca="false">IF(CC242="","",CC242*BZ242)</f>
        <v/>
      </c>
      <c r="CE242" s="117" t="str">
        <f aca="false">IF(OR($BK242&lt;&gt;Constants!$B$12,NOT($BY242)),"",IF(OR(NOT($AW242),NOT($AX242)),0,MIN(Constants!$B$18,(Constants!$B$29*$AZ242+Constants!$B$30*$BA242)*IF($AY242,1,MAX(0,MIN(1,(Constants!$B$20-W242)/Constants!$B$20))))))</f>
        <v/>
      </c>
      <c r="CF242" s="117" t="str">
        <f aca="false">IF(CE242="","",CE242*BZ242)</f>
        <v/>
      </c>
      <c r="CG242" s="122" t="str">
        <f aca="false">IF(OR($BK242&lt;&gt;Constants!$B$12,NOT($BY242)),"",CB242+CD242+CF242)</f>
        <v/>
      </c>
      <c r="CH242" s="119" t="n">
        <f aca="false">IF(OR(BN242="",BX242=""),TRUE(),BN242&lt;&gt;BX242)</f>
        <v>1</v>
      </c>
      <c r="CI242" s="117" t="str">
        <f aca="false">IF(OR($BK242&lt;&gt;Constants!$B$12,$BB242&lt;&gt;TRUE(),NOT($CH242)),"",IF(NOT($BE242),TRUE(),IF($BG242="","",$BG242)))</f>
        <v/>
      </c>
      <c r="CJ242" s="120" t="n">
        <f aca="false">IF(CI242="",FALSE(),IF(NOT($BE242),TRUE(),IF($BG242,ISNUMBER(AG242),ISNUMBER(AF242))))</f>
        <v>0</v>
      </c>
      <c r="CK242" s="121" t="str">
        <f aca="false">IF(CJ242,IF($AJ242,1,Constants!$B$22)*POWER(Constants!$B$23,MAX($BC242,0))*POWER(Constants!$B$24,MAX($BD242,0)),"")</f>
        <v/>
      </c>
      <c r="CL242" s="117" t="str">
        <f aca="false">IF(OR($BK242&lt;&gt;Constants!$B$12,NOT($CJ242)),"",IF(NOT($BE242),0,Constants!$B$19*IF($BG242,1,MAX(0,MIN(1,(Constants!$B$20-AF242)/Constants!$B$20)))))</f>
        <v/>
      </c>
      <c r="CM242" s="117" t="str">
        <f aca="false">IF(CL242="","",CL242*IF($BF242,1,Constants!$B$25)*CK242)</f>
        <v/>
      </c>
      <c r="CN242" s="117" t="str">
        <f aca="false">IF(OR($BK242&lt;&gt;Constants!$B$12,NOT($CJ242)),"",IF(NOT($BE242),0,IF(NOT($BG242),0,MAX(0,Constants!$B$21*(1-ABS(AG242-$BM242)/$BM242)))))</f>
        <v/>
      </c>
      <c r="CO242" s="117" t="str">
        <f aca="false">IF(CN242="","",CN242*CK242)</f>
        <v/>
      </c>
      <c r="CP242" s="117" t="str">
        <f aca="false">IF(OR($BK242&lt;&gt;Constants!$B$12,NOT($CJ242)),"",IF(OR(NOT($BE242),NOT($BF242)),0,MIN(Constants!$B$18,(Constants!$B$29*$BH242+Constants!$B$30*$BI242)*IF($BG242,1,MAX(0,MIN(1,(Constants!$B$20-AF242)/Constants!$B$20))))))</f>
        <v/>
      </c>
      <c r="CQ242" s="117" t="str">
        <f aca="false">IF(CP242="","",CP242*CK242)</f>
        <v/>
      </c>
      <c r="CR242" s="122" t="str">
        <f aca="false">IF(OR($BK242&lt;&gt;Constants!$B$12,NOT($CJ242)),"",CM242+CO242+CQ242)</f>
        <v/>
      </c>
      <c r="CS242" s="116" t="str">
        <f aca="false">IF(OR($BK242&lt;&gt;Constants!$B$12,ISBLANK($C242)),"",BW242)</f>
        <v/>
      </c>
      <c r="CT242" s="117" t="str">
        <f aca="false">IF(OR($BK242&lt;&gt;Constants!$B$12,ISBLANK($C242)),"",CG242)</f>
        <v/>
      </c>
      <c r="CU242" s="118" t="str">
        <f aca="false">IF(OR($BK242&lt;&gt;Constants!$B$12,ISBLANK($C242)),"",CR242)</f>
        <v/>
      </c>
      <c r="CV242" s="117" t="str">
        <f aca="false">IF(OR($BK242&lt;&gt;Constants!$B$12,ISBLANK($C242)),"",IF(COUNT(CS242:CU242)=0,0,MAX(CS242:CU242)))</f>
        <v/>
      </c>
      <c r="CW242" s="117" t="str">
        <f aca="false">IF($BK242&lt;&gt;Constants!$B$12,"",CV242)</f>
        <v/>
      </c>
      <c r="CX242" s="117" t="str">
        <f aca="false">IF(ISNUMBER(CW242), RANK(CW242,$CW$11:$CW$510), "")</f>
        <v/>
      </c>
      <c r="CY242" s="116" t="str">
        <f aca="false">IF(OR($BK242&lt;&gt;Constants!$B$12,ISBLANK($C242)),"",MAX(BT242,CD242,CO242))</f>
        <v/>
      </c>
      <c r="CZ242" s="117" t="str">
        <f aca="false">IF(ISNUMBER(CY242), RANK(CY242,CY$11:CY$510), "")</f>
        <v/>
      </c>
      <c r="DA242" s="117" t="str">
        <f aca="false">IF(OR($BK242&lt;&gt;Constants!$B$12,ISBLANK($C242)),"",MAX(AM242,AU242,IF($CH242,BC242,0)))</f>
        <v/>
      </c>
      <c r="DB242" s="117" t="str">
        <f aca="false">IF(ISNUMBER(DA242), RANK(DA242,DA$11:DA$510,1), "")</f>
        <v/>
      </c>
      <c r="DC242" s="117" t="str">
        <f aca="false">IF(OR($BK242&lt;&gt;Constants!$B$12,ISBLANK($C242)),"",MAX(BV242,CF242,CQ242))</f>
        <v/>
      </c>
      <c r="DD242" s="117" t="str">
        <f aca="false">IF(ISNUMBER(DC242),RANK(DC242,DC$11:DC$510),"")</f>
        <v/>
      </c>
      <c r="DE242" s="123" t="str">
        <f aca="false">IFERROR(IF(OR($BK242&lt;&gt;Constants!$B$12, ISBLANK($C242)),"",LARGE(CS242:CU242,2)), 0)</f>
        <v/>
      </c>
      <c r="DF242" s="118" t="str">
        <f aca="false">IF(ISNUMBER(DE242), RANK(DE242,DE$11:DE$510), "")</f>
        <v/>
      </c>
      <c r="DG242" s="117" t="str">
        <f aca="false">IF(ISBLANK($C242),"",IF(BK242=Constants!$B$12,RANK($CX242, $CX$11:$CX$510, 1)+
SUMPRODUCT(--($CX$11:$CX$510=$CX242),--($CZ242&gt;$CZ$11:$CZ$510))+
SUMPRODUCT(--($CX$11:$CX$510=$CX242),--($CZ242=$CZ$11:$CZ$510),--($DB242&gt;$DB$11:$DB$510))+
SUMPRODUCT(--($CX$11:$CX$510=$CX242),--($CZ242=$CZ$11:$CZ$510),--($DB242=$DB$11:$DB$510), --($DD242&gt;$DD$11:$DD$510))+
SUMPRODUCT(--($CX$11:$CX$510=$CX242),--($CZ242=$CZ$11:$CZ$510),--($DB242=$DB$11:$DB$510), --($DD242=$DD$11:$DD$510), --($DF242&gt;$DF$11:$DF$510))
,BK242)
)</f>
        <v/>
      </c>
      <c r="DH242" s="117" t="str">
        <f aca="false">IF(ISBLANK(C242),"",IF(BK242&lt;&gt;Constants!$B$12, BK242, CX242-DG242))</f>
        <v/>
      </c>
      <c r="DI242" s="118"/>
      <c r="DJ242" s="124"/>
      <c r="DK242" s="125" t="str">
        <f aca="false">IF(ISBLANK($C242),"",IF($BK242=Constants!$B$13,$BM242,""))</f>
        <v/>
      </c>
      <c r="DL242" s="124" t="str">
        <f aca="false">IF(ISBLANK($C242),"",IF($BK242&lt;&gt;Constants!$B$12,"",IF(COUNT($CS242:$CU242)=0,"",MATCH($CV242,$CS242:$CU242,0))))</f>
        <v/>
      </c>
      <c r="DM242" s="126" t="str">
        <f aca="false">IF(ISNUMBER($DL242),CHOOSE($DL242,$BR242,$CB242,$CM242),"")</f>
        <v/>
      </c>
      <c r="DN242" s="126" t="str">
        <f aca="false">IF(ISNUMBER($DL242),CHOOSE($DL242,$BT242,$CD242,$CO242),"")</f>
        <v/>
      </c>
      <c r="DO242" s="126" t="str">
        <f aca="false">IF(ISNUMBER($DL242),CHOOSE($DL242,$BV242,$CF242,$CQ242),"")</f>
        <v/>
      </c>
      <c r="DP242" s="127" t="str">
        <f aca="false">IF(ISBLANK(C242),"",IF(BK242&lt;&gt;Constants!$B$12, BK242 ,CW242))</f>
        <v/>
      </c>
      <c r="DQ242" s="128" t="str">
        <f aca="false">IF(ISBLANK($C242),"",IF($BK242&lt;&gt;Constants!$B$12,$BK242,$BL242))</f>
        <v/>
      </c>
      <c r="DR242" s="128" t="str">
        <f aca="false">IF(ISBLANK(C242),"",DH242)</f>
        <v/>
      </c>
      <c r="DS242" s="128" t="str">
        <f aca="false">IF(ISBLANK(C242),"",DG242)</f>
        <v/>
      </c>
      <c r="DT242" s="129" t="str">
        <f aca="false">IF(ISBLANK(C242),
  "",
IF(DS242=Constants!$B$9,COUNTA($C$11:$C510)+2,IF(DS242=Constants!$B$10,COUNTA($C$11:$C510)+1,IF(DS242=Constants!$B$11,COUNTA($C$11:$C510),DS242))))</f>
        <v/>
      </c>
      <c r="DU242" s="3"/>
      <c r="DV242" s="130" t="n">
        <f aca="false">IF(OR(ISNUMBER(DS242),DS242="DQ",DS242="P",DS242="NS"),
    1,
    0
)</f>
        <v>0</v>
      </c>
      <c r="DW242" s="130" t="n">
        <v>232</v>
      </c>
      <c r="DX242" s="130" t="str">
        <f aca="false">IF(ISBLANK($C242),"",IF(ISNUMBER(DT242),DT242+ROW($B242)/1000,""))</f>
        <v/>
      </c>
      <c r="DY242" s="130" t="str">
        <f aca="false">IF(ISNUMBER(DX242), RANK(DX242,DX$11:DX$510,1), "")</f>
        <v/>
      </c>
      <c r="DZ242" s="130" t="str">
        <f aca="false">IF(ISBLANK($C242),
    "",
    $B242
)</f>
        <v/>
      </c>
      <c r="EA242" s="130" t="str">
        <f aca="false">IF(ISBLANK($C242),
    "",
    $C242
)</f>
        <v/>
      </c>
      <c r="EB242" s="130" t="str">
        <f aca="false">IF(ISBLANK($C242),
    "",
    $D242
)</f>
        <v/>
      </c>
      <c r="EC242" s="130" t="str">
        <f aca="false">IF(ISBLANK($C242),"",$DQ242)</f>
        <v/>
      </c>
      <c r="ED242" s="131" t="str">
        <f aca="false">DP242</f>
        <v/>
      </c>
      <c r="EE242" s="130" t="str">
        <f aca="false">IF(ISBLANK($C242),
    "",
    DS242
)</f>
        <v/>
      </c>
      <c r="EF242" s="132" t="str">
        <f aca="false">IF(DW242&gt;DV$10,
    "",
    VLOOKUP(DW242,DY$11:EE740,7,FALSE())
)</f>
        <v/>
      </c>
      <c r="EG242" s="133" t="str">
        <f aca="false">IF(DW242&gt;DV$10,
    "",
    VLOOKUP(DW242,DY$11:EE740,2,FALSE())
)</f>
        <v/>
      </c>
      <c r="EH242" s="133" t="str">
        <f aca="false">IF(DW242&gt;DV$10,
    "",
    VLOOKUP(DW242,DY$11:EE740,3,FALSE())
)</f>
        <v/>
      </c>
      <c r="EI242" s="133" t="str">
        <f aca="false">IF(DW242&gt;DV$10,
    "",
    VLOOKUP(DW242,DY$11:EE740,4,FALSE())
)</f>
        <v/>
      </c>
      <c r="EJ242" s="134" t="str">
        <f aca="false">IF(DW242&gt;DV$10,
    "",
    VLOOKUP(DW242,DY$11:EE740,6,FALSE())
)</f>
        <v/>
      </c>
      <c r="EK242" s="59"/>
    </row>
    <row r="243" customFormat="false" ht="15.75" hidden="false" customHeight="false" outlineLevel="0" collapsed="false">
      <c r="A243" s="3"/>
      <c r="B243" s="153"/>
      <c r="C243" s="154"/>
      <c r="D243" s="135"/>
      <c r="E243" s="158"/>
      <c r="F243" s="137"/>
      <c r="G243" s="137"/>
      <c r="H243" s="138"/>
      <c r="I243" s="139"/>
      <c r="J243" s="140"/>
      <c r="K243" s="140"/>
      <c r="L243" s="140"/>
      <c r="M243" s="140"/>
      <c r="N243" s="141"/>
      <c r="O243" s="142"/>
      <c r="P243" s="137"/>
      <c r="Q243" s="138"/>
      <c r="R243" s="139"/>
      <c r="S243" s="140"/>
      <c r="T243" s="140"/>
      <c r="U243" s="140"/>
      <c r="V243" s="140"/>
      <c r="W243" s="141"/>
      <c r="X243" s="142"/>
      <c r="Y243" s="137"/>
      <c r="Z243" s="138"/>
      <c r="AA243" s="139"/>
      <c r="AB243" s="140"/>
      <c r="AC243" s="140"/>
      <c r="AD243" s="140"/>
      <c r="AE243" s="140"/>
      <c r="AF243" s="141"/>
      <c r="AG243" s="143"/>
      <c r="AH243" s="139"/>
      <c r="AI243" s="116"/>
      <c r="AJ243" s="116" t="str">
        <f aca="false">IF(ISBLANK($C243),
  "",
IF(E243=Constants!$B$7,
  TRUE(),
IF(E243=Constants!$B$8,
  FALSE(),
  TRUE()
)))</f>
        <v/>
      </c>
      <c r="AK243" s="117" t="str">
        <f aca="false">IF(ISBLANK($C243),"",IF(F243=Constants!$B$8,FALSE(),TRUE()))</f>
        <v/>
      </c>
      <c r="AL243" s="117" t="str">
        <f aca="false">IF(ISBLANK($C243),"",COUNTA($G243:$O243)&gt;0)</f>
        <v/>
      </c>
      <c r="AM243" s="117" t="str">
        <f aca="false">IF(OR(ISBLANK($C243),$AL243&lt;&gt;TRUE()),"",IF(ISBLANK(G243),Constants!$B$27,MAX(0,G243)))</f>
        <v/>
      </c>
      <c r="AN243" s="117" t="str">
        <f aca="false">IF(OR(ISBLANK($C243),$AL243&lt;&gt;TRUE()),"",IF(ISBLANK(H243),Constants!$B$28,MAX(0,H243)))</f>
        <v/>
      </c>
      <c r="AO243" s="117" t="str">
        <f aca="false">IF(OR(ISBLANK($C243),$AL243&lt;&gt;TRUE()),"",IF(J243=Constants!$B$7,TRUE(),IF(J243=Constants!$B$8,FALSE(),TRUE())))</f>
        <v/>
      </c>
      <c r="AP243" s="117" t="str">
        <f aca="false">IF(OR(ISBLANK($C243),$AL243&lt;&gt;TRUE()),"",IF(I243=Constants!$B$7,TRUE(),IF(I243=Constants!$B$8,FALSE(),TRUE())))</f>
        <v/>
      </c>
      <c r="AQ243" s="117" t="str">
        <f aca="false">IF(OR(ISBLANK($C243),$AL243&lt;&gt;TRUE()),"",IF(K243=Constants!$B$33,TRUE(),IF(K243=Constants!$B$34,FALSE(),IF(AND(ISNUMBER(O243),OR(ISBLANK(N243),N243=0)),TRUE(),IF(AND(ISBLANK(O243),ISNUMBER(N243),N243&lt;&gt;0),FALSE(),"")))))</f>
        <v/>
      </c>
      <c r="AR243" s="117" t="str">
        <f aca="false">IF(OR(ISBLANK($C243),$AL243&lt;&gt;TRUE()),"",IF(ISBLANK(L243),Constants!$B$35,MAX(0,MIN(Constants!$B$31,L243))))</f>
        <v/>
      </c>
      <c r="AS243" s="117" t="str">
        <f aca="false">IF(OR(ISBLANK($C243),$AL243&lt;&gt;TRUE()),"",IF(ISBLANK(M243),Constants!$B$35,MAX(0,MIN(Constants!$B$32,M243))))</f>
        <v/>
      </c>
      <c r="AT243" s="117" t="str">
        <f aca="false">IF(ISBLANK($C243),"",COUNTA($P243:$X243)&gt;0)</f>
        <v/>
      </c>
      <c r="AU243" s="117" t="str">
        <f aca="false">IF(OR(ISBLANK($C243),$AT243&lt;&gt;TRUE()),"",IF(ISBLANK(P243),Constants!$B$27,MAX(0,P243)))</f>
        <v/>
      </c>
      <c r="AV243" s="117" t="str">
        <f aca="false">IF(OR(ISBLANK($C243),$AT243&lt;&gt;TRUE()),"",IF(ISBLANK(Q243),Constants!$B$28,MAX(0,Q243)))</f>
        <v/>
      </c>
      <c r="AW243" s="117" t="str">
        <f aca="false">IF(OR(ISBLANK($C243),$AT243&lt;&gt;TRUE()),"",IF(S243=Constants!$B$7,TRUE(),IF(S243=Constants!$B$8,FALSE(),TRUE())))</f>
        <v/>
      </c>
      <c r="AX243" s="117" t="str">
        <f aca="false">IF(OR(ISBLANK($C243),$AT243&lt;&gt;TRUE()),"",IF(R243=Constants!$B$7,TRUE(),IF(R243=Constants!$B$8,FALSE(),TRUE())))</f>
        <v/>
      </c>
      <c r="AY243" s="117" t="str">
        <f aca="false">IF(OR(ISBLANK($C243),$AT243&lt;&gt;TRUE()),"",IF(T243=Constants!$B$33,TRUE(),IF(T243=Constants!$B$34,FALSE(),IF(AND(ISNUMBER(X243),OR(ISBLANK(W243),W243=0)),TRUE(),IF(AND(ISBLANK(X243),ISNUMBER(W243),W243&lt;&gt;0),FALSE(),"")))))</f>
        <v/>
      </c>
      <c r="AZ243" s="117" t="str">
        <f aca="false">IF(OR(ISBLANK($C243),$AT243&lt;&gt;TRUE()),"",IF(ISBLANK(U243),Constants!$B$35,MAX(0,MIN(Constants!$B$31,U243))))</f>
        <v/>
      </c>
      <c r="BA243" s="117" t="str">
        <f aca="false">IF(OR(ISBLANK($C243),$AT243&lt;&gt;TRUE()),"",IF(ISBLANK(V243),Constants!$B$35,MAX(0,MIN(Constants!$B$32,V243))))</f>
        <v/>
      </c>
      <c r="BB243" s="117" t="str">
        <f aca="false">IF(ISBLANK($C243),"",COUNTA($Y243:$AG243)&gt;0)</f>
        <v/>
      </c>
      <c r="BC243" s="117" t="str">
        <f aca="false">IF(OR(ISBLANK($C243),$BB243&lt;&gt;TRUE()),"",IF(ISBLANK(Y243),Constants!$B$27,MAX(0,Y243)))</f>
        <v/>
      </c>
      <c r="BD243" s="117" t="str">
        <f aca="false">IF(OR(ISBLANK($C243),$BB243&lt;&gt;TRUE()),"",IF(ISBLANK(Z243),Constants!$B$28,MAX(0,Z243)))</f>
        <v/>
      </c>
      <c r="BE243" s="117" t="str">
        <f aca="false">IF(OR(ISBLANK($C243),$BB243&lt;&gt;TRUE()),"",IF(AB243=Constants!$B$7,TRUE(),IF(AB243=Constants!$B$8,FALSE(),TRUE())))</f>
        <v/>
      </c>
      <c r="BF243" s="117" t="str">
        <f aca="false">IF(OR(ISBLANK($C243),$BB243&lt;&gt;TRUE()),"",IF(AA243=Constants!$B$7,TRUE(),IF(AA243=Constants!$B$8,FALSE(),TRUE())))</f>
        <v/>
      </c>
      <c r="BG243" s="117" t="str">
        <f aca="false">IF(OR(ISBLANK($C243),$BB243&lt;&gt;TRUE()),"",IF(AC243=Constants!$B$33,TRUE(),IF(AC243=Constants!$B$34,FALSE(),IF(AND(ISNUMBER(AG243),OR(ISBLANK(AF243),AF243=0)),TRUE(),IF(AND(ISBLANK(AG243),ISNUMBER(AF243),AF243&lt;&gt;0),FALSE(),"")))))</f>
        <v/>
      </c>
      <c r="BH243" s="117" t="str">
        <f aca="false">IF(OR(ISBLANK($C243),$BB243&lt;&gt;TRUE()),"",IF(ISBLANK(AD243),Constants!$B$35,MAX(0,MIN(Constants!$B$31,AD243))))</f>
        <v/>
      </c>
      <c r="BI243" s="117" t="str">
        <f aca="false">IF(OR(ISBLANK($C243),$BB243&lt;&gt;TRUE()),"",IF(ISBLANK(AE243),Constants!$B$35,MAX(0,MIN(Constants!$B$32,AE243))))</f>
        <v/>
      </c>
      <c r="BJ243" s="118" t="str">
        <f aca="false">IF(ISBLANK($C243),
  "",
IF(AH243=Constants!$B$7,
  TRUE(),
IF(AH243=Constants!$B$8,
  FALSE(),
  FALSE()
)))</f>
        <v/>
      </c>
      <c r="BK243" s="117" t="str">
        <f aca="false">IF(ISBLANK($C243),"",IF($BJ243,Constants!$B$9,IF(COUNTA($E243:$AH243)=0,Constants!$B$10,IF(NOT($AK243),Constants!$B$11,IF(AND(NOT(ISNUMBER($BM243)),COUNTA($O243,$X243,$AG243)&gt;0),Constants!$B$13,Constants!$B$12)))))</f>
        <v/>
      </c>
      <c r="BL243" s="117" t="str">
        <f aca="false">IF(ISBLANK($C243),"",IF($BK243&lt;&gt;Constants!$B$12,$BK243,Constants!$B$4))</f>
        <v/>
      </c>
      <c r="BM243" s="116" t="str">
        <f aca="false">IF(OR(ISBLANK($D$8), NOT(ISNUMBER($D$8))), Constants!$B$17,$D$8)</f>
        <v>ERROR: Set Target Time in cell D8</v>
      </c>
      <c r="BN243" s="119" t="str">
        <f aca="false">IF(OR($BK243&lt;&gt;Constants!$B$12,$AL243&lt;&gt;TRUE()),"",IF(NOT($AO243),TRUE(),IF($AQ243="","",$AQ243)))</f>
        <v/>
      </c>
      <c r="BO243" s="120" t="n">
        <f aca="false">IF(BN243="",FALSE(),IF(NOT($AO243),TRUE(),IF($AQ243,ISNUMBER(O243),ISNUMBER(N243))))</f>
        <v>0</v>
      </c>
      <c r="BP243" s="121" t="str">
        <f aca="false">IF(BO243,IF($AJ243,1,Constants!$B$22)*POWER(Constants!$B$23,MAX($AM243,0))*POWER(Constants!$B$24,MAX($AN243,0)),"")</f>
        <v/>
      </c>
      <c r="BQ243" s="117" t="str">
        <f aca="false">IF(OR($BK243&lt;&gt;Constants!$B$12,NOT($BO243)),"",IF(NOT($AO243),0,Constants!$B$19*IF($AQ243,1,MAX(0,MIN(1,(Constants!$B$20-N243)/Constants!$B$20)))))</f>
        <v/>
      </c>
      <c r="BR243" s="117" t="str">
        <f aca="false">IF(BQ243="","",BQ243*IF($AP243,1,Constants!$B$25)*BP243)</f>
        <v/>
      </c>
      <c r="BS243" s="117" t="str">
        <f aca="false">IF(OR($BK243&lt;&gt;Constants!$B$12,NOT($BO243)),"",IF(NOT($AO243),0,IF(NOT($AQ243),0,MAX(0,Constants!$B$21*(1-ABS(O243-$BM243)/$BM243)))))</f>
        <v/>
      </c>
      <c r="BT243" s="117" t="str">
        <f aca="false">IF(BS243="","",BS243*BP243)</f>
        <v/>
      </c>
      <c r="BU243" s="117" t="str">
        <f aca="false">IF(OR($BK243&lt;&gt;Constants!$B$12,NOT($BO243)),"",IF(OR(NOT($AO243),NOT($AP243)),0,MIN(Constants!$B$18,(Constants!$B$29*$AR243+Constants!$B$30*$AS243)*IF($AQ243,1,MAX(0,MIN(1,(Constants!$B$20-N243)/Constants!$B$20))))))</f>
        <v/>
      </c>
      <c r="BV243" s="117" t="str">
        <f aca="false">IF(BU243="","",BU243*BP243)</f>
        <v/>
      </c>
      <c r="BW243" s="122" t="str">
        <f aca="false">IF(OR($BK243&lt;&gt;Constants!$B$12,NOT($BO243)),"",BR243+BT243+BV243)</f>
        <v/>
      </c>
      <c r="BX243" s="119" t="str">
        <f aca="false">IF(OR($BK243&lt;&gt;Constants!$B$12,$AT243&lt;&gt;TRUE()),"",IF(NOT($AW243),TRUE(),IF($AY243="","",$AY243)))</f>
        <v/>
      </c>
      <c r="BY243" s="120" t="n">
        <f aca="false">IF(BX243="",FALSE(),IF(NOT($AW243),TRUE(),IF($AY243,ISNUMBER(X243),ISNUMBER(W243))))</f>
        <v>0</v>
      </c>
      <c r="BZ243" s="121" t="str">
        <f aca="false">IF(BY243,IF($AJ243,1,Constants!$B$22)*POWER(Constants!$B$23,MAX($AU243,0))*POWER(Constants!$B$24,MAX($AV243,0)),"")</f>
        <v/>
      </c>
      <c r="CA243" s="117" t="str">
        <f aca="false">IF(OR($BK243&lt;&gt;Constants!$B$12,NOT($BY243)),"",IF(NOT($AW243),0,Constants!$B$19*IF($AY243,1,MAX(0,MIN(1,(Constants!$B$20-W243)/Constants!$B$20)))))</f>
        <v/>
      </c>
      <c r="CB243" s="117" t="str">
        <f aca="false">IF(CA243="","",CA243*IF($AX243,1,Constants!$B$25)*BZ243)</f>
        <v/>
      </c>
      <c r="CC243" s="117" t="str">
        <f aca="false">IF(OR($BK243&lt;&gt;Constants!$B$12,NOT($BY243)),"",IF(NOT($AW243),0,IF(NOT($AY243),0,MAX(0,Constants!$B$21*(1-ABS(X243-$BM243)/$BM243)))))</f>
        <v/>
      </c>
      <c r="CD243" s="117" t="str">
        <f aca="false">IF(CC243="","",CC243*BZ243)</f>
        <v/>
      </c>
      <c r="CE243" s="117" t="str">
        <f aca="false">IF(OR($BK243&lt;&gt;Constants!$B$12,NOT($BY243)),"",IF(OR(NOT($AW243),NOT($AX243)),0,MIN(Constants!$B$18,(Constants!$B$29*$AZ243+Constants!$B$30*$BA243)*IF($AY243,1,MAX(0,MIN(1,(Constants!$B$20-W243)/Constants!$B$20))))))</f>
        <v/>
      </c>
      <c r="CF243" s="117" t="str">
        <f aca="false">IF(CE243="","",CE243*BZ243)</f>
        <v/>
      </c>
      <c r="CG243" s="122" t="str">
        <f aca="false">IF(OR($BK243&lt;&gt;Constants!$B$12,NOT($BY243)),"",CB243+CD243+CF243)</f>
        <v/>
      </c>
      <c r="CH243" s="119" t="n">
        <f aca="false">IF(OR(BN243="",BX243=""),TRUE(),BN243&lt;&gt;BX243)</f>
        <v>1</v>
      </c>
      <c r="CI243" s="117" t="str">
        <f aca="false">IF(OR($BK243&lt;&gt;Constants!$B$12,$BB243&lt;&gt;TRUE(),NOT($CH243)),"",IF(NOT($BE243),TRUE(),IF($BG243="","",$BG243)))</f>
        <v/>
      </c>
      <c r="CJ243" s="120" t="n">
        <f aca="false">IF(CI243="",FALSE(),IF(NOT($BE243),TRUE(),IF($BG243,ISNUMBER(AG243),ISNUMBER(AF243))))</f>
        <v>0</v>
      </c>
      <c r="CK243" s="121" t="str">
        <f aca="false">IF(CJ243,IF($AJ243,1,Constants!$B$22)*POWER(Constants!$B$23,MAX($BC243,0))*POWER(Constants!$B$24,MAX($BD243,0)),"")</f>
        <v/>
      </c>
      <c r="CL243" s="117" t="str">
        <f aca="false">IF(OR($BK243&lt;&gt;Constants!$B$12,NOT($CJ243)),"",IF(NOT($BE243),0,Constants!$B$19*IF($BG243,1,MAX(0,MIN(1,(Constants!$B$20-AF243)/Constants!$B$20)))))</f>
        <v/>
      </c>
      <c r="CM243" s="117" t="str">
        <f aca="false">IF(CL243="","",CL243*IF($BF243,1,Constants!$B$25)*CK243)</f>
        <v/>
      </c>
      <c r="CN243" s="117" t="str">
        <f aca="false">IF(OR($BK243&lt;&gt;Constants!$B$12,NOT($CJ243)),"",IF(NOT($BE243),0,IF(NOT($BG243),0,MAX(0,Constants!$B$21*(1-ABS(AG243-$BM243)/$BM243)))))</f>
        <v/>
      </c>
      <c r="CO243" s="117" t="str">
        <f aca="false">IF(CN243="","",CN243*CK243)</f>
        <v/>
      </c>
      <c r="CP243" s="117" t="str">
        <f aca="false">IF(OR($BK243&lt;&gt;Constants!$B$12,NOT($CJ243)),"",IF(OR(NOT($BE243),NOT($BF243)),0,MIN(Constants!$B$18,(Constants!$B$29*$BH243+Constants!$B$30*$BI243)*IF($BG243,1,MAX(0,MIN(1,(Constants!$B$20-AF243)/Constants!$B$20))))))</f>
        <v/>
      </c>
      <c r="CQ243" s="117" t="str">
        <f aca="false">IF(CP243="","",CP243*CK243)</f>
        <v/>
      </c>
      <c r="CR243" s="122" t="str">
        <f aca="false">IF(OR($BK243&lt;&gt;Constants!$B$12,NOT($CJ243)),"",CM243+CO243+CQ243)</f>
        <v/>
      </c>
      <c r="CS243" s="116" t="str">
        <f aca="false">IF(OR($BK243&lt;&gt;Constants!$B$12,ISBLANK($C243)),"",BW243)</f>
        <v/>
      </c>
      <c r="CT243" s="117" t="str">
        <f aca="false">IF(OR($BK243&lt;&gt;Constants!$B$12,ISBLANK($C243)),"",CG243)</f>
        <v/>
      </c>
      <c r="CU243" s="118" t="str">
        <f aca="false">IF(OR($BK243&lt;&gt;Constants!$B$12,ISBLANK($C243)),"",CR243)</f>
        <v/>
      </c>
      <c r="CV243" s="117" t="str">
        <f aca="false">IF(OR($BK243&lt;&gt;Constants!$B$12,ISBLANK($C243)),"",IF(COUNT(CS243:CU243)=0,0,MAX(CS243:CU243)))</f>
        <v/>
      </c>
      <c r="CW243" s="117" t="str">
        <f aca="false">IF($BK243&lt;&gt;Constants!$B$12,"",CV243)</f>
        <v/>
      </c>
      <c r="CX243" s="117" t="str">
        <f aca="false">IF(ISNUMBER(CW243), RANK(CW243,$CW$11:$CW$510), "")</f>
        <v/>
      </c>
      <c r="CY243" s="116" t="str">
        <f aca="false">IF(OR($BK243&lt;&gt;Constants!$B$12,ISBLANK($C243)),"",MAX(BT243,CD243,CO243))</f>
        <v/>
      </c>
      <c r="CZ243" s="117" t="str">
        <f aca="false">IF(ISNUMBER(CY243), RANK(CY243,CY$11:CY$510), "")</f>
        <v/>
      </c>
      <c r="DA243" s="117" t="str">
        <f aca="false">IF(OR($BK243&lt;&gt;Constants!$B$12,ISBLANK($C243)),"",MAX(AM243,AU243,IF($CH243,BC243,0)))</f>
        <v/>
      </c>
      <c r="DB243" s="117" t="str">
        <f aca="false">IF(ISNUMBER(DA243), RANK(DA243,DA$11:DA$510,1), "")</f>
        <v/>
      </c>
      <c r="DC243" s="117" t="str">
        <f aca="false">IF(OR($BK243&lt;&gt;Constants!$B$12,ISBLANK($C243)),"",MAX(BV243,CF243,CQ243))</f>
        <v/>
      </c>
      <c r="DD243" s="117" t="str">
        <f aca="false">IF(ISNUMBER(DC243),RANK(DC243,DC$11:DC$510),"")</f>
        <v/>
      </c>
      <c r="DE243" s="123" t="str">
        <f aca="false">IFERROR(IF(OR($BK243&lt;&gt;Constants!$B$12, ISBLANK($C243)),"",LARGE(CS243:CU243,2)), 0)</f>
        <v/>
      </c>
      <c r="DF243" s="118" t="str">
        <f aca="false">IF(ISNUMBER(DE243), RANK(DE243,DE$11:DE$510), "")</f>
        <v/>
      </c>
      <c r="DG243" s="117" t="str">
        <f aca="false">IF(ISBLANK($C243),"",IF(BK243=Constants!$B$12,RANK($CX243, $CX$11:$CX$510, 1)+
SUMPRODUCT(--($CX$11:$CX$510=$CX243),--($CZ243&gt;$CZ$11:$CZ$510))+
SUMPRODUCT(--($CX$11:$CX$510=$CX243),--($CZ243=$CZ$11:$CZ$510),--($DB243&gt;$DB$11:$DB$510))+
SUMPRODUCT(--($CX$11:$CX$510=$CX243),--($CZ243=$CZ$11:$CZ$510),--($DB243=$DB$11:$DB$510), --($DD243&gt;$DD$11:$DD$510))+
SUMPRODUCT(--($CX$11:$CX$510=$CX243),--($CZ243=$CZ$11:$CZ$510),--($DB243=$DB$11:$DB$510), --($DD243=$DD$11:$DD$510), --($DF243&gt;$DF$11:$DF$510))
,BK243)
)</f>
        <v/>
      </c>
      <c r="DH243" s="117" t="str">
        <f aca="false">IF(ISBLANK(C243),"",IF(BK243&lt;&gt;Constants!$B$12, BK243, CX243-DG243))</f>
        <v/>
      </c>
      <c r="DI243" s="118"/>
      <c r="DJ243" s="124"/>
      <c r="DK243" s="125" t="str">
        <f aca="false">IF(ISBLANK($C243),"",IF($BK243=Constants!$B$13,$BM243,""))</f>
        <v/>
      </c>
      <c r="DL243" s="124" t="str">
        <f aca="false">IF(ISBLANK($C243),"",IF($BK243&lt;&gt;Constants!$B$12,"",IF(COUNT($CS243:$CU243)=0,"",MATCH($CV243,$CS243:$CU243,0))))</f>
        <v/>
      </c>
      <c r="DM243" s="126" t="str">
        <f aca="false">IF(ISNUMBER($DL243),CHOOSE($DL243,$BR243,$CB243,$CM243),"")</f>
        <v/>
      </c>
      <c r="DN243" s="126" t="str">
        <f aca="false">IF(ISNUMBER($DL243),CHOOSE($DL243,$BT243,$CD243,$CO243),"")</f>
        <v/>
      </c>
      <c r="DO243" s="126" t="str">
        <f aca="false">IF(ISNUMBER($DL243),CHOOSE($DL243,$BV243,$CF243,$CQ243),"")</f>
        <v/>
      </c>
      <c r="DP243" s="127" t="str">
        <f aca="false">IF(ISBLANK(C243),"",IF(BK243&lt;&gt;Constants!$B$12, BK243 ,CW243))</f>
        <v/>
      </c>
      <c r="DQ243" s="128" t="str">
        <f aca="false">IF(ISBLANK($C243),"",IF($BK243&lt;&gt;Constants!$B$12,$BK243,$BL243))</f>
        <v/>
      </c>
      <c r="DR243" s="128" t="str">
        <f aca="false">IF(ISBLANK(C243),"",DH243)</f>
        <v/>
      </c>
      <c r="DS243" s="128" t="str">
        <f aca="false">IF(ISBLANK(C243),"",DG243)</f>
        <v/>
      </c>
      <c r="DT243" s="129" t="str">
        <f aca="false">IF(ISBLANK(C243),
  "",
IF(DS243=Constants!$B$9,COUNTA($C$11:$C510)+2,IF(DS243=Constants!$B$10,COUNTA($C$11:$C510)+1,IF(DS243=Constants!$B$11,COUNTA($C$11:$C510),DS243))))</f>
        <v/>
      </c>
      <c r="DU243" s="3"/>
      <c r="DV243" s="130" t="n">
        <f aca="false">IF(OR(ISNUMBER(DS243),DS243="DQ",DS243="P",DS243="NS"),
    1,
    0
)</f>
        <v>0</v>
      </c>
      <c r="DW243" s="130" t="n">
        <v>233</v>
      </c>
      <c r="DX243" s="130" t="str">
        <f aca="false">IF(ISBLANK($C243),"",IF(ISNUMBER(DT243),DT243+ROW($B243)/1000,""))</f>
        <v/>
      </c>
      <c r="DY243" s="130" t="str">
        <f aca="false">IF(ISNUMBER(DX243), RANK(DX243,DX$11:DX$510,1), "")</f>
        <v/>
      </c>
      <c r="DZ243" s="130" t="str">
        <f aca="false">IF(ISBLANK($C243),
    "",
    $B243
)</f>
        <v/>
      </c>
      <c r="EA243" s="130" t="str">
        <f aca="false">IF(ISBLANK($C243),
    "",
    $C243
)</f>
        <v/>
      </c>
      <c r="EB243" s="130" t="str">
        <f aca="false">IF(ISBLANK($C243),
    "",
    $D243
)</f>
        <v/>
      </c>
      <c r="EC243" s="130" t="str">
        <f aca="false">IF(ISBLANK($C243),"",$DQ243)</f>
        <v/>
      </c>
      <c r="ED243" s="131" t="str">
        <f aca="false">DP243</f>
        <v/>
      </c>
      <c r="EE243" s="130" t="str">
        <f aca="false">IF(ISBLANK($C243),
    "",
    DS243
)</f>
        <v/>
      </c>
      <c r="EF243" s="132" t="str">
        <f aca="false">IF(DW243&gt;DV$10,
    "",
    VLOOKUP(DW243,DY$11:EE741,7,FALSE())
)</f>
        <v/>
      </c>
      <c r="EG243" s="133" t="str">
        <f aca="false">IF(DW243&gt;DV$10,
    "",
    VLOOKUP(DW243,DY$11:EE741,2,FALSE())
)</f>
        <v/>
      </c>
      <c r="EH243" s="133" t="str">
        <f aca="false">IF(DW243&gt;DV$10,
    "",
    VLOOKUP(DW243,DY$11:EE741,3,FALSE())
)</f>
        <v/>
      </c>
      <c r="EI243" s="133" t="str">
        <f aca="false">IF(DW243&gt;DV$10,
    "",
    VLOOKUP(DW243,DY$11:EE741,4,FALSE())
)</f>
        <v/>
      </c>
      <c r="EJ243" s="134" t="str">
        <f aca="false">IF(DW243&gt;DV$10,
    "",
    VLOOKUP(DW243,DY$11:EE741,6,FALSE())
)</f>
        <v/>
      </c>
      <c r="EK243" s="59"/>
    </row>
    <row r="244" customFormat="false" ht="15.75" hidden="false" customHeight="false" outlineLevel="0" collapsed="false">
      <c r="A244" s="3"/>
      <c r="B244" s="153"/>
      <c r="C244" s="154"/>
      <c r="D244" s="135"/>
      <c r="E244" s="158"/>
      <c r="F244" s="137"/>
      <c r="G244" s="137"/>
      <c r="H244" s="138"/>
      <c r="I244" s="139"/>
      <c r="J244" s="140"/>
      <c r="K244" s="140"/>
      <c r="L244" s="140"/>
      <c r="M244" s="140"/>
      <c r="N244" s="141"/>
      <c r="O244" s="142"/>
      <c r="P244" s="137"/>
      <c r="Q244" s="138"/>
      <c r="R244" s="139"/>
      <c r="S244" s="140"/>
      <c r="T244" s="140"/>
      <c r="U244" s="140"/>
      <c r="V244" s="140"/>
      <c r="W244" s="141"/>
      <c r="X244" s="142"/>
      <c r="Y244" s="137"/>
      <c r="Z244" s="138"/>
      <c r="AA244" s="139"/>
      <c r="AB244" s="140"/>
      <c r="AC244" s="140"/>
      <c r="AD244" s="140"/>
      <c r="AE244" s="140"/>
      <c r="AF244" s="141"/>
      <c r="AG244" s="143"/>
      <c r="AH244" s="139"/>
      <c r="AI244" s="116"/>
      <c r="AJ244" s="116" t="str">
        <f aca="false">IF(ISBLANK($C244),
  "",
IF(E244=Constants!$B$7,
  TRUE(),
IF(E244=Constants!$B$8,
  FALSE(),
  TRUE()
)))</f>
        <v/>
      </c>
      <c r="AK244" s="117" t="str">
        <f aca="false">IF(ISBLANK($C244),"",IF(F244=Constants!$B$8,FALSE(),TRUE()))</f>
        <v/>
      </c>
      <c r="AL244" s="117" t="str">
        <f aca="false">IF(ISBLANK($C244),"",COUNTA($G244:$O244)&gt;0)</f>
        <v/>
      </c>
      <c r="AM244" s="117" t="str">
        <f aca="false">IF(OR(ISBLANK($C244),$AL244&lt;&gt;TRUE()),"",IF(ISBLANK(G244),Constants!$B$27,MAX(0,G244)))</f>
        <v/>
      </c>
      <c r="AN244" s="117" t="str">
        <f aca="false">IF(OR(ISBLANK($C244),$AL244&lt;&gt;TRUE()),"",IF(ISBLANK(H244),Constants!$B$28,MAX(0,H244)))</f>
        <v/>
      </c>
      <c r="AO244" s="117" t="str">
        <f aca="false">IF(OR(ISBLANK($C244),$AL244&lt;&gt;TRUE()),"",IF(J244=Constants!$B$7,TRUE(),IF(J244=Constants!$B$8,FALSE(),TRUE())))</f>
        <v/>
      </c>
      <c r="AP244" s="117" t="str">
        <f aca="false">IF(OR(ISBLANK($C244),$AL244&lt;&gt;TRUE()),"",IF(I244=Constants!$B$7,TRUE(),IF(I244=Constants!$B$8,FALSE(),TRUE())))</f>
        <v/>
      </c>
      <c r="AQ244" s="117" t="str">
        <f aca="false">IF(OR(ISBLANK($C244),$AL244&lt;&gt;TRUE()),"",IF(K244=Constants!$B$33,TRUE(),IF(K244=Constants!$B$34,FALSE(),IF(AND(ISNUMBER(O244),OR(ISBLANK(N244),N244=0)),TRUE(),IF(AND(ISBLANK(O244),ISNUMBER(N244),N244&lt;&gt;0),FALSE(),"")))))</f>
        <v/>
      </c>
      <c r="AR244" s="117" t="str">
        <f aca="false">IF(OR(ISBLANK($C244),$AL244&lt;&gt;TRUE()),"",IF(ISBLANK(L244),Constants!$B$35,MAX(0,MIN(Constants!$B$31,L244))))</f>
        <v/>
      </c>
      <c r="AS244" s="117" t="str">
        <f aca="false">IF(OR(ISBLANK($C244),$AL244&lt;&gt;TRUE()),"",IF(ISBLANK(M244),Constants!$B$35,MAX(0,MIN(Constants!$B$32,M244))))</f>
        <v/>
      </c>
      <c r="AT244" s="117" t="str">
        <f aca="false">IF(ISBLANK($C244),"",COUNTA($P244:$X244)&gt;0)</f>
        <v/>
      </c>
      <c r="AU244" s="117" t="str">
        <f aca="false">IF(OR(ISBLANK($C244),$AT244&lt;&gt;TRUE()),"",IF(ISBLANK(P244),Constants!$B$27,MAX(0,P244)))</f>
        <v/>
      </c>
      <c r="AV244" s="117" t="str">
        <f aca="false">IF(OR(ISBLANK($C244),$AT244&lt;&gt;TRUE()),"",IF(ISBLANK(Q244),Constants!$B$28,MAX(0,Q244)))</f>
        <v/>
      </c>
      <c r="AW244" s="117" t="str">
        <f aca="false">IF(OR(ISBLANK($C244),$AT244&lt;&gt;TRUE()),"",IF(S244=Constants!$B$7,TRUE(),IF(S244=Constants!$B$8,FALSE(),TRUE())))</f>
        <v/>
      </c>
      <c r="AX244" s="117" t="str">
        <f aca="false">IF(OR(ISBLANK($C244),$AT244&lt;&gt;TRUE()),"",IF(R244=Constants!$B$7,TRUE(),IF(R244=Constants!$B$8,FALSE(),TRUE())))</f>
        <v/>
      </c>
      <c r="AY244" s="117" t="str">
        <f aca="false">IF(OR(ISBLANK($C244),$AT244&lt;&gt;TRUE()),"",IF(T244=Constants!$B$33,TRUE(),IF(T244=Constants!$B$34,FALSE(),IF(AND(ISNUMBER(X244),OR(ISBLANK(W244),W244=0)),TRUE(),IF(AND(ISBLANK(X244),ISNUMBER(W244),W244&lt;&gt;0),FALSE(),"")))))</f>
        <v/>
      </c>
      <c r="AZ244" s="117" t="str">
        <f aca="false">IF(OR(ISBLANK($C244),$AT244&lt;&gt;TRUE()),"",IF(ISBLANK(U244),Constants!$B$35,MAX(0,MIN(Constants!$B$31,U244))))</f>
        <v/>
      </c>
      <c r="BA244" s="117" t="str">
        <f aca="false">IF(OR(ISBLANK($C244),$AT244&lt;&gt;TRUE()),"",IF(ISBLANK(V244),Constants!$B$35,MAX(0,MIN(Constants!$B$32,V244))))</f>
        <v/>
      </c>
      <c r="BB244" s="117" t="str">
        <f aca="false">IF(ISBLANK($C244),"",COUNTA($Y244:$AG244)&gt;0)</f>
        <v/>
      </c>
      <c r="BC244" s="117" t="str">
        <f aca="false">IF(OR(ISBLANK($C244),$BB244&lt;&gt;TRUE()),"",IF(ISBLANK(Y244),Constants!$B$27,MAX(0,Y244)))</f>
        <v/>
      </c>
      <c r="BD244" s="117" t="str">
        <f aca="false">IF(OR(ISBLANK($C244),$BB244&lt;&gt;TRUE()),"",IF(ISBLANK(Z244),Constants!$B$28,MAX(0,Z244)))</f>
        <v/>
      </c>
      <c r="BE244" s="117" t="str">
        <f aca="false">IF(OR(ISBLANK($C244),$BB244&lt;&gt;TRUE()),"",IF(AB244=Constants!$B$7,TRUE(),IF(AB244=Constants!$B$8,FALSE(),TRUE())))</f>
        <v/>
      </c>
      <c r="BF244" s="117" t="str">
        <f aca="false">IF(OR(ISBLANK($C244),$BB244&lt;&gt;TRUE()),"",IF(AA244=Constants!$B$7,TRUE(),IF(AA244=Constants!$B$8,FALSE(),TRUE())))</f>
        <v/>
      </c>
      <c r="BG244" s="117" t="str">
        <f aca="false">IF(OR(ISBLANK($C244),$BB244&lt;&gt;TRUE()),"",IF(AC244=Constants!$B$33,TRUE(),IF(AC244=Constants!$B$34,FALSE(),IF(AND(ISNUMBER(AG244),OR(ISBLANK(AF244),AF244=0)),TRUE(),IF(AND(ISBLANK(AG244),ISNUMBER(AF244),AF244&lt;&gt;0),FALSE(),"")))))</f>
        <v/>
      </c>
      <c r="BH244" s="117" t="str">
        <f aca="false">IF(OR(ISBLANK($C244),$BB244&lt;&gt;TRUE()),"",IF(ISBLANK(AD244),Constants!$B$35,MAX(0,MIN(Constants!$B$31,AD244))))</f>
        <v/>
      </c>
      <c r="BI244" s="117" t="str">
        <f aca="false">IF(OR(ISBLANK($C244),$BB244&lt;&gt;TRUE()),"",IF(ISBLANK(AE244),Constants!$B$35,MAX(0,MIN(Constants!$B$32,AE244))))</f>
        <v/>
      </c>
      <c r="BJ244" s="118" t="str">
        <f aca="false">IF(ISBLANK($C244),
  "",
IF(AH244=Constants!$B$7,
  TRUE(),
IF(AH244=Constants!$B$8,
  FALSE(),
  FALSE()
)))</f>
        <v/>
      </c>
      <c r="BK244" s="117" t="str">
        <f aca="false">IF(ISBLANK($C244),"",IF($BJ244,Constants!$B$9,IF(COUNTA($E244:$AH244)=0,Constants!$B$10,IF(NOT($AK244),Constants!$B$11,IF(AND(NOT(ISNUMBER($BM244)),COUNTA($O244,$X244,$AG244)&gt;0),Constants!$B$13,Constants!$B$12)))))</f>
        <v/>
      </c>
      <c r="BL244" s="117" t="str">
        <f aca="false">IF(ISBLANK($C244),"",IF($BK244&lt;&gt;Constants!$B$12,$BK244,Constants!$B$4))</f>
        <v/>
      </c>
      <c r="BM244" s="116" t="str">
        <f aca="false">IF(OR(ISBLANK($D$8), NOT(ISNUMBER($D$8))), Constants!$B$17,$D$8)</f>
        <v>ERROR: Set Target Time in cell D8</v>
      </c>
      <c r="BN244" s="119" t="str">
        <f aca="false">IF(OR($BK244&lt;&gt;Constants!$B$12,$AL244&lt;&gt;TRUE()),"",IF(NOT($AO244),TRUE(),IF($AQ244="","",$AQ244)))</f>
        <v/>
      </c>
      <c r="BO244" s="120" t="n">
        <f aca="false">IF(BN244="",FALSE(),IF(NOT($AO244),TRUE(),IF($AQ244,ISNUMBER(O244),ISNUMBER(N244))))</f>
        <v>0</v>
      </c>
      <c r="BP244" s="121" t="str">
        <f aca="false">IF(BO244,IF($AJ244,1,Constants!$B$22)*POWER(Constants!$B$23,MAX($AM244,0))*POWER(Constants!$B$24,MAX($AN244,0)),"")</f>
        <v/>
      </c>
      <c r="BQ244" s="117" t="str">
        <f aca="false">IF(OR($BK244&lt;&gt;Constants!$B$12,NOT($BO244)),"",IF(NOT($AO244),0,Constants!$B$19*IF($AQ244,1,MAX(0,MIN(1,(Constants!$B$20-N244)/Constants!$B$20)))))</f>
        <v/>
      </c>
      <c r="BR244" s="117" t="str">
        <f aca="false">IF(BQ244="","",BQ244*IF($AP244,1,Constants!$B$25)*BP244)</f>
        <v/>
      </c>
      <c r="BS244" s="117" t="str">
        <f aca="false">IF(OR($BK244&lt;&gt;Constants!$B$12,NOT($BO244)),"",IF(NOT($AO244),0,IF(NOT($AQ244),0,MAX(0,Constants!$B$21*(1-ABS(O244-$BM244)/$BM244)))))</f>
        <v/>
      </c>
      <c r="BT244" s="117" t="str">
        <f aca="false">IF(BS244="","",BS244*BP244)</f>
        <v/>
      </c>
      <c r="BU244" s="117" t="str">
        <f aca="false">IF(OR($BK244&lt;&gt;Constants!$B$12,NOT($BO244)),"",IF(OR(NOT($AO244),NOT($AP244)),0,MIN(Constants!$B$18,(Constants!$B$29*$AR244+Constants!$B$30*$AS244)*IF($AQ244,1,MAX(0,MIN(1,(Constants!$B$20-N244)/Constants!$B$20))))))</f>
        <v/>
      </c>
      <c r="BV244" s="117" t="str">
        <f aca="false">IF(BU244="","",BU244*BP244)</f>
        <v/>
      </c>
      <c r="BW244" s="122" t="str">
        <f aca="false">IF(OR($BK244&lt;&gt;Constants!$B$12,NOT($BO244)),"",BR244+BT244+BV244)</f>
        <v/>
      </c>
      <c r="BX244" s="119" t="str">
        <f aca="false">IF(OR($BK244&lt;&gt;Constants!$B$12,$AT244&lt;&gt;TRUE()),"",IF(NOT($AW244),TRUE(),IF($AY244="","",$AY244)))</f>
        <v/>
      </c>
      <c r="BY244" s="120" t="n">
        <f aca="false">IF(BX244="",FALSE(),IF(NOT($AW244),TRUE(),IF($AY244,ISNUMBER(X244),ISNUMBER(W244))))</f>
        <v>0</v>
      </c>
      <c r="BZ244" s="121" t="str">
        <f aca="false">IF(BY244,IF($AJ244,1,Constants!$B$22)*POWER(Constants!$B$23,MAX($AU244,0))*POWER(Constants!$B$24,MAX($AV244,0)),"")</f>
        <v/>
      </c>
      <c r="CA244" s="117" t="str">
        <f aca="false">IF(OR($BK244&lt;&gt;Constants!$B$12,NOT($BY244)),"",IF(NOT($AW244),0,Constants!$B$19*IF($AY244,1,MAX(0,MIN(1,(Constants!$B$20-W244)/Constants!$B$20)))))</f>
        <v/>
      </c>
      <c r="CB244" s="117" t="str">
        <f aca="false">IF(CA244="","",CA244*IF($AX244,1,Constants!$B$25)*BZ244)</f>
        <v/>
      </c>
      <c r="CC244" s="117" t="str">
        <f aca="false">IF(OR($BK244&lt;&gt;Constants!$B$12,NOT($BY244)),"",IF(NOT($AW244),0,IF(NOT($AY244),0,MAX(0,Constants!$B$21*(1-ABS(X244-$BM244)/$BM244)))))</f>
        <v/>
      </c>
      <c r="CD244" s="117" t="str">
        <f aca="false">IF(CC244="","",CC244*BZ244)</f>
        <v/>
      </c>
      <c r="CE244" s="117" t="str">
        <f aca="false">IF(OR($BK244&lt;&gt;Constants!$B$12,NOT($BY244)),"",IF(OR(NOT($AW244),NOT($AX244)),0,MIN(Constants!$B$18,(Constants!$B$29*$AZ244+Constants!$B$30*$BA244)*IF($AY244,1,MAX(0,MIN(1,(Constants!$B$20-W244)/Constants!$B$20))))))</f>
        <v/>
      </c>
      <c r="CF244" s="117" t="str">
        <f aca="false">IF(CE244="","",CE244*BZ244)</f>
        <v/>
      </c>
      <c r="CG244" s="122" t="str">
        <f aca="false">IF(OR($BK244&lt;&gt;Constants!$B$12,NOT($BY244)),"",CB244+CD244+CF244)</f>
        <v/>
      </c>
      <c r="CH244" s="119" t="n">
        <f aca="false">IF(OR(BN244="",BX244=""),TRUE(),BN244&lt;&gt;BX244)</f>
        <v>1</v>
      </c>
      <c r="CI244" s="117" t="str">
        <f aca="false">IF(OR($BK244&lt;&gt;Constants!$B$12,$BB244&lt;&gt;TRUE(),NOT($CH244)),"",IF(NOT($BE244),TRUE(),IF($BG244="","",$BG244)))</f>
        <v/>
      </c>
      <c r="CJ244" s="120" t="n">
        <f aca="false">IF(CI244="",FALSE(),IF(NOT($BE244),TRUE(),IF($BG244,ISNUMBER(AG244),ISNUMBER(AF244))))</f>
        <v>0</v>
      </c>
      <c r="CK244" s="121" t="str">
        <f aca="false">IF(CJ244,IF($AJ244,1,Constants!$B$22)*POWER(Constants!$B$23,MAX($BC244,0))*POWER(Constants!$B$24,MAX($BD244,0)),"")</f>
        <v/>
      </c>
      <c r="CL244" s="117" t="str">
        <f aca="false">IF(OR($BK244&lt;&gt;Constants!$B$12,NOT($CJ244)),"",IF(NOT($BE244),0,Constants!$B$19*IF($BG244,1,MAX(0,MIN(1,(Constants!$B$20-AF244)/Constants!$B$20)))))</f>
        <v/>
      </c>
      <c r="CM244" s="117" t="str">
        <f aca="false">IF(CL244="","",CL244*IF($BF244,1,Constants!$B$25)*CK244)</f>
        <v/>
      </c>
      <c r="CN244" s="117" t="str">
        <f aca="false">IF(OR($BK244&lt;&gt;Constants!$B$12,NOT($CJ244)),"",IF(NOT($BE244),0,IF(NOT($BG244),0,MAX(0,Constants!$B$21*(1-ABS(AG244-$BM244)/$BM244)))))</f>
        <v/>
      </c>
      <c r="CO244" s="117" t="str">
        <f aca="false">IF(CN244="","",CN244*CK244)</f>
        <v/>
      </c>
      <c r="CP244" s="117" t="str">
        <f aca="false">IF(OR($BK244&lt;&gt;Constants!$B$12,NOT($CJ244)),"",IF(OR(NOT($BE244),NOT($BF244)),0,MIN(Constants!$B$18,(Constants!$B$29*$BH244+Constants!$B$30*$BI244)*IF($BG244,1,MAX(0,MIN(1,(Constants!$B$20-AF244)/Constants!$B$20))))))</f>
        <v/>
      </c>
      <c r="CQ244" s="117" t="str">
        <f aca="false">IF(CP244="","",CP244*CK244)</f>
        <v/>
      </c>
      <c r="CR244" s="122" t="str">
        <f aca="false">IF(OR($BK244&lt;&gt;Constants!$B$12,NOT($CJ244)),"",CM244+CO244+CQ244)</f>
        <v/>
      </c>
      <c r="CS244" s="116" t="str">
        <f aca="false">IF(OR($BK244&lt;&gt;Constants!$B$12,ISBLANK($C244)),"",BW244)</f>
        <v/>
      </c>
      <c r="CT244" s="117" t="str">
        <f aca="false">IF(OR($BK244&lt;&gt;Constants!$B$12,ISBLANK($C244)),"",CG244)</f>
        <v/>
      </c>
      <c r="CU244" s="118" t="str">
        <f aca="false">IF(OR($BK244&lt;&gt;Constants!$B$12,ISBLANK($C244)),"",CR244)</f>
        <v/>
      </c>
      <c r="CV244" s="117" t="str">
        <f aca="false">IF(OR($BK244&lt;&gt;Constants!$B$12,ISBLANK($C244)),"",IF(COUNT(CS244:CU244)=0,0,MAX(CS244:CU244)))</f>
        <v/>
      </c>
      <c r="CW244" s="117" t="str">
        <f aca="false">IF($BK244&lt;&gt;Constants!$B$12,"",CV244)</f>
        <v/>
      </c>
      <c r="CX244" s="117" t="str">
        <f aca="false">IF(ISNUMBER(CW244), RANK(CW244,$CW$11:$CW$510), "")</f>
        <v/>
      </c>
      <c r="CY244" s="116" t="str">
        <f aca="false">IF(OR($BK244&lt;&gt;Constants!$B$12,ISBLANK($C244)),"",MAX(BT244,CD244,CO244))</f>
        <v/>
      </c>
      <c r="CZ244" s="117" t="str">
        <f aca="false">IF(ISNUMBER(CY244), RANK(CY244,CY$11:CY$510), "")</f>
        <v/>
      </c>
      <c r="DA244" s="117" t="str">
        <f aca="false">IF(OR($BK244&lt;&gt;Constants!$B$12,ISBLANK($C244)),"",MAX(AM244,AU244,IF($CH244,BC244,0)))</f>
        <v/>
      </c>
      <c r="DB244" s="117" t="str">
        <f aca="false">IF(ISNUMBER(DA244), RANK(DA244,DA$11:DA$510,1), "")</f>
        <v/>
      </c>
      <c r="DC244" s="117" t="str">
        <f aca="false">IF(OR($BK244&lt;&gt;Constants!$B$12,ISBLANK($C244)),"",MAX(BV244,CF244,CQ244))</f>
        <v/>
      </c>
      <c r="DD244" s="117" t="str">
        <f aca="false">IF(ISNUMBER(DC244),RANK(DC244,DC$11:DC$510),"")</f>
        <v/>
      </c>
      <c r="DE244" s="123" t="str">
        <f aca="false">IFERROR(IF(OR($BK244&lt;&gt;Constants!$B$12, ISBLANK($C244)),"",LARGE(CS244:CU244,2)), 0)</f>
        <v/>
      </c>
      <c r="DF244" s="118" t="str">
        <f aca="false">IF(ISNUMBER(DE244), RANK(DE244,DE$11:DE$510), "")</f>
        <v/>
      </c>
      <c r="DG244" s="117" t="str">
        <f aca="false">IF(ISBLANK($C244),"",IF(BK244=Constants!$B$12,RANK($CX244, $CX$11:$CX$510, 1)+
SUMPRODUCT(--($CX$11:$CX$510=$CX244),--($CZ244&gt;$CZ$11:$CZ$510))+
SUMPRODUCT(--($CX$11:$CX$510=$CX244),--($CZ244=$CZ$11:$CZ$510),--($DB244&gt;$DB$11:$DB$510))+
SUMPRODUCT(--($CX$11:$CX$510=$CX244),--($CZ244=$CZ$11:$CZ$510),--($DB244=$DB$11:$DB$510), --($DD244&gt;$DD$11:$DD$510))+
SUMPRODUCT(--($CX$11:$CX$510=$CX244),--($CZ244=$CZ$11:$CZ$510),--($DB244=$DB$11:$DB$510), --($DD244=$DD$11:$DD$510), --($DF244&gt;$DF$11:$DF$510))
,BK244)
)</f>
        <v/>
      </c>
      <c r="DH244" s="117" t="str">
        <f aca="false">IF(ISBLANK(C244),"",IF(BK244&lt;&gt;Constants!$B$12, BK244, CX244-DG244))</f>
        <v/>
      </c>
      <c r="DI244" s="118"/>
      <c r="DJ244" s="124"/>
      <c r="DK244" s="125" t="str">
        <f aca="false">IF(ISBLANK($C244),"",IF($BK244=Constants!$B$13,$BM244,""))</f>
        <v/>
      </c>
      <c r="DL244" s="124" t="str">
        <f aca="false">IF(ISBLANK($C244),"",IF($BK244&lt;&gt;Constants!$B$12,"",IF(COUNT($CS244:$CU244)=0,"",MATCH($CV244,$CS244:$CU244,0))))</f>
        <v/>
      </c>
      <c r="DM244" s="126" t="str">
        <f aca="false">IF(ISNUMBER($DL244),CHOOSE($DL244,$BR244,$CB244,$CM244),"")</f>
        <v/>
      </c>
      <c r="DN244" s="126" t="str">
        <f aca="false">IF(ISNUMBER($DL244),CHOOSE($DL244,$BT244,$CD244,$CO244),"")</f>
        <v/>
      </c>
      <c r="DO244" s="126" t="str">
        <f aca="false">IF(ISNUMBER($DL244),CHOOSE($DL244,$BV244,$CF244,$CQ244),"")</f>
        <v/>
      </c>
      <c r="DP244" s="127" t="str">
        <f aca="false">IF(ISBLANK(C244),"",IF(BK244&lt;&gt;Constants!$B$12, BK244 ,CW244))</f>
        <v/>
      </c>
      <c r="DQ244" s="128" t="str">
        <f aca="false">IF(ISBLANK($C244),"",IF($BK244&lt;&gt;Constants!$B$12,$BK244,$BL244))</f>
        <v/>
      </c>
      <c r="DR244" s="128" t="str">
        <f aca="false">IF(ISBLANK(C244),"",DH244)</f>
        <v/>
      </c>
      <c r="DS244" s="128" t="str">
        <f aca="false">IF(ISBLANK(C244),"",DG244)</f>
        <v/>
      </c>
      <c r="DT244" s="129" t="str">
        <f aca="false">IF(ISBLANK(C244),
  "",
IF(DS244=Constants!$B$9,COUNTA($C$11:$C510)+2,IF(DS244=Constants!$B$10,COUNTA($C$11:$C510)+1,IF(DS244=Constants!$B$11,COUNTA($C$11:$C510),DS244))))</f>
        <v/>
      </c>
      <c r="DU244" s="3"/>
      <c r="DV244" s="130" t="n">
        <f aca="false">IF(OR(ISNUMBER(DS244),DS244="DQ",DS244="P",DS244="NS"),
    1,
    0
)</f>
        <v>0</v>
      </c>
      <c r="DW244" s="130" t="n">
        <v>234</v>
      </c>
      <c r="DX244" s="130" t="str">
        <f aca="false">IF(ISBLANK($C244),"",IF(ISNUMBER(DT244),DT244+ROW($B244)/1000,""))</f>
        <v/>
      </c>
      <c r="DY244" s="130" t="str">
        <f aca="false">IF(ISNUMBER(DX244), RANK(DX244,DX$11:DX$510,1), "")</f>
        <v/>
      </c>
      <c r="DZ244" s="130" t="str">
        <f aca="false">IF(ISBLANK($C244),
    "",
    $B244
)</f>
        <v/>
      </c>
      <c r="EA244" s="130" t="str">
        <f aca="false">IF(ISBLANK($C244),
    "",
    $C244
)</f>
        <v/>
      </c>
      <c r="EB244" s="130" t="str">
        <f aca="false">IF(ISBLANK($C244),
    "",
    $D244
)</f>
        <v/>
      </c>
      <c r="EC244" s="130" t="str">
        <f aca="false">IF(ISBLANK($C244),"",$DQ244)</f>
        <v/>
      </c>
      <c r="ED244" s="131" t="str">
        <f aca="false">DP244</f>
        <v/>
      </c>
      <c r="EE244" s="130" t="str">
        <f aca="false">IF(ISBLANK($C244),
    "",
    DS244
)</f>
        <v/>
      </c>
      <c r="EF244" s="132" t="str">
        <f aca="false">IF(DW244&gt;DV$10,
    "",
    VLOOKUP(DW244,DY$11:EE742,7,FALSE())
)</f>
        <v/>
      </c>
      <c r="EG244" s="133" t="str">
        <f aca="false">IF(DW244&gt;DV$10,
    "",
    VLOOKUP(DW244,DY$11:EE742,2,FALSE())
)</f>
        <v/>
      </c>
      <c r="EH244" s="133" t="str">
        <f aca="false">IF(DW244&gt;DV$10,
    "",
    VLOOKUP(DW244,DY$11:EE742,3,FALSE())
)</f>
        <v/>
      </c>
      <c r="EI244" s="133" t="str">
        <f aca="false">IF(DW244&gt;DV$10,
    "",
    VLOOKUP(DW244,DY$11:EE742,4,FALSE())
)</f>
        <v/>
      </c>
      <c r="EJ244" s="134" t="str">
        <f aca="false">IF(DW244&gt;DV$10,
    "",
    VLOOKUP(DW244,DY$11:EE742,6,FALSE())
)</f>
        <v/>
      </c>
      <c r="EK244" s="59"/>
    </row>
    <row r="245" customFormat="false" ht="15.75" hidden="false" customHeight="false" outlineLevel="0" collapsed="false">
      <c r="A245" s="3"/>
      <c r="B245" s="155"/>
      <c r="C245" s="156"/>
      <c r="D245" s="96"/>
      <c r="E245" s="157"/>
      <c r="F245" s="148"/>
      <c r="G245" s="148"/>
      <c r="H245" s="149"/>
      <c r="I245" s="150"/>
      <c r="J245" s="151"/>
      <c r="K245" s="151"/>
      <c r="L245" s="151"/>
      <c r="M245" s="151"/>
      <c r="N245" s="152"/>
      <c r="O245" s="103"/>
      <c r="P245" s="148"/>
      <c r="Q245" s="149"/>
      <c r="R245" s="150"/>
      <c r="S245" s="151"/>
      <c r="T245" s="151"/>
      <c r="U245" s="151"/>
      <c r="V245" s="151"/>
      <c r="W245" s="152"/>
      <c r="X245" s="103"/>
      <c r="Y245" s="148"/>
      <c r="Z245" s="149"/>
      <c r="AA245" s="150"/>
      <c r="AB245" s="151"/>
      <c r="AC245" s="151"/>
      <c r="AD245" s="151"/>
      <c r="AE245" s="151"/>
      <c r="AF245" s="152"/>
      <c r="AG245" s="104"/>
      <c r="AH245" s="150"/>
      <c r="AI245" s="73"/>
      <c r="AJ245" s="73" t="str">
        <f aca="false">IF(ISBLANK($C245),
  "",
IF(E245=Constants!$B$7,
  TRUE(),
IF(E245=Constants!$B$8,
  FALSE(),
  TRUE()
)))</f>
        <v/>
      </c>
      <c r="AK245" s="74" t="str">
        <f aca="false">IF(ISBLANK($C245),"",IF(F245=Constants!$B$8,FALSE(),TRUE()))</f>
        <v/>
      </c>
      <c r="AL245" s="74" t="str">
        <f aca="false">IF(ISBLANK($C245),"",COUNTA($G245:$O245)&gt;0)</f>
        <v/>
      </c>
      <c r="AM245" s="74" t="str">
        <f aca="false">IF(OR(ISBLANK($C245),$AL245&lt;&gt;TRUE()),"",IF(ISBLANK(G245),Constants!$B$27,MAX(0,G245)))</f>
        <v/>
      </c>
      <c r="AN245" s="74" t="str">
        <f aca="false">IF(OR(ISBLANK($C245),$AL245&lt;&gt;TRUE()),"",IF(ISBLANK(H245),Constants!$B$28,MAX(0,H245)))</f>
        <v/>
      </c>
      <c r="AO245" s="74" t="str">
        <f aca="false">IF(OR(ISBLANK($C245),$AL245&lt;&gt;TRUE()),"",IF(J245=Constants!$B$7,TRUE(),IF(J245=Constants!$B$8,FALSE(),TRUE())))</f>
        <v/>
      </c>
      <c r="AP245" s="74" t="str">
        <f aca="false">IF(OR(ISBLANK($C245),$AL245&lt;&gt;TRUE()),"",IF(I245=Constants!$B$7,TRUE(),IF(I245=Constants!$B$8,FALSE(),TRUE())))</f>
        <v/>
      </c>
      <c r="AQ245" s="74" t="str">
        <f aca="false">IF(OR(ISBLANK($C245),$AL245&lt;&gt;TRUE()),"",IF(K245=Constants!$B$33,TRUE(),IF(K245=Constants!$B$34,FALSE(),IF(AND(ISNUMBER(O245),OR(ISBLANK(N245),N245=0)),TRUE(),IF(AND(ISBLANK(O245),ISNUMBER(N245),N245&lt;&gt;0),FALSE(),"")))))</f>
        <v/>
      </c>
      <c r="AR245" s="74" t="str">
        <f aca="false">IF(OR(ISBLANK($C245),$AL245&lt;&gt;TRUE()),"",IF(ISBLANK(L245),Constants!$B$35,MAX(0,MIN(Constants!$B$31,L245))))</f>
        <v/>
      </c>
      <c r="AS245" s="74" t="str">
        <f aca="false">IF(OR(ISBLANK($C245),$AL245&lt;&gt;TRUE()),"",IF(ISBLANK(M245),Constants!$B$35,MAX(0,MIN(Constants!$B$32,M245))))</f>
        <v/>
      </c>
      <c r="AT245" s="74" t="str">
        <f aca="false">IF(ISBLANK($C245),"",COUNTA($P245:$X245)&gt;0)</f>
        <v/>
      </c>
      <c r="AU245" s="74" t="str">
        <f aca="false">IF(OR(ISBLANK($C245),$AT245&lt;&gt;TRUE()),"",IF(ISBLANK(P245),Constants!$B$27,MAX(0,P245)))</f>
        <v/>
      </c>
      <c r="AV245" s="74" t="str">
        <f aca="false">IF(OR(ISBLANK($C245),$AT245&lt;&gt;TRUE()),"",IF(ISBLANK(Q245),Constants!$B$28,MAX(0,Q245)))</f>
        <v/>
      </c>
      <c r="AW245" s="74" t="str">
        <f aca="false">IF(OR(ISBLANK($C245),$AT245&lt;&gt;TRUE()),"",IF(S245=Constants!$B$7,TRUE(),IF(S245=Constants!$B$8,FALSE(),TRUE())))</f>
        <v/>
      </c>
      <c r="AX245" s="74" t="str">
        <f aca="false">IF(OR(ISBLANK($C245),$AT245&lt;&gt;TRUE()),"",IF(R245=Constants!$B$7,TRUE(),IF(R245=Constants!$B$8,FALSE(),TRUE())))</f>
        <v/>
      </c>
      <c r="AY245" s="74" t="str">
        <f aca="false">IF(OR(ISBLANK($C245),$AT245&lt;&gt;TRUE()),"",IF(T245=Constants!$B$33,TRUE(),IF(T245=Constants!$B$34,FALSE(),IF(AND(ISNUMBER(X245),OR(ISBLANK(W245),W245=0)),TRUE(),IF(AND(ISBLANK(X245),ISNUMBER(W245),W245&lt;&gt;0),FALSE(),"")))))</f>
        <v/>
      </c>
      <c r="AZ245" s="74" t="str">
        <f aca="false">IF(OR(ISBLANK($C245),$AT245&lt;&gt;TRUE()),"",IF(ISBLANK(U245),Constants!$B$35,MAX(0,MIN(Constants!$B$31,U245))))</f>
        <v/>
      </c>
      <c r="BA245" s="74" t="str">
        <f aca="false">IF(OR(ISBLANK($C245),$AT245&lt;&gt;TRUE()),"",IF(ISBLANK(V245),Constants!$B$35,MAX(0,MIN(Constants!$B$32,V245))))</f>
        <v/>
      </c>
      <c r="BB245" s="74" t="str">
        <f aca="false">IF(ISBLANK($C245),"",COUNTA($Y245:$AG245)&gt;0)</f>
        <v/>
      </c>
      <c r="BC245" s="74" t="str">
        <f aca="false">IF(OR(ISBLANK($C245),$BB245&lt;&gt;TRUE()),"",IF(ISBLANK(Y245),Constants!$B$27,MAX(0,Y245)))</f>
        <v/>
      </c>
      <c r="BD245" s="74" t="str">
        <f aca="false">IF(OR(ISBLANK($C245),$BB245&lt;&gt;TRUE()),"",IF(ISBLANK(Z245),Constants!$B$28,MAX(0,Z245)))</f>
        <v/>
      </c>
      <c r="BE245" s="74" t="str">
        <f aca="false">IF(OR(ISBLANK($C245),$BB245&lt;&gt;TRUE()),"",IF(AB245=Constants!$B$7,TRUE(),IF(AB245=Constants!$B$8,FALSE(),TRUE())))</f>
        <v/>
      </c>
      <c r="BF245" s="74" t="str">
        <f aca="false">IF(OR(ISBLANK($C245),$BB245&lt;&gt;TRUE()),"",IF(AA245=Constants!$B$7,TRUE(),IF(AA245=Constants!$B$8,FALSE(),TRUE())))</f>
        <v/>
      </c>
      <c r="BG245" s="74" t="str">
        <f aca="false">IF(OR(ISBLANK($C245),$BB245&lt;&gt;TRUE()),"",IF(AC245=Constants!$B$33,TRUE(),IF(AC245=Constants!$B$34,FALSE(),IF(AND(ISNUMBER(AG245),OR(ISBLANK(AF245),AF245=0)),TRUE(),IF(AND(ISBLANK(AG245),ISNUMBER(AF245),AF245&lt;&gt;0),FALSE(),"")))))</f>
        <v/>
      </c>
      <c r="BH245" s="74" t="str">
        <f aca="false">IF(OR(ISBLANK($C245),$BB245&lt;&gt;TRUE()),"",IF(ISBLANK(AD245),Constants!$B$35,MAX(0,MIN(Constants!$B$31,AD245))))</f>
        <v/>
      </c>
      <c r="BI245" s="74" t="str">
        <f aca="false">IF(OR(ISBLANK($C245),$BB245&lt;&gt;TRUE()),"",IF(ISBLANK(AE245),Constants!$B$35,MAX(0,MIN(Constants!$B$32,AE245))))</f>
        <v/>
      </c>
      <c r="BJ245" s="75" t="str">
        <f aca="false">IF(ISBLANK($C245),
  "",
IF(AH245=Constants!$B$7,
  TRUE(),
IF(AH245=Constants!$B$8,
  FALSE(),
  FALSE()
)))</f>
        <v/>
      </c>
      <c r="BK245" s="74" t="str">
        <f aca="false">IF(ISBLANK($C245),"",IF($BJ245,Constants!$B$9,IF(COUNTA($E245:$AH245)=0,Constants!$B$10,IF(NOT($AK245),Constants!$B$11,IF(AND(NOT(ISNUMBER($BM245)),COUNTA($O245,$X245,$AG245)&gt;0),Constants!$B$13,Constants!$B$12)))))</f>
        <v/>
      </c>
      <c r="BL245" s="74" t="str">
        <f aca="false">IF(ISBLANK($C245),"",IF($BK245&lt;&gt;Constants!$B$12,$BK245,Constants!$B$4))</f>
        <v/>
      </c>
      <c r="BM245" s="73" t="str">
        <f aca="false">IF(OR(ISBLANK($D$8), NOT(ISNUMBER($D$8))), Constants!$B$17,$D$8)</f>
        <v>ERROR: Set Target Time in cell D8</v>
      </c>
      <c r="BN245" s="73" t="str">
        <f aca="false">IF(OR($BK245&lt;&gt;Constants!$B$12,$AL245&lt;&gt;TRUE()),"",IF(NOT($AO245),TRUE(),IF($AQ245="","",$AQ245)))</f>
        <v/>
      </c>
      <c r="BO245" s="74" t="b">
        <f aca="false">IF(BN245="",FALSE(),IF(NOT($AO245),TRUE(),IF($AQ245,ISNUMBER(O245),ISNUMBER(N245))))</f>
        <v>0</v>
      </c>
      <c r="BP245" s="76" t="str">
        <f aca="false">IF(BO245,IF($AJ245,1,Constants!$B$22)*POWER(Constants!$B$23,MAX($AM245,0))*POWER(Constants!$B$24,MAX($AN245,0)),"")</f>
        <v/>
      </c>
      <c r="BQ245" s="74" t="str">
        <f aca="false">IF(OR($BK245&lt;&gt;Constants!$B$12,NOT($BO245)),"",IF(NOT($AO245),0,Constants!$B$19*IF($AQ245,1,MAX(0,MIN(1,(Constants!$B$20-N245)/Constants!$B$20)))))</f>
        <v/>
      </c>
      <c r="BR245" s="74" t="str">
        <f aca="false">IF(BQ245="","",BQ245*IF($AP245,1,Constants!$B$25)*BP245)</f>
        <v/>
      </c>
      <c r="BS245" s="74" t="str">
        <f aca="false">IF(OR($BK245&lt;&gt;Constants!$B$12,NOT($BO245)),"",IF(NOT($AO245),0,IF(NOT($AQ245),0,MAX(0,Constants!$B$21*(1-ABS(O245-$BM245)/$BM245)))))</f>
        <v/>
      </c>
      <c r="BT245" s="74" t="str">
        <f aca="false">IF(BS245="","",BS245*BP245)</f>
        <v/>
      </c>
      <c r="BU245" s="74" t="str">
        <f aca="false">IF(OR($BK245&lt;&gt;Constants!$B$12,NOT($BO245)),"",IF(OR(NOT($AO245),NOT($AP245)),0,MIN(Constants!$B$18,(Constants!$B$29*$AR245+Constants!$B$30*$AS245)*IF($AQ245,1,MAX(0,MIN(1,(Constants!$B$20-N245)/Constants!$B$20))))))</f>
        <v/>
      </c>
      <c r="BV245" s="74" t="str">
        <f aca="false">IF(BU245="","",BU245*BP245)</f>
        <v/>
      </c>
      <c r="BW245" s="75" t="str">
        <f aca="false">IF(OR($BK245&lt;&gt;Constants!$B$12,NOT($BO245)),"",BR245+BT245+BV245)</f>
        <v/>
      </c>
      <c r="BX245" s="73" t="str">
        <f aca="false">IF(OR($BK245&lt;&gt;Constants!$B$12,$AT245&lt;&gt;TRUE()),"",IF(NOT($AW245),TRUE(),IF($AY245="","",$AY245)))</f>
        <v/>
      </c>
      <c r="BY245" s="74" t="b">
        <f aca="false">IF(BX245="",FALSE(),IF(NOT($AW245),TRUE(),IF($AY245,ISNUMBER(X245),ISNUMBER(W245))))</f>
        <v>0</v>
      </c>
      <c r="BZ245" s="76" t="str">
        <f aca="false">IF(BY245,IF($AJ245,1,Constants!$B$22)*POWER(Constants!$B$23,MAX($AU245,0))*POWER(Constants!$B$24,MAX($AV245,0)),"")</f>
        <v/>
      </c>
      <c r="CA245" s="74" t="str">
        <f aca="false">IF(OR($BK245&lt;&gt;Constants!$B$12,NOT($BY245)),"",IF(NOT($AW245),0,Constants!$B$19*IF($AY245,1,MAX(0,MIN(1,(Constants!$B$20-W245)/Constants!$B$20)))))</f>
        <v/>
      </c>
      <c r="CB245" s="74" t="str">
        <f aca="false">IF(CA245="","",CA245*IF($AX245,1,Constants!$B$25)*BZ245)</f>
        <v/>
      </c>
      <c r="CC245" s="74" t="str">
        <f aca="false">IF(OR($BK245&lt;&gt;Constants!$B$12,NOT($BY245)),"",IF(NOT($AW245),0,IF(NOT($AY245),0,MAX(0,Constants!$B$21*(1-ABS(X245-$BM245)/$BM245)))))</f>
        <v/>
      </c>
      <c r="CD245" s="74" t="str">
        <f aca="false">IF(CC245="","",CC245*BZ245)</f>
        <v/>
      </c>
      <c r="CE245" s="74" t="str">
        <f aca="false">IF(OR($BK245&lt;&gt;Constants!$B$12,NOT($BY245)),"",IF(OR(NOT($AW245),NOT($AX245)),0,MIN(Constants!$B$18,(Constants!$B$29*$AZ245+Constants!$B$30*$BA245)*IF($AY245,1,MAX(0,MIN(1,(Constants!$B$20-W245)/Constants!$B$20))))))</f>
        <v/>
      </c>
      <c r="CF245" s="74" t="str">
        <f aca="false">IF(CE245="","",CE245*BZ245)</f>
        <v/>
      </c>
      <c r="CG245" s="75" t="str">
        <f aca="false">IF(OR($BK245&lt;&gt;Constants!$B$12,NOT($BY245)),"",CB245+CD245+CF245)</f>
        <v/>
      </c>
      <c r="CH245" s="73" t="b">
        <f aca="false">IF(OR(BN245="",BX245=""),TRUE(),BN245&lt;&gt;BX245)</f>
        <v>1</v>
      </c>
      <c r="CI245" s="74" t="str">
        <f aca="false">IF(OR($BK245&lt;&gt;Constants!$B$12,$BB245&lt;&gt;TRUE(),NOT($CH245)),"",IF(NOT($BE245),TRUE(),IF($BG245="","",$BG245)))</f>
        <v/>
      </c>
      <c r="CJ245" s="74" t="b">
        <f aca="false">IF(CI245="",FALSE(),IF(NOT($BE245),TRUE(),IF($BG245,ISNUMBER(AG245),ISNUMBER(AF245))))</f>
        <v>0</v>
      </c>
      <c r="CK245" s="76" t="str">
        <f aca="false">IF(CJ245,IF($AJ245,1,Constants!$B$22)*POWER(Constants!$B$23,MAX($BC245,0))*POWER(Constants!$B$24,MAX($BD245,0)),"")</f>
        <v/>
      </c>
      <c r="CL245" s="74" t="str">
        <f aca="false">IF(OR($BK245&lt;&gt;Constants!$B$12,NOT($CJ245)),"",IF(NOT($BE245),0,Constants!$B$19*IF($BG245,1,MAX(0,MIN(1,(Constants!$B$20-AF245)/Constants!$B$20)))))</f>
        <v/>
      </c>
      <c r="CM245" s="74" t="str">
        <f aca="false">IF(CL245="","",CL245*IF($BF245,1,Constants!$B$25)*CK245)</f>
        <v/>
      </c>
      <c r="CN245" s="74" t="str">
        <f aca="false">IF(OR($BK245&lt;&gt;Constants!$B$12,NOT($CJ245)),"",IF(NOT($BE245),0,IF(NOT($BG245),0,MAX(0,Constants!$B$21*(1-ABS(AG245-$BM245)/$BM245)))))</f>
        <v/>
      </c>
      <c r="CO245" s="74" t="str">
        <f aca="false">IF(CN245="","",CN245*CK245)</f>
        <v/>
      </c>
      <c r="CP245" s="74" t="str">
        <f aca="false">IF(OR($BK245&lt;&gt;Constants!$B$12,NOT($CJ245)),"",IF(OR(NOT($BE245),NOT($BF245)),0,MIN(Constants!$B$18,(Constants!$B$29*$BH245+Constants!$B$30*$BI245)*IF($BG245,1,MAX(0,MIN(1,(Constants!$B$20-AF245)/Constants!$B$20))))))</f>
        <v/>
      </c>
      <c r="CQ245" s="74" t="str">
        <f aca="false">IF(CP245="","",CP245*CK245)</f>
        <v/>
      </c>
      <c r="CR245" s="75" t="str">
        <f aca="false">IF(OR($BK245&lt;&gt;Constants!$B$12,NOT($CJ245)),"",CM245+CO245+CQ245)</f>
        <v/>
      </c>
      <c r="CS245" s="73" t="str">
        <f aca="false">IF(OR($BK245&lt;&gt;Constants!$B$12,ISBLANK($C245)),"",BW245)</f>
        <v/>
      </c>
      <c r="CT245" s="74" t="str">
        <f aca="false">IF(OR($BK245&lt;&gt;Constants!$B$12,ISBLANK($C245)),"",CG245)</f>
        <v/>
      </c>
      <c r="CU245" s="75" t="str">
        <f aca="false">IF(OR($BK245&lt;&gt;Constants!$B$12,ISBLANK($C245)),"",CR245)</f>
        <v/>
      </c>
      <c r="CV245" s="74" t="str">
        <f aca="false">IF(OR($BK245&lt;&gt;Constants!$B$12,ISBLANK($C245)),"",IF(COUNT(CS245:CU245)=0,0,MAX(CS245:CU245)))</f>
        <v/>
      </c>
      <c r="CW245" s="74" t="str">
        <f aca="false">IF($BK245&lt;&gt;Constants!$B$12,"",CV245)</f>
        <v/>
      </c>
      <c r="CX245" s="74" t="str">
        <f aca="false">IF(ISNUMBER(CW245), RANK(CW245,$CW$11:$CW$510), "")</f>
        <v/>
      </c>
      <c r="CY245" s="73" t="str">
        <f aca="false">IF(OR($BK245&lt;&gt;Constants!$B$12,ISBLANK($C245)),"",MAX(BT245,CD245,CO245))</f>
        <v/>
      </c>
      <c r="CZ245" s="74" t="str">
        <f aca="false">IF(ISNUMBER(CY245), RANK(CY245,CY$11:CY$510), "")</f>
        <v/>
      </c>
      <c r="DA245" s="74" t="str">
        <f aca="false">IF(OR($BK245&lt;&gt;Constants!$B$12,ISBLANK($C245)),"",MAX(AM245,AU245,IF($CH245,BC245,0)))</f>
        <v/>
      </c>
      <c r="DB245" s="74" t="str">
        <f aca="false">IF(ISNUMBER(DA245), RANK(DA245,DA$11:DA$510,1), "")</f>
        <v/>
      </c>
      <c r="DC245" s="74" t="str">
        <f aca="false">IF(OR($BK245&lt;&gt;Constants!$B$12,ISBLANK($C245)),"",MAX(BV245,CF245,CQ245))</f>
        <v/>
      </c>
      <c r="DD245" s="74" t="str">
        <f aca="false">IF(ISNUMBER(DC245),RANK(DC245,DC$11:DC$510),"")</f>
        <v/>
      </c>
      <c r="DE245" s="77" t="str">
        <f aca="false">IFERROR(IF(OR($BK245&lt;&gt;Constants!$B$12, ISBLANK($C245)),"",LARGE(CS245:CU245,2)), 0)</f>
        <v/>
      </c>
      <c r="DF245" s="75" t="str">
        <f aca="false">IF(ISNUMBER(DE245), RANK(DE245,DE$11:DE$510), "")</f>
        <v/>
      </c>
      <c r="DG245" s="74" t="str">
        <f aca="false">IF(ISBLANK($C245),"",IF(BK245=Constants!$B$12,RANK($CX245, $CX$11:$CX$510, 1)+
SUMPRODUCT(--($CX$11:$CX$510=$CX245),--($CZ245&gt;$CZ$11:$CZ$510))+
SUMPRODUCT(--($CX$11:$CX$510=$CX245),--($CZ245=$CZ$11:$CZ$510),--($DB245&gt;$DB$11:$DB$510))+
SUMPRODUCT(--($CX$11:$CX$510=$CX245),--($CZ245=$CZ$11:$CZ$510),--($DB245=$DB$11:$DB$510), --($DD245&gt;$DD$11:$DD$510))+
SUMPRODUCT(--($CX$11:$CX$510=$CX245),--($CZ245=$CZ$11:$CZ$510),--($DB245=$DB$11:$DB$510), --($DD245=$DD$11:$DD$510), --($DF245&gt;$DF$11:$DF$510))
,BK245)
)</f>
        <v/>
      </c>
      <c r="DH245" s="74" t="str">
        <f aca="false">IF(ISBLANK(C245),"",IF(BK245&lt;&gt;Constants!$B$12, BK245, CX245-DG245))</f>
        <v/>
      </c>
      <c r="DI245" s="75"/>
      <c r="DJ245" s="78"/>
      <c r="DK245" s="79" t="str">
        <f aca="false">IF(ISBLANK($C245),"",IF($BK245=Constants!$B$13,$BM245,""))</f>
        <v/>
      </c>
      <c r="DL245" s="78" t="str">
        <f aca="false">IF(ISBLANK($C245),"",IF($BK245&lt;&gt;Constants!$B$12,"",IF(COUNT($CS245:$CU245)=0,"",MATCH($CV245,$CS245:$CU245,0))))</f>
        <v/>
      </c>
      <c r="DM245" s="80" t="str">
        <f aca="false">IF(ISNUMBER($DL245),CHOOSE($DL245,$BR245,$CB245,$CM245),"")</f>
        <v/>
      </c>
      <c r="DN245" s="80" t="str">
        <f aca="false">IF(ISNUMBER($DL245),CHOOSE($DL245,$BT245,$CD245,$CO245),"")</f>
        <v/>
      </c>
      <c r="DO245" s="80" t="str">
        <f aca="false">IF(ISNUMBER($DL245),CHOOSE($DL245,$BV245,$CF245,$CQ245),"")</f>
        <v/>
      </c>
      <c r="DP245" s="81" t="str">
        <f aca="false">IF(ISBLANK(C245),"",IF(BK245&lt;&gt;Constants!$B$12, BK245 ,CW245))</f>
        <v/>
      </c>
      <c r="DQ245" s="82" t="str">
        <f aca="false">IF(ISBLANK($C245),"",IF($BK245&lt;&gt;Constants!$B$12,$BK245,$BL245))</f>
        <v/>
      </c>
      <c r="DR245" s="82" t="str">
        <f aca="false">IF(ISBLANK(C245),"",DH245)</f>
        <v/>
      </c>
      <c r="DS245" s="82" t="str">
        <f aca="false">IF(ISBLANK(C245),"",DG245)</f>
        <v/>
      </c>
      <c r="DT245" s="83" t="str">
        <f aca="false">IF(ISBLANK(C245),
  "",
IF(DS245=Constants!$B$9,COUNTA($C$11:$C510)+2,IF(DS245=Constants!$B$10,COUNTA($C$11:$C510)+1,IF(DS245=Constants!$B$11,COUNTA($C$11:$C510),DS245))))</f>
        <v/>
      </c>
      <c r="DU245" s="3"/>
      <c r="DV245" s="84" t="n">
        <f aca="false">IF(OR(ISNUMBER(DS245),DS245="DQ",DS245="P",DS245="NS"),
    1,
    0
)</f>
        <v>0</v>
      </c>
      <c r="DW245" s="84" t="n">
        <v>235</v>
      </c>
      <c r="DX245" s="84" t="str">
        <f aca="false">IF(ISBLANK($C245),"",IF(ISNUMBER(DT245),DT245+ROW($B245)/1000,""))</f>
        <v/>
      </c>
      <c r="DY245" s="84" t="str">
        <f aca="false">IF(ISNUMBER(DX245), RANK(DX245,DX$11:DX$510,1), "")</f>
        <v/>
      </c>
      <c r="DZ245" s="84" t="str">
        <f aca="false">IF(ISBLANK($C245),
    "",
    $B245
)</f>
        <v/>
      </c>
      <c r="EA245" s="84" t="str">
        <f aca="false">IF(ISBLANK($C245),
    "",
    $C245
)</f>
        <v/>
      </c>
      <c r="EB245" s="84" t="str">
        <f aca="false">IF(ISBLANK($C245),
    "",
    $D245
)</f>
        <v/>
      </c>
      <c r="EC245" s="84" t="str">
        <f aca="false">IF(ISBLANK($C245),"",$DQ245)</f>
        <v/>
      </c>
      <c r="ED245" s="86" t="str">
        <f aca="false">DP245</f>
        <v/>
      </c>
      <c r="EE245" s="84" t="str">
        <f aca="false">IF(ISBLANK($C245),
    "",
    DS245
)</f>
        <v/>
      </c>
      <c r="EF245" s="87" t="str">
        <f aca="false">IF(DW245&gt;DV$10,
    "",
    VLOOKUP(DW245,DY$11:EE743,7,FALSE())
)</f>
        <v/>
      </c>
      <c r="EG245" s="88" t="str">
        <f aca="false">IF(DW245&gt;DV$10,
    "",
    VLOOKUP(DW245,DY$11:EE743,2,FALSE())
)</f>
        <v/>
      </c>
      <c r="EH245" s="88" t="str">
        <f aca="false">IF(DW245&gt;DV$10,
    "",
    VLOOKUP(DW245,DY$11:EE743,3,FALSE())
)</f>
        <v/>
      </c>
      <c r="EI245" s="88" t="str">
        <f aca="false">IF(DW245&gt;DV$10,
    "",
    VLOOKUP(DW245,DY$11:EE743,4,FALSE())
)</f>
        <v/>
      </c>
      <c r="EJ245" s="89" t="str">
        <f aca="false">IF(DW245&gt;DV$10,
    "",
    VLOOKUP(DW245,DY$11:EE743,6,FALSE())
)</f>
        <v/>
      </c>
      <c r="EK245" s="59"/>
    </row>
    <row r="246" customFormat="false" ht="15.75" hidden="false" customHeight="false" outlineLevel="0" collapsed="false">
      <c r="A246" s="3"/>
      <c r="B246" s="155"/>
      <c r="C246" s="156"/>
      <c r="D246" s="96"/>
      <c r="E246" s="157"/>
      <c r="F246" s="148"/>
      <c r="G246" s="148"/>
      <c r="H246" s="149"/>
      <c r="I246" s="150"/>
      <c r="J246" s="151"/>
      <c r="K246" s="151"/>
      <c r="L246" s="151"/>
      <c r="M246" s="151"/>
      <c r="N246" s="152"/>
      <c r="O246" s="103"/>
      <c r="P246" s="148"/>
      <c r="Q246" s="149"/>
      <c r="R246" s="150"/>
      <c r="S246" s="151"/>
      <c r="T246" s="151"/>
      <c r="U246" s="151"/>
      <c r="V246" s="151"/>
      <c r="W246" s="152"/>
      <c r="X246" s="103"/>
      <c r="Y246" s="148"/>
      <c r="Z246" s="149"/>
      <c r="AA246" s="150"/>
      <c r="AB246" s="151"/>
      <c r="AC246" s="151"/>
      <c r="AD246" s="151"/>
      <c r="AE246" s="151"/>
      <c r="AF246" s="152"/>
      <c r="AG246" s="104"/>
      <c r="AH246" s="150"/>
      <c r="AI246" s="73"/>
      <c r="AJ246" s="73" t="str">
        <f aca="false">IF(ISBLANK($C246),
  "",
IF(E246=Constants!$B$7,
  TRUE(),
IF(E246=Constants!$B$8,
  FALSE(),
  TRUE()
)))</f>
        <v/>
      </c>
      <c r="AK246" s="74" t="str">
        <f aca="false">IF(ISBLANK($C246),"",IF(F246=Constants!$B$8,FALSE(),TRUE()))</f>
        <v/>
      </c>
      <c r="AL246" s="74" t="str">
        <f aca="false">IF(ISBLANK($C246),"",COUNTA($G246:$O246)&gt;0)</f>
        <v/>
      </c>
      <c r="AM246" s="74" t="str">
        <f aca="false">IF(OR(ISBLANK($C246),$AL246&lt;&gt;TRUE()),"",IF(ISBLANK(G246),Constants!$B$27,MAX(0,G246)))</f>
        <v/>
      </c>
      <c r="AN246" s="74" t="str">
        <f aca="false">IF(OR(ISBLANK($C246),$AL246&lt;&gt;TRUE()),"",IF(ISBLANK(H246),Constants!$B$28,MAX(0,H246)))</f>
        <v/>
      </c>
      <c r="AO246" s="74" t="str">
        <f aca="false">IF(OR(ISBLANK($C246),$AL246&lt;&gt;TRUE()),"",IF(J246=Constants!$B$7,TRUE(),IF(J246=Constants!$B$8,FALSE(),TRUE())))</f>
        <v/>
      </c>
      <c r="AP246" s="74" t="str">
        <f aca="false">IF(OR(ISBLANK($C246),$AL246&lt;&gt;TRUE()),"",IF(I246=Constants!$B$7,TRUE(),IF(I246=Constants!$B$8,FALSE(),TRUE())))</f>
        <v/>
      </c>
      <c r="AQ246" s="74" t="str">
        <f aca="false">IF(OR(ISBLANK($C246),$AL246&lt;&gt;TRUE()),"",IF(K246=Constants!$B$33,TRUE(),IF(K246=Constants!$B$34,FALSE(),IF(AND(ISNUMBER(O246),OR(ISBLANK(N246),N246=0)),TRUE(),IF(AND(ISBLANK(O246),ISNUMBER(N246),N246&lt;&gt;0),FALSE(),"")))))</f>
        <v/>
      </c>
      <c r="AR246" s="74" t="str">
        <f aca="false">IF(OR(ISBLANK($C246),$AL246&lt;&gt;TRUE()),"",IF(ISBLANK(L246),Constants!$B$35,MAX(0,MIN(Constants!$B$31,L246))))</f>
        <v/>
      </c>
      <c r="AS246" s="74" t="str">
        <f aca="false">IF(OR(ISBLANK($C246),$AL246&lt;&gt;TRUE()),"",IF(ISBLANK(M246),Constants!$B$35,MAX(0,MIN(Constants!$B$32,M246))))</f>
        <v/>
      </c>
      <c r="AT246" s="74" t="str">
        <f aca="false">IF(ISBLANK($C246),"",COUNTA($P246:$X246)&gt;0)</f>
        <v/>
      </c>
      <c r="AU246" s="74" t="str">
        <f aca="false">IF(OR(ISBLANK($C246),$AT246&lt;&gt;TRUE()),"",IF(ISBLANK(P246),Constants!$B$27,MAX(0,P246)))</f>
        <v/>
      </c>
      <c r="AV246" s="74" t="str">
        <f aca="false">IF(OR(ISBLANK($C246),$AT246&lt;&gt;TRUE()),"",IF(ISBLANK(Q246),Constants!$B$28,MAX(0,Q246)))</f>
        <v/>
      </c>
      <c r="AW246" s="74" t="str">
        <f aca="false">IF(OR(ISBLANK($C246),$AT246&lt;&gt;TRUE()),"",IF(S246=Constants!$B$7,TRUE(),IF(S246=Constants!$B$8,FALSE(),TRUE())))</f>
        <v/>
      </c>
      <c r="AX246" s="74" t="str">
        <f aca="false">IF(OR(ISBLANK($C246),$AT246&lt;&gt;TRUE()),"",IF(R246=Constants!$B$7,TRUE(),IF(R246=Constants!$B$8,FALSE(),TRUE())))</f>
        <v/>
      </c>
      <c r="AY246" s="74" t="str">
        <f aca="false">IF(OR(ISBLANK($C246),$AT246&lt;&gt;TRUE()),"",IF(T246=Constants!$B$33,TRUE(),IF(T246=Constants!$B$34,FALSE(),IF(AND(ISNUMBER(X246),OR(ISBLANK(W246),W246=0)),TRUE(),IF(AND(ISBLANK(X246),ISNUMBER(W246),W246&lt;&gt;0),FALSE(),"")))))</f>
        <v/>
      </c>
      <c r="AZ246" s="74" t="str">
        <f aca="false">IF(OR(ISBLANK($C246),$AT246&lt;&gt;TRUE()),"",IF(ISBLANK(U246),Constants!$B$35,MAX(0,MIN(Constants!$B$31,U246))))</f>
        <v/>
      </c>
      <c r="BA246" s="74" t="str">
        <f aca="false">IF(OR(ISBLANK($C246),$AT246&lt;&gt;TRUE()),"",IF(ISBLANK(V246),Constants!$B$35,MAX(0,MIN(Constants!$B$32,V246))))</f>
        <v/>
      </c>
      <c r="BB246" s="74" t="str">
        <f aca="false">IF(ISBLANK($C246),"",COUNTA($Y246:$AG246)&gt;0)</f>
        <v/>
      </c>
      <c r="BC246" s="74" t="str">
        <f aca="false">IF(OR(ISBLANK($C246),$BB246&lt;&gt;TRUE()),"",IF(ISBLANK(Y246),Constants!$B$27,MAX(0,Y246)))</f>
        <v/>
      </c>
      <c r="BD246" s="74" t="str">
        <f aca="false">IF(OR(ISBLANK($C246),$BB246&lt;&gt;TRUE()),"",IF(ISBLANK(Z246),Constants!$B$28,MAX(0,Z246)))</f>
        <v/>
      </c>
      <c r="BE246" s="74" t="str">
        <f aca="false">IF(OR(ISBLANK($C246),$BB246&lt;&gt;TRUE()),"",IF(AB246=Constants!$B$7,TRUE(),IF(AB246=Constants!$B$8,FALSE(),TRUE())))</f>
        <v/>
      </c>
      <c r="BF246" s="74" t="str">
        <f aca="false">IF(OR(ISBLANK($C246),$BB246&lt;&gt;TRUE()),"",IF(AA246=Constants!$B$7,TRUE(),IF(AA246=Constants!$B$8,FALSE(),TRUE())))</f>
        <v/>
      </c>
      <c r="BG246" s="74" t="str">
        <f aca="false">IF(OR(ISBLANK($C246),$BB246&lt;&gt;TRUE()),"",IF(AC246=Constants!$B$33,TRUE(),IF(AC246=Constants!$B$34,FALSE(),IF(AND(ISNUMBER(AG246),OR(ISBLANK(AF246),AF246=0)),TRUE(),IF(AND(ISBLANK(AG246),ISNUMBER(AF246),AF246&lt;&gt;0),FALSE(),"")))))</f>
        <v/>
      </c>
      <c r="BH246" s="74" t="str">
        <f aca="false">IF(OR(ISBLANK($C246),$BB246&lt;&gt;TRUE()),"",IF(ISBLANK(AD246),Constants!$B$35,MAX(0,MIN(Constants!$B$31,AD246))))</f>
        <v/>
      </c>
      <c r="BI246" s="74" t="str">
        <f aca="false">IF(OR(ISBLANK($C246),$BB246&lt;&gt;TRUE()),"",IF(ISBLANK(AE246),Constants!$B$35,MAX(0,MIN(Constants!$B$32,AE246))))</f>
        <v/>
      </c>
      <c r="BJ246" s="75" t="str">
        <f aca="false">IF(ISBLANK($C246),
  "",
IF(AH246=Constants!$B$7,
  TRUE(),
IF(AH246=Constants!$B$8,
  FALSE(),
  FALSE()
)))</f>
        <v/>
      </c>
      <c r="BK246" s="74" t="str">
        <f aca="false">IF(ISBLANK($C246),"",IF($BJ246,Constants!$B$9,IF(COUNTA($E246:$AH246)=0,Constants!$B$10,IF(NOT($AK246),Constants!$B$11,IF(AND(NOT(ISNUMBER($BM246)),COUNTA($O246,$X246,$AG246)&gt;0),Constants!$B$13,Constants!$B$12)))))</f>
        <v/>
      </c>
      <c r="BL246" s="74" t="str">
        <f aca="false">IF(ISBLANK($C246),"",IF($BK246&lt;&gt;Constants!$B$12,$BK246,Constants!$B$4))</f>
        <v/>
      </c>
      <c r="BM246" s="73" t="str">
        <f aca="false">IF(OR(ISBLANK($D$8), NOT(ISNUMBER($D$8))), Constants!$B$17,$D$8)</f>
        <v>ERROR: Set Target Time in cell D8</v>
      </c>
      <c r="BN246" s="73" t="str">
        <f aca="false">IF(OR($BK246&lt;&gt;Constants!$B$12,$AL246&lt;&gt;TRUE()),"",IF(NOT($AO246),TRUE(),IF($AQ246="","",$AQ246)))</f>
        <v/>
      </c>
      <c r="BO246" s="74" t="b">
        <f aca="false">IF(BN246="",FALSE(),IF(NOT($AO246),TRUE(),IF($AQ246,ISNUMBER(O246),ISNUMBER(N246))))</f>
        <v>0</v>
      </c>
      <c r="BP246" s="76" t="str">
        <f aca="false">IF(BO246,IF($AJ246,1,Constants!$B$22)*POWER(Constants!$B$23,MAX($AM246,0))*POWER(Constants!$B$24,MAX($AN246,0)),"")</f>
        <v/>
      </c>
      <c r="BQ246" s="74" t="str">
        <f aca="false">IF(OR($BK246&lt;&gt;Constants!$B$12,NOT($BO246)),"",IF(NOT($AO246),0,Constants!$B$19*IF($AQ246,1,MAX(0,MIN(1,(Constants!$B$20-N246)/Constants!$B$20)))))</f>
        <v/>
      </c>
      <c r="BR246" s="74" t="str">
        <f aca="false">IF(BQ246="","",BQ246*IF($AP246,1,Constants!$B$25)*BP246)</f>
        <v/>
      </c>
      <c r="BS246" s="74" t="str">
        <f aca="false">IF(OR($BK246&lt;&gt;Constants!$B$12,NOT($BO246)),"",IF(NOT($AO246),0,IF(NOT($AQ246),0,MAX(0,Constants!$B$21*(1-ABS(O246-$BM246)/$BM246)))))</f>
        <v/>
      </c>
      <c r="BT246" s="74" t="str">
        <f aca="false">IF(BS246="","",BS246*BP246)</f>
        <v/>
      </c>
      <c r="BU246" s="74" t="str">
        <f aca="false">IF(OR($BK246&lt;&gt;Constants!$B$12,NOT($BO246)),"",IF(OR(NOT($AO246),NOT($AP246)),0,MIN(Constants!$B$18,(Constants!$B$29*$AR246+Constants!$B$30*$AS246)*IF($AQ246,1,MAX(0,MIN(1,(Constants!$B$20-N246)/Constants!$B$20))))))</f>
        <v/>
      </c>
      <c r="BV246" s="74" t="str">
        <f aca="false">IF(BU246="","",BU246*BP246)</f>
        <v/>
      </c>
      <c r="BW246" s="75" t="str">
        <f aca="false">IF(OR($BK246&lt;&gt;Constants!$B$12,NOT($BO246)),"",BR246+BT246+BV246)</f>
        <v/>
      </c>
      <c r="BX246" s="73" t="str">
        <f aca="false">IF(OR($BK246&lt;&gt;Constants!$B$12,$AT246&lt;&gt;TRUE()),"",IF(NOT($AW246),TRUE(),IF($AY246="","",$AY246)))</f>
        <v/>
      </c>
      <c r="BY246" s="74" t="b">
        <f aca="false">IF(BX246="",FALSE(),IF(NOT($AW246),TRUE(),IF($AY246,ISNUMBER(X246),ISNUMBER(W246))))</f>
        <v>0</v>
      </c>
      <c r="BZ246" s="76" t="str">
        <f aca="false">IF(BY246,IF($AJ246,1,Constants!$B$22)*POWER(Constants!$B$23,MAX($AU246,0))*POWER(Constants!$B$24,MAX($AV246,0)),"")</f>
        <v/>
      </c>
      <c r="CA246" s="74" t="str">
        <f aca="false">IF(OR($BK246&lt;&gt;Constants!$B$12,NOT($BY246)),"",IF(NOT($AW246),0,Constants!$B$19*IF($AY246,1,MAX(0,MIN(1,(Constants!$B$20-W246)/Constants!$B$20)))))</f>
        <v/>
      </c>
      <c r="CB246" s="74" t="str">
        <f aca="false">IF(CA246="","",CA246*IF($AX246,1,Constants!$B$25)*BZ246)</f>
        <v/>
      </c>
      <c r="CC246" s="74" t="str">
        <f aca="false">IF(OR($BK246&lt;&gt;Constants!$B$12,NOT($BY246)),"",IF(NOT($AW246),0,IF(NOT($AY246),0,MAX(0,Constants!$B$21*(1-ABS(X246-$BM246)/$BM246)))))</f>
        <v/>
      </c>
      <c r="CD246" s="74" t="str">
        <f aca="false">IF(CC246="","",CC246*BZ246)</f>
        <v/>
      </c>
      <c r="CE246" s="74" t="str">
        <f aca="false">IF(OR($BK246&lt;&gt;Constants!$B$12,NOT($BY246)),"",IF(OR(NOT($AW246),NOT($AX246)),0,MIN(Constants!$B$18,(Constants!$B$29*$AZ246+Constants!$B$30*$BA246)*IF($AY246,1,MAX(0,MIN(1,(Constants!$B$20-W246)/Constants!$B$20))))))</f>
        <v/>
      </c>
      <c r="CF246" s="74" t="str">
        <f aca="false">IF(CE246="","",CE246*BZ246)</f>
        <v/>
      </c>
      <c r="CG246" s="75" t="str">
        <f aca="false">IF(OR($BK246&lt;&gt;Constants!$B$12,NOT($BY246)),"",CB246+CD246+CF246)</f>
        <v/>
      </c>
      <c r="CH246" s="73" t="b">
        <f aca="false">IF(OR(BN246="",BX246=""),TRUE(),BN246&lt;&gt;BX246)</f>
        <v>1</v>
      </c>
      <c r="CI246" s="74" t="str">
        <f aca="false">IF(OR($BK246&lt;&gt;Constants!$B$12,$BB246&lt;&gt;TRUE(),NOT($CH246)),"",IF(NOT($BE246),TRUE(),IF($BG246="","",$BG246)))</f>
        <v/>
      </c>
      <c r="CJ246" s="74" t="b">
        <f aca="false">IF(CI246="",FALSE(),IF(NOT($BE246),TRUE(),IF($BG246,ISNUMBER(AG246),ISNUMBER(AF246))))</f>
        <v>0</v>
      </c>
      <c r="CK246" s="76" t="str">
        <f aca="false">IF(CJ246,IF($AJ246,1,Constants!$B$22)*POWER(Constants!$B$23,MAX($BC246,0))*POWER(Constants!$B$24,MAX($BD246,0)),"")</f>
        <v/>
      </c>
      <c r="CL246" s="74" t="str">
        <f aca="false">IF(OR($BK246&lt;&gt;Constants!$B$12,NOT($CJ246)),"",IF(NOT($BE246),0,Constants!$B$19*IF($BG246,1,MAX(0,MIN(1,(Constants!$B$20-AF246)/Constants!$B$20)))))</f>
        <v/>
      </c>
      <c r="CM246" s="74" t="str">
        <f aca="false">IF(CL246="","",CL246*IF($BF246,1,Constants!$B$25)*CK246)</f>
        <v/>
      </c>
      <c r="CN246" s="74" t="str">
        <f aca="false">IF(OR($BK246&lt;&gt;Constants!$B$12,NOT($CJ246)),"",IF(NOT($BE246),0,IF(NOT($BG246),0,MAX(0,Constants!$B$21*(1-ABS(AG246-$BM246)/$BM246)))))</f>
        <v/>
      </c>
      <c r="CO246" s="74" t="str">
        <f aca="false">IF(CN246="","",CN246*CK246)</f>
        <v/>
      </c>
      <c r="CP246" s="74" t="str">
        <f aca="false">IF(OR($BK246&lt;&gt;Constants!$B$12,NOT($CJ246)),"",IF(OR(NOT($BE246),NOT($BF246)),0,MIN(Constants!$B$18,(Constants!$B$29*$BH246+Constants!$B$30*$BI246)*IF($BG246,1,MAX(0,MIN(1,(Constants!$B$20-AF246)/Constants!$B$20))))))</f>
        <v/>
      </c>
      <c r="CQ246" s="74" t="str">
        <f aca="false">IF(CP246="","",CP246*CK246)</f>
        <v/>
      </c>
      <c r="CR246" s="75" t="str">
        <f aca="false">IF(OR($BK246&lt;&gt;Constants!$B$12,NOT($CJ246)),"",CM246+CO246+CQ246)</f>
        <v/>
      </c>
      <c r="CS246" s="73" t="str">
        <f aca="false">IF(OR($BK246&lt;&gt;Constants!$B$12,ISBLANK($C246)),"",BW246)</f>
        <v/>
      </c>
      <c r="CT246" s="74" t="str">
        <f aca="false">IF(OR($BK246&lt;&gt;Constants!$B$12,ISBLANK($C246)),"",CG246)</f>
        <v/>
      </c>
      <c r="CU246" s="75" t="str">
        <f aca="false">IF(OR($BK246&lt;&gt;Constants!$B$12,ISBLANK($C246)),"",CR246)</f>
        <v/>
      </c>
      <c r="CV246" s="74" t="str">
        <f aca="false">IF(OR($BK246&lt;&gt;Constants!$B$12,ISBLANK($C246)),"",IF(COUNT(CS246:CU246)=0,0,MAX(CS246:CU246)))</f>
        <v/>
      </c>
      <c r="CW246" s="74" t="str">
        <f aca="false">IF($BK246&lt;&gt;Constants!$B$12,"",CV246)</f>
        <v/>
      </c>
      <c r="CX246" s="74" t="str">
        <f aca="false">IF(ISNUMBER(CW246), RANK(CW246,$CW$11:$CW$510), "")</f>
        <v/>
      </c>
      <c r="CY246" s="73" t="str">
        <f aca="false">IF(OR($BK246&lt;&gt;Constants!$B$12,ISBLANK($C246)),"",MAX(BT246,CD246,CO246))</f>
        <v/>
      </c>
      <c r="CZ246" s="74" t="str">
        <f aca="false">IF(ISNUMBER(CY246), RANK(CY246,CY$11:CY$510), "")</f>
        <v/>
      </c>
      <c r="DA246" s="74" t="str">
        <f aca="false">IF(OR($BK246&lt;&gt;Constants!$B$12,ISBLANK($C246)),"",MAX(AM246,AU246,IF($CH246,BC246,0)))</f>
        <v/>
      </c>
      <c r="DB246" s="74" t="str">
        <f aca="false">IF(ISNUMBER(DA246), RANK(DA246,DA$11:DA$510,1), "")</f>
        <v/>
      </c>
      <c r="DC246" s="74" t="str">
        <f aca="false">IF(OR($BK246&lt;&gt;Constants!$B$12,ISBLANK($C246)),"",MAX(BV246,CF246,CQ246))</f>
        <v/>
      </c>
      <c r="DD246" s="74" t="str">
        <f aca="false">IF(ISNUMBER(DC246),RANK(DC246,DC$11:DC$510),"")</f>
        <v/>
      </c>
      <c r="DE246" s="77" t="str">
        <f aca="false">IFERROR(IF(OR($BK246&lt;&gt;Constants!$B$12, ISBLANK($C246)),"",LARGE(CS246:CU246,2)), 0)</f>
        <v/>
      </c>
      <c r="DF246" s="75" t="str">
        <f aca="false">IF(ISNUMBER(DE246), RANK(DE246,DE$11:DE$510), "")</f>
        <v/>
      </c>
      <c r="DG246" s="74" t="str">
        <f aca="false">IF(ISBLANK($C246),"",IF(BK246=Constants!$B$12,RANK($CX246, $CX$11:$CX$510, 1)+
SUMPRODUCT(--($CX$11:$CX$510=$CX246),--($CZ246&gt;$CZ$11:$CZ$510))+
SUMPRODUCT(--($CX$11:$CX$510=$CX246),--($CZ246=$CZ$11:$CZ$510),--($DB246&gt;$DB$11:$DB$510))+
SUMPRODUCT(--($CX$11:$CX$510=$CX246),--($CZ246=$CZ$11:$CZ$510),--($DB246=$DB$11:$DB$510), --($DD246&gt;$DD$11:$DD$510))+
SUMPRODUCT(--($CX$11:$CX$510=$CX246),--($CZ246=$CZ$11:$CZ$510),--($DB246=$DB$11:$DB$510), --($DD246=$DD$11:$DD$510), --($DF246&gt;$DF$11:$DF$510))
,BK246)
)</f>
        <v/>
      </c>
      <c r="DH246" s="74" t="str">
        <f aca="false">IF(ISBLANK(C246),"",IF(BK246&lt;&gt;Constants!$B$12, BK246, CX246-DG246))</f>
        <v/>
      </c>
      <c r="DI246" s="75"/>
      <c r="DJ246" s="78"/>
      <c r="DK246" s="79" t="str">
        <f aca="false">IF(ISBLANK($C246),"",IF($BK246=Constants!$B$13,$BM246,""))</f>
        <v/>
      </c>
      <c r="DL246" s="78" t="str">
        <f aca="false">IF(ISBLANK($C246),"",IF($BK246&lt;&gt;Constants!$B$12,"",IF(COUNT($CS246:$CU246)=0,"",MATCH($CV246,$CS246:$CU246,0))))</f>
        <v/>
      </c>
      <c r="DM246" s="80" t="str">
        <f aca="false">IF(ISNUMBER($DL246),CHOOSE($DL246,$BR246,$CB246,$CM246),"")</f>
        <v/>
      </c>
      <c r="DN246" s="80" t="str">
        <f aca="false">IF(ISNUMBER($DL246),CHOOSE($DL246,$BT246,$CD246,$CO246),"")</f>
        <v/>
      </c>
      <c r="DO246" s="80" t="str">
        <f aca="false">IF(ISNUMBER($DL246),CHOOSE($DL246,$BV246,$CF246,$CQ246),"")</f>
        <v/>
      </c>
      <c r="DP246" s="81" t="str">
        <f aca="false">IF(ISBLANK(C246),"",IF(BK246&lt;&gt;Constants!$B$12, BK246 ,CW246))</f>
        <v/>
      </c>
      <c r="DQ246" s="82" t="str">
        <f aca="false">IF(ISBLANK($C246),"",IF($BK246&lt;&gt;Constants!$B$12,$BK246,$BL246))</f>
        <v/>
      </c>
      <c r="DR246" s="82" t="str">
        <f aca="false">IF(ISBLANK(C246),"",DH246)</f>
        <v/>
      </c>
      <c r="DS246" s="82" t="str">
        <f aca="false">IF(ISBLANK(C246),"",DG246)</f>
        <v/>
      </c>
      <c r="DT246" s="83" t="str">
        <f aca="false">IF(ISBLANK(C246),
  "",
IF(DS246=Constants!$B$9,COUNTA($C$11:$C510)+2,IF(DS246=Constants!$B$10,COUNTA($C$11:$C510)+1,IF(DS246=Constants!$B$11,COUNTA($C$11:$C510),DS246))))</f>
        <v/>
      </c>
      <c r="DU246" s="3"/>
      <c r="DV246" s="84" t="n">
        <f aca="false">IF(OR(ISNUMBER(DS246),DS246="DQ",DS246="P",DS246="NS"),
    1,
    0
)</f>
        <v>0</v>
      </c>
      <c r="DW246" s="84" t="n">
        <v>236</v>
      </c>
      <c r="DX246" s="84" t="str">
        <f aca="false">IF(ISBLANK($C246),"",IF(ISNUMBER(DT246),DT246+ROW($B246)/1000,""))</f>
        <v/>
      </c>
      <c r="DY246" s="84" t="str">
        <f aca="false">IF(ISNUMBER(DX246), RANK(DX246,DX$11:DX$510,1), "")</f>
        <v/>
      </c>
      <c r="DZ246" s="84" t="str">
        <f aca="false">IF(ISBLANK($C246),
    "",
    $B246
)</f>
        <v/>
      </c>
      <c r="EA246" s="84" t="str">
        <f aca="false">IF(ISBLANK($C246),
    "",
    $C246
)</f>
        <v/>
      </c>
      <c r="EB246" s="84" t="str">
        <f aca="false">IF(ISBLANK($C246),
    "",
    $D246
)</f>
        <v/>
      </c>
      <c r="EC246" s="84" t="str">
        <f aca="false">IF(ISBLANK($C246),"",$DQ246)</f>
        <v/>
      </c>
      <c r="ED246" s="86" t="str">
        <f aca="false">DP246</f>
        <v/>
      </c>
      <c r="EE246" s="84" t="str">
        <f aca="false">IF(ISBLANK($C246),
    "",
    DS246
)</f>
        <v/>
      </c>
      <c r="EF246" s="87" t="str">
        <f aca="false">IF(DW246&gt;DV$10,
    "",
    VLOOKUP(DW246,DY$11:EE744,7,FALSE())
)</f>
        <v/>
      </c>
      <c r="EG246" s="88" t="str">
        <f aca="false">IF(DW246&gt;DV$10,
    "",
    VLOOKUP(DW246,DY$11:EE744,2,FALSE())
)</f>
        <v/>
      </c>
      <c r="EH246" s="88" t="str">
        <f aca="false">IF(DW246&gt;DV$10,
    "",
    VLOOKUP(DW246,DY$11:EE744,3,FALSE())
)</f>
        <v/>
      </c>
      <c r="EI246" s="88" t="str">
        <f aca="false">IF(DW246&gt;DV$10,
    "",
    VLOOKUP(DW246,DY$11:EE744,4,FALSE())
)</f>
        <v/>
      </c>
      <c r="EJ246" s="89" t="str">
        <f aca="false">IF(DW246&gt;DV$10,
    "",
    VLOOKUP(DW246,DY$11:EE744,6,FALSE())
)</f>
        <v/>
      </c>
      <c r="EK246" s="59"/>
    </row>
    <row r="247" customFormat="false" ht="15.75" hidden="false" customHeight="false" outlineLevel="0" collapsed="false">
      <c r="A247" s="3"/>
      <c r="B247" s="155"/>
      <c r="C247" s="156"/>
      <c r="D247" s="96"/>
      <c r="E247" s="157"/>
      <c r="F247" s="148"/>
      <c r="G247" s="148"/>
      <c r="H247" s="149"/>
      <c r="I247" s="150"/>
      <c r="J247" s="151"/>
      <c r="K247" s="151"/>
      <c r="L247" s="151"/>
      <c r="M247" s="151"/>
      <c r="N247" s="152"/>
      <c r="O247" s="103"/>
      <c r="P247" s="148"/>
      <c r="Q247" s="149"/>
      <c r="R247" s="150"/>
      <c r="S247" s="151"/>
      <c r="T247" s="151"/>
      <c r="U247" s="151"/>
      <c r="V247" s="151"/>
      <c r="W247" s="152"/>
      <c r="X247" s="103"/>
      <c r="Y247" s="148"/>
      <c r="Z247" s="149"/>
      <c r="AA247" s="150"/>
      <c r="AB247" s="151"/>
      <c r="AC247" s="151"/>
      <c r="AD247" s="151"/>
      <c r="AE247" s="151"/>
      <c r="AF247" s="152"/>
      <c r="AG247" s="104"/>
      <c r="AH247" s="150"/>
      <c r="AI247" s="73"/>
      <c r="AJ247" s="73" t="str">
        <f aca="false">IF(ISBLANK($C247),
  "",
IF(E247=Constants!$B$7,
  TRUE(),
IF(E247=Constants!$B$8,
  FALSE(),
  TRUE()
)))</f>
        <v/>
      </c>
      <c r="AK247" s="74" t="str">
        <f aca="false">IF(ISBLANK($C247),"",IF(F247=Constants!$B$8,FALSE(),TRUE()))</f>
        <v/>
      </c>
      <c r="AL247" s="74" t="str">
        <f aca="false">IF(ISBLANK($C247),"",COUNTA($G247:$O247)&gt;0)</f>
        <v/>
      </c>
      <c r="AM247" s="74" t="str">
        <f aca="false">IF(OR(ISBLANK($C247),$AL247&lt;&gt;TRUE()),"",IF(ISBLANK(G247),Constants!$B$27,MAX(0,G247)))</f>
        <v/>
      </c>
      <c r="AN247" s="74" t="str">
        <f aca="false">IF(OR(ISBLANK($C247),$AL247&lt;&gt;TRUE()),"",IF(ISBLANK(H247),Constants!$B$28,MAX(0,H247)))</f>
        <v/>
      </c>
      <c r="AO247" s="74" t="str">
        <f aca="false">IF(OR(ISBLANK($C247),$AL247&lt;&gt;TRUE()),"",IF(J247=Constants!$B$7,TRUE(),IF(J247=Constants!$B$8,FALSE(),TRUE())))</f>
        <v/>
      </c>
      <c r="AP247" s="74" t="str">
        <f aca="false">IF(OR(ISBLANK($C247),$AL247&lt;&gt;TRUE()),"",IF(I247=Constants!$B$7,TRUE(),IF(I247=Constants!$B$8,FALSE(),TRUE())))</f>
        <v/>
      </c>
      <c r="AQ247" s="74" t="str">
        <f aca="false">IF(OR(ISBLANK($C247),$AL247&lt;&gt;TRUE()),"",IF(K247=Constants!$B$33,TRUE(),IF(K247=Constants!$B$34,FALSE(),IF(AND(ISNUMBER(O247),OR(ISBLANK(N247),N247=0)),TRUE(),IF(AND(ISBLANK(O247),ISNUMBER(N247),N247&lt;&gt;0),FALSE(),"")))))</f>
        <v/>
      </c>
      <c r="AR247" s="74" t="str">
        <f aca="false">IF(OR(ISBLANK($C247),$AL247&lt;&gt;TRUE()),"",IF(ISBLANK(L247),Constants!$B$35,MAX(0,MIN(Constants!$B$31,L247))))</f>
        <v/>
      </c>
      <c r="AS247" s="74" t="str">
        <f aca="false">IF(OR(ISBLANK($C247),$AL247&lt;&gt;TRUE()),"",IF(ISBLANK(M247),Constants!$B$35,MAX(0,MIN(Constants!$B$32,M247))))</f>
        <v/>
      </c>
      <c r="AT247" s="74" t="str">
        <f aca="false">IF(ISBLANK($C247),"",COUNTA($P247:$X247)&gt;0)</f>
        <v/>
      </c>
      <c r="AU247" s="74" t="str">
        <f aca="false">IF(OR(ISBLANK($C247),$AT247&lt;&gt;TRUE()),"",IF(ISBLANK(P247),Constants!$B$27,MAX(0,P247)))</f>
        <v/>
      </c>
      <c r="AV247" s="74" t="str">
        <f aca="false">IF(OR(ISBLANK($C247),$AT247&lt;&gt;TRUE()),"",IF(ISBLANK(Q247),Constants!$B$28,MAX(0,Q247)))</f>
        <v/>
      </c>
      <c r="AW247" s="74" t="str">
        <f aca="false">IF(OR(ISBLANK($C247),$AT247&lt;&gt;TRUE()),"",IF(S247=Constants!$B$7,TRUE(),IF(S247=Constants!$B$8,FALSE(),TRUE())))</f>
        <v/>
      </c>
      <c r="AX247" s="74" t="str">
        <f aca="false">IF(OR(ISBLANK($C247),$AT247&lt;&gt;TRUE()),"",IF(R247=Constants!$B$7,TRUE(),IF(R247=Constants!$B$8,FALSE(),TRUE())))</f>
        <v/>
      </c>
      <c r="AY247" s="74" t="str">
        <f aca="false">IF(OR(ISBLANK($C247),$AT247&lt;&gt;TRUE()),"",IF(T247=Constants!$B$33,TRUE(),IF(T247=Constants!$B$34,FALSE(),IF(AND(ISNUMBER(X247),OR(ISBLANK(W247),W247=0)),TRUE(),IF(AND(ISBLANK(X247),ISNUMBER(W247),W247&lt;&gt;0),FALSE(),"")))))</f>
        <v/>
      </c>
      <c r="AZ247" s="74" t="str">
        <f aca="false">IF(OR(ISBLANK($C247),$AT247&lt;&gt;TRUE()),"",IF(ISBLANK(U247),Constants!$B$35,MAX(0,MIN(Constants!$B$31,U247))))</f>
        <v/>
      </c>
      <c r="BA247" s="74" t="str">
        <f aca="false">IF(OR(ISBLANK($C247),$AT247&lt;&gt;TRUE()),"",IF(ISBLANK(V247),Constants!$B$35,MAX(0,MIN(Constants!$B$32,V247))))</f>
        <v/>
      </c>
      <c r="BB247" s="74" t="str">
        <f aca="false">IF(ISBLANK($C247),"",COUNTA($Y247:$AG247)&gt;0)</f>
        <v/>
      </c>
      <c r="BC247" s="74" t="str">
        <f aca="false">IF(OR(ISBLANK($C247),$BB247&lt;&gt;TRUE()),"",IF(ISBLANK(Y247),Constants!$B$27,MAX(0,Y247)))</f>
        <v/>
      </c>
      <c r="BD247" s="74" t="str">
        <f aca="false">IF(OR(ISBLANK($C247),$BB247&lt;&gt;TRUE()),"",IF(ISBLANK(Z247),Constants!$B$28,MAX(0,Z247)))</f>
        <v/>
      </c>
      <c r="BE247" s="74" t="str">
        <f aca="false">IF(OR(ISBLANK($C247),$BB247&lt;&gt;TRUE()),"",IF(AB247=Constants!$B$7,TRUE(),IF(AB247=Constants!$B$8,FALSE(),TRUE())))</f>
        <v/>
      </c>
      <c r="BF247" s="74" t="str">
        <f aca="false">IF(OR(ISBLANK($C247),$BB247&lt;&gt;TRUE()),"",IF(AA247=Constants!$B$7,TRUE(),IF(AA247=Constants!$B$8,FALSE(),TRUE())))</f>
        <v/>
      </c>
      <c r="BG247" s="74" t="str">
        <f aca="false">IF(OR(ISBLANK($C247),$BB247&lt;&gt;TRUE()),"",IF(AC247=Constants!$B$33,TRUE(),IF(AC247=Constants!$B$34,FALSE(),IF(AND(ISNUMBER(AG247),OR(ISBLANK(AF247),AF247=0)),TRUE(),IF(AND(ISBLANK(AG247),ISNUMBER(AF247),AF247&lt;&gt;0),FALSE(),"")))))</f>
        <v/>
      </c>
      <c r="BH247" s="74" t="str">
        <f aca="false">IF(OR(ISBLANK($C247),$BB247&lt;&gt;TRUE()),"",IF(ISBLANK(AD247),Constants!$B$35,MAX(0,MIN(Constants!$B$31,AD247))))</f>
        <v/>
      </c>
      <c r="BI247" s="74" t="str">
        <f aca="false">IF(OR(ISBLANK($C247),$BB247&lt;&gt;TRUE()),"",IF(ISBLANK(AE247),Constants!$B$35,MAX(0,MIN(Constants!$B$32,AE247))))</f>
        <v/>
      </c>
      <c r="BJ247" s="75" t="str">
        <f aca="false">IF(ISBLANK($C247),
  "",
IF(AH247=Constants!$B$7,
  TRUE(),
IF(AH247=Constants!$B$8,
  FALSE(),
  FALSE()
)))</f>
        <v/>
      </c>
      <c r="BK247" s="74" t="str">
        <f aca="false">IF(ISBLANK($C247),"",IF($BJ247,Constants!$B$9,IF(COUNTA($E247:$AH247)=0,Constants!$B$10,IF(NOT($AK247),Constants!$B$11,IF(AND(NOT(ISNUMBER($BM247)),COUNTA($O247,$X247,$AG247)&gt;0),Constants!$B$13,Constants!$B$12)))))</f>
        <v/>
      </c>
      <c r="BL247" s="74" t="str">
        <f aca="false">IF(ISBLANK($C247),"",IF($BK247&lt;&gt;Constants!$B$12,$BK247,Constants!$B$4))</f>
        <v/>
      </c>
      <c r="BM247" s="73" t="str">
        <f aca="false">IF(OR(ISBLANK($D$8), NOT(ISNUMBER($D$8))), Constants!$B$17,$D$8)</f>
        <v>ERROR: Set Target Time in cell D8</v>
      </c>
      <c r="BN247" s="73" t="str">
        <f aca="false">IF(OR($BK247&lt;&gt;Constants!$B$12,$AL247&lt;&gt;TRUE()),"",IF(NOT($AO247),TRUE(),IF($AQ247="","",$AQ247)))</f>
        <v/>
      </c>
      <c r="BO247" s="74" t="b">
        <f aca="false">IF(BN247="",FALSE(),IF(NOT($AO247),TRUE(),IF($AQ247,ISNUMBER(O247),ISNUMBER(N247))))</f>
        <v>0</v>
      </c>
      <c r="BP247" s="76" t="str">
        <f aca="false">IF(BO247,IF($AJ247,1,Constants!$B$22)*POWER(Constants!$B$23,MAX($AM247,0))*POWER(Constants!$B$24,MAX($AN247,0)),"")</f>
        <v/>
      </c>
      <c r="BQ247" s="74" t="str">
        <f aca="false">IF(OR($BK247&lt;&gt;Constants!$B$12,NOT($BO247)),"",IF(NOT($AO247),0,Constants!$B$19*IF($AQ247,1,MAX(0,MIN(1,(Constants!$B$20-N247)/Constants!$B$20)))))</f>
        <v/>
      </c>
      <c r="BR247" s="74" t="str">
        <f aca="false">IF(BQ247="","",BQ247*IF($AP247,1,Constants!$B$25)*BP247)</f>
        <v/>
      </c>
      <c r="BS247" s="74" t="str">
        <f aca="false">IF(OR($BK247&lt;&gt;Constants!$B$12,NOT($BO247)),"",IF(NOT($AO247),0,IF(NOT($AQ247),0,MAX(0,Constants!$B$21*(1-ABS(O247-$BM247)/$BM247)))))</f>
        <v/>
      </c>
      <c r="BT247" s="74" t="str">
        <f aca="false">IF(BS247="","",BS247*BP247)</f>
        <v/>
      </c>
      <c r="BU247" s="74" t="str">
        <f aca="false">IF(OR($BK247&lt;&gt;Constants!$B$12,NOT($BO247)),"",IF(OR(NOT($AO247),NOT($AP247)),0,MIN(Constants!$B$18,(Constants!$B$29*$AR247+Constants!$B$30*$AS247)*IF($AQ247,1,MAX(0,MIN(1,(Constants!$B$20-N247)/Constants!$B$20))))))</f>
        <v/>
      </c>
      <c r="BV247" s="74" t="str">
        <f aca="false">IF(BU247="","",BU247*BP247)</f>
        <v/>
      </c>
      <c r="BW247" s="75" t="str">
        <f aca="false">IF(OR($BK247&lt;&gt;Constants!$B$12,NOT($BO247)),"",BR247+BT247+BV247)</f>
        <v/>
      </c>
      <c r="BX247" s="73" t="str">
        <f aca="false">IF(OR($BK247&lt;&gt;Constants!$B$12,$AT247&lt;&gt;TRUE()),"",IF(NOT($AW247),TRUE(),IF($AY247="","",$AY247)))</f>
        <v/>
      </c>
      <c r="BY247" s="74" t="b">
        <f aca="false">IF(BX247="",FALSE(),IF(NOT($AW247),TRUE(),IF($AY247,ISNUMBER(X247),ISNUMBER(W247))))</f>
        <v>0</v>
      </c>
      <c r="BZ247" s="76" t="str">
        <f aca="false">IF(BY247,IF($AJ247,1,Constants!$B$22)*POWER(Constants!$B$23,MAX($AU247,0))*POWER(Constants!$B$24,MAX($AV247,0)),"")</f>
        <v/>
      </c>
      <c r="CA247" s="74" t="str">
        <f aca="false">IF(OR($BK247&lt;&gt;Constants!$B$12,NOT($BY247)),"",IF(NOT($AW247),0,Constants!$B$19*IF($AY247,1,MAX(0,MIN(1,(Constants!$B$20-W247)/Constants!$B$20)))))</f>
        <v/>
      </c>
      <c r="CB247" s="74" t="str">
        <f aca="false">IF(CA247="","",CA247*IF($AX247,1,Constants!$B$25)*BZ247)</f>
        <v/>
      </c>
      <c r="CC247" s="74" t="str">
        <f aca="false">IF(OR($BK247&lt;&gt;Constants!$B$12,NOT($BY247)),"",IF(NOT($AW247),0,IF(NOT($AY247),0,MAX(0,Constants!$B$21*(1-ABS(X247-$BM247)/$BM247)))))</f>
        <v/>
      </c>
      <c r="CD247" s="74" t="str">
        <f aca="false">IF(CC247="","",CC247*BZ247)</f>
        <v/>
      </c>
      <c r="CE247" s="74" t="str">
        <f aca="false">IF(OR($BK247&lt;&gt;Constants!$B$12,NOT($BY247)),"",IF(OR(NOT($AW247),NOT($AX247)),0,MIN(Constants!$B$18,(Constants!$B$29*$AZ247+Constants!$B$30*$BA247)*IF($AY247,1,MAX(0,MIN(1,(Constants!$B$20-W247)/Constants!$B$20))))))</f>
        <v/>
      </c>
      <c r="CF247" s="74" t="str">
        <f aca="false">IF(CE247="","",CE247*BZ247)</f>
        <v/>
      </c>
      <c r="CG247" s="75" t="str">
        <f aca="false">IF(OR($BK247&lt;&gt;Constants!$B$12,NOT($BY247)),"",CB247+CD247+CF247)</f>
        <v/>
      </c>
      <c r="CH247" s="73" t="b">
        <f aca="false">IF(OR(BN247="",BX247=""),TRUE(),BN247&lt;&gt;BX247)</f>
        <v>1</v>
      </c>
      <c r="CI247" s="74" t="str">
        <f aca="false">IF(OR($BK247&lt;&gt;Constants!$B$12,$BB247&lt;&gt;TRUE(),NOT($CH247)),"",IF(NOT($BE247),TRUE(),IF($BG247="","",$BG247)))</f>
        <v/>
      </c>
      <c r="CJ247" s="74" t="b">
        <f aca="false">IF(CI247="",FALSE(),IF(NOT($BE247),TRUE(),IF($BG247,ISNUMBER(AG247),ISNUMBER(AF247))))</f>
        <v>0</v>
      </c>
      <c r="CK247" s="76" t="str">
        <f aca="false">IF(CJ247,IF($AJ247,1,Constants!$B$22)*POWER(Constants!$B$23,MAX($BC247,0))*POWER(Constants!$B$24,MAX($BD247,0)),"")</f>
        <v/>
      </c>
      <c r="CL247" s="74" t="str">
        <f aca="false">IF(OR($BK247&lt;&gt;Constants!$B$12,NOT($CJ247)),"",IF(NOT($BE247),0,Constants!$B$19*IF($BG247,1,MAX(0,MIN(1,(Constants!$B$20-AF247)/Constants!$B$20)))))</f>
        <v/>
      </c>
      <c r="CM247" s="74" t="str">
        <f aca="false">IF(CL247="","",CL247*IF($BF247,1,Constants!$B$25)*CK247)</f>
        <v/>
      </c>
      <c r="CN247" s="74" t="str">
        <f aca="false">IF(OR($BK247&lt;&gt;Constants!$B$12,NOT($CJ247)),"",IF(NOT($BE247),0,IF(NOT($BG247),0,MAX(0,Constants!$B$21*(1-ABS(AG247-$BM247)/$BM247)))))</f>
        <v/>
      </c>
      <c r="CO247" s="74" t="str">
        <f aca="false">IF(CN247="","",CN247*CK247)</f>
        <v/>
      </c>
      <c r="CP247" s="74" t="str">
        <f aca="false">IF(OR($BK247&lt;&gt;Constants!$B$12,NOT($CJ247)),"",IF(OR(NOT($BE247),NOT($BF247)),0,MIN(Constants!$B$18,(Constants!$B$29*$BH247+Constants!$B$30*$BI247)*IF($BG247,1,MAX(0,MIN(1,(Constants!$B$20-AF247)/Constants!$B$20))))))</f>
        <v/>
      </c>
      <c r="CQ247" s="74" t="str">
        <f aca="false">IF(CP247="","",CP247*CK247)</f>
        <v/>
      </c>
      <c r="CR247" s="75" t="str">
        <f aca="false">IF(OR($BK247&lt;&gt;Constants!$B$12,NOT($CJ247)),"",CM247+CO247+CQ247)</f>
        <v/>
      </c>
      <c r="CS247" s="73" t="str">
        <f aca="false">IF(OR($BK247&lt;&gt;Constants!$B$12,ISBLANK($C247)),"",BW247)</f>
        <v/>
      </c>
      <c r="CT247" s="74" t="str">
        <f aca="false">IF(OR($BK247&lt;&gt;Constants!$B$12,ISBLANK($C247)),"",CG247)</f>
        <v/>
      </c>
      <c r="CU247" s="75" t="str">
        <f aca="false">IF(OR($BK247&lt;&gt;Constants!$B$12,ISBLANK($C247)),"",CR247)</f>
        <v/>
      </c>
      <c r="CV247" s="74" t="str">
        <f aca="false">IF(OR($BK247&lt;&gt;Constants!$B$12,ISBLANK($C247)),"",IF(COUNT(CS247:CU247)=0,0,MAX(CS247:CU247)))</f>
        <v/>
      </c>
      <c r="CW247" s="74" t="str">
        <f aca="false">IF($BK247&lt;&gt;Constants!$B$12,"",CV247)</f>
        <v/>
      </c>
      <c r="CX247" s="74" t="str">
        <f aca="false">IF(ISNUMBER(CW247), RANK(CW247,$CW$11:$CW$510), "")</f>
        <v/>
      </c>
      <c r="CY247" s="73" t="str">
        <f aca="false">IF(OR($BK247&lt;&gt;Constants!$B$12,ISBLANK($C247)),"",MAX(BT247,CD247,CO247))</f>
        <v/>
      </c>
      <c r="CZ247" s="74" t="str">
        <f aca="false">IF(ISNUMBER(CY247), RANK(CY247,CY$11:CY$510), "")</f>
        <v/>
      </c>
      <c r="DA247" s="74" t="str">
        <f aca="false">IF(OR($BK247&lt;&gt;Constants!$B$12,ISBLANK($C247)),"",MAX(AM247,AU247,IF($CH247,BC247,0)))</f>
        <v/>
      </c>
      <c r="DB247" s="74" t="str">
        <f aca="false">IF(ISNUMBER(DA247), RANK(DA247,DA$11:DA$510,1), "")</f>
        <v/>
      </c>
      <c r="DC247" s="74" t="str">
        <f aca="false">IF(OR($BK247&lt;&gt;Constants!$B$12,ISBLANK($C247)),"",MAX(BV247,CF247,CQ247))</f>
        <v/>
      </c>
      <c r="DD247" s="74" t="str">
        <f aca="false">IF(ISNUMBER(DC247),RANK(DC247,DC$11:DC$510),"")</f>
        <v/>
      </c>
      <c r="DE247" s="77" t="str">
        <f aca="false">IFERROR(IF(OR($BK247&lt;&gt;Constants!$B$12, ISBLANK($C247)),"",LARGE(CS247:CU247,2)), 0)</f>
        <v/>
      </c>
      <c r="DF247" s="75" t="str">
        <f aca="false">IF(ISNUMBER(DE247), RANK(DE247,DE$11:DE$510), "")</f>
        <v/>
      </c>
      <c r="DG247" s="74" t="str">
        <f aca="false">IF(ISBLANK($C247),"",IF(BK247=Constants!$B$12,RANK($CX247, $CX$11:$CX$510, 1)+
SUMPRODUCT(--($CX$11:$CX$510=$CX247),--($CZ247&gt;$CZ$11:$CZ$510))+
SUMPRODUCT(--($CX$11:$CX$510=$CX247),--($CZ247=$CZ$11:$CZ$510),--($DB247&gt;$DB$11:$DB$510))+
SUMPRODUCT(--($CX$11:$CX$510=$CX247),--($CZ247=$CZ$11:$CZ$510),--($DB247=$DB$11:$DB$510), --($DD247&gt;$DD$11:$DD$510))+
SUMPRODUCT(--($CX$11:$CX$510=$CX247),--($CZ247=$CZ$11:$CZ$510),--($DB247=$DB$11:$DB$510), --($DD247=$DD$11:$DD$510), --($DF247&gt;$DF$11:$DF$510))
,BK247)
)</f>
        <v/>
      </c>
      <c r="DH247" s="74" t="str">
        <f aca="false">IF(ISBLANK(C247),"",IF(BK247&lt;&gt;Constants!$B$12, BK247, CX247-DG247))</f>
        <v/>
      </c>
      <c r="DI247" s="75"/>
      <c r="DJ247" s="78"/>
      <c r="DK247" s="79" t="str">
        <f aca="false">IF(ISBLANK($C247),"",IF($BK247=Constants!$B$13,$BM247,""))</f>
        <v/>
      </c>
      <c r="DL247" s="78" t="str">
        <f aca="false">IF(ISBLANK($C247),"",IF($BK247&lt;&gt;Constants!$B$12,"",IF(COUNT($CS247:$CU247)=0,"",MATCH($CV247,$CS247:$CU247,0))))</f>
        <v/>
      </c>
      <c r="DM247" s="80" t="str">
        <f aca="false">IF(ISNUMBER($DL247),CHOOSE($DL247,$BR247,$CB247,$CM247),"")</f>
        <v/>
      </c>
      <c r="DN247" s="80" t="str">
        <f aca="false">IF(ISNUMBER($DL247),CHOOSE($DL247,$BT247,$CD247,$CO247),"")</f>
        <v/>
      </c>
      <c r="DO247" s="80" t="str">
        <f aca="false">IF(ISNUMBER($DL247),CHOOSE($DL247,$BV247,$CF247,$CQ247),"")</f>
        <v/>
      </c>
      <c r="DP247" s="81" t="str">
        <f aca="false">IF(ISBLANK(C247),"",IF(BK247&lt;&gt;Constants!$B$12, BK247 ,CW247))</f>
        <v/>
      </c>
      <c r="DQ247" s="82" t="str">
        <f aca="false">IF(ISBLANK($C247),"",IF($BK247&lt;&gt;Constants!$B$12,$BK247,$BL247))</f>
        <v/>
      </c>
      <c r="DR247" s="82" t="str">
        <f aca="false">IF(ISBLANK(C247),"",DH247)</f>
        <v/>
      </c>
      <c r="DS247" s="82" t="str">
        <f aca="false">IF(ISBLANK(C247),"",DG247)</f>
        <v/>
      </c>
      <c r="DT247" s="83" t="str">
        <f aca="false">IF(ISBLANK(C247),
  "",
IF(DS247=Constants!$B$9,COUNTA($C$11:$C510)+2,IF(DS247=Constants!$B$10,COUNTA($C$11:$C510)+1,IF(DS247=Constants!$B$11,COUNTA($C$11:$C510),DS247))))</f>
        <v/>
      </c>
      <c r="DU247" s="3"/>
      <c r="DV247" s="84" t="n">
        <f aca="false">IF(OR(ISNUMBER(DS247),DS247="DQ",DS247="P",DS247="NS"),
    1,
    0
)</f>
        <v>0</v>
      </c>
      <c r="DW247" s="84" t="n">
        <v>237</v>
      </c>
      <c r="DX247" s="84" t="str">
        <f aca="false">IF(ISBLANK($C247),"",IF(ISNUMBER(DT247),DT247+ROW($B247)/1000,""))</f>
        <v/>
      </c>
      <c r="DY247" s="84" t="str">
        <f aca="false">IF(ISNUMBER(DX247), RANK(DX247,DX$11:DX$510,1), "")</f>
        <v/>
      </c>
      <c r="DZ247" s="84" t="str">
        <f aca="false">IF(ISBLANK($C247),
    "",
    $B247
)</f>
        <v/>
      </c>
      <c r="EA247" s="84" t="str">
        <f aca="false">IF(ISBLANK($C247),
    "",
    $C247
)</f>
        <v/>
      </c>
      <c r="EB247" s="84" t="str">
        <f aca="false">IF(ISBLANK($C247),
    "",
    $D247
)</f>
        <v/>
      </c>
      <c r="EC247" s="84" t="str">
        <f aca="false">IF(ISBLANK($C247),"",$DQ247)</f>
        <v/>
      </c>
      <c r="ED247" s="86" t="str">
        <f aca="false">DP247</f>
        <v/>
      </c>
      <c r="EE247" s="84" t="str">
        <f aca="false">IF(ISBLANK($C247),
    "",
    DS247
)</f>
        <v/>
      </c>
      <c r="EF247" s="87" t="str">
        <f aca="false">IF(DW247&gt;DV$10,
    "",
    VLOOKUP(DW247,DY$11:EE745,7,FALSE())
)</f>
        <v/>
      </c>
      <c r="EG247" s="88" t="str">
        <f aca="false">IF(DW247&gt;DV$10,
    "",
    VLOOKUP(DW247,DY$11:EE745,2,FALSE())
)</f>
        <v/>
      </c>
      <c r="EH247" s="88" t="str">
        <f aca="false">IF(DW247&gt;DV$10,
    "",
    VLOOKUP(DW247,DY$11:EE745,3,FALSE())
)</f>
        <v/>
      </c>
      <c r="EI247" s="88" t="str">
        <f aca="false">IF(DW247&gt;DV$10,
    "",
    VLOOKUP(DW247,DY$11:EE745,4,FALSE())
)</f>
        <v/>
      </c>
      <c r="EJ247" s="89" t="str">
        <f aca="false">IF(DW247&gt;DV$10,
    "",
    VLOOKUP(DW247,DY$11:EE745,6,FALSE())
)</f>
        <v/>
      </c>
      <c r="EK247" s="59"/>
    </row>
    <row r="248" customFormat="false" ht="15.75" hidden="false" customHeight="false" outlineLevel="0" collapsed="false">
      <c r="A248" s="3"/>
      <c r="B248" s="153"/>
      <c r="C248" s="154"/>
      <c r="D248" s="135"/>
      <c r="E248" s="158"/>
      <c r="F248" s="137"/>
      <c r="G248" s="137"/>
      <c r="H248" s="138"/>
      <c r="I248" s="139"/>
      <c r="J248" s="140"/>
      <c r="K248" s="140"/>
      <c r="L248" s="140"/>
      <c r="M248" s="140"/>
      <c r="N248" s="141"/>
      <c r="O248" s="142"/>
      <c r="P248" s="137"/>
      <c r="Q248" s="138"/>
      <c r="R248" s="139"/>
      <c r="S248" s="140"/>
      <c r="T248" s="140"/>
      <c r="U248" s="140"/>
      <c r="V248" s="140"/>
      <c r="W248" s="141"/>
      <c r="X248" s="142"/>
      <c r="Y248" s="137"/>
      <c r="Z248" s="138"/>
      <c r="AA248" s="139"/>
      <c r="AB248" s="140"/>
      <c r="AC248" s="140"/>
      <c r="AD248" s="140"/>
      <c r="AE248" s="140"/>
      <c r="AF248" s="141"/>
      <c r="AG248" s="143"/>
      <c r="AH248" s="139"/>
      <c r="AI248" s="116"/>
      <c r="AJ248" s="116" t="str">
        <f aca="false">IF(ISBLANK($C248),
  "",
IF(E248=Constants!$B$7,
  TRUE(),
IF(E248=Constants!$B$8,
  FALSE(),
  TRUE()
)))</f>
        <v/>
      </c>
      <c r="AK248" s="117" t="str">
        <f aca="false">IF(ISBLANK($C248),"",IF(F248=Constants!$B$8,FALSE(),TRUE()))</f>
        <v/>
      </c>
      <c r="AL248" s="117" t="str">
        <f aca="false">IF(ISBLANK($C248),"",COUNTA($G248:$O248)&gt;0)</f>
        <v/>
      </c>
      <c r="AM248" s="117" t="str">
        <f aca="false">IF(OR(ISBLANK($C248),$AL248&lt;&gt;TRUE()),"",IF(ISBLANK(G248),Constants!$B$27,MAX(0,G248)))</f>
        <v/>
      </c>
      <c r="AN248" s="117" t="str">
        <f aca="false">IF(OR(ISBLANK($C248),$AL248&lt;&gt;TRUE()),"",IF(ISBLANK(H248),Constants!$B$28,MAX(0,H248)))</f>
        <v/>
      </c>
      <c r="AO248" s="117" t="str">
        <f aca="false">IF(OR(ISBLANK($C248),$AL248&lt;&gt;TRUE()),"",IF(J248=Constants!$B$7,TRUE(),IF(J248=Constants!$B$8,FALSE(),TRUE())))</f>
        <v/>
      </c>
      <c r="AP248" s="117" t="str">
        <f aca="false">IF(OR(ISBLANK($C248),$AL248&lt;&gt;TRUE()),"",IF(I248=Constants!$B$7,TRUE(),IF(I248=Constants!$B$8,FALSE(),TRUE())))</f>
        <v/>
      </c>
      <c r="AQ248" s="117" t="str">
        <f aca="false">IF(OR(ISBLANK($C248),$AL248&lt;&gt;TRUE()),"",IF(K248=Constants!$B$33,TRUE(),IF(K248=Constants!$B$34,FALSE(),IF(AND(ISNUMBER(O248),OR(ISBLANK(N248),N248=0)),TRUE(),IF(AND(ISBLANK(O248),ISNUMBER(N248),N248&lt;&gt;0),FALSE(),"")))))</f>
        <v/>
      </c>
      <c r="AR248" s="117" t="str">
        <f aca="false">IF(OR(ISBLANK($C248),$AL248&lt;&gt;TRUE()),"",IF(ISBLANK(L248),Constants!$B$35,MAX(0,MIN(Constants!$B$31,L248))))</f>
        <v/>
      </c>
      <c r="AS248" s="117" t="str">
        <f aca="false">IF(OR(ISBLANK($C248),$AL248&lt;&gt;TRUE()),"",IF(ISBLANK(M248),Constants!$B$35,MAX(0,MIN(Constants!$B$32,M248))))</f>
        <v/>
      </c>
      <c r="AT248" s="117" t="str">
        <f aca="false">IF(ISBLANK($C248),"",COUNTA($P248:$X248)&gt;0)</f>
        <v/>
      </c>
      <c r="AU248" s="117" t="str">
        <f aca="false">IF(OR(ISBLANK($C248),$AT248&lt;&gt;TRUE()),"",IF(ISBLANK(P248),Constants!$B$27,MAX(0,P248)))</f>
        <v/>
      </c>
      <c r="AV248" s="117" t="str">
        <f aca="false">IF(OR(ISBLANK($C248),$AT248&lt;&gt;TRUE()),"",IF(ISBLANK(Q248),Constants!$B$28,MAX(0,Q248)))</f>
        <v/>
      </c>
      <c r="AW248" s="117" t="str">
        <f aca="false">IF(OR(ISBLANK($C248),$AT248&lt;&gt;TRUE()),"",IF(S248=Constants!$B$7,TRUE(),IF(S248=Constants!$B$8,FALSE(),TRUE())))</f>
        <v/>
      </c>
      <c r="AX248" s="117" t="str">
        <f aca="false">IF(OR(ISBLANK($C248),$AT248&lt;&gt;TRUE()),"",IF(R248=Constants!$B$7,TRUE(),IF(R248=Constants!$B$8,FALSE(),TRUE())))</f>
        <v/>
      </c>
      <c r="AY248" s="117" t="str">
        <f aca="false">IF(OR(ISBLANK($C248),$AT248&lt;&gt;TRUE()),"",IF(T248=Constants!$B$33,TRUE(),IF(T248=Constants!$B$34,FALSE(),IF(AND(ISNUMBER(X248),OR(ISBLANK(W248),W248=0)),TRUE(),IF(AND(ISBLANK(X248),ISNUMBER(W248),W248&lt;&gt;0),FALSE(),"")))))</f>
        <v/>
      </c>
      <c r="AZ248" s="117" t="str">
        <f aca="false">IF(OR(ISBLANK($C248),$AT248&lt;&gt;TRUE()),"",IF(ISBLANK(U248),Constants!$B$35,MAX(0,MIN(Constants!$B$31,U248))))</f>
        <v/>
      </c>
      <c r="BA248" s="117" t="str">
        <f aca="false">IF(OR(ISBLANK($C248),$AT248&lt;&gt;TRUE()),"",IF(ISBLANK(V248),Constants!$B$35,MAX(0,MIN(Constants!$B$32,V248))))</f>
        <v/>
      </c>
      <c r="BB248" s="117" t="str">
        <f aca="false">IF(ISBLANK($C248),"",COUNTA($Y248:$AG248)&gt;0)</f>
        <v/>
      </c>
      <c r="BC248" s="117" t="str">
        <f aca="false">IF(OR(ISBLANK($C248),$BB248&lt;&gt;TRUE()),"",IF(ISBLANK(Y248),Constants!$B$27,MAX(0,Y248)))</f>
        <v/>
      </c>
      <c r="BD248" s="117" t="str">
        <f aca="false">IF(OR(ISBLANK($C248),$BB248&lt;&gt;TRUE()),"",IF(ISBLANK(Z248),Constants!$B$28,MAX(0,Z248)))</f>
        <v/>
      </c>
      <c r="BE248" s="117" t="str">
        <f aca="false">IF(OR(ISBLANK($C248),$BB248&lt;&gt;TRUE()),"",IF(AB248=Constants!$B$7,TRUE(),IF(AB248=Constants!$B$8,FALSE(),TRUE())))</f>
        <v/>
      </c>
      <c r="BF248" s="117" t="str">
        <f aca="false">IF(OR(ISBLANK($C248),$BB248&lt;&gt;TRUE()),"",IF(AA248=Constants!$B$7,TRUE(),IF(AA248=Constants!$B$8,FALSE(),TRUE())))</f>
        <v/>
      </c>
      <c r="BG248" s="117" t="str">
        <f aca="false">IF(OR(ISBLANK($C248),$BB248&lt;&gt;TRUE()),"",IF(AC248=Constants!$B$33,TRUE(),IF(AC248=Constants!$B$34,FALSE(),IF(AND(ISNUMBER(AG248),OR(ISBLANK(AF248),AF248=0)),TRUE(),IF(AND(ISBLANK(AG248),ISNUMBER(AF248),AF248&lt;&gt;0),FALSE(),"")))))</f>
        <v/>
      </c>
      <c r="BH248" s="117" t="str">
        <f aca="false">IF(OR(ISBLANK($C248),$BB248&lt;&gt;TRUE()),"",IF(ISBLANK(AD248),Constants!$B$35,MAX(0,MIN(Constants!$B$31,AD248))))</f>
        <v/>
      </c>
      <c r="BI248" s="117" t="str">
        <f aca="false">IF(OR(ISBLANK($C248),$BB248&lt;&gt;TRUE()),"",IF(ISBLANK(AE248),Constants!$B$35,MAX(0,MIN(Constants!$B$32,AE248))))</f>
        <v/>
      </c>
      <c r="BJ248" s="118" t="str">
        <f aca="false">IF(ISBLANK($C248),
  "",
IF(AH248=Constants!$B$7,
  TRUE(),
IF(AH248=Constants!$B$8,
  FALSE(),
  FALSE()
)))</f>
        <v/>
      </c>
      <c r="BK248" s="117" t="str">
        <f aca="false">IF(ISBLANK($C248),"",IF($BJ248,Constants!$B$9,IF(COUNTA($E248:$AH248)=0,Constants!$B$10,IF(NOT($AK248),Constants!$B$11,IF(AND(NOT(ISNUMBER($BM248)),COUNTA($O248,$X248,$AG248)&gt;0),Constants!$B$13,Constants!$B$12)))))</f>
        <v/>
      </c>
      <c r="BL248" s="117" t="str">
        <f aca="false">IF(ISBLANK($C248),"",IF($BK248&lt;&gt;Constants!$B$12,$BK248,Constants!$B$4))</f>
        <v/>
      </c>
      <c r="BM248" s="116" t="str">
        <f aca="false">IF(OR(ISBLANK($D$8), NOT(ISNUMBER($D$8))), Constants!$B$17,$D$8)</f>
        <v>ERROR: Set Target Time in cell D8</v>
      </c>
      <c r="BN248" s="119" t="str">
        <f aca="false">IF(OR($BK248&lt;&gt;Constants!$B$12,$AL248&lt;&gt;TRUE()),"",IF(NOT($AO248),TRUE(),IF($AQ248="","",$AQ248)))</f>
        <v/>
      </c>
      <c r="BO248" s="120" t="n">
        <f aca="false">IF(BN248="",FALSE(),IF(NOT($AO248),TRUE(),IF($AQ248,ISNUMBER(O248),ISNUMBER(N248))))</f>
        <v>0</v>
      </c>
      <c r="BP248" s="121" t="str">
        <f aca="false">IF(BO248,IF($AJ248,1,Constants!$B$22)*POWER(Constants!$B$23,MAX($AM248,0))*POWER(Constants!$B$24,MAX($AN248,0)),"")</f>
        <v/>
      </c>
      <c r="BQ248" s="117" t="str">
        <f aca="false">IF(OR($BK248&lt;&gt;Constants!$B$12,NOT($BO248)),"",IF(NOT($AO248),0,Constants!$B$19*IF($AQ248,1,MAX(0,MIN(1,(Constants!$B$20-N248)/Constants!$B$20)))))</f>
        <v/>
      </c>
      <c r="BR248" s="117" t="str">
        <f aca="false">IF(BQ248="","",BQ248*IF($AP248,1,Constants!$B$25)*BP248)</f>
        <v/>
      </c>
      <c r="BS248" s="117" t="str">
        <f aca="false">IF(OR($BK248&lt;&gt;Constants!$B$12,NOT($BO248)),"",IF(NOT($AO248),0,IF(NOT($AQ248),0,MAX(0,Constants!$B$21*(1-ABS(O248-$BM248)/$BM248)))))</f>
        <v/>
      </c>
      <c r="BT248" s="117" t="str">
        <f aca="false">IF(BS248="","",BS248*BP248)</f>
        <v/>
      </c>
      <c r="BU248" s="117" t="str">
        <f aca="false">IF(OR($BK248&lt;&gt;Constants!$B$12,NOT($BO248)),"",IF(OR(NOT($AO248),NOT($AP248)),0,MIN(Constants!$B$18,(Constants!$B$29*$AR248+Constants!$B$30*$AS248)*IF($AQ248,1,MAX(0,MIN(1,(Constants!$B$20-N248)/Constants!$B$20))))))</f>
        <v/>
      </c>
      <c r="BV248" s="117" t="str">
        <f aca="false">IF(BU248="","",BU248*BP248)</f>
        <v/>
      </c>
      <c r="BW248" s="122" t="str">
        <f aca="false">IF(OR($BK248&lt;&gt;Constants!$B$12,NOT($BO248)),"",BR248+BT248+BV248)</f>
        <v/>
      </c>
      <c r="BX248" s="119" t="str">
        <f aca="false">IF(OR($BK248&lt;&gt;Constants!$B$12,$AT248&lt;&gt;TRUE()),"",IF(NOT($AW248),TRUE(),IF($AY248="","",$AY248)))</f>
        <v/>
      </c>
      <c r="BY248" s="120" t="n">
        <f aca="false">IF(BX248="",FALSE(),IF(NOT($AW248),TRUE(),IF($AY248,ISNUMBER(X248),ISNUMBER(W248))))</f>
        <v>0</v>
      </c>
      <c r="BZ248" s="121" t="str">
        <f aca="false">IF(BY248,IF($AJ248,1,Constants!$B$22)*POWER(Constants!$B$23,MAX($AU248,0))*POWER(Constants!$B$24,MAX($AV248,0)),"")</f>
        <v/>
      </c>
      <c r="CA248" s="117" t="str">
        <f aca="false">IF(OR($BK248&lt;&gt;Constants!$B$12,NOT($BY248)),"",IF(NOT($AW248),0,Constants!$B$19*IF($AY248,1,MAX(0,MIN(1,(Constants!$B$20-W248)/Constants!$B$20)))))</f>
        <v/>
      </c>
      <c r="CB248" s="117" t="str">
        <f aca="false">IF(CA248="","",CA248*IF($AX248,1,Constants!$B$25)*BZ248)</f>
        <v/>
      </c>
      <c r="CC248" s="117" t="str">
        <f aca="false">IF(OR($BK248&lt;&gt;Constants!$B$12,NOT($BY248)),"",IF(NOT($AW248),0,IF(NOT($AY248),0,MAX(0,Constants!$B$21*(1-ABS(X248-$BM248)/$BM248)))))</f>
        <v/>
      </c>
      <c r="CD248" s="117" t="str">
        <f aca="false">IF(CC248="","",CC248*BZ248)</f>
        <v/>
      </c>
      <c r="CE248" s="117" t="str">
        <f aca="false">IF(OR($BK248&lt;&gt;Constants!$B$12,NOT($BY248)),"",IF(OR(NOT($AW248),NOT($AX248)),0,MIN(Constants!$B$18,(Constants!$B$29*$AZ248+Constants!$B$30*$BA248)*IF($AY248,1,MAX(0,MIN(1,(Constants!$B$20-W248)/Constants!$B$20))))))</f>
        <v/>
      </c>
      <c r="CF248" s="117" t="str">
        <f aca="false">IF(CE248="","",CE248*BZ248)</f>
        <v/>
      </c>
      <c r="CG248" s="122" t="str">
        <f aca="false">IF(OR($BK248&lt;&gt;Constants!$B$12,NOT($BY248)),"",CB248+CD248+CF248)</f>
        <v/>
      </c>
      <c r="CH248" s="119" t="n">
        <f aca="false">IF(OR(BN248="",BX248=""),TRUE(),BN248&lt;&gt;BX248)</f>
        <v>1</v>
      </c>
      <c r="CI248" s="117" t="str">
        <f aca="false">IF(OR($BK248&lt;&gt;Constants!$B$12,$BB248&lt;&gt;TRUE(),NOT($CH248)),"",IF(NOT($BE248),TRUE(),IF($BG248="","",$BG248)))</f>
        <v/>
      </c>
      <c r="CJ248" s="120" t="n">
        <f aca="false">IF(CI248="",FALSE(),IF(NOT($BE248),TRUE(),IF($BG248,ISNUMBER(AG248),ISNUMBER(AF248))))</f>
        <v>0</v>
      </c>
      <c r="CK248" s="121" t="str">
        <f aca="false">IF(CJ248,IF($AJ248,1,Constants!$B$22)*POWER(Constants!$B$23,MAX($BC248,0))*POWER(Constants!$B$24,MAX($BD248,0)),"")</f>
        <v/>
      </c>
      <c r="CL248" s="117" t="str">
        <f aca="false">IF(OR($BK248&lt;&gt;Constants!$B$12,NOT($CJ248)),"",IF(NOT($BE248),0,Constants!$B$19*IF($BG248,1,MAX(0,MIN(1,(Constants!$B$20-AF248)/Constants!$B$20)))))</f>
        <v/>
      </c>
      <c r="CM248" s="117" t="str">
        <f aca="false">IF(CL248="","",CL248*IF($BF248,1,Constants!$B$25)*CK248)</f>
        <v/>
      </c>
      <c r="CN248" s="117" t="str">
        <f aca="false">IF(OR($BK248&lt;&gt;Constants!$B$12,NOT($CJ248)),"",IF(NOT($BE248),0,IF(NOT($BG248),0,MAX(0,Constants!$B$21*(1-ABS(AG248-$BM248)/$BM248)))))</f>
        <v/>
      </c>
      <c r="CO248" s="117" t="str">
        <f aca="false">IF(CN248="","",CN248*CK248)</f>
        <v/>
      </c>
      <c r="CP248" s="117" t="str">
        <f aca="false">IF(OR($BK248&lt;&gt;Constants!$B$12,NOT($CJ248)),"",IF(OR(NOT($BE248),NOT($BF248)),0,MIN(Constants!$B$18,(Constants!$B$29*$BH248+Constants!$B$30*$BI248)*IF($BG248,1,MAX(0,MIN(1,(Constants!$B$20-AF248)/Constants!$B$20))))))</f>
        <v/>
      </c>
      <c r="CQ248" s="117" t="str">
        <f aca="false">IF(CP248="","",CP248*CK248)</f>
        <v/>
      </c>
      <c r="CR248" s="122" t="str">
        <f aca="false">IF(OR($BK248&lt;&gt;Constants!$B$12,NOT($CJ248)),"",CM248+CO248+CQ248)</f>
        <v/>
      </c>
      <c r="CS248" s="116" t="str">
        <f aca="false">IF(OR($BK248&lt;&gt;Constants!$B$12,ISBLANK($C248)),"",BW248)</f>
        <v/>
      </c>
      <c r="CT248" s="117" t="str">
        <f aca="false">IF(OR($BK248&lt;&gt;Constants!$B$12,ISBLANK($C248)),"",CG248)</f>
        <v/>
      </c>
      <c r="CU248" s="118" t="str">
        <f aca="false">IF(OR($BK248&lt;&gt;Constants!$B$12,ISBLANK($C248)),"",CR248)</f>
        <v/>
      </c>
      <c r="CV248" s="117" t="str">
        <f aca="false">IF(OR($BK248&lt;&gt;Constants!$B$12,ISBLANK($C248)),"",IF(COUNT(CS248:CU248)=0,0,MAX(CS248:CU248)))</f>
        <v/>
      </c>
      <c r="CW248" s="117" t="str">
        <f aca="false">IF($BK248&lt;&gt;Constants!$B$12,"",CV248)</f>
        <v/>
      </c>
      <c r="CX248" s="117" t="str">
        <f aca="false">IF(ISNUMBER(CW248), RANK(CW248,$CW$11:$CW$510), "")</f>
        <v/>
      </c>
      <c r="CY248" s="116" t="str">
        <f aca="false">IF(OR($BK248&lt;&gt;Constants!$B$12,ISBLANK($C248)),"",MAX(BT248,CD248,CO248))</f>
        <v/>
      </c>
      <c r="CZ248" s="117" t="str">
        <f aca="false">IF(ISNUMBER(CY248), RANK(CY248,CY$11:CY$510), "")</f>
        <v/>
      </c>
      <c r="DA248" s="117" t="str">
        <f aca="false">IF(OR($BK248&lt;&gt;Constants!$B$12,ISBLANK($C248)),"",MAX(AM248,AU248,IF($CH248,BC248,0)))</f>
        <v/>
      </c>
      <c r="DB248" s="117" t="str">
        <f aca="false">IF(ISNUMBER(DA248), RANK(DA248,DA$11:DA$510,1), "")</f>
        <v/>
      </c>
      <c r="DC248" s="117" t="str">
        <f aca="false">IF(OR($BK248&lt;&gt;Constants!$B$12,ISBLANK($C248)),"",MAX(BV248,CF248,CQ248))</f>
        <v/>
      </c>
      <c r="DD248" s="117" t="str">
        <f aca="false">IF(ISNUMBER(DC248),RANK(DC248,DC$11:DC$510),"")</f>
        <v/>
      </c>
      <c r="DE248" s="123" t="str">
        <f aca="false">IFERROR(IF(OR($BK248&lt;&gt;Constants!$B$12, ISBLANK($C248)),"",LARGE(CS248:CU248,2)), 0)</f>
        <v/>
      </c>
      <c r="DF248" s="118" t="str">
        <f aca="false">IF(ISNUMBER(DE248), RANK(DE248,DE$11:DE$510), "")</f>
        <v/>
      </c>
      <c r="DG248" s="117" t="str">
        <f aca="false">IF(ISBLANK($C248),"",IF(BK248=Constants!$B$12,RANK($CX248, $CX$11:$CX$510, 1)+
SUMPRODUCT(--($CX$11:$CX$510=$CX248),--($CZ248&gt;$CZ$11:$CZ$510))+
SUMPRODUCT(--($CX$11:$CX$510=$CX248),--($CZ248=$CZ$11:$CZ$510),--($DB248&gt;$DB$11:$DB$510))+
SUMPRODUCT(--($CX$11:$CX$510=$CX248),--($CZ248=$CZ$11:$CZ$510),--($DB248=$DB$11:$DB$510), --($DD248&gt;$DD$11:$DD$510))+
SUMPRODUCT(--($CX$11:$CX$510=$CX248),--($CZ248=$CZ$11:$CZ$510),--($DB248=$DB$11:$DB$510), --($DD248=$DD$11:$DD$510), --($DF248&gt;$DF$11:$DF$510))
,BK248)
)</f>
        <v/>
      </c>
      <c r="DH248" s="117" t="str">
        <f aca="false">IF(ISBLANK(C248),"",IF(BK248&lt;&gt;Constants!$B$12, BK248, CX248-DG248))</f>
        <v/>
      </c>
      <c r="DI248" s="118"/>
      <c r="DJ248" s="124"/>
      <c r="DK248" s="125" t="str">
        <f aca="false">IF(ISBLANK($C248),"",IF($BK248=Constants!$B$13,$BM248,""))</f>
        <v/>
      </c>
      <c r="DL248" s="124" t="str">
        <f aca="false">IF(ISBLANK($C248),"",IF($BK248&lt;&gt;Constants!$B$12,"",IF(COUNT($CS248:$CU248)=0,"",MATCH($CV248,$CS248:$CU248,0))))</f>
        <v/>
      </c>
      <c r="DM248" s="126" t="str">
        <f aca="false">IF(ISNUMBER($DL248),CHOOSE($DL248,$BR248,$CB248,$CM248),"")</f>
        <v/>
      </c>
      <c r="DN248" s="126" t="str">
        <f aca="false">IF(ISNUMBER($DL248),CHOOSE($DL248,$BT248,$CD248,$CO248),"")</f>
        <v/>
      </c>
      <c r="DO248" s="126" t="str">
        <f aca="false">IF(ISNUMBER($DL248),CHOOSE($DL248,$BV248,$CF248,$CQ248),"")</f>
        <v/>
      </c>
      <c r="DP248" s="127" t="str">
        <f aca="false">IF(ISBLANK(C248),"",IF(BK248&lt;&gt;Constants!$B$12, BK248 ,CW248))</f>
        <v/>
      </c>
      <c r="DQ248" s="128" t="str">
        <f aca="false">IF(ISBLANK($C248),"",IF($BK248&lt;&gt;Constants!$B$12,$BK248,$BL248))</f>
        <v/>
      </c>
      <c r="DR248" s="128" t="str">
        <f aca="false">IF(ISBLANK(C248),"",DH248)</f>
        <v/>
      </c>
      <c r="DS248" s="128" t="str">
        <f aca="false">IF(ISBLANK(C248),"",DG248)</f>
        <v/>
      </c>
      <c r="DT248" s="129" t="str">
        <f aca="false">IF(ISBLANK(C248),
  "",
IF(DS248=Constants!$B$9,COUNTA($C$11:$C510)+2,IF(DS248=Constants!$B$10,COUNTA($C$11:$C510)+1,IF(DS248=Constants!$B$11,COUNTA($C$11:$C510),DS248))))</f>
        <v/>
      </c>
      <c r="DU248" s="3"/>
      <c r="DV248" s="130" t="n">
        <f aca="false">IF(OR(ISNUMBER(DS248),DS248="DQ",DS248="P",DS248="NS"),
    1,
    0
)</f>
        <v>0</v>
      </c>
      <c r="DW248" s="130" t="n">
        <v>238</v>
      </c>
      <c r="DX248" s="130" t="str">
        <f aca="false">IF(ISBLANK($C248),"",IF(ISNUMBER(DT248),DT248+ROW($B248)/1000,""))</f>
        <v/>
      </c>
      <c r="DY248" s="130" t="str">
        <f aca="false">IF(ISNUMBER(DX248), RANK(DX248,DX$11:DX$510,1), "")</f>
        <v/>
      </c>
      <c r="DZ248" s="130" t="str">
        <f aca="false">IF(ISBLANK($C248),
    "",
    $B248
)</f>
        <v/>
      </c>
      <c r="EA248" s="130" t="str">
        <f aca="false">IF(ISBLANK($C248),
    "",
    $C248
)</f>
        <v/>
      </c>
      <c r="EB248" s="130" t="str">
        <f aca="false">IF(ISBLANK($C248),
    "",
    $D248
)</f>
        <v/>
      </c>
      <c r="EC248" s="130" t="str">
        <f aca="false">IF(ISBLANK($C248),"",$DQ248)</f>
        <v/>
      </c>
      <c r="ED248" s="131" t="str">
        <f aca="false">DP248</f>
        <v/>
      </c>
      <c r="EE248" s="130" t="str">
        <f aca="false">IF(ISBLANK($C248),
    "",
    DS248
)</f>
        <v/>
      </c>
      <c r="EF248" s="132" t="str">
        <f aca="false">IF(DW248&gt;DV$10,
    "",
    VLOOKUP(DW248,DY$11:EE746,7,FALSE())
)</f>
        <v/>
      </c>
      <c r="EG248" s="133" t="str">
        <f aca="false">IF(DW248&gt;DV$10,
    "",
    VLOOKUP(DW248,DY$11:EE746,2,FALSE())
)</f>
        <v/>
      </c>
      <c r="EH248" s="133" t="str">
        <f aca="false">IF(DW248&gt;DV$10,
    "",
    VLOOKUP(DW248,DY$11:EE746,3,FALSE())
)</f>
        <v/>
      </c>
      <c r="EI248" s="133" t="str">
        <f aca="false">IF(DW248&gt;DV$10,
    "",
    VLOOKUP(DW248,DY$11:EE746,4,FALSE())
)</f>
        <v/>
      </c>
      <c r="EJ248" s="134" t="str">
        <f aca="false">IF(DW248&gt;DV$10,
    "",
    VLOOKUP(DW248,DY$11:EE746,6,FALSE())
)</f>
        <v/>
      </c>
      <c r="EK248" s="59"/>
    </row>
    <row r="249" customFormat="false" ht="15.75" hidden="false" customHeight="false" outlineLevel="0" collapsed="false">
      <c r="A249" s="3"/>
      <c r="B249" s="153"/>
      <c r="C249" s="154"/>
      <c r="D249" s="135"/>
      <c r="E249" s="158"/>
      <c r="F249" s="137"/>
      <c r="G249" s="137"/>
      <c r="H249" s="138"/>
      <c r="I249" s="139"/>
      <c r="J249" s="140"/>
      <c r="K249" s="140"/>
      <c r="L249" s="140"/>
      <c r="M249" s="140"/>
      <c r="N249" s="141"/>
      <c r="O249" s="142"/>
      <c r="P249" s="137"/>
      <c r="Q249" s="138"/>
      <c r="R249" s="139"/>
      <c r="S249" s="140"/>
      <c r="T249" s="140"/>
      <c r="U249" s="140"/>
      <c r="V249" s="140"/>
      <c r="W249" s="141"/>
      <c r="X249" s="142"/>
      <c r="Y249" s="137"/>
      <c r="Z249" s="138"/>
      <c r="AA249" s="139"/>
      <c r="AB249" s="140"/>
      <c r="AC249" s="140"/>
      <c r="AD249" s="140"/>
      <c r="AE249" s="140"/>
      <c r="AF249" s="141"/>
      <c r="AG249" s="143"/>
      <c r="AH249" s="139"/>
      <c r="AI249" s="116"/>
      <c r="AJ249" s="116" t="str">
        <f aca="false">IF(ISBLANK($C249),
  "",
IF(E249=Constants!$B$7,
  TRUE(),
IF(E249=Constants!$B$8,
  FALSE(),
  TRUE()
)))</f>
        <v/>
      </c>
      <c r="AK249" s="117" t="str">
        <f aca="false">IF(ISBLANK($C249),"",IF(F249=Constants!$B$8,FALSE(),TRUE()))</f>
        <v/>
      </c>
      <c r="AL249" s="117" t="str">
        <f aca="false">IF(ISBLANK($C249),"",COUNTA($G249:$O249)&gt;0)</f>
        <v/>
      </c>
      <c r="AM249" s="117" t="str">
        <f aca="false">IF(OR(ISBLANK($C249),$AL249&lt;&gt;TRUE()),"",IF(ISBLANK(G249),Constants!$B$27,MAX(0,G249)))</f>
        <v/>
      </c>
      <c r="AN249" s="117" t="str">
        <f aca="false">IF(OR(ISBLANK($C249),$AL249&lt;&gt;TRUE()),"",IF(ISBLANK(H249),Constants!$B$28,MAX(0,H249)))</f>
        <v/>
      </c>
      <c r="AO249" s="117" t="str">
        <f aca="false">IF(OR(ISBLANK($C249),$AL249&lt;&gt;TRUE()),"",IF(J249=Constants!$B$7,TRUE(),IF(J249=Constants!$B$8,FALSE(),TRUE())))</f>
        <v/>
      </c>
      <c r="AP249" s="117" t="str">
        <f aca="false">IF(OR(ISBLANK($C249),$AL249&lt;&gt;TRUE()),"",IF(I249=Constants!$B$7,TRUE(),IF(I249=Constants!$B$8,FALSE(),TRUE())))</f>
        <v/>
      </c>
      <c r="AQ249" s="117" t="str">
        <f aca="false">IF(OR(ISBLANK($C249),$AL249&lt;&gt;TRUE()),"",IF(K249=Constants!$B$33,TRUE(),IF(K249=Constants!$B$34,FALSE(),IF(AND(ISNUMBER(O249),OR(ISBLANK(N249),N249=0)),TRUE(),IF(AND(ISBLANK(O249),ISNUMBER(N249),N249&lt;&gt;0),FALSE(),"")))))</f>
        <v/>
      </c>
      <c r="AR249" s="117" t="str">
        <f aca="false">IF(OR(ISBLANK($C249),$AL249&lt;&gt;TRUE()),"",IF(ISBLANK(L249),Constants!$B$35,MAX(0,MIN(Constants!$B$31,L249))))</f>
        <v/>
      </c>
      <c r="AS249" s="117" t="str">
        <f aca="false">IF(OR(ISBLANK($C249),$AL249&lt;&gt;TRUE()),"",IF(ISBLANK(M249),Constants!$B$35,MAX(0,MIN(Constants!$B$32,M249))))</f>
        <v/>
      </c>
      <c r="AT249" s="117" t="str">
        <f aca="false">IF(ISBLANK($C249),"",COUNTA($P249:$X249)&gt;0)</f>
        <v/>
      </c>
      <c r="AU249" s="117" t="str">
        <f aca="false">IF(OR(ISBLANK($C249),$AT249&lt;&gt;TRUE()),"",IF(ISBLANK(P249),Constants!$B$27,MAX(0,P249)))</f>
        <v/>
      </c>
      <c r="AV249" s="117" t="str">
        <f aca="false">IF(OR(ISBLANK($C249),$AT249&lt;&gt;TRUE()),"",IF(ISBLANK(Q249),Constants!$B$28,MAX(0,Q249)))</f>
        <v/>
      </c>
      <c r="AW249" s="117" t="str">
        <f aca="false">IF(OR(ISBLANK($C249),$AT249&lt;&gt;TRUE()),"",IF(S249=Constants!$B$7,TRUE(),IF(S249=Constants!$B$8,FALSE(),TRUE())))</f>
        <v/>
      </c>
      <c r="AX249" s="117" t="str">
        <f aca="false">IF(OR(ISBLANK($C249),$AT249&lt;&gt;TRUE()),"",IF(R249=Constants!$B$7,TRUE(),IF(R249=Constants!$B$8,FALSE(),TRUE())))</f>
        <v/>
      </c>
      <c r="AY249" s="117" t="str">
        <f aca="false">IF(OR(ISBLANK($C249),$AT249&lt;&gt;TRUE()),"",IF(T249=Constants!$B$33,TRUE(),IF(T249=Constants!$B$34,FALSE(),IF(AND(ISNUMBER(X249),OR(ISBLANK(W249),W249=0)),TRUE(),IF(AND(ISBLANK(X249),ISNUMBER(W249),W249&lt;&gt;0),FALSE(),"")))))</f>
        <v/>
      </c>
      <c r="AZ249" s="117" t="str">
        <f aca="false">IF(OR(ISBLANK($C249),$AT249&lt;&gt;TRUE()),"",IF(ISBLANK(U249),Constants!$B$35,MAX(0,MIN(Constants!$B$31,U249))))</f>
        <v/>
      </c>
      <c r="BA249" s="117" t="str">
        <f aca="false">IF(OR(ISBLANK($C249),$AT249&lt;&gt;TRUE()),"",IF(ISBLANK(V249),Constants!$B$35,MAX(0,MIN(Constants!$B$32,V249))))</f>
        <v/>
      </c>
      <c r="BB249" s="117" t="str">
        <f aca="false">IF(ISBLANK($C249),"",COUNTA($Y249:$AG249)&gt;0)</f>
        <v/>
      </c>
      <c r="BC249" s="117" t="str">
        <f aca="false">IF(OR(ISBLANK($C249),$BB249&lt;&gt;TRUE()),"",IF(ISBLANK(Y249),Constants!$B$27,MAX(0,Y249)))</f>
        <v/>
      </c>
      <c r="BD249" s="117" t="str">
        <f aca="false">IF(OR(ISBLANK($C249),$BB249&lt;&gt;TRUE()),"",IF(ISBLANK(Z249),Constants!$B$28,MAX(0,Z249)))</f>
        <v/>
      </c>
      <c r="BE249" s="117" t="str">
        <f aca="false">IF(OR(ISBLANK($C249),$BB249&lt;&gt;TRUE()),"",IF(AB249=Constants!$B$7,TRUE(),IF(AB249=Constants!$B$8,FALSE(),TRUE())))</f>
        <v/>
      </c>
      <c r="BF249" s="117" t="str">
        <f aca="false">IF(OR(ISBLANK($C249),$BB249&lt;&gt;TRUE()),"",IF(AA249=Constants!$B$7,TRUE(),IF(AA249=Constants!$B$8,FALSE(),TRUE())))</f>
        <v/>
      </c>
      <c r="BG249" s="117" t="str">
        <f aca="false">IF(OR(ISBLANK($C249),$BB249&lt;&gt;TRUE()),"",IF(AC249=Constants!$B$33,TRUE(),IF(AC249=Constants!$B$34,FALSE(),IF(AND(ISNUMBER(AG249),OR(ISBLANK(AF249),AF249=0)),TRUE(),IF(AND(ISBLANK(AG249),ISNUMBER(AF249),AF249&lt;&gt;0),FALSE(),"")))))</f>
        <v/>
      </c>
      <c r="BH249" s="117" t="str">
        <f aca="false">IF(OR(ISBLANK($C249),$BB249&lt;&gt;TRUE()),"",IF(ISBLANK(AD249),Constants!$B$35,MAX(0,MIN(Constants!$B$31,AD249))))</f>
        <v/>
      </c>
      <c r="BI249" s="117" t="str">
        <f aca="false">IF(OR(ISBLANK($C249),$BB249&lt;&gt;TRUE()),"",IF(ISBLANK(AE249),Constants!$B$35,MAX(0,MIN(Constants!$B$32,AE249))))</f>
        <v/>
      </c>
      <c r="BJ249" s="118" t="str">
        <f aca="false">IF(ISBLANK($C249),
  "",
IF(AH249=Constants!$B$7,
  TRUE(),
IF(AH249=Constants!$B$8,
  FALSE(),
  FALSE()
)))</f>
        <v/>
      </c>
      <c r="BK249" s="117" t="str">
        <f aca="false">IF(ISBLANK($C249),"",IF($BJ249,Constants!$B$9,IF(COUNTA($E249:$AH249)=0,Constants!$B$10,IF(NOT($AK249),Constants!$B$11,IF(AND(NOT(ISNUMBER($BM249)),COUNTA($O249,$X249,$AG249)&gt;0),Constants!$B$13,Constants!$B$12)))))</f>
        <v/>
      </c>
      <c r="BL249" s="117" t="str">
        <f aca="false">IF(ISBLANK($C249),"",IF($BK249&lt;&gt;Constants!$B$12,$BK249,Constants!$B$4))</f>
        <v/>
      </c>
      <c r="BM249" s="116" t="str">
        <f aca="false">IF(OR(ISBLANK($D$8), NOT(ISNUMBER($D$8))), Constants!$B$17,$D$8)</f>
        <v>ERROR: Set Target Time in cell D8</v>
      </c>
      <c r="BN249" s="119" t="str">
        <f aca="false">IF(OR($BK249&lt;&gt;Constants!$B$12,$AL249&lt;&gt;TRUE()),"",IF(NOT($AO249),TRUE(),IF($AQ249="","",$AQ249)))</f>
        <v/>
      </c>
      <c r="BO249" s="120" t="n">
        <f aca="false">IF(BN249="",FALSE(),IF(NOT($AO249),TRUE(),IF($AQ249,ISNUMBER(O249),ISNUMBER(N249))))</f>
        <v>0</v>
      </c>
      <c r="BP249" s="121" t="str">
        <f aca="false">IF(BO249,IF($AJ249,1,Constants!$B$22)*POWER(Constants!$B$23,MAX($AM249,0))*POWER(Constants!$B$24,MAX($AN249,0)),"")</f>
        <v/>
      </c>
      <c r="BQ249" s="117" t="str">
        <f aca="false">IF(OR($BK249&lt;&gt;Constants!$B$12,NOT($BO249)),"",IF(NOT($AO249),0,Constants!$B$19*IF($AQ249,1,MAX(0,MIN(1,(Constants!$B$20-N249)/Constants!$B$20)))))</f>
        <v/>
      </c>
      <c r="BR249" s="117" t="str">
        <f aca="false">IF(BQ249="","",BQ249*IF($AP249,1,Constants!$B$25)*BP249)</f>
        <v/>
      </c>
      <c r="BS249" s="117" t="str">
        <f aca="false">IF(OR($BK249&lt;&gt;Constants!$B$12,NOT($BO249)),"",IF(NOT($AO249),0,IF(NOT($AQ249),0,MAX(0,Constants!$B$21*(1-ABS(O249-$BM249)/$BM249)))))</f>
        <v/>
      </c>
      <c r="BT249" s="117" t="str">
        <f aca="false">IF(BS249="","",BS249*BP249)</f>
        <v/>
      </c>
      <c r="BU249" s="117" t="str">
        <f aca="false">IF(OR($BK249&lt;&gt;Constants!$B$12,NOT($BO249)),"",IF(OR(NOT($AO249),NOT($AP249)),0,MIN(Constants!$B$18,(Constants!$B$29*$AR249+Constants!$B$30*$AS249)*IF($AQ249,1,MAX(0,MIN(1,(Constants!$B$20-N249)/Constants!$B$20))))))</f>
        <v/>
      </c>
      <c r="BV249" s="117" t="str">
        <f aca="false">IF(BU249="","",BU249*BP249)</f>
        <v/>
      </c>
      <c r="BW249" s="122" t="str">
        <f aca="false">IF(OR($BK249&lt;&gt;Constants!$B$12,NOT($BO249)),"",BR249+BT249+BV249)</f>
        <v/>
      </c>
      <c r="BX249" s="119" t="str">
        <f aca="false">IF(OR($BK249&lt;&gt;Constants!$B$12,$AT249&lt;&gt;TRUE()),"",IF(NOT($AW249),TRUE(),IF($AY249="","",$AY249)))</f>
        <v/>
      </c>
      <c r="BY249" s="120" t="n">
        <f aca="false">IF(BX249="",FALSE(),IF(NOT($AW249),TRUE(),IF($AY249,ISNUMBER(X249),ISNUMBER(W249))))</f>
        <v>0</v>
      </c>
      <c r="BZ249" s="121" t="str">
        <f aca="false">IF(BY249,IF($AJ249,1,Constants!$B$22)*POWER(Constants!$B$23,MAX($AU249,0))*POWER(Constants!$B$24,MAX($AV249,0)),"")</f>
        <v/>
      </c>
      <c r="CA249" s="117" t="str">
        <f aca="false">IF(OR($BK249&lt;&gt;Constants!$B$12,NOT($BY249)),"",IF(NOT($AW249),0,Constants!$B$19*IF($AY249,1,MAX(0,MIN(1,(Constants!$B$20-W249)/Constants!$B$20)))))</f>
        <v/>
      </c>
      <c r="CB249" s="117" t="str">
        <f aca="false">IF(CA249="","",CA249*IF($AX249,1,Constants!$B$25)*BZ249)</f>
        <v/>
      </c>
      <c r="CC249" s="117" t="str">
        <f aca="false">IF(OR($BK249&lt;&gt;Constants!$B$12,NOT($BY249)),"",IF(NOT($AW249),0,IF(NOT($AY249),0,MAX(0,Constants!$B$21*(1-ABS(X249-$BM249)/$BM249)))))</f>
        <v/>
      </c>
      <c r="CD249" s="117" t="str">
        <f aca="false">IF(CC249="","",CC249*BZ249)</f>
        <v/>
      </c>
      <c r="CE249" s="117" t="str">
        <f aca="false">IF(OR($BK249&lt;&gt;Constants!$B$12,NOT($BY249)),"",IF(OR(NOT($AW249),NOT($AX249)),0,MIN(Constants!$B$18,(Constants!$B$29*$AZ249+Constants!$B$30*$BA249)*IF($AY249,1,MAX(0,MIN(1,(Constants!$B$20-W249)/Constants!$B$20))))))</f>
        <v/>
      </c>
      <c r="CF249" s="117" t="str">
        <f aca="false">IF(CE249="","",CE249*BZ249)</f>
        <v/>
      </c>
      <c r="CG249" s="122" t="str">
        <f aca="false">IF(OR($BK249&lt;&gt;Constants!$B$12,NOT($BY249)),"",CB249+CD249+CF249)</f>
        <v/>
      </c>
      <c r="CH249" s="119" t="n">
        <f aca="false">IF(OR(BN249="",BX249=""),TRUE(),BN249&lt;&gt;BX249)</f>
        <v>1</v>
      </c>
      <c r="CI249" s="117" t="str">
        <f aca="false">IF(OR($BK249&lt;&gt;Constants!$B$12,$BB249&lt;&gt;TRUE(),NOT($CH249)),"",IF(NOT($BE249),TRUE(),IF($BG249="","",$BG249)))</f>
        <v/>
      </c>
      <c r="CJ249" s="120" t="n">
        <f aca="false">IF(CI249="",FALSE(),IF(NOT($BE249),TRUE(),IF($BG249,ISNUMBER(AG249),ISNUMBER(AF249))))</f>
        <v>0</v>
      </c>
      <c r="CK249" s="121" t="str">
        <f aca="false">IF(CJ249,IF($AJ249,1,Constants!$B$22)*POWER(Constants!$B$23,MAX($BC249,0))*POWER(Constants!$B$24,MAX($BD249,0)),"")</f>
        <v/>
      </c>
      <c r="CL249" s="117" t="str">
        <f aca="false">IF(OR($BK249&lt;&gt;Constants!$B$12,NOT($CJ249)),"",IF(NOT($BE249),0,Constants!$B$19*IF($BG249,1,MAX(0,MIN(1,(Constants!$B$20-AF249)/Constants!$B$20)))))</f>
        <v/>
      </c>
      <c r="CM249" s="117" t="str">
        <f aca="false">IF(CL249="","",CL249*IF($BF249,1,Constants!$B$25)*CK249)</f>
        <v/>
      </c>
      <c r="CN249" s="117" t="str">
        <f aca="false">IF(OR($BK249&lt;&gt;Constants!$B$12,NOT($CJ249)),"",IF(NOT($BE249),0,IF(NOT($BG249),0,MAX(0,Constants!$B$21*(1-ABS(AG249-$BM249)/$BM249)))))</f>
        <v/>
      </c>
      <c r="CO249" s="117" t="str">
        <f aca="false">IF(CN249="","",CN249*CK249)</f>
        <v/>
      </c>
      <c r="CP249" s="117" t="str">
        <f aca="false">IF(OR($BK249&lt;&gt;Constants!$B$12,NOT($CJ249)),"",IF(OR(NOT($BE249),NOT($BF249)),0,MIN(Constants!$B$18,(Constants!$B$29*$BH249+Constants!$B$30*$BI249)*IF($BG249,1,MAX(0,MIN(1,(Constants!$B$20-AF249)/Constants!$B$20))))))</f>
        <v/>
      </c>
      <c r="CQ249" s="117" t="str">
        <f aca="false">IF(CP249="","",CP249*CK249)</f>
        <v/>
      </c>
      <c r="CR249" s="122" t="str">
        <f aca="false">IF(OR($BK249&lt;&gt;Constants!$B$12,NOT($CJ249)),"",CM249+CO249+CQ249)</f>
        <v/>
      </c>
      <c r="CS249" s="116" t="str">
        <f aca="false">IF(OR($BK249&lt;&gt;Constants!$B$12,ISBLANK($C249)),"",BW249)</f>
        <v/>
      </c>
      <c r="CT249" s="117" t="str">
        <f aca="false">IF(OR($BK249&lt;&gt;Constants!$B$12,ISBLANK($C249)),"",CG249)</f>
        <v/>
      </c>
      <c r="CU249" s="118" t="str">
        <f aca="false">IF(OR($BK249&lt;&gt;Constants!$B$12,ISBLANK($C249)),"",CR249)</f>
        <v/>
      </c>
      <c r="CV249" s="117" t="str">
        <f aca="false">IF(OR($BK249&lt;&gt;Constants!$B$12,ISBLANK($C249)),"",IF(COUNT(CS249:CU249)=0,0,MAX(CS249:CU249)))</f>
        <v/>
      </c>
      <c r="CW249" s="117" t="str">
        <f aca="false">IF($BK249&lt;&gt;Constants!$B$12,"",CV249)</f>
        <v/>
      </c>
      <c r="CX249" s="117" t="str">
        <f aca="false">IF(ISNUMBER(CW249), RANK(CW249,$CW$11:$CW$510), "")</f>
        <v/>
      </c>
      <c r="CY249" s="116" t="str">
        <f aca="false">IF(OR($BK249&lt;&gt;Constants!$B$12,ISBLANK($C249)),"",MAX(BT249,CD249,CO249))</f>
        <v/>
      </c>
      <c r="CZ249" s="117" t="str">
        <f aca="false">IF(ISNUMBER(CY249), RANK(CY249,CY$11:CY$510), "")</f>
        <v/>
      </c>
      <c r="DA249" s="117" t="str">
        <f aca="false">IF(OR($BK249&lt;&gt;Constants!$B$12,ISBLANK($C249)),"",MAX(AM249,AU249,IF($CH249,BC249,0)))</f>
        <v/>
      </c>
      <c r="DB249" s="117" t="str">
        <f aca="false">IF(ISNUMBER(DA249), RANK(DA249,DA$11:DA$510,1), "")</f>
        <v/>
      </c>
      <c r="DC249" s="117" t="str">
        <f aca="false">IF(OR($BK249&lt;&gt;Constants!$B$12,ISBLANK($C249)),"",MAX(BV249,CF249,CQ249))</f>
        <v/>
      </c>
      <c r="DD249" s="117" t="str">
        <f aca="false">IF(ISNUMBER(DC249),RANK(DC249,DC$11:DC$510),"")</f>
        <v/>
      </c>
      <c r="DE249" s="123" t="str">
        <f aca="false">IFERROR(IF(OR($BK249&lt;&gt;Constants!$B$12, ISBLANK($C249)),"",LARGE(CS249:CU249,2)), 0)</f>
        <v/>
      </c>
      <c r="DF249" s="118" t="str">
        <f aca="false">IF(ISNUMBER(DE249), RANK(DE249,DE$11:DE$510), "")</f>
        <v/>
      </c>
      <c r="DG249" s="117" t="str">
        <f aca="false">IF(ISBLANK($C249),"",IF(BK249=Constants!$B$12,RANK($CX249, $CX$11:$CX$510, 1)+
SUMPRODUCT(--($CX$11:$CX$510=$CX249),--($CZ249&gt;$CZ$11:$CZ$510))+
SUMPRODUCT(--($CX$11:$CX$510=$CX249),--($CZ249=$CZ$11:$CZ$510),--($DB249&gt;$DB$11:$DB$510))+
SUMPRODUCT(--($CX$11:$CX$510=$CX249),--($CZ249=$CZ$11:$CZ$510),--($DB249=$DB$11:$DB$510), --($DD249&gt;$DD$11:$DD$510))+
SUMPRODUCT(--($CX$11:$CX$510=$CX249),--($CZ249=$CZ$11:$CZ$510),--($DB249=$DB$11:$DB$510), --($DD249=$DD$11:$DD$510), --($DF249&gt;$DF$11:$DF$510))
,BK249)
)</f>
        <v/>
      </c>
      <c r="DH249" s="117" t="str">
        <f aca="false">IF(ISBLANK(C249),"",IF(BK249&lt;&gt;Constants!$B$12, BK249, CX249-DG249))</f>
        <v/>
      </c>
      <c r="DI249" s="118"/>
      <c r="DJ249" s="124"/>
      <c r="DK249" s="125" t="str">
        <f aca="false">IF(ISBLANK($C249),"",IF($BK249=Constants!$B$13,$BM249,""))</f>
        <v/>
      </c>
      <c r="DL249" s="124" t="str">
        <f aca="false">IF(ISBLANK($C249),"",IF($BK249&lt;&gt;Constants!$B$12,"",IF(COUNT($CS249:$CU249)=0,"",MATCH($CV249,$CS249:$CU249,0))))</f>
        <v/>
      </c>
      <c r="DM249" s="126" t="str">
        <f aca="false">IF(ISNUMBER($DL249),CHOOSE($DL249,$BR249,$CB249,$CM249),"")</f>
        <v/>
      </c>
      <c r="DN249" s="126" t="str">
        <f aca="false">IF(ISNUMBER($DL249),CHOOSE($DL249,$BT249,$CD249,$CO249),"")</f>
        <v/>
      </c>
      <c r="DO249" s="126" t="str">
        <f aca="false">IF(ISNUMBER($DL249),CHOOSE($DL249,$BV249,$CF249,$CQ249),"")</f>
        <v/>
      </c>
      <c r="DP249" s="127" t="str">
        <f aca="false">IF(ISBLANK(C249),"",IF(BK249&lt;&gt;Constants!$B$12, BK249 ,CW249))</f>
        <v/>
      </c>
      <c r="DQ249" s="128" t="str">
        <f aca="false">IF(ISBLANK($C249),"",IF($BK249&lt;&gt;Constants!$B$12,$BK249,$BL249))</f>
        <v/>
      </c>
      <c r="DR249" s="128" t="str">
        <f aca="false">IF(ISBLANK(C249),"",DH249)</f>
        <v/>
      </c>
      <c r="DS249" s="128" t="str">
        <f aca="false">IF(ISBLANK(C249),"",DG249)</f>
        <v/>
      </c>
      <c r="DT249" s="129" t="str">
        <f aca="false">IF(ISBLANK(C249),
  "",
IF(DS249=Constants!$B$9,COUNTA($C$11:$C510)+2,IF(DS249=Constants!$B$10,COUNTA($C$11:$C510)+1,IF(DS249=Constants!$B$11,COUNTA($C$11:$C510),DS249))))</f>
        <v/>
      </c>
      <c r="DU249" s="3"/>
      <c r="DV249" s="130" t="n">
        <f aca="false">IF(OR(ISNUMBER(DS249),DS249="DQ",DS249="P",DS249="NS"),
    1,
    0
)</f>
        <v>0</v>
      </c>
      <c r="DW249" s="130" t="n">
        <v>239</v>
      </c>
      <c r="DX249" s="130" t="str">
        <f aca="false">IF(ISBLANK($C249),"",IF(ISNUMBER(DT249),DT249+ROW($B249)/1000,""))</f>
        <v/>
      </c>
      <c r="DY249" s="130" t="str">
        <f aca="false">IF(ISNUMBER(DX249), RANK(DX249,DX$11:DX$510,1), "")</f>
        <v/>
      </c>
      <c r="DZ249" s="130" t="str">
        <f aca="false">IF(ISBLANK($C249),
    "",
    $B249
)</f>
        <v/>
      </c>
      <c r="EA249" s="130" t="str">
        <f aca="false">IF(ISBLANK($C249),
    "",
    $C249
)</f>
        <v/>
      </c>
      <c r="EB249" s="130" t="str">
        <f aca="false">IF(ISBLANK($C249),
    "",
    $D249
)</f>
        <v/>
      </c>
      <c r="EC249" s="130" t="str">
        <f aca="false">IF(ISBLANK($C249),"",$DQ249)</f>
        <v/>
      </c>
      <c r="ED249" s="131" t="str">
        <f aca="false">DP249</f>
        <v/>
      </c>
      <c r="EE249" s="130" t="str">
        <f aca="false">IF(ISBLANK($C249),
    "",
    DS249
)</f>
        <v/>
      </c>
      <c r="EF249" s="132" t="str">
        <f aca="false">IF(DW249&gt;DV$10,
    "",
    VLOOKUP(DW249,DY$11:EE747,7,FALSE())
)</f>
        <v/>
      </c>
      <c r="EG249" s="133" t="str">
        <f aca="false">IF(DW249&gt;DV$10,
    "",
    VLOOKUP(DW249,DY$11:EE747,2,FALSE())
)</f>
        <v/>
      </c>
      <c r="EH249" s="133" t="str">
        <f aca="false">IF(DW249&gt;DV$10,
    "",
    VLOOKUP(DW249,DY$11:EE747,3,FALSE())
)</f>
        <v/>
      </c>
      <c r="EI249" s="133" t="str">
        <f aca="false">IF(DW249&gt;DV$10,
    "",
    VLOOKUP(DW249,DY$11:EE747,4,FALSE())
)</f>
        <v/>
      </c>
      <c r="EJ249" s="134" t="str">
        <f aca="false">IF(DW249&gt;DV$10,
    "",
    VLOOKUP(DW249,DY$11:EE747,6,FALSE())
)</f>
        <v/>
      </c>
      <c r="EK249" s="59"/>
    </row>
    <row r="250" customFormat="false" ht="15.75" hidden="false" customHeight="false" outlineLevel="0" collapsed="false">
      <c r="A250" s="3"/>
      <c r="B250" s="153"/>
      <c r="C250" s="154"/>
      <c r="D250" s="135"/>
      <c r="E250" s="158"/>
      <c r="F250" s="137"/>
      <c r="G250" s="137"/>
      <c r="H250" s="138"/>
      <c r="I250" s="139"/>
      <c r="J250" s="140"/>
      <c r="K250" s="140"/>
      <c r="L250" s="140"/>
      <c r="M250" s="140"/>
      <c r="N250" s="141"/>
      <c r="O250" s="142"/>
      <c r="P250" s="137"/>
      <c r="Q250" s="138"/>
      <c r="R250" s="139"/>
      <c r="S250" s="140"/>
      <c r="T250" s="140"/>
      <c r="U250" s="140"/>
      <c r="V250" s="140"/>
      <c r="W250" s="141"/>
      <c r="X250" s="142"/>
      <c r="Y250" s="137"/>
      <c r="Z250" s="138"/>
      <c r="AA250" s="139"/>
      <c r="AB250" s="140"/>
      <c r="AC250" s="140"/>
      <c r="AD250" s="140"/>
      <c r="AE250" s="140"/>
      <c r="AF250" s="141"/>
      <c r="AG250" s="143"/>
      <c r="AH250" s="139"/>
      <c r="AI250" s="116"/>
      <c r="AJ250" s="116" t="str">
        <f aca="false">IF(ISBLANK($C250),
  "",
IF(E250=Constants!$B$7,
  TRUE(),
IF(E250=Constants!$B$8,
  FALSE(),
  TRUE()
)))</f>
        <v/>
      </c>
      <c r="AK250" s="117" t="str">
        <f aca="false">IF(ISBLANK($C250),"",IF(F250=Constants!$B$8,FALSE(),TRUE()))</f>
        <v/>
      </c>
      <c r="AL250" s="117" t="str">
        <f aca="false">IF(ISBLANK($C250),"",COUNTA($G250:$O250)&gt;0)</f>
        <v/>
      </c>
      <c r="AM250" s="117" t="str">
        <f aca="false">IF(OR(ISBLANK($C250),$AL250&lt;&gt;TRUE()),"",IF(ISBLANK(G250),Constants!$B$27,MAX(0,G250)))</f>
        <v/>
      </c>
      <c r="AN250" s="117" t="str">
        <f aca="false">IF(OR(ISBLANK($C250),$AL250&lt;&gt;TRUE()),"",IF(ISBLANK(H250),Constants!$B$28,MAX(0,H250)))</f>
        <v/>
      </c>
      <c r="AO250" s="117" t="str">
        <f aca="false">IF(OR(ISBLANK($C250),$AL250&lt;&gt;TRUE()),"",IF(J250=Constants!$B$7,TRUE(),IF(J250=Constants!$B$8,FALSE(),TRUE())))</f>
        <v/>
      </c>
      <c r="AP250" s="117" t="str">
        <f aca="false">IF(OR(ISBLANK($C250),$AL250&lt;&gt;TRUE()),"",IF(I250=Constants!$B$7,TRUE(),IF(I250=Constants!$B$8,FALSE(),TRUE())))</f>
        <v/>
      </c>
      <c r="AQ250" s="117" t="str">
        <f aca="false">IF(OR(ISBLANK($C250),$AL250&lt;&gt;TRUE()),"",IF(K250=Constants!$B$33,TRUE(),IF(K250=Constants!$B$34,FALSE(),IF(AND(ISNUMBER(O250),OR(ISBLANK(N250),N250=0)),TRUE(),IF(AND(ISBLANK(O250),ISNUMBER(N250),N250&lt;&gt;0),FALSE(),"")))))</f>
        <v/>
      </c>
      <c r="AR250" s="117" t="str">
        <f aca="false">IF(OR(ISBLANK($C250),$AL250&lt;&gt;TRUE()),"",IF(ISBLANK(L250),Constants!$B$35,MAX(0,MIN(Constants!$B$31,L250))))</f>
        <v/>
      </c>
      <c r="AS250" s="117" t="str">
        <f aca="false">IF(OR(ISBLANK($C250),$AL250&lt;&gt;TRUE()),"",IF(ISBLANK(M250),Constants!$B$35,MAX(0,MIN(Constants!$B$32,M250))))</f>
        <v/>
      </c>
      <c r="AT250" s="117" t="str">
        <f aca="false">IF(ISBLANK($C250),"",COUNTA($P250:$X250)&gt;0)</f>
        <v/>
      </c>
      <c r="AU250" s="117" t="str">
        <f aca="false">IF(OR(ISBLANK($C250),$AT250&lt;&gt;TRUE()),"",IF(ISBLANK(P250),Constants!$B$27,MAX(0,P250)))</f>
        <v/>
      </c>
      <c r="AV250" s="117" t="str">
        <f aca="false">IF(OR(ISBLANK($C250),$AT250&lt;&gt;TRUE()),"",IF(ISBLANK(Q250),Constants!$B$28,MAX(0,Q250)))</f>
        <v/>
      </c>
      <c r="AW250" s="117" t="str">
        <f aca="false">IF(OR(ISBLANK($C250),$AT250&lt;&gt;TRUE()),"",IF(S250=Constants!$B$7,TRUE(),IF(S250=Constants!$B$8,FALSE(),TRUE())))</f>
        <v/>
      </c>
      <c r="AX250" s="117" t="str">
        <f aca="false">IF(OR(ISBLANK($C250),$AT250&lt;&gt;TRUE()),"",IF(R250=Constants!$B$7,TRUE(),IF(R250=Constants!$B$8,FALSE(),TRUE())))</f>
        <v/>
      </c>
      <c r="AY250" s="117" t="str">
        <f aca="false">IF(OR(ISBLANK($C250),$AT250&lt;&gt;TRUE()),"",IF(T250=Constants!$B$33,TRUE(),IF(T250=Constants!$B$34,FALSE(),IF(AND(ISNUMBER(X250),OR(ISBLANK(W250),W250=0)),TRUE(),IF(AND(ISBLANK(X250),ISNUMBER(W250),W250&lt;&gt;0),FALSE(),"")))))</f>
        <v/>
      </c>
      <c r="AZ250" s="117" t="str">
        <f aca="false">IF(OR(ISBLANK($C250),$AT250&lt;&gt;TRUE()),"",IF(ISBLANK(U250),Constants!$B$35,MAX(0,MIN(Constants!$B$31,U250))))</f>
        <v/>
      </c>
      <c r="BA250" s="117" t="str">
        <f aca="false">IF(OR(ISBLANK($C250),$AT250&lt;&gt;TRUE()),"",IF(ISBLANK(V250),Constants!$B$35,MAX(0,MIN(Constants!$B$32,V250))))</f>
        <v/>
      </c>
      <c r="BB250" s="117" t="str">
        <f aca="false">IF(ISBLANK($C250),"",COUNTA($Y250:$AG250)&gt;0)</f>
        <v/>
      </c>
      <c r="BC250" s="117" t="str">
        <f aca="false">IF(OR(ISBLANK($C250),$BB250&lt;&gt;TRUE()),"",IF(ISBLANK(Y250),Constants!$B$27,MAX(0,Y250)))</f>
        <v/>
      </c>
      <c r="BD250" s="117" t="str">
        <f aca="false">IF(OR(ISBLANK($C250),$BB250&lt;&gt;TRUE()),"",IF(ISBLANK(Z250),Constants!$B$28,MAX(0,Z250)))</f>
        <v/>
      </c>
      <c r="BE250" s="117" t="str">
        <f aca="false">IF(OR(ISBLANK($C250),$BB250&lt;&gt;TRUE()),"",IF(AB250=Constants!$B$7,TRUE(),IF(AB250=Constants!$B$8,FALSE(),TRUE())))</f>
        <v/>
      </c>
      <c r="BF250" s="117" t="str">
        <f aca="false">IF(OR(ISBLANK($C250),$BB250&lt;&gt;TRUE()),"",IF(AA250=Constants!$B$7,TRUE(),IF(AA250=Constants!$B$8,FALSE(),TRUE())))</f>
        <v/>
      </c>
      <c r="BG250" s="117" t="str">
        <f aca="false">IF(OR(ISBLANK($C250),$BB250&lt;&gt;TRUE()),"",IF(AC250=Constants!$B$33,TRUE(),IF(AC250=Constants!$B$34,FALSE(),IF(AND(ISNUMBER(AG250),OR(ISBLANK(AF250),AF250=0)),TRUE(),IF(AND(ISBLANK(AG250),ISNUMBER(AF250),AF250&lt;&gt;0),FALSE(),"")))))</f>
        <v/>
      </c>
      <c r="BH250" s="117" t="str">
        <f aca="false">IF(OR(ISBLANK($C250),$BB250&lt;&gt;TRUE()),"",IF(ISBLANK(AD250),Constants!$B$35,MAX(0,MIN(Constants!$B$31,AD250))))</f>
        <v/>
      </c>
      <c r="BI250" s="117" t="str">
        <f aca="false">IF(OR(ISBLANK($C250),$BB250&lt;&gt;TRUE()),"",IF(ISBLANK(AE250),Constants!$B$35,MAX(0,MIN(Constants!$B$32,AE250))))</f>
        <v/>
      </c>
      <c r="BJ250" s="118" t="str">
        <f aca="false">IF(ISBLANK($C250),
  "",
IF(AH250=Constants!$B$7,
  TRUE(),
IF(AH250=Constants!$B$8,
  FALSE(),
  FALSE()
)))</f>
        <v/>
      </c>
      <c r="BK250" s="117" t="str">
        <f aca="false">IF(ISBLANK($C250),"",IF($BJ250,Constants!$B$9,IF(COUNTA($E250:$AH250)=0,Constants!$B$10,IF(NOT($AK250),Constants!$B$11,IF(AND(NOT(ISNUMBER($BM250)),COUNTA($O250,$X250,$AG250)&gt;0),Constants!$B$13,Constants!$B$12)))))</f>
        <v/>
      </c>
      <c r="BL250" s="117" t="str">
        <f aca="false">IF(ISBLANK($C250),"",IF($BK250&lt;&gt;Constants!$B$12,$BK250,Constants!$B$4))</f>
        <v/>
      </c>
      <c r="BM250" s="116" t="str">
        <f aca="false">IF(OR(ISBLANK($D$8), NOT(ISNUMBER($D$8))), Constants!$B$17,$D$8)</f>
        <v>ERROR: Set Target Time in cell D8</v>
      </c>
      <c r="BN250" s="119" t="str">
        <f aca="false">IF(OR($BK250&lt;&gt;Constants!$B$12,$AL250&lt;&gt;TRUE()),"",IF(NOT($AO250),TRUE(),IF($AQ250="","",$AQ250)))</f>
        <v/>
      </c>
      <c r="BO250" s="120" t="n">
        <f aca="false">IF(BN250="",FALSE(),IF(NOT($AO250),TRUE(),IF($AQ250,ISNUMBER(O250),ISNUMBER(N250))))</f>
        <v>0</v>
      </c>
      <c r="BP250" s="121" t="str">
        <f aca="false">IF(BO250,IF($AJ250,1,Constants!$B$22)*POWER(Constants!$B$23,MAX($AM250,0))*POWER(Constants!$B$24,MAX($AN250,0)),"")</f>
        <v/>
      </c>
      <c r="BQ250" s="117" t="str">
        <f aca="false">IF(OR($BK250&lt;&gt;Constants!$B$12,NOT($BO250)),"",IF(NOT($AO250),0,Constants!$B$19*IF($AQ250,1,MAX(0,MIN(1,(Constants!$B$20-N250)/Constants!$B$20)))))</f>
        <v/>
      </c>
      <c r="BR250" s="117" t="str">
        <f aca="false">IF(BQ250="","",BQ250*IF($AP250,1,Constants!$B$25)*BP250)</f>
        <v/>
      </c>
      <c r="BS250" s="117" t="str">
        <f aca="false">IF(OR($BK250&lt;&gt;Constants!$B$12,NOT($BO250)),"",IF(NOT($AO250),0,IF(NOT($AQ250),0,MAX(0,Constants!$B$21*(1-ABS(O250-$BM250)/$BM250)))))</f>
        <v/>
      </c>
      <c r="BT250" s="117" t="str">
        <f aca="false">IF(BS250="","",BS250*BP250)</f>
        <v/>
      </c>
      <c r="BU250" s="117" t="str">
        <f aca="false">IF(OR($BK250&lt;&gt;Constants!$B$12,NOT($BO250)),"",IF(OR(NOT($AO250),NOT($AP250)),0,MIN(Constants!$B$18,(Constants!$B$29*$AR250+Constants!$B$30*$AS250)*IF($AQ250,1,MAX(0,MIN(1,(Constants!$B$20-N250)/Constants!$B$20))))))</f>
        <v/>
      </c>
      <c r="BV250" s="117" t="str">
        <f aca="false">IF(BU250="","",BU250*BP250)</f>
        <v/>
      </c>
      <c r="BW250" s="122" t="str">
        <f aca="false">IF(OR($BK250&lt;&gt;Constants!$B$12,NOT($BO250)),"",BR250+BT250+BV250)</f>
        <v/>
      </c>
      <c r="BX250" s="119" t="str">
        <f aca="false">IF(OR($BK250&lt;&gt;Constants!$B$12,$AT250&lt;&gt;TRUE()),"",IF(NOT($AW250),TRUE(),IF($AY250="","",$AY250)))</f>
        <v/>
      </c>
      <c r="BY250" s="120" t="n">
        <f aca="false">IF(BX250="",FALSE(),IF(NOT($AW250),TRUE(),IF($AY250,ISNUMBER(X250),ISNUMBER(W250))))</f>
        <v>0</v>
      </c>
      <c r="BZ250" s="121" t="str">
        <f aca="false">IF(BY250,IF($AJ250,1,Constants!$B$22)*POWER(Constants!$B$23,MAX($AU250,0))*POWER(Constants!$B$24,MAX($AV250,0)),"")</f>
        <v/>
      </c>
      <c r="CA250" s="117" t="str">
        <f aca="false">IF(OR($BK250&lt;&gt;Constants!$B$12,NOT($BY250)),"",IF(NOT($AW250),0,Constants!$B$19*IF($AY250,1,MAX(0,MIN(1,(Constants!$B$20-W250)/Constants!$B$20)))))</f>
        <v/>
      </c>
      <c r="CB250" s="117" t="str">
        <f aca="false">IF(CA250="","",CA250*IF($AX250,1,Constants!$B$25)*BZ250)</f>
        <v/>
      </c>
      <c r="CC250" s="117" t="str">
        <f aca="false">IF(OR($BK250&lt;&gt;Constants!$B$12,NOT($BY250)),"",IF(NOT($AW250),0,IF(NOT($AY250),0,MAX(0,Constants!$B$21*(1-ABS(X250-$BM250)/$BM250)))))</f>
        <v/>
      </c>
      <c r="CD250" s="117" t="str">
        <f aca="false">IF(CC250="","",CC250*BZ250)</f>
        <v/>
      </c>
      <c r="CE250" s="117" t="str">
        <f aca="false">IF(OR($BK250&lt;&gt;Constants!$B$12,NOT($BY250)),"",IF(OR(NOT($AW250),NOT($AX250)),0,MIN(Constants!$B$18,(Constants!$B$29*$AZ250+Constants!$B$30*$BA250)*IF($AY250,1,MAX(0,MIN(1,(Constants!$B$20-W250)/Constants!$B$20))))))</f>
        <v/>
      </c>
      <c r="CF250" s="117" t="str">
        <f aca="false">IF(CE250="","",CE250*BZ250)</f>
        <v/>
      </c>
      <c r="CG250" s="122" t="str">
        <f aca="false">IF(OR($BK250&lt;&gt;Constants!$B$12,NOT($BY250)),"",CB250+CD250+CF250)</f>
        <v/>
      </c>
      <c r="CH250" s="119" t="n">
        <f aca="false">IF(OR(BN250="",BX250=""),TRUE(),BN250&lt;&gt;BX250)</f>
        <v>1</v>
      </c>
      <c r="CI250" s="117" t="str">
        <f aca="false">IF(OR($BK250&lt;&gt;Constants!$B$12,$BB250&lt;&gt;TRUE(),NOT($CH250)),"",IF(NOT($BE250),TRUE(),IF($BG250="","",$BG250)))</f>
        <v/>
      </c>
      <c r="CJ250" s="120" t="n">
        <f aca="false">IF(CI250="",FALSE(),IF(NOT($BE250),TRUE(),IF($BG250,ISNUMBER(AG250),ISNUMBER(AF250))))</f>
        <v>0</v>
      </c>
      <c r="CK250" s="121" t="str">
        <f aca="false">IF(CJ250,IF($AJ250,1,Constants!$B$22)*POWER(Constants!$B$23,MAX($BC250,0))*POWER(Constants!$B$24,MAX($BD250,0)),"")</f>
        <v/>
      </c>
      <c r="CL250" s="117" t="str">
        <f aca="false">IF(OR($BK250&lt;&gt;Constants!$B$12,NOT($CJ250)),"",IF(NOT($BE250),0,Constants!$B$19*IF($BG250,1,MAX(0,MIN(1,(Constants!$B$20-AF250)/Constants!$B$20)))))</f>
        <v/>
      </c>
      <c r="CM250" s="117" t="str">
        <f aca="false">IF(CL250="","",CL250*IF($BF250,1,Constants!$B$25)*CK250)</f>
        <v/>
      </c>
      <c r="CN250" s="117" t="str">
        <f aca="false">IF(OR($BK250&lt;&gt;Constants!$B$12,NOT($CJ250)),"",IF(NOT($BE250),0,IF(NOT($BG250),0,MAX(0,Constants!$B$21*(1-ABS(AG250-$BM250)/$BM250)))))</f>
        <v/>
      </c>
      <c r="CO250" s="117" t="str">
        <f aca="false">IF(CN250="","",CN250*CK250)</f>
        <v/>
      </c>
      <c r="CP250" s="117" t="str">
        <f aca="false">IF(OR($BK250&lt;&gt;Constants!$B$12,NOT($CJ250)),"",IF(OR(NOT($BE250),NOT($BF250)),0,MIN(Constants!$B$18,(Constants!$B$29*$BH250+Constants!$B$30*$BI250)*IF($BG250,1,MAX(0,MIN(1,(Constants!$B$20-AF250)/Constants!$B$20))))))</f>
        <v/>
      </c>
      <c r="CQ250" s="117" t="str">
        <f aca="false">IF(CP250="","",CP250*CK250)</f>
        <v/>
      </c>
      <c r="CR250" s="122" t="str">
        <f aca="false">IF(OR($BK250&lt;&gt;Constants!$B$12,NOT($CJ250)),"",CM250+CO250+CQ250)</f>
        <v/>
      </c>
      <c r="CS250" s="116" t="str">
        <f aca="false">IF(OR($BK250&lt;&gt;Constants!$B$12,ISBLANK($C250)),"",BW250)</f>
        <v/>
      </c>
      <c r="CT250" s="117" t="str">
        <f aca="false">IF(OR($BK250&lt;&gt;Constants!$B$12,ISBLANK($C250)),"",CG250)</f>
        <v/>
      </c>
      <c r="CU250" s="118" t="str">
        <f aca="false">IF(OR($BK250&lt;&gt;Constants!$B$12,ISBLANK($C250)),"",CR250)</f>
        <v/>
      </c>
      <c r="CV250" s="117" t="str">
        <f aca="false">IF(OR($BK250&lt;&gt;Constants!$B$12,ISBLANK($C250)),"",IF(COUNT(CS250:CU250)=0,0,MAX(CS250:CU250)))</f>
        <v/>
      </c>
      <c r="CW250" s="117" t="str">
        <f aca="false">IF($BK250&lt;&gt;Constants!$B$12,"",CV250)</f>
        <v/>
      </c>
      <c r="CX250" s="117" t="str">
        <f aca="false">IF(ISNUMBER(CW250), RANK(CW250,$CW$11:$CW$510), "")</f>
        <v/>
      </c>
      <c r="CY250" s="116" t="str">
        <f aca="false">IF(OR($BK250&lt;&gt;Constants!$B$12,ISBLANK($C250)),"",MAX(BT250,CD250,CO250))</f>
        <v/>
      </c>
      <c r="CZ250" s="117" t="str">
        <f aca="false">IF(ISNUMBER(CY250), RANK(CY250,CY$11:CY$510), "")</f>
        <v/>
      </c>
      <c r="DA250" s="117" t="str">
        <f aca="false">IF(OR($BK250&lt;&gt;Constants!$B$12,ISBLANK($C250)),"",MAX(AM250,AU250,IF($CH250,BC250,0)))</f>
        <v/>
      </c>
      <c r="DB250" s="117" t="str">
        <f aca="false">IF(ISNUMBER(DA250), RANK(DA250,DA$11:DA$510,1), "")</f>
        <v/>
      </c>
      <c r="DC250" s="117" t="str">
        <f aca="false">IF(OR($BK250&lt;&gt;Constants!$B$12,ISBLANK($C250)),"",MAX(BV250,CF250,CQ250))</f>
        <v/>
      </c>
      <c r="DD250" s="117" t="str">
        <f aca="false">IF(ISNUMBER(DC250),RANK(DC250,DC$11:DC$510),"")</f>
        <v/>
      </c>
      <c r="DE250" s="123" t="str">
        <f aca="false">IFERROR(IF(OR($BK250&lt;&gt;Constants!$B$12, ISBLANK($C250)),"",LARGE(CS250:CU250,2)), 0)</f>
        <v/>
      </c>
      <c r="DF250" s="118" t="str">
        <f aca="false">IF(ISNUMBER(DE250), RANK(DE250,DE$11:DE$510), "")</f>
        <v/>
      </c>
      <c r="DG250" s="117" t="str">
        <f aca="false">IF(ISBLANK($C250),"",IF(BK250=Constants!$B$12,RANK($CX250, $CX$11:$CX$510, 1)+
SUMPRODUCT(--($CX$11:$CX$510=$CX250),--($CZ250&gt;$CZ$11:$CZ$510))+
SUMPRODUCT(--($CX$11:$CX$510=$CX250),--($CZ250=$CZ$11:$CZ$510),--($DB250&gt;$DB$11:$DB$510))+
SUMPRODUCT(--($CX$11:$CX$510=$CX250),--($CZ250=$CZ$11:$CZ$510),--($DB250=$DB$11:$DB$510), --($DD250&gt;$DD$11:$DD$510))+
SUMPRODUCT(--($CX$11:$CX$510=$CX250),--($CZ250=$CZ$11:$CZ$510),--($DB250=$DB$11:$DB$510), --($DD250=$DD$11:$DD$510), --($DF250&gt;$DF$11:$DF$510))
,BK250)
)</f>
        <v/>
      </c>
      <c r="DH250" s="117" t="str">
        <f aca="false">IF(ISBLANK(C250),"",IF(BK250&lt;&gt;Constants!$B$12, BK250, CX250-DG250))</f>
        <v/>
      </c>
      <c r="DI250" s="118"/>
      <c r="DJ250" s="124"/>
      <c r="DK250" s="125" t="str">
        <f aca="false">IF(ISBLANK($C250),"",IF($BK250=Constants!$B$13,$BM250,""))</f>
        <v/>
      </c>
      <c r="DL250" s="124" t="str">
        <f aca="false">IF(ISBLANK($C250),"",IF($BK250&lt;&gt;Constants!$B$12,"",IF(COUNT($CS250:$CU250)=0,"",MATCH($CV250,$CS250:$CU250,0))))</f>
        <v/>
      </c>
      <c r="DM250" s="126" t="str">
        <f aca="false">IF(ISNUMBER($DL250),CHOOSE($DL250,$BR250,$CB250,$CM250),"")</f>
        <v/>
      </c>
      <c r="DN250" s="126" t="str">
        <f aca="false">IF(ISNUMBER($DL250),CHOOSE($DL250,$BT250,$CD250,$CO250),"")</f>
        <v/>
      </c>
      <c r="DO250" s="126" t="str">
        <f aca="false">IF(ISNUMBER($DL250),CHOOSE($DL250,$BV250,$CF250,$CQ250),"")</f>
        <v/>
      </c>
      <c r="DP250" s="127" t="str">
        <f aca="false">IF(ISBLANK(C250),"",IF(BK250&lt;&gt;Constants!$B$12, BK250 ,CW250))</f>
        <v/>
      </c>
      <c r="DQ250" s="128" t="str">
        <f aca="false">IF(ISBLANK($C250),"",IF($BK250&lt;&gt;Constants!$B$12,$BK250,$BL250))</f>
        <v/>
      </c>
      <c r="DR250" s="128" t="str">
        <f aca="false">IF(ISBLANK(C250),"",DH250)</f>
        <v/>
      </c>
      <c r="DS250" s="128" t="str">
        <f aca="false">IF(ISBLANK(C250),"",DG250)</f>
        <v/>
      </c>
      <c r="DT250" s="129" t="str">
        <f aca="false">IF(ISBLANK(C250),
  "",
IF(DS250=Constants!$B$9,COUNTA($C$11:$C510)+2,IF(DS250=Constants!$B$10,COUNTA($C$11:$C510)+1,IF(DS250=Constants!$B$11,COUNTA($C$11:$C510),DS250))))</f>
        <v/>
      </c>
      <c r="DU250" s="3"/>
      <c r="DV250" s="130" t="n">
        <f aca="false">IF(OR(ISNUMBER(DS250),DS250="DQ",DS250="P",DS250="NS"),
    1,
    0
)</f>
        <v>0</v>
      </c>
      <c r="DW250" s="130" t="n">
        <v>240</v>
      </c>
      <c r="DX250" s="130" t="str">
        <f aca="false">IF(ISBLANK($C250),"",IF(ISNUMBER(DT250),DT250+ROW($B250)/1000,""))</f>
        <v/>
      </c>
      <c r="DY250" s="130" t="str">
        <f aca="false">IF(ISNUMBER(DX250), RANK(DX250,DX$11:DX$510,1), "")</f>
        <v/>
      </c>
      <c r="DZ250" s="130" t="str">
        <f aca="false">IF(ISBLANK($C250),
    "",
    $B250
)</f>
        <v/>
      </c>
      <c r="EA250" s="130" t="str">
        <f aca="false">IF(ISBLANK($C250),
    "",
    $C250
)</f>
        <v/>
      </c>
      <c r="EB250" s="130" t="str">
        <f aca="false">IF(ISBLANK($C250),
    "",
    $D250
)</f>
        <v/>
      </c>
      <c r="EC250" s="130" t="str">
        <f aca="false">IF(ISBLANK($C250),"",$DQ250)</f>
        <v/>
      </c>
      <c r="ED250" s="131" t="str">
        <f aca="false">DP250</f>
        <v/>
      </c>
      <c r="EE250" s="130" t="str">
        <f aca="false">IF(ISBLANK($C250),
    "",
    DS250
)</f>
        <v/>
      </c>
      <c r="EF250" s="132" t="str">
        <f aca="false">IF(DW250&gt;DV$10,
    "",
    VLOOKUP(DW250,DY$11:EE748,7,FALSE())
)</f>
        <v/>
      </c>
      <c r="EG250" s="133" t="str">
        <f aca="false">IF(DW250&gt;DV$10,
    "",
    VLOOKUP(DW250,DY$11:EE748,2,FALSE())
)</f>
        <v/>
      </c>
      <c r="EH250" s="133" t="str">
        <f aca="false">IF(DW250&gt;DV$10,
    "",
    VLOOKUP(DW250,DY$11:EE748,3,FALSE())
)</f>
        <v/>
      </c>
      <c r="EI250" s="133" t="str">
        <f aca="false">IF(DW250&gt;DV$10,
    "",
    VLOOKUP(DW250,DY$11:EE748,4,FALSE())
)</f>
        <v/>
      </c>
      <c r="EJ250" s="134" t="str">
        <f aca="false">IF(DW250&gt;DV$10,
    "",
    VLOOKUP(DW250,DY$11:EE748,6,FALSE())
)</f>
        <v/>
      </c>
      <c r="EK250" s="59"/>
    </row>
    <row r="251" customFormat="false" ht="15.75" hidden="false" customHeight="false" outlineLevel="0" collapsed="false">
      <c r="A251" s="3"/>
      <c r="B251" s="155"/>
      <c r="C251" s="156"/>
      <c r="D251" s="96"/>
      <c r="E251" s="157"/>
      <c r="F251" s="148"/>
      <c r="G251" s="148"/>
      <c r="H251" s="149"/>
      <c r="I251" s="150"/>
      <c r="J251" s="151"/>
      <c r="K251" s="151"/>
      <c r="L251" s="151"/>
      <c r="M251" s="151"/>
      <c r="N251" s="152"/>
      <c r="O251" s="103"/>
      <c r="P251" s="148"/>
      <c r="Q251" s="149"/>
      <c r="R251" s="150"/>
      <c r="S251" s="151"/>
      <c r="T251" s="151"/>
      <c r="U251" s="151"/>
      <c r="V251" s="151"/>
      <c r="W251" s="152"/>
      <c r="X251" s="103"/>
      <c r="Y251" s="148"/>
      <c r="Z251" s="149"/>
      <c r="AA251" s="150"/>
      <c r="AB251" s="151"/>
      <c r="AC251" s="151"/>
      <c r="AD251" s="151"/>
      <c r="AE251" s="151"/>
      <c r="AF251" s="152"/>
      <c r="AG251" s="104"/>
      <c r="AH251" s="150"/>
      <c r="AI251" s="73"/>
      <c r="AJ251" s="73" t="str">
        <f aca="false">IF(ISBLANK($C251),
  "",
IF(E251=Constants!$B$7,
  TRUE(),
IF(E251=Constants!$B$8,
  FALSE(),
  TRUE()
)))</f>
        <v/>
      </c>
      <c r="AK251" s="74" t="str">
        <f aca="false">IF(ISBLANK($C251),"",IF(F251=Constants!$B$8,FALSE(),TRUE()))</f>
        <v/>
      </c>
      <c r="AL251" s="74" t="str">
        <f aca="false">IF(ISBLANK($C251),"",COUNTA($G251:$O251)&gt;0)</f>
        <v/>
      </c>
      <c r="AM251" s="74" t="str">
        <f aca="false">IF(OR(ISBLANK($C251),$AL251&lt;&gt;TRUE()),"",IF(ISBLANK(G251),Constants!$B$27,MAX(0,G251)))</f>
        <v/>
      </c>
      <c r="AN251" s="74" t="str">
        <f aca="false">IF(OR(ISBLANK($C251),$AL251&lt;&gt;TRUE()),"",IF(ISBLANK(H251),Constants!$B$28,MAX(0,H251)))</f>
        <v/>
      </c>
      <c r="AO251" s="74" t="str">
        <f aca="false">IF(OR(ISBLANK($C251),$AL251&lt;&gt;TRUE()),"",IF(J251=Constants!$B$7,TRUE(),IF(J251=Constants!$B$8,FALSE(),TRUE())))</f>
        <v/>
      </c>
      <c r="AP251" s="74" t="str">
        <f aca="false">IF(OR(ISBLANK($C251),$AL251&lt;&gt;TRUE()),"",IF(I251=Constants!$B$7,TRUE(),IF(I251=Constants!$B$8,FALSE(),TRUE())))</f>
        <v/>
      </c>
      <c r="AQ251" s="74" t="str">
        <f aca="false">IF(OR(ISBLANK($C251),$AL251&lt;&gt;TRUE()),"",IF(K251=Constants!$B$33,TRUE(),IF(K251=Constants!$B$34,FALSE(),IF(AND(ISNUMBER(O251),OR(ISBLANK(N251),N251=0)),TRUE(),IF(AND(ISBLANK(O251),ISNUMBER(N251),N251&lt;&gt;0),FALSE(),"")))))</f>
        <v/>
      </c>
      <c r="AR251" s="74" t="str">
        <f aca="false">IF(OR(ISBLANK($C251),$AL251&lt;&gt;TRUE()),"",IF(ISBLANK(L251),Constants!$B$35,MAX(0,MIN(Constants!$B$31,L251))))</f>
        <v/>
      </c>
      <c r="AS251" s="74" t="str">
        <f aca="false">IF(OR(ISBLANK($C251),$AL251&lt;&gt;TRUE()),"",IF(ISBLANK(M251),Constants!$B$35,MAX(0,MIN(Constants!$B$32,M251))))</f>
        <v/>
      </c>
      <c r="AT251" s="74" t="str">
        <f aca="false">IF(ISBLANK($C251),"",COUNTA($P251:$X251)&gt;0)</f>
        <v/>
      </c>
      <c r="AU251" s="74" t="str">
        <f aca="false">IF(OR(ISBLANK($C251),$AT251&lt;&gt;TRUE()),"",IF(ISBLANK(P251),Constants!$B$27,MAX(0,P251)))</f>
        <v/>
      </c>
      <c r="AV251" s="74" t="str">
        <f aca="false">IF(OR(ISBLANK($C251),$AT251&lt;&gt;TRUE()),"",IF(ISBLANK(Q251),Constants!$B$28,MAX(0,Q251)))</f>
        <v/>
      </c>
      <c r="AW251" s="74" t="str">
        <f aca="false">IF(OR(ISBLANK($C251),$AT251&lt;&gt;TRUE()),"",IF(S251=Constants!$B$7,TRUE(),IF(S251=Constants!$B$8,FALSE(),TRUE())))</f>
        <v/>
      </c>
      <c r="AX251" s="74" t="str">
        <f aca="false">IF(OR(ISBLANK($C251),$AT251&lt;&gt;TRUE()),"",IF(R251=Constants!$B$7,TRUE(),IF(R251=Constants!$B$8,FALSE(),TRUE())))</f>
        <v/>
      </c>
      <c r="AY251" s="74" t="str">
        <f aca="false">IF(OR(ISBLANK($C251),$AT251&lt;&gt;TRUE()),"",IF(T251=Constants!$B$33,TRUE(),IF(T251=Constants!$B$34,FALSE(),IF(AND(ISNUMBER(X251),OR(ISBLANK(W251),W251=0)),TRUE(),IF(AND(ISBLANK(X251),ISNUMBER(W251),W251&lt;&gt;0),FALSE(),"")))))</f>
        <v/>
      </c>
      <c r="AZ251" s="74" t="str">
        <f aca="false">IF(OR(ISBLANK($C251),$AT251&lt;&gt;TRUE()),"",IF(ISBLANK(U251),Constants!$B$35,MAX(0,MIN(Constants!$B$31,U251))))</f>
        <v/>
      </c>
      <c r="BA251" s="74" t="str">
        <f aca="false">IF(OR(ISBLANK($C251),$AT251&lt;&gt;TRUE()),"",IF(ISBLANK(V251),Constants!$B$35,MAX(0,MIN(Constants!$B$32,V251))))</f>
        <v/>
      </c>
      <c r="BB251" s="74" t="str">
        <f aca="false">IF(ISBLANK($C251),"",COUNTA($Y251:$AG251)&gt;0)</f>
        <v/>
      </c>
      <c r="BC251" s="74" t="str">
        <f aca="false">IF(OR(ISBLANK($C251),$BB251&lt;&gt;TRUE()),"",IF(ISBLANK(Y251),Constants!$B$27,MAX(0,Y251)))</f>
        <v/>
      </c>
      <c r="BD251" s="74" t="str">
        <f aca="false">IF(OR(ISBLANK($C251),$BB251&lt;&gt;TRUE()),"",IF(ISBLANK(Z251),Constants!$B$28,MAX(0,Z251)))</f>
        <v/>
      </c>
      <c r="BE251" s="74" t="str">
        <f aca="false">IF(OR(ISBLANK($C251),$BB251&lt;&gt;TRUE()),"",IF(AB251=Constants!$B$7,TRUE(),IF(AB251=Constants!$B$8,FALSE(),TRUE())))</f>
        <v/>
      </c>
      <c r="BF251" s="74" t="str">
        <f aca="false">IF(OR(ISBLANK($C251),$BB251&lt;&gt;TRUE()),"",IF(AA251=Constants!$B$7,TRUE(),IF(AA251=Constants!$B$8,FALSE(),TRUE())))</f>
        <v/>
      </c>
      <c r="BG251" s="74" t="str">
        <f aca="false">IF(OR(ISBLANK($C251),$BB251&lt;&gt;TRUE()),"",IF(AC251=Constants!$B$33,TRUE(),IF(AC251=Constants!$B$34,FALSE(),IF(AND(ISNUMBER(AG251),OR(ISBLANK(AF251),AF251=0)),TRUE(),IF(AND(ISBLANK(AG251),ISNUMBER(AF251),AF251&lt;&gt;0),FALSE(),"")))))</f>
        <v/>
      </c>
      <c r="BH251" s="74" t="str">
        <f aca="false">IF(OR(ISBLANK($C251),$BB251&lt;&gt;TRUE()),"",IF(ISBLANK(AD251),Constants!$B$35,MAX(0,MIN(Constants!$B$31,AD251))))</f>
        <v/>
      </c>
      <c r="BI251" s="74" t="str">
        <f aca="false">IF(OR(ISBLANK($C251),$BB251&lt;&gt;TRUE()),"",IF(ISBLANK(AE251),Constants!$B$35,MAX(0,MIN(Constants!$B$32,AE251))))</f>
        <v/>
      </c>
      <c r="BJ251" s="75" t="str">
        <f aca="false">IF(ISBLANK($C251),
  "",
IF(AH251=Constants!$B$7,
  TRUE(),
IF(AH251=Constants!$B$8,
  FALSE(),
  FALSE()
)))</f>
        <v/>
      </c>
      <c r="BK251" s="74" t="str">
        <f aca="false">IF(ISBLANK($C251),"",IF($BJ251,Constants!$B$9,IF(COUNTA($E251:$AH251)=0,Constants!$B$10,IF(NOT($AK251),Constants!$B$11,IF(AND(NOT(ISNUMBER($BM251)),COUNTA($O251,$X251,$AG251)&gt;0),Constants!$B$13,Constants!$B$12)))))</f>
        <v/>
      </c>
      <c r="BL251" s="74" t="str">
        <f aca="false">IF(ISBLANK($C251),"",IF($BK251&lt;&gt;Constants!$B$12,$BK251,Constants!$B$4))</f>
        <v/>
      </c>
      <c r="BM251" s="73" t="str">
        <f aca="false">IF(OR(ISBLANK($D$8), NOT(ISNUMBER($D$8))), Constants!$B$17,$D$8)</f>
        <v>ERROR: Set Target Time in cell D8</v>
      </c>
      <c r="BN251" s="73" t="str">
        <f aca="false">IF(OR($BK251&lt;&gt;Constants!$B$12,$AL251&lt;&gt;TRUE()),"",IF(NOT($AO251),TRUE(),IF($AQ251="","",$AQ251)))</f>
        <v/>
      </c>
      <c r="BO251" s="74" t="b">
        <f aca="false">IF(BN251="",FALSE(),IF(NOT($AO251),TRUE(),IF($AQ251,ISNUMBER(O251),ISNUMBER(N251))))</f>
        <v>0</v>
      </c>
      <c r="BP251" s="76" t="str">
        <f aca="false">IF(BO251,IF($AJ251,1,Constants!$B$22)*POWER(Constants!$B$23,MAX($AM251,0))*POWER(Constants!$B$24,MAX($AN251,0)),"")</f>
        <v/>
      </c>
      <c r="BQ251" s="74" t="str">
        <f aca="false">IF(OR($BK251&lt;&gt;Constants!$B$12,NOT($BO251)),"",IF(NOT($AO251),0,Constants!$B$19*IF($AQ251,1,MAX(0,MIN(1,(Constants!$B$20-N251)/Constants!$B$20)))))</f>
        <v/>
      </c>
      <c r="BR251" s="74" t="str">
        <f aca="false">IF(BQ251="","",BQ251*IF($AP251,1,Constants!$B$25)*BP251)</f>
        <v/>
      </c>
      <c r="BS251" s="74" t="str">
        <f aca="false">IF(OR($BK251&lt;&gt;Constants!$B$12,NOT($BO251)),"",IF(NOT($AO251),0,IF(NOT($AQ251),0,MAX(0,Constants!$B$21*(1-ABS(O251-$BM251)/$BM251)))))</f>
        <v/>
      </c>
      <c r="BT251" s="74" t="str">
        <f aca="false">IF(BS251="","",BS251*BP251)</f>
        <v/>
      </c>
      <c r="BU251" s="74" t="str">
        <f aca="false">IF(OR($BK251&lt;&gt;Constants!$B$12,NOT($BO251)),"",IF(OR(NOT($AO251),NOT($AP251)),0,MIN(Constants!$B$18,(Constants!$B$29*$AR251+Constants!$B$30*$AS251)*IF($AQ251,1,MAX(0,MIN(1,(Constants!$B$20-N251)/Constants!$B$20))))))</f>
        <v/>
      </c>
      <c r="BV251" s="74" t="str">
        <f aca="false">IF(BU251="","",BU251*BP251)</f>
        <v/>
      </c>
      <c r="BW251" s="75" t="str">
        <f aca="false">IF(OR($BK251&lt;&gt;Constants!$B$12,NOT($BO251)),"",BR251+BT251+BV251)</f>
        <v/>
      </c>
      <c r="BX251" s="73" t="str">
        <f aca="false">IF(OR($BK251&lt;&gt;Constants!$B$12,$AT251&lt;&gt;TRUE()),"",IF(NOT($AW251),TRUE(),IF($AY251="","",$AY251)))</f>
        <v/>
      </c>
      <c r="BY251" s="74" t="b">
        <f aca="false">IF(BX251="",FALSE(),IF(NOT($AW251),TRUE(),IF($AY251,ISNUMBER(X251),ISNUMBER(W251))))</f>
        <v>0</v>
      </c>
      <c r="BZ251" s="76" t="str">
        <f aca="false">IF(BY251,IF($AJ251,1,Constants!$B$22)*POWER(Constants!$B$23,MAX($AU251,0))*POWER(Constants!$B$24,MAX($AV251,0)),"")</f>
        <v/>
      </c>
      <c r="CA251" s="74" t="str">
        <f aca="false">IF(OR($BK251&lt;&gt;Constants!$B$12,NOT($BY251)),"",IF(NOT($AW251),0,Constants!$B$19*IF($AY251,1,MAX(0,MIN(1,(Constants!$B$20-W251)/Constants!$B$20)))))</f>
        <v/>
      </c>
      <c r="CB251" s="74" t="str">
        <f aca="false">IF(CA251="","",CA251*IF($AX251,1,Constants!$B$25)*BZ251)</f>
        <v/>
      </c>
      <c r="CC251" s="74" t="str">
        <f aca="false">IF(OR($BK251&lt;&gt;Constants!$B$12,NOT($BY251)),"",IF(NOT($AW251),0,IF(NOT($AY251),0,MAX(0,Constants!$B$21*(1-ABS(X251-$BM251)/$BM251)))))</f>
        <v/>
      </c>
      <c r="CD251" s="74" t="str">
        <f aca="false">IF(CC251="","",CC251*BZ251)</f>
        <v/>
      </c>
      <c r="CE251" s="74" t="str">
        <f aca="false">IF(OR($BK251&lt;&gt;Constants!$B$12,NOT($BY251)),"",IF(OR(NOT($AW251),NOT($AX251)),0,MIN(Constants!$B$18,(Constants!$B$29*$AZ251+Constants!$B$30*$BA251)*IF($AY251,1,MAX(0,MIN(1,(Constants!$B$20-W251)/Constants!$B$20))))))</f>
        <v/>
      </c>
      <c r="CF251" s="74" t="str">
        <f aca="false">IF(CE251="","",CE251*BZ251)</f>
        <v/>
      </c>
      <c r="CG251" s="75" t="str">
        <f aca="false">IF(OR($BK251&lt;&gt;Constants!$B$12,NOT($BY251)),"",CB251+CD251+CF251)</f>
        <v/>
      </c>
      <c r="CH251" s="73" t="b">
        <f aca="false">IF(OR(BN251="",BX251=""),TRUE(),BN251&lt;&gt;BX251)</f>
        <v>1</v>
      </c>
      <c r="CI251" s="74" t="str">
        <f aca="false">IF(OR($BK251&lt;&gt;Constants!$B$12,$BB251&lt;&gt;TRUE(),NOT($CH251)),"",IF(NOT($BE251),TRUE(),IF($BG251="","",$BG251)))</f>
        <v/>
      </c>
      <c r="CJ251" s="74" t="b">
        <f aca="false">IF(CI251="",FALSE(),IF(NOT($BE251),TRUE(),IF($BG251,ISNUMBER(AG251),ISNUMBER(AF251))))</f>
        <v>0</v>
      </c>
      <c r="CK251" s="76" t="str">
        <f aca="false">IF(CJ251,IF($AJ251,1,Constants!$B$22)*POWER(Constants!$B$23,MAX($BC251,0))*POWER(Constants!$B$24,MAX($BD251,0)),"")</f>
        <v/>
      </c>
      <c r="CL251" s="74" t="str">
        <f aca="false">IF(OR($BK251&lt;&gt;Constants!$B$12,NOT($CJ251)),"",IF(NOT($BE251),0,Constants!$B$19*IF($BG251,1,MAX(0,MIN(1,(Constants!$B$20-AF251)/Constants!$B$20)))))</f>
        <v/>
      </c>
      <c r="CM251" s="74" t="str">
        <f aca="false">IF(CL251="","",CL251*IF($BF251,1,Constants!$B$25)*CK251)</f>
        <v/>
      </c>
      <c r="CN251" s="74" t="str">
        <f aca="false">IF(OR($BK251&lt;&gt;Constants!$B$12,NOT($CJ251)),"",IF(NOT($BE251),0,IF(NOT($BG251),0,MAX(0,Constants!$B$21*(1-ABS(AG251-$BM251)/$BM251)))))</f>
        <v/>
      </c>
      <c r="CO251" s="74" t="str">
        <f aca="false">IF(CN251="","",CN251*CK251)</f>
        <v/>
      </c>
      <c r="CP251" s="74" t="str">
        <f aca="false">IF(OR($BK251&lt;&gt;Constants!$B$12,NOT($CJ251)),"",IF(OR(NOT($BE251),NOT($BF251)),0,MIN(Constants!$B$18,(Constants!$B$29*$BH251+Constants!$B$30*$BI251)*IF($BG251,1,MAX(0,MIN(1,(Constants!$B$20-AF251)/Constants!$B$20))))))</f>
        <v/>
      </c>
      <c r="CQ251" s="74" t="str">
        <f aca="false">IF(CP251="","",CP251*CK251)</f>
        <v/>
      </c>
      <c r="CR251" s="75" t="str">
        <f aca="false">IF(OR($BK251&lt;&gt;Constants!$B$12,NOT($CJ251)),"",CM251+CO251+CQ251)</f>
        <v/>
      </c>
      <c r="CS251" s="73" t="str">
        <f aca="false">IF(OR($BK251&lt;&gt;Constants!$B$12,ISBLANK($C251)),"",BW251)</f>
        <v/>
      </c>
      <c r="CT251" s="74" t="str">
        <f aca="false">IF(OR($BK251&lt;&gt;Constants!$B$12,ISBLANK($C251)),"",CG251)</f>
        <v/>
      </c>
      <c r="CU251" s="75" t="str">
        <f aca="false">IF(OR($BK251&lt;&gt;Constants!$B$12,ISBLANK($C251)),"",CR251)</f>
        <v/>
      </c>
      <c r="CV251" s="74" t="str">
        <f aca="false">IF(OR($BK251&lt;&gt;Constants!$B$12,ISBLANK($C251)),"",IF(COUNT(CS251:CU251)=0,0,MAX(CS251:CU251)))</f>
        <v/>
      </c>
      <c r="CW251" s="74" t="str">
        <f aca="false">IF($BK251&lt;&gt;Constants!$B$12,"",CV251)</f>
        <v/>
      </c>
      <c r="CX251" s="74" t="str">
        <f aca="false">IF(ISNUMBER(CW251), RANK(CW251,$CW$11:$CW$510), "")</f>
        <v/>
      </c>
      <c r="CY251" s="73" t="str">
        <f aca="false">IF(OR($BK251&lt;&gt;Constants!$B$12,ISBLANK($C251)),"",MAX(BT251,CD251,CO251))</f>
        <v/>
      </c>
      <c r="CZ251" s="74" t="str">
        <f aca="false">IF(ISNUMBER(CY251), RANK(CY251,CY$11:CY$510), "")</f>
        <v/>
      </c>
      <c r="DA251" s="74" t="str">
        <f aca="false">IF(OR($BK251&lt;&gt;Constants!$B$12,ISBLANK($C251)),"",MAX(AM251,AU251,IF($CH251,BC251,0)))</f>
        <v/>
      </c>
      <c r="DB251" s="74" t="str">
        <f aca="false">IF(ISNUMBER(DA251), RANK(DA251,DA$11:DA$510,1), "")</f>
        <v/>
      </c>
      <c r="DC251" s="74" t="str">
        <f aca="false">IF(OR($BK251&lt;&gt;Constants!$B$12,ISBLANK($C251)),"",MAX(BV251,CF251,CQ251))</f>
        <v/>
      </c>
      <c r="DD251" s="74" t="str">
        <f aca="false">IF(ISNUMBER(DC251),RANK(DC251,DC$11:DC$510),"")</f>
        <v/>
      </c>
      <c r="DE251" s="77" t="str">
        <f aca="false">IFERROR(IF(OR($BK251&lt;&gt;Constants!$B$12, ISBLANK($C251)),"",LARGE(CS251:CU251,2)), 0)</f>
        <v/>
      </c>
      <c r="DF251" s="75" t="str">
        <f aca="false">IF(ISNUMBER(DE251), RANK(DE251,DE$11:DE$510), "")</f>
        <v/>
      </c>
      <c r="DG251" s="74" t="str">
        <f aca="false">IF(ISBLANK($C251),"",IF(BK251=Constants!$B$12,RANK($CX251, $CX$11:$CX$510, 1)+
SUMPRODUCT(--($CX$11:$CX$510=$CX251),--($CZ251&gt;$CZ$11:$CZ$510))+
SUMPRODUCT(--($CX$11:$CX$510=$CX251),--($CZ251=$CZ$11:$CZ$510),--($DB251&gt;$DB$11:$DB$510))+
SUMPRODUCT(--($CX$11:$CX$510=$CX251),--($CZ251=$CZ$11:$CZ$510),--($DB251=$DB$11:$DB$510), --($DD251&gt;$DD$11:$DD$510))+
SUMPRODUCT(--($CX$11:$CX$510=$CX251),--($CZ251=$CZ$11:$CZ$510),--($DB251=$DB$11:$DB$510), --($DD251=$DD$11:$DD$510), --($DF251&gt;$DF$11:$DF$510))
,BK251)
)</f>
        <v/>
      </c>
      <c r="DH251" s="74" t="str">
        <f aca="false">IF(ISBLANK(C251),"",IF(BK251&lt;&gt;Constants!$B$12, BK251, CX251-DG251))</f>
        <v/>
      </c>
      <c r="DI251" s="75"/>
      <c r="DJ251" s="78"/>
      <c r="DK251" s="79" t="str">
        <f aca="false">IF(ISBLANK($C251),"",IF($BK251=Constants!$B$13,$BM251,""))</f>
        <v/>
      </c>
      <c r="DL251" s="78" t="str">
        <f aca="false">IF(ISBLANK($C251),"",IF($BK251&lt;&gt;Constants!$B$12,"",IF(COUNT($CS251:$CU251)=0,"",MATCH($CV251,$CS251:$CU251,0))))</f>
        <v/>
      </c>
      <c r="DM251" s="80" t="str">
        <f aca="false">IF(ISNUMBER($DL251),CHOOSE($DL251,$BR251,$CB251,$CM251),"")</f>
        <v/>
      </c>
      <c r="DN251" s="80" t="str">
        <f aca="false">IF(ISNUMBER($DL251),CHOOSE($DL251,$BT251,$CD251,$CO251),"")</f>
        <v/>
      </c>
      <c r="DO251" s="80" t="str">
        <f aca="false">IF(ISNUMBER($DL251),CHOOSE($DL251,$BV251,$CF251,$CQ251),"")</f>
        <v/>
      </c>
      <c r="DP251" s="81" t="str">
        <f aca="false">IF(ISBLANK(C251),"",IF(BK251&lt;&gt;Constants!$B$12, BK251 ,CW251))</f>
        <v/>
      </c>
      <c r="DQ251" s="82" t="str">
        <f aca="false">IF(ISBLANK($C251),"",IF($BK251&lt;&gt;Constants!$B$12,$BK251,$BL251))</f>
        <v/>
      </c>
      <c r="DR251" s="82" t="str">
        <f aca="false">IF(ISBLANK(C251),"",DH251)</f>
        <v/>
      </c>
      <c r="DS251" s="82" t="str">
        <f aca="false">IF(ISBLANK(C251),"",DG251)</f>
        <v/>
      </c>
      <c r="DT251" s="83" t="str">
        <f aca="false">IF(ISBLANK(C251),
  "",
IF(DS251=Constants!$B$9,COUNTA($C$11:$C510)+2,IF(DS251=Constants!$B$10,COUNTA($C$11:$C510)+1,IF(DS251=Constants!$B$11,COUNTA($C$11:$C510),DS251))))</f>
        <v/>
      </c>
      <c r="DU251" s="3"/>
      <c r="DV251" s="84" t="n">
        <f aca="false">IF(OR(ISNUMBER(DS251),DS251="DQ",DS251="P",DS251="NS"),
    1,
    0
)</f>
        <v>0</v>
      </c>
      <c r="DW251" s="84" t="n">
        <v>241</v>
      </c>
      <c r="DX251" s="84" t="str">
        <f aca="false">IF(ISBLANK($C251),"",IF(ISNUMBER(DT251),DT251+ROW($B251)/1000,""))</f>
        <v/>
      </c>
      <c r="DY251" s="84" t="str">
        <f aca="false">IF(ISNUMBER(DX251), RANK(DX251,DX$11:DX$510,1), "")</f>
        <v/>
      </c>
      <c r="DZ251" s="84" t="str">
        <f aca="false">IF(ISBLANK($C251),
    "",
    $B251
)</f>
        <v/>
      </c>
      <c r="EA251" s="84" t="str">
        <f aca="false">IF(ISBLANK($C251),
    "",
    $C251
)</f>
        <v/>
      </c>
      <c r="EB251" s="84" t="str">
        <f aca="false">IF(ISBLANK($C251),
    "",
    $D251
)</f>
        <v/>
      </c>
      <c r="EC251" s="84" t="str">
        <f aca="false">IF(ISBLANK($C251),"",$DQ251)</f>
        <v/>
      </c>
      <c r="ED251" s="86" t="str">
        <f aca="false">DP251</f>
        <v/>
      </c>
      <c r="EE251" s="84" t="str">
        <f aca="false">IF(ISBLANK($C251),
    "",
    DS251
)</f>
        <v/>
      </c>
      <c r="EF251" s="87" t="str">
        <f aca="false">IF(DW251&gt;DV$10,
    "",
    VLOOKUP(DW251,DY$11:EE749,7,FALSE())
)</f>
        <v/>
      </c>
      <c r="EG251" s="88" t="str">
        <f aca="false">IF(DW251&gt;DV$10,
    "",
    VLOOKUP(DW251,DY$11:EE749,2,FALSE())
)</f>
        <v/>
      </c>
      <c r="EH251" s="88" t="str">
        <f aca="false">IF(DW251&gt;DV$10,
    "",
    VLOOKUP(DW251,DY$11:EE749,3,FALSE())
)</f>
        <v/>
      </c>
      <c r="EI251" s="88" t="str">
        <f aca="false">IF(DW251&gt;DV$10,
    "",
    VLOOKUP(DW251,DY$11:EE749,4,FALSE())
)</f>
        <v/>
      </c>
      <c r="EJ251" s="89" t="str">
        <f aca="false">IF(DW251&gt;DV$10,
    "",
    VLOOKUP(DW251,DY$11:EE749,6,FALSE())
)</f>
        <v/>
      </c>
      <c r="EK251" s="59"/>
    </row>
    <row r="252" customFormat="false" ht="15.75" hidden="false" customHeight="false" outlineLevel="0" collapsed="false">
      <c r="A252" s="3"/>
      <c r="B252" s="155"/>
      <c r="C252" s="156"/>
      <c r="D252" s="96"/>
      <c r="E252" s="157"/>
      <c r="F252" s="148"/>
      <c r="G252" s="148"/>
      <c r="H252" s="149"/>
      <c r="I252" s="150"/>
      <c r="J252" s="151"/>
      <c r="K252" s="151"/>
      <c r="L252" s="151"/>
      <c r="M252" s="151"/>
      <c r="N252" s="152"/>
      <c r="O252" s="103"/>
      <c r="P252" s="148"/>
      <c r="Q252" s="149"/>
      <c r="R252" s="150"/>
      <c r="S252" s="151"/>
      <c r="T252" s="151"/>
      <c r="U252" s="151"/>
      <c r="V252" s="151"/>
      <c r="W252" s="152"/>
      <c r="X252" s="103"/>
      <c r="Y252" s="148"/>
      <c r="Z252" s="149"/>
      <c r="AA252" s="150"/>
      <c r="AB252" s="151"/>
      <c r="AC252" s="151"/>
      <c r="AD252" s="151"/>
      <c r="AE252" s="151"/>
      <c r="AF252" s="152"/>
      <c r="AG252" s="104"/>
      <c r="AH252" s="150"/>
      <c r="AI252" s="73"/>
      <c r="AJ252" s="73" t="str">
        <f aca="false">IF(ISBLANK($C252),
  "",
IF(E252=Constants!$B$7,
  TRUE(),
IF(E252=Constants!$B$8,
  FALSE(),
  TRUE()
)))</f>
        <v/>
      </c>
      <c r="AK252" s="74" t="str">
        <f aca="false">IF(ISBLANK($C252),"",IF(F252=Constants!$B$8,FALSE(),TRUE()))</f>
        <v/>
      </c>
      <c r="AL252" s="74" t="str">
        <f aca="false">IF(ISBLANK($C252),"",COUNTA($G252:$O252)&gt;0)</f>
        <v/>
      </c>
      <c r="AM252" s="74" t="str">
        <f aca="false">IF(OR(ISBLANK($C252),$AL252&lt;&gt;TRUE()),"",IF(ISBLANK(G252),Constants!$B$27,MAX(0,G252)))</f>
        <v/>
      </c>
      <c r="AN252" s="74" t="str">
        <f aca="false">IF(OR(ISBLANK($C252),$AL252&lt;&gt;TRUE()),"",IF(ISBLANK(H252),Constants!$B$28,MAX(0,H252)))</f>
        <v/>
      </c>
      <c r="AO252" s="74" t="str">
        <f aca="false">IF(OR(ISBLANK($C252),$AL252&lt;&gt;TRUE()),"",IF(J252=Constants!$B$7,TRUE(),IF(J252=Constants!$B$8,FALSE(),TRUE())))</f>
        <v/>
      </c>
      <c r="AP252" s="74" t="str">
        <f aca="false">IF(OR(ISBLANK($C252),$AL252&lt;&gt;TRUE()),"",IF(I252=Constants!$B$7,TRUE(),IF(I252=Constants!$B$8,FALSE(),TRUE())))</f>
        <v/>
      </c>
      <c r="AQ252" s="74" t="str">
        <f aca="false">IF(OR(ISBLANK($C252),$AL252&lt;&gt;TRUE()),"",IF(K252=Constants!$B$33,TRUE(),IF(K252=Constants!$B$34,FALSE(),IF(AND(ISNUMBER(O252),OR(ISBLANK(N252),N252=0)),TRUE(),IF(AND(ISBLANK(O252),ISNUMBER(N252),N252&lt;&gt;0),FALSE(),"")))))</f>
        <v/>
      </c>
      <c r="AR252" s="74" t="str">
        <f aca="false">IF(OR(ISBLANK($C252),$AL252&lt;&gt;TRUE()),"",IF(ISBLANK(L252),Constants!$B$35,MAX(0,MIN(Constants!$B$31,L252))))</f>
        <v/>
      </c>
      <c r="AS252" s="74" t="str">
        <f aca="false">IF(OR(ISBLANK($C252),$AL252&lt;&gt;TRUE()),"",IF(ISBLANK(M252),Constants!$B$35,MAX(0,MIN(Constants!$B$32,M252))))</f>
        <v/>
      </c>
      <c r="AT252" s="74" t="str">
        <f aca="false">IF(ISBLANK($C252),"",COUNTA($P252:$X252)&gt;0)</f>
        <v/>
      </c>
      <c r="AU252" s="74" t="str">
        <f aca="false">IF(OR(ISBLANK($C252),$AT252&lt;&gt;TRUE()),"",IF(ISBLANK(P252),Constants!$B$27,MAX(0,P252)))</f>
        <v/>
      </c>
      <c r="AV252" s="74" t="str">
        <f aca="false">IF(OR(ISBLANK($C252),$AT252&lt;&gt;TRUE()),"",IF(ISBLANK(Q252),Constants!$B$28,MAX(0,Q252)))</f>
        <v/>
      </c>
      <c r="AW252" s="74" t="str">
        <f aca="false">IF(OR(ISBLANK($C252),$AT252&lt;&gt;TRUE()),"",IF(S252=Constants!$B$7,TRUE(),IF(S252=Constants!$B$8,FALSE(),TRUE())))</f>
        <v/>
      </c>
      <c r="AX252" s="74" t="str">
        <f aca="false">IF(OR(ISBLANK($C252),$AT252&lt;&gt;TRUE()),"",IF(R252=Constants!$B$7,TRUE(),IF(R252=Constants!$B$8,FALSE(),TRUE())))</f>
        <v/>
      </c>
      <c r="AY252" s="74" t="str">
        <f aca="false">IF(OR(ISBLANK($C252),$AT252&lt;&gt;TRUE()),"",IF(T252=Constants!$B$33,TRUE(),IF(T252=Constants!$B$34,FALSE(),IF(AND(ISNUMBER(X252),OR(ISBLANK(W252),W252=0)),TRUE(),IF(AND(ISBLANK(X252),ISNUMBER(W252),W252&lt;&gt;0),FALSE(),"")))))</f>
        <v/>
      </c>
      <c r="AZ252" s="74" t="str">
        <f aca="false">IF(OR(ISBLANK($C252),$AT252&lt;&gt;TRUE()),"",IF(ISBLANK(U252),Constants!$B$35,MAX(0,MIN(Constants!$B$31,U252))))</f>
        <v/>
      </c>
      <c r="BA252" s="74" t="str">
        <f aca="false">IF(OR(ISBLANK($C252),$AT252&lt;&gt;TRUE()),"",IF(ISBLANK(V252),Constants!$B$35,MAX(0,MIN(Constants!$B$32,V252))))</f>
        <v/>
      </c>
      <c r="BB252" s="74" t="str">
        <f aca="false">IF(ISBLANK($C252),"",COUNTA($Y252:$AG252)&gt;0)</f>
        <v/>
      </c>
      <c r="BC252" s="74" t="str">
        <f aca="false">IF(OR(ISBLANK($C252),$BB252&lt;&gt;TRUE()),"",IF(ISBLANK(Y252),Constants!$B$27,MAX(0,Y252)))</f>
        <v/>
      </c>
      <c r="BD252" s="74" t="str">
        <f aca="false">IF(OR(ISBLANK($C252),$BB252&lt;&gt;TRUE()),"",IF(ISBLANK(Z252),Constants!$B$28,MAX(0,Z252)))</f>
        <v/>
      </c>
      <c r="BE252" s="74" t="str">
        <f aca="false">IF(OR(ISBLANK($C252),$BB252&lt;&gt;TRUE()),"",IF(AB252=Constants!$B$7,TRUE(),IF(AB252=Constants!$B$8,FALSE(),TRUE())))</f>
        <v/>
      </c>
      <c r="BF252" s="74" t="str">
        <f aca="false">IF(OR(ISBLANK($C252),$BB252&lt;&gt;TRUE()),"",IF(AA252=Constants!$B$7,TRUE(),IF(AA252=Constants!$B$8,FALSE(),TRUE())))</f>
        <v/>
      </c>
      <c r="BG252" s="74" t="str">
        <f aca="false">IF(OR(ISBLANK($C252),$BB252&lt;&gt;TRUE()),"",IF(AC252=Constants!$B$33,TRUE(),IF(AC252=Constants!$B$34,FALSE(),IF(AND(ISNUMBER(AG252),OR(ISBLANK(AF252),AF252=0)),TRUE(),IF(AND(ISBLANK(AG252),ISNUMBER(AF252),AF252&lt;&gt;0),FALSE(),"")))))</f>
        <v/>
      </c>
      <c r="BH252" s="74" t="str">
        <f aca="false">IF(OR(ISBLANK($C252),$BB252&lt;&gt;TRUE()),"",IF(ISBLANK(AD252),Constants!$B$35,MAX(0,MIN(Constants!$B$31,AD252))))</f>
        <v/>
      </c>
      <c r="BI252" s="74" t="str">
        <f aca="false">IF(OR(ISBLANK($C252),$BB252&lt;&gt;TRUE()),"",IF(ISBLANK(AE252),Constants!$B$35,MAX(0,MIN(Constants!$B$32,AE252))))</f>
        <v/>
      </c>
      <c r="BJ252" s="75" t="str">
        <f aca="false">IF(ISBLANK($C252),
  "",
IF(AH252=Constants!$B$7,
  TRUE(),
IF(AH252=Constants!$B$8,
  FALSE(),
  FALSE()
)))</f>
        <v/>
      </c>
      <c r="BK252" s="74" t="str">
        <f aca="false">IF(ISBLANK($C252),"",IF($BJ252,Constants!$B$9,IF(COUNTA($E252:$AH252)=0,Constants!$B$10,IF(NOT($AK252),Constants!$B$11,IF(AND(NOT(ISNUMBER($BM252)),COUNTA($O252,$X252,$AG252)&gt;0),Constants!$B$13,Constants!$B$12)))))</f>
        <v/>
      </c>
      <c r="BL252" s="74" t="str">
        <f aca="false">IF(ISBLANK($C252),"",IF($BK252&lt;&gt;Constants!$B$12,$BK252,Constants!$B$4))</f>
        <v/>
      </c>
      <c r="BM252" s="73" t="str">
        <f aca="false">IF(OR(ISBLANK($D$8), NOT(ISNUMBER($D$8))), Constants!$B$17,$D$8)</f>
        <v>ERROR: Set Target Time in cell D8</v>
      </c>
      <c r="BN252" s="73" t="str">
        <f aca="false">IF(OR($BK252&lt;&gt;Constants!$B$12,$AL252&lt;&gt;TRUE()),"",IF(NOT($AO252),TRUE(),IF($AQ252="","",$AQ252)))</f>
        <v/>
      </c>
      <c r="BO252" s="74" t="b">
        <f aca="false">IF(BN252="",FALSE(),IF(NOT($AO252),TRUE(),IF($AQ252,ISNUMBER(O252),ISNUMBER(N252))))</f>
        <v>0</v>
      </c>
      <c r="BP252" s="76" t="str">
        <f aca="false">IF(BO252,IF($AJ252,1,Constants!$B$22)*POWER(Constants!$B$23,MAX($AM252,0))*POWER(Constants!$B$24,MAX($AN252,0)),"")</f>
        <v/>
      </c>
      <c r="BQ252" s="74" t="str">
        <f aca="false">IF(OR($BK252&lt;&gt;Constants!$B$12,NOT($BO252)),"",IF(NOT($AO252),0,Constants!$B$19*IF($AQ252,1,MAX(0,MIN(1,(Constants!$B$20-N252)/Constants!$B$20)))))</f>
        <v/>
      </c>
      <c r="BR252" s="74" t="str">
        <f aca="false">IF(BQ252="","",BQ252*IF($AP252,1,Constants!$B$25)*BP252)</f>
        <v/>
      </c>
      <c r="BS252" s="74" t="str">
        <f aca="false">IF(OR($BK252&lt;&gt;Constants!$B$12,NOT($BO252)),"",IF(NOT($AO252),0,IF(NOT($AQ252),0,MAX(0,Constants!$B$21*(1-ABS(O252-$BM252)/$BM252)))))</f>
        <v/>
      </c>
      <c r="BT252" s="74" t="str">
        <f aca="false">IF(BS252="","",BS252*BP252)</f>
        <v/>
      </c>
      <c r="BU252" s="74" t="str">
        <f aca="false">IF(OR($BK252&lt;&gt;Constants!$B$12,NOT($BO252)),"",IF(OR(NOT($AO252),NOT($AP252)),0,MIN(Constants!$B$18,(Constants!$B$29*$AR252+Constants!$B$30*$AS252)*IF($AQ252,1,MAX(0,MIN(1,(Constants!$B$20-N252)/Constants!$B$20))))))</f>
        <v/>
      </c>
      <c r="BV252" s="74" t="str">
        <f aca="false">IF(BU252="","",BU252*BP252)</f>
        <v/>
      </c>
      <c r="BW252" s="75" t="str">
        <f aca="false">IF(OR($BK252&lt;&gt;Constants!$B$12,NOT($BO252)),"",BR252+BT252+BV252)</f>
        <v/>
      </c>
      <c r="BX252" s="73" t="str">
        <f aca="false">IF(OR($BK252&lt;&gt;Constants!$B$12,$AT252&lt;&gt;TRUE()),"",IF(NOT($AW252),TRUE(),IF($AY252="","",$AY252)))</f>
        <v/>
      </c>
      <c r="BY252" s="74" t="b">
        <f aca="false">IF(BX252="",FALSE(),IF(NOT($AW252),TRUE(),IF($AY252,ISNUMBER(X252),ISNUMBER(W252))))</f>
        <v>0</v>
      </c>
      <c r="BZ252" s="76" t="str">
        <f aca="false">IF(BY252,IF($AJ252,1,Constants!$B$22)*POWER(Constants!$B$23,MAX($AU252,0))*POWER(Constants!$B$24,MAX($AV252,0)),"")</f>
        <v/>
      </c>
      <c r="CA252" s="74" t="str">
        <f aca="false">IF(OR($BK252&lt;&gt;Constants!$B$12,NOT($BY252)),"",IF(NOT($AW252),0,Constants!$B$19*IF($AY252,1,MAX(0,MIN(1,(Constants!$B$20-W252)/Constants!$B$20)))))</f>
        <v/>
      </c>
      <c r="CB252" s="74" t="str">
        <f aca="false">IF(CA252="","",CA252*IF($AX252,1,Constants!$B$25)*BZ252)</f>
        <v/>
      </c>
      <c r="CC252" s="74" t="str">
        <f aca="false">IF(OR($BK252&lt;&gt;Constants!$B$12,NOT($BY252)),"",IF(NOT($AW252),0,IF(NOT($AY252),0,MAX(0,Constants!$B$21*(1-ABS(X252-$BM252)/$BM252)))))</f>
        <v/>
      </c>
      <c r="CD252" s="74" t="str">
        <f aca="false">IF(CC252="","",CC252*BZ252)</f>
        <v/>
      </c>
      <c r="CE252" s="74" t="str">
        <f aca="false">IF(OR($BK252&lt;&gt;Constants!$B$12,NOT($BY252)),"",IF(OR(NOT($AW252),NOT($AX252)),0,MIN(Constants!$B$18,(Constants!$B$29*$AZ252+Constants!$B$30*$BA252)*IF($AY252,1,MAX(0,MIN(1,(Constants!$B$20-W252)/Constants!$B$20))))))</f>
        <v/>
      </c>
      <c r="CF252" s="74" t="str">
        <f aca="false">IF(CE252="","",CE252*BZ252)</f>
        <v/>
      </c>
      <c r="CG252" s="75" t="str">
        <f aca="false">IF(OR($BK252&lt;&gt;Constants!$B$12,NOT($BY252)),"",CB252+CD252+CF252)</f>
        <v/>
      </c>
      <c r="CH252" s="73" t="b">
        <f aca="false">IF(OR(BN252="",BX252=""),TRUE(),BN252&lt;&gt;BX252)</f>
        <v>1</v>
      </c>
      <c r="CI252" s="74" t="str">
        <f aca="false">IF(OR($BK252&lt;&gt;Constants!$B$12,$BB252&lt;&gt;TRUE(),NOT($CH252)),"",IF(NOT($BE252),TRUE(),IF($BG252="","",$BG252)))</f>
        <v/>
      </c>
      <c r="CJ252" s="74" t="b">
        <f aca="false">IF(CI252="",FALSE(),IF(NOT($BE252),TRUE(),IF($BG252,ISNUMBER(AG252),ISNUMBER(AF252))))</f>
        <v>0</v>
      </c>
      <c r="CK252" s="76" t="str">
        <f aca="false">IF(CJ252,IF($AJ252,1,Constants!$B$22)*POWER(Constants!$B$23,MAX($BC252,0))*POWER(Constants!$B$24,MAX($BD252,0)),"")</f>
        <v/>
      </c>
      <c r="CL252" s="74" t="str">
        <f aca="false">IF(OR($BK252&lt;&gt;Constants!$B$12,NOT($CJ252)),"",IF(NOT($BE252),0,Constants!$B$19*IF($BG252,1,MAX(0,MIN(1,(Constants!$B$20-AF252)/Constants!$B$20)))))</f>
        <v/>
      </c>
      <c r="CM252" s="74" t="str">
        <f aca="false">IF(CL252="","",CL252*IF($BF252,1,Constants!$B$25)*CK252)</f>
        <v/>
      </c>
      <c r="CN252" s="74" t="str">
        <f aca="false">IF(OR($BK252&lt;&gt;Constants!$B$12,NOT($CJ252)),"",IF(NOT($BE252),0,IF(NOT($BG252),0,MAX(0,Constants!$B$21*(1-ABS(AG252-$BM252)/$BM252)))))</f>
        <v/>
      </c>
      <c r="CO252" s="74" t="str">
        <f aca="false">IF(CN252="","",CN252*CK252)</f>
        <v/>
      </c>
      <c r="CP252" s="74" t="str">
        <f aca="false">IF(OR($BK252&lt;&gt;Constants!$B$12,NOT($CJ252)),"",IF(OR(NOT($BE252),NOT($BF252)),0,MIN(Constants!$B$18,(Constants!$B$29*$BH252+Constants!$B$30*$BI252)*IF($BG252,1,MAX(0,MIN(1,(Constants!$B$20-AF252)/Constants!$B$20))))))</f>
        <v/>
      </c>
      <c r="CQ252" s="74" t="str">
        <f aca="false">IF(CP252="","",CP252*CK252)</f>
        <v/>
      </c>
      <c r="CR252" s="75" t="str">
        <f aca="false">IF(OR($BK252&lt;&gt;Constants!$B$12,NOT($CJ252)),"",CM252+CO252+CQ252)</f>
        <v/>
      </c>
      <c r="CS252" s="73" t="str">
        <f aca="false">IF(OR($BK252&lt;&gt;Constants!$B$12,ISBLANK($C252)),"",BW252)</f>
        <v/>
      </c>
      <c r="CT252" s="74" t="str">
        <f aca="false">IF(OR($BK252&lt;&gt;Constants!$B$12,ISBLANK($C252)),"",CG252)</f>
        <v/>
      </c>
      <c r="CU252" s="75" t="str">
        <f aca="false">IF(OR($BK252&lt;&gt;Constants!$B$12,ISBLANK($C252)),"",CR252)</f>
        <v/>
      </c>
      <c r="CV252" s="74" t="str">
        <f aca="false">IF(OR($BK252&lt;&gt;Constants!$B$12,ISBLANK($C252)),"",IF(COUNT(CS252:CU252)=0,0,MAX(CS252:CU252)))</f>
        <v/>
      </c>
      <c r="CW252" s="74" t="str">
        <f aca="false">IF($BK252&lt;&gt;Constants!$B$12,"",CV252)</f>
        <v/>
      </c>
      <c r="CX252" s="74" t="str">
        <f aca="false">IF(ISNUMBER(CW252), RANK(CW252,$CW$11:$CW$510), "")</f>
        <v/>
      </c>
      <c r="CY252" s="73" t="str">
        <f aca="false">IF(OR($BK252&lt;&gt;Constants!$B$12,ISBLANK($C252)),"",MAX(BT252,CD252,CO252))</f>
        <v/>
      </c>
      <c r="CZ252" s="74" t="str">
        <f aca="false">IF(ISNUMBER(CY252), RANK(CY252,CY$11:CY$510), "")</f>
        <v/>
      </c>
      <c r="DA252" s="74" t="str">
        <f aca="false">IF(OR($BK252&lt;&gt;Constants!$B$12,ISBLANK($C252)),"",MAX(AM252,AU252,IF($CH252,BC252,0)))</f>
        <v/>
      </c>
      <c r="DB252" s="74" t="str">
        <f aca="false">IF(ISNUMBER(DA252), RANK(DA252,DA$11:DA$510,1), "")</f>
        <v/>
      </c>
      <c r="DC252" s="74" t="str">
        <f aca="false">IF(OR($BK252&lt;&gt;Constants!$B$12,ISBLANK($C252)),"",MAX(BV252,CF252,CQ252))</f>
        <v/>
      </c>
      <c r="DD252" s="74" t="str">
        <f aca="false">IF(ISNUMBER(DC252),RANK(DC252,DC$11:DC$510),"")</f>
        <v/>
      </c>
      <c r="DE252" s="77" t="str">
        <f aca="false">IFERROR(IF(OR($BK252&lt;&gt;Constants!$B$12, ISBLANK($C252)),"",LARGE(CS252:CU252,2)), 0)</f>
        <v/>
      </c>
      <c r="DF252" s="75" t="str">
        <f aca="false">IF(ISNUMBER(DE252), RANK(DE252,DE$11:DE$510), "")</f>
        <v/>
      </c>
      <c r="DG252" s="74" t="str">
        <f aca="false">IF(ISBLANK($C252),"",IF(BK252=Constants!$B$12,RANK($CX252, $CX$11:$CX$510, 1)+
SUMPRODUCT(--($CX$11:$CX$510=$CX252),--($CZ252&gt;$CZ$11:$CZ$510))+
SUMPRODUCT(--($CX$11:$CX$510=$CX252),--($CZ252=$CZ$11:$CZ$510),--($DB252&gt;$DB$11:$DB$510))+
SUMPRODUCT(--($CX$11:$CX$510=$CX252),--($CZ252=$CZ$11:$CZ$510),--($DB252=$DB$11:$DB$510), --($DD252&gt;$DD$11:$DD$510))+
SUMPRODUCT(--($CX$11:$CX$510=$CX252),--($CZ252=$CZ$11:$CZ$510),--($DB252=$DB$11:$DB$510), --($DD252=$DD$11:$DD$510), --($DF252&gt;$DF$11:$DF$510))
,BK252)
)</f>
        <v/>
      </c>
      <c r="DH252" s="74" t="str">
        <f aca="false">IF(ISBLANK(C252),"",IF(BK252&lt;&gt;Constants!$B$12, BK252, CX252-DG252))</f>
        <v/>
      </c>
      <c r="DI252" s="75"/>
      <c r="DJ252" s="78"/>
      <c r="DK252" s="79" t="str">
        <f aca="false">IF(ISBLANK($C252),"",IF($BK252=Constants!$B$13,$BM252,""))</f>
        <v/>
      </c>
      <c r="DL252" s="78" t="str">
        <f aca="false">IF(ISBLANK($C252),"",IF($BK252&lt;&gt;Constants!$B$12,"",IF(COUNT($CS252:$CU252)=0,"",MATCH($CV252,$CS252:$CU252,0))))</f>
        <v/>
      </c>
      <c r="DM252" s="80" t="str">
        <f aca="false">IF(ISNUMBER($DL252),CHOOSE($DL252,$BR252,$CB252,$CM252),"")</f>
        <v/>
      </c>
      <c r="DN252" s="80" t="str">
        <f aca="false">IF(ISNUMBER($DL252),CHOOSE($DL252,$BT252,$CD252,$CO252),"")</f>
        <v/>
      </c>
      <c r="DO252" s="80" t="str">
        <f aca="false">IF(ISNUMBER($DL252),CHOOSE($DL252,$BV252,$CF252,$CQ252),"")</f>
        <v/>
      </c>
      <c r="DP252" s="81" t="str">
        <f aca="false">IF(ISBLANK(C252),"",IF(BK252&lt;&gt;Constants!$B$12, BK252 ,CW252))</f>
        <v/>
      </c>
      <c r="DQ252" s="82" t="str">
        <f aca="false">IF(ISBLANK($C252),"",IF($BK252&lt;&gt;Constants!$B$12,$BK252,$BL252))</f>
        <v/>
      </c>
      <c r="DR252" s="82" t="str">
        <f aca="false">IF(ISBLANK(C252),"",DH252)</f>
        <v/>
      </c>
      <c r="DS252" s="82" t="str">
        <f aca="false">IF(ISBLANK(C252),"",DG252)</f>
        <v/>
      </c>
      <c r="DT252" s="83" t="str">
        <f aca="false">IF(ISBLANK(C252),
  "",
IF(DS252=Constants!$B$9,COUNTA($C$11:$C510)+2,IF(DS252=Constants!$B$10,COUNTA($C$11:$C510)+1,IF(DS252=Constants!$B$11,COUNTA($C$11:$C510),DS252))))</f>
        <v/>
      </c>
      <c r="DU252" s="3"/>
      <c r="DV252" s="84" t="n">
        <f aca="false">IF(OR(ISNUMBER(DS252),DS252="DQ",DS252="P",DS252="NS"),
    1,
    0
)</f>
        <v>0</v>
      </c>
      <c r="DW252" s="84" t="n">
        <v>242</v>
      </c>
      <c r="DX252" s="84" t="str">
        <f aca="false">IF(ISBLANK($C252),"",IF(ISNUMBER(DT252),DT252+ROW($B252)/1000,""))</f>
        <v/>
      </c>
      <c r="DY252" s="84" t="str">
        <f aca="false">IF(ISNUMBER(DX252), RANK(DX252,DX$11:DX$510,1), "")</f>
        <v/>
      </c>
      <c r="DZ252" s="84" t="str">
        <f aca="false">IF(ISBLANK($C252),
    "",
    $B252
)</f>
        <v/>
      </c>
      <c r="EA252" s="84" t="str">
        <f aca="false">IF(ISBLANK($C252),
    "",
    $C252
)</f>
        <v/>
      </c>
      <c r="EB252" s="84" t="str">
        <f aca="false">IF(ISBLANK($C252),
    "",
    $D252
)</f>
        <v/>
      </c>
      <c r="EC252" s="84" t="str">
        <f aca="false">IF(ISBLANK($C252),"",$DQ252)</f>
        <v/>
      </c>
      <c r="ED252" s="86" t="str">
        <f aca="false">DP252</f>
        <v/>
      </c>
      <c r="EE252" s="84" t="str">
        <f aca="false">IF(ISBLANK($C252),
    "",
    DS252
)</f>
        <v/>
      </c>
      <c r="EF252" s="87" t="str">
        <f aca="false">IF(DW252&gt;DV$10,
    "",
    VLOOKUP(DW252,DY$11:EE750,7,FALSE())
)</f>
        <v/>
      </c>
      <c r="EG252" s="88" t="str">
        <f aca="false">IF(DW252&gt;DV$10,
    "",
    VLOOKUP(DW252,DY$11:EE750,2,FALSE())
)</f>
        <v/>
      </c>
      <c r="EH252" s="88" t="str">
        <f aca="false">IF(DW252&gt;DV$10,
    "",
    VLOOKUP(DW252,DY$11:EE750,3,FALSE())
)</f>
        <v/>
      </c>
      <c r="EI252" s="88" t="str">
        <f aca="false">IF(DW252&gt;DV$10,
    "",
    VLOOKUP(DW252,DY$11:EE750,4,FALSE())
)</f>
        <v/>
      </c>
      <c r="EJ252" s="89" t="str">
        <f aca="false">IF(DW252&gt;DV$10,
    "",
    VLOOKUP(DW252,DY$11:EE750,6,FALSE())
)</f>
        <v/>
      </c>
      <c r="EK252" s="59"/>
    </row>
    <row r="253" customFormat="false" ht="15.75" hidden="false" customHeight="false" outlineLevel="0" collapsed="false">
      <c r="A253" s="3"/>
      <c r="B253" s="155"/>
      <c r="C253" s="156"/>
      <c r="D253" s="96"/>
      <c r="E253" s="157"/>
      <c r="F253" s="148"/>
      <c r="G253" s="148"/>
      <c r="H253" s="149"/>
      <c r="I253" s="150"/>
      <c r="J253" s="151"/>
      <c r="K253" s="151"/>
      <c r="L253" s="151"/>
      <c r="M253" s="151"/>
      <c r="N253" s="152"/>
      <c r="O253" s="103"/>
      <c r="P253" s="148"/>
      <c r="Q253" s="149"/>
      <c r="R253" s="150"/>
      <c r="S253" s="151"/>
      <c r="T253" s="151"/>
      <c r="U253" s="151"/>
      <c r="V253" s="151"/>
      <c r="W253" s="152"/>
      <c r="X253" s="103"/>
      <c r="Y253" s="148"/>
      <c r="Z253" s="149"/>
      <c r="AA253" s="150"/>
      <c r="AB253" s="151"/>
      <c r="AC253" s="151"/>
      <c r="AD253" s="151"/>
      <c r="AE253" s="151"/>
      <c r="AF253" s="152"/>
      <c r="AG253" s="104"/>
      <c r="AH253" s="150"/>
      <c r="AI253" s="73"/>
      <c r="AJ253" s="73" t="str">
        <f aca="false">IF(ISBLANK($C253),
  "",
IF(E253=Constants!$B$7,
  TRUE(),
IF(E253=Constants!$B$8,
  FALSE(),
  TRUE()
)))</f>
        <v/>
      </c>
      <c r="AK253" s="74" t="str">
        <f aca="false">IF(ISBLANK($C253),"",IF(F253=Constants!$B$8,FALSE(),TRUE()))</f>
        <v/>
      </c>
      <c r="AL253" s="74" t="str">
        <f aca="false">IF(ISBLANK($C253),"",COUNTA($G253:$O253)&gt;0)</f>
        <v/>
      </c>
      <c r="AM253" s="74" t="str">
        <f aca="false">IF(OR(ISBLANK($C253),$AL253&lt;&gt;TRUE()),"",IF(ISBLANK(G253),Constants!$B$27,MAX(0,G253)))</f>
        <v/>
      </c>
      <c r="AN253" s="74" t="str">
        <f aca="false">IF(OR(ISBLANK($C253),$AL253&lt;&gt;TRUE()),"",IF(ISBLANK(H253),Constants!$B$28,MAX(0,H253)))</f>
        <v/>
      </c>
      <c r="AO253" s="74" t="str">
        <f aca="false">IF(OR(ISBLANK($C253),$AL253&lt;&gt;TRUE()),"",IF(J253=Constants!$B$7,TRUE(),IF(J253=Constants!$B$8,FALSE(),TRUE())))</f>
        <v/>
      </c>
      <c r="AP253" s="74" t="str">
        <f aca="false">IF(OR(ISBLANK($C253),$AL253&lt;&gt;TRUE()),"",IF(I253=Constants!$B$7,TRUE(),IF(I253=Constants!$B$8,FALSE(),TRUE())))</f>
        <v/>
      </c>
      <c r="AQ253" s="74" t="str">
        <f aca="false">IF(OR(ISBLANK($C253),$AL253&lt;&gt;TRUE()),"",IF(K253=Constants!$B$33,TRUE(),IF(K253=Constants!$B$34,FALSE(),IF(AND(ISNUMBER(O253),OR(ISBLANK(N253),N253=0)),TRUE(),IF(AND(ISBLANK(O253),ISNUMBER(N253),N253&lt;&gt;0),FALSE(),"")))))</f>
        <v/>
      </c>
      <c r="AR253" s="74" t="str">
        <f aca="false">IF(OR(ISBLANK($C253),$AL253&lt;&gt;TRUE()),"",IF(ISBLANK(L253),Constants!$B$35,MAX(0,MIN(Constants!$B$31,L253))))</f>
        <v/>
      </c>
      <c r="AS253" s="74" t="str">
        <f aca="false">IF(OR(ISBLANK($C253),$AL253&lt;&gt;TRUE()),"",IF(ISBLANK(M253),Constants!$B$35,MAX(0,MIN(Constants!$B$32,M253))))</f>
        <v/>
      </c>
      <c r="AT253" s="74" t="str">
        <f aca="false">IF(ISBLANK($C253),"",COUNTA($P253:$X253)&gt;0)</f>
        <v/>
      </c>
      <c r="AU253" s="74" t="str">
        <f aca="false">IF(OR(ISBLANK($C253),$AT253&lt;&gt;TRUE()),"",IF(ISBLANK(P253),Constants!$B$27,MAX(0,P253)))</f>
        <v/>
      </c>
      <c r="AV253" s="74" t="str">
        <f aca="false">IF(OR(ISBLANK($C253),$AT253&lt;&gt;TRUE()),"",IF(ISBLANK(Q253),Constants!$B$28,MAX(0,Q253)))</f>
        <v/>
      </c>
      <c r="AW253" s="74" t="str">
        <f aca="false">IF(OR(ISBLANK($C253),$AT253&lt;&gt;TRUE()),"",IF(S253=Constants!$B$7,TRUE(),IF(S253=Constants!$B$8,FALSE(),TRUE())))</f>
        <v/>
      </c>
      <c r="AX253" s="74" t="str">
        <f aca="false">IF(OR(ISBLANK($C253),$AT253&lt;&gt;TRUE()),"",IF(R253=Constants!$B$7,TRUE(),IF(R253=Constants!$B$8,FALSE(),TRUE())))</f>
        <v/>
      </c>
      <c r="AY253" s="74" t="str">
        <f aca="false">IF(OR(ISBLANK($C253),$AT253&lt;&gt;TRUE()),"",IF(T253=Constants!$B$33,TRUE(),IF(T253=Constants!$B$34,FALSE(),IF(AND(ISNUMBER(X253),OR(ISBLANK(W253),W253=0)),TRUE(),IF(AND(ISBLANK(X253),ISNUMBER(W253),W253&lt;&gt;0),FALSE(),"")))))</f>
        <v/>
      </c>
      <c r="AZ253" s="74" t="str">
        <f aca="false">IF(OR(ISBLANK($C253),$AT253&lt;&gt;TRUE()),"",IF(ISBLANK(U253),Constants!$B$35,MAX(0,MIN(Constants!$B$31,U253))))</f>
        <v/>
      </c>
      <c r="BA253" s="74" t="str">
        <f aca="false">IF(OR(ISBLANK($C253),$AT253&lt;&gt;TRUE()),"",IF(ISBLANK(V253),Constants!$B$35,MAX(0,MIN(Constants!$B$32,V253))))</f>
        <v/>
      </c>
      <c r="BB253" s="74" t="str">
        <f aca="false">IF(ISBLANK($C253),"",COUNTA($Y253:$AG253)&gt;0)</f>
        <v/>
      </c>
      <c r="BC253" s="74" t="str">
        <f aca="false">IF(OR(ISBLANK($C253),$BB253&lt;&gt;TRUE()),"",IF(ISBLANK(Y253),Constants!$B$27,MAX(0,Y253)))</f>
        <v/>
      </c>
      <c r="BD253" s="74" t="str">
        <f aca="false">IF(OR(ISBLANK($C253),$BB253&lt;&gt;TRUE()),"",IF(ISBLANK(Z253),Constants!$B$28,MAX(0,Z253)))</f>
        <v/>
      </c>
      <c r="BE253" s="74" t="str">
        <f aca="false">IF(OR(ISBLANK($C253),$BB253&lt;&gt;TRUE()),"",IF(AB253=Constants!$B$7,TRUE(),IF(AB253=Constants!$B$8,FALSE(),TRUE())))</f>
        <v/>
      </c>
      <c r="BF253" s="74" t="str">
        <f aca="false">IF(OR(ISBLANK($C253),$BB253&lt;&gt;TRUE()),"",IF(AA253=Constants!$B$7,TRUE(),IF(AA253=Constants!$B$8,FALSE(),TRUE())))</f>
        <v/>
      </c>
      <c r="BG253" s="74" t="str">
        <f aca="false">IF(OR(ISBLANK($C253),$BB253&lt;&gt;TRUE()),"",IF(AC253=Constants!$B$33,TRUE(),IF(AC253=Constants!$B$34,FALSE(),IF(AND(ISNUMBER(AG253),OR(ISBLANK(AF253),AF253=0)),TRUE(),IF(AND(ISBLANK(AG253),ISNUMBER(AF253),AF253&lt;&gt;0),FALSE(),"")))))</f>
        <v/>
      </c>
      <c r="BH253" s="74" t="str">
        <f aca="false">IF(OR(ISBLANK($C253),$BB253&lt;&gt;TRUE()),"",IF(ISBLANK(AD253),Constants!$B$35,MAX(0,MIN(Constants!$B$31,AD253))))</f>
        <v/>
      </c>
      <c r="BI253" s="74" t="str">
        <f aca="false">IF(OR(ISBLANK($C253),$BB253&lt;&gt;TRUE()),"",IF(ISBLANK(AE253),Constants!$B$35,MAX(0,MIN(Constants!$B$32,AE253))))</f>
        <v/>
      </c>
      <c r="BJ253" s="75" t="str">
        <f aca="false">IF(ISBLANK($C253),
  "",
IF(AH253=Constants!$B$7,
  TRUE(),
IF(AH253=Constants!$B$8,
  FALSE(),
  FALSE()
)))</f>
        <v/>
      </c>
      <c r="BK253" s="74" t="str">
        <f aca="false">IF(ISBLANK($C253),"",IF($BJ253,Constants!$B$9,IF(COUNTA($E253:$AH253)=0,Constants!$B$10,IF(NOT($AK253),Constants!$B$11,IF(AND(NOT(ISNUMBER($BM253)),COUNTA($O253,$X253,$AG253)&gt;0),Constants!$B$13,Constants!$B$12)))))</f>
        <v/>
      </c>
      <c r="BL253" s="74" t="str">
        <f aca="false">IF(ISBLANK($C253),"",IF($BK253&lt;&gt;Constants!$B$12,$BK253,Constants!$B$4))</f>
        <v/>
      </c>
      <c r="BM253" s="73" t="str">
        <f aca="false">IF(OR(ISBLANK($D$8), NOT(ISNUMBER($D$8))), Constants!$B$17,$D$8)</f>
        <v>ERROR: Set Target Time in cell D8</v>
      </c>
      <c r="BN253" s="73" t="str">
        <f aca="false">IF(OR($BK253&lt;&gt;Constants!$B$12,$AL253&lt;&gt;TRUE()),"",IF(NOT($AO253),TRUE(),IF($AQ253="","",$AQ253)))</f>
        <v/>
      </c>
      <c r="BO253" s="74" t="b">
        <f aca="false">IF(BN253="",FALSE(),IF(NOT($AO253),TRUE(),IF($AQ253,ISNUMBER(O253),ISNUMBER(N253))))</f>
        <v>0</v>
      </c>
      <c r="BP253" s="76" t="str">
        <f aca="false">IF(BO253,IF($AJ253,1,Constants!$B$22)*POWER(Constants!$B$23,MAX($AM253,0))*POWER(Constants!$B$24,MAX($AN253,0)),"")</f>
        <v/>
      </c>
      <c r="BQ253" s="74" t="str">
        <f aca="false">IF(OR($BK253&lt;&gt;Constants!$B$12,NOT($BO253)),"",IF(NOT($AO253),0,Constants!$B$19*IF($AQ253,1,MAX(0,MIN(1,(Constants!$B$20-N253)/Constants!$B$20)))))</f>
        <v/>
      </c>
      <c r="BR253" s="74" t="str">
        <f aca="false">IF(BQ253="","",BQ253*IF($AP253,1,Constants!$B$25)*BP253)</f>
        <v/>
      </c>
      <c r="BS253" s="74" t="str">
        <f aca="false">IF(OR($BK253&lt;&gt;Constants!$B$12,NOT($BO253)),"",IF(NOT($AO253),0,IF(NOT($AQ253),0,MAX(0,Constants!$B$21*(1-ABS(O253-$BM253)/$BM253)))))</f>
        <v/>
      </c>
      <c r="BT253" s="74" t="str">
        <f aca="false">IF(BS253="","",BS253*BP253)</f>
        <v/>
      </c>
      <c r="BU253" s="74" t="str">
        <f aca="false">IF(OR($BK253&lt;&gt;Constants!$B$12,NOT($BO253)),"",IF(OR(NOT($AO253),NOT($AP253)),0,MIN(Constants!$B$18,(Constants!$B$29*$AR253+Constants!$B$30*$AS253)*IF($AQ253,1,MAX(0,MIN(1,(Constants!$B$20-N253)/Constants!$B$20))))))</f>
        <v/>
      </c>
      <c r="BV253" s="74" t="str">
        <f aca="false">IF(BU253="","",BU253*BP253)</f>
        <v/>
      </c>
      <c r="BW253" s="75" t="str">
        <f aca="false">IF(OR($BK253&lt;&gt;Constants!$B$12,NOT($BO253)),"",BR253+BT253+BV253)</f>
        <v/>
      </c>
      <c r="BX253" s="73" t="str">
        <f aca="false">IF(OR($BK253&lt;&gt;Constants!$B$12,$AT253&lt;&gt;TRUE()),"",IF(NOT($AW253),TRUE(),IF($AY253="","",$AY253)))</f>
        <v/>
      </c>
      <c r="BY253" s="74" t="b">
        <f aca="false">IF(BX253="",FALSE(),IF(NOT($AW253),TRUE(),IF($AY253,ISNUMBER(X253),ISNUMBER(W253))))</f>
        <v>0</v>
      </c>
      <c r="BZ253" s="76" t="str">
        <f aca="false">IF(BY253,IF($AJ253,1,Constants!$B$22)*POWER(Constants!$B$23,MAX($AU253,0))*POWER(Constants!$B$24,MAX($AV253,0)),"")</f>
        <v/>
      </c>
      <c r="CA253" s="74" t="str">
        <f aca="false">IF(OR($BK253&lt;&gt;Constants!$B$12,NOT($BY253)),"",IF(NOT($AW253),0,Constants!$B$19*IF($AY253,1,MAX(0,MIN(1,(Constants!$B$20-W253)/Constants!$B$20)))))</f>
        <v/>
      </c>
      <c r="CB253" s="74" t="str">
        <f aca="false">IF(CA253="","",CA253*IF($AX253,1,Constants!$B$25)*BZ253)</f>
        <v/>
      </c>
      <c r="CC253" s="74" t="str">
        <f aca="false">IF(OR($BK253&lt;&gt;Constants!$B$12,NOT($BY253)),"",IF(NOT($AW253),0,IF(NOT($AY253),0,MAX(0,Constants!$B$21*(1-ABS(X253-$BM253)/$BM253)))))</f>
        <v/>
      </c>
      <c r="CD253" s="74" t="str">
        <f aca="false">IF(CC253="","",CC253*BZ253)</f>
        <v/>
      </c>
      <c r="CE253" s="74" t="str">
        <f aca="false">IF(OR($BK253&lt;&gt;Constants!$B$12,NOT($BY253)),"",IF(OR(NOT($AW253),NOT($AX253)),0,MIN(Constants!$B$18,(Constants!$B$29*$AZ253+Constants!$B$30*$BA253)*IF($AY253,1,MAX(0,MIN(1,(Constants!$B$20-W253)/Constants!$B$20))))))</f>
        <v/>
      </c>
      <c r="CF253" s="74" t="str">
        <f aca="false">IF(CE253="","",CE253*BZ253)</f>
        <v/>
      </c>
      <c r="CG253" s="75" t="str">
        <f aca="false">IF(OR($BK253&lt;&gt;Constants!$B$12,NOT($BY253)),"",CB253+CD253+CF253)</f>
        <v/>
      </c>
      <c r="CH253" s="73" t="b">
        <f aca="false">IF(OR(BN253="",BX253=""),TRUE(),BN253&lt;&gt;BX253)</f>
        <v>1</v>
      </c>
      <c r="CI253" s="74" t="str">
        <f aca="false">IF(OR($BK253&lt;&gt;Constants!$B$12,$BB253&lt;&gt;TRUE(),NOT($CH253)),"",IF(NOT($BE253),TRUE(),IF($BG253="","",$BG253)))</f>
        <v/>
      </c>
      <c r="CJ253" s="74" t="b">
        <f aca="false">IF(CI253="",FALSE(),IF(NOT($BE253),TRUE(),IF($BG253,ISNUMBER(AG253),ISNUMBER(AF253))))</f>
        <v>0</v>
      </c>
      <c r="CK253" s="76" t="str">
        <f aca="false">IF(CJ253,IF($AJ253,1,Constants!$B$22)*POWER(Constants!$B$23,MAX($BC253,0))*POWER(Constants!$B$24,MAX($BD253,0)),"")</f>
        <v/>
      </c>
      <c r="CL253" s="74" t="str">
        <f aca="false">IF(OR($BK253&lt;&gt;Constants!$B$12,NOT($CJ253)),"",IF(NOT($BE253),0,Constants!$B$19*IF($BG253,1,MAX(0,MIN(1,(Constants!$B$20-AF253)/Constants!$B$20)))))</f>
        <v/>
      </c>
      <c r="CM253" s="74" t="str">
        <f aca="false">IF(CL253="","",CL253*IF($BF253,1,Constants!$B$25)*CK253)</f>
        <v/>
      </c>
      <c r="CN253" s="74" t="str">
        <f aca="false">IF(OR($BK253&lt;&gt;Constants!$B$12,NOT($CJ253)),"",IF(NOT($BE253),0,IF(NOT($BG253),0,MAX(0,Constants!$B$21*(1-ABS(AG253-$BM253)/$BM253)))))</f>
        <v/>
      </c>
      <c r="CO253" s="74" t="str">
        <f aca="false">IF(CN253="","",CN253*CK253)</f>
        <v/>
      </c>
      <c r="CP253" s="74" t="str">
        <f aca="false">IF(OR($BK253&lt;&gt;Constants!$B$12,NOT($CJ253)),"",IF(OR(NOT($BE253),NOT($BF253)),0,MIN(Constants!$B$18,(Constants!$B$29*$BH253+Constants!$B$30*$BI253)*IF($BG253,1,MAX(0,MIN(1,(Constants!$B$20-AF253)/Constants!$B$20))))))</f>
        <v/>
      </c>
      <c r="CQ253" s="74" t="str">
        <f aca="false">IF(CP253="","",CP253*CK253)</f>
        <v/>
      </c>
      <c r="CR253" s="75" t="str">
        <f aca="false">IF(OR($BK253&lt;&gt;Constants!$B$12,NOT($CJ253)),"",CM253+CO253+CQ253)</f>
        <v/>
      </c>
      <c r="CS253" s="73" t="str">
        <f aca="false">IF(OR($BK253&lt;&gt;Constants!$B$12,ISBLANK($C253)),"",BW253)</f>
        <v/>
      </c>
      <c r="CT253" s="74" t="str">
        <f aca="false">IF(OR($BK253&lt;&gt;Constants!$B$12,ISBLANK($C253)),"",CG253)</f>
        <v/>
      </c>
      <c r="CU253" s="75" t="str">
        <f aca="false">IF(OR($BK253&lt;&gt;Constants!$B$12,ISBLANK($C253)),"",CR253)</f>
        <v/>
      </c>
      <c r="CV253" s="74" t="str">
        <f aca="false">IF(OR($BK253&lt;&gt;Constants!$B$12,ISBLANK($C253)),"",IF(COUNT(CS253:CU253)=0,0,MAX(CS253:CU253)))</f>
        <v/>
      </c>
      <c r="CW253" s="74" t="str">
        <f aca="false">IF($BK253&lt;&gt;Constants!$B$12,"",CV253)</f>
        <v/>
      </c>
      <c r="CX253" s="74" t="str">
        <f aca="false">IF(ISNUMBER(CW253), RANK(CW253,$CW$11:$CW$510), "")</f>
        <v/>
      </c>
      <c r="CY253" s="73" t="str">
        <f aca="false">IF(OR($BK253&lt;&gt;Constants!$B$12,ISBLANK($C253)),"",MAX(BT253,CD253,CO253))</f>
        <v/>
      </c>
      <c r="CZ253" s="74" t="str">
        <f aca="false">IF(ISNUMBER(CY253), RANK(CY253,CY$11:CY$510), "")</f>
        <v/>
      </c>
      <c r="DA253" s="74" t="str">
        <f aca="false">IF(OR($BK253&lt;&gt;Constants!$B$12,ISBLANK($C253)),"",MAX(AM253,AU253,IF($CH253,BC253,0)))</f>
        <v/>
      </c>
      <c r="DB253" s="74" t="str">
        <f aca="false">IF(ISNUMBER(DA253), RANK(DA253,DA$11:DA$510,1), "")</f>
        <v/>
      </c>
      <c r="DC253" s="74" t="str">
        <f aca="false">IF(OR($BK253&lt;&gt;Constants!$B$12,ISBLANK($C253)),"",MAX(BV253,CF253,CQ253))</f>
        <v/>
      </c>
      <c r="DD253" s="74" t="str">
        <f aca="false">IF(ISNUMBER(DC253),RANK(DC253,DC$11:DC$510),"")</f>
        <v/>
      </c>
      <c r="DE253" s="77" t="str">
        <f aca="false">IFERROR(IF(OR($BK253&lt;&gt;Constants!$B$12, ISBLANK($C253)),"",LARGE(CS253:CU253,2)), 0)</f>
        <v/>
      </c>
      <c r="DF253" s="75" t="str">
        <f aca="false">IF(ISNUMBER(DE253), RANK(DE253,DE$11:DE$510), "")</f>
        <v/>
      </c>
      <c r="DG253" s="74" t="str">
        <f aca="false">IF(ISBLANK($C253),"",IF(BK253=Constants!$B$12,RANK($CX253, $CX$11:$CX$510, 1)+
SUMPRODUCT(--($CX$11:$CX$510=$CX253),--($CZ253&gt;$CZ$11:$CZ$510))+
SUMPRODUCT(--($CX$11:$CX$510=$CX253),--($CZ253=$CZ$11:$CZ$510),--($DB253&gt;$DB$11:$DB$510))+
SUMPRODUCT(--($CX$11:$CX$510=$CX253),--($CZ253=$CZ$11:$CZ$510),--($DB253=$DB$11:$DB$510), --($DD253&gt;$DD$11:$DD$510))+
SUMPRODUCT(--($CX$11:$CX$510=$CX253),--($CZ253=$CZ$11:$CZ$510),--($DB253=$DB$11:$DB$510), --($DD253=$DD$11:$DD$510), --($DF253&gt;$DF$11:$DF$510))
,BK253)
)</f>
        <v/>
      </c>
      <c r="DH253" s="74" t="str">
        <f aca="false">IF(ISBLANK(C253),"",IF(BK253&lt;&gt;Constants!$B$12, BK253, CX253-DG253))</f>
        <v/>
      </c>
      <c r="DI253" s="75"/>
      <c r="DJ253" s="78"/>
      <c r="DK253" s="79" t="str">
        <f aca="false">IF(ISBLANK($C253),"",IF($BK253=Constants!$B$13,$BM253,""))</f>
        <v/>
      </c>
      <c r="DL253" s="78" t="str">
        <f aca="false">IF(ISBLANK($C253),"",IF($BK253&lt;&gt;Constants!$B$12,"",IF(COUNT($CS253:$CU253)=0,"",MATCH($CV253,$CS253:$CU253,0))))</f>
        <v/>
      </c>
      <c r="DM253" s="80" t="str">
        <f aca="false">IF(ISNUMBER($DL253),CHOOSE($DL253,$BR253,$CB253,$CM253),"")</f>
        <v/>
      </c>
      <c r="DN253" s="80" t="str">
        <f aca="false">IF(ISNUMBER($DL253),CHOOSE($DL253,$BT253,$CD253,$CO253),"")</f>
        <v/>
      </c>
      <c r="DO253" s="80" t="str">
        <f aca="false">IF(ISNUMBER($DL253),CHOOSE($DL253,$BV253,$CF253,$CQ253),"")</f>
        <v/>
      </c>
      <c r="DP253" s="81" t="str">
        <f aca="false">IF(ISBLANK(C253),"",IF(BK253&lt;&gt;Constants!$B$12, BK253 ,CW253))</f>
        <v/>
      </c>
      <c r="DQ253" s="82" t="str">
        <f aca="false">IF(ISBLANK($C253),"",IF($BK253&lt;&gt;Constants!$B$12,$BK253,$BL253))</f>
        <v/>
      </c>
      <c r="DR253" s="82" t="str">
        <f aca="false">IF(ISBLANK(C253),"",DH253)</f>
        <v/>
      </c>
      <c r="DS253" s="82" t="str">
        <f aca="false">IF(ISBLANK(C253),"",DG253)</f>
        <v/>
      </c>
      <c r="DT253" s="83" t="str">
        <f aca="false">IF(ISBLANK(C253),
  "",
IF(DS253=Constants!$B$9,COUNTA($C$11:$C510)+2,IF(DS253=Constants!$B$10,COUNTA($C$11:$C510)+1,IF(DS253=Constants!$B$11,COUNTA($C$11:$C510),DS253))))</f>
        <v/>
      </c>
      <c r="DU253" s="3"/>
      <c r="DV253" s="84" t="n">
        <f aca="false">IF(OR(ISNUMBER(DS253),DS253="DQ",DS253="P",DS253="NS"),
    1,
    0
)</f>
        <v>0</v>
      </c>
      <c r="DW253" s="84" t="n">
        <v>243</v>
      </c>
      <c r="DX253" s="84" t="str">
        <f aca="false">IF(ISBLANK($C253),"",IF(ISNUMBER(DT253),DT253+ROW($B253)/1000,""))</f>
        <v/>
      </c>
      <c r="DY253" s="84" t="str">
        <f aca="false">IF(ISNUMBER(DX253), RANK(DX253,DX$11:DX$510,1), "")</f>
        <v/>
      </c>
      <c r="DZ253" s="84" t="str">
        <f aca="false">IF(ISBLANK($C253),
    "",
    $B253
)</f>
        <v/>
      </c>
      <c r="EA253" s="84" t="str">
        <f aca="false">IF(ISBLANK($C253),
    "",
    $C253
)</f>
        <v/>
      </c>
      <c r="EB253" s="84" t="str">
        <f aca="false">IF(ISBLANK($C253),
    "",
    $D253
)</f>
        <v/>
      </c>
      <c r="EC253" s="84" t="str">
        <f aca="false">IF(ISBLANK($C253),"",$DQ253)</f>
        <v/>
      </c>
      <c r="ED253" s="86" t="str">
        <f aca="false">DP253</f>
        <v/>
      </c>
      <c r="EE253" s="84" t="str">
        <f aca="false">IF(ISBLANK($C253),
    "",
    DS253
)</f>
        <v/>
      </c>
      <c r="EF253" s="87" t="str">
        <f aca="false">IF(DW253&gt;DV$10,
    "",
    VLOOKUP(DW253,DY$11:EE751,7,FALSE())
)</f>
        <v/>
      </c>
      <c r="EG253" s="88" t="str">
        <f aca="false">IF(DW253&gt;DV$10,
    "",
    VLOOKUP(DW253,DY$11:EE751,2,FALSE())
)</f>
        <v/>
      </c>
      <c r="EH253" s="88" t="str">
        <f aca="false">IF(DW253&gt;DV$10,
    "",
    VLOOKUP(DW253,DY$11:EE751,3,FALSE())
)</f>
        <v/>
      </c>
      <c r="EI253" s="88" t="str">
        <f aca="false">IF(DW253&gt;DV$10,
    "",
    VLOOKUP(DW253,DY$11:EE751,4,FALSE())
)</f>
        <v/>
      </c>
      <c r="EJ253" s="89" t="str">
        <f aca="false">IF(DW253&gt;DV$10,
    "",
    VLOOKUP(DW253,DY$11:EE751,6,FALSE())
)</f>
        <v/>
      </c>
      <c r="EK253" s="59"/>
    </row>
    <row r="254" customFormat="false" ht="15.75" hidden="false" customHeight="false" outlineLevel="0" collapsed="false">
      <c r="A254" s="3"/>
      <c r="B254" s="153"/>
      <c r="C254" s="154"/>
      <c r="D254" s="135"/>
      <c r="E254" s="158"/>
      <c r="F254" s="137"/>
      <c r="G254" s="137"/>
      <c r="H254" s="138"/>
      <c r="I254" s="139"/>
      <c r="J254" s="140"/>
      <c r="K254" s="140"/>
      <c r="L254" s="140"/>
      <c r="M254" s="140"/>
      <c r="N254" s="141"/>
      <c r="O254" s="142"/>
      <c r="P254" s="137"/>
      <c r="Q254" s="138"/>
      <c r="R254" s="139"/>
      <c r="S254" s="140"/>
      <c r="T254" s="140"/>
      <c r="U254" s="140"/>
      <c r="V254" s="140"/>
      <c r="W254" s="141"/>
      <c r="X254" s="142"/>
      <c r="Y254" s="137"/>
      <c r="Z254" s="138"/>
      <c r="AA254" s="139"/>
      <c r="AB254" s="140"/>
      <c r="AC254" s="140"/>
      <c r="AD254" s="140"/>
      <c r="AE254" s="140"/>
      <c r="AF254" s="141"/>
      <c r="AG254" s="143"/>
      <c r="AH254" s="139"/>
      <c r="AI254" s="116"/>
      <c r="AJ254" s="116" t="str">
        <f aca="false">IF(ISBLANK($C254),
  "",
IF(E254=Constants!$B$7,
  TRUE(),
IF(E254=Constants!$B$8,
  FALSE(),
  TRUE()
)))</f>
        <v/>
      </c>
      <c r="AK254" s="117" t="str">
        <f aca="false">IF(ISBLANK($C254),"",IF(F254=Constants!$B$8,FALSE(),TRUE()))</f>
        <v/>
      </c>
      <c r="AL254" s="117" t="str">
        <f aca="false">IF(ISBLANK($C254),"",COUNTA($G254:$O254)&gt;0)</f>
        <v/>
      </c>
      <c r="AM254" s="117" t="str">
        <f aca="false">IF(OR(ISBLANK($C254),$AL254&lt;&gt;TRUE()),"",IF(ISBLANK(G254),Constants!$B$27,MAX(0,G254)))</f>
        <v/>
      </c>
      <c r="AN254" s="117" t="str">
        <f aca="false">IF(OR(ISBLANK($C254),$AL254&lt;&gt;TRUE()),"",IF(ISBLANK(H254),Constants!$B$28,MAX(0,H254)))</f>
        <v/>
      </c>
      <c r="AO254" s="117" t="str">
        <f aca="false">IF(OR(ISBLANK($C254),$AL254&lt;&gt;TRUE()),"",IF(J254=Constants!$B$7,TRUE(),IF(J254=Constants!$B$8,FALSE(),TRUE())))</f>
        <v/>
      </c>
      <c r="AP254" s="117" t="str">
        <f aca="false">IF(OR(ISBLANK($C254),$AL254&lt;&gt;TRUE()),"",IF(I254=Constants!$B$7,TRUE(),IF(I254=Constants!$B$8,FALSE(),TRUE())))</f>
        <v/>
      </c>
      <c r="AQ254" s="117" t="str">
        <f aca="false">IF(OR(ISBLANK($C254),$AL254&lt;&gt;TRUE()),"",IF(K254=Constants!$B$33,TRUE(),IF(K254=Constants!$B$34,FALSE(),IF(AND(ISNUMBER(O254),OR(ISBLANK(N254),N254=0)),TRUE(),IF(AND(ISBLANK(O254),ISNUMBER(N254),N254&lt;&gt;0),FALSE(),"")))))</f>
        <v/>
      </c>
      <c r="AR254" s="117" t="str">
        <f aca="false">IF(OR(ISBLANK($C254),$AL254&lt;&gt;TRUE()),"",IF(ISBLANK(L254),Constants!$B$35,MAX(0,MIN(Constants!$B$31,L254))))</f>
        <v/>
      </c>
      <c r="AS254" s="117" t="str">
        <f aca="false">IF(OR(ISBLANK($C254),$AL254&lt;&gt;TRUE()),"",IF(ISBLANK(M254),Constants!$B$35,MAX(0,MIN(Constants!$B$32,M254))))</f>
        <v/>
      </c>
      <c r="AT254" s="117" t="str">
        <f aca="false">IF(ISBLANK($C254),"",COUNTA($P254:$X254)&gt;0)</f>
        <v/>
      </c>
      <c r="AU254" s="117" t="str">
        <f aca="false">IF(OR(ISBLANK($C254),$AT254&lt;&gt;TRUE()),"",IF(ISBLANK(P254),Constants!$B$27,MAX(0,P254)))</f>
        <v/>
      </c>
      <c r="AV254" s="117" t="str">
        <f aca="false">IF(OR(ISBLANK($C254),$AT254&lt;&gt;TRUE()),"",IF(ISBLANK(Q254),Constants!$B$28,MAX(0,Q254)))</f>
        <v/>
      </c>
      <c r="AW254" s="117" t="str">
        <f aca="false">IF(OR(ISBLANK($C254),$AT254&lt;&gt;TRUE()),"",IF(S254=Constants!$B$7,TRUE(),IF(S254=Constants!$B$8,FALSE(),TRUE())))</f>
        <v/>
      </c>
      <c r="AX254" s="117" t="str">
        <f aca="false">IF(OR(ISBLANK($C254),$AT254&lt;&gt;TRUE()),"",IF(R254=Constants!$B$7,TRUE(),IF(R254=Constants!$B$8,FALSE(),TRUE())))</f>
        <v/>
      </c>
      <c r="AY254" s="117" t="str">
        <f aca="false">IF(OR(ISBLANK($C254),$AT254&lt;&gt;TRUE()),"",IF(T254=Constants!$B$33,TRUE(),IF(T254=Constants!$B$34,FALSE(),IF(AND(ISNUMBER(X254),OR(ISBLANK(W254),W254=0)),TRUE(),IF(AND(ISBLANK(X254),ISNUMBER(W254),W254&lt;&gt;0),FALSE(),"")))))</f>
        <v/>
      </c>
      <c r="AZ254" s="117" t="str">
        <f aca="false">IF(OR(ISBLANK($C254),$AT254&lt;&gt;TRUE()),"",IF(ISBLANK(U254),Constants!$B$35,MAX(0,MIN(Constants!$B$31,U254))))</f>
        <v/>
      </c>
      <c r="BA254" s="117" t="str">
        <f aca="false">IF(OR(ISBLANK($C254),$AT254&lt;&gt;TRUE()),"",IF(ISBLANK(V254),Constants!$B$35,MAX(0,MIN(Constants!$B$32,V254))))</f>
        <v/>
      </c>
      <c r="BB254" s="117" t="str">
        <f aca="false">IF(ISBLANK($C254),"",COUNTA($Y254:$AG254)&gt;0)</f>
        <v/>
      </c>
      <c r="BC254" s="117" t="str">
        <f aca="false">IF(OR(ISBLANK($C254),$BB254&lt;&gt;TRUE()),"",IF(ISBLANK(Y254),Constants!$B$27,MAX(0,Y254)))</f>
        <v/>
      </c>
      <c r="BD254" s="117" t="str">
        <f aca="false">IF(OR(ISBLANK($C254),$BB254&lt;&gt;TRUE()),"",IF(ISBLANK(Z254),Constants!$B$28,MAX(0,Z254)))</f>
        <v/>
      </c>
      <c r="BE254" s="117" t="str">
        <f aca="false">IF(OR(ISBLANK($C254),$BB254&lt;&gt;TRUE()),"",IF(AB254=Constants!$B$7,TRUE(),IF(AB254=Constants!$B$8,FALSE(),TRUE())))</f>
        <v/>
      </c>
      <c r="BF254" s="117" t="str">
        <f aca="false">IF(OR(ISBLANK($C254),$BB254&lt;&gt;TRUE()),"",IF(AA254=Constants!$B$7,TRUE(),IF(AA254=Constants!$B$8,FALSE(),TRUE())))</f>
        <v/>
      </c>
      <c r="BG254" s="117" t="str">
        <f aca="false">IF(OR(ISBLANK($C254),$BB254&lt;&gt;TRUE()),"",IF(AC254=Constants!$B$33,TRUE(),IF(AC254=Constants!$B$34,FALSE(),IF(AND(ISNUMBER(AG254),OR(ISBLANK(AF254),AF254=0)),TRUE(),IF(AND(ISBLANK(AG254),ISNUMBER(AF254),AF254&lt;&gt;0),FALSE(),"")))))</f>
        <v/>
      </c>
      <c r="BH254" s="117" t="str">
        <f aca="false">IF(OR(ISBLANK($C254),$BB254&lt;&gt;TRUE()),"",IF(ISBLANK(AD254),Constants!$B$35,MAX(0,MIN(Constants!$B$31,AD254))))</f>
        <v/>
      </c>
      <c r="BI254" s="117" t="str">
        <f aca="false">IF(OR(ISBLANK($C254),$BB254&lt;&gt;TRUE()),"",IF(ISBLANK(AE254),Constants!$B$35,MAX(0,MIN(Constants!$B$32,AE254))))</f>
        <v/>
      </c>
      <c r="BJ254" s="118" t="str">
        <f aca="false">IF(ISBLANK($C254),
  "",
IF(AH254=Constants!$B$7,
  TRUE(),
IF(AH254=Constants!$B$8,
  FALSE(),
  FALSE()
)))</f>
        <v/>
      </c>
      <c r="BK254" s="117" t="str">
        <f aca="false">IF(ISBLANK($C254),"",IF($BJ254,Constants!$B$9,IF(COUNTA($E254:$AH254)=0,Constants!$B$10,IF(NOT($AK254),Constants!$B$11,IF(AND(NOT(ISNUMBER($BM254)),COUNTA($O254,$X254,$AG254)&gt;0),Constants!$B$13,Constants!$B$12)))))</f>
        <v/>
      </c>
      <c r="BL254" s="117" t="str">
        <f aca="false">IF(ISBLANK($C254),"",IF($BK254&lt;&gt;Constants!$B$12,$BK254,Constants!$B$4))</f>
        <v/>
      </c>
      <c r="BM254" s="116" t="str">
        <f aca="false">IF(OR(ISBLANK($D$8), NOT(ISNUMBER($D$8))), Constants!$B$17,$D$8)</f>
        <v>ERROR: Set Target Time in cell D8</v>
      </c>
      <c r="BN254" s="119" t="str">
        <f aca="false">IF(OR($BK254&lt;&gt;Constants!$B$12,$AL254&lt;&gt;TRUE()),"",IF(NOT($AO254),TRUE(),IF($AQ254="","",$AQ254)))</f>
        <v/>
      </c>
      <c r="BO254" s="120" t="n">
        <f aca="false">IF(BN254="",FALSE(),IF(NOT($AO254),TRUE(),IF($AQ254,ISNUMBER(O254),ISNUMBER(N254))))</f>
        <v>0</v>
      </c>
      <c r="BP254" s="121" t="str">
        <f aca="false">IF(BO254,IF($AJ254,1,Constants!$B$22)*POWER(Constants!$B$23,MAX($AM254,0))*POWER(Constants!$B$24,MAX($AN254,0)),"")</f>
        <v/>
      </c>
      <c r="BQ254" s="117" t="str">
        <f aca="false">IF(OR($BK254&lt;&gt;Constants!$B$12,NOT($BO254)),"",IF(NOT($AO254),0,Constants!$B$19*IF($AQ254,1,MAX(0,MIN(1,(Constants!$B$20-N254)/Constants!$B$20)))))</f>
        <v/>
      </c>
      <c r="BR254" s="117" t="str">
        <f aca="false">IF(BQ254="","",BQ254*IF($AP254,1,Constants!$B$25)*BP254)</f>
        <v/>
      </c>
      <c r="BS254" s="117" t="str">
        <f aca="false">IF(OR($BK254&lt;&gt;Constants!$B$12,NOT($BO254)),"",IF(NOT($AO254),0,IF(NOT($AQ254),0,MAX(0,Constants!$B$21*(1-ABS(O254-$BM254)/$BM254)))))</f>
        <v/>
      </c>
      <c r="BT254" s="117" t="str">
        <f aca="false">IF(BS254="","",BS254*BP254)</f>
        <v/>
      </c>
      <c r="BU254" s="117" t="str">
        <f aca="false">IF(OR($BK254&lt;&gt;Constants!$B$12,NOT($BO254)),"",IF(OR(NOT($AO254),NOT($AP254)),0,MIN(Constants!$B$18,(Constants!$B$29*$AR254+Constants!$B$30*$AS254)*IF($AQ254,1,MAX(0,MIN(1,(Constants!$B$20-N254)/Constants!$B$20))))))</f>
        <v/>
      </c>
      <c r="BV254" s="117" t="str">
        <f aca="false">IF(BU254="","",BU254*BP254)</f>
        <v/>
      </c>
      <c r="BW254" s="122" t="str">
        <f aca="false">IF(OR($BK254&lt;&gt;Constants!$B$12,NOT($BO254)),"",BR254+BT254+BV254)</f>
        <v/>
      </c>
      <c r="BX254" s="119" t="str">
        <f aca="false">IF(OR($BK254&lt;&gt;Constants!$B$12,$AT254&lt;&gt;TRUE()),"",IF(NOT($AW254),TRUE(),IF($AY254="","",$AY254)))</f>
        <v/>
      </c>
      <c r="BY254" s="120" t="n">
        <f aca="false">IF(BX254="",FALSE(),IF(NOT($AW254),TRUE(),IF($AY254,ISNUMBER(X254),ISNUMBER(W254))))</f>
        <v>0</v>
      </c>
      <c r="BZ254" s="121" t="str">
        <f aca="false">IF(BY254,IF($AJ254,1,Constants!$B$22)*POWER(Constants!$B$23,MAX($AU254,0))*POWER(Constants!$B$24,MAX($AV254,0)),"")</f>
        <v/>
      </c>
      <c r="CA254" s="117" t="str">
        <f aca="false">IF(OR($BK254&lt;&gt;Constants!$B$12,NOT($BY254)),"",IF(NOT($AW254),0,Constants!$B$19*IF($AY254,1,MAX(0,MIN(1,(Constants!$B$20-W254)/Constants!$B$20)))))</f>
        <v/>
      </c>
      <c r="CB254" s="117" t="str">
        <f aca="false">IF(CA254="","",CA254*IF($AX254,1,Constants!$B$25)*BZ254)</f>
        <v/>
      </c>
      <c r="CC254" s="117" t="str">
        <f aca="false">IF(OR($BK254&lt;&gt;Constants!$B$12,NOT($BY254)),"",IF(NOT($AW254),0,IF(NOT($AY254),0,MAX(0,Constants!$B$21*(1-ABS(X254-$BM254)/$BM254)))))</f>
        <v/>
      </c>
      <c r="CD254" s="117" t="str">
        <f aca="false">IF(CC254="","",CC254*BZ254)</f>
        <v/>
      </c>
      <c r="CE254" s="117" t="str">
        <f aca="false">IF(OR($BK254&lt;&gt;Constants!$B$12,NOT($BY254)),"",IF(OR(NOT($AW254),NOT($AX254)),0,MIN(Constants!$B$18,(Constants!$B$29*$AZ254+Constants!$B$30*$BA254)*IF($AY254,1,MAX(0,MIN(1,(Constants!$B$20-W254)/Constants!$B$20))))))</f>
        <v/>
      </c>
      <c r="CF254" s="117" t="str">
        <f aca="false">IF(CE254="","",CE254*BZ254)</f>
        <v/>
      </c>
      <c r="CG254" s="122" t="str">
        <f aca="false">IF(OR($BK254&lt;&gt;Constants!$B$12,NOT($BY254)),"",CB254+CD254+CF254)</f>
        <v/>
      </c>
      <c r="CH254" s="119" t="n">
        <f aca="false">IF(OR(BN254="",BX254=""),TRUE(),BN254&lt;&gt;BX254)</f>
        <v>1</v>
      </c>
      <c r="CI254" s="117" t="str">
        <f aca="false">IF(OR($BK254&lt;&gt;Constants!$B$12,$BB254&lt;&gt;TRUE(),NOT($CH254)),"",IF(NOT($BE254),TRUE(),IF($BG254="","",$BG254)))</f>
        <v/>
      </c>
      <c r="CJ254" s="120" t="n">
        <f aca="false">IF(CI254="",FALSE(),IF(NOT($BE254),TRUE(),IF($BG254,ISNUMBER(AG254),ISNUMBER(AF254))))</f>
        <v>0</v>
      </c>
      <c r="CK254" s="121" t="str">
        <f aca="false">IF(CJ254,IF($AJ254,1,Constants!$B$22)*POWER(Constants!$B$23,MAX($BC254,0))*POWER(Constants!$B$24,MAX($BD254,0)),"")</f>
        <v/>
      </c>
      <c r="CL254" s="117" t="str">
        <f aca="false">IF(OR($BK254&lt;&gt;Constants!$B$12,NOT($CJ254)),"",IF(NOT($BE254),0,Constants!$B$19*IF($BG254,1,MAX(0,MIN(1,(Constants!$B$20-AF254)/Constants!$B$20)))))</f>
        <v/>
      </c>
      <c r="CM254" s="117" t="str">
        <f aca="false">IF(CL254="","",CL254*IF($BF254,1,Constants!$B$25)*CK254)</f>
        <v/>
      </c>
      <c r="CN254" s="117" t="str">
        <f aca="false">IF(OR($BK254&lt;&gt;Constants!$B$12,NOT($CJ254)),"",IF(NOT($BE254),0,IF(NOT($BG254),0,MAX(0,Constants!$B$21*(1-ABS(AG254-$BM254)/$BM254)))))</f>
        <v/>
      </c>
      <c r="CO254" s="117" t="str">
        <f aca="false">IF(CN254="","",CN254*CK254)</f>
        <v/>
      </c>
      <c r="CP254" s="117" t="str">
        <f aca="false">IF(OR($BK254&lt;&gt;Constants!$B$12,NOT($CJ254)),"",IF(OR(NOT($BE254),NOT($BF254)),0,MIN(Constants!$B$18,(Constants!$B$29*$BH254+Constants!$B$30*$BI254)*IF($BG254,1,MAX(0,MIN(1,(Constants!$B$20-AF254)/Constants!$B$20))))))</f>
        <v/>
      </c>
      <c r="CQ254" s="117" t="str">
        <f aca="false">IF(CP254="","",CP254*CK254)</f>
        <v/>
      </c>
      <c r="CR254" s="122" t="str">
        <f aca="false">IF(OR($BK254&lt;&gt;Constants!$B$12,NOT($CJ254)),"",CM254+CO254+CQ254)</f>
        <v/>
      </c>
      <c r="CS254" s="116" t="str">
        <f aca="false">IF(OR($BK254&lt;&gt;Constants!$B$12,ISBLANK($C254)),"",BW254)</f>
        <v/>
      </c>
      <c r="CT254" s="117" t="str">
        <f aca="false">IF(OR($BK254&lt;&gt;Constants!$B$12,ISBLANK($C254)),"",CG254)</f>
        <v/>
      </c>
      <c r="CU254" s="118" t="str">
        <f aca="false">IF(OR($BK254&lt;&gt;Constants!$B$12,ISBLANK($C254)),"",CR254)</f>
        <v/>
      </c>
      <c r="CV254" s="117" t="str">
        <f aca="false">IF(OR($BK254&lt;&gt;Constants!$B$12,ISBLANK($C254)),"",IF(COUNT(CS254:CU254)=0,0,MAX(CS254:CU254)))</f>
        <v/>
      </c>
      <c r="CW254" s="117" t="str">
        <f aca="false">IF($BK254&lt;&gt;Constants!$B$12,"",CV254)</f>
        <v/>
      </c>
      <c r="CX254" s="117" t="str">
        <f aca="false">IF(ISNUMBER(CW254), RANK(CW254,$CW$11:$CW$510), "")</f>
        <v/>
      </c>
      <c r="CY254" s="116" t="str">
        <f aca="false">IF(OR($BK254&lt;&gt;Constants!$B$12,ISBLANK($C254)),"",MAX(BT254,CD254,CO254))</f>
        <v/>
      </c>
      <c r="CZ254" s="117" t="str">
        <f aca="false">IF(ISNUMBER(CY254), RANK(CY254,CY$11:CY$510), "")</f>
        <v/>
      </c>
      <c r="DA254" s="117" t="str">
        <f aca="false">IF(OR($BK254&lt;&gt;Constants!$B$12,ISBLANK($C254)),"",MAX(AM254,AU254,IF($CH254,BC254,0)))</f>
        <v/>
      </c>
      <c r="DB254" s="117" t="str">
        <f aca="false">IF(ISNUMBER(DA254), RANK(DA254,DA$11:DA$510,1), "")</f>
        <v/>
      </c>
      <c r="DC254" s="117" t="str">
        <f aca="false">IF(OR($BK254&lt;&gt;Constants!$B$12,ISBLANK($C254)),"",MAX(BV254,CF254,CQ254))</f>
        <v/>
      </c>
      <c r="DD254" s="117" t="str">
        <f aca="false">IF(ISNUMBER(DC254),RANK(DC254,DC$11:DC$510),"")</f>
        <v/>
      </c>
      <c r="DE254" s="123" t="str">
        <f aca="false">IFERROR(IF(OR($BK254&lt;&gt;Constants!$B$12, ISBLANK($C254)),"",LARGE(CS254:CU254,2)), 0)</f>
        <v/>
      </c>
      <c r="DF254" s="118" t="str">
        <f aca="false">IF(ISNUMBER(DE254), RANK(DE254,DE$11:DE$510), "")</f>
        <v/>
      </c>
      <c r="DG254" s="117" t="str">
        <f aca="false">IF(ISBLANK($C254),"",IF(BK254=Constants!$B$12,RANK($CX254, $CX$11:$CX$510, 1)+
SUMPRODUCT(--($CX$11:$CX$510=$CX254),--($CZ254&gt;$CZ$11:$CZ$510))+
SUMPRODUCT(--($CX$11:$CX$510=$CX254),--($CZ254=$CZ$11:$CZ$510),--($DB254&gt;$DB$11:$DB$510))+
SUMPRODUCT(--($CX$11:$CX$510=$CX254),--($CZ254=$CZ$11:$CZ$510),--($DB254=$DB$11:$DB$510), --($DD254&gt;$DD$11:$DD$510))+
SUMPRODUCT(--($CX$11:$CX$510=$CX254),--($CZ254=$CZ$11:$CZ$510),--($DB254=$DB$11:$DB$510), --($DD254=$DD$11:$DD$510), --($DF254&gt;$DF$11:$DF$510))
,BK254)
)</f>
        <v/>
      </c>
      <c r="DH254" s="117" t="str">
        <f aca="false">IF(ISBLANK(C254),"",IF(BK254&lt;&gt;Constants!$B$12, BK254, CX254-DG254))</f>
        <v/>
      </c>
      <c r="DI254" s="118"/>
      <c r="DJ254" s="124"/>
      <c r="DK254" s="125" t="str">
        <f aca="false">IF(ISBLANK($C254),"",IF($BK254=Constants!$B$13,$BM254,""))</f>
        <v/>
      </c>
      <c r="DL254" s="124" t="str">
        <f aca="false">IF(ISBLANK($C254),"",IF($BK254&lt;&gt;Constants!$B$12,"",IF(COUNT($CS254:$CU254)=0,"",MATCH($CV254,$CS254:$CU254,0))))</f>
        <v/>
      </c>
      <c r="DM254" s="126" t="str">
        <f aca="false">IF(ISNUMBER($DL254),CHOOSE($DL254,$BR254,$CB254,$CM254),"")</f>
        <v/>
      </c>
      <c r="DN254" s="126" t="str">
        <f aca="false">IF(ISNUMBER($DL254),CHOOSE($DL254,$BT254,$CD254,$CO254),"")</f>
        <v/>
      </c>
      <c r="DO254" s="126" t="str">
        <f aca="false">IF(ISNUMBER($DL254),CHOOSE($DL254,$BV254,$CF254,$CQ254),"")</f>
        <v/>
      </c>
      <c r="DP254" s="127" t="str">
        <f aca="false">IF(ISBLANK(C254),"",IF(BK254&lt;&gt;Constants!$B$12, BK254 ,CW254))</f>
        <v/>
      </c>
      <c r="DQ254" s="128" t="str">
        <f aca="false">IF(ISBLANK($C254),"",IF($BK254&lt;&gt;Constants!$B$12,$BK254,$BL254))</f>
        <v/>
      </c>
      <c r="DR254" s="128" t="str">
        <f aca="false">IF(ISBLANK(C254),"",DH254)</f>
        <v/>
      </c>
      <c r="DS254" s="128" t="str">
        <f aca="false">IF(ISBLANK(C254),"",DG254)</f>
        <v/>
      </c>
      <c r="DT254" s="129" t="str">
        <f aca="false">IF(ISBLANK(C254),
  "",
IF(DS254=Constants!$B$9,COUNTA($C$11:$C510)+2,IF(DS254=Constants!$B$10,COUNTA($C$11:$C510)+1,IF(DS254=Constants!$B$11,COUNTA($C$11:$C510),DS254))))</f>
        <v/>
      </c>
      <c r="DU254" s="3"/>
      <c r="DV254" s="130" t="n">
        <f aca="false">IF(OR(ISNUMBER(DS254),DS254="DQ",DS254="P",DS254="NS"),
    1,
    0
)</f>
        <v>0</v>
      </c>
      <c r="DW254" s="130" t="n">
        <v>244</v>
      </c>
      <c r="DX254" s="130" t="str">
        <f aca="false">IF(ISBLANK($C254),"",IF(ISNUMBER(DT254),DT254+ROW($B254)/1000,""))</f>
        <v/>
      </c>
      <c r="DY254" s="130" t="str">
        <f aca="false">IF(ISNUMBER(DX254), RANK(DX254,DX$11:DX$510,1), "")</f>
        <v/>
      </c>
      <c r="DZ254" s="130" t="str">
        <f aca="false">IF(ISBLANK($C254),
    "",
    $B254
)</f>
        <v/>
      </c>
      <c r="EA254" s="130" t="str">
        <f aca="false">IF(ISBLANK($C254),
    "",
    $C254
)</f>
        <v/>
      </c>
      <c r="EB254" s="130" t="str">
        <f aca="false">IF(ISBLANK($C254),
    "",
    $D254
)</f>
        <v/>
      </c>
      <c r="EC254" s="130" t="str">
        <f aca="false">IF(ISBLANK($C254),"",$DQ254)</f>
        <v/>
      </c>
      <c r="ED254" s="131" t="str">
        <f aca="false">DP254</f>
        <v/>
      </c>
      <c r="EE254" s="130" t="str">
        <f aca="false">IF(ISBLANK($C254),
    "",
    DS254
)</f>
        <v/>
      </c>
      <c r="EF254" s="132" t="str">
        <f aca="false">IF(DW254&gt;DV$10,
    "",
    VLOOKUP(DW254,DY$11:EE752,7,FALSE())
)</f>
        <v/>
      </c>
      <c r="EG254" s="133" t="str">
        <f aca="false">IF(DW254&gt;DV$10,
    "",
    VLOOKUP(DW254,DY$11:EE752,2,FALSE())
)</f>
        <v/>
      </c>
      <c r="EH254" s="133" t="str">
        <f aca="false">IF(DW254&gt;DV$10,
    "",
    VLOOKUP(DW254,DY$11:EE752,3,FALSE())
)</f>
        <v/>
      </c>
      <c r="EI254" s="133" t="str">
        <f aca="false">IF(DW254&gt;DV$10,
    "",
    VLOOKUP(DW254,DY$11:EE752,4,FALSE())
)</f>
        <v/>
      </c>
      <c r="EJ254" s="134" t="str">
        <f aca="false">IF(DW254&gt;DV$10,
    "",
    VLOOKUP(DW254,DY$11:EE752,6,FALSE())
)</f>
        <v/>
      </c>
      <c r="EK254" s="59"/>
    </row>
    <row r="255" customFormat="false" ht="15.75" hidden="false" customHeight="false" outlineLevel="0" collapsed="false">
      <c r="A255" s="3"/>
      <c r="B255" s="153"/>
      <c r="C255" s="154"/>
      <c r="D255" s="135"/>
      <c r="E255" s="158"/>
      <c r="F255" s="137"/>
      <c r="G255" s="137"/>
      <c r="H255" s="138"/>
      <c r="I255" s="139"/>
      <c r="J255" s="140"/>
      <c r="K255" s="140"/>
      <c r="L255" s="140"/>
      <c r="M255" s="140"/>
      <c r="N255" s="141"/>
      <c r="O255" s="142"/>
      <c r="P255" s="137"/>
      <c r="Q255" s="138"/>
      <c r="R255" s="139"/>
      <c r="S255" s="140"/>
      <c r="T255" s="140"/>
      <c r="U255" s="140"/>
      <c r="V255" s="140"/>
      <c r="W255" s="141"/>
      <c r="X255" s="142"/>
      <c r="Y255" s="137"/>
      <c r="Z255" s="138"/>
      <c r="AA255" s="139"/>
      <c r="AB255" s="140"/>
      <c r="AC255" s="140"/>
      <c r="AD255" s="140"/>
      <c r="AE255" s="140"/>
      <c r="AF255" s="141"/>
      <c r="AG255" s="143"/>
      <c r="AH255" s="139"/>
      <c r="AI255" s="116"/>
      <c r="AJ255" s="116" t="str">
        <f aca="false">IF(ISBLANK($C255),
  "",
IF(E255=Constants!$B$7,
  TRUE(),
IF(E255=Constants!$B$8,
  FALSE(),
  TRUE()
)))</f>
        <v/>
      </c>
      <c r="AK255" s="117" t="str">
        <f aca="false">IF(ISBLANK($C255),"",IF(F255=Constants!$B$8,FALSE(),TRUE()))</f>
        <v/>
      </c>
      <c r="AL255" s="117" t="str">
        <f aca="false">IF(ISBLANK($C255),"",COUNTA($G255:$O255)&gt;0)</f>
        <v/>
      </c>
      <c r="AM255" s="117" t="str">
        <f aca="false">IF(OR(ISBLANK($C255),$AL255&lt;&gt;TRUE()),"",IF(ISBLANK(G255),Constants!$B$27,MAX(0,G255)))</f>
        <v/>
      </c>
      <c r="AN255" s="117" t="str">
        <f aca="false">IF(OR(ISBLANK($C255),$AL255&lt;&gt;TRUE()),"",IF(ISBLANK(H255),Constants!$B$28,MAX(0,H255)))</f>
        <v/>
      </c>
      <c r="AO255" s="117" t="str">
        <f aca="false">IF(OR(ISBLANK($C255),$AL255&lt;&gt;TRUE()),"",IF(J255=Constants!$B$7,TRUE(),IF(J255=Constants!$B$8,FALSE(),TRUE())))</f>
        <v/>
      </c>
      <c r="AP255" s="117" t="str">
        <f aca="false">IF(OR(ISBLANK($C255),$AL255&lt;&gt;TRUE()),"",IF(I255=Constants!$B$7,TRUE(),IF(I255=Constants!$B$8,FALSE(),TRUE())))</f>
        <v/>
      </c>
      <c r="AQ255" s="117" t="str">
        <f aca="false">IF(OR(ISBLANK($C255),$AL255&lt;&gt;TRUE()),"",IF(K255=Constants!$B$33,TRUE(),IF(K255=Constants!$B$34,FALSE(),IF(AND(ISNUMBER(O255),OR(ISBLANK(N255),N255=0)),TRUE(),IF(AND(ISBLANK(O255),ISNUMBER(N255),N255&lt;&gt;0),FALSE(),"")))))</f>
        <v/>
      </c>
      <c r="AR255" s="117" t="str">
        <f aca="false">IF(OR(ISBLANK($C255),$AL255&lt;&gt;TRUE()),"",IF(ISBLANK(L255),Constants!$B$35,MAX(0,MIN(Constants!$B$31,L255))))</f>
        <v/>
      </c>
      <c r="AS255" s="117" t="str">
        <f aca="false">IF(OR(ISBLANK($C255),$AL255&lt;&gt;TRUE()),"",IF(ISBLANK(M255),Constants!$B$35,MAX(0,MIN(Constants!$B$32,M255))))</f>
        <v/>
      </c>
      <c r="AT255" s="117" t="str">
        <f aca="false">IF(ISBLANK($C255),"",COUNTA($P255:$X255)&gt;0)</f>
        <v/>
      </c>
      <c r="AU255" s="117" t="str">
        <f aca="false">IF(OR(ISBLANK($C255),$AT255&lt;&gt;TRUE()),"",IF(ISBLANK(P255),Constants!$B$27,MAX(0,P255)))</f>
        <v/>
      </c>
      <c r="AV255" s="117" t="str">
        <f aca="false">IF(OR(ISBLANK($C255),$AT255&lt;&gt;TRUE()),"",IF(ISBLANK(Q255),Constants!$B$28,MAX(0,Q255)))</f>
        <v/>
      </c>
      <c r="AW255" s="117" t="str">
        <f aca="false">IF(OR(ISBLANK($C255),$AT255&lt;&gt;TRUE()),"",IF(S255=Constants!$B$7,TRUE(),IF(S255=Constants!$B$8,FALSE(),TRUE())))</f>
        <v/>
      </c>
      <c r="AX255" s="117" t="str">
        <f aca="false">IF(OR(ISBLANK($C255),$AT255&lt;&gt;TRUE()),"",IF(R255=Constants!$B$7,TRUE(),IF(R255=Constants!$B$8,FALSE(),TRUE())))</f>
        <v/>
      </c>
      <c r="AY255" s="117" t="str">
        <f aca="false">IF(OR(ISBLANK($C255),$AT255&lt;&gt;TRUE()),"",IF(T255=Constants!$B$33,TRUE(),IF(T255=Constants!$B$34,FALSE(),IF(AND(ISNUMBER(X255),OR(ISBLANK(W255),W255=0)),TRUE(),IF(AND(ISBLANK(X255),ISNUMBER(W255),W255&lt;&gt;0),FALSE(),"")))))</f>
        <v/>
      </c>
      <c r="AZ255" s="117" t="str">
        <f aca="false">IF(OR(ISBLANK($C255),$AT255&lt;&gt;TRUE()),"",IF(ISBLANK(U255),Constants!$B$35,MAX(0,MIN(Constants!$B$31,U255))))</f>
        <v/>
      </c>
      <c r="BA255" s="117" t="str">
        <f aca="false">IF(OR(ISBLANK($C255),$AT255&lt;&gt;TRUE()),"",IF(ISBLANK(V255),Constants!$B$35,MAX(0,MIN(Constants!$B$32,V255))))</f>
        <v/>
      </c>
      <c r="BB255" s="117" t="str">
        <f aca="false">IF(ISBLANK($C255),"",COUNTA($Y255:$AG255)&gt;0)</f>
        <v/>
      </c>
      <c r="BC255" s="117" t="str">
        <f aca="false">IF(OR(ISBLANK($C255),$BB255&lt;&gt;TRUE()),"",IF(ISBLANK(Y255),Constants!$B$27,MAX(0,Y255)))</f>
        <v/>
      </c>
      <c r="BD255" s="117" t="str">
        <f aca="false">IF(OR(ISBLANK($C255),$BB255&lt;&gt;TRUE()),"",IF(ISBLANK(Z255),Constants!$B$28,MAX(0,Z255)))</f>
        <v/>
      </c>
      <c r="BE255" s="117" t="str">
        <f aca="false">IF(OR(ISBLANK($C255),$BB255&lt;&gt;TRUE()),"",IF(AB255=Constants!$B$7,TRUE(),IF(AB255=Constants!$B$8,FALSE(),TRUE())))</f>
        <v/>
      </c>
      <c r="BF255" s="117" t="str">
        <f aca="false">IF(OR(ISBLANK($C255),$BB255&lt;&gt;TRUE()),"",IF(AA255=Constants!$B$7,TRUE(),IF(AA255=Constants!$B$8,FALSE(),TRUE())))</f>
        <v/>
      </c>
      <c r="BG255" s="117" t="str">
        <f aca="false">IF(OR(ISBLANK($C255),$BB255&lt;&gt;TRUE()),"",IF(AC255=Constants!$B$33,TRUE(),IF(AC255=Constants!$B$34,FALSE(),IF(AND(ISNUMBER(AG255),OR(ISBLANK(AF255),AF255=0)),TRUE(),IF(AND(ISBLANK(AG255),ISNUMBER(AF255),AF255&lt;&gt;0),FALSE(),"")))))</f>
        <v/>
      </c>
      <c r="BH255" s="117" t="str">
        <f aca="false">IF(OR(ISBLANK($C255),$BB255&lt;&gt;TRUE()),"",IF(ISBLANK(AD255),Constants!$B$35,MAX(0,MIN(Constants!$B$31,AD255))))</f>
        <v/>
      </c>
      <c r="BI255" s="117" t="str">
        <f aca="false">IF(OR(ISBLANK($C255),$BB255&lt;&gt;TRUE()),"",IF(ISBLANK(AE255),Constants!$B$35,MAX(0,MIN(Constants!$B$32,AE255))))</f>
        <v/>
      </c>
      <c r="BJ255" s="118" t="str">
        <f aca="false">IF(ISBLANK($C255),
  "",
IF(AH255=Constants!$B$7,
  TRUE(),
IF(AH255=Constants!$B$8,
  FALSE(),
  FALSE()
)))</f>
        <v/>
      </c>
      <c r="BK255" s="117" t="str">
        <f aca="false">IF(ISBLANK($C255),"",IF($BJ255,Constants!$B$9,IF(COUNTA($E255:$AH255)=0,Constants!$B$10,IF(NOT($AK255),Constants!$B$11,IF(AND(NOT(ISNUMBER($BM255)),COUNTA($O255,$X255,$AG255)&gt;0),Constants!$B$13,Constants!$B$12)))))</f>
        <v/>
      </c>
      <c r="BL255" s="117" t="str">
        <f aca="false">IF(ISBLANK($C255),"",IF($BK255&lt;&gt;Constants!$B$12,$BK255,Constants!$B$4))</f>
        <v/>
      </c>
      <c r="BM255" s="116" t="str">
        <f aca="false">IF(OR(ISBLANK($D$8), NOT(ISNUMBER($D$8))), Constants!$B$17,$D$8)</f>
        <v>ERROR: Set Target Time in cell D8</v>
      </c>
      <c r="BN255" s="119" t="str">
        <f aca="false">IF(OR($BK255&lt;&gt;Constants!$B$12,$AL255&lt;&gt;TRUE()),"",IF(NOT($AO255),TRUE(),IF($AQ255="","",$AQ255)))</f>
        <v/>
      </c>
      <c r="BO255" s="120" t="n">
        <f aca="false">IF(BN255="",FALSE(),IF(NOT($AO255),TRUE(),IF($AQ255,ISNUMBER(O255),ISNUMBER(N255))))</f>
        <v>0</v>
      </c>
      <c r="BP255" s="121" t="str">
        <f aca="false">IF(BO255,IF($AJ255,1,Constants!$B$22)*POWER(Constants!$B$23,MAX($AM255,0))*POWER(Constants!$B$24,MAX($AN255,0)),"")</f>
        <v/>
      </c>
      <c r="BQ255" s="117" t="str">
        <f aca="false">IF(OR($BK255&lt;&gt;Constants!$B$12,NOT($BO255)),"",IF(NOT($AO255),0,Constants!$B$19*IF($AQ255,1,MAX(0,MIN(1,(Constants!$B$20-N255)/Constants!$B$20)))))</f>
        <v/>
      </c>
      <c r="BR255" s="117" t="str">
        <f aca="false">IF(BQ255="","",BQ255*IF($AP255,1,Constants!$B$25)*BP255)</f>
        <v/>
      </c>
      <c r="BS255" s="117" t="str">
        <f aca="false">IF(OR($BK255&lt;&gt;Constants!$B$12,NOT($BO255)),"",IF(NOT($AO255),0,IF(NOT($AQ255),0,MAX(0,Constants!$B$21*(1-ABS(O255-$BM255)/$BM255)))))</f>
        <v/>
      </c>
      <c r="BT255" s="117" t="str">
        <f aca="false">IF(BS255="","",BS255*BP255)</f>
        <v/>
      </c>
      <c r="BU255" s="117" t="str">
        <f aca="false">IF(OR($BK255&lt;&gt;Constants!$B$12,NOT($BO255)),"",IF(OR(NOT($AO255),NOT($AP255)),0,MIN(Constants!$B$18,(Constants!$B$29*$AR255+Constants!$B$30*$AS255)*IF($AQ255,1,MAX(0,MIN(1,(Constants!$B$20-N255)/Constants!$B$20))))))</f>
        <v/>
      </c>
      <c r="BV255" s="117" t="str">
        <f aca="false">IF(BU255="","",BU255*BP255)</f>
        <v/>
      </c>
      <c r="BW255" s="122" t="str">
        <f aca="false">IF(OR($BK255&lt;&gt;Constants!$B$12,NOT($BO255)),"",BR255+BT255+BV255)</f>
        <v/>
      </c>
      <c r="BX255" s="119" t="str">
        <f aca="false">IF(OR($BK255&lt;&gt;Constants!$B$12,$AT255&lt;&gt;TRUE()),"",IF(NOT($AW255),TRUE(),IF($AY255="","",$AY255)))</f>
        <v/>
      </c>
      <c r="BY255" s="120" t="n">
        <f aca="false">IF(BX255="",FALSE(),IF(NOT($AW255),TRUE(),IF($AY255,ISNUMBER(X255),ISNUMBER(W255))))</f>
        <v>0</v>
      </c>
      <c r="BZ255" s="121" t="str">
        <f aca="false">IF(BY255,IF($AJ255,1,Constants!$B$22)*POWER(Constants!$B$23,MAX($AU255,0))*POWER(Constants!$B$24,MAX($AV255,0)),"")</f>
        <v/>
      </c>
      <c r="CA255" s="117" t="str">
        <f aca="false">IF(OR($BK255&lt;&gt;Constants!$B$12,NOT($BY255)),"",IF(NOT($AW255),0,Constants!$B$19*IF($AY255,1,MAX(0,MIN(1,(Constants!$B$20-W255)/Constants!$B$20)))))</f>
        <v/>
      </c>
      <c r="CB255" s="117" t="str">
        <f aca="false">IF(CA255="","",CA255*IF($AX255,1,Constants!$B$25)*BZ255)</f>
        <v/>
      </c>
      <c r="CC255" s="117" t="str">
        <f aca="false">IF(OR($BK255&lt;&gt;Constants!$B$12,NOT($BY255)),"",IF(NOT($AW255),0,IF(NOT($AY255),0,MAX(0,Constants!$B$21*(1-ABS(X255-$BM255)/$BM255)))))</f>
        <v/>
      </c>
      <c r="CD255" s="117" t="str">
        <f aca="false">IF(CC255="","",CC255*BZ255)</f>
        <v/>
      </c>
      <c r="CE255" s="117" t="str">
        <f aca="false">IF(OR($BK255&lt;&gt;Constants!$B$12,NOT($BY255)),"",IF(OR(NOT($AW255),NOT($AX255)),0,MIN(Constants!$B$18,(Constants!$B$29*$AZ255+Constants!$B$30*$BA255)*IF($AY255,1,MAX(0,MIN(1,(Constants!$B$20-W255)/Constants!$B$20))))))</f>
        <v/>
      </c>
      <c r="CF255" s="117" t="str">
        <f aca="false">IF(CE255="","",CE255*BZ255)</f>
        <v/>
      </c>
      <c r="CG255" s="122" t="str">
        <f aca="false">IF(OR($BK255&lt;&gt;Constants!$B$12,NOT($BY255)),"",CB255+CD255+CF255)</f>
        <v/>
      </c>
      <c r="CH255" s="119" t="n">
        <f aca="false">IF(OR(BN255="",BX255=""),TRUE(),BN255&lt;&gt;BX255)</f>
        <v>1</v>
      </c>
      <c r="CI255" s="117" t="str">
        <f aca="false">IF(OR($BK255&lt;&gt;Constants!$B$12,$BB255&lt;&gt;TRUE(),NOT($CH255)),"",IF(NOT($BE255),TRUE(),IF($BG255="","",$BG255)))</f>
        <v/>
      </c>
      <c r="CJ255" s="120" t="n">
        <f aca="false">IF(CI255="",FALSE(),IF(NOT($BE255),TRUE(),IF($BG255,ISNUMBER(AG255),ISNUMBER(AF255))))</f>
        <v>0</v>
      </c>
      <c r="CK255" s="121" t="str">
        <f aca="false">IF(CJ255,IF($AJ255,1,Constants!$B$22)*POWER(Constants!$B$23,MAX($BC255,0))*POWER(Constants!$B$24,MAX($BD255,0)),"")</f>
        <v/>
      </c>
      <c r="CL255" s="117" t="str">
        <f aca="false">IF(OR($BK255&lt;&gt;Constants!$B$12,NOT($CJ255)),"",IF(NOT($BE255),0,Constants!$B$19*IF($BG255,1,MAX(0,MIN(1,(Constants!$B$20-AF255)/Constants!$B$20)))))</f>
        <v/>
      </c>
      <c r="CM255" s="117" t="str">
        <f aca="false">IF(CL255="","",CL255*IF($BF255,1,Constants!$B$25)*CK255)</f>
        <v/>
      </c>
      <c r="CN255" s="117" t="str">
        <f aca="false">IF(OR($BK255&lt;&gt;Constants!$B$12,NOT($CJ255)),"",IF(NOT($BE255),0,IF(NOT($BG255),0,MAX(0,Constants!$B$21*(1-ABS(AG255-$BM255)/$BM255)))))</f>
        <v/>
      </c>
      <c r="CO255" s="117" t="str">
        <f aca="false">IF(CN255="","",CN255*CK255)</f>
        <v/>
      </c>
      <c r="CP255" s="117" t="str">
        <f aca="false">IF(OR($BK255&lt;&gt;Constants!$B$12,NOT($CJ255)),"",IF(OR(NOT($BE255),NOT($BF255)),0,MIN(Constants!$B$18,(Constants!$B$29*$BH255+Constants!$B$30*$BI255)*IF($BG255,1,MAX(0,MIN(1,(Constants!$B$20-AF255)/Constants!$B$20))))))</f>
        <v/>
      </c>
      <c r="CQ255" s="117" t="str">
        <f aca="false">IF(CP255="","",CP255*CK255)</f>
        <v/>
      </c>
      <c r="CR255" s="122" t="str">
        <f aca="false">IF(OR($BK255&lt;&gt;Constants!$B$12,NOT($CJ255)),"",CM255+CO255+CQ255)</f>
        <v/>
      </c>
      <c r="CS255" s="116" t="str">
        <f aca="false">IF(OR($BK255&lt;&gt;Constants!$B$12,ISBLANK($C255)),"",BW255)</f>
        <v/>
      </c>
      <c r="CT255" s="117" t="str">
        <f aca="false">IF(OR($BK255&lt;&gt;Constants!$B$12,ISBLANK($C255)),"",CG255)</f>
        <v/>
      </c>
      <c r="CU255" s="118" t="str">
        <f aca="false">IF(OR($BK255&lt;&gt;Constants!$B$12,ISBLANK($C255)),"",CR255)</f>
        <v/>
      </c>
      <c r="CV255" s="117" t="str">
        <f aca="false">IF(OR($BK255&lt;&gt;Constants!$B$12,ISBLANK($C255)),"",IF(COUNT(CS255:CU255)=0,0,MAX(CS255:CU255)))</f>
        <v/>
      </c>
      <c r="CW255" s="117" t="str">
        <f aca="false">IF($BK255&lt;&gt;Constants!$B$12,"",CV255)</f>
        <v/>
      </c>
      <c r="CX255" s="117" t="str">
        <f aca="false">IF(ISNUMBER(CW255), RANK(CW255,$CW$11:$CW$510), "")</f>
        <v/>
      </c>
      <c r="CY255" s="116" t="str">
        <f aca="false">IF(OR($BK255&lt;&gt;Constants!$B$12,ISBLANK($C255)),"",MAX(BT255,CD255,CO255))</f>
        <v/>
      </c>
      <c r="CZ255" s="117" t="str">
        <f aca="false">IF(ISNUMBER(CY255), RANK(CY255,CY$11:CY$510), "")</f>
        <v/>
      </c>
      <c r="DA255" s="117" t="str">
        <f aca="false">IF(OR($BK255&lt;&gt;Constants!$B$12,ISBLANK($C255)),"",MAX(AM255,AU255,IF($CH255,BC255,0)))</f>
        <v/>
      </c>
      <c r="DB255" s="117" t="str">
        <f aca="false">IF(ISNUMBER(DA255), RANK(DA255,DA$11:DA$510,1), "")</f>
        <v/>
      </c>
      <c r="DC255" s="117" t="str">
        <f aca="false">IF(OR($BK255&lt;&gt;Constants!$B$12,ISBLANK($C255)),"",MAX(BV255,CF255,CQ255))</f>
        <v/>
      </c>
      <c r="DD255" s="117" t="str">
        <f aca="false">IF(ISNUMBER(DC255),RANK(DC255,DC$11:DC$510),"")</f>
        <v/>
      </c>
      <c r="DE255" s="123" t="str">
        <f aca="false">IFERROR(IF(OR($BK255&lt;&gt;Constants!$B$12, ISBLANK($C255)),"",LARGE(CS255:CU255,2)), 0)</f>
        <v/>
      </c>
      <c r="DF255" s="118" t="str">
        <f aca="false">IF(ISNUMBER(DE255), RANK(DE255,DE$11:DE$510), "")</f>
        <v/>
      </c>
      <c r="DG255" s="117" t="str">
        <f aca="false">IF(ISBLANK($C255),"",IF(BK255=Constants!$B$12,RANK($CX255, $CX$11:$CX$510, 1)+
SUMPRODUCT(--($CX$11:$CX$510=$CX255),--($CZ255&gt;$CZ$11:$CZ$510))+
SUMPRODUCT(--($CX$11:$CX$510=$CX255),--($CZ255=$CZ$11:$CZ$510),--($DB255&gt;$DB$11:$DB$510))+
SUMPRODUCT(--($CX$11:$CX$510=$CX255),--($CZ255=$CZ$11:$CZ$510),--($DB255=$DB$11:$DB$510), --($DD255&gt;$DD$11:$DD$510))+
SUMPRODUCT(--($CX$11:$CX$510=$CX255),--($CZ255=$CZ$11:$CZ$510),--($DB255=$DB$11:$DB$510), --($DD255=$DD$11:$DD$510), --($DF255&gt;$DF$11:$DF$510))
,BK255)
)</f>
        <v/>
      </c>
      <c r="DH255" s="117" t="str">
        <f aca="false">IF(ISBLANK(C255),"",IF(BK255&lt;&gt;Constants!$B$12, BK255, CX255-DG255))</f>
        <v/>
      </c>
      <c r="DI255" s="118"/>
      <c r="DJ255" s="124"/>
      <c r="DK255" s="125" t="str">
        <f aca="false">IF(ISBLANK($C255),"",IF($BK255=Constants!$B$13,$BM255,""))</f>
        <v/>
      </c>
      <c r="DL255" s="124" t="str">
        <f aca="false">IF(ISBLANK($C255),"",IF($BK255&lt;&gt;Constants!$B$12,"",IF(COUNT($CS255:$CU255)=0,"",MATCH($CV255,$CS255:$CU255,0))))</f>
        <v/>
      </c>
      <c r="DM255" s="126" t="str">
        <f aca="false">IF(ISNUMBER($DL255),CHOOSE($DL255,$BR255,$CB255,$CM255),"")</f>
        <v/>
      </c>
      <c r="DN255" s="126" t="str">
        <f aca="false">IF(ISNUMBER($DL255),CHOOSE($DL255,$BT255,$CD255,$CO255),"")</f>
        <v/>
      </c>
      <c r="DO255" s="126" t="str">
        <f aca="false">IF(ISNUMBER($DL255),CHOOSE($DL255,$BV255,$CF255,$CQ255),"")</f>
        <v/>
      </c>
      <c r="DP255" s="127" t="str">
        <f aca="false">IF(ISBLANK(C255),"",IF(BK255&lt;&gt;Constants!$B$12, BK255 ,CW255))</f>
        <v/>
      </c>
      <c r="DQ255" s="128" t="str">
        <f aca="false">IF(ISBLANK($C255),"",IF($BK255&lt;&gt;Constants!$B$12,$BK255,$BL255))</f>
        <v/>
      </c>
      <c r="DR255" s="128" t="str">
        <f aca="false">IF(ISBLANK(C255),"",DH255)</f>
        <v/>
      </c>
      <c r="DS255" s="128" t="str">
        <f aca="false">IF(ISBLANK(C255),"",DG255)</f>
        <v/>
      </c>
      <c r="DT255" s="129" t="str">
        <f aca="false">IF(ISBLANK(C255),
  "",
IF(DS255=Constants!$B$9,COUNTA($C$11:$C510)+2,IF(DS255=Constants!$B$10,COUNTA($C$11:$C510)+1,IF(DS255=Constants!$B$11,COUNTA($C$11:$C510),DS255))))</f>
        <v/>
      </c>
      <c r="DU255" s="3"/>
      <c r="DV255" s="130" t="n">
        <f aca="false">IF(OR(ISNUMBER(DS255),DS255="DQ",DS255="P",DS255="NS"),
    1,
    0
)</f>
        <v>0</v>
      </c>
      <c r="DW255" s="130" t="n">
        <v>245</v>
      </c>
      <c r="DX255" s="130" t="str">
        <f aca="false">IF(ISBLANK($C255),"",IF(ISNUMBER(DT255),DT255+ROW($B255)/1000,""))</f>
        <v/>
      </c>
      <c r="DY255" s="130" t="str">
        <f aca="false">IF(ISNUMBER(DX255), RANK(DX255,DX$11:DX$510,1), "")</f>
        <v/>
      </c>
      <c r="DZ255" s="130" t="str">
        <f aca="false">IF(ISBLANK($C255),
    "",
    $B255
)</f>
        <v/>
      </c>
      <c r="EA255" s="130" t="str">
        <f aca="false">IF(ISBLANK($C255),
    "",
    $C255
)</f>
        <v/>
      </c>
      <c r="EB255" s="130" t="str">
        <f aca="false">IF(ISBLANK($C255),
    "",
    $D255
)</f>
        <v/>
      </c>
      <c r="EC255" s="130" t="str">
        <f aca="false">IF(ISBLANK($C255),"",$DQ255)</f>
        <v/>
      </c>
      <c r="ED255" s="131" t="str">
        <f aca="false">DP255</f>
        <v/>
      </c>
      <c r="EE255" s="130" t="str">
        <f aca="false">IF(ISBLANK($C255),
    "",
    DS255
)</f>
        <v/>
      </c>
      <c r="EF255" s="132" t="str">
        <f aca="false">IF(DW255&gt;DV$10,
    "",
    VLOOKUP(DW255,DY$11:EE753,7,FALSE())
)</f>
        <v/>
      </c>
      <c r="EG255" s="133" t="str">
        <f aca="false">IF(DW255&gt;DV$10,
    "",
    VLOOKUP(DW255,DY$11:EE753,2,FALSE())
)</f>
        <v/>
      </c>
      <c r="EH255" s="133" t="str">
        <f aca="false">IF(DW255&gt;DV$10,
    "",
    VLOOKUP(DW255,DY$11:EE753,3,FALSE())
)</f>
        <v/>
      </c>
      <c r="EI255" s="133" t="str">
        <f aca="false">IF(DW255&gt;DV$10,
    "",
    VLOOKUP(DW255,DY$11:EE753,4,FALSE())
)</f>
        <v/>
      </c>
      <c r="EJ255" s="134" t="str">
        <f aca="false">IF(DW255&gt;DV$10,
    "",
    VLOOKUP(DW255,DY$11:EE753,6,FALSE())
)</f>
        <v/>
      </c>
      <c r="EK255" s="59"/>
    </row>
    <row r="256" customFormat="false" ht="15.75" hidden="false" customHeight="false" outlineLevel="0" collapsed="false">
      <c r="A256" s="3"/>
      <c r="B256" s="153"/>
      <c r="C256" s="154"/>
      <c r="D256" s="135"/>
      <c r="E256" s="158"/>
      <c r="F256" s="137"/>
      <c r="G256" s="137"/>
      <c r="H256" s="138"/>
      <c r="I256" s="139"/>
      <c r="J256" s="140"/>
      <c r="K256" s="140"/>
      <c r="L256" s="140"/>
      <c r="M256" s="140"/>
      <c r="N256" s="141"/>
      <c r="O256" s="142"/>
      <c r="P256" s="137"/>
      <c r="Q256" s="138"/>
      <c r="R256" s="139"/>
      <c r="S256" s="140"/>
      <c r="T256" s="140"/>
      <c r="U256" s="140"/>
      <c r="V256" s="140"/>
      <c r="W256" s="141"/>
      <c r="X256" s="142"/>
      <c r="Y256" s="137"/>
      <c r="Z256" s="138"/>
      <c r="AA256" s="139"/>
      <c r="AB256" s="140"/>
      <c r="AC256" s="140"/>
      <c r="AD256" s="140"/>
      <c r="AE256" s="140"/>
      <c r="AF256" s="141"/>
      <c r="AG256" s="143"/>
      <c r="AH256" s="139"/>
      <c r="AI256" s="116"/>
      <c r="AJ256" s="116" t="str">
        <f aca="false">IF(ISBLANK($C256),
  "",
IF(E256=Constants!$B$7,
  TRUE(),
IF(E256=Constants!$B$8,
  FALSE(),
  TRUE()
)))</f>
        <v/>
      </c>
      <c r="AK256" s="117" t="str">
        <f aca="false">IF(ISBLANK($C256),"",IF(F256=Constants!$B$8,FALSE(),TRUE()))</f>
        <v/>
      </c>
      <c r="AL256" s="117" t="str">
        <f aca="false">IF(ISBLANK($C256),"",COUNTA($G256:$O256)&gt;0)</f>
        <v/>
      </c>
      <c r="AM256" s="117" t="str">
        <f aca="false">IF(OR(ISBLANK($C256),$AL256&lt;&gt;TRUE()),"",IF(ISBLANK(G256),Constants!$B$27,MAX(0,G256)))</f>
        <v/>
      </c>
      <c r="AN256" s="117" t="str">
        <f aca="false">IF(OR(ISBLANK($C256),$AL256&lt;&gt;TRUE()),"",IF(ISBLANK(H256),Constants!$B$28,MAX(0,H256)))</f>
        <v/>
      </c>
      <c r="AO256" s="117" t="str">
        <f aca="false">IF(OR(ISBLANK($C256),$AL256&lt;&gt;TRUE()),"",IF(J256=Constants!$B$7,TRUE(),IF(J256=Constants!$B$8,FALSE(),TRUE())))</f>
        <v/>
      </c>
      <c r="AP256" s="117" t="str">
        <f aca="false">IF(OR(ISBLANK($C256),$AL256&lt;&gt;TRUE()),"",IF(I256=Constants!$B$7,TRUE(),IF(I256=Constants!$B$8,FALSE(),TRUE())))</f>
        <v/>
      </c>
      <c r="AQ256" s="117" t="str">
        <f aca="false">IF(OR(ISBLANK($C256),$AL256&lt;&gt;TRUE()),"",IF(K256=Constants!$B$33,TRUE(),IF(K256=Constants!$B$34,FALSE(),IF(AND(ISNUMBER(O256),OR(ISBLANK(N256),N256=0)),TRUE(),IF(AND(ISBLANK(O256),ISNUMBER(N256),N256&lt;&gt;0),FALSE(),"")))))</f>
        <v/>
      </c>
      <c r="AR256" s="117" t="str">
        <f aca="false">IF(OR(ISBLANK($C256),$AL256&lt;&gt;TRUE()),"",IF(ISBLANK(L256),Constants!$B$35,MAX(0,MIN(Constants!$B$31,L256))))</f>
        <v/>
      </c>
      <c r="AS256" s="117" t="str">
        <f aca="false">IF(OR(ISBLANK($C256),$AL256&lt;&gt;TRUE()),"",IF(ISBLANK(M256),Constants!$B$35,MAX(0,MIN(Constants!$B$32,M256))))</f>
        <v/>
      </c>
      <c r="AT256" s="117" t="str">
        <f aca="false">IF(ISBLANK($C256),"",COUNTA($P256:$X256)&gt;0)</f>
        <v/>
      </c>
      <c r="AU256" s="117" t="str">
        <f aca="false">IF(OR(ISBLANK($C256),$AT256&lt;&gt;TRUE()),"",IF(ISBLANK(P256),Constants!$B$27,MAX(0,P256)))</f>
        <v/>
      </c>
      <c r="AV256" s="117" t="str">
        <f aca="false">IF(OR(ISBLANK($C256),$AT256&lt;&gt;TRUE()),"",IF(ISBLANK(Q256),Constants!$B$28,MAX(0,Q256)))</f>
        <v/>
      </c>
      <c r="AW256" s="117" t="str">
        <f aca="false">IF(OR(ISBLANK($C256),$AT256&lt;&gt;TRUE()),"",IF(S256=Constants!$B$7,TRUE(),IF(S256=Constants!$B$8,FALSE(),TRUE())))</f>
        <v/>
      </c>
      <c r="AX256" s="117" t="str">
        <f aca="false">IF(OR(ISBLANK($C256),$AT256&lt;&gt;TRUE()),"",IF(R256=Constants!$B$7,TRUE(),IF(R256=Constants!$B$8,FALSE(),TRUE())))</f>
        <v/>
      </c>
      <c r="AY256" s="117" t="str">
        <f aca="false">IF(OR(ISBLANK($C256),$AT256&lt;&gt;TRUE()),"",IF(T256=Constants!$B$33,TRUE(),IF(T256=Constants!$B$34,FALSE(),IF(AND(ISNUMBER(X256),OR(ISBLANK(W256),W256=0)),TRUE(),IF(AND(ISBLANK(X256),ISNUMBER(W256),W256&lt;&gt;0),FALSE(),"")))))</f>
        <v/>
      </c>
      <c r="AZ256" s="117" t="str">
        <f aca="false">IF(OR(ISBLANK($C256),$AT256&lt;&gt;TRUE()),"",IF(ISBLANK(U256),Constants!$B$35,MAX(0,MIN(Constants!$B$31,U256))))</f>
        <v/>
      </c>
      <c r="BA256" s="117" t="str">
        <f aca="false">IF(OR(ISBLANK($C256),$AT256&lt;&gt;TRUE()),"",IF(ISBLANK(V256),Constants!$B$35,MAX(0,MIN(Constants!$B$32,V256))))</f>
        <v/>
      </c>
      <c r="BB256" s="117" t="str">
        <f aca="false">IF(ISBLANK($C256),"",COUNTA($Y256:$AG256)&gt;0)</f>
        <v/>
      </c>
      <c r="BC256" s="117" t="str">
        <f aca="false">IF(OR(ISBLANK($C256),$BB256&lt;&gt;TRUE()),"",IF(ISBLANK(Y256),Constants!$B$27,MAX(0,Y256)))</f>
        <v/>
      </c>
      <c r="BD256" s="117" t="str">
        <f aca="false">IF(OR(ISBLANK($C256),$BB256&lt;&gt;TRUE()),"",IF(ISBLANK(Z256),Constants!$B$28,MAX(0,Z256)))</f>
        <v/>
      </c>
      <c r="BE256" s="117" t="str">
        <f aca="false">IF(OR(ISBLANK($C256),$BB256&lt;&gt;TRUE()),"",IF(AB256=Constants!$B$7,TRUE(),IF(AB256=Constants!$B$8,FALSE(),TRUE())))</f>
        <v/>
      </c>
      <c r="BF256" s="117" t="str">
        <f aca="false">IF(OR(ISBLANK($C256),$BB256&lt;&gt;TRUE()),"",IF(AA256=Constants!$B$7,TRUE(),IF(AA256=Constants!$B$8,FALSE(),TRUE())))</f>
        <v/>
      </c>
      <c r="BG256" s="117" t="str">
        <f aca="false">IF(OR(ISBLANK($C256),$BB256&lt;&gt;TRUE()),"",IF(AC256=Constants!$B$33,TRUE(),IF(AC256=Constants!$B$34,FALSE(),IF(AND(ISNUMBER(AG256),OR(ISBLANK(AF256),AF256=0)),TRUE(),IF(AND(ISBLANK(AG256),ISNUMBER(AF256),AF256&lt;&gt;0),FALSE(),"")))))</f>
        <v/>
      </c>
      <c r="BH256" s="117" t="str">
        <f aca="false">IF(OR(ISBLANK($C256),$BB256&lt;&gt;TRUE()),"",IF(ISBLANK(AD256),Constants!$B$35,MAX(0,MIN(Constants!$B$31,AD256))))</f>
        <v/>
      </c>
      <c r="BI256" s="117" t="str">
        <f aca="false">IF(OR(ISBLANK($C256),$BB256&lt;&gt;TRUE()),"",IF(ISBLANK(AE256),Constants!$B$35,MAX(0,MIN(Constants!$B$32,AE256))))</f>
        <v/>
      </c>
      <c r="BJ256" s="118" t="str">
        <f aca="false">IF(ISBLANK($C256),
  "",
IF(AH256=Constants!$B$7,
  TRUE(),
IF(AH256=Constants!$B$8,
  FALSE(),
  FALSE()
)))</f>
        <v/>
      </c>
      <c r="BK256" s="117" t="str">
        <f aca="false">IF(ISBLANK($C256),"",IF($BJ256,Constants!$B$9,IF(COUNTA($E256:$AH256)=0,Constants!$B$10,IF(NOT($AK256),Constants!$B$11,IF(AND(NOT(ISNUMBER($BM256)),COUNTA($O256,$X256,$AG256)&gt;0),Constants!$B$13,Constants!$B$12)))))</f>
        <v/>
      </c>
      <c r="BL256" s="117" t="str">
        <f aca="false">IF(ISBLANK($C256),"",IF($BK256&lt;&gt;Constants!$B$12,$BK256,Constants!$B$4))</f>
        <v/>
      </c>
      <c r="BM256" s="116" t="str">
        <f aca="false">IF(OR(ISBLANK($D$8), NOT(ISNUMBER($D$8))), Constants!$B$17,$D$8)</f>
        <v>ERROR: Set Target Time in cell D8</v>
      </c>
      <c r="BN256" s="119" t="str">
        <f aca="false">IF(OR($BK256&lt;&gt;Constants!$B$12,$AL256&lt;&gt;TRUE()),"",IF(NOT($AO256),TRUE(),IF($AQ256="","",$AQ256)))</f>
        <v/>
      </c>
      <c r="BO256" s="120" t="n">
        <f aca="false">IF(BN256="",FALSE(),IF(NOT($AO256),TRUE(),IF($AQ256,ISNUMBER(O256),ISNUMBER(N256))))</f>
        <v>0</v>
      </c>
      <c r="BP256" s="121" t="str">
        <f aca="false">IF(BO256,IF($AJ256,1,Constants!$B$22)*POWER(Constants!$B$23,MAX($AM256,0))*POWER(Constants!$B$24,MAX($AN256,0)),"")</f>
        <v/>
      </c>
      <c r="BQ256" s="117" t="str">
        <f aca="false">IF(OR($BK256&lt;&gt;Constants!$B$12,NOT($BO256)),"",IF(NOT($AO256),0,Constants!$B$19*IF($AQ256,1,MAX(0,MIN(1,(Constants!$B$20-N256)/Constants!$B$20)))))</f>
        <v/>
      </c>
      <c r="BR256" s="117" t="str">
        <f aca="false">IF(BQ256="","",BQ256*IF($AP256,1,Constants!$B$25)*BP256)</f>
        <v/>
      </c>
      <c r="BS256" s="117" t="str">
        <f aca="false">IF(OR($BK256&lt;&gt;Constants!$B$12,NOT($BO256)),"",IF(NOT($AO256),0,IF(NOT($AQ256),0,MAX(0,Constants!$B$21*(1-ABS(O256-$BM256)/$BM256)))))</f>
        <v/>
      </c>
      <c r="BT256" s="117" t="str">
        <f aca="false">IF(BS256="","",BS256*BP256)</f>
        <v/>
      </c>
      <c r="BU256" s="117" t="str">
        <f aca="false">IF(OR($BK256&lt;&gt;Constants!$B$12,NOT($BO256)),"",IF(OR(NOT($AO256),NOT($AP256)),0,MIN(Constants!$B$18,(Constants!$B$29*$AR256+Constants!$B$30*$AS256)*IF($AQ256,1,MAX(0,MIN(1,(Constants!$B$20-N256)/Constants!$B$20))))))</f>
        <v/>
      </c>
      <c r="BV256" s="117" t="str">
        <f aca="false">IF(BU256="","",BU256*BP256)</f>
        <v/>
      </c>
      <c r="BW256" s="122" t="str">
        <f aca="false">IF(OR($BK256&lt;&gt;Constants!$B$12,NOT($BO256)),"",BR256+BT256+BV256)</f>
        <v/>
      </c>
      <c r="BX256" s="119" t="str">
        <f aca="false">IF(OR($BK256&lt;&gt;Constants!$B$12,$AT256&lt;&gt;TRUE()),"",IF(NOT($AW256),TRUE(),IF($AY256="","",$AY256)))</f>
        <v/>
      </c>
      <c r="BY256" s="120" t="n">
        <f aca="false">IF(BX256="",FALSE(),IF(NOT($AW256),TRUE(),IF($AY256,ISNUMBER(X256),ISNUMBER(W256))))</f>
        <v>0</v>
      </c>
      <c r="BZ256" s="121" t="str">
        <f aca="false">IF(BY256,IF($AJ256,1,Constants!$B$22)*POWER(Constants!$B$23,MAX($AU256,0))*POWER(Constants!$B$24,MAX($AV256,0)),"")</f>
        <v/>
      </c>
      <c r="CA256" s="117" t="str">
        <f aca="false">IF(OR($BK256&lt;&gt;Constants!$B$12,NOT($BY256)),"",IF(NOT($AW256),0,Constants!$B$19*IF($AY256,1,MAX(0,MIN(1,(Constants!$B$20-W256)/Constants!$B$20)))))</f>
        <v/>
      </c>
      <c r="CB256" s="117" t="str">
        <f aca="false">IF(CA256="","",CA256*IF($AX256,1,Constants!$B$25)*BZ256)</f>
        <v/>
      </c>
      <c r="CC256" s="117" t="str">
        <f aca="false">IF(OR($BK256&lt;&gt;Constants!$B$12,NOT($BY256)),"",IF(NOT($AW256),0,IF(NOT($AY256),0,MAX(0,Constants!$B$21*(1-ABS(X256-$BM256)/$BM256)))))</f>
        <v/>
      </c>
      <c r="CD256" s="117" t="str">
        <f aca="false">IF(CC256="","",CC256*BZ256)</f>
        <v/>
      </c>
      <c r="CE256" s="117" t="str">
        <f aca="false">IF(OR($BK256&lt;&gt;Constants!$B$12,NOT($BY256)),"",IF(OR(NOT($AW256),NOT($AX256)),0,MIN(Constants!$B$18,(Constants!$B$29*$AZ256+Constants!$B$30*$BA256)*IF($AY256,1,MAX(0,MIN(1,(Constants!$B$20-W256)/Constants!$B$20))))))</f>
        <v/>
      </c>
      <c r="CF256" s="117" t="str">
        <f aca="false">IF(CE256="","",CE256*BZ256)</f>
        <v/>
      </c>
      <c r="CG256" s="122" t="str">
        <f aca="false">IF(OR($BK256&lt;&gt;Constants!$B$12,NOT($BY256)),"",CB256+CD256+CF256)</f>
        <v/>
      </c>
      <c r="CH256" s="119" t="n">
        <f aca="false">IF(OR(BN256="",BX256=""),TRUE(),BN256&lt;&gt;BX256)</f>
        <v>1</v>
      </c>
      <c r="CI256" s="117" t="str">
        <f aca="false">IF(OR($BK256&lt;&gt;Constants!$B$12,$BB256&lt;&gt;TRUE(),NOT($CH256)),"",IF(NOT($BE256),TRUE(),IF($BG256="","",$BG256)))</f>
        <v/>
      </c>
      <c r="CJ256" s="120" t="n">
        <f aca="false">IF(CI256="",FALSE(),IF(NOT($BE256),TRUE(),IF($BG256,ISNUMBER(AG256),ISNUMBER(AF256))))</f>
        <v>0</v>
      </c>
      <c r="CK256" s="121" t="str">
        <f aca="false">IF(CJ256,IF($AJ256,1,Constants!$B$22)*POWER(Constants!$B$23,MAX($BC256,0))*POWER(Constants!$B$24,MAX($BD256,0)),"")</f>
        <v/>
      </c>
      <c r="CL256" s="117" t="str">
        <f aca="false">IF(OR($BK256&lt;&gt;Constants!$B$12,NOT($CJ256)),"",IF(NOT($BE256),0,Constants!$B$19*IF($BG256,1,MAX(0,MIN(1,(Constants!$B$20-AF256)/Constants!$B$20)))))</f>
        <v/>
      </c>
      <c r="CM256" s="117" t="str">
        <f aca="false">IF(CL256="","",CL256*IF($BF256,1,Constants!$B$25)*CK256)</f>
        <v/>
      </c>
      <c r="CN256" s="117" t="str">
        <f aca="false">IF(OR($BK256&lt;&gt;Constants!$B$12,NOT($CJ256)),"",IF(NOT($BE256),0,IF(NOT($BG256),0,MAX(0,Constants!$B$21*(1-ABS(AG256-$BM256)/$BM256)))))</f>
        <v/>
      </c>
      <c r="CO256" s="117" t="str">
        <f aca="false">IF(CN256="","",CN256*CK256)</f>
        <v/>
      </c>
      <c r="CP256" s="117" t="str">
        <f aca="false">IF(OR($BK256&lt;&gt;Constants!$B$12,NOT($CJ256)),"",IF(OR(NOT($BE256),NOT($BF256)),0,MIN(Constants!$B$18,(Constants!$B$29*$BH256+Constants!$B$30*$BI256)*IF($BG256,1,MAX(0,MIN(1,(Constants!$B$20-AF256)/Constants!$B$20))))))</f>
        <v/>
      </c>
      <c r="CQ256" s="117" t="str">
        <f aca="false">IF(CP256="","",CP256*CK256)</f>
        <v/>
      </c>
      <c r="CR256" s="122" t="str">
        <f aca="false">IF(OR($BK256&lt;&gt;Constants!$B$12,NOT($CJ256)),"",CM256+CO256+CQ256)</f>
        <v/>
      </c>
      <c r="CS256" s="116" t="str">
        <f aca="false">IF(OR($BK256&lt;&gt;Constants!$B$12,ISBLANK($C256)),"",BW256)</f>
        <v/>
      </c>
      <c r="CT256" s="117" t="str">
        <f aca="false">IF(OR($BK256&lt;&gt;Constants!$B$12,ISBLANK($C256)),"",CG256)</f>
        <v/>
      </c>
      <c r="CU256" s="118" t="str">
        <f aca="false">IF(OR($BK256&lt;&gt;Constants!$B$12,ISBLANK($C256)),"",CR256)</f>
        <v/>
      </c>
      <c r="CV256" s="117" t="str">
        <f aca="false">IF(OR($BK256&lt;&gt;Constants!$B$12,ISBLANK($C256)),"",IF(COUNT(CS256:CU256)=0,0,MAX(CS256:CU256)))</f>
        <v/>
      </c>
      <c r="CW256" s="117" t="str">
        <f aca="false">IF($BK256&lt;&gt;Constants!$B$12,"",CV256)</f>
        <v/>
      </c>
      <c r="CX256" s="117" t="str">
        <f aca="false">IF(ISNUMBER(CW256), RANK(CW256,$CW$11:$CW$510), "")</f>
        <v/>
      </c>
      <c r="CY256" s="116" t="str">
        <f aca="false">IF(OR($BK256&lt;&gt;Constants!$B$12,ISBLANK($C256)),"",MAX(BT256,CD256,CO256))</f>
        <v/>
      </c>
      <c r="CZ256" s="117" t="str">
        <f aca="false">IF(ISNUMBER(CY256), RANK(CY256,CY$11:CY$510), "")</f>
        <v/>
      </c>
      <c r="DA256" s="117" t="str">
        <f aca="false">IF(OR($BK256&lt;&gt;Constants!$B$12,ISBLANK($C256)),"",MAX(AM256,AU256,IF($CH256,BC256,0)))</f>
        <v/>
      </c>
      <c r="DB256" s="117" t="str">
        <f aca="false">IF(ISNUMBER(DA256), RANK(DA256,DA$11:DA$510,1), "")</f>
        <v/>
      </c>
      <c r="DC256" s="117" t="str">
        <f aca="false">IF(OR($BK256&lt;&gt;Constants!$B$12,ISBLANK($C256)),"",MAX(BV256,CF256,CQ256))</f>
        <v/>
      </c>
      <c r="DD256" s="117" t="str">
        <f aca="false">IF(ISNUMBER(DC256),RANK(DC256,DC$11:DC$510),"")</f>
        <v/>
      </c>
      <c r="DE256" s="123" t="str">
        <f aca="false">IFERROR(IF(OR($BK256&lt;&gt;Constants!$B$12, ISBLANK($C256)),"",LARGE(CS256:CU256,2)), 0)</f>
        <v/>
      </c>
      <c r="DF256" s="118" t="str">
        <f aca="false">IF(ISNUMBER(DE256), RANK(DE256,DE$11:DE$510), "")</f>
        <v/>
      </c>
      <c r="DG256" s="117" t="str">
        <f aca="false">IF(ISBLANK($C256),"",IF(BK256=Constants!$B$12,RANK($CX256, $CX$11:$CX$510, 1)+
SUMPRODUCT(--($CX$11:$CX$510=$CX256),--($CZ256&gt;$CZ$11:$CZ$510))+
SUMPRODUCT(--($CX$11:$CX$510=$CX256),--($CZ256=$CZ$11:$CZ$510),--($DB256&gt;$DB$11:$DB$510))+
SUMPRODUCT(--($CX$11:$CX$510=$CX256),--($CZ256=$CZ$11:$CZ$510),--($DB256=$DB$11:$DB$510), --($DD256&gt;$DD$11:$DD$510))+
SUMPRODUCT(--($CX$11:$CX$510=$CX256),--($CZ256=$CZ$11:$CZ$510),--($DB256=$DB$11:$DB$510), --($DD256=$DD$11:$DD$510), --($DF256&gt;$DF$11:$DF$510))
,BK256)
)</f>
        <v/>
      </c>
      <c r="DH256" s="117" t="str">
        <f aca="false">IF(ISBLANK(C256),"",IF(BK256&lt;&gt;Constants!$B$12, BK256, CX256-DG256))</f>
        <v/>
      </c>
      <c r="DI256" s="118"/>
      <c r="DJ256" s="124"/>
      <c r="DK256" s="125" t="str">
        <f aca="false">IF(ISBLANK($C256),"",IF($BK256=Constants!$B$13,$BM256,""))</f>
        <v/>
      </c>
      <c r="DL256" s="124" t="str">
        <f aca="false">IF(ISBLANK($C256),"",IF($BK256&lt;&gt;Constants!$B$12,"",IF(COUNT($CS256:$CU256)=0,"",MATCH($CV256,$CS256:$CU256,0))))</f>
        <v/>
      </c>
      <c r="DM256" s="126" t="str">
        <f aca="false">IF(ISNUMBER($DL256),CHOOSE($DL256,$BR256,$CB256,$CM256),"")</f>
        <v/>
      </c>
      <c r="DN256" s="126" t="str">
        <f aca="false">IF(ISNUMBER($DL256),CHOOSE($DL256,$BT256,$CD256,$CO256),"")</f>
        <v/>
      </c>
      <c r="DO256" s="126" t="str">
        <f aca="false">IF(ISNUMBER($DL256),CHOOSE($DL256,$BV256,$CF256,$CQ256),"")</f>
        <v/>
      </c>
      <c r="DP256" s="127" t="str">
        <f aca="false">IF(ISBLANK(C256),"",IF(BK256&lt;&gt;Constants!$B$12, BK256 ,CW256))</f>
        <v/>
      </c>
      <c r="DQ256" s="128" t="str">
        <f aca="false">IF(ISBLANK($C256),"",IF($BK256&lt;&gt;Constants!$B$12,$BK256,$BL256))</f>
        <v/>
      </c>
      <c r="DR256" s="128" t="str">
        <f aca="false">IF(ISBLANK(C256),"",DH256)</f>
        <v/>
      </c>
      <c r="DS256" s="128" t="str">
        <f aca="false">IF(ISBLANK(C256),"",DG256)</f>
        <v/>
      </c>
      <c r="DT256" s="129" t="str">
        <f aca="false">IF(ISBLANK(C256),
  "",
IF(DS256=Constants!$B$9,COUNTA($C$11:$C510)+2,IF(DS256=Constants!$B$10,COUNTA($C$11:$C510)+1,IF(DS256=Constants!$B$11,COUNTA($C$11:$C510),DS256))))</f>
        <v/>
      </c>
      <c r="DU256" s="3"/>
      <c r="DV256" s="130" t="n">
        <f aca="false">IF(OR(ISNUMBER(DS256),DS256="DQ",DS256="P",DS256="NS"),
    1,
    0
)</f>
        <v>0</v>
      </c>
      <c r="DW256" s="130" t="n">
        <v>246</v>
      </c>
      <c r="DX256" s="130" t="str">
        <f aca="false">IF(ISBLANK($C256),"",IF(ISNUMBER(DT256),DT256+ROW($B256)/1000,""))</f>
        <v/>
      </c>
      <c r="DY256" s="130" t="str">
        <f aca="false">IF(ISNUMBER(DX256), RANK(DX256,DX$11:DX$510,1), "")</f>
        <v/>
      </c>
      <c r="DZ256" s="130" t="str">
        <f aca="false">IF(ISBLANK($C256),
    "",
    $B256
)</f>
        <v/>
      </c>
      <c r="EA256" s="130" t="str">
        <f aca="false">IF(ISBLANK($C256),
    "",
    $C256
)</f>
        <v/>
      </c>
      <c r="EB256" s="130" t="str">
        <f aca="false">IF(ISBLANK($C256),
    "",
    $D256
)</f>
        <v/>
      </c>
      <c r="EC256" s="130" t="str">
        <f aca="false">IF(ISBLANK($C256),"",$DQ256)</f>
        <v/>
      </c>
      <c r="ED256" s="131" t="str">
        <f aca="false">DP256</f>
        <v/>
      </c>
      <c r="EE256" s="130" t="str">
        <f aca="false">IF(ISBLANK($C256),
    "",
    DS256
)</f>
        <v/>
      </c>
      <c r="EF256" s="132" t="str">
        <f aca="false">IF(DW256&gt;DV$10,
    "",
    VLOOKUP(DW256,DY$11:EE754,7,FALSE())
)</f>
        <v/>
      </c>
      <c r="EG256" s="133" t="str">
        <f aca="false">IF(DW256&gt;DV$10,
    "",
    VLOOKUP(DW256,DY$11:EE754,2,FALSE())
)</f>
        <v/>
      </c>
      <c r="EH256" s="133" t="str">
        <f aca="false">IF(DW256&gt;DV$10,
    "",
    VLOOKUP(DW256,DY$11:EE754,3,FALSE())
)</f>
        <v/>
      </c>
      <c r="EI256" s="133" t="str">
        <f aca="false">IF(DW256&gt;DV$10,
    "",
    VLOOKUP(DW256,DY$11:EE754,4,FALSE())
)</f>
        <v/>
      </c>
      <c r="EJ256" s="134" t="str">
        <f aca="false">IF(DW256&gt;DV$10,
    "",
    VLOOKUP(DW256,DY$11:EE754,6,FALSE())
)</f>
        <v/>
      </c>
      <c r="EK256" s="59"/>
    </row>
    <row r="257" customFormat="false" ht="15.75" hidden="false" customHeight="false" outlineLevel="0" collapsed="false">
      <c r="A257" s="3"/>
      <c r="B257" s="155"/>
      <c r="C257" s="156"/>
      <c r="D257" s="96"/>
      <c r="E257" s="157"/>
      <c r="F257" s="148"/>
      <c r="G257" s="148"/>
      <c r="H257" s="149"/>
      <c r="I257" s="150"/>
      <c r="J257" s="151"/>
      <c r="K257" s="151"/>
      <c r="L257" s="151"/>
      <c r="M257" s="151"/>
      <c r="N257" s="152"/>
      <c r="O257" s="103"/>
      <c r="P257" s="148"/>
      <c r="Q257" s="149"/>
      <c r="R257" s="150"/>
      <c r="S257" s="151"/>
      <c r="T257" s="151"/>
      <c r="U257" s="151"/>
      <c r="V257" s="151"/>
      <c r="W257" s="152"/>
      <c r="X257" s="103"/>
      <c r="Y257" s="148"/>
      <c r="Z257" s="149"/>
      <c r="AA257" s="150"/>
      <c r="AB257" s="151"/>
      <c r="AC257" s="151"/>
      <c r="AD257" s="151"/>
      <c r="AE257" s="151"/>
      <c r="AF257" s="152"/>
      <c r="AG257" s="104"/>
      <c r="AH257" s="150"/>
      <c r="AI257" s="73"/>
      <c r="AJ257" s="73" t="str">
        <f aca="false">IF(ISBLANK($C257),
  "",
IF(E257=Constants!$B$7,
  TRUE(),
IF(E257=Constants!$B$8,
  FALSE(),
  TRUE()
)))</f>
        <v/>
      </c>
      <c r="AK257" s="74" t="str">
        <f aca="false">IF(ISBLANK($C257),"",IF(F257=Constants!$B$8,FALSE(),TRUE()))</f>
        <v/>
      </c>
      <c r="AL257" s="74" t="str">
        <f aca="false">IF(ISBLANK($C257),"",COUNTA($G257:$O257)&gt;0)</f>
        <v/>
      </c>
      <c r="AM257" s="74" t="str">
        <f aca="false">IF(OR(ISBLANK($C257),$AL257&lt;&gt;TRUE()),"",IF(ISBLANK(G257),Constants!$B$27,MAX(0,G257)))</f>
        <v/>
      </c>
      <c r="AN257" s="74" t="str">
        <f aca="false">IF(OR(ISBLANK($C257),$AL257&lt;&gt;TRUE()),"",IF(ISBLANK(H257),Constants!$B$28,MAX(0,H257)))</f>
        <v/>
      </c>
      <c r="AO257" s="74" t="str">
        <f aca="false">IF(OR(ISBLANK($C257),$AL257&lt;&gt;TRUE()),"",IF(J257=Constants!$B$7,TRUE(),IF(J257=Constants!$B$8,FALSE(),TRUE())))</f>
        <v/>
      </c>
      <c r="AP257" s="74" t="str">
        <f aca="false">IF(OR(ISBLANK($C257),$AL257&lt;&gt;TRUE()),"",IF(I257=Constants!$B$7,TRUE(),IF(I257=Constants!$B$8,FALSE(),TRUE())))</f>
        <v/>
      </c>
      <c r="AQ257" s="74" t="str">
        <f aca="false">IF(OR(ISBLANK($C257),$AL257&lt;&gt;TRUE()),"",IF(K257=Constants!$B$33,TRUE(),IF(K257=Constants!$B$34,FALSE(),IF(AND(ISNUMBER(O257),OR(ISBLANK(N257),N257=0)),TRUE(),IF(AND(ISBLANK(O257),ISNUMBER(N257),N257&lt;&gt;0),FALSE(),"")))))</f>
        <v/>
      </c>
      <c r="AR257" s="74" t="str">
        <f aca="false">IF(OR(ISBLANK($C257),$AL257&lt;&gt;TRUE()),"",IF(ISBLANK(L257),Constants!$B$35,MAX(0,MIN(Constants!$B$31,L257))))</f>
        <v/>
      </c>
      <c r="AS257" s="74" t="str">
        <f aca="false">IF(OR(ISBLANK($C257),$AL257&lt;&gt;TRUE()),"",IF(ISBLANK(M257),Constants!$B$35,MAX(0,MIN(Constants!$B$32,M257))))</f>
        <v/>
      </c>
      <c r="AT257" s="74" t="str">
        <f aca="false">IF(ISBLANK($C257),"",COUNTA($P257:$X257)&gt;0)</f>
        <v/>
      </c>
      <c r="AU257" s="74" t="str">
        <f aca="false">IF(OR(ISBLANK($C257),$AT257&lt;&gt;TRUE()),"",IF(ISBLANK(P257),Constants!$B$27,MAX(0,P257)))</f>
        <v/>
      </c>
      <c r="AV257" s="74" t="str">
        <f aca="false">IF(OR(ISBLANK($C257),$AT257&lt;&gt;TRUE()),"",IF(ISBLANK(Q257),Constants!$B$28,MAX(0,Q257)))</f>
        <v/>
      </c>
      <c r="AW257" s="74" t="str">
        <f aca="false">IF(OR(ISBLANK($C257),$AT257&lt;&gt;TRUE()),"",IF(S257=Constants!$B$7,TRUE(),IF(S257=Constants!$B$8,FALSE(),TRUE())))</f>
        <v/>
      </c>
      <c r="AX257" s="74" t="str">
        <f aca="false">IF(OR(ISBLANK($C257),$AT257&lt;&gt;TRUE()),"",IF(R257=Constants!$B$7,TRUE(),IF(R257=Constants!$B$8,FALSE(),TRUE())))</f>
        <v/>
      </c>
      <c r="AY257" s="74" t="str">
        <f aca="false">IF(OR(ISBLANK($C257),$AT257&lt;&gt;TRUE()),"",IF(T257=Constants!$B$33,TRUE(),IF(T257=Constants!$B$34,FALSE(),IF(AND(ISNUMBER(X257),OR(ISBLANK(W257),W257=0)),TRUE(),IF(AND(ISBLANK(X257),ISNUMBER(W257),W257&lt;&gt;0),FALSE(),"")))))</f>
        <v/>
      </c>
      <c r="AZ257" s="74" t="str">
        <f aca="false">IF(OR(ISBLANK($C257),$AT257&lt;&gt;TRUE()),"",IF(ISBLANK(U257),Constants!$B$35,MAX(0,MIN(Constants!$B$31,U257))))</f>
        <v/>
      </c>
      <c r="BA257" s="74" t="str">
        <f aca="false">IF(OR(ISBLANK($C257),$AT257&lt;&gt;TRUE()),"",IF(ISBLANK(V257),Constants!$B$35,MAX(0,MIN(Constants!$B$32,V257))))</f>
        <v/>
      </c>
      <c r="BB257" s="74" t="str">
        <f aca="false">IF(ISBLANK($C257),"",COUNTA($Y257:$AG257)&gt;0)</f>
        <v/>
      </c>
      <c r="BC257" s="74" t="str">
        <f aca="false">IF(OR(ISBLANK($C257),$BB257&lt;&gt;TRUE()),"",IF(ISBLANK(Y257),Constants!$B$27,MAX(0,Y257)))</f>
        <v/>
      </c>
      <c r="BD257" s="74" t="str">
        <f aca="false">IF(OR(ISBLANK($C257),$BB257&lt;&gt;TRUE()),"",IF(ISBLANK(Z257),Constants!$B$28,MAX(0,Z257)))</f>
        <v/>
      </c>
      <c r="BE257" s="74" t="str">
        <f aca="false">IF(OR(ISBLANK($C257),$BB257&lt;&gt;TRUE()),"",IF(AB257=Constants!$B$7,TRUE(),IF(AB257=Constants!$B$8,FALSE(),TRUE())))</f>
        <v/>
      </c>
      <c r="BF257" s="74" t="str">
        <f aca="false">IF(OR(ISBLANK($C257),$BB257&lt;&gt;TRUE()),"",IF(AA257=Constants!$B$7,TRUE(),IF(AA257=Constants!$B$8,FALSE(),TRUE())))</f>
        <v/>
      </c>
      <c r="BG257" s="74" t="str">
        <f aca="false">IF(OR(ISBLANK($C257),$BB257&lt;&gt;TRUE()),"",IF(AC257=Constants!$B$33,TRUE(),IF(AC257=Constants!$B$34,FALSE(),IF(AND(ISNUMBER(AG257),OR(ISBLANK(AF257),AF257=0)),TRUE(),IF(AND(ISBLANK(AG257),ISNUMBER(AF257),AF257&lt;&gt;0),FALSE(),"")))))</f>
        <v/>
      </c>
      <c r="BH257" s="74" t="str">
        <f aca="false">IF(OR(ISBLANK($C257),$BB257&lt;&gt;TRUE()),"",IF(ISBLANK(AD257),Constants!$B$35,MAX(0,MIN(Constants!$B$31,AD257))))</f>
        <v/>
      </c>
      <c r="BI257" s="74" t="str">
        <f aca="false">IF(OR(ISBLANK($C257),$BB257&lt;&gt;TRUE()),"",IF(ISBLANK(AE257),Constants!$B$35,MAX(0,MIN(Constants!$B$32,AE257))))</f>
        <v/>
      </c>
      <c r="BJ257" s="75" t="str">
        <f aca="false">IF(ISBLANK($C257),
  "",
IF(AH257=Constants!$B$7,
  TRUE(),
IF(AH257=Constants!$B$8,
  FALSE(),
  FALSE()
)))</f>
        <v/>
      </c>
      <c r="BK257" s="74" t="str">
        <f aca="false">IF(ISBLANK($C257),"",IF($BJ257,Constants!$B$9,IF(COUNTA($E257:$AH257)=0,Constants!$B$10,IF(NOT($AK257),Constants!$B$11,IF(AND(NOT(ISNUMBER($BM257)),COUNTA($O257,$X257,$AG257)&gt;0),Constants!$B$13,Constants!$B$12)))))</f>
        <v/>
      </c>
      <c r="BL257" s="74" t="str">
        <f aca="false">IF(ISBLANK($C257),"",IF($BK257&lt;&gt;Constants!$B$12,$BK257,Constants!$B$4))</f>
        <v/>
      </c>
      <c r="BM257" s="73" t="str">
        <f aca="false">IF(OR(ISBLANK($D$8), NOT(ISNUMBER($D$8))), Constants!$B$17,$D$8)</f>
        <v>ERROR: Set Target Time in cell D8</v>
      </c>
      <c r="BN257" s="73" t="str">
        <f aca="false">IF(OR($BK257&lt;&gt;Constants!$B$12,$AL257&lt;&gt;TRUE()),"",IF(NOT($AO257),TRUE(),IF($AQ257="","",$AQ257)))</f>
        <v/>
      </c>
      <c r="BO257" s="74" t="b">
        <f aca="false">IF(BN257="",FALSE(),IF(NOT($AO257),TRUE(),IF($AQ257,ISNUMBER(O257),ISNUMBER(N257))))</f>
        <v>0</v>
      </c>
      <c r="BP257" s="76" t="str">
        <f aca="false">IF(BO257,IF($AJ257,1,Constants!$B$22)*POWER(Constants!$B$23,MAX($AM257,0))*POWER(Constants!$B$24,MAX($AN257,0)),"")</f>
        <v/>
      </c>
      <c r="BQ257" s="74" t="str">
        <f aca="false">IF(OR($BK257&lt;&gt;Constants!$B$12,NOT($BO257)),"",IF(NOT($AO257),0,Constants!$B$19*IF($AQ257,1,MAX(0,MIN(1,(Constants!$B$20-N257)/Constants!$B$20)))))</f>
        <v/>
      </c>
      <c r="BR257" s="74" t="str">
        <f aca="false">IF(BQ257="","",BQ257*IF($AP257,1,Constants!$B$25)*BP257)</f>
        <v/>
      </c>
      <c r="BS257" s="74" t="str">
        <f aca="false">IF(OR($BK257&lt;&gt;Constants!$B$12,NOT($BO257)),"",IF(NOT($AO257),0,IF(NOT($AQ257),0,MAX(0,Constants!$B$21*(1-ABS(O257-$BM257)/$BM257)))))</f>
        <v/>
      </c>
      <c r="BT257" s="74" t="str">
        <f aca="false">IF(BS257="","",BS257*BP257)</f>
        <v/>
      </c>
      <c r="BU257" s="74" t="str">
        <f aca="false">IF(OR($BK257&lt;&gt;Constants!$B$12,NOT($BO257)),"",IF(OR(NOT($AO257),NOT($AP257)),0,MIN(Constants!$B$18,(Constants!$B$29*$AR257+Constants!$B$30*$AS257)*IF($AQ257,1,MAX(0,MIN(1,(Constants!$B$20-N257)/Constants!$B$20))))))</f>
        <v/>
      </c>
      <c r="BV257" s="74" t="str">
        <f aca="false">IF(BU257="","",BU257*BP257)</f>
        <v/>
      </c>
      <c r="BW257" s="75" t="str">
        <f aca="false">IF(OR($BK257&lt;&gt;Constants!$B$12,NOT($BO257)),"",BR257+BT257+BV257)</f>
        <v/>
      </c>
      <c r="BX257" s="73" t="str">
        <f aca="false">IF(OR($BK257&lt;&gt;Constants!$B$12,$AT257&lt;&gt;TRUE()),"",IF(NOT($AW257),TRUE(),IF($AY257="","",$AY257)))</f>
        <v/>
      </c>
      <c r="BY257" s="74" t="b">
        <f aca="false">IF(BX257="",FALSE(),IF(NOT($AW257),TRUE(),IF($AY257,ISNUMBER(X257),ISNUMBER(W257))))</f>
        <v>0</v>
      </c>
      <c r="BZ257" s="76" t="str">
        <f aca="false">IF(BY257,IF($AJ257,1,Constants!$B$22)*POWER(Constants!$B$23,MAX($AU257,0))*POWER(Constants!$B$24,MAX($AV257,0)),"")</f>
        <v/>
      </c>
      <c r="CA257" s="74" t="str">
        <f aca="false">IF(OR($BK257&lt;&gt;Constants!$B$12,NOT($BY257)),"",IF(NOT($AW257),0,Constants!$B$19*IF($AY257,1,MAX(0,MIN(1,(Constants!$B$20-W257)/Constants!$B$20)))))</f>
        <v/>
      </c>
      <c r="CB257" s="74" t="str">
        <f aca="false">IF(CA257="","",CA257*IF($AX257,1,Constants!$B$25)*BZ257)</f>
        <v/>
      </c>
      <c r="CC257" s="74" t="str">
        <f aca="false">IF(OR($BK257&lt;&gt;Constants!$B$12,NOT($BY257)),"",IF(NOT($AW257),0,IF(NOT($AY257),0,MAX(0,Constants!$B$21*(1-ABS(X257-$BM257)/$BM257)))))</f>
        <v/>
      </c>
      <c r="CD257" s="74" t="str">
        <f aca="false">IF(CC257="","",CC257*BZ257)</f>
        <v/>
      </c>
      <c r="CE257" s="74" t="str">
        <f aca="false">IF(OR($BK257&lt;&gt;Constants!$B$12,NOT($BY257)),"",IF(OR(NOT($AW257),NOT($AX257)),0,MIN(Constants!$B$18,(Constants!$B$29*$AZ257+Constants!$B$30*$BA257)*IF($AY257,1,MAX(0,MIN(1,(Constants!$B$20-W257)/Constants!$B$20))))))</f>
        <v/>
      </c>
      <c r="CF257" s="74" t="str">
        <f aca="false">IF(CE257="","",CE257*BZ257)</f>
        <v/>
      </c>
      <c r="CG257" s="75" t="str">
        <f aca="false">IF(OR($BK257&lt;&gt;Constants!$B$12,NOT($BY257)),"",CB257+CD257+CF257)</f>
        <v/>
      </c>
      <c r="CH257" s="73" t="b">
        <f aca="false">IF(OR(BN257="",BX257=""),TRUE(),BN257&lt;&gt;BX257)</f>
        <v>1</v>
      </c>
      <c r="CI257" s="74" t="str">
        <f aca="false">IF(OR($BK257&lt;&gt;Constants!$B$12,$BB257&lt;&gt;TRUE(),NOT($CH257)),"",IF(NOT($BE257),TRUE(),IF($BG257="","",$BG257)))</f>
        <v/>
      </c>
      <c r="CJ257" s="74" t="b">
        <f aca="false">IF(CI257="",FALSE(),IF(NOT($BE257),TRUE(),IF($BG257,ISNUMBER(AG257),ISNUMBER(AF257))))</f>
        <v>0</v>
      </c>
      <c r="CK257" s="76" t="str">
        <f aca="false">IF(CJ257,IF($AJ257,1,Constants!$B$22)*POWER(Constants!$B$23,MAX($BC257,0))*POWER(Constants!$B$24,MAX($BD257,0)),"")</f>
        <v/>
      </c>
      <c r="CL257" s="74" t="str">
        <f aca="false">IF(OR($BK257&lt;&gt;Constants!$B$12,NOT($CJ257)),"",IF(NOT($BE257),0,Constants!$B$19*IF($BG257,1,MAX(0,MIN(1,(Constants!$B$20-AF257)/Constants!$B$20)))))</f>
        <v/>
      </c>
      <c r="CM257" s="74" t="str">
        <f aca="false">IF(CL257="","",CL257*IF($BF257,1,Constants!$B$25)*CK257)</f>
        <v/>
      </c>
      <c r="CN257" s="74" t="str">
        <f aca="false">IF(OR($BK257&lt;&gt;Constants!$B$12,NOT($CJ257)),"",IF(NOT($BE257),0,IF(NOT($BG257),0,MAX(0,Constants!$B$21*(1-ABS(AG257-$BM257)/$BM257)))))</f>
        <v/>
      </c>
      <c r="CO257" s="74" t="str">
        <f aca="false">IF(CN257="","",CN257*CK257)</f>
        <v/>
      </c>
      <c r="CP257" s="74" t="str">
        <f aca="false">IF(OR($BK257&lt;&gt;Constants!$B$12,NOT($CJ257)),"",IF(OR(NOT($BE257),NOT($BF257)),0,MIN(Constants!$B$18,(Constants!$B$29*$BH257+Constants!$B$30*$BI257)*IF($BG257,1,MAX(0,MIN(1,(Constants!$B$20-AF257)/Constants!$B$20))))))</f>
        <v/>
      </c>
      <c r="CQ257" s="74" t="str">
        <f aca="false">IF(CP257="","",CP257*CK257)</f>
        <v/>
      </c>
      <c r="CR257" s="75" t="str">
        <f aca="false">IF(OR($BK257&lt;&gt;Constants!$B$12,NOT($CJ257)),"",CM257+CO257+CQ257)</f>
        <v/>
      </c>
      <c r="CS257" s="73" t="str">
        <f aca="false">IF(OR($BK257&lt;&gt;Constants!$B$12,ISBLANK($C257)),"",BW257)</f>
        <v/>
      </c>
      <c r="CT257" s="74" t="str">
        <f aca="false">IF(OR($BK257&lt;&gt;Constants!$B$12,ISBLANK($C257)),"",CG257)</f>
        <v/>
      </c>
      <c r="CU257" s="75" t="str">
        <f aca="false">IF(OR($BK257&lt;&gt;Constants!$B$12,ISBLANK($C257)),"",CR257)</f>
        <v/>
      </c>
      <c r="CV257" s="74" t="str">
        <f aca="false">IF(OR($BK257&lt;&gt;Constants!$B$12,ISBLANK($C257)),"",IF(COUNT(CS257:CU257)=0,0,MAX(CS257:CU257)))</f>
        <v/>
      </c>
      <c r="CW257" s="74" t="str">
        <f aca="false">IF($BK257&lt;&gt;Constants!$B$12,"",CV257)</f>
        <v/>
      </c>
      <c r="CX257" s="74" t="str">
        <f aca="false">IF(ISNUMBER(CW257), RANK(CW257,$CW$11:$CW$510), "")</f>
        <v/>
      </c>
      <c r="CY257" s="73" t="str">
        <f aca="false">IF(OR($BK257&lt;&gt;Constants!$B$12,ISBLANK($C257)),"",MAX(BT257,CD257,CO257))</f>
        <v/>
      </c>
      <c r="CZ257" s="74" t="str">
        <f aca="false">IF(ISNUMBER(CY257), RANK(CY257,CY$11:CY$510), "")</f>
        <v/>
      </c>
      <c r="DA257" s="74" t="str">
        <f aca="false">IF(OR($BK257&lt;&gt;Constants!$B$12,ISBLANK($C257)),"",MAX(AM257,AU257,IF($CH257,BC257,0)))</f>
        <v/>
      </c>
      <c r="DB257" s="74" t="str">
        <f aca="false">IF(ISNUMBER(DA257), RANK(DA257,DA$11:DA$510,1), "")</f>
        <v/>
      </c>
      <c r="DC257" s="74" t="str">
        <f aca="false">IF(OR($BK257&lt;&gt;Constants!$B$12,ISBLANK($C257)),"",MAX(BV257,CF257,CQ257))</f>
        <v/>
      </c>
      <c r="DD257" s="74" t="str">
        <f aca="false">IF(ISNUMBER(DC257),RANK(DC257,DC$11:DC$510),"")</f>
        <v/>
      </c>
      <c r="DE257" s="77" t="str">
        <f aca="false">IFERROR(IF(OR($BK257&lt;&gt;Constants!$B$12, ISBLANK($C257)),"",LARGE(CS257:CU257,2)), 0)</f>
        <v/>
      </c>
      <c r="DF257" s="75" t="str">
        <f aca="false">IF(ISNUMBER(DE257), RANK(DE257,DE$11:DE$510), "")</f>
        <v/>
      </c>
      <c r="DG257" s="74" t="str">
        <f aca="false">IF(ISBLANK($C257),"",IF(BK257=Constants!$B$12,RANK($CX257, $CX$11:$CX$510, 1)+
SUMPRODUCT(--($CX$11:$CX$510=$CX257),--($CZ257&gt;$CZ$11:$CZ$510))+
SUMPRODUCT(--($CX$11:$CX$510=$CX257),--($CZ257=$CZ$11:$CZ$510),--($DB257&gt;$DB$11:$DB$510))+
SUMPRODUCT(--($CX$11:$CX$510=$CX257),--($CZ257=$CZ$11:$CZ$510),--($DB257=$DB$11:$DB$510), --($DD257&gt;$DD$11:$DD$510))+
SUMPRODUCT(--($CX$11:$CX$510=$CX257),--($CZ257=$CZ$11:$CZ$510),--($DB257=$DB$11:$DB$510), --($DD257=$DD$11:$DD$510), --($DF257&gt;$DF$11:$DF$510))
,BK257)
)</f>
        <v/>
      </c>
      <c r="DH257" s="74" t="str">
        <f aca="false">IF(ISBLANK(C257),"",IF(BK257&lt;&gt;Constants!$B$12, BK257, CX257-DG257))</f>
        <v/>
      </c>
      <c r="DI257" s="75"/>
      <c r="DJ257" s="78"/>
      <c r="DK257" s="79" t="str">
        <f aca="false">IF(ISBLANK($C257),"",IF($BK257=Constants!$B$13,$BM257,""))</f>
        <v/>
      </c>
      <c r="DL257" s="78" t="str">
        <f aca="false">IF(ISBLANK($C257),"",IF($BK257&lt;&gt;Constants!$B$12,"",IF(COUNT($CS257:$CU257)=0,"",MATCH($CV257,$CS257:$CU257,0))))</f>
        <v/>
      </c>
      <c r="DM257" s="80" t="str">
        <f aca="false">IF(ISNUMBER($DL257),CHOOSE($DL257,$BR257,$CB257,$CM257),"")</f>
        <v/>
      </c>
      <c r="DN257" s="80" t="str">
        <f aca="false">IF(ISNUMBER($DL257),CHOOSE($DL257,$BT257,$CD257,$CO257),"")</f>
        <v/>
      </c>
      <c r="DO257" s="80" t="str">
        <f aca="false">IF(ISNUMBER($DL257),CHOOSE($DL257,$BV257,$CF257,$CQ257),"")</f>
        <v/>
      </c>
      <c r="DP257" s="81" t="str">
        <f aca="false">IF(ISBLANK(C257),"",IF(BK257&lt;&gt;Constants!$B$12, BK257 ,CW257))</f>
        <v/>
      </c>
      <c r="DQ257" s="82" t="str">
        <f aca="false">IF(ISBLANK($C257),"",IF($BK257&lt;&gt;Constants!$B$12,$BK257,$BL257))</f>
        <v/>
      </c>
      <c r="DR257" s="82" t="str">
        <f aca="false">IF(ISBLANK(C257),"",DH257)</f>
        <v/>
      </c>
      <c r="DS257" s="82" t="str">
        <f aca="false">IF(ISBLANK(C257),"",DG257)</f>
        <v/>
      </c>
      <c r="DT257" s="83" t="str">
        <f aca="false">IF(ISBLANK(C257),
  "",
IF(DS257=Constants!$B$9,COUNTA($C$11:$C510)+2,IF(DS257=Constants!$B$10,COUNTA($C$11:$C510)+1,IF(DS257=Constants!$B$11,COUNTA($C$11:$C510),DS257))))</f>
        <v/>
      </c>
      <c r="DU257" s="3"/>
      <c r="DV257" s="84" t="n">
        <f aca="false">IF(OR(ISNUMBER(DS257),DS257="DQ",DS257="P",DS257="NS"),
    1,
    0
)</f>
        <v>0</v>
      </c>
      <c r="DW257" s="84" t="n">
        <v>247</v>
      </c>
      <c r="DX257" s="84" t="str">
        <f aca="false">IF(ISBLANK($C257),"",IF(ISNUMBER(DT257),DT257+ROW($B257)/1000,""))</f>
        <v/>
      </c>
      <c r="DY257" s="84" t="str">
        <f aca="false">IF(ISNUMBER(DX257), RANK(DX257,DX$11:DX$510,1), "")</f>
        <v/>
      </c>
      <c r="DZ257" s="84" t="str">
        <f aca="false">IF(ISBLANK($C257),
    "",
    $B257
)</f>
        <v/>
      </c>
      <c r="EA257" s="84" t="str">
        <f aca="false">IF(ISBLANK($C257),
    "",
    $C257
)</f>
        <v/>
      </c>
      <c r="EB257" s="84" t="str">
        <f aca="false">IF(ISBLANK($C257),
    "",
    $D257
)</f>
        <v/>
      </c>
      <c r="EC257" s="84" t="str">
        <f aca="false">IF(ISBLANK($C257),"",$DQ257)</f>
        <v/>
      </c>
      <c r="ED257" s="86" t="str">
        <f aca="false">DP257</f>
        <v/>
      </c>
      <c r="EE257" s="84" t="str">
        <f aca="false">IF(ISBLANK($C257),
    "",
    DS257
)</f>
        <v/>
      </c>
      <c r="EF257" s="87" t="str">
        <f aca="false">IF(DW257&gt;DV$10,
    "",
    VLOOKUP(DW257,DY$11:EE755,7,FALSE())
)</f>
        <v/>
      </c>
      <c r="EG257" s="88" t="str">
        <f aca="false">IF(DW257&gt;DV$10,
    "",
    VLOOKUP(DW257,DY$11:EE755,2,FALSE())
)</f>
        <v/>
      </c>
      <c r="EH257" s="88" t="str">
        <f aca="false">IF(DW257&gt;DV$10,
    "",
    VLOOKUP(DW257,DY$11:EE755,3,FALSE())
)</f>
        <v/>
      </c>
      <c r="EI257" s="88" t="str">
        <f aca="false">IF(DW257&gt;DV$10,
    "",
    VLOOKUP(DW257,DY$11:EE755,4,FALSE())
)</f>
        <v/>
      </c>
      <c r="EJ257" s="89" t="str">
        <f aca="false">IF(DW257&gt;DV$10,
    "",
    VLOOKUP(DW257,DY$11:EE755,6,FALSE())
)</f>
        <v/>
      </c>
      <c r="EK257" s="59"/>
    </row>
    <row r="258" customFormat="false" ht="15.75" hidden="false" customHeight="false" outlineLevel="0" collapsed="false">
      <c r="A258" s="3"/>
      <c r="B258" s="155"/>
      <c r="C258" s="156"/>
      <c r="D258" s="96"/>
      <c r="E258" s="157"/>
      <c r="F258" s="148"/>
      <c r="G258" s="148"/>
      <c r="H258" s="149"/>
      <c r="I258" s="150"/>
      <c r="J258" s="151"/>
      <c r="K258" s="151"/>
      <c r="L258" s="151"/>
      <c r="M258" s="151"/>
      <c r="N258" s="152"/>
      <c r="O258" s="103"/>
      <c r="P258" s="148"/>
      <c r="Q258" s="149"/>
      <c r="R258" s="150"/>
      <c r="S258" s="151"/>
      <c r="T258" s="151"/>
      <c r="U258" s="151"/>
      <c r="V258" s="151"/>
      <c r="W258" s="152"/>
      <c r="X258" s="103"/>
      <c r="Y258" s="148"/>
      <c r="Z258" s="149"/>
      <c r="AA258" s="150"/>
      <c r="AB258" s="151"/>
      <c r="AC258" s="151"/>
      <c r="AD258" s="151"/>
      <c r="AE258" s="151"/>
      <c r="AF258" s="152"/>
      <c r="AG258" s="104"/>
      <c r="AH258" s="150"/>
      <c r="AI258" s="73"/>
      <c r="AJ258" s="73" t="str">
        <f aca="false">IF(ISBLANK($C258),
  "",
IF(E258=Constants!$B$7,
  TRUE(),
IF(E258=Constants!$B$8,
  FALSE(),
  TRUE()
)))</f>
        <v/>
      </c>
      <c r="AK258" s="74" t="str">
        <f aca="false">IF(ISBLANK($C258),"",IF(F258=Constants!$B$8,FALSE(),TRUE()))</f>
        <v/>
      </c>
      <c r="AL258" s="74" t="str">
        <f aca="false">IF(ISBLANK($C258),"",COUNTA($G258:$O258)&gt;0)</f>
        <v/>
      </c>
      <c r="AM258" s="74" t="str">
        <f aca="false">IF(OR(ISBLANK($C258),$AL258&lt;&gt;TRUE()),"",IF(ISBLANK(G258),Constants!$B$27,MAX(0,G258)))</f>
        <v/>
      </c>
      <c r="AN258" s="74" t="str">
        <f aca="false">IF(OR(ISBLANK($C258),$AL258&lt;&gt;TRUE()),"",IF(ISBLANK(H258),Constants!$B$28,MAX(0,H258)))</f>
        <v/>
      </c>
      <c r="AO258" s="74" t="str">
        <f aca="false">IF(OR(ISBLANK($C258),$AL258&lt;&gt;TRUE()),"",IF(J258=Constants!$B$7,TRUE(),IF(J258=Constants!$B$8,FALSE(),TRUE())))</f>
        <v/>
      </c>
      <c r="AP258" s="74" t="str">
        <f aca="false">IF(OR(ISBLANK($C258),$AL258&lt;&gt;TRUE()),"",IF(I258=Constants!$B$7,TRUE(),IF(I258=Constants!$B$8,FALSE(),TRUE())))</f>
        <v/>
      </c>
      <c r="AQ258" s="74" t="str">
        <f aca="false">IF(OR(ISBLANK($C258),$AL258&lt;&gt;TRUE()),"",IF(K258=Constants!$B$33,TRUE(),IF(K258=Constants!$B$34,FALSE(),IF(AND(ISNUMBER(O258),OR(ISBLANK(N258),N258=0)),TRUE(),IF(AND(ISBLANK(O258),ISNUMBER(N258),N258&lt;&gt;0),FALSE(),"")))))</f>
        <v/>
      </c>
      <c r="AR258" s="74" t="str">
        <f aca="false">IF(OR(ISBLANK($C258),$AL258&lt;&gt;TRUE()),"",IF(ISBLANK(L258),Constants!$B$35,MAX(0,MIN(Constants!$B$31,L258))))</f>
        <v/>
      </c>
      <c r="AS258" s="74" t="str">
        <f aca="false">IF(OR(ISBLANK($C258),$AL258&lt;&gt;TRUE()),"",IF(ISBLANK(M258),Constants!$B$35,MAX(0,MIN(Constants!$B$32,M258))))</f>
        <v/>
      </c>
      <c r="AT258" s="74" t="str">
        <f aca="false">IF(ISBLANK($C258),"",COUNTA($P258:$X258)&gt;0)</f>
        <v/>
      </c>
      <c r="AU258" s="74" t="str">
        <f aca="false">IF(OR(ISBLANK($C258),$AT258&lt;&gt;TRUE()),"",IF(ISBLANK(P258),Constants!$B$27,MAX(0,P258)))</f>
        <v/>
      </c>
      <c r="AV258" s="74" t="str">
        <f aca="false">IF(OR(ISBLANK($C258),$AT258&lt;&gt;TRUE()),"",IF(ISBLANK(Q258),Constants!$B$28,MAX(0,Q258)))</f>
        <v/>
      </c>
      <c r="AW258" s="74" t="str">
        <f aca="false">IF(OR(ISBLANK($C258),$AT258&lt;&gt;TRUE()),"",IF(S258=Constants!$B$7,TRUE(),IF(S258=Constants!$B$8,FALSE(),TRUE())))</f>
        <v/>
      </c>
      <c r="AX258" s="74" t="str">
        <f aca="false">IF(OR(ISBLANK($C258),$AT258&lt;&gt;TRUE()),"",IF(R258=Constants!$B$7,TRUE(),IF(R258=Constants!$B$8,FALSE(),TRUE())))</f>
        <v/>
      </c>
      <c r="AY258" s="74" t="str">
        <f aca="false">IF(OR(ISBLANK($C258),$AT258&lt;&gt;TRUE()),"",IF(T258=Constants!$B$33,TRUE(),IF(T258=Constants!$B$34,FALSE(),IF(AND(ISNUMBER(X258),OR(ISBLANK(W258),W258=0)),TRUE(),IF(AND(ISBLANK(X258),ISNUMBER(W258),W258&lt;&gt;0),FALSE(),"")))))</f>
        <v/>
      </c>
      <c r="AZ258" s="74" t="str">
        <f aca="false">IF(OR(ISBLANK($C258),$AT258&lt;&gt;TRUE()),"",IF(ISBLANK(U258),Constants!$B$35,MAX(0,MIN(Constants!$B$31,U258))))</f>
        <v/>
      </c>
      <c r="BA258" s="74" t="str">
        <f aca="false">IF(OR(ISBLANK($C258),$AT258&lt;&gt;TRUE()),"",IF(ISBLANK(V258),Constants!$B$35,MAX(0,MIN(Constants!$B$32,V258))))</f>
        <v/>
      </c>
      <c r="BB258" s="74" t="str">
        <f aca="false">IF(ISBLANK($C258),"",COUNTA($Y258:$AG258)&gt;0)</f>
        <v/>
      </c>
      <c r="BC258" s="74" t="str">
        <f aca="false">IF(OR(ISBLANK($C258),$BB258&lt;&gt;TRUE()),"",IF(ISBLANK(Y258),Constants!$B$27,MAX(0,Y258)))</f>
        <v/>
      </c>
      <c r="BD258" s="74" t="str">
        <f aca="false">IF(OR(ISBLANK($C258),$BB258&lt;&gt;TRUE()),"",IF(ISBLANK(Z258),Constants!$B$28,MAX(0,Z258)))</f>
        <v/>
      </c>
      <c r="BE258" s="74" t="str">
        <f aca="false">IF(OR(ISBLANK($C258),$BB258&lt;&gt;TRUE()),"",IF(AB258=Constants!$B$7,TRUE(),IF(AB258=Constants!$B$8,FALSE(),TRUE())))</f>
        <v/>
      </c>
      <c r="BF258" s="74" t="str">
        <f aca="false">IF(OR(ISBLANK($C258),$BB258&lt;&gt;TRUE()),"",IF(AA258=Constants!$B$7,TRUE(),IF(AA258=Constants!$B$8,FALSE(),TRUE())))</f>
        <v/>
      </c>
      <c r="BG258" s="74" t="str">
        <f aca="false">IF(OR(ISBLANK($C258),$BB258&lt;&gt;TRUE()),"",IF(AC258=Constants!$B$33,TRUE(),IF(AC258=Constants!$B$34,FALSE(),IF(AND(ISNUMBER(AG258),OR(ISBLANK(AF258),AF258=0)),TRUE(),IF(AND(ISBLANK(AG258),ISNUMBER(AF258),AF258&lt;&gt;0),FALSE(),"")))))</f>
        <v/>
      </c>
      <c r="BH258" s="74" t="str">
        <f aca="false">IF(OR(ISBLANK($C258),$BB258&lt;&gt;TRUE()),"",IF(ISBLANK(AD258),Constants!$B$35,MAX(0,MIN(Constants!$B$31,AD258))))</f>
        <v/>
      </c>
      <c r="BI258" s="74" t="str">
        <f aca="false">IF(OR(ISBLANK($C258),$BB258&lt;&gt;TRUE()),"",IF(ISBLANK(AE258),Constants!$B$35,MAX(0,MIN(Constants!$B$32,AE258))))</f>
        <v/>
      </c>
      <c r="BJ258" s="75" t="str">
        <f aca="false">IF(ISBLANK($C258),
  "",
IF(AH258=Constants!$B$7,
  TRUE(),
IF(AH258=Constants!$B$8,
  FALSE(),
  FALSE()
)))</f>
        <v/>
      </c>
      <c r="BK258" s="74" t="str">
        <f aca="false">IF(ISBLANK($C258),"",IF($BJ258,Constants!$B$9,IF(COUNTA($E258:$AH258)=0,Constants!$B$10,IF(NOT($AK258),Constants!$B$11,IF(AND(NOT(ISNUMBER($BM258)),COUNTA($O258,$X258,$AG258)&gt;0),Constants!$B$13,Constants!$B$12)))))</f>
        <v/>
      </c>
      <c r="BL258" s="74" t="str">
        <f aca="false">IF(ISBLANK($C258),"",IF($BK258&lt;&gt;Constants!$B$12,$BK258,Constants!$B$4))</f>
        <v/>
      </c>
      <c r="BM258" s="73" t="str">
        <f aca="false">IF(OR(ISBLANK($D$8), NOT(ISNUMBER($D$8))), Constants!$B$17,$D$8)</f>
        <v>ERROR: Set Target Time in cell D8</v>
      </c>
      <c r="BN258" s="73" t="str">
        <f aca="false">IF(OR($BK258&lt;&gt;Constants!$B$12,$AL258&lt;&gt;TRUE()),"",IF(NOT($AO258),TRUE(),IF($AQ258="","",$AQ258)))</f>
        <v/>
      </c>
      <c r="BO258" s="74" t="b">
        <f aca="false">IF(BN258="",FALSE(),IF(NOT($AO258),TRUE(),IF($AQ258,ISNUMBER(O258),ISNUMBER(N258))))</f>
        <v>0</v>
      </c>
      <c r="BP258" s="76" t="str">
        <f aca="false">IF(BO258,IF($AJ258,1,Constants!$B$22)*POWER(Constants!$B$23,MAX($AM258,0))*POWER(Constants!$B$24,MAX($AN258,0)),"")</f>
        <v/>
      </c>
      <c r="BQ258" s="74" t="str">
        <f aca="false">IF(OR($BK258&lt;&gt;Constants!$B$12,NOT($BO258)),"",IF(NOT($AO258),0,Constants!$B$19*IF($AQ258,1,MAX(0,MIN(1,(Constants!$B$20-N258)/Constants!$B$20)))))</f>
        <v/>
      </c>
      <c r="BR258" s="74" t="str">
        <f aca="false">IF(BQ258="","",BQ258*IF($AP258,1,Constants!$B$25)*BP258)</f>
        <v/>
      </c>
      <c r="BS258" s="74" t="str">
        <f aca="false">IF(OR($BK258&lt;&gt;Constants!$B$12,NOT($BO258)),"",IF(NOT($AO258),0,IF(NOT($AQ258),0,MAX(0,Constants!$B$21*(1-ABS(O258-$BM258)/$BM258)))))</f>
        <v/>
      </c>
      <c r="BT258" s="74" t="str">
        <f aca="false">IF(BS258="","",BS258*BP258)</f>
        <v/>
      </c>
      <c r="BU258" s="74" t="str">
        <f aca="false">IF(OR($BK258&lt;&gt;Constants!$B$12,NOT($BO258)),"",IF(OR(NOT($AO258),NOT($AP258)),0,MIN(Constants!$B$18,(Constants!$B$29*$AR258+Constants!$B$30*$AS258)*IF($AQ258,1,MAX(0,MIN(1,(Constants!$B$20-N258)/Constants!$B$20))))))</f>
        <v/>
      </c>
      <c r="BV258" s="74" t="str">
        <f aca="false">IF(BU258="","",BU258*BP258)</f>
        <v/>
      </c>
      <c r="BW258" s="75" t="str">
        <f aca="false">IF(OR($BK258&lt;&gt;Constants!$B$12,NOT($BO258)),"",BR258+BT258+BV258)</f>
        <v/>
      </c>
      <c r="BX258" s="73" t="str">
        <f aca="false">IF(OR($BK258&lt;&gt;Constants!$B$12,$AT258&lt;&gt;TRUE()),"",IF(NOT($AW258),TRUE(),IF($AY258="","",$AY258)))</f>
        <v/>
      </c>
      <c r="BY258" s="74" t="b">
        <f aca="false">IF(BX258="",FALSE(),IF(NOT($AW258),TRUE(),IF($AY258,ISNUMBER(X258),ISNUMBER(W258))))</f>
        <v>0</v>
      </c>
      <c r="BZ258" s="76" t="str">
        <f aca="false">IF(BY258,IF($AJ258,1,Constants!$B$22)*POWER(Constants!$B$23,MAX($AU258,0))*POWER(Constants!$B$24,MAX($AV258,0)),"")</f>
        <v/>
      </c>
      <c r="CA258" s="74" t="str">
        <f aca="false">IF(OR($BK258&lt;&gt;Constants!$B$12,NOT($BY258)),"",IF(NOT($AW258),0,Constants!$B$19*IF($AY258,1,MAX(0,MIN(1,(Constants!$B$20-W258)/Constants!$B$20)))))</f>
        <v/>
      </c>
      <c r="CB258" s="74" t="str">
        <f aca="false">IF(CA258="","",CA258*IF($AX258,1,Constants!$B$25)*BZ258)</f>
        <v/>
      </c>
      <c r="CC258" s="74" t="str">
        <f aca="false">IF(OR($BK258&lt;&gt;Constants!$B$12,NOT($BY258)),"",IF(NOT($AW258),0,IF(NOT($AY258),0,MAX(0,Constants!$B$21*(1-ABS(X258-$BM258)/$BM258)))))</f>
        <v/>
      </c>
      <c r="CD258" s="74" t="str">
        <f aca="false">IF(CC258="","",CC258*BZ258)</f>
        <v/>
      </c>
      <c r="CE258" s="74" t="str">
        <f aca="false">IF(OR($BK258&lt;&gt;Constants!$B$12,NOT($BY258)),"",IF(OR(NOT($AW258),NOT($AX258)),0,MIN(Constants!$B$18,(Constants!$B$29*$AZ258+Constants!$B$30*$BA258)*IF($AY258,1,MAX(0,MIN(1,(Constants!$B$20-W258)/Constants!$B$20))))))</f>
        <v/>
      </c>
      <c r="CF258" s="74" t="str">
        <f aca="false">IF(CE258="","",CE258*BZ258)</f>
        <v/>
      </c>
      <c r="CG258" s="75" t="str">
        <f aca="false">IF(OR($BK258&lt;&gt;Constants!$B$12,NOT($BY258)),"",CB258+CD258+CF258)</f>
        <v/>
      </c>
      <c r="CH258" s="73" t="b">
        <f aca="false">IF(OR(BN258="",BX258=""),TRUE(),BN258&lt;&gt;BX258)</f>
        <v>1</v>
      </c>
      <c r="CI258" s="74" t="str">
        <f aca="false">IF(OR($BK258&lt;&gt;Constants!$B$12,$BB258&lt;&gt;TRUE(),NOT($CH258)),"",IF(NOT($BE258),TRUE(),IF($BG258="","",$BG258)))</f>
        <v/>
      </c>
      <c r="CJ258" s="74" t="b">
        <f aca="false">IF(CI258="",FALSE(),IF(NOT($BE258),TRUE(),IF($BG258,ISNUMBER(AG258),ISNUMBER(AF258))))</f>
        <v>0</v>
      </c>
      <c r="CK258" s="76" t="str">
        <f aca="false">IF(CJ258,IF($AJ258,1,Constants!$B$22)*POWER(Constants!$B$23,MAX($BC258,0))*POWER(Constants!$B$24,MAX($BD258,0)),"")</f>
        <v/>
      </c>
      <c r="CL258" s="74" t="str">
        <f aca="false">IF(OR($BK258&lt;&gt;Constants!$B$12,NOT($CJ258)),"",IF(NOT($BE258),0,Constants!$B$19*IF($BG258,1,MAX(0,MIN(1,(Constants!$B$20-AF258)/Constants!$B$20)))))</f>
        <v/>
      </c>
      <c r="CM258" s="74" t="str">
        <f aca="false">IF(CL258="","",CL258*IF($BF258,1,Constants!$B$25)*CK258)</f>
        <v/>
      </c>
      <c r="CN258" s="74" t="str">
        <f aca="false">IF(OR($BK258&lt;&gt;Constants!$B$12,NOT($CJ258)),"",IF(NOT($BE258),0,IF(NOT($BG258),0,MAX(0,Constants!$B$21*(1-ABS(AG258-$BM258)/$BM258)))))</f>
        <v/>
      </c>
      <c r="CO258" s="74" t="str">
        <f aca="false">IF(CN258="","",CN258*CK258)</f>
        <v/>
      </c>
      <c r="CP258" s="74" t="str">
        <f aca="false">IF(OR($BK258&lt;&gt;Constants!$B$12,NOT($CJ258)),"",IF(OR(NOT($BE258),NOT($BF258)),0,MIN(Constants!$B$18,(Constants!$B$29*$BH258+Constants!$B$30*$BI258)*IF($BG258,1,MAX(0,MIN(1,(Constants!$B$20-AF258)/Constants!$B$20))))))</f>
        <v/>
      </c>
      <c r="CQ258" s="74" t="str">
        <f aca="false">IF(CP258="","",CP258*CK258)</f>
        <v/>
      </c>
      <c r="CR258" s="75" t="str">
        <f aca="false">IF(OR($BK258&lt;&gt;Constants!$B$12,NOT($CJ258)),"",CM258+CO258+CQ258)</f>
        <v/>
      </c>
      <c r="CS258" s="73" t="str">
        <f aca="false">IF(OR($BK258&lt;&gt;Constants!$B$12,ISBLANK($C258)),"",BW258)</f>
        <v/>
      </c>
      <c r="CT258" s="74" t="str">
        <f aca="false">IF(OR($BK258&lt;&gt;Constants!$B$12,ISBLANK($C258)),"",CG258)</f>
        <v/>
      </c>
      <c r="CU258" s="75" t="str">
        <f aca="false">IF(OR($BK258&lt;&gt;Constants!$B$12,ISBLANK($C258)),"",CR258)</f>
        <v/>
      </c>
      <c r="CV258" s="74" t="str">
        <f aca="false">IF(OR($BK258&lt;&gt;Constants!$B$12,ISBLANK($C258)),"",IF(COUNT(CS258:CU258)=0,0,MAX(CS258:CU258)))</f>
        <v/>
      </c>
      <c r="CW258" s="74" t="str">
        <f aca="false">IF($BK258&lt;&gt;Constants!$B$12,"",CV258)</f>
        <v/>
      </c>
      <c r="CX258" s="74" t="str">
        <f aca="false">IF(ISNUMBER(CW258), RANK(CW258,$CW$11:$CW$510), "")</f>
        <v/>
      </c>
      <c r="CY258" s="73" t="str">
        <f aca="false">IF(OR($BK258&lt;&gt;Constants!$B$12,ISBLANK($C258)),"",MAX(BT258,CD258,CO258))</f>
        <v/>
      </c>
      <c r="CZ258" s="74" t="str">
        <f aca="false">IF(ISNUMBER(CY258), RANK(CY258,CY$11:CY$510), "")</f>
        <v/>
      </c>
      <c r="DA258" s="74" t="str">
        <f aca="false">IF(OR($BK258&lt;&gt;Constants!$B$12,ISBLANK($C258)),"",MAX(AM258,AU258,IF($CH258,BC258,0)))</f>
        <v/>
      </c>
      <c r="DB258" s="74" t="str">
        <f aca="false">IF(ISNUMBER(DA258), RANK(DA258,DA$11:DA$510,1), "")</f>
        <v/>
      </c>
      <c r="DC258" s="74" t="str">
        <f aca="false">IF(OR($BK258&lt;&gt;Constants!$B$12,ISBLANK($C258)),"",MAX(BV258,CF258,CQ258))</f>
        <v/>
      </c>
      <c r="DD258" s="74" t="str">
        <f aca="false">IF(ISNUMBER(DC258),RANK(DC258,DC$11:DC$510),"")</f>
        <v/>
      </c>
      <c r="DE258" s="77" t="str">
        <f aca="false">IFERROR(IF(OR($BK258&lt;&gt;Constants!$B$12, ISBLANK($C258)),"",LARGE(CS258:CU258,2)), 0)</f>
        <v/>
      </c>
      <c r="DF258" s="75" t="str">
        <f aca="false">IF(ISNUMBER(DE258), RANK(DE258,DE$11:DE$510), "")</f>
        <v/>
      </c>
      <c r="DG258" s="74" t="str">
        <f aca="false">IF(ISBLANK($C258),"",IF(BK258=Constants!$B$12,RANK($CX258, $CX$11:$CX$510, 1)+
SUMPRODUCT(--($CX$11:$CX$510=$CX258),--($CZ258&gt;$CZ$11:$CZ$510))+
SUMPRODUCT(--($CX$11:$CX$510=$CX258),--($CZ258=$CZ$11:$CZ$510),--($DB258&gt;$DB$11:$DB$510))+
SUMPRODUCT(--($CX$11:$CX$510=$CX258),--($CZ258=$CZ$11:$CZ$510),--($DB258=$DB$11:$DB$510), --($DD258&gt;$DD$11:$DD$510))+
SUMPRODUCT(--($CX$11:$CX$510=$CX258),--($CZ258=$CZ$11:$CZ$510),--($DB258=$DB$11:$DB$510), --($DD258=$DD$11:$DD$510), --($DF258&gt;$DF$11:$DF$510))
,BK258)
)</f>
        <v/>
      </c>
      <c r="DH258" s="74" t="str">
        <f aca="false">IF(ISBLANK(C258),"",IF(BK258&lt;&gt;Constants!$B$12, BK258, CX258-DG258))</f>
        <v/>
      </c>
      <c r="DI258" s="75"/>
      <c r="DJ258" s="78"/>
      <c r="DK258" s="79" t="str">
        <f aca="false">IF(ISBLANK($C258),"",IF($BK258=Constants!$B$13,$BM258,""))</f>
        <v/>
      </c>
      <c r="DL258" s="78" t="str">
        <f aca="false">IF(ISBLANK($C258),"",IF($BK258&lt;&gt;Constants!$B$12,"",IF(COUNT($CS258:$CU258)=0,"",MATCH($CV258,$CS258:$CU258,0))))</f>
        <v/>
      </c>
      <c r="DM258" s="80" t="str">
        <f aca="false">IF(ISNUMBER($DL258),CHOOSE($DL258,$BR258,$CB258,$CM258),"")</f>
        <v/>
      </c>
      <c r="DN258" s="80" t="str">
        <f aca="false">IF(ISNUMBER($DL258),CHOOSE($DL258,$BT258,$CD258,$CO258),"")</f>
        <v/>
      </c>
      <c r="DO258" s="80" t="str">
        <f aca="false">IF(ISNUMBER($DL258),CHOOSE($DL258,$BV258,$CF258,$CQ258),"")</f>
        <v/>
      </c>
      <c r="DP258" s="81" t="str">
        <f aca="false">IF(ISBLANK(C258),"",IF(BK258&lt;&gt;Constants!$B$12, BK258 ,CW258))</f>
        <v/>
      </c>
      <c r="DQ258" s="82" t="str">
        <f aca="false">IF(ISBLANK($C258),"",IF($BK258&lt;&gt;Constants!$B$12,$BK258,$BL258))</f>
        <v/>
      </c>
      <c r="DR258" s="82" t="str">
        <f aca="false">IF(ISBLANK(C258),"",DH258)</f>
        <v/>
      </c>
      <c r="DS258" s="82" t="str">
        <f aca="false">IF(ISBLANK(C258),"",DG258)</f>
        <v/>
      </c>
      <c r="DT258" s="83" t="str">
        <f aca="false">IF(ISBLANK(C258),
  "",
IF(DS258=Constants!$B$9,COUNTA($C$11:$C510)+2,IF(DS258=Constants!$B$10,COUNTA($C$11:$C510)+1,IF(DS258=Constants!$B$11,COUNTA($C$11:$C510),DS258))))</f>
        <v/>
      </c>
      <c r="DU258" s="3"/>
      <c r="DV258" s="84" t="n">
        <f aca="false">IF(OR(ISNUMBER(DS258),DS258="DQ",DS258="P",DS258="NS"),
    1,
    0
)</f>
        <v>0</v>
      </c>
      <c r="DW258" s="84" t="n">
        <v>248</v>
      </c>
      <c r="DX258" s="84" t="str">
        <f aca="false">IF(ISBLANK($C258),"",IF(ISNUMBER(DT258),DT258+ROW($B258)/1000,""))</f>
        <v/>
      </c>
      <c r="DY258" s="84" t="str">
        <f aca="false">IF(ISNUMBER(DX258), RANK(DX258,DX$11:DX$510,1), "")</f>
        <v/>
      </c>
      <c r="DZ258" s="84" t="str">
        <f aca="false">IF(ISBLANK($C258),
    "",
    $B258
)</f>
        <v/>
      </c>
      <c r="EA258" s="84" t="str">
        <f aca="false">IF(ISBLANK($C258),
    "",
    $C258
)</f>
        <v/>
      </c>
      <c r="EB258" s="84" t="str">
        <f aca="false">IF(ISBLANK($C258),
    "",
    $D258
)</f>
        <v/>
      </c>
      <c r="EC258" s="84" t="str">
        <f aca="false">IF(ISBLANK($C258),"",$DQ258)</f>
        <v/>
      </c>
      <c r="ED258" s="86" t="str">
        <f aca="false">DP258</f>
        <v/>
      </c>
      <c r="EE258" s="84" t="str">
        <f aca="false">IF(ISBLANK($C258),
    "",
    DS258
)</f>
        <v/>
      </c>
      <c r="EF258" s="87" t="str">
        <f aca="false">IF(DW258&gt;DV$10,
    "",
    VLOOKUP(DW258,DY$11:EE756,7,FALSE())
)</f>
        <v/>
      </c>
      <c r="EG258" s="88" t="str">
        <f aca="false">IF(DW258&gt;DV$10,
    "",
    VLOOKUP(DW258,DY$11:EE756,2,FALSE())
)</f>
        <v/>
      </c>
      <c r="EH258" s="88" t="str">
        <f aca="false">IF(DW258&gt;DV$10,
    "",
    VLOOKUP(DW258,DY$11:EE756,3,FALSE())
)</f>
        <v/>
      </c>
      <c r="EI258" s="88" t="str">
        <f aca="false">IF(DW258&gt;DV$10,
    "",
    VLOOKUP(DW258,DY$11:EE756,4,FALSE())
)</f>
        <v/>
      </c>
      <c r="EJ258" s="89" t="str">
        <f aca="false">IF(DW258&gt;DV$10,
    "",
    VLOOKUP(DW258,DY$11:EE756,6,FALSE())
)</f>
        <v/>
      </c>
      <c r="EK258" s="59"/>
    </row>
    <row r="259" customFormat="false" ht="15.75" hidden="false" customHeight="false" outlineLevel="0" collapsed="false">
      <c r="A259" s="3"/>
      <c r="B259" s="155"/>
      <c r="C259" s="156"/>
      <c r="D259" s="96"/>
      <c r="E259" s="157"/>
      <c r="F259" s="148"/>
      <c r="G259" s="148"/>
      <c r="H259" s="149"/>
      <c r="I259" s="150"/>
      <c r="J259" s="151"/>
      <c r="K259" s="151"/>
      <c r="L259" s="151"/>
      <c r="M259" s="151"/>
      <c r="N259" s="152"/>
      <c r="O259" s="103"/>
      <c r="P259" s="148"/>
      <c r="Q259" s="149"/>
      <c r="R259" s="150"/>
      <c r="S259" s="151"/>
      <c r="T259" s="151"/>
      <c r="U259" s="151"/>
      <c r="V259" s="151"/>
      <c r="W259" s="152"/>
      <c r="X259" s="103"/>
      <c r="Y259" s="148"/>
      <c r="Z259" s="149"/>
      <c r="AA259" s="150"/>
      <c r="AB259" s="151"/>
      <c r="AC259" s="151"/>
      <c r="AD259" s="151"/>
      <c r="AE259" s="151"/>
      <c r="AF259" s="152"/>
      <c r="AG259" s="104"/>
      <c r="AH259" s="150"/>
      <c r="AI259" s="73"/>
      <c r="AJ259" s="73" t="str">
        <f aca="false">IF(ISBLANK($C259),
  "",
IF(E259=Constants!$B$7,
  TRUE(),
IF(E259=Constants!$B$8,
  FALSE(),
  TRUE()
)))</f>
        <v/>
      </c>
      <c r="AK259" s="74" t="str">
        <f aca="false">IF(ISBLANK($C259),"",IF(F259=Constants!$B$8,FALSE(),TRUE()))</f>
        <v/>
      </c>
      <c r="AL259" s="74" t="str">
        <f aca="false">IF(ISBLANK($C259),"",COUNTA($G259:$O259)&gt;0)</f>
        <v/>
      </c>
      <c r="AM259" s="74" t="str">
        <f aca="false">IF(OR(ISBLANK($C259),$AL259&lt;&gt;TRUE()),"",IF(ISBLANK(G259),Constants!$B$27,MAX(0,G259)))</f>
        <v/>
      </c>
      <c r="AN259" s="74" t="str">
        <f aca="false">IF(OR(ISBLANK($C259),$AL259&lt;&gt;TRUE()),"",IF(ISBLANK(H259),Constants!$B$28,MAX(0,H259)))</f>
        <v/>
      </c>
      <c r="AO259" s="74" t="str">
        <f aca="false">IF(OR(ISBLANK($C259),$AL259&lt;&gt;TRUE()),"",IF(J259=Constants!$B$7,TRUE(),IF(J259=Constants!$B$8,FALSE(),TRUE())))</f>
        <v/>
      </c>
      <c r="AP259" s="74" t="str">
        <f aca="false">IF(OR(ISBLANK($C259),$AL259&lt;&gt;TRUE()),"",IF(I259=Constants!$B$7,TRUE(),IF(I259=Constants!$B$8,FALSE(),TRUE())))</f>
        <v/>
      </c>
      <c r="AQ259" s="74" t="str">
        <f aca="false">IF(OR(ISBLANK($C259),$AL259&lt;&gt;TRUE()),"",IF(K259=Constants!$B$33,TRUE(),IF(K259=Constants!$B$34,FALSE(),IF(AND(ISNUMBER(O259),OR(ISBLANK(N259),N259=0)),TRUE(),IF(AND(ISBLANK(O259),ISNUMBER(N259),N259&lt;&gt;0),FALSE(),"")))))</f>
        <v/>
      </c>
      <c r="AR259" s="74" t="str">
        <f aca="false">IF(OR(ISBLANK($C259),$AL259&lt;&gt;TRUE()),"",IF(ISBLANK(L259),Constants!$B$35,MAX(0,MIN(Constants!$B$31,L259))))</f>
        <v/>
      </c>
      <c r="AS259" s="74" t="str">
        <f aca="false">IF(OR(ISBLANK($C259),$AL259&lt;&gt;TRUE()),"",IF(ISBLANK(M259),Constants!$B$35,MAX(0,MIN(Constants!$B$32,M259))))</f>
        <v/>
      </c>
      <c r="AT259" s="74" t="str">
        <f aca="false">IF(ISBLANK($C259),"",COUNTA($P259:$X259)&gt;0)</f>
        <v/>
      </c>
      <c r="AU259" s="74" t="str">
        <f aca="false">IF(OR(ISBLANK($C259),$AT259&lt;&gt;TRUE()),"",IF(ISBLANK(P259),Constants!$B$27,MAX(0,P259)))</f>
        <v/>
      </c>
      <c r="AV259" s="74" t="str">
        <f aca="false">IF(OR(ISBLANK($C259),$AT259&lt;&gt;TRUE()),"",IF(ISBLANK(Q259),Constants!$B$28,MAX(0,Q259)))</f>
        <v/>
      </c>
      <c r="AW259" s="74" t="str">
        <f aca="false">IF(OR(ISBLANK($C259),$AT259&lt;&gt;TRUE()),"",IF(S259=Constants!$B$7,TRUE(),IF(S259=Constants!$B$8,FALSE(),TRUE())))</f>
        <v/>
      </c>
      <c r="AX259" s="74" t="str">
        <f aca="false">IF(OR(ISBLANK($C259),$AT259&lt;&gt;TRUE()),"",IF(R259=Constants!$B$7,TRUE(),IF(R259=Constants!$B$8,FALSE(),TRUE())))</f>
        <v/>
      </c>
      <c r="AY259" s="74" t="str">
        <f aca="false">IF(OR(ISBLANK($C259),$AT259&lt;&gt;TRUE()),"",IF(T259=Constants!$B$33,TRUE(),IF(T259=Constants!$B$34,FALSE(),IF(AND(ISNUMBER(X259),OR(ISBLANK(W259),W259=0)),TRUE(),IF(AND(ISBLANK(X259),ISNUMBER(W259),W259&lt;&gt;0),FALSE(),"")))))</f>
        <v/>
      </c>
      <c r="AZ259" s="74" t="str">
        <f aca="false">IF(OR(ISBLANK($C259),$AT259&lt;&gt;TRUE()),"",IF(ISBLANK(U259),Constants!$B$35,MAX(0,MIN(Constants!$B$31,U259))))</f>
        <v/>
      </c>
      <c r="BA259" s="74" t="str">
        <f aca="false">IF(OR(ISBLANK($C259),$AT259&lt;&gt;TRUE()),"",IF(ISBLANK(V259),Constants!$B$35,MAX(0,MIN(Constants!$B$32,V259))))</f>
        <v/>
      </c>
      <c r="BB259" s="74" t="str">
        <f aca="false">IF(ISBLANK($C259),"",COUNTA($Y259:$AG259)&gt;0)</f>
        <v/>
      </c>
      <c r="BC259" s="74" t="str">
        <f aca="false">IF(OR(ISBLANK($C259),$BB259&lt;&gt;TRUE()),"",IF(ISBLANK(Y259),Constants!$B$27,MAX(0,Y259)))</f>
        <v/>
      </c>
      <c r="BD259" s="74" t="str">
        <f aca="false">IF(OR(ISBLANK($C259),$BB259&lt;&gt;TRUE()),"",IF(ISBLANK(Z259),Constants!$B$28,MAX(0,Z259)))</f>
        <v/>
      </c>
      <c r="BE259" s="74" t="str">
        <f aca="false">IF(OR(ISBLANK($C259),$BB259&lt;&gt;TRUE()),"",IF(AB259=Constants!$B$7,TRUE(),IF(AB259=Constants!$B$8,FALSE(),TRUE())))</f>
        <v/>
      </c>
      <c r="BF259" s="74" t="str">
        <f aca="false">IF(OR(ISBLANK($C259),$BB259&lt;&gt;TRUE()),"",IF(AA259=Constants!$B$7,TRUE(),IF(AA259=Constants!$B$8,FALSE(),TRUE())))</f>
        <v/>
      </c>
      <c r="BG259" s="74" t="str">
        <f aca="false">IF(OR(ISBLANK($C259),$BB259&lt;&gt;TRUE()),"",IF(AC259=Constants!$B$33,TRUE(),IF(AC259=Constants!$B$34,FALSE(),IF(AND(ISNUMBER(AG259),OR(ISBLANK(AF259),AF259=0)),TRUE(),IF(AND(ISBLANK(AG259),ISNUMBER(AF259),AF259&lt;&gt;0),FALSE(),"")))))</f>
        <v/>
      </c>
      <c r="BH259" s="74" t="str">
        <f aca="false">IF(OR(ISBLANK($C259),$BB259&lt;&gt;TRUE()),"",IF(ISBLANK(AD259),Constants!$B$35,MAX(0,MIN(Constants!$B$31,AD259))))</f>
        <v/>
      </c>
      <c r="BI259" s="74" t="str">
        <f aca="false">IF(OR(ISBLANK($C259),$BB259&lt;&gt;TRUE()),"",IF(ISBLANK(AE259),Constants!$B$35,MAX(0,MIN(Constants!$B$32,AE259))))</f>
        <v/>
      </c>
      <c r="BJ259" s="75" t="str">
        <f aca="false">IF(ISBLANK($C259),
  "",
IF(AH259=Constants!$B$7,
  TRUE(),
IF(AH259=Constants!$B$8,
  FALSE(),
  FALSE()
)))</f>
        <v/>
      </c>
      <c r="BK259" s="74" t="str">
        <f aca="false">IF(ISBLANK($C259),"",IF($BJ259,Constants!$B$9,IF(COUNTA($E259:$AH259)=0,Constants!$B$10,IF(NOT($AK259),Constants!$B$11,IF(AND(NOT(ISNUMBER($BM259)),COUNTA($O259,$X259,$AG259)&gt;0),Constants!$B$13,Constants!$B$12)))))</f>
        <v/>
      </c>
      <c r="BL259" s="74" t="str">
        <f aca="false">IF(ISBLANK($C259),"",IF($BK259&lt;&gt;Constants!$B$12,$BK259,Constants!$B$4))</f>
        <v/>
      </c>
      <c r="BM259" s="73" t="str">
        <f aca="false">IF(OR(ISBLANK($D$8), NOT(ISNUMBER($D$8))), Constants!$B$17,$D$8)</f>
        <v>ERROR: Set Target Time in cell D8</v>
      </c>
      <c r="BN259" s="73" t="str">
        <f aca="false">IF(OR($BK259&lt;&gt;Constants!$B$12,$AL259&lt;&gt;TRUE()),"",IF(NOT($AO259),TRUE(),IF($AQ259="","",$AQ259)))</f>
        <v/>
      </c>
      <c r="BO259" s="74" t="b">
        <f aca="false">IF(BN259="",FALSE(),IF(NOT($AO259),TRUE(),IF($AQ259,ISNUMBER(O259),ISNUMBER(N259))))</f>
        <v>0</v>
      </c>
      <c r="BP259" s="76" t="str">
        <f aca="false">IF(BO259,IF($AJ259,1,Constants!$B$22)*POWER(Constants!$B$23,MAX($AM259,0))*POWER(Constants!$B$24,MAX($AN259,0)),"")</f>
        <v/>
      </c>
      <c r="BQ259" s="74" t="str">
        <f aca="false">IF(OR($BK259&lt;&gt;Constants!$B$12,NOT($BO259)),"",IF(NOT($AO259),0,Constants!$B$19*IF($AQ259,1,MAX(0,MIN(1,(Constants!$B$20-N259)/Constants!$B$20)))))</f>
        <v/>
      </c>
      <c r="BR259" s="74" t="str">
        <f aca="false">IF(BQ259="","",BQ259*IF($AP259,1,Constants!$B$25)*BP259)</f>
        <v/>
      </c>
      <c r="BS259" s="74" t="str">
        <f aca="false">IF(OR($BK259&lt;&gt;Constants!$B$12,NOT($BO259)),"",IF(NOT($AO259),0,IF(NOT($AQ259),0,MAX(0,Constants!$B$21*(1-ABS(O259-$BM259)/$BM259)))))</f>
        <v/>
      </c>
      <c r="BT259" s="74" t="str">
        <f aca="false">IF(BS259="","",BS259*BP259)</f>
        <v/>
      </c>
      <c r="BU259" s="74" t="str">
        <f aca="false">IF(OR($BK259&lt;&gt;Constants!$B$12,NOT($BO259)),"",IF(OR(NOT($AO259),NOT($AP259)),0,MIN(Constants!$B$18,(Constants!$B$29*$AR259+Constants!$B$30*$AS259)*IF($AQ259,1,MAX(0,MIN(1,(Constants!$B$20-N259)/Constants!$B$20))))))</f>
        <v/>
      </c>
      <c r="BV259" s="74" t="str">
        <f aca="false">IF(BU259="","",BU259*BP259)</f>
        <v/>
      </c>
      <c r="BW259" s="75" t="str">
        <f aca="false">IF(OR($BK259&lt;&gt;Constants!$B$12,NOT($BO259)),"",BR259+BT259+BV259)</f>
        <v/>
      </c>
      <c r="BX259" s="73" t="str">
        <f aca="false">IF(OR($BK259&lt;&gt;Constants!$B$12,$AT259&lt;&gt;TRUE()),"",IF(NOT($AW259),TRUE(),IF($AY259="","",$AY259)))</f>
        <v/>
      </c>
      <c r="BY259" s="74" t="b">
        <f aca="false">IF(BX259="",FALSE(),IF(NOT($AW259),TRUE(),IF($AY259,ISNUMBER(X259),ISNUMBER(W259))))</f>
        <v>0</v>
      </c>
      <c r="BZ259" s="76" t="str">
        <f aca="false">IF(BY259,IF($AJ259,1,Constants!$B$22)*POWER(Constants!$B$23,MAX($AU259,0))*POWER(Constants!$B$24,MAX($AV259,0)),"")</f>
        <v/>
      </c>
      <c r="CA259" s="74" t="str">
        <f aca="false">IF(OR($BK259&lt;&gt;Constants!$B$12,NOT($BY259)),"",IF(NOT($AW259),0,Constants!$B$19*IF($AY259,1,MAX(0,MIN(1,(Constants!$B$20-W259)/Constants!$B$20)))))</f>
        <v/>
      </c>
      <c r="CB259" s="74" t="str">
        <f aca="false">IF(CA259="","",CA259*IF($AX259,1,Constants!$B$25)*BZ259)</f>
        <v/>
      </c>
      <c r="CC259" s="74" t="str">
        <f aca="false">IF(OR($BK259&lt;&gt;Constants!$B$12,NOT($BY259)),"",IF(NOT($AW259),0,IF(NOT($AY259),0,MAX(0,Constants!$B$21*(1-ABS(X259-$BM259)/$BM259)))))</f>
        <v/>
      </c>
      <c r="CD259" s="74" t="str">
        <f aca="false">IF(CC259="","",CC259*BZ259)</f>
        <v/>
      </c>
      <c r="CE259" s="74" t="str">
        <f aca="false">IF(OR($BK259&lt;&gt;Constants!$B$12,NOT($BY259)),"",IF(OR(NOT($AW259),NOT($AX259)),0,MIN(Constants!$B$18,(Constants!$B$29*$AZ259+Constants!$B$30*$BA259)*IF($AY259,1,MAX(0,MIN(1,(Constants!$B$20-W259)/Constants!$B$20))))))</f>
        <v/>
      </c>
      <c r="CF259" s="74" t="str">
        <f aca="false">IF(CE259="","",CE259*BZ259)</f>
        <v/>
      </c>
      <c r="CG259" s="75" t="str">
        <f aca="false">IF(OR($BK259&lt;&gt;Constants!$B$12,NOT($BY259)),"",CB259+CD259+CF259)</f>
        <v/>
      </c>
      <c r="CH259" s="73" t="b">
        <f aca="false">IF(OR(BN259="",BX259=""),TRUE(),BN259&lt;&gt;BX259)</f>
        <v>1</v>
      </c>
      <c r="CI259" s="74" t="str">
        <f aca="false">IF(OR($BK259&lt;&gt;Constants!$B$12,$BB259&lt;&gt;TRUE(),NOT($CH259)),"",IF(NOT($BE259),TRUE(),IF($BG259="","",$BG259)))</f>
        <v/>
      </c>
      <c r="CJ259" s="74" t="b">
        <f aca="false">IF(CI259="",FALSE(),IF(NOT($BE259),TRUE(),IF($BG259,ISNUMBER(AG259),ISNUMBER(AF259))))</f>
        <v>0</v>
      </c>
      <c r="CK259" s="76" t="str">
        <f aca="false">IF(CJ259,IF($AJ259,1,Constants!$B$22)*POWER(Constants!$B$23,MAX($BC259,0))*POWER(Constants!$B$24,MAX($BD259,0)),"")</f>
        <v/>
      </c>
      <c r="CL259" s="74" t="str">
        <f aca="false">IF(OR($BK259&lt;&gt;Constants!$B$12,NOT($CJ259)),"",IF(NOT($BE259),0,Constants!$B$19*IF($BG259,1,MAX(0,MIN(1,(Constants!$B$20-AF259)/Constants!$B$20)))))</f>
        <v/>
      </c>
      <c r="CM259" s="74" t="str">
        <f aca="false">IF(CL259="","",CL259*IF($BF259,1,Constants!$B$25)*CK259)</f>
        <v/>
      </c>
      <c r="CN259" s="74" t="str">
        <f aca="false">IF(OR($BK259&lt;&gt;Constants!$B$12,NOT($CJ259)),"",IF(NOT($BE259),0,IF(NOT($BG259),0,MAX(0,Constants!$B$21*(1-ABS(AG259-$BM259)/$BM259)))))</f>
        <v/>
      </c>
      <c r="CO259" s="74" t="str">
        <f aca="false">IF(CN259="","",CN259*CK259)</f>
        <v/>
      </c>
      <c r="CP259" s="74" t="str">
        <f aca="false">IF(OR($BK259&lt;&gt;Constants!$B$12,NOT($CJ259)),"",IF(OR(NOT($BE259),NOT($BF259)),0,MIN(Constants!$B$18,(Constants!$B$29*$BH259+Constants!$B$30*$BI259)*IF($BG259,1,MAX(0,MIN(1,(Constants!$B$20-AF259)/Constants!$B$20))))))</f>
        <v/>
      </c>
      <c r="CQ259" s="74" t="str">
        <f aca="false">IF(CP259="","",CP259*CK259)</f>
        <v/>
      </c>
      <c r="CR259" s="75" t="str">
        <f aca="false">IF(OR($BK259&lt;&gt;Constants!$B$12,NOT($CJ259)),"",CM259+CO259+CQ259)</f>
        <v/>
      </c>
      <c r="CS259" s="73" t="str">
        <f aca="false">IF(OR($BK259&lt;&gt;Constants!$B$12,ISBLANK($C259)),"",BW259)</f>
        <v/>
      </c>
      <c r="CT259" s="74" t="str">
        <f aca="false">IF(OR($BK259&lt;&gt;Constants!$B$12,ISBLANK($C259)),"",CG259)</f>
        <v/>
      </c>
      <c r="CU259" s="75" t="str">
        <f aca="false">IF(OR($BK259&lt;&gt;Constants!$B$12,ISBLANK($C259)),"",CR259)</f>
        <v/>
      </c>
      <c r="CV259" s="74" t="str">
        <f aca="false">IF(OR($BK259&lt;&gt;Constants!$B$12,ISBLANK($C259)),"",IF(COUNT(CS259:CU259)=0,0,MAX(CS259:CU259)))</f>
        <v/>
      </c>
      <c r="CW259" s="74" t="str">
        <f aca="false">IF($BK259&lt;&gt;Constants!$B$12,"",CV259)</f>
        <v/>
      </c>
      <c r="CX259" s="74" t="str">
        <f aca="false">IF(ISNUMBER(CW259), RANK(CW259,$CW$11:$CW$510), "")</f>
        <v/>
      </c>
      <c r="CY259" s="73" t="str">
        <f aca="false">IF(OR($BK259&lt;&gt;Constants!$B$12,ISBLANK($C259)),"",MAX(BT259,CD259,CO259))</f>
        <v/>
      </c>
      <c r="CZ259" s="74" t="str">
        <f aca="false">IF(ISNUMBER(CY259), RANK(CY259,CY$11:CY$510), "")</f>
        <v/>
      </c>
      <c r="DA259" s="74" t="str">
        <f aca="false">IF(OR($BK259&lt;&gt;Constants!$B$12,ISBLANK($C259)),"",MAX(AM259,AU259,IF($CH259,BC259,0)))</f>
        <v/>
      </c>
      <c r="DB259" s="74" t="str">
        <f aca="false">IF(ISNUMBER(DA259), RANK(DA259,DA$11:DA$510,1), "")</f>
        <v/>
      </c>
      <c r="DC259" s="74" t="str">
        <f aca="false">IF(OR($BK259&lt;&gt;Constants!$B$12,ISBLANK($C259)),"",MAX(BV259,CF259,CQ259))</f>
        <v/>
      </c>
      <c r="DD259" s="74" t="str">
        <f aca="false">IF(ISNUMBER(DC259),RANK(DC259,DC$11:DC$510),"")</f>
        <v/>
      </c>
      <c r="DE259" s="77" t="str">
        <f aca="false">IFERROR(IF(OR($BK259&lt;&gt;Constants!$B$12, ISBLANK($C259)),"",LARGE(CS259:CU259,2)), 0)</f>
        <v/>
      </c>
      <c r="DF259" s="75" t="str">
        <f aca="false">IF(ISNUMBER(DE259), RANK(DE259,DE$11:DE$510), "")</f>
        <v/>
      </c>
      <c r="DG259" s="74" t="str">
        <f aca="false">IF(ISBLANK($C259),"",IF(BK259=Constants!$B$12,RANK($CX259, $CX$11:$CX$510, 1)+
SUMPRODUCT(--($CX$11:$CX$510=$CX259),--($CZ259&gt;$CZ$11:$CZ$510))+
SUMPRODUCT(--($CX$11:$CX$510=$CX259),--($CZ259=$CZ$11:$CZ$510),--($DB259&gt;$DB$11:$DB$510))+
SUMPRODUCT(--($CX$11:$CX$510=$CX259),--($CZ259=$CZ$11:$CZ$510),--($DB259=$DB$11:$DB$510), --($DD259&gt;$DD$11:$DD$510))+
SUMPRODUCT(--($CX$11:$CX$510=$CX259),--($CZ259=$CZ$11:$CZ$510),--($DB259=$DB$11:$DB$510), --($DD259=$DD$11:$DD$510), --($DF259&gt;$DF$11:$DF$510))
,BK259)
)</f>
        <v/>
      </c>
      <c r="DH259" s="74" t="str">
        <f aca="false">IF(ISBLANK(C259),"",IF(BK259&lt;&gt;Constants!$B$12, BK259, CX259-DG259))</f>
        <v/>
      </c>
      <c r="DI259" s="75"/>
      <c r="DJ259" s="78"/>
      <c r="DK259" s="79" t="str">
        <f aca="false">IF(ISBLANK($C259),"",IF($BK259=Constants!$B$13,$BM259,""))</f>
        <v/>
      </c>
      <c r="DL259" s="78" t="str">
        <f aca="false">IF(ISBLANK($C259),"",IF($BK259&lt;&gt;Constants!$B$12,"",IF(COUNT($CS259:$CU259)=0,"",MATCH($CV259,$CS259:$CU259,0))))</f>
        <v/>
      </c>
      <c r="DM259" s="80" t="str">
        <f aca="false">IF(ISNUMBER($DL259),CHOOSE($DL259,$BR259,$CB259,$CM259),"")</f>
        <v/>
      </c>
      <c r="DN259" s="80" t="str">
        <f aca="false">IF(ISNUMBER($DL259),CHOOSE($DL259,$BT259,$CD259,$CO259),"")</f>
        <v/>
      </c>
      <c r="DO259" s="80" t="str">
        <f aca="false">IF(ISNUMBER($DL259),CHOOSE($DL259,$BV259,$CF259,$CQ259),"")</f>
        <v/>
      </c>
      <c r="DP259" s="81" t="str">
        <f aca="false">IF(ISBLANK(C259),"",IF(BK259&lt;&gt;Constants!$B$12, BK259 ,CW259))</f>
        <v/>
      </c>
      <c r="DQ259" s="82" t="str">
        <f aca="false">IF(ISBLANK($C259),"",IF($BK259&lt;&gt;Constants!$B$12,$BK259,$BL259))</f>
        <v/>
      </c>
      <c r="DR259" s="82" t="str">
        <f aca="false">IF(ISBLANK(C259),"",DH259)</f>
        <v/>
      </c>
      <c r="DS259" s="82" t="str">
        <f aca="false">IF(ISBLANK(C259),"",DG259)</f>
        <v/>
      </c>
      <c r="DT259" s="83" t="str">
        <f aca="false">IF(ISBLANK(C259),
  "",
IF(DS259=Constants!$B$9,COUNTA($C$11:$C510)+2,IF(DS259=Constants!$B$10,COUNTA($C$11:$C510)+1,IF(DS259=Constants!$B$11,COUNTA($C$11:$C510),DS259))))</f>
        <v/>
      </c>
      <c r="DU259" s="3"/>
      <c r="DV259" s="84" t="n">
        <f aca="false">IF(OR(ISNUMBER(DS259),DS259="DQ",DS259="P",DS259="NS"),
    1,
    0
)</f>
        <v>0</v>
      </c>
      <c r="DW259" s="84" t="n">
        <v>249</v>
      </c>
      <c r="DX259" s="84" t="str">
        <f aca="false">IF(ISBLANK($C259),"",IF(ISNUMBER(DT259),DT259+ROW($B259)/1000,""))</f>
        <v/>
      </c>
      <c r="DY259" s="84" t="str">
        <f aca="false">IF(ISNUMBER(DX259), RANK(DX259,DX$11:DX$510,1), "")</f>
        <v/>
      </c>
      <c r="DZ259" s="84" t="str">
        <f aca="false">IF(ISBLANK($C259),
    "",
    $B259
)</f>
        <v/>
      </c>
      <c r="EA259" s="84" t="str">
        <f aca="false">IF(ISBLANK($C259),
    "",
    $C259
)</f>
        <v/>
      </c>
      <c r="EB259" s="84" t="str">
        <f aca="false">IF(ISBLANK($C259),
    "",
    $D259
)</f>
        <v/>
      </c>
      <c r="EC259" s="84" t="str">
        <f aca="false">IF(ISBLANK($C259),"",$DQ259)</f>
        <v/>
      </c>
      <c r="ED259" s="86" t="str">
        <f aca="false">DP259</f>
        <v/>
      </c>
      <c r="EE259" s="84" t="str">
        <f aca="false">IF(ISBLANK($C259),
    "",
    DS259
)</f>
        <v/>
      </c>
      <c r="EF259" s="87" t="str">
        <f aca="false">IF(DW259&gt;DV$10,
    "",
    VLOOKUP(DW259,DY$11:EE757,7,FALSE())
)</f>
        <v/>
      </c>
      <c r="EG259" s="88" t="str">
        <f aca="false">IF(DW259&gt;DV$10,
    "",
    VLOOKUP(DW259,DY$11:EE757,2,FALSE())
)</f>
        <v/>
      </c>
      <c r="EH259" s="88" t="str">
        <f aca="false">IF(DW259&gt;DV$10,
    "",
    VLOOKUP(DW259,DY$11:EE757,3,FALSE())
)</f>
        <v/>
      </c>
      <c r="EI259" s="88" t="str">
        <f aca="false">IF(DW259&gt;DV$10,
    "",
    VLOOKUP(DW259,DY$11:EE757,4,FALSE())
)</f>
        <v/>
      </c>
      <c r="EJ259" s="89" t="str">
        <f aca="false">IF(DW259&gt;DV$10,
    "",
    VLOOKUP(DW259,DY$11:EE757,6,FALSE())
)</f>
        <v/>
      </c>
      <c r="EK259" s="59"/>
    </row>
    <row r="260" customFormat="false" ht="15.75" hidden="false" customHeight="false" outlineLevel="0" collapsed="false">
      <c r="A260" s="3"/>
      <c r="B260" s="153"/>
      <c r="C260" s="154"/>
      <c r="D260" s="135"/>
      <c r="E260" s="158"/>
      <c r="F260" s="137"/>
      <c r="G260" s="137"/>
      <c r="H260" s="138"/>
      <c r="I260" s="139"/>
      <c r="J260" s="140"/>
      <c r="K260" s="140"/>
      <c r="L260" s="140"/>
      <c r="M260" s="140"/>
      <c r="N260" s="141"/>
      <c r="O260" s="142"/>
      <c r="P260" s="137"/>
      <c r="Q260" s="138"/>
      <c r="R260" s="139"/>
      <c r="S260" s="140"/>
      <c r="T260" s="140"/>
      <c r="U260" s="140"/>
      <c r="V260" s="140"/>
      <c r="W260" s="141"/>
      <c r="X260" s="142"/>
      <c r="Y260" s="137"/>
      <c r="Z260" s="138"/>
      <c r="AA260" s="139"/>
      <c r="AB260" s="140"/>
      <c r="AC260" s="140"/>
      <c r="AD260" s="140"/>
      <c r="AE260" s="140"/>
      <c r="AF260" s="141"/>
      <c r="AG260" s="143"/>
      <c r="AH260" s="139"/>
      <c r="AI260" s="116"/>
      <c r="AJ260" s="116" t="str">
        <f aca="false">IF(ISBLANK($C260),
  "",
IF(E260=Constants!$B$7,
  TRUE(),
IF(E260=Constants!$B$8,
  FALSE(),
  TRUE()
)))</f>
        <v/>
      </c>
      <c r="AK260" s="117" t="str">
        <f aca="false">IF(ISBLANK($C260),"",IF(F260=Constants!$B$8,FALSE(),TRUE()))</f>
        <v/>
      </c>
      <c r="AL260" s="117" t="str">
        <f aca="false">IF(ISBLANK($C260),"",COUNTA($G260:$O260)&gt;0)</f>
        <v/>
      </c>
      <c r="AM260" s="117" t="str">
        <f aca="false">IF(OR(ISBLANK($C260),$AL260&lt;&gt;TRUE()),"",IF(ISBLANK(G260),Constants!$B$27,MAX(0,G260)))</f>
        <v/>
      </c>
      <c r="AN260" s="117" t="str">
        <f aca="false">IF(OR(ISBLANK($C260),$AL260&lt;&gt;TRUE()),"",IF(ISBLANK(H260),Constants!$B$28,MAX(0,H260)))</f>
        <v/>
      </c>
      <c r="AO260" s="117" t="str">
        <f aca="false">IF(OR(ISBLANK($C260),$AL260&lt;&gt;TRUE()),"",IF(J260=Constants!$B$7,TRUE(),IF(J260=Constants!$B$8,FALSE(),TRUE())))</f>
        <v/>
      </c>
      <c r="AP260" s="117" t="str">
        <f aca="false">IF(OR(ISBLANK($C260),$AL260&lt;&gt;TRUE()),"",IF(I260=Constants!$B$7,TRUE(),IF(I260=Constants!$B$8,FALSE(),TRUE())))</f>
        <v/>
      </c>
      <c r="AQ260" s="117" t="str">
        <f aca="false">IF(OR(ISBLANK($C260),$AL260&lt;&gt;TRUE()),"",IF(K260=Constants!$B$33,TRUE(),IF(K260=Constants!$B$34,FALSE(),IF(AND(ISNUMBER(O260),OR(ISBLANK(N260),N260=0)),TRUE(),IF(AND(ISBLANK(O260),ISNUMBER(N260),N260&lt;&gt;0),FALSE(),"")))))</f>
        <v/>
      </c>
      <c r="AR260" s="117" t="str">
        <f aca="false">IF(OR(ISBLANK($C260),$AL260&lt;&gt;TRUE()),"",IF(ISBLANK(L260),Constants!$B$35,MAX(0,MIN(Constants!$B$31,L260))))</f>
        <v/>
      </c>
      <c r="AS260" s="117" t="str">
        <f aca="false">IF(OR(ISBLANK($C260),$AL260&lt;&gt;TRUE()),"",IF(ISBLANK(M260),Constants!$B$35,MAX(0,MIN(Constants!$B$32,M260))))</f>
        <v/>
      </c>
      <c r="AT260" s="117" t="str">
        <f aca="false">IF(ISBLANK($C260),"",COUNTA($P260:$X260)&gt;0)</f>
        <v/>
      </c>
      <c r="AU260" s="117" t="str">
        <f aca="false">IF(OR(ISBLANK($C260),$AT260&lt;&gt;TRUE()),"",IF(ISBLANK(P260),Constants!$B$27,MAX(0,P260)))</f>
        <v/>
      </c>
      <c r="AV260" s="117" t="str">
        <f aca="false">IF(OR(ISBLANK($C260),$AT260&lt;&gt;TRUE()),"",IF(ISBLANK(Q260),Constants!$B$28,MAX(0,Q260)))</f>
        <v/>
      </c>
      <c r="AW260" s="117" t="str">
        <f aca="false">IF(OR(ISBLANK($C260),$AT260&lt;&gt;TRUE()),"",IF(S260=Constants!$B$7,TRUE(),IF(S260=Constants!$B$8,FALSE(),TRUE())))</f>
        <v/>
      </c>
      <c r="AX260" s="117" t="str">
        <f aca="false">IF(OR(ISBLANK($C260),$AT260&lt;&gt;TRUE()),"",IF(R260=Constants!$B$7,TRUE(),IF(R260=Constants!$B$8,FALSE(),TRUE())))</f>
        <v/>
      </c>
      <c r="AY260" s="117" t="str">
        <f aca="false">IF(OR(ISBLANK($C260),$AT260&lt;&gt;TRUE()),"",IF(T260=Constants!$B$33,TRUE(),IF(T260=Constants!$B$34,FALSE(),IF(AND(ISNUMBER(X260),OR(ISBLANK(W260),W260=0)),TRUE(),IF(AND(ISBLANK(X260),ISNUMBER(W260),W260&lt;&gt;0),FALSE(),"")))))</f>
        <v/>
      </c>
      <c r="AZ260" s="117" t="str">
        <f aca="false">IF(OR(ISBLANK($C260),$AT260&lt;&gt;TRUE()),"",IF(ISBLANK(U260),Constants!$B$35,MAX(0,MIN(Constants!$B$31,U260))))</f>
        <v/>
      </c>
      <c r="BA260" s="117" t="str">
        <f aca="false">IF(OR(ISBLANK($C260),$AT260&lt;&gt;TRUE()),"",IF(ISBLANK(V260),Constants!$B$35,MAX(0,MIN(Constants!$B$32,V260))))</f>
        <v/>
      </c>
      <c r="BB260" s="117" t="str">
        <f aca="false">IF(ISBLANK($C260),"",COUNTA($Y260:$AG260)&gt;0)</f>
        <v/>
      </c>
      <c r="BC260" s="117" t="str">
        <f aca="false">IF(OR(ISBLANK($C260),$BB260&lt;&gt;TRUE()),"",IF(ISBLANK(Y260),Constants!$B$27,MAX(0,Y260)))</f>
        <v/>
      </c>
      <c r="BD260" s="117" t="str">
        <f aca="false">IF(OR(ISBLANK($C260),$BB260&lt;&gt;TRUE()),"",IF(ISBLANK(Z260),Constants!$B$28,MAX(0,Z260)))</f>
        <v/>
      </c>
      <c r="BE260" s="117" t="str">
        <f aca="false">IF(OR(ISBLANK($C260),$BB260&lt;&gt;TRUE()),"",IF(AB260=Constants!$B$7,TRUE(),IF(AB260=Constants!$B$8,FALSE(),TRUE())))</f>
        <v/>
      </c>
      <c r="BF260" s="117" t="str">
        <f aca="false">IF(OR(ISBLANK($C260),$BB260&lt;&gt;TRUE()),"",IF(AA260=Constants!$B$7,TRUE(),IF(AA260=Constants!$B$8,FALSE(),TRUE())))</f>
        <v/>
      </c>
      <c r="BG260" s="117" t="str">
        <f aca="false">IF(OR(ISBLANK($C260),$BB260&lt;&gt;TRUE()),"",IF(AC260=Constants!$B$33,TRUE(),IF(AC260=Constants!$B$34,FALSE(),IF(AND(ISNUMBER(AG260),OR(ISBLANK(AF260),AF260=0)),TRUE(),IF(AND(ISBLANK(AG260),ISNUMBER(AF260),AF260&lt;&gt;0),FALSE(),"")))))</f>
        <v/>
      </c>
      <c r="BH260" s="117" t="str">
        <f aca="false">IF(OR(ISBLANK($C260),$BB260&lt;&gt;TRUE()),"",IF(ISBLANK(AD260),Constants!$B$35,MAX(0,MIN(Constants!$B$31,AD260))))</f>
        <v/>
      </c>
      <c r="BI260" s="117" t="str">
        <f aca="false">IF(OR(ISBLANK($C260),$BB260&lt;&gt;TRUE()),"",IF(ISBLANK(AE260),Constants!$B$35,MAX(0,MIN(Constants!$B$32,AE260))))</f>
        <v/>
      </c>
      <c r="BJ260" s="118" t="str">
        <f aca="false">IF(ISBLANK($C260),
  "",
IF(AH260=Constants!$B$7,
  TRUE(),
IF(AH260=Constants!$B$8,
  FALSE(),
  FALSE()
)))</f>
        <v/>
      </c>
      <c r="BK260" s="117" t="str">
        <f aca="false">IF(ISBLANK($C260),"",IF($BJ260,Constants!$B$9,IF(COUNTA($E260:$AH260)=0,Constants!$B$10,IF(NOT($AK260),Constants!$B$11,IF(AND(NOT(ISNUMBER($BM260)),COUNTA($O260,$X260,$AG260)&gt;0),Constants!$B$13,Constants!$B$12)))))</f>
        <v/>
      </c>
      <c r="BL260" s="117" t="str">
        <f aca="false">IF(ISBLANK($C260),"",IF($BK260&lt;&gt;Constants!$B$12,$BK260,Constants!$B$4))</f>
        <v/>
      </c>
      <c r="BM260" s="116" t="str">
        <f aca="false">IF(OR(ISBLANK($D$8), NOT(ISNUMBER($D$8))), Constants!$B$17,$D$8)</f>
        <v>ERROR: Set Target Time in cell D8</v>
      </c>
      <c r="BN260" s="119" t="str">
        <f aca="false">IF(OR($BK260&lt;&gt;Constants!$B$12,$AL260&lt;&gt;TRUE()),"",IF(NOT($AO260),TRUE(),IF($AQ260="","",$AQ260)))</f>
        <v/>
      </c>
      <c r="BO260" s="120" t="n">
        <f aca="false">IF(BN260="",FALSE(),IF(NOT($AO260),TRUE(),IF($AQ260,ISNUMBER(O260),ISNUMBER(N260))))</f>
        <v>0</v>
      </c>
      <c r="BP260" s="121" t="str">
        <f aca="false">IF(BO260,IF($AJ260,1,Constants!$B$22)*POWER(Constants!$B$23,MAX($AM260,0))*POWER(Constants!$B$24,MAX($AN260,0)),"")</f>
        <v/>
      </c>
      <c r="BQ260" s="117" t="str">
        <f aca="false">IF(OR($BK260&lt;&gt;Constants!$B$12,NOT($BO260)),"",IF(NOT($AO260),0,Constants!$B$19*IF($AQ260,1,MAX(0,MIN(1,(Constants!$B$20-N260)/Constants!$B$20)))))</f>
        <v/>
      </c>
      <c r="BR260" s="117" t="str">
        <f aca="false">IF(BQ260="","",BQ260*IF($AP260,1,Constants!$B$25)*BP260)</f>
        <v/>
      </c>
      <c r="BS260" s="117" t="str">
        <f aca="false">IF(OR($BK260&lt;&gt;Constants!$B$12,NOT($BO260)),"",IF(NOT($AO260),0,IF(NOT($AQ260),0,MAX(0,Constants!$B$21*(1-ABS(O260-$BM260)/$BM260)))))</f>
        <v/>
      </c>
      <c r="BT260" s="117" t="str">
        <f aca="false">IF(BS260="","",BS260*BP260)</f>
        <v/>
      </c>
      <c r="BU260" s="117" t="str">
        <f aca="false">IF(OR($BK260&lt;&gt;Constants!$B$12,NOT($BO260)),"",IF(OR(NOT($AO260),NOT($AP260)),0,MIN(Constants!$B$18,(Constants!$B$29*$AR260+Constants!$B$30*$AS260)*IF($AQ260,1,MAX(0,MIN(1,(Constants!$B$20-N260)/Constants!$B$20))))))</f>
        <v/>
      </c>
      <c r="BV260" s="117" t="str">
        <f aca="false">IF(BU260="","",BU260*BP260)</f>
        <v/>
      </c>
      <c r="BW260" s="122" t="str">
        <f aca="false">IF(OR($BK260&lt;&gt;Constants!$B$12,NOT($BO260)),"",BR260+BT260+BV260)</f>
        <v/>
      </c>
      <c r="BX260" s="119" t="str">
        <f aca="false">IF(OR($BK260&lt;&gt;Constants!$B$12,$AT260&lt;&gt;TRUE()),"",IF(NOT($AW260),TRUE(),IF($AY260="","",$AY260)))</f>
        <v/>
      </c>
      <c r="BY260" s="120" t="n">
        <f aca="false">IF(BX260="",FALSE(),IF(NOT($AW260),TRUE(),IF($AY260,ISNUMBER(X260),ISNUMBER(W260))))</f>
        <v>0</v>
      </c>
      <c r="BZ260" s="121" t="str">
        <f aca="false">IF(BY260,IF($AJ260,1,Constants!$B$22)*POWER(Constants!$B$23,MAX($AU260,0))*POWER(Constants!$B$24,MAX($AV260,0)),"")</f>
        <v/>
      </c>
      <c r="CA260" s="117" t="str">
        <f aca="false">IF(OR($BK260&lt;&gt;Constants!$B$12,NOT($BY260)),"",IF(NOT($AW260),0,Constants!$B$19*IF($AY260,1,MAX(0,MIN(1,(Constants!$B$20-W260)/Constants!$B$20)))))</f>
        <v/>
      </c>
      <c r="CB260" s="117" t="str">
        <f aca="false">IF(CA260="","",CA260*IF($AX260,1,Constants!$B$25)*BZ260)</f>
        <v/>
      </c>
      <c r="CC260" s="117" t="str">
        <f aca="false">IF(OR($BK260&lt;&gt;Constants!$B$12,NOT($BY260)),"",IF(NOT($AW260),0,IF(NOT($AY260),0,MAX(0,Constants!$B$21*(1-ABS(X260-$BM260)/$BM260)))))</f>
        <v/>
      </c>
      <c r="CD260" s="117" t="str">
        <f aca="false">IF(CC260="","",CC260*BZ260)</f>
        <v/>
      </c>
      <c r="CE260" s="117" t="str">
        <f aca="false">IF(OR($BK260&lt;&gt;Constants!$B$12,NOT($BY260)),"",IF(OR(NOT($AW260),NOT($AX260)),0,MIN(Constants!$B$18,(Constants!$B$29*$AZ260+Constants!$B$30*$BA260)*IF($AY260,1,MAX(0,MIN(1,(Constants!$B$20-W260)/Constants!$B$20))))))</f>
        <v/>
      </c>
      <c r="CF260" s="117" t="str">
        <f aca="false">IF(CE260="","",CE260*BZ260)</f>
        <v/>
      </c>
      <c r="CG260" s="122" t="str">
        <f aca="false">IF(OR($BK260&lt;&gt;Constants!$B$12,NOT($BY260)),"",CB260+CD260+CF260)</f>
        <v/>
      </c>
      <c r="CH260" s="119" t="n">
        <f aca="false">IF(OR(BN260="",BX260=""),TRUE(),BN260&lt;&gt;BX260)</f>
        <v>1</v>
      </c>
      <c r="CI260" s="117" t="str">
        <f aca="false">IF(OR($BK260&lt;&gt;Constants!$B$12,$BB260&lt;&gt;TRUE(),NOT($CH260)),"",IF(NOT($BE260),TRUE(),IF($BG260="","",$BG260)))</f>
        <v/>
      </c>
      <c r="CJ260" s="120" t="n">
        <f aca="false">IF(CI260="",FALSE(),IF(NOT($BE260),TRUE(),IF($BG260,ISNUMBER(AG260),ISNUMBER(AF260))))</f>
        <v>0</v>
      </c>
      <c r="CK260" s="121" t="str">
        <f aca="false">IF(CJ260,IF($AJ260,1,Constants!$B$22)*POWER(Constants!$B$23,MAX($BC260,0))*POWER(Constants!$B$24,MAX($BD260,0)),"")</f>
        <v/>
      </c>
      <c r="CL260" s="117" t="str">
        <f aca="false">IF(OR($BK260&lt;&gt;Constants!$B$12,NOT($CJ260)),"",IF(NOT($BE260),0,Constants!$B$19*IF($BG260,1,MAX(0,MIN(1,(Constants!$B$20-AF260)/Constants!$B$20)))))</f>
        <v/>
      </c>
      <c r="CM260" s="117" t="str">
        <f aca="false">IF(CL260="","",CL260*IF($BF260,1,Constants!$B$25)*CK260)</f>
        <v/>
      </c>
      <c r="CN260" s="117" t="str">
        <f aca="false">IF(OR($BK260&lt;&gt;Constants!$B$12,NOT($CJ260)),"",IF(NOT($BE260),0,IF(NOT($BG260),0,MAX(0,Constants!$B$21*(1-ABS(AG260-$BM260)/$BM260)))))</f>
        <v/>
      </c>
      <c r="CO260" s="117" t="str">
        <f aca="false">IF(CN260="","",CN260*CK260)</f>
        <v/>
      </c>
      <c r="CP260" s="117" t="str">
        <f aca="false">IF(OR($BK260&lt;&gt;Constants!$B$12,NOT($CJ260)),"",IF(OR(NOT($BE260),NOT($BF260)),0,MIN(Constants!$B$18,(Constants!$B$29*$BH260+Constants!$B$30*$BI260)*IF($BG260,1,MAX(0,MIN(1,(Constants!$B$20-AF260)/Constants!$B$20))))))</f>
        <v/>
      </c>
      <c r="CQ260" s="117" t="str">
        <f aca="false">IF(CP260="","",CP260*CK260)</f>
        <v/>
      </c>
      <c r="CR260" s="122" t="str">
        <f aca="false">IF(OR($BK260&lt;&gt;Constants!$B$12,NOT($CJ260)),"",CM260+CO260+CQ260)</f>
        <v/>
      </c>
      <c r="CS260" s="116" t="str">
        <f aca="false">IF(OR($BK260&lt;&gt;Constants!$B$12,ISBLANK($C260)),"",BW260)</f>
        <v/>
      </c>
      <c r="CT260" s="117" t="str">
        <f aca="false">IF(OR($BK260&lt;&gt;Constants!$B$12,ISBLANK($C260)),"",CG260)</f>
        <v/>
      </c>
      <c r="CU260" s="118" t="str">
        <f aca="false">IF(OR($BK260&lt;&gt;Constants!$B$12,ISBLANK($C260)),"",CR260)</f>
        <v/>
      </c>
      <c r="CV260" s="117" t="str">
        <f aca="false">IF(OR($BK260&lt;&gt;Constants!$B$12,ISBLANK($C260)),"",IF(COUNT(CS260:CU260)=0,0,MAX(CS260:CU260)))</f>
        <v/>
      </c>
      <c r="CW260" s="117" t="str">
        <f aca="false">IF($BK260&lt;&gt;Constants!$B$12,"",CV260)</f>
        <v/>
      </c>
      <c r="CX260" s="117" t="str">
        <f aca="false">IF(ISNUMBER(CW260), RANK(CW260,$CW$11:$CW$510), "")</f>
        <v/>
      </c>
      <c r="CY260" s="116" t="str">
        <f aca="false">IF(OR($BK260&lt;&gt;Constants!$B$12,ISBLANK($C260)),"",MAX(BT260,CD260,CO260))</f>
        <v/>
      </c>
      <c r="CZ260" s="117" t="str">
        <f aca="false">IF(ISNUMBER(CY260), RANK(CY260,CY$11:CY$510), "")</f>
        <v/>
      </c>
      <c r="DA260" s="117" t="str">
        <f aca="false">IF(OR($BK260&lt;&gt;Constants!$B$12,ISBLANK($C260)),"",MAX(AM260,AU260,IF($CH260,BC260,0)))</f>
        <v/>
      </c>
      <c r="DB260" s="117" t="str">
        <f aca="false">IF(ISNUMBER(DA260), RANK(DA260,DA$11:DA$510,1), "")</f>
        <v/>
      </c>
      <c r="DC260" s="117" t="str">
        <f aca="false">IF(OR($BK260&lt;&gt;Constants!$B$12,ISBLANK($C260)),"",MAX(BV260,CF260,CQ260))</f>
        <v/>
      </c>
      <c r="DD260" s="117" t="str">
        <f aca="false">IF(ISNUMBER(DC260),RANK(DC260,DC$11:DC$510),"")</f>
        <v/>
      </c>
      <c r="DE260" s="123" t="str">
        <f aca="false">IFERROR(IF(OR($BK260&lt;&gt;Constants!$B$12, ISBLANK($C260)),"",LARGE(CS260:CU260,2)), 0)</f>
        <v/>
      </c>
      <c r="DF260" s="118" t="str">
        <f aca="false">IF(ISNUMBER(DE260), RANK(DE260,DE$11:DE$510), "")</f>
        <v/>
      </c>
      <c r="DG260" s="117" t="str">
        <f aca="false">IF(ISBLANK($C260),"",IF(BK260=Constants!$B$12,RANK($CX260, $CX$11:$CX$510, 1)+
SUMPRODUCT(--($CX$11:$CX$510=$CX260),--($CZ260&gt;$CZ$11:$CZ$510))+
SUMPRODUCT(--($CX$11:$CX$510=$CX260),--($CZ260=$CZ$11:$CZ$510),--($DB260&gt;$DB$11:$DB$510))+
SUMPRODUCT(--($CX$11:$CX$510=$CX260),--($CZ260=$CZ$11:$CZ$510),--($DB260=$DB$11:$DB$510), --($DD260&gt;$DD$11:$DD$510))+
SUMPRODUCT(--($CX$11:$CX$510=$CX260),--($CZ260=$CZ$11:$CZ$510),--($DB260=$DB$11:$DB$510), --($DD260=$DD$11:$DD$510), --($DF260&gt;$DF$11:$DF$510))
,BK260)
)</f>
        <v/>
      </c>
      <c r="DH260" s="117" t="str">
        <f aca="false">IF(ISBLANK(C260),"",IF(BK260&lt;&gt;Constants!$B$12, BK260, CX260-DG260))</f>
        <v/>
      </c>
      <c r="DI260" s="118"/>
      <c r="DJ260" s="124"/>
      <c r="DK260" s="125" t="str">
        <f aca="false">IF(ISBLANK($C260),"",IF($BK260=Constants!$B$13,$BM260,""))</f>
        <v/>
      </c>
      <c r="DL260" s="124" t="str">
        <f aca="false">IF(ISBLANK($C260),"",IF($BK260&lt;&gt;Constants!$B$12,"",IF(COUNT($CS260:$CU260)=0,"",MATCH($CV260,$CS260:$CU260,0))))</f>
        <v/>
      </c>
      <c r="DM260" s="126" t="str">
        <f aca="false">IF(ISNUMBER($DL260),CHOOSE($DL260,$BR260,$CB260,$CM260),"")</f>
        <v/>
      </c>
      <c r="DN260" s="126" t="str">
        <f aca="false">IF(ISNUMBER($DL260),CHOOSE($DL260,$BT260,$CD260,$CO260),"")</f>
        <v/>
      </c>
      <c r="DO260" s="126" t="str">
        <f aca="false">IF(ISNUMBER($DL260),CHOOSE($DL260,$BV260,$CF260,$CQ260),"")</f>
        <v/>
      </c>
      <c r="DP260" s="127" t="str">
        <f aca="false">IF(ISBLANK(C260),"",IF(BK260&lt;&gt;Constants!$B$12, BK260 ,CW260))</f>
        <v/>
      </c>
      <c r="DQ260" s="128" t="str">
        <f aca="false">IF(ISBLANK($C260),"",IF($BK260&lt;&gt;Constants!$B$12,$BK260,$BL260))</f>
        <v/>
      </c>
      <c r="DR260" s="128" t="str">
        <f aca="false">IF(ISBLANK(C260),"",DH260)</f>
        <v/>
      </c>
      <c r="DS260" s="128" t="str">
        <f aca="false">IF(ISBLANK(C260),"",DG260)</f>
        <v/>
      </c>
      <c r="DT260" s="129" t="str">
        <f aca="false">IF(ISBLANK(C260),
  "",
IF(DS260=Constants!$B$9,COUNTA($C$11:$C510)+2,IF(DS260=Constants!$B$10,COUNTA($C$11:$C510)+1,IF(DS260=Constants!$B$11,COUNTA($C$11:$C510),DS260))))</f>
        <v/>
      </c>
      <c r="DU260" s="3"/>
      <c r="DV260" s="130" t="n">
        <f aca="false">IF(OR(ISNUMBER(DS260),DS260="DQ",DS260="P",DS260="NS"),
    1,
    0
)</f>
        <v>0</v>
      </c>
      <c r="DW260" s="130" t="n">
        <v>250</v>
      </c>
      <c r="DX260" s="130" t="str">
        <f aca="false">IF(ISBLANK($C260),"",IF(ISNUMBER(DT260),DT260+ROW($B260)/1000,""))</f>
        <v/>
      </c>
      <c r="DY260" s="130" t="str">
        <f aca="false">IF(ISNUMBER(DX260), RANK(DX260,DX$11:DX$510,1), "")</f>
        <v/>
      </c>
      <c r="DZ260" s="130" t="str">
        <f aca="false">IF(ISBLANK($C260),
    "",
    $B260
)</f>
        <v/>
      </c>
      <c r="EA260" s="130" t="str">
        <f aca="false">IF(ISBLANK($C260),
    "",
    $C260
)</f>
        <v/>
      </c>
      <c r="EB260" s="130" t="str">
        <f aca="false">IF(ISBLANK($C260),
    "",
    $D260
)</f>
        <v/>
      </c>
      <c r="EC260" s="130" t="str">
        <f aca="false">IF(ISBLANK($C260),"",$DQ260)</f>
        <v/>
      </c>
      <c r="ED260" s="131" t="str">
        <f aca="false">DP260</f>
        <v/>
      </c>
      <c r="EE260" s="130" t="str">
        <f aca="false">IF(ISBLANK($C260),
    "",
    DS260
)</f>
        <v/>
      </c>
      <c r="EF260" s="132" t="str">
        <f aca="false">IF(DW260&gt;DV$10,
    "",
    VLOOKUP(DW260,DY$11:EE758,7,FALSE())
)</f>
        <v/>
      </c>
      <c r="EG260" s="133" t="str">
        <f aca="false">IF(DW260&gt;DV$10,
    "",
    VLOOKUP(DW260,DY$11:EE758,2,FALSE())
)</f>
        <v/>
      </c>
      <c r="EH260" s="133" t="str">
        <f aca="false">IF(DW260&gt;DV$10,
    "",
    VLOOKUP(DW260,DY$11:EE758,3,FALSE())
)</f>
        <v/>
      </c>
      <c r="EI260" s="133" t="str">
        <f aca="false">IF(DW260&gt;DV$10,
    "",
    VLOOKUP(DW260,DY$11:EE758,4,FALSE())
)</f>
        <v/>
      </c>
      <c r="EJ260" s="134" t="str">
        <f aca="false">IF(DW260&gt;DV$10,
    "",
    VLOOKUP(DW260,DY$11:EE758,6,FALSE())
)</f>
        <v/>
      </c>
      <c r="EK260" s="59"/>
    </row>
    <row r="261" customFormat="false" ht="15.75" hidden="false" customHeight="false" outlineLevel="0" collapsed="false">
      <c r="A261" s="3"/>
      <c r="B261" s="153"/>
      <c r="C261" s="154"/>
      <c r="D261" s="135"/>
      <c r="E261" s="158"/>
      <c r="F261" s="137"/>
      <c r="G261" s="137"/>
      <c r="H261" s="138"/>
      <c r="I261" s="139"/>
      <c r="J261" s="140"/>
      <c r="K261" s="140"/>
      <c r="L261" s="140"/>
      <c r="M261" s="140"/>
      <c r="N261" s="141"/>
      <c r="O261" s="142"/>
      <c r="P261" s="137"/>
      <c r="Q261" s="138"/>
      <c r="R261" s="139"/>
      <c r="S261" s="140"/>
      <c r="T261" s="140"/>
      <c r="U261" s="140"/>
      <c r="V261" s="140"/>
      <c r="W261" s="141"/>
      <c r="X261" s="142"/>
      <c r="Y261" s="137"/>
      <c r="Z261" s="138"/>
      <c r="AA261" s="139"/>
      <c r="AB261" s="140"/>
      <c r="AC261" s="140"/>
      <c r="AD261" s="140"/>
      <c r="AE261" s="140"/>
      <c r="AF261" s="141"/>
      <c r="AG261" s="143"/>
      <c r="AH261" s="139"/>
      <c r="AI261" s="116"/>
      <c r="AJ261" s="116" t="str">
        <f aca="false">IF(ISBLANK($C261),
  "",
IF(E261=Constants!$B$7,
  TRUE(),
IF(E261=Constants!$B$8,
  FALSE(),
  TRUE()
)))</f>
        <v/>
      </c>
      <c r="AK261" s="117" t="str">
        <f aca="false">IF(ISBLANK($C261),"",IF(F261=Constants!$B$8,FALSE(),TRUE()))</f>
        <v/>
      </c>
      <c r="AL261" s="117" t="str">
        <f aca="false">IF(ISBLANK($C261),"",COUNTA($G261:$O261)&gt;0)</f>
        <v/>
      </c>
      <c r="AM261" s="117" t="str">
        <f aca="false">IF(OR(ISBLANK($C261),$AL261&lt;&gt;TRUE()),"",IF(ISBLANK(G261),Constants!$B$27,MAX(0,G261)))</f>
        <v/>
      </c>
      <c r="AN261" s="117" t="str">
        <f aca="false">IF(OR(ISBLANK($C261),$AL261&lt;&gt;TRUE()),"",IF(ISBLANK(H261),Constants!$B$28,MAX(0,H261)))</f>
        <v/>
      </c>
      <c r="AO261" s="117" t="str">
        <f aca="false">IF(OR(ISBLANK($C261),$AL261&lt;&gt;TRUE()),"",IF(J261=Constants!$B$7,TRUE(),IF(J261=Constants!$B$8,FALSE(),TRUE())))</f>
        <v/>
      </c>
      <c r="AP261" s="117" t="str">
        <f aca="false">IF(OR(ISBLANK($C261),$AL261&lt;&gt;TRUE()),"",IF(I261=Constants!$B$7,TRUE(),IF(I261=Constants!$B$8,FALSE(),TRUE())))</f>
        <v/>
      </c>
      <c r="AQ261" s="117" t="str">
        <f aca="false">IF(OR(ISBLANK($C261),$AL261&lt;&gt;TRUE()),"",IF(K261=Constants!$B$33,TRUE(),IF(K261=Constants!$B$34,FALSE(),IF(AND(ISNUMBER(O261),OR(ISBLANK(N261),N261=0)),TRUE(),IF(AND(ISBLANK(O261),ISNUMBER(N261),N261&lt;&gt;0),FALSE(),"")))))</f>
        <v/>
      </c>
      <c r="AR261" s="117" t="str">
        <f aca="false">IF(OR(ISBLANK($C261),$AL261&lt;&gt;TRUE()),"",IF(ISBLANK(L261),Constants!$B$35,MAX(0,MIN(Constants!$B$31,L261))))</f>
        <v/>
      </c>
      <c r="AS261" s="117" t="str">
        <f aca="false">IF(OR(ISBLANK($C261),$AL261&lt;&gt;TRUE()),"",IF(ISBLANK(M261),Constants!$B$35,MAX(0,MIN(Constants!$B$32,M261))))</f>
        <v/>
      </c>
      <c r="AT261" s="117" t="str">
        <f aca="false">IF(ISBLANK($C261),"",COUNTA($P261:$X261)&gt;0)</f>
        <v/>
      </c>
      <c r="AU261" s="117" t="str">
        <f aca="false">IF(OR(ISBLANK($C261),$AT261&lt;&gt;TRUE()),"",IF(ISBLANK(P261),Constants!$B$27,MAX(0,P261)))</f>
        <v/>
      </c>
      <c r="AV261" s="117" t="str">
        <f aca="false">IF(OR(ISBLANK($C261),$AT261&lt;&gt;TRUE()),"",IF(ISBLANK(Q261),Constants!$B$28,MAX(0,Q261)))</f>
        <v/>
      </c>
      <c r="AW261" s="117" t="str">
        <f aca="false">IF(OR(ISBLANK($C261),$AT261&lt;&gt;TRUE()),"",IF(S261=Constants!$B$7,TRUE(),IF(S261=Constants!$B$8,FALSE(),TRUE())))</f>
        <v/>
      </c>
      <c r="AX261" s="117" t="str">
        <f aca="false">IF(OR(ISBLANK($C261),$AT261&lt;&gt;TRUE()),"",IF(R261=Constants!$B$7,TRUE(),IF(R261=Constants!$B$8,FALSE(),TRUE())))</f>
        <v/>
      </c>
      <c r="AY261" s="117" t="str">
        <f aca="false">IF(OR(ISBLANK($C261),$AT261&lt;&gt;TRUE()),"",IF(T261=Constants!$B$33,TRUE(),IF(T261=Constants!$B$34,FALSE(),IF(AND(ISNUMBER(X261),OR(ISBLANK(W261),W261=0)),TRUE(),IF(AND(ISBLANK(X261),ISNUMBER(W261),W261&lt;&gt;0),FALSE(),"")))))</f>
        <v/>
      </c>
      <c r="AZ261" s="117" t="str">
        <f aca="false">IF(OR(ISBLANK($C261),$AT261&lt;&gt;TRUE()),"",IF(ISBLANK(U261),Constants!$B$35,MAX(0,MIN(Constants!$B$31,U261))))</f>
        <v/>
      </c>
      <c r="BA261" s="117" t="str">
        <f aca="false">IF(OR(ISBLANK($C261),$AT261&lt;&gt;TRUE()),"",IF(ISBLANK(V261),Constants!$B$35,MAX(0,MIN(Constants!$B$32,V261))))</f>
        <v/>
      </c>
      <c r="BB261" s="117" t="str">
        <f aca="false">IF(ISBLANK($C261),"",COUNTA($Y261:$AG261)&gt;0)</f>
        <v/>
      </c>
      <c r="BC261" s="117" t="str">
        <f aca="false">IF(OR(ISBLANK($C261),$BB261&lt;&gt;TRUE()),"",IF(ISBLANK(Y261),Constants!$B$27,MAX(0,Y261)))</f>
        <v/>
      </c>
      <c r="BD261" s="117" t="str">
        <f aca="false">IF(OR(ISBLANK($C261),$BB261&lt;&gt;TRUE()),"",IF(ISBLANK(Z261),Constants!$B$28,MAX(0,Z261)))</f>
        <v/>
      </c>
      <c r="BE261" s="117" t="str">
        <f aca="false">IF(OR(ISBLANK($C261),$BB261&lt;&gt;TRUE()),"",IF(AB261=Constants!$B$7,TRUE(),IF(AB261=Constants!$B$8,FALSE(),TRUE())))</f>
        <v/>
      </c>
      <c r="BF261" s="117" t="str">
        <f aca="false">IF(OR(ISBLANK($C261),$BB261&lt;&gt;TRUE()),"",IF(AA261=Constants!$B$7,TRUE(),IF(AA261=Constants!$B$8,FALSE(),TRUE())))</f>
        <v/>
      </c>
      <c r="BG261" s="117" t="str">
        <f aca="false">IF(OR(ISBLANK($C261),$BB261&lt;&gt;TRUE()),"",IF(AC261=Constants!$B$33,TRUE(),IF(AC261=Constants!$B$34,FALSE(),IF(AND(ISNUMBER(AG261),OR(ISBLANK(AF261),AF261=0)),TRUE(),IF(AND(ISBLANK(AG261),ISNUMBER(AF261),AF261&lt;&gt;0),FALSE(),"")))))</f>
        <v/>
      </c>
      <c r="BH261" s="117" t="str">
        <f aca="false">IF(OR(ISBLANK($C261),$BB261&lt;&gt;TRUE()),"",IF(ISBLANK(AD261),Constants!$B$35,MAX(0,MIN(Constants!$B$31,AD261))))</f>
        <v/>
      </c>
      <c r="BI261" s="117" t="str">
        <f aca="false">IF(OR(ISBLANK($C261),$BB261&lt;&gt;TRUE()),"",IF(ISBLANK(AE261),Constants!$B$35,MAX(0,MIN(Constants!$B$32,AE261))))</f>
        <v/>
      </c>
      <c r="BJ261" s="118" t="str">
        <f aca="false">IF(ISBLANK($C261),
  "",
IF(AH261=Constants!$B$7,
  TRUE(),
IF(AH261=Constants!$B$8,
  FALSE(),
  FALSE()
)))</f>
        <v/>
      </c>
      <c r="BK261" s="117" t="str">
        <f aca="false">IF(ISBLANK($C261),"",IF($BJ261,Constants!$B$9,IF(COUNTA($E261:$AH261)=0,Constants!$B$10,IF(NOT($AK261),Constants!$B$11,IF(AND(NOT(ISNUMBER($BM261)),COUNTA($O261,$X261,$AG261)&gt;0),Constants!$B$13,Constants!$B$12)))))</f>
        <v/>
      </c>
      <c r="BL261" s="117" t="str">
        <f aca="false">IF(ISBLANK($C261),"",IF($BK261&lt;&gt;Constants!$B$12,$BK261,Constants!$B$4))</f>
        <v/>
      </c>
      <c r="BM261" s="116" t="str">
        <f aca="false">IF(OR(ISBLANK($D$8), NOT(ISNUMBER($D$8))), Constants!$B$17,$D$8)</f>
        <v>ERROR: Set Target Time in cell D8</v>
      </c>
      <c r="BN261" s="119" t="str">
        <f aca="false">IF(OR($BK261&lt;&gt;Constants!$B$12,$AL261&lt;&gt;TRUE()),"",IF(NOT($AO261),TRUE(),IF($AQ261="","",$AQ261)))</f>
        <v/>
      </c>
      <c r="BO261" s="120" t="n">
        <f aca="false">IF(BN261="",FALSE(),IF(NOT($AO261),TRUE(),IF($AQ261,ISNUMBER(O261),ISNUMBER(N261))))</f>
        <v>0</v>
      </c>
      <c r="BP261" s="121" t="str">
        <f aca="false">IF(BO261,IF($AJ261,1,Constants!$B$22)*POWER(Constants!$B$23,MAX($AM261,0))*POWER(Constants!$B$24,MAX($AN261,0)),"")</f>
        <v/>
      </c>
      <c r="BQ261" s="117" t="str">
        <f aca="false">IF(OR($BK261&lt;&gt;Constants!$B$12,NOT($BO261)),"",IF(NOT($AO261),0,Constants!$B$19*IF($AQ261,1,MAX(0,MIN(1,(Constants!$B$20-N261)/Constants!$B$20)))))</f>
        <v/>
      </c>
      <c r="BR261" s="117" t="str">
        <f aca="false">IF(BQ261="","",BQ261*IF($AP261,1,Constants!$B$25)*BP261)</f>
        <v/>
      </c>
      <c r="BS261" s="117" t="str">
        <f aca="false">IF(OR($BK261&lt;&gt;Constants!$B$12,NOT($BO261)),"",IF(NOT($AO261),0,IF(NOT($AQ261),0,MAX(0,Constants!$B$21*(1-ABS(O261-$BM261)/$BM261)))))</f>
        <v/>
      </c>
      <c r="BT261" s="117" t="str">
        <f aca="false">IF(BS261="","",BS261*BP261)</f>
        <v/>
      </c>
      <c r="BU261" s="117" t="str">
        <f aca="false">IF(OR($BK261&lt;&gt;Constants!$B$12,NOT($BO261)),"",IF(OR(NOT($AO261),NOT($AP261)),0,MIN(Constants!$B$18,(Constants!$B$29*$AR261+Constants!$B$30*$AS261)*IF($AQ261,1,MAX(0,MIN(1,(Constants!$B$20-N261)/Constants!$B$20))))))</f>
        <v/>
      </c>
      <c r="BV261" s="117" t="str">
        <f aca="false">IF(BU261="","",BU261*BP261)</f>
        <v/>
      </c>
      <c r="BW261" s="122" t="str">
        <f aca="false">IF(OR($BK261&lt;&gt;Constants!$B$12,NOT($BO261)),"",BR261+BT261+BV261)</f>
        <v/>
      </c>
      <c r="BX261" s="119" t="str">
        <f aca="false">IF(OR($BK261&lt;&gt;Constants!$B$12,$AT261&lt;&gt;TRUE()),"",IF(NOT($AW261),TRUE(),IF($AY261="","",$AY261)))</f>
        <v/>
      </c>
      <c r="BY261" s="120" t="n">
        <f aca="false">IF(BX261="",FALSE(),IF(NOT($AW261),TRUE(),IF($AY261,ISNUMBER(X261),ISNUMBER(W261))))</f>
        <v>0</v>
      </c>
      <c r="BZ261" s="121" t="str">
        <f aca="false">IF(BY261,IF($AJ261,1,Constants!$B$22)*POWER(Constants!$B$23,MAX($AU261,0))*POWER(Constants!$B$24,MAX($AV261,0)),"")</f>
        <v/>
      </c>
      <c r="CA261" s="117" t="str">
        <f aca="false">IF(OR($BK261&lt;&gt;Constants!$B$12,NOT($BY261)),"",IF(NOT($AW261),0,Constants!$B$19*IF($AY261,1,MAX(0,MIN(1,(Constants!$B$20-W261)/Constants!$B$20)))))</f>
        <v/>
      </c>
      <c r="CB261" s="117" t="str">
        <f aca="false">IF(CA261="","",CA261*IF($AX261,1,Constants!$B$25)*BZ261)</f>
        <v/>
      </c>
      <c r="CC261" s="117" t="str">
        <f aca="false">IF(OR($BK261&lt;&gt;Constants!$B$12,NOT($BY261)),"",IF(NOT($AW261),0,IF(NOT($AY261),0,MAX(0,Constants!$B$21*(1-ABS(X261-$BM261)/$BM261)))))</f>
        <v/>
      </c>
      <c r="CD261" s="117" t="str">
        <f aca="false">IF(CC261="","",CC261*BZ261)</f>
        <v/>
      </c>
      <c r="CE261" s="117" t="str">
        <f aca="false">IF(OR($BK261&lt;&gt;Constants!$B$12,NOT($BY261)),"",IF(OR(NOT($AW261),NOT($AX261)),0,MIN(Constants!$B$18,(Constants!$B$29*$AZ261+Constants!$B$30*$BA261)*IF($AY261,1,MAX(0,MIN(1,(Constants!$B$20-W261)/Constants!$B$20))))))</f>
        <v/>
      </c>
      <c r="CF261" s="117" t="str">
        <f aca="false">IF(CE261="","",CE261*BZ261)</f>
        <v/>
      </c>
      <c r="CG261" s="122" t="str">
        <f aca="false">IF(OR($BK261&lt;&gt;Constants!$B$12,NOT($BY261)),"",CB261+CD261+CF261)</f>
        <v/>
      </c>
      <c r="CH261" s="119" t="n">
        <f aca="false">IF(OR(BN261="",BX261=""),TRUE(),BN261&lt;&gt;BX261)</f>
        <v>1</v>
      </c>
      <c r="CI261" s="117" t="str">
        <f aca="false">IF(OR($BK261&lt;&gt;Constants!$B$12,$BB261&lt;&gt;TRUE(),NOT($CH261)),"",IF(NOT($BE261),TRUE(),IF($BG261="","",$BG261)))</f>
        <v/>
      </c>
      <c r="CJ261" s="120" t="n">
        <f aca="false">IF(CI261="",FALSE(),IF(NOT($BE261),TRUE(),IF($BG261,ISNUMBER(AG261),ISNUMBER(AF261))))</f>
        <v>0</v>
      </c>
      <c r="CK261" s="121" t="str">
        <f aca="false">IF(CJ261,IF($AJ261,1,Constants!$B$22)*POWER(Constants!$B$23,MAX($BC261,0))*POWER(Constants!$B$24,MAX($BD261,0)),"")</f>
        <v/>
      </c>
      <c r="CL261" s="117" t="str">
        <f aca="false">IF(OR($BK261&lt;&gt;Constants!$B$12,NOT($CJ261)),"",IF(NOT($BE261),0,Constants!$B$19*IF($BG261,1,MAX(0,MIN(1,(Constants!$B$20-AF261)/Constants!$B$20)))))</f>
        <v/>
      </c>
      <c r="CM261" s="117" t="str">
        <f aca="false">IF(CL261="","",CL261*IF($BF261,1,Constants!$B$25)*CK261)</f>
        <v/>
      </c>
      <c r="CN261" s="117" t="str">
        <f aca="false">IF(OR($BK261&lt;&gt;Constants!$B$12,NOT($CJ261)),"",IF(NOT($BE261),0,IF(NOT($BG261),0,MAX(0,Constants!$B$21*(1-ABS(AG261-$BM261)/$BM261)))))</f>
        <v/>
      </c>
      <c r="CO261" s="117" t="str">
        <f aca="false">IF(CN261="","",CN261*CK261)</f>
        <v/>
      </c>
      <c r="CP261" s="117" t="str">
        <f aca="false">IF(OR($BK261&lt;&gt;Constants!$B$12,NOT($CJ261)),"",IF(OR(NOT($BE261),NOT($BF261)),0,MIN(Constants!$B$18,(Constants!$B$29*$BH261+Constants!$B$30*$BI261)*IF($BG261,1,MAX(0,MIN(1,(Constants!$B$20-AF261)/Constants!$B$20))))))</f>
        <v/>
      </c>
      <c r="CQ261" s="117" t="str">
        <f aca="false">IF(CP261="","",CP261*CK261)</f>
        <v/>
      </c>
      <c r="CR261" s="122" t="str">
        <f aca="false">IF(OR($BK261&lt;&gt;Constants!$B$12,NOT($CJ261)),"",CM261+CO261+CQ261)</f>
        <v/>
      </c>
      <c r="CS261" s="116" t="str">
        <f aca="false">IF(OR($BK261&lt;&gt;Constants!$B$12,ISBLANK($C261)),"",BW261)</f>
        <v/>
      </c>
      <c r="CT261" s="117" t="str">
        <f aca="false">IF(OR($BK261&lt;&gt;Constants!$B$12,ISBLANK($C261)),"",CG261)</f>
        <v/>
      </c>
      <c r="CU261" s="118" t="str">
        <f aca="false">IF(OR($BK261&lt;&gt;Constants!$B$12,ISBLANK($C261)),"",CR261)</f>
        <v/>
      </c>
      <c r="CV261" s="117" t="str">
        <f aca="false">IF(OR($BK261&lt;&gt;Constants!$B$12,ISBLANK($C261)),"",IF(COUNT(CS261:CU261)=0,0,MAX(CS261:CU261)))</f>
        <v/>
      </c>
      <c r="CW261" s="117" t="str">
        <f aca="false">IF($BK261&lt;&gt;Constants!$B$12,"",CV261)</f>
        <v/>
      </c>
      <c r="CX261" s="117" t="str">
        <f aca="false">IF(ISNUMBER(CW261), RANK(CW261,$CW$11:$CW$510), "")</f>
        <v/>
      </c>
      <c r="CY261" s="116" t="str">
        <f aca="false">IF(OR($BK261&lt;&gt;Constants!$B$12,ISBLANK($C261)),"",MAX(BT261,CD261,CO261))</f>
        <v/>
      </c>
      <c r="CZ261" s="117" t="str">
        <f aca="false">IF(ISNUMBER(CY261), RANK(CY261,CY$11:CY$510), "")</f>
        <v/>
      </c>
      <c r="DA261" s="117" t="str">
        <f aca="false">IF(OR($BK261&lt;&gt;Constants!$B$12,ISBLANK($C261)),"",MAX(AM261,AU261,IF($CH261,BC261,0)))</f>
        <v/>
      </c>
      <c r="DB261" s="117" t="str">
        <f aca="false">IF(ISNUMBER(DA261), RANK(DA261,DA$11:DA$510,1), "")</f>
        <v/>
      </c>
      <c r="DC261" s="117" t="str">
        <f aca="false">IF(OR($BK261&lt;&gt;Constants!$B$12,ISBLANK($C261)),"",MAX(BV261,CF261,CQ261))</f>
        <v/>
      </c>
      <c r="DD261" s="117" t="str">
        <f aca="false">IF(ISNUMBER(DC261),RANK(DC261,DC$11:DC$510),"")</f>
        <v/>
      </c>
      <c r="DE261" s="123" t="str">
        <f aca="false">IFERROR(IF(OR($BK261&lt;&gt;Constants!$B$12, ISBLANK($C261)),"",LARGE(CS261:CU261,2)), 0)</f>
        <v/>
      </c>
      <c r="DF261" s="118" t="str">
        <f aca="false">IF(ISNUMBER(DE261), RANK(DE261,DE$11:DE$510), "")</f>
        <v/>
      </c>
      <c r="DG261" s="117" t="str">
        <f aca="false">IF(ISBLANK($C261),"",IF(BK261=Constants!$B$12,RANK($CX261, $CX$11:$CX$510, 1)+
SUMPRODUCT(--($CX$11:$CX$510=$CX261),--($CZ261&gt;$CZ$11:$CZ$510))+
SUMPRODUCT(--($CX$11:$CX$510=$CX261),--($CZ261=$CZ$11:$CZ$510),--($DB261&gt;$DB$11:$DB$510))+
SUMPRODUCT(--($CX$11:$CX$510=$CX261),--($CZ261=$CZ$11:$CZ$510),--($DB261=$DB$11:$DB$510), --($DD261&gt;$DD$11:$DD$510))+
SUMPRODUCT(--($CX$11:$CX$510=$CX261),--($CZ261=$CZ$11:$CZ$510),--($DB261=$DB$11:$DB$510), --($DD261=$DD$11:$DD$510), --($DF261&gt;$DF$11:$DF$510))
,BK261)
)</f>
        <v/>
      </c>
      <c r="DH261" s="117" t="str">
        <f aca="false">IF(ISBLANK(C261),"",IF(BK261&lt;&gt;Constants!$B$12, BK261, CX261-DG261))</f>
        <v/>
      </c>
      <c r="DI261" s="118"/>
      <c r="DJ261" s="124"/>
      <c r="DK261" s="125" t="str">
        <f aca="false">IF(ISBLANK($C261),"",IF($BK261=Constants!$B$13,$BM261,""))</f>
        <v/>
      </c>
      <c r="DL261" s="124" t="str">
        <f aca="false">IF(ISBLANK($C261),"",IF($BK261&lt;&gt;Constants!$B$12,"",IF(COUNT($CS261:$CU261)=0,"",MATCH($CV261,$CS261:$CU261,0))))</f>
        <v/>
      </c>
      <c r="DM261" s="126" t="str">
        <f aca="false">IF(ISNUMBER($DL261),CHOOSE($DL261,$BR261,$CB261,$CM261),"")</f>
        <v/>
      </c>
      <c r="DN261" s="126" t="str">
        <f aca="false">IF(ISNUMBER($DL261),CHOOSE($DL261,$BT261,$CD261,$CO261),"")</f>
        <v/>
      </c>
      <c r="DO261" s="126" t="str">
        <f aca="false">IF(ISNUMBER($DL261),CHOOSE($DL261,$BV261,$CF261,$CQ261),"")</f>
        <v/>
      </c>
      <c r="DP261" s="127" t="str">
        <f aca="false">IF(ISBLANK(C261),"",IF(BK261&lt;&gt;Constants!$B$12, BK261 ,CW261))</f>
        <v/>
      </c>
      <c r="DQ261" s="128" t="str">
        <f aca="false">IF(ISBLANK($C261),"",IF($BK261&lt;&gt;Constants!$B$12,$BK261,$BL261))</f>
        <v/>
      </c>
      <c r="DR261" s="128" t="str">
        <f aca="false">IF(ISBLANK(C261),"",DH261)</f>
        <v/>
      </c>
      <c r="DS261" s="128" t="str">
        <f aca="false">IF(ISBLANK(C261),"",DG261)</f>
        <v/>
      </c>
      <c r="DT261" s="129" t="str">
        <f aca="false">IF(ISBLANK(C261),
  "",
IF(DS261=Constants!$B$9,COUNTA($C$11:$C510)+2,IF(DS261=Constants!$B$10,COUNTA($C$11:$C510)+1,IF(DS261=Constants!$B$11,COUNTA($C$11:$C510),DS261))))</f>
        <v/>
      </c>
      <c r="DU261" s="3"/>
      <c r="DV261" s="130" t="n">
        <f aca="false">IF(OR(ISNUMBER(DS261),DS261="DQ",DS261="P",DS261="NS"),
    1,
    0
)</f>
        <v>0</v>
      </c>
      <c r="DW261" s="130" t="n">
        <v>251</v>
      </c>
      <c r="DX261" s="130" t="str">
        <f aca="false">IF(ISBLANK($C261),"",IF(ISNUMBER(DT261),DT261+ROW($B261)/1000,""))</f>
        <v/>
      </c>
      <c r="DY261" s="130" t="str">
        <f aca="false">IF(ISNUMBER(DX261), RANK(DX261,DX$11:DX$510,1), "")</f>
        <v/>
      </c>
      <c r="DZ261" s="130" t="str">
        <f aca="false">IF(ISBLANK($C261),
    "",
    $B261
)</f>
        <v/>
      </c>
      <c r="EA261" s="130" t="str">
        <f aca="false">IF(ISBLANK($C261),
    "",
    $C261
)</f>
        <v/>
      </c>
      <c r="EB261" s="130" t="str">
        <f aca="false">IF(ISBLANK($C261),
    "",
    $D261
)</f>
        <v/>
      </c>
      <c r="EC261" s="130" t="str">
        <f aca="false">IF(ISBLANK($C261),"",$DQ261)</f>
        <v/>
      </c>
      <c r="ED261" s="131" t="str">
        <f aca="false">DP261</f>
        <v/>
      </c>
      <c r="EE261" s="130" t="str">
        <f aca="false">IF(ISBLANK($C261),
    "",
    DS261
)</f>
        <v/>
      </c>
      <c r="EF261" s="132" t="str">
        <f aca="false">IF(DW261&gt;DV$10,
    "",
    VLOOKUP(DW261,DY$11:EE759,7,FALSE())
)</f>
        <v/>
      </c>
      <c r="EG261" s="133" t="str">
        <f aca="false">IF(DW261&gt;DV$10,
    "",
    VLOOKUP(DW261,DY$11:EE759,2,FALSE())
)</f>
        <v/>
      </c>
      <c r="EH261" s="133" t="str">
        <f aca="false">IF(DW261&gt;DV$10,
    "",
    VLOOKUP(DW261,DY$11:EE759,3,FALSE())
)</f>
        <v/>
      </c>
      <c r="EI261" s="133" t="str">
        <f aca="false">IF(DW261&gt;DV$10,
    "",
    VLOOKUP(DW261,DY$11:EE759,4,FALSE())
)</f>
        <v/>
      </c>
      <c r="EJ261" s="134" t="str">
        <f aca="false">IF(DW261&gt;DV$10,
    "",
    VLOOKUP(DW261,DY$11:EE759,6,FALSE())
)</f>
        <v/>
      </c>
      <c r="EK261" s="59"/>
    </row>
    <row r="262" customFormat="false" ht="15.75" hidden="false" customHeight="false" outlineLevel="0" collapsed="false">
      <c r="A262" s="3"/>
      <c r="B262" s="153"/>
      <c r="C262" s="154"/>
      <c r="D262" s="135"/>
      <c r="E262" s="158"/>
      <c r="F262" s="137"/>
      <c r="G262" s="137"/>
      <c r="H262" s="138"/>
      <c r="I262" s="139"/>
      <c r="J262" s="140"/>
      <c r="K262" s="140"/>
      <c r="L262" s="140"/>
      <c r="M262" s="140"/>
      <c r="N262" s="141"/>
      <c r="O262" s="142"/>
      <c r="P262" s="137"/>
      <c r="Q262" s="138"/>
      <c r="R262" s="139"/>
      <c r="S262" s="140"/>
      <c r="T262" s="140"/>
      <c r="U262" s="140"/>
      <c r="V262" s="140"/>
      <c r="W262" s="141"/>
      <c r="X262" s="142"/>
      <c r="Y262" s="137"/>
      <c r="Z262" s="138"/>
      <c r="AA262" s="139"/>
      <c r="AB262" s="140"/>
      <c r="AC262" s="140"/>
      <c r="AD262" s="140"/>
      <c r="AE262" s="140"/>
      <c r="AF262" s="141"/>
      <c r="AG262" s="143"/>
      <c r="AH262" s="139"/>
      <c r="AI262" s="116"/>
      <c r="AJ262" s="116" t="str">
        <f aca="false">IF(ISBLANK($C262),
  "",
IF(E262=Constants!$B$7,
  TRUE(),
IF(E262=Constants!$B$8,
  FALSE(),
  TRUE()
)))</f>
        <v/>
      </c>
      <c r="AK262" s="117" t="str">
        <f aca="false">IF(ISBLANK($C262),"",IF(F262=Constants!$B$8,FALSE(),TRUE()))</f>
        <v/>
      </c>
      <c r="AL262" s="117" t="str">
        <f aca="false">IF(ISBLANK($C262),"",COUNTA($G262:$O262)&gt;0)</f>
        <v/>
      </c>
      <c r="AM262" s="117" t="str">
        <f aca="false">IF(OR(ISBLANK($C262),$AL262&lt;&gt;TRUE()),"",IF(ISBLANK(G262),Constants!$B$27,MAX(0,G262)))</f>
        <v/>
      </c>
      <c r="AN262" s="117" t="str">
        <f aca="false">IF(OR(ISBLANK($C262),$AL262&lt;&gt;TRUE()),"",IF(ISBLANK(H262),Constants!$B$28,MAX(0,H262)))</f>
        <v/>
      </c>
      <c r="AO262" s="117" t="str">
        <f aca="false">IF(OR(ISBLANK($C262),$AL262&lt;&gt;TRUE()),"",IF(J262=Constants!$B$7,TRUE(),IF(J262=Constants!$B$8,FALSE(),TRUE())))</f>
        <v/>
      </c>
      <c r="AP262" s="117" t="str">
        <f aca="false">IF(OR(ISBLANK($C262),$AL262&lt;&gt;TRUE()),"",IF(I262=Constants!$B$7,TRUE(),IF(I262=Constants!$B$8,FALSE(),TRUE())))</f>
        <v/>
      </c>
      <c r="AQ262" s="117" t="str">
        <f aca="false">IF(OR(ISBLANK($C262),$AL262&lt;&gt;TRUE()),"",IF(K262=Constants!$B$33,TRUE(),IF(K262=Constants!$B$34,FALSE(),IF(AND(ISNUMBER(O262),OR(ISBLANK(N262),N262=0)),TRUE(),IF(AND(ISBLANK(O262),ISNUMBER(N262),N262&lt;&gt;0),FALSE(),"")))))</f>
        <v/>
      </c>
      <c r="AR262" s="117" t="str">
        <f aca="false">IF(OR(ISBLANK($C262),$AL262&lt;&gt;TRUE()),"",IF(ISBLANK(L262),Constants!$B$35,MAX(0,MIN(Constants!$B$31,L262))))</f>
        <v/>
      </c>
      <c r="AS262" s="117" t="str">
        <f aca="false">IF(OR(ISBLANK($C262),$AL262&lt;&gt;TRUE()),"",IF(ISBLANK(M262),Constants!$B$35,MAX(0,MIN(Constants!$B$32,M262))))</f>
        <v/>
      </c>
      <c r="AT262" s="117" t="str">
        <f aca="false">IF(ISBLANK($C262),"",COUNTA($P262:$X262)&gt;0)</f>
        <v/>
      </c>
      <c r="AU262" s="117" t="str">
        <f aca="false">IF(OR(ISBLANK($C262),$AT262&lt;&gt;TRUE()),"",IF(ISBLANK(P262),Constants!$B$27,MAX(0,P262)))</f>
        <v/>
      </c>
      <c r="AV262" s="117" t="str">
        <f aca="false">IF(OR(ISBLANK($C262),$AT262&lt;&gt;TRUE()),"",IF(ISBLANK(Q262),Constants!$B$28,MAX(0,Q262)))</f>
        <v/>
      </c>
      <c r="AW262" s="117" t="str">
        <f aca="false">IF(OR(ISBLANK($C262),$AT262&lt;&gt;TRUE()),"",IF(S262=Constants!$B$7,TRUE(),IF(S262=Constants!$B$8,FALSE(),TRUE())))</f>
        <v/>
      </c>
      <c r="AX262" s="117" t="str">
        <f aca="false">IF(OR(ISBLANK($C262),$AT262&lt;&gt;TRUE()),"",IF(R262=Constants!$B$7,TRUE(),IF(R262=Constants!$B$8,FALSE(),TRUE())))</f>
        <v/>
      </c>
      <c r="AY262" s="117" t="str">
        <f aca="false">IF(OR(ISBLANK($C262),$AT262&lt;&gt;TRUE()),"",IF(T262=Constants!$B$33,TRUE(),IF(T262=Constants!$B$34,FALSE(),IF(AND(ISNUMBER(X262),OR(ISBLANK(W262),W262=0)),TRUE(),IF(AND(ISBLANK(X262),ISNUMBER(W262),W262&lt;&gt;0),FALSE(),"")))))</f>
        <v/>
      </c>
      <c r="AZ262" s="117" t="str">
        <f aca="false">IF(OR(ISBLANK($C262),$AT262&lt;&gt;TRUE()),"",IF(ISBLANK(U262),Constants!$B$35,MAX(0,MIN(Constants!$B$31,U262))))</f>
        <v/>
      </c>
      <c r="BA262" s="117" t="str">
        <f aca="false">IF(OR(ISBLANK($C262),$AT262&lt;&gt;TRUE()),"",IF(ISBLANK(V262),Constants!$B$35,MAX(0,MIN(Constants!$B$32,V262))))</f>
        <v/>
      </c>
      <c r="BB262" s="117" t="str">
        <f aca="false">IF(ISBLANK($C262),"",COUNTA($Y262:$AG262)&gt;0)</f>
        <v/>
      </c>
      <c r="BC262" s="117" t="str">
        <f aca="false">IF(OR(ISBLANK($C262),$BB262&lt;&gt;TRUE()),"",IF(ISBLANK(Y262),Constants!$B$27,MAX(0,Y262)))</f>
        <v/>
      </c>
      <c r="BD262" s="117" t="str">
        <f aca="false">IF(OR(ISBLANK($C262),$BB262&lt;&gt;TRUE()),"",IF(ISBLANK(Z262),Constants!$B$28,MAX(0,Z262)))</f>
        <v/>
      </c>
      <c r="BE262" s="117" t="str">
        <f aca="false">IF(OR(ISBLANK($C262),$BB262&lt;&gt;TRUE()),"",IF(AB262=Constants!$B$7,TRUE(),IF(AB262=Constants!$B$8,FALSE(),TRUE())))</f>
        <v/>
      </c>
      <c r="BF262" s="117" t="str">
        <f aca="false">IF(OR(ISBLANK($C262),$BB262&lt;&gt;TRUE()),"",IF(AA262=Constants!$B$7,TRUE(),IF(AA262=Constants!$B$8,FALSE(),TRUE())))</f>
        <v/>
      </c>
      <c r="BG262" s="117" t="str">
        <f aca="false">IF(OR(ISBLANK($C262),$BB262&lt;&gt;TRUE()),"",IF(AC262=Constants!$B$33,TRUE(),IF(AC262=Constants!$B$34,FALSE(),IF(AND(ISNUMBER(AG262),OR(ISBLANK(AF262),AF262=0)),TRUE(),IF(AND(ISBLANK(AG262),ISNUMBER(AF262),AF262&lt;&gt;0),FALSE(),"")))))</f>
        <v/>
      </c>
      <c r="BH262" s="117" t="str">
        <f aca="false">IF(OR(ISBLANK($C262),$BB262&lt;&gt;TRUE()),"",IF(ISBLANK(AD262),Constants!$B$35,MAX(0,MIN(Constants!$B$31,AD262))))</f>
        <v/>
      </c>
      <c r="BI262" s="117" t="str">
        <f aca="false">IF(OR(ISBLANK($C262),$BB262&lt;&gt;TRUE()),"",IF(ISBLANK(AE262),Constants!$B$35,MAX(0,MIN(Constants!$B$32,AE262))))</f>
        <v/>
      </c>
      <c r="BJ262" s="118" t="str">
        <f aca="false">IF(ISBLANK($C262),
  "",
IF(AH262=Constants!$B$7,
  TRUE(),
IF(AH262=Constants!$B$8,
  FALSE(),
  FALSE()
)))</f>
        <v/>
      </c>
      <c r="BK262" s="117" t="str">
        <f aca="false">IF(ISBLANK($C262),"",IF($BJ262,Constants!$B$9,IF(COUNTA($E262:$AH262)=0,Constants!$B$10,IF(NOT($AK262),Constants!$B$11,IF(AND(NOT(ISNUMBER($BM262)),COUNTA($O262,$X262,$AG262)&gt;0),Constants!$B$13,Constants!$B$12)))))</f>
        <v/>
      </c>
      <c r="BL262" s="117" t="str">
        <f aca="false">IF(ISBLANK($C262),"",IF($BK262&lt;&gt;Constants!$B$12,$BK262,Constants!$B$4))</f>
        <v/>
      </c>
      <c r="BM262" s="116" t="str">
        <f aca="false">IF(OR(ISBLANK($D$8), NOT(ISNUMBER($D$8))), Constants!$B$17,$D$8)</f>
        <v>ERROR: Set Target Time in cell D8</v>
      </c>
      <c r="BN262" s="119" t="str">
        <f aca="false">IF(OR($BK262&lt;&gt;Constants!$B$12,$AL262&lt;&gt;TRUE()),"",IF(NOT($AO262),TRUE(),IF($AQ262="","",$AQ262)))</f>
        <v/>
      </c>
      <c r="BO262" s="120" t="n">
        <f aca="false">IF(BN262="",FALSE(),IF(NOT($AO262),TRUE(),IF($AQ262,ISNUMBER(O262),ISNUMBER(N262))))</f>
        <v>0</v>
      </c>
      <c r="BP262" s="121" t="str">
        <f aca="false">IF(BO262,IF($AJ262,1,Constants!$B$22)*POWER(Constants!$B$23,MAX($AM262,0))*POWER(Constants!$B$24,MAX($AN262,0)),"")</f>
        <v/>
      </c>
      <c r="BQ262" s="117" t="str">
        <f aca="false">IF(OR($BK262&lt;&gt;Constants!$B$12,NOT($BO262)),"",IF(NOT($AO262),0,Constants!$B$19*IF($AQ262,1,MAX(0,MIN(1,(Constants!$B$20-N262)/Constants!$B$20)))))</f>
        <v/>
      </c>
      <c r="BR262" s="117" t="str">
        <f aca="false">IF(BQ262="","",BQ262*IF($AP262,1,Constants!$B$25)*BP262)</f>
        <v/>
      </c>
      <c r="BS262" s="117" t="str">
        <f aca="false">IF(OR($BK262&lt;&gt;Constants!$B$12,NOT($BO262)),"",IF(NOT($AO262),0,IF(NOT($AQ262),0,MAX(0,Constants!$B$21*(1-ABS(O262-$BM262)/$BM262)))))</f>
        <v/>
      </c>
      <c r="BT262" s="117" t="str">
        <f aca="false">IF(BS262="","",BS262*BP262)</f>
        <v/>
      </c>
      <c r="BU262" s="117" t="str">
        <f aca="false">IF(OR($BK262&lt;&gt;Constants!$B$12,NOT($BO262)),"",IF(OR(NOT($AO262),NOT($AP262)),0,MIN(Constants!$B$18,(Constants!$B$29*$AR262+Constants!$B$30*$AS262)*IF($AQ262,1,MAX(0,MIN(1,(Constants!$B$20-N262)/Constants!$B$20))))))</f>
        <v/>
      </c>
      <c r="BV262" s="117" t="str">
        <f aca="false">IF(BU262="","",BU262*BP262)</f>
        <v/>
      </c>
      <c r="BW262" s="122" t="str">
        <f aca="false">IF(OR($BK262&lt;&gt;Constants!$B$12,NOT($BO262)),"",BR262+BT262+BV262)</f>
        <v/>
      </c>
      <c r="BX262" s="119" t="str">
        <f aca="false">IF(OR($BK262&lt;&gt;Constants!$B$12,$AT262&lt;&gt;TRUE()),"",IF(NOT($AW262),TRUE(),IF($AY262="","",$AY262)))</f>
        <v/>
      </c>
      <c r="BY262" s="120" t="n">
        <f aca="false">IF(BX262="",FALSE(),IF(NOT($AW262),TRUE(),IF($AY262,ISNUMBER(X262),ISNUMBER(W262))))</f>
        <v>0</v>
      </c>
      <c r="BZ262" s="121" t="str">
        <f aca="false">IF(BY262,IF($AJ262,1,Constants!$B$22)*POWER(Constants!$B$23,MAX($AU262,0))*POWER(Constants!$B$24,MAX($AV262,0)),"")</f>
        <v/>
      </c>
      <c r="CA262" s="117" t="str">
        <f aca="false">IF(OR($BK262&lt;&gt;Constants!$B$12,NOT($BY262)),"",IF(NOT($AW262),0,Constants!$B$19*IF($AY262,1,MAX(0,MIN(1,(Constants!$B$20-W262)/Constants!$B$20)))))</f>
        <v/>
      </c>
      <c r="CB262" s="117" t="str">
        <f aca="false">IF(CA262="","",CA262*IF($AX262,1,Constants!$B$25)*BZ262)</f>
        <v/>
      </c>
      <c r="CC262" s="117" t="str">
        <f aca="false">IF(OR($BK262&lt;&gt;Constants!$B$12,NOT($BY262)),"",IF(NOT($AW262),0,IF(NOT($AY262),0,MAX(0,Constants!$B$21*(1-ABS(X262-$BM262)/$BM262)))))</f>
        <v/>
      </c>
      <c r="CD262" s="117" t="str">
        <f aca="false">IF(CC262="","",CC262*BZ262)</f>
        <v/>
      </c>
      <c r="CE262" s="117" t="str">
        <f aca="false">IF(OR($BK262&lt;&gt;Constants!$B$12,NOT($BY262)),"",IF(OR(NOT($AW262),NOT($AX262)),0,MIN(Constants!$B$18,(Constants!$B$29*$AZ262+Constants!$B$30*$BA262)*IF($AY262,1,MAX(0,MIN(1,(Constants!$B$20-W262)/Constants!$B$20))))))</f>
        <v/>
      </c>
      <c r="CF262" s="117" t="str">
        <f aca="false">IF(CE262="","",CE262*BZ262)</f>
        <v/>
      </c>
      <c r="CG262" s="122" t="str">
        <f aca="false">IF(OR($BK262&lt;&gt;Constants!$B$12,NOT($BY262)),"",CB262+CD262+CF262)</f>
        <v/>
      </c>
      <c r="CH262" s="119" t="n">
        <f aca="false">IF(OR(BN262="",BX262=""),TRUE(),BN262&lt;&gt;BX262)</f>
        <v>1</v>
      </c>
      <c r="CI262" s="117" t="str">
        <f aca="false">IF(OR($BK262&lt;&gt;Constants!$B$12,$BB262&lt;&gt;TRUE(),NOT($CH262)),"",IF(NOT($BE262),TRUE(),IF($BG262="","",$BG262)))</f>
        <v/>
      </c>
      <c r="CJ262" s="120" t="n">
        <f aca="false">IF(CI262="",FALSE(),IF(NOT($BE262),TRUE(),IF($BG262,ISNUMBER(AG262),ISNUMBER(AF262))))</f>
        <v>0</v>
      </c>
      <c r="CK262" s="121" t="str">
        <f aca="false">IF(CJ262,IF($AJ262,1,Constants!$B$22)*POWER(Constants!$B$23,MAX($BC262,0))*POWER(Constants!$B$24,MAX($BD262,0)),"")</f>
        <v/>
      </c>
      <c r="CL262" s="117" t="str">
        <f aca="false">IF(OR($BK262&lt;&gt;Constants!$B$12,NOT($CJ262)),"",IF(NOT($BE262),0,Constants!$B$19*IF($BG262,1,MAX(0,MIN(1,(Constants!$B$20-AF262)/Constants!$B$20)))))</f>
        <v/>
      </c>
      <c r="CM262" s="117" t="str">
        <f aca="false">IF(CL262="","",CL262*IF($BF262,1,Constants!$B$25)*CK262)</f>
        <v/>
      </c>
      <c r="CN262" s="117" t="str">
        <f aca="false">IF(OR($BK262&lt;&gt;Constants!$B$12,NOT($CJ262)),"",IF(NOT($BE262),0,IF(NOT($BG262),0,MAX(0,Constants!$B$21*(1-ABS(AG262-$BM262)/$BM262)))))</f>
        <v/>
      </c>
      <c r="CO262" s="117" t="str">
        <f aca="false">IF(CN262="","",CN262*CK262)</f>
        <v/>
      </c>
      <c r="CP262" s="117" t="str">
        <f aca="false">IF(OR($BK262&lt;&gt;Constants!$B$12,NOT($CJ262)),"",IF(OR(NOT($BE262),NOT($BF262)),0,MIN(Constants!$B$18,(Constants!$B$29*$BH262+Constants!$B$30*$BI262)*IF($BG262,1,MAX(0,MIN(1,(Constants!$B$20-AF262)/Constants!$B$20))))))</f>
        <v/>
      </c>
      <c r="CQ262" s="117" t="str">
        <f aca="false">IF(CP262="","",CP262*CK262)</f>
        <v/>
      </c>
      <c r="CR262" s="122" t="str">
        <f aca="false">IF(OR($BK262&lt;&gt;Constants!$B$12,NOT($CJ262)),"",CM262+CO262+CQ262)</f>
        <v/>
      </c>
      <c r="CS262" s="116" t="str">
        <f aca="false">IF(OR($BK262&lt;&gt;Constants!$B$12,ISBLANK($C262)),"",BW262)</f>
        <v/>
      </c>
      <c r="CT262" s="117" t="str">
        <f aca="false">IF(OR($BK262&lt;&gt;Constants!$B$12,ISBLANK($C262)),"",CG262)</f>
        <v/>
      </c>
      <c r="CU262" s="118" t="str">
        <f aca="false">IF(OR($BK262&lt;&gt;Constants!$B$12,ISBLANK($C262)),"",CR262)</f>
        <v/>
      </c>
      <c r="CV262" s="117" t="str">
        <f aca="false">IF(OR($BK262&lt;&gt;Constants!$B$12,ISBLANK($C262)),"",IF(COUNT(CS262:CU262)=0,0,MAX(CS262:CU262)))</f>
        <v/>
      </c>
      <c r="CW262" s="117" t="str">
        <f aca="false">IF($BK262&lt;&gt;Constants!$B$12,"",CV262)</f>
        <v/>
      </c>
      <c r="CX262" s="117" t="str">
        <f aca="false">IF(ISNUMBER(CW262), RANK(CW262,$CW$11:$CW$510), "")</f>
        <v/>
      </c>
      <c r="CY262" s="116" t="str">
        <f aca="false">IF(OR($BK262&lt;&gt;Constants!$B$12,ISBLANK($C262)),"",MAX(BT262,CD262,CO262))</f>
        <v/>
      </c>
      <c r="CZ262" s="117" t="str">
        <f aca="false">IF(ISNUMBER(CY262), RANK(CY262,CY$11:CY$510), "")</f>
        <v/>
      </c>
      <c r="DA262" s="117" t="str">
        <f aca="false">IF(OR($BK262&lt;&gt;Constants!$B$12,ISBLANK($C262)),"",MAX(AM262,AU262,IF($CH262,BC262,0)))</f>
        <v/>
      </c>
      <c r="DB262" s="117" t="str">
        <f aca="false">IF(ISNUMBER(DA262), RANK(DA262,DA$11:DA$510,1), "")</f>
        <v/>
      </c>
      <c r="DC262" s="117" t="str">
        <f aca="false">IF(OR($BK262&lt;&gt;Constants!$B$12,ISBLANK($C262)),"",MAX(BV262,CF262,CQ262))</f>
        <v/>
      </c>
      <c r="DD262" s="117" t="str">
        <f aca="false">IF(ISNUMBER(DC262),RANK(DC262,DC$11:DC$510),"")</f>
        <v/>
      </c>
      <c r="DE262" s="123" t="str">
        <f aca="false">IFERROR(IF(OR($BK262&lt;&gt;Constants!$B$12, ISBLANK($C262)),"",LARGE(CS262:CU262,2)), 0)</f>
        <v/>
      </c>
      <c r="DF262" s="118" t="str">
        <f aca="false">IF(ISNUMBER(DE262), RANK(DE262,DE$11:DE$510), "")</f>
        <v/>
      </c>
      <c r="DG262" s="117" t="str">
        <f aca="false">IF(ISBLANK($C262),"",IF(BK262=Constants!$B$12,RANK($CX262, $CX$11:$CX$510, 1)+
SUMPRODUCT(--($CX$11:$CX$510=$CX262),--($CZ262&gt;$CZ$11:$CZ$510))+
SUMPRODUCT(--($CX$11:$CX$510=$CX262),--($CZ262=$CZ$11:$CZ$510),--($DB262&gt;$DB$11:$DB$510))+
SUMPRODUCT(--($CX$11:$CX$510=$CX262),--($CZ262=$CZ$11:$CZ$510),--($DB262=$DB$11:$DB$510), --($DD262&gt;$DD$11:$DD$510))+
SUMPRODUCT(--($CX$11:$CX$510=$CX262),--($CZ262=$CZ$11:$CZ$510),--($DB262=$DB$11:$DB$510), --($DD262=$DD$11:$DD$510), --($DF262&gt;$DF$11:$DF$510))
,BK262)
)</f>
        <v/>
      </c>
      <c r="DH262" s="117" t="str">
        <f aca="false">IF(ISBLANK(C262),"",IF(BK262&lt;&gt;Constants!$B$12, BK262, CX262-DG262))</f>
        <v/>
      </c>
      <c r="DI262" s="118"/>
      <c r="DJ262" s="124"/>
      <c r="DK262" s="125" t="str">
        <f aca="false">IF(ISBLANK($C262),"",IF($BK262=Constants!$B$13,$BM262,""))</f>
        <v/>
      </c>
      <c r="DL262" s="124" t="str">
        <f aca="false">IF(ISBLANK($C262),"",IF($BK262&lt;&gt;Constants!$B$12,"",IF(COUNT($CS262:$CU262)=0,"",MATCH($CV262,$CS262:$CU262,0))))</f>
        <v/>
      </c>
      <c r="DM262" s="126" t="str">
        <f aca="false">IF(ISNUMBER($DL262),CHOOSE($DL262,$BR262,$CB262,$CM262),"")</f>
        <v/>
      </c>
      <c r="DN262" s="126" t="str">
        <f aca="false">IF(ISNUMBER($DL262),CHOOSE($DL262,$BT262,$CD262,$CO262),"")</f>
        <v/>
      </c>
      <c r="DO262" s="126" t="str">
        <f aca="false">IF(ISNUMBER($DL262),CHOOSE($DL262,$BV262,$CF262,$CQ262),"")</f>
        <v/>
      </c>
      <c r="DP262" s="127" t="str">
        <f aca="false">IF(ISBLANK(C262),"",IF(BK262&lt;&gt;Constants!$B$12, BK262 ,CW262))</f>
        <v/>
      </c>
      <c r="DQ262" s="128" t="str">
        <f aca="false">IF(ISBLANK($C262),"",IF($BK262&lt;&gt;Constants!$B$12,$BK262,$BL262))</f>
        <v/>
      </c>
      <c r="DR262" s="128" t="str">
        <f aca="false">IF(ISBLANK(C262),"",DH262)</f>
        <v/>
      </c>
      <c r="DS262" s="128" t="str">
        <f aca="false">IF(ISBLANK(C262),"",DG262)</f>
        <v/>
      </c>
      <c r="DT262" s="129" t="str">
        <f aca="false">IF(ISBLANK(C262),
  "",
IF(DS262=Constants!$B$9,COUNTA($C$11:$C510)+2,IF(DS262=Constants!$B$10,COUNTA($C$11:$C510)+1,IF(DS262=Constants!$B$11,COUNTA($C$11:$C510),DS262))))</f>
        <v/>
      </c>
      <c r="DU262" s="3"/>
      <c r="DV262" s="130" t="n">
        <f aca="false">IF(OR(ISNUMBER(DS262),DS262="DQ",DS262="P",DS262="NS"),
    1,
    0
)</f>
        <v>0</v>
      </c>
      <c r="DW262" s="130" t="n">
        <v>252</v>
      </c>
      <c r="DX262" s="130" t="str">
        <f aca="false">IF(ISBLANK($C262),"",IF(ISNUMBER(DT262),DT262+ROW($B262)/1000,""))</f>
        <v/>
      </c>
      <c r="DY262" s="130" t="str">
        <f aca="false">IF(ISNUMBER(DX262), RANK(DX262,DX$11:DX$510,1), "")</f>
        <v/>
      </c>
      <c r="DZ262" s="130" t="str">
        <f aca="false">IF(ISBLANK($C262),
    "",
    $B262
)</f>
        <v/>
      </c>
      <c r="EA262" s="130" t="str">
        <f aca="false">IF(ISBLANK($C262),
    "",
    $C262
)</f>
        <v/>
      </c>
      <c r="EB262" s="130" t="str">
        <f aca="false">IF(ISBLANK($C262),
    "",
    $D262
)</f>
        <v/>
      </c>
      <c r="EC262" s="130" t="str">
        <f aca="false">IF(ISBLANK($C262),"",$DQ262)</f>
        <v/>
      </c>
      <c r="ED262" s="131" t="str">
        <f aca="false">DP262</f>
        <v/>
      </c>
      <c r="EE262" s="130" t="str">
        <f aca="false">IF(ISBLANK($C262),
    "",
    DS262
)</f>
        <v/>
      </c>
      <c r="EF262" s="132" t="str">
        <f aca="false">IF(DW262&gt;DV$10,
    "",
    VLOOKUP(DW262,DY$11:EE760,7,FALSE())
)</f>
        <v/>
      </c>
      <c r="EG262" s="133" t="str">
        <f aca="false">IF(DW262&gt;DV$10,
    "",
    VLOOKUP(DW262,DY$11:EE760,2,FALSE())
)</f>
        <v/>
      </c>
      <c r="EH262" s="133" t="str">
        <f aca="false">IF(DW262&gt;DV$10,
    "",
    VLOOKUP(DW262,DY$11:EE760,3,FALSE())
)</f>
        <v/>
      </c>
      <c r="EI262" s="133" t="str">
        <f aca="false">IF(DW262&gt;DV$10,
    "",
    VLOOKUP(DW262,DY$11:EE760,4,FALSE())
)</f>
        <v/>
      </c>
      <c r="EJ262" s="134" t="str">
        <f aca="false">IF(DW262&gt;DV$10,
    "",
    VLOOKUP(DW262,DY$11:EE760,6,FALSE())
)</f>
        <v/>
      </c>
      <c r="EK262" s="59"/>
    </row>
    <row r="263" customFormat="false" ht="15.75" hidden="false" customHeight="false" outlineLevel="0" collapsed="false">
      <c r="A263" s="3"/>
      <c r="B263" s="155"/>
      <c r="C263" s="156"/>
      <c r="D263" s="96"/>
      <c r="E263" s="157"/>
      <c r="F263" s="148"/>
      <c r="G263" s="148"/>
      <c r="H263" s="149"/>
      <c r="I263" s="150"/>
      <c r="J263" s="151"/>
      <c r="K263" s="151"/>
      <c r="L263" s="151"/>
      <c r="M263" s="151"/>
      <c r="N263" s="152"/>
      <c r="O263" s="103"/>
      <c r="P263" s="148"/>
      <c r="Q263" s="149"/>
      <c r="R263" s="150"/>
      <c r="S263" s="151"/>
      <c r="T263" s="151"/>
      <c r="U263" s="151"/>
      <c r="V263" s="151"/>
      <c r="W263" s="152"/>
      <c r="X263" s="103"/>
      <c r="Y263" s="148"/>
      <c r="Z263" s="149"/>
      <c r="AA263" s="150"/>
      <c r="AB263" s="151"/>
      <c r="AC263" s="151"/>
      <c r="AD263" s="151"/>
      <c r="AE263" s="151"/>
      <c r="AF263" s="152"/>
      <c r="AG263" s="104"/>
      <c r="AH263" s="150"/>
      <c r="AI263" s="73"/>
      <c r="AJ263" s="73" t="str">
        <f aca="false">IF(ISBLANK($C263),
  "",
IF(E263=Constants!$B$7,
  TRUE(),
IF(E263=Constants!$B$8,
  FALSE(),
  TRUE()
)))</f>
        <v/>
      </c>
      <c r="AK263" s="74" t="str">
        <f aca="false">IF(ISBLANK($C263),"",IF(F263=Constants!$B$8,FALSE(),TRUE()))</f>
        <v/>
      </c>
      <c r="AL263" s="74" t="str">
        <f aca="false">IF(ISBLANK($C263),"",COUNTA($G263:$O263)&gt;0)</f>
        <v/>
      </c>
      <c r="AM263" s="74" t="str">
        <f aca="false">IF(OR(ISBLANK($C263),$AL263&lt;&gt;TRUE()),"",IF(ISBLANK(G263),Constants!$B$27,MAX(0,G263)))</f>
        <v/>
      </c>
      <c r="AN263" s="74" t="str">
        <f aca="false">IF(OR(ISBLANK($C263),$AL263&lt;&gt;TRUE()),"",IF(ISBLANK(H263),Constants!$B$28,MAX(0,H263)))</f>
        <v/>
      </c>
      <c r="AO263" s="74" t="str">
        <f aca="false">IF(OR(ISBLANK($C263),$AL263&lt;&gt;TRUE()),"",IF(J263=Constants!$B$7,TRUE(),IF(J263=Constants!$B$8,FALSE(),TRUE())))</f>
        <v/>
      </c>
      <c r="AP263" s="74" t="str">
        <f aca="false">IF(OR(ISBLANK($C263),$AL263&lt;&gt;TRUE()),"",IF(I263=Constants!$B$7,TRUE(),IF(I263=Constants!$B$8,FALSE(),TRUE())))</f>
        <v/>
      </c>
      <c r="AQ263" s="74" t="str">
        <f aca="false">IF(OR(ISBLANK($C263),$AL263&lt;&gt;TRUE()),"",IF(K263=Constants!$B$33,TRUE(),IF(K263=Constants!$B$34,FALSE(),IF(AND(ISNUMBER(O263),OR(ISBLANK(N263),N263=0)),TRUE(),IF(AND(ISBLANK(O263),ISNUMBER(N263),N263&lt;&gt;0),FALSE(),"")))))</f>
        <v/>
      </c>
      <c r="AR263" s="74" t="str">
        <f aca="false">IF(OR(ISBLANK($C263),$AL263&lt;&gt;TRUE()),"",IF(ISBLANK(L263),Constants!$B$35,MAX(0,MIN(Constants!$B$31,L263))))</f>
        <v/>
      </c>
      <c r="AS263" s="74" t="str">
        <f aca="false">IF(OR(ISBLANK($C263),$AL263&lt;&gt;TRUE()),"",IF(ISBLANK(M263),Constants!$B$35,MAX(0,MIN(Constants!$B$32,M263))))</f>
        <v/>
      </c>
      <c r="AT263" s="74" t="str">
        <f aca="false">IF(ISBLANK($C263),"",COUNTA($P263:$X263)&gt;0)</f>
        <v/>
      </c>
      <c r="AU263" s="74" t="str">
        <f aca="false">IF(OR(ISBLANK($C263),$AT263&lt;&gt;TRUE()),"",IF(ISBLANK(P263),Constants!$B$27,MAX(0,P263)))</f>
        <v/>
      </c>
      <c r="AV263" s="74" t="str">
        <f aca="false">IF(OR(ISBLANK($C263),$AT263&lt;&gt;TRUE()),"",IF(ISBLANK(Q263),Constants!$B$28,MAX(0,Q263)))</f>
        <v/>
      </c>
      <c r="AW263" s="74" t="str">
        <f aca="false">IF(OR(ISBLANK($C263),$AT263&lt;&gt;TRUE()),"",IF(S263=Constants!$B$7,TRUE(),IF(S263=Constants!$B$8,FALSE(),TRUE())))</f>
        <v/>
      </c>
      <c r="AX263" s="74" t="str">
        <f aca="false">IF(OR(ISBLANK($C263),$AT263&lt;&gt;TRUE()),"",IF(R263=Constants!$B$7,TRUE(),IF(R263=Constants!$B$8,FALSE(),TRUE())))</f>
        <v/>
      </c>
      <c r="AY263" s="74" t="str">
        <f aca="false">IF(OR(ISBLANK($C263),$AT263&lt;&gt;TRUE()),"",IF(T263=Constants!$B$33,TRUE(),IF(T263=Constants!$B$34,FALSE(),IF(AND(ISNUMBER(X263),OR(ISBLANK(W263),W263=0)),TRUE(),IF(AND(ISBLANK(X263),ISNUMBER(W263),W263&lt;&gt;0),FALSE(),"")))))</f>
        <v/>
      </c>
      <c r="AZ263" s="74" t="str">
        <f aca="false">IF(OR(ISBLANK($C263),$AT263&lt;&gt;TRUE()),"",IF(ISBLANK(U263),Constants!$B$35,MAX(0,MIN(Constants!$B$31,U263))))</f>
        <v/>
      </c>
      <c r="BA263" s="74" t="str">
        <f aca="false">IF(OR(ISBLANK($C263),$AT263&lt;&gt;TRUE()),"",IF(ISBLANK(V263),Constants!$B$35,MAX(0,MIN(Constants!$B$32,V263))))</f>
        <v/>
      </c>
      <c r="BB263" s="74" t="str">
        <f aca="false">IF(ISBLANK($C263),"",COUNTA($Y263:$AG263)&gt;0)</f>
        <v/>
      </c>
      <c r="BC263" s="74" t="str">
        <f aca="false">IF(OR(ISBLANK($C263),$BB263&lt;&gt;TRUE()),"",IF(ISBLANK(Y263),Constants!$B$27,MAX(0,Y263)))</f>
        <v/>
      </c>
      <c r="BD263" s="74" t="str">
        <f aca="false">IF(OR(ISBLANK($C263),$BB263&lt;&gt;TRUE()),"",IF(ISBLANK(Z263),Constants!$B$28,MAX(0,Z263)))</f>
        <v/>
      </c>
      <c r="BE263" s="74" t="str">
        <f aca="false">IF(OR(ISBLANK($C263),$BB263&lt;&gt;TRUE()),"",IF(AB263=Constants!$B$7,TRUE(),IF(AB263=Constants!$B$8,FALSE(),TRUE())))</f>
        <v/>
      </c>
      <c r="BF263" s="74" t="str">
        <f aca="false">IF(OR(ISBLANK($C263),$BB263&lt;&gt;TRUE()),"",IF(AA263=Constants!$B$7,TRUE(),IF(AA263=Constants!$B$8,FALSE(),TRUE())))</f>
        <v/>
      </c>
      <c r="BG263" s="74" t="str">
        <f aca="false">IF(OR(ISBLANK($C263),$BB263&lt;&gt;TRUE()),"",IF(AC263=Constants!$B$33,TRUE(),IF(AC263=Constants!$B$34,FALSE(),IF(AND(ISNUMBER(AG263),OR(ISBLANK(AF263),AF263=0)),TRUE(),IF(AND(ISBLANK(AG263),ISNUMBER(AF263),AF263&lt;&gt;0),FALSE(),"")))))</f>
        <v/>
      </c>
      <c r="BH263" s="74" t="str">
        <f aca="false">IF(OR(ISBLANK($C263),$BB263&lt;&gt;TRUE()),"",IF(ISBLANK(AD263),Constants!$B$35,MAX(0,MIN(Constants!$B$31,AD263))))</f>
        <v/>
      </c>
      <c r="BI263" s="74" t="str">
        <f aca="false">IF(OR(ISBLANK($C263),$BB263&lt;&gt;TRUE()),"",IF(ISBLANK(AE263),Constants!$B$35,MAX(0,MIN(Constants!$B$32,AE263))))</f>
        <v/>
      </c>
      <c r="BJ263" s="75" t="str">
        <f aca="false">IF(ISBLANK($C263),
  "",
IF(AH263=Constants!$B$7,
  TRUE(),
IF(AH263=Constants!$B$8,
  FALSE(),
  FALSE()
)))</f>
        <v/>
      </c>
      <c r="BK263" s="74" t="str">
        <f aca="false">IF(ISBLANK($C263),"",IF($BJ263,Constants!$B$9,IF(COUNTA($E263:$AH263)=0,Constants!$B$10,IF(NOT($AK263),Constants!$B$11,IF(AND(NOT(ISNUMBER($BM263)),COUNTA($O263,$X263,$AG263)&gt;0),Constants!$B$13,Constants!$B$12)))))</f>
        <v/>
      </c>
      <c r="BL263" s="74" t="str">
        <f aca="false">IF(ISBLANK($C263),"",IF($BK263&lt;&gt;Constants!$B$12,$BK263,Constants!$B$4))</f>
        <v/>
      </c>
      <c r="BM263" s="73" t="str">
        <f aca="false">IF(OR(ISBLANK($D$8), NOT(ISNUMBER($D$8))), Constants!$B$17,$D$8)</f>
        <v>ERROR: Set Target Time in cell D8</v>
      </c>
      <c r="BN263" s="73" t="str">
        <f aca="false">IF(OR($BK263&lt;&gt;Constants!$B$12,$AL263&lt;&gt;TRUE()),"",IF(NOT($AO263),TRUE(),IF($AQ263="","",$AQ263)))</f>
        <v/>
      </c>
      <c r="BO263" s="74" t="b">
        <f aca="false">IF(BN263="",FALSE(),IF(NOT($AO263),TRUE(),IF($AQ263,ISNUMBER(O263),ISNUMBER(N263))))</f>
        <v>0</v>
      </c>
      <c r="BP263" s="76" t="str">
        <f aca="false">IF(BO263,IF($AJ263,1,Constants!$B$22)*POWER(Constants!$B$23,MAX($AM263,0))*POWER(Constants!$B$24,MAX($AN263,0)),"")</f>
        <v/>
      </c>
      <c r="BQ263" s="74" t="str">
        <f aca="false">IF(OR($BK263&lt;&gt;Constants!$B$12,NOT($BO263)),"",IF(NOT($AO263),0,Constants!$B$19*IF($AQ263,1,MAX(0,MIN(1,(Constants!$B$20-N263)/Constants!$B$20)))))</f>
        <v/>
      </c>
      <c r="BR263" s="74" t="str">
        <f aca="false">IF(BQ263="","",BQ263*IF($AP263,1,Constants!$B$25)*BP263)</f>
        <v/>
      </c>
      <c r="BS263" s="74" t="str">
        <f aca="false">IF(OR($BK263&lt;&gt;Constants!$B$12,NOT($BO263)),"",IF(NOT($AO263),0,IF(NOT($AQ263),0,MAX(0,Constants!$B$21*(1-ABS(O263-$BM263)/$BM263)))))</f>
        <v/>
      </c>
      <c r="BT263" s="74" t="str">
        <f aca="false">IF(BS263="","",BS263*BP263)</f>
        <v/>
      </c>
      <c r="BU263" s="74" t="str">
        <f aca="false">IF(OR($BK263&lt;&gt;Constants!$B$12,NOT($BO263)),"",IF(OR(NOT($AO263),NOT($AP263)),0,MIN(Constants!$B$18,(Constants!$B$29*$AR263+Constants!$B$30*$AS263)*IF($AQ263,1,MAX(0,MIN(1,(Constants!$B$20-N263)/Constants!$B$20))))))</f>
        <v/>
      </c>
      <c r="BV263" s="74" t="str">
        <f aca="false">IF(BU263="","",BU263*BP263)</f>
        <v/>
      </c>
      <c r="BW263" s="75" t="str">
        <f aca="false">IF(OR($BK263&lt;&gt;Constants!$B$12,NOT($BO263)),"",BR263+BT263+BV263)</f>
        <v/>
      </c>
      <c r="BX263" s="73" t="str">
        <f aca="false">IF(OR($BK263&lt;&gt;Constants!$B$12,$AT263&lt;&gt;TRUE()),"",IF(NOT($AW263),TRUE(),IF($AY263="","",$AY263)))</f>
        <v/>
      </c>
      <c r="BY263" s="74" t="b">
        <f aca="false">IF(BX263="",FALSE(),IF(NOT($AW263),TRUE(),IF($AY263,ISNUMBER(X263),ISNUMBER(W263))))</f>
        <v>0</v>
      </c>
      <c r="BZ263" s="76" t="str">
        <f aca="false">IF(BY263,IF($AJ263,1,Constants!$B$22)*POWER(Constants!$B$23,MAX($AU263,0))*POWER(Constants!$B$24,MAX($AV263,0)),"")</f>
        <v/>
      </c>
      <c r="CA263" s="74" t="str">
        <f aca="false">IF(OR($BK263&lt;&gt;Constants!$B$12,NOT($BY263)),"",IF(NOT($AW263),0,Constants!$B$19*IF($AY263,1,MAX(0,MIN(1,(Constants!$B$20-W263)/Constants!$B$20)))))</f>
        <v/>
      </c>
      <c r="CB263" s="74" t="str">
        <f aca="false">IF(CA263="","",CA263*IF($AX263,1,Constants!$B$25)*BZ263)</f>
        <v/>
      </c>
      <c r="CC263" s="74" t="str">
        <f aca="false">IF(OR($BK263&lt;&gt;Constants!$B$12,NOT($BY263)),"",IF(NOT($AW263),0,IF(NOT($AY263),0,MAX(0,Constants!$B$21*(1-ABS(X263-$BM263)/$BM263)))))</f>
        <v/>
      </c>
      <c r="CD263" s="74" t="str">
        <f aca="false">IF(CC263="","",CC263*BZ263)</f>
        <v/>
      </c>
      <c r="CE263" s="74" t="str">
        <f aca="false">IF(OR($BK263&lt;&gt;Constants!$B$12,NOT($BY263)),"",IF(OR(NOT($AW263),NOT($AX263)),0,MIN(Constants!$B$18,(Constants!$B$29*$AZ263+Constants!$B$30*$BA263)*IF($AY263,1,MAX(0,MIN(1,(Constants!$B$20-W263)/Constants!$B$20))))))</f>
        <v/>
      </c>
      <c r="CF263" s="74" t="str">
        <f aca="false">IF(CE263="","",CE263*BZ263)</f>
        <v/>
      </c>
      <c r="CG263" s="75" t="str">
        <f aca="false">IF(OR($BK263&lt;&gt;Constants!$B$12,NOT($BY263)),"",CB263+CD263+CF263)</f>
        <v/>
      </c>
      <c r="CH263" s="73" t="b">
        <f aca="false">IF(OR(BN263="",BX263=""),TRUE(),BN263&lt;&gt;BX263)</f>
        <v>1</v>
      </c>
      <c r="CI263" s="74" t="str">
        <f aca="false">IF(OR($BK263&lt;&gt;Constants!$B$12,$BB263&lt;&gt;TRUE(),NOT($CH263)),"",IF(NOT($BE263),TRUE(),IF($BG263="","",$BG263)))</f>
        <v/>
      </c>
      <c r="CJ263" s="74" t="b">
        <f aca="false">IF(CI263="",FALSE(),IF(NOT($BE263),TRUE(),IF($BG263,ISNUMBER(AG263),ISNUMBER(AF263))))</f>
        <v>0</v>
      </c>
      <c r="CK263" s="76" t="str">
        <f aca="false">IF(CJ263,IF($AJ263,1,Constants!$B$22)*POWER(Constants!$B$23,MAX($BC263,0))*POWER(Constants!$B$24,MAX($BD263,0)),"")</f>
        <v/>
      </c>
      <c r="CL263" s="74" t="str">
        <f aca="false">IF(OR($BK263&lt;&gt;Constants!$B$12,NOT($CJ263)),"",IF(NOT($BE263),0,Constants!$B$19*IF($BG263,1,MAX(0,MIN(1,(Constants!$B$20-AF263)/Constants!$B$20)))))</f>
        <v/>
      </c>
      <c r="CM263" s="74" t="str">
        <f aca="false">IF(CL263="","",CL263*IF($BF263,1,Constants!$B$25)*CK263)</f>
        <v/>
      </c>
      <c r="CN263" s="74" t="str">
        <f aca="false">IF(OR($BK263&lt;&gt;Constants!$B$12,NOT($CJ263)),"",IF(NOT($BE263),0,IF(NOT($BG263),0,MAX(0,Constants!$B$21*(1-ABS(AG263-$BM263)/$BM263)))))</f>
        <v/>
      </c>
      <c r="CO263" s="74" t="str">
        <f aca="false">IF(CN263="","",CN263*CK263)</f>
        <v/>
      </c>
      <c r="CP263" s="74" t="str">
        <f aca="false">IF(OR($BK263&lt;&gt;Constants!$B$12,NOT($CJ263)),"",IF(OR(NOT($BE263),NOT($BF263)),0,MIN(Constants!$B$18,(Constants!$B$29*$BH263+Constants!$B$30*$BI263)*IF($BG263,1,MAX(0,MIN(1,(Constants!$B$20-AF263)/Constants!$B$20))))))</f>
        <v/>
      </c>
      <c r="CQ263" s="74" t="str">
        <f aca="false">IF(CP263="","",CP263*CK263)</f>
        <v/>
      </c>
      <c r="CR263" s="75" t="str">
        <f aca="false">IF(OR($BK263&lt;&gt;Constants!$B$12,NOT($CJ263)),"",CM263+CO263+CQ263)</f>
        <v/>
      </c>
      <c r="CS263" s="73" t="str">
        <f aca="false">IF(OR($BK263&lt;&gt;Constants!$B$12,ISBLANK($C263)),"",BW263)</f>
        <v/>
      </c>
      <c r="CT263" s="74" t="str">
        <f aca="false">IF(OR($BK263&lt;&gt;Constants!$B$12,ISBLANK($C263)),"",CG263)</f>
        <v/>
      </c>
      <c r="CU263" s="75" t="str">
        <f aca="false">IF(OR($BK263&lt;&gt;Constants!$B$12,ISBLANK($C263)),"",CR263)</f>
        <v/>
      </c>
      <c r="CV263" s="74" t="str">
        <f aca="false">IF(OR($BK263&lt;&gt;Constants!$B$12,ISBLANK($C263)),"",IF(COUNT(CS263:CU263)=0,0,MAX(CS263:CU263)))</f>
        <v/>
      </c>
      <c r="CW263" s="74" t="str">
        <f aca="false">IF($BK263&lt;&gt;Constants!$B$12,"",CV263)</f>
        <v/>
      </c>
      <c r="CX263" s="74" t="str">
        <f aca="false">IF(ISNUMBER(CW263), RANK(CW263,$CW$11:$CW$510), "")</f>
        <v/>
      </c>
      <c r="CY263" s="73" t="str">
        <f aca="false">IF(OR($BK263&lt;&gt;Constants!$B$12,ISBLANK($C263)),"",MAX(BT263,CD263,CO263))</f>
        <v/>
      </c>
      <c r="CZ263" s="74" t="str">
        <f aca="false">IF(ISNUMBER(CY263), RANK(CY263,CY$11:CY$510), "")</f>
        <v/>
      </c>
      <c r="DA263" s="74" t="str">
        <f aca="false">IF(OR($BK263&lt;&gt;Constants!$B$12,ISBLANK($C263)),"",MAX(AM263,AU263,IF($CH263,BC263,0)))</f>
        <v/>
      </c>
      <c r="DB263" s="74" t="str">
        <f aca="false">IF(ISNUMBER(DA263), RANK(DA263,DA$11:DA$510,1), "")</f>
        <v/>
      </c>
      <c r="DC263" s="74" t="str">
        <f aca="false">IF(OR($BK263&lt;&gt;Constants!$B$12,ISBLANK($C263)),"",MAX(BV263,CF263,CQ263))</f>
        <v/>
      </c>
      <c r="DD263" s="74" t="str">
        <f aca="false">IF(ISNUMBER(DC263),RANK(DC263,DC$11:DC$510),"")</f>
        <v/>
      </c>
      <c r="DE263" s="77" t="str">
        <f aca="false">IFERROR(IF(OR($BK263&lt;&gt;Constants!$B$12, ISBLANK($C263)),"",LARGE(CS263:CU263,2)), 0)</f>
        <v/>
      </c>
      <c r="DF263" s="75" t="str">
        <f aca="false">IF(ISNUMBER(DE263), RANK(DE263,DE$11:DE$510), "")</f>
        <v/>
      </c>
      <c r="DG263" s="74" t="str">
        <f aca="false">IF(ISBLANK($C263),"",IF(BK263=Constants!$B$12,RANK($CX263, $CX$11:$CX$510, 1)+
SUMPRODUCT(--($CX$11:$CX$510=$CX263),--($CZ263&gt;$CZ$11:$CZ$510))+
SUMPRODUCT(--($CX$11:$CX$510=$CX263),--($CZ263=$CZ$11:$CZ$510),--($DB263&gt;$DB$11:$DB$510))+
SUMPRODUCT(--($CX$11:$CX$510=$CX263),--($CZ263=$CZ$11:$CZ$510),--($DB263=$DB$11:$DB$510), --($DD263&gt;$DD$11:$DD$510))+
SUMPRODUCT(--($CX$11:$CX$510=$CX263),--($CZ263=$CZ$11:$CZ$510),--($DB263=$DB$11:$DB$510), --($DD263=$DD$11:$DD$510), --($DF263&gt;$DF$11:$DF$510))
,BK263)
)</f>
        <v/>
      </c>
      <c r="DH263" s="74" t="str">
        <f aca="false">IF(ISBLANK(C263),"",IF(BK263&lt;&gt;Constants!$B$12, BK263, CX263-DG263))</f>
        <v/>
      </c>
      <c r="DI263" s="75"/>
      <c r="DJ263" s="78"/>
      <c r="DK263" s="79" t="str">
        <f aca="false">IF(ISBLANK($C263),"",IF($BK263=Constants!$B$13,$BM263,""))</f>
        <v/>
      </c>
      <c r="DL263" s="78" t="str">
        <f aca="false">IF(ISBLANK($C263),"",IF($BK263&lt;&gt;Constants!$B$12,"",IF(COUNT($CS263:$CU263)=0,"",MATCH($CV263,$CS263:$CU263,0))))</f>
        <v/>
      </c>
      <c r="DM263" s="80" t="str">
        <f aca="false">IF(ISNUMBER($DL263),CHOOSE($DL263,$BR263,$CB263,$CM263),"")</f>
        <v/>
      </c>
      <c r="DN263" s="80" t="str">
        <f aca="false">IF(ISNUMBER($DL263),CHOOSE($DL263,$BT263,$CD263,$CO263),"")</f>
        <v/>
      </c>
      <c r="DO263" s="80" t="str">
        <f aca="false">IF(ISNUMBER($DL263),CHOOSE($DL263,$BV263,$CF263,$CQ263),"")</f>
        <v/>
      </c>
      <c r="DP263" s="81" t="str">
        <f aca="false">IF(ISBLANK(C263),"",IF(BK263&lt;&gt;Constants!$B$12, BK263 ,CW263))</f>
        <v/>
      </c>
      <c r="DQ263" s="82" t="str">
        <f aca="false">IF(ISBLANK($C263),"",IF($BK263&lt;&gt;Constants!$B$12,$BK263,$BL263))</f>
        <v/>
      </c>
      <c r="DR263" s="82" t="str">
        <f aca="false">IF(ISBLANK(C263),"",DH263)</f>
        <v/>
      </c>
      <c r="DS263" s="82" t="str">
        <f aca="false">IF(ISBLANK(C263),"",DG263)</f>
        <v/>
      </c>
      <c r="DT263" s="83" t="str">
        <f aca="false">IF(ISBLANK(C263),
  "",
IF(DS263=Constants!$B$9,COUNTA($C$11:$C510)+2,IF(DS263=Constants!$B$10,COUNTA($C$11:$C510)+1,IF(DS263=Constants!$B$11,COUNTA($C$11:$C510),DS263))))</f>
        <v/>
      </c>
      <c r="DU263" s="3"/>
      <c r="DV263" s="84" t="n">
        <f aca="false">IF(OR(ISNUMBER(DS263),DS263="DQ",DS263="P",DS263="NS"),
    1,
    0
)</f>
        <v>0</v>
      </c>
      <c r="DW263" s="84" t="n">
        <v>253</v>
      </c>
      <c r="DX263" s="84" t="str">
        <f aca="false">IF(ISBLANK($C263),"",IF(ISNUMBER(DT263),DT263+ROW($B263)/1000,""))</f>
        <v/>
      </c>
      <c r="DY263" s="84" t="str">
        <f aca="false">IF(ISNUMBER(DX263), RANK(DX263,DX$11:DX$510,1), "")</f>
        <v/>
      </c>
      <c r="DZ263" s="84" t="str">
        <f aca="false">IF(ISBLANK($C263),
    "",
    $B263
)</f>
        <v/>
      </c>
      <c r="EA263" s="84" t="str">
        <f aca="false">IF(ISBLANK($C263),
    "",
    $C263
)</f>
        <v/>
      </c>
      <c r="EB263" s="84" t="str">
        <f aca="false">IF(ISBLANK($C263),
    "",
    $D263
)</f>
        <v/>
      </c>
      <c r="EC263" s="84" t="str">
        <f aca="false">IF(ISBLANK($C263),"",$DQ263)</f>
        <v/>
      </c>
      <c r="ED263" s="86" t="str">
        <f aca="false">DP263</f>
        <v/>
      </c>
      <c r="EE263" s="84" t="str">
        <f aca="false">IF(ISBLANK($C263),
    "",
    DS263
)</f>
        <v/>
      </c>
      <c r="EF263" s="87" t="str">
        <f aca="false">IF(DW263&gt;DV$10,
    "",
    VLOOKUP(DW263,DY$11:EE761,7,FALSE())
)</f>
        <v/>
      </c>
      <c r="EG263" s="88" t="str">
        <f aca="false">IF(DW263&gt;DV$10,
    "",
    VLOOKUP(DW263,DY$11:EE761,2,FALSE())
)</f>
        <v/>
      </c>
      <c r="EH263" s="88" t="str">
        <f aca="false">IF(DW263&gt;DV$10,
    "",
    VLOOKUP(DW263,DY$11:EE761,3,FALSE())
)</f>
        <v/>
      </c>
      <c r="EI263" s="88" t="str">
        <f aca="false">IF(DW263&gt;DV$10,
    "",
    VLOOKUP(DW263,DY$11:EE761,4,FALSE())
)</f>
        <v/>
      </c>
      <c r="EJ263" s="89" t="str">
        <f aca="false">IF(DW263&gt;DV$10,
    "",
    VLOOKUP(DW263,DY$11:EE761,6,FALSE())
)</f>
        <v/>
      </c>
      <c r="EK263" s="59"/>
    </row>
    <row r="264" customFormat="false" ht="15.75" hidden="false" customHeight="false" outlineLevel="0" collapsed="false">
      <c r="A264" s="3"/>
      <c r="B264" s="155"/>
      <c r="C264" s="156"/>
      <c r="D264" s="96"/>
      <c r="E264" s="157"/>
      <c r="F264" s="148"/>
      <c r="G264" s="148"/>
      <c r="H264" s="149"/>
      <c r="I264" s="150"/>
      <c r="J264" s="151"/>
      <c r="K264" s="151"/>
      <c r="L264" s="151"/>
      <c r="M264" s="151"/>
      <c r="N264" s="152"/>
      <c r="O264" s="103"/>
      <c r="P264" s="148"/>
      <c r="Q264" s="149"/>
      <c r="R264" s="150"/>
      <c r="S264" s="151"/>
      <c r="T264" s="151"/>
      <c r="U264" s="151"/>
      <c r="V264" s="151"/>
      <c r="W264" s="152"/>
      <c r="X264" s="103"/>
      <c r="Y264" s="148"/>
      <c r="Z264" s="149"/>
      <c r="AA264" s="150"/>
      <c r="AB264" s="151"/>
      <c r="AC264" s="151"/>
      <c r="AD264" s="151"/>
      <c r="AE264" s="151"/>
      <c r="AF264" s="152"/>
      <c r="AG264" s="104"/>
      <c r="AH264" s="150"/>
      <c r="AI264" s="73"/>
      <c r="AJ264" s="73" t="str">
        <f aca="false">IF(ISBLANK($C264),
  "",
IF(E264=Constants!$B$7,
  TRUE(),
IF(E264=Constants!$B$8,
  FALSE(),
  TRUE()
)))</f>
        <v/>
      </c>
      <c r="AK264" s="74" t="str">
        <f aca="false">IF(ISBLANK($C264),"",IF(F264=Constants!$B$8,FALSE(),TRUE()))</f>
        <v/>
      </c>
      <c r="AL264" s="74" t="str">
        <f aca="false">IF(ISBLANK($C264),"",COUNTA($G264:$O264)&gt;0)</f>
        <v/>
      </c>
      <c r="AM264" s="74" t="str">
        <f aca="false">IF(OR(ISBLANK($C264),$AL264&lt;&gt;TRUE()),"",IF(ISBLANK(G264),Constants!$B$27,MAX(0,G264)))</f>
        <v/>
      </c>
      <c r="AN264" s="74" t="str">
        <f aca="false">IF(OR(ISBLANK($C264),$AL264&lt;&gt;TRUE()),"",IF(ISBLANK(H264),Constants!$B$28,MAX(0,H264)))</f>
        <v/>
      </c>
      <c r="AO264" s="74" t="str">
        <f aca="false">IF(OR(ISBLANK($C264),$AL264&lt;&gt;TRUE()),"",IF(J264=Constants!$B$7,TRUE(),IF(J264=Constants!$B$8,FALSE(),TRUE())))</f>
        <v/>
      </c>
      <c r="AP264" s="74" t="str">
        <f aca="false">IF(OR(ISBLANK($C264),$AL264&lt;&gt;TRUE()),"",IF(I264=Constants!$B$7,TRUE(),IF(I264=Constants!$B$8,FALSE(),TRUE())))</f>
        <v/>
      </c>
      <c r="AQ264" s="74" t="str">
        <f aca="false">IF(OR(ISBLANK($C264),$AL264&lt;&gt;TRUE()),"",IF(K264=Constants!$B$33,TRUE(),IF(K264=Constants!$B$34,FALSE(),IF(AND(ISNUMBER(O264),OR(ISBLANK(N264),N264=0)),TRUE(),IF(AND(ISBLANK(O264),ISNUMBER(N264),N264&lt;&gt;0),FALSE(),"")))))</f>
        <v/>
      </c>
      <c r="AR264" s="74" t="str">
        <f aca="false">IF(OR(ISBLANK($C264),$AL264&lt;&gt;TRUE()),"",IF(ISBLANK(L264),Constants!$B$35,MAX(0,MIN(Constants!$B$31,L264))))</f>
        <v/>
      </c>
      <c r="AS264" s="74" t="str">
        <f aca="false">IF(OR(ISBLANK($C264),$AL264&lt;&gt;TRUE()),"",IF(ISBLANK(M264),Constants!$B$35,MAX(0,MIN(Constants!$B$32,M264))))</f>
        <v/>
      </c>
      <c r="AT264" s="74" t="str">
        <f aca="false">IF(ISBLANK($C264),"",COUNTA($P264:$X264)&gt;0)</f>
        <v/>
      </c>
      <c r="AU264" s="74" t="str">
        <f aca="false">IF(OR(ISBLANK($C264),$AT264&lt;&gt;TRUE()),"",IF(ISBLANK(P264),Constants!$B$27,MAX(0,P264)))</f>
        <v/>
      </c>
      <c r="AV264" s="74" t="str">
        <f aca="false">IF(OR(ISBLANK($C264),$AT264&lt;&gt;TRUE()),"",IF(ISBLANK(Q264),Constants!$B$28,MAX(0,Q264)))</f>
        <v/>
      </c>
      <c r="AW264" s="74" t="str">
        <f aca="false">IF(OR(ISBLANK($C264),$AT264&lt;&gt;TRUE()),"",IF(S264=Constants!$B$7,TRUE(),IF(S264=Constants!$B$8,FALSE(),TRUE())))</f>
        <v/>
      </c>
      <c r="AX264" s="74" t="str">
        <f aca="false">IF(OR(ISBLANK($C264),$AT264&lt;&gt;TRUE()),"",IF(R264=Constants!$B$7,TRUE(),IF(R264=Constants!$B$8,FALSE(),TRUE())))</f>
        <v/>
      </c>
      <c r="AY264" s="74" t="str">
        <f aca="false">IF(OR(ISBLANK($C264),$AT264&lt;&gt;TRUE()),"",IF(T264=Constants!$B$33,TRUE(),IF(T264=Constants!$B$34,FALSE(),IF(AND(ISNUMBER(X264),OR(ISBLANK(W264),W264=0)),TRUE(),IF(AND(ISBLANK(X264),ISNUMBER(W264),W264&lt;&gt;0),FALSE(),"")))))</f>
        <v/>
      </c>
      <c r="AZ264" s="74" t="str">
        <f aca="false">IF(OR(ISBLANK($C264),$AT264&lt;&gt;TRUE()),"",IF(ISBLANK(U264),Constants!$B$35,MAX(0,MIN(Constants!$B$31,U264))))</f>
        <v/>
      </c>
      <c r="BA264" s="74" t="str">
        <f aca="false">IF(OR(ISBLANK($C264),$AT264&lt;&gt;TRUE()),"",IF(ISBLANK(V264),Constants!$B$35,MAX(0,MIN(Constants!$B$32,V264))))</f>
        <v/>
      </c>
      <c r="BB264" s="74" t="str">
        <f aca="false">IF(ISBLANK($C264),"",COUNTA($Y264:$AG264)&gt;0)</f>
        <v/>
      </c>
      <c r="BC264" s="74" t="str">
        <f aca="false">IF(OR(ISBLANK($C264),$BB264&lt;&gt;TRUE()),"",IF(ISBLANK(Y264),Constants!$B$27,MAX(0,Y264)))</f>
        <v/>
      </c>
      <c r="BD264" s="74" t="str">
        <f aca="false">IF(OR(ISBLANK($C264),$BB264&lt;&gt;TRUE()),"",IF(ISBLANK(Z264),Constants!$B$28,MAX(0,Z264)))</f>
        <v/>
      </c>
      <c r="BE264" s="74" t="str">
        <f aca="false">IF(OR(ISBLANK($C264),$BB264&lt;&gt;TRUE()),"",IF(AB264=Constants!$B$7,TRUE(),IF(AB264=Constants!$B$8,FALSE(),TRUE())))</f>
        <v/>
      </c>
      <c r="BF264" s="74" t="str">
        <f aca="false">IF(OR(ISBLANK($C264),$BB264&lt;&gt;TRUE()),"",IF(AA264=Constants!$B$7,TRUE(),IF(AA264=Constants!$B$8,FALSE(),TRUE())))</f>
        <v/>
      </c>
      <c r="BG264" s="74" t="str">
        <f aca="false">IF(OR(ISBLANK($C264),$BB264&lt;&gt;TRUE()),"",IF(AC264=Constants!$B$33,TRUE(),IF(AC264=Constants!$B$34,FALSE(),IF(AND(ISNUMBER(AG264),OR(ISBLANK(AF264),AF264=0)),TRUE(),IF(AND(ISBLANK(AG264),ISNUMBER(AF264),AF264&lt;&gt;0),FALSE(),"")))))</f>
        <v/>
      </c>
      <c r="BH264" s="74" t="str">
        <f aca="false">IF(OR(ISBLANK($C264),$BB264&lt;&gt;TRUE()),"",IF(ISBLANK(AD264),Constants!$B$35,MAX(0,MIN(Constants!$B$31,AD264))))</f>
        <v/>
      </c>
      <c r="BI264" s="74" t="str">
        <f aca="false">IF(OR(ISBLANK($C264),$BB264&lt;&gt;TRUE()),"",IF(ISBLANK(AE264),Constants!$B$35,MAX(0,MIN(Constants!$B$32,AE264))))</f>
        <v/>
      </c>
      <c r="BJ264" s="75" t="str">
        <f aca="false">IF(ISBLANK($C264),
  "",
IF(AH264=Constants!$B$7,
  TRUE(),
IF(AH264=Constants!$B$8,
  FALSE(),
  FALSE()
)))</f>
        <v/>
      </c>
      <c r="BK264" s="74" t="str">
        <f aca="false">IF(ISBLANK($C264),"",IF($BJ264,Constants!$B$9,IF(COUNTA($E264:$AH264)=0,Constants!$B$10,IF(NOT($AK264),Constants!$B$11,IF(AND(NOT(ISNUMBER($BM264)),COUNTA($O264,$X264,$AG264)&gt;0),Constants!$B$13,Constants!$B$12)))))</f>
        <v/>
      </c>
      <c r="BL264" s="74" t="str">
        <f aca="false">IF(ISBLANK($C264),"",IF($BK264&lt;&gt;Constants!$B$12,$BK264,Constants!$B$4))</f>
        <v/>
      </c>
      <c r="BM264" s="73" t="str">
        <f aca="false">IF(OR(ISBLANK($D$8), NOT(ISNUMBER($D$8))), Constants!$B$17,$D$8)</f>
        <v>ERROR: Set Target Time in cell D8</v>
      </c>
      <c r="BN264" s="73" t="str">
        <f aca="false">IF(OR($BK264&lt;&gt;Constants!$B$12,$AL264&lt;&gt;TRUE()),"",IF(NOT($AO264),TRUE(),IF($AQ264="","",$AQ264)))</f>
        <v/>
      </c>
      <c r="BO264" s="74" t="b">
        <f aca="false">IF(BN264="",FALSE(),IF(NOT($AO264),TRUE(),IF($AQ264,ISNUMBER(O264),ISNUMBER(N264))))</f>
        <v>0</v>
      </c>
      <c r="BP264" s="76" t="str">
        <f aca="false">IF(BO264,IF($AJ264,1,Constants!$B$22)*POWER(Constants!$B$23,MAX($AM264,0))*POWER(Constants!$B$24,MAX($AN264,0)),"")</f>
        <v/>
      </c>
      <c r="BQ264" s="74" t="str">
        <f aca="false">IF(OR($BK264&lt;&gt;Constants!$B$12,NOT($BO264)),"",IF(NOT($AO264),0,Constants!$B$19*IF($AQ264,1,MAX(0,MIN(1,(Constants!$B$20-N264)/Constants!$B$20)))))</f>
        <v/>
      </c>
      <c r="BR264" s="74" t="str">
        <f aca="false">IF(BQ264="","",BQ264*IF($AP264,1,Constants!$B$25)*BP264)</f>
        <v/>
      </c>
      <c r="BS264" s="74" t="str">
        <f aca="false">IF(OR($BK264&lt;&gt;Constants!$B$12,NOT($BO264)),"",IF(NOT($AO264),0,IF(NOT($AQ264),0,MAX(0,Constants!$B$21*(1-ABS(O264-$BM264)/$BM264)))))</f>
        <v/>
      </c>
      <c r="BT264" s="74" t="str">
        <f aca="false">IF(BS264="","",BS264*BP264)</f>
        <v/>
      </c>
      <c r="BU264" s="74" t="str">
        <f aca="false">IF(OR($BK264&lt;&gt;Constants!$B$12,NOT($BO264)),"",IF(OR(NOT($AO264),NOT($AP264)),0,MIN(Constants!$B$18,(Constants!$B$29*$AR264+Constants!$B$30*$AS264)*IF($AQ264,1,MAX(0,MIN(1,(Constants!$B$20-N264)/Constants!$B$20))))))</f>
        <v/>
      </c>
      <c r="BV264" s="74" t="str">
        <f aca="false">IF(BU264="","",BU264*BP264)</f>
        <v/>
      </c>
      <c r="BW264" s="75" t="str">
        <f aca="false">IF(OR($BK264&lt;&gt;Constants!$B$12,NOT($BO264)),"",BR264+BT264+BV264)</f>
        <v/>
      </c>
      <c r="BX264" s="73" t="str">
        <f aca="false">IF(OR($BK264&lt;&gt;Constants!$B$12,$AT264&lt;&gt;TRUE()),"",IF(NOT($AW264),TRUE(),IF($AY264="","",$AY264)))</f>
        <v/>
      </c>
      <c r="BY264" s="74" t="b">
        <f aca="false">IF(BX264="",FALSE(),IF(NOT($AW264),TRUE(),IF($AY264,ISNUMBER(X264),ISNUMBER(W264))))</f>
        <v>0</v>
      </c>
      <c r="BZ264" s="76" t="str">
        <f aca="false">IF(BY264,IF($AJ264,1,Constants!$B$22)*POWER(Constants!$B$23,MAX($AU264,0))*POWER(Constants!$B$24,MAX($AV264,0)),"")</f>
        <v/>
      </c>
      <c r="CA264" s="74" t="str">
        <f aca="false">IF(OR($BK264&lt;&gt;Constants!$B$12,NOT($BY264)),"",IF(NOT($AW264),0,Constants!$B$19*IF($AY264,1,MAX(0,MIN(1,(Constants!$B$20-W264)/Constants!$B$20)))))</f>
        <v/>
      </c>
      <c r="CB264" s="74" t="str">
        <f aca="false">IF(CA264="","",CA264*IF($AX264,1,Constants!$B$25)*BZ264)</f>
        <v/>
      </c>
      <c r="CC264" s="74" t="str">
        <f aca="false">IF(OR($BK264&lt;&gt;Constants!$B$12,NOT($BY264)),"",IF(NOT($AW264),0,IF(NOT($AY264),0,MAX(0,Constants!$B$21*(1-ABS(X264-$BM264)/$BM264)))))</f>
        <v/>
      </c>
      <c r="CD264" s="74" t="str">
        <f aca="false">IF(CC264="","",CC264*BZ264)</f>
        <v/>
      </c>
      <c r="CE264" s="74" t="str">
        <f aca="false">IF(OR($BK264&lt;&gt;Constants!$B$12,NOT($BY264)),"",IF(OR(NOT($AW264),NOT($AX264)),0,MIN(Constants!$B$18,(Constants!$B$29*$AZ264+Constants!$B$30*$BA264)*IF($AY264,1,MAX(0,MIN(1,(Constants!$B$20-W264)/Constants!$B$20))))))</f>
        <v/>
      </c>
      <c r="CF264" s="74" t="str">
        <f aca="false">IF(CE264="","",CE264*BZ264)</f>
        <v/>
      </c>
      <c r="CG264" s="75" t="str">
        <f aca="false">IF(OR($BK264&lt;&gt;Constants!$B$12,NOT($BY264)),"",CB264+CD264+CF264)</f>
        <v/>
      </c>
      <c r="CH264" s="73" t="b">
        <f aca="false">IF(OR(BN264="",BX264=""),TRUE(),BN264&lt;&gt;BX264)</f>
        <v>1</v>
      </c>
      <c r="CI264" s="74" t="str">
        <f aca="false">IF(OR($BK264&lt;&gt;Constants!$B$12,$BB264&lt;&gt;TRUE(),NOT($CH264)),"",IF(NOT($BE264),TRUE(),IF($BG264="","",$BG264)))</f>
        <v/>
      </c>
      <c r="CJ264" s="74" t="b">
        <f aca="false">IF(CI264="",FALSE(),IF(NOT($BE264),TRUE(),IF($BG264,ISNUMBER(AG264),ISNUMBER(AF264))))</f>
        <v>0</v>
      </c>
      <c r="CK264" s="76" t="str">
        <f aca="false">IF(CJ264,IF($AJ264,1,Constants!$B$22)*POWER(Constants!$B$23,MAX($BC264,0))*POWER(Constants!$B$24,MAX($BD264,0)),"")</f>
        <v/>
      </c>
      <c r="CL264" s="74" t="str">
        <f aca="false">IF(OR($BK264&lt;&gt;Constants!$B$12,NOT($CJ264)),"",IF(NOT($BE264),0,Constants!$B$19*IF($BG264,1,MAX(0,MIN(1,(Constants!$B$20-AF264)/Constants!$B$20)))))</f>
        <v/>
      </c>
      <c r="CM264" s="74" t="str">
        <f aca="false">IF(CL264="","",CL264*IF($BF264,1,Constants!$B$25)*CK264)</f>
        <v/>
      </c>
      <c r="CN264" s="74" t="str">
        <f aca="false">IF(OR($BK264&lt;&gt;Constants!$B$12,NOT($CJ264)),"",IF(NOT($BE264),0,IF(NOT($BG264),0,MAX(0,Constants!$B$21*(1-ABS(AG264-$BM264)/$BM264)))))</f>
        <v/>
      </c>
      <c r="CO264" s="74" t="str">
        <f aca="false">IF(CN264="","",CN264*CK264)</f>
        <v/>
      </c>
      <c r="CP264" s="74" t="str">
        <f aca="false">IF(OR($BK264&lt;&gt;Constants!$B$12,NOT($CJ264)),"",IF(OR(NOT($BE264),NOT($BF264)),0,MIN(Constants!$B$18,(Constants!$B$29*$BH264+Constants!$B$30*$BI264)*IF($BG264,1,MAX(0,MIN(1,(Constants!$B$20-AF264)/Constants!$B$20))))))</f>
        <v/>
      </c>
      <c r="CQ264" s="74" t="str">
        <f aca="false">IF(CP264="","",CP264*CK264)</f>
        <v/>
      </c>
      <c r="CR264" s="75" t="str">
        <f aca="false">IF(OR($BK264&lt;&gt;Constants!$B$12,NOT($CJ264)),"",CM264+CO264+CQ264)</f>
        <v/>
      </c>
      <c r="CS264" s="73" t="str">
        <f aca="false">IF(OR($BK264&lt;&gt;Constants!$B$12,ISBLANK($C264)),"",BW264)</f>
        <v/>
      </c>
      <c r="CT264" s="74" t="str">
        <f aca="false">IF(OR($BK264&lt;&gt;Constants!$B$12,ISBLANK($C264)),"",CG264)</f>
        <v/>
      </c>
      <c r="CU264" s="75" t="str">
        <f aca="false">IF(OR($BK264&lt;&gt;Constants!$B$12,ISBLANK($C264)),"",CR264)</f>
        <v/>
      </c>
      <c r="CV264" s="74" t="str">
        <f aca="false">IF(OR($BK264&lt;&gt;Constants!$B$12,ISBLANK($C264)),"",IF(COUNT(CS264:CU264)=0,0,MAX(CS264:CU264)))</f>
        <v/>
      </c>
      <c r="CW264" s="74" t="str">
        <f aca="false">IF($BK264&lt;&gt;Constants!$B$12,"",CV264)</f>
        <v/>
      </c>
      <c r="CX264" s="74" t="str">
        <f aca="false">IF(ISNUMBER(CW264), RANK(CW264,$CW$11:$CW$510), "")</f>
        <v/>
      </c>
      <c r="CY264" s="73" t="str">
        <f aca="false">IF(OR($BK264&lt;&gt;Constants!$B$12,ISBLANK($C264)),"",MAX(BT264,CD264,CO264))</f>
        <v/>
      </c>
      <c r="CZ264" s="74" t="str">
        <f aca="false">IF(ISNUMBER(CY264), RANK(CY264,CY$11:CY$510), "")</f>
        <v/>
      </c>
      <c r="DA264" s="74" t="str">
        <f aca="false">IF(OR($BK264&lt;&gt;Constants!$B$12,ISBLANK($C264)),"",MAX(AM264,AU264,IF($CH264,BC264,0)))</f>
        <v/>
      </c>
      <c r="DB264" s="74" t="str">
        <f aca="false">IF(ISNUMBER(DA264), RANK(DA264,DA$11:DA$510,1), "")</f>
        <v/>
      </c>
      <c r="DC264" s="74" t="str">
        <f aca="false">IF(OR($BK264&lt;&gt;Constants!$B$12,ISBLANK($C264)),"",MAX(BV264,CF264,CQ264))</f>
        <v/>
      </c>
      <c r="DD264" s="74" t="str">
        <f aca="false">IF(ISNUMBER(DC264),RANK(DC264,DC$11:DC$510),"")</f>
        <v/>
      </c>
      <c r="DE264" s="77" t="str">
        <f aca="false">IFERROR(IF(OR($BK264&lt;&gt;Constants!$B$12, ISBLANK($C264)),"",LARGE(CS264:CU264,2)), 0)</f>
        <v/>
      </c>
      <c r="DF264" s="75" t="str">
        <f aca="false">IF(ISNUMBER(DE264), RANK(DE264,DE$11:DE$510), "")</f>
        <v/>
      </c>
      <c r="DG264" s="74" t="str">
        <f aca="false">IF(ISBLANK($C264),"",IF(BK264=Constants!$B$12,RANK($CX264, $CX$11:$CX$510, 1)+
SUMPRODUCT(--($CX$11:$CX$510=$CX264),--($CZ264&gt;$CZ$11:$CZ$510))+
SUMPRODUCT(--($CX$11:$CX$510=$CX264),--($CZ264=$CZ$11:$CZ$510),--($DB264&gt;$DB$11:$DB$510))+
SUMPRODUCT(--($CX$11:$CX$510=$CX264),--($CZ264=$CZ$11:$CZ$510),--($DB264=$DB$11:$DB$510), --($DD264&gt;$DD$11:$DD$510))+
SUMPRODUCT(--($CX$11:$CX$510=$CX264),--($CZ264=$CZ$11:$CZ$510),--($DB264=$DB$11:$DB$510), --($DD264=$DD$11:$DD$510), --($DF264&gt;$DF$11:$DF$510))
,BK264)
)</f>
        <v/>
      </c>
      <c r="DH264" s="74" t="str">
        <f aca="false">IF(ISBLANK(C264),"",IF(BK264&lt;&gt;Constants!$B$12, BK264, CX264-DG264))</f>
        <v/>
      </c>
      <c r="DI264" s="75"/>
      <c r="DJ264" s="78"/>
      <c r="DK264" s="79" t="str">
        <f aca="false">IF(ISBLANK($C264),"",IF($BK264=Constants!$B$13,$BM264,""))</f>
        <v/>
      </c>
      <c r="DL264" s="78" t="str">
        <f aca="false">IF(ISBLANK($C264),"",IF($BK264&lt;&gt;Constants!$B$12,"",IF(COUNT($CS264:$CU264)=0,"",MATCH($CV264,$CS264:$CU264,0))))</f>
        <v/>
      </c>
      <c r="DM264" s="80" t="str">
        <f aca="false">IF(ISNUMBER($DL264),CHOOSE($DL264,$BR264,$CB264,$CM264),"")</f>
        <v/>
      </c>
      <c r="DN264" s="80" t="str">
        <f aca="false">IF(ISNUMBER($DL264),CHOOSE($DL264,$BT264,$CD264,$CO264),"")</f>
        <v/>
      </c>
      <c r="DO264" s="80" t="str">
        <f aca="false">IF(ISNUMBER($DL264),CHOOSE($DL264,$BV264,$CF264,$CQ264),"")</f>
        <v/>
      </c>
      <c r="DP264" s="81" t="str">
        <f aca="false">IF(ISBLANK(C264),"",IF(BK264&lt;&gt;Constants!$B$12, BK264 ,CW264))</f>
        <v/>
      </c>
      <c r="DQ264" s="82" t="str">
        <f aca="false">IF(ISBLANK($C264),"",IF($BK264&lt;&gt;Constants!$B$12,$BK264,$BL264))</f>
        <v/>
      </c>
      <c r="DR264" s="82" t="str">
        <f aca="false">IF(ISBLANK(C264),"",DH264)</f>
        <v/>
      </c>
      <c r="DS264" s="82" t="str">
        <f aca="false">IF(ISBLANK(C264),"",DG264)</f>
        <v/>
      </c>
      <c r="DT264" s="83" t="str">
        <f aca="false">IF(ISBLANK(C264),
  "",
IF(DS264=Constants!$B$9,COUNTA($C$11:$C510)+2,IF(DS264=Constants!$B$10,COUNTA($C$11:$C510)+1,IF(DS264=Constants!$B$11,COUNTA($C$11:$C510),DS264))))</f>
        <v/>
      </c>
      <c r="DU264" s="3"/>
      <c r="DV264" s="84" t="n">
        <f aca="false">IF(OR(ISNUMBER(DS264),DS264="DQ",DS264="P",DS264="NS"),
    1,
    0
)</f>
        <v>0</v>
      </c>
      <c r="DW264" s="84" t="n">
        <v>254</v>
      </c>
      <c r="DX264" s="84" t="str">
        <f aca="false">IF(ISBLANK($C264),"",IF(ISNUMBER(DT264),DT264+ROW($B264)/1000,""))</f>
        <v/>
      </c>
      <c r="DY264" s="84" t="str">
        <f aca="false">IF(ISNUMBER(DX264), RANK(DX264,DX$11:DX$510,1), "")</f>
        <v/>
      </c>
      <c r="DZ264" s="84" t="str">
        <f aca="false">IF(ISBLANK($C264),
    "",
    $B264
)</f>
        <v/>
      </c>
      <c r="EA264" s="84" t="str">
        <f aca="false">IF(ISBLANK($C264),
    "",
    $C264
)</f>
        <v/>
      </c>
      <c r="EB264" s="84" t="str">
        <f aca="false">IF(ISBLANK($C264),
    "",
    $D264
)</f>
        <v/>
      </c>
      <c r="EC264" s="84" t="str">
        <f aca="false">IF(ISBLANK($C264),"",$DQ264)</f>
        <v/>
      </c>
      <c r="ED264" s="86" t="str">
        <f aca="false">DP264</f>
        <v/>
      </c>
      <c r="EE264" s="84" t="str">
        <f aca="false">IF(ISBLANK($C264),
    "",
    DS264
)</f>
        <v/>
      </c>
      <c r="EF264" s="87" t="str">
        <f aca="false">IF(DW264&gt;DV$10,
    "",
    VLOOKUP(DW264,DY$11:EE762,7,FALSE())
)</f>
        <v/>
      </c>
      <c r="EG264" s="88" t="str">
        <f aca="false">IF(DW264&gt;DV$10,
    "",
    VLOOKUP(DW264,DY$11:EE762,2,FALSE())
)</f>
        <v/>
      </c>
      <c r="EH264" s="88" t="str">
        <f aca="false">IF(DW264&gt;DV$10,
    "",
    VLOOKUP(DW264,DY$11:EE762,3,FALSE())
)</f>
        <v/>
      </c>
      <c r="EI264" s="88" t="str">
        <f aca="false">IF(DW264&gt;DV$10,
    "",
    VLOOKUP(DW264,DY$11:EE762,4,FALSE())
)</f>
        <v/>
      </c>
      <c r="EJ264" s="89" t="str">
        <f aca="false">IF(DW264&gt;DV$10,
    "",
    VLOOKUP(DW264,DY$11:EE762,6,FALSE())
)</f>
        <v/>
      </c>
      <c r="EK264" s="59"/>
    </row>
    <row r="265" customFormat="false" ht="15.75" hidden="false" customHeight="false" outlineLevel="0" collapsed="false">
      <c r="A265" s="3"/>
      <c r="B265" s="155"/>
      <c r="C265" s="156"/>
      <c r="D265" s="96"/>
      <c r="E265" s="157"/>
      <c r="F265" s="148"/>
      <c r="G265" s="148"/>
      <c r="H265" s="149"/>
      <c r="I265" s="150"/>
      <c r="J265" s="151"/>
      <c r="K265" s="151"/>
      <c r="L265" s="151"/>
      <c r="M265" s="151"/>
      <c r="N265" s="152"/>
      <c r="O265" s="103"/>
      <c r="P265" s="148"/>
      <c r="Q265" s="149"/>
      <c r="R265" s="150"/>
      <c r="S265" s="151"/>
      <c r="T265" s="151"/>
      <c r="U265" s="151"/>
      <c r="V265" s="151"/>
      <c r="W265" s="152"/>
      <c r="X265" s="103"/>
      <c r="Y265" s="148"/>
      <c r="Z265" s="149"/>
      <c r="AA265" s="150"/>
      <c r="AB265" s="151"/>
      <c r="AC265" s="151"/>
      <c r="AD265" s="151"/>
      <c r="AE265" s="151"/>
      <c r="AF265" s="152"/>
      <c r="AG265" s="104"/>
      <c r="AH265" s="150"/>
      <c r="AI265" s="73"/>
      <c r="AJ265" s="73" t="str">
        <f aca="false">IF(ISBLANK($C265),
  "",
IF(E265=Constants!$B$7,
  TRUE(),
IF(E265=Constants!$B$8,
  FALSE(),
  TRUE()
)))</f>
        <v/>
      </c>
      <c r="AK265" s="74" t="str">
        <f aca="false">IF(ISBLANK($C265),"",IF(F265=Constants!$B$8,FALSE(),TRUE()))</f>
        <v/>
      </c>
      <c r="AL265" s="74" t="str">
        <f aca="false">IF(ISBLANK($C265),"",COUNTA($G265:$O265)&gt;0)</f>
        <v/>
      </c>
      <c r="AM265" s="74" t="str">
        <f aca="false">IF(OR(ISBLANK($C265),$AL265&lt;&gt;TRUE()),"",IF(ISBLANK(G265),Constants!$B$27,MAX(0,G265)))</f>
        <v/>
      </c>
      <c r="AN265" s="74" t="str">
        <f aca="false">IF(OR(ISBLANK($C265),$AL265&lt;&gt;TRUE()),"",IF(ISBLANK(H265),Constants!$B$28,MAX(0,H265)))</f>
        <v/>
      </c>
      <c r="AO265" s="74" t="str">
        <f aca="false">IF(OR(ISBLANK($C265),$AL265&lt;&gt;TRUE()),"",IF(J265=Constants!$B$7,TRUE(),IF(J265=Constants!$B$8,FALSE(),TRUE())))</f>
        <v/>
      </c>
      <c r="AP265" s="74" t="str">
        <f aca="false">IF(OR(ISBLANK($C265),$AL265&lt;&gt;TRUE()),"",IF(I265=Constants!$B$7,TRUE(),IF(I265=Constants!$B$8,FALSE(),TRUE())))</f>
        <v/>
      </c>
      <c r="AQ265" s="74" t="str">
        <f aca="false">IF(OR(ISBLANK($C265),$AL265&lt;&gt;TRUE()),"",IF(K265=Constants!$B$33,TRUE(),IF(K265=Constants!$B$34,FALSE(),IF(AND(ISNUMBER(O265),OR(ISBLANK(N265),N265=0)),TRUE(),IF(AND(ISBLANK(O265),ISNUMBER(N265),N265&lt;&gt;0),FALSE(),"")))))</f>
        <v/>
      </c>
      <c r="AR265" s="74" t="str">
        <f aca="false">IF(OR(ISBLANK($C265),$AL265&lt;&gt;TRUE()),"",IF(ISBLANK(L265),Constants!$B$35,MAX(0,MIN(Constants!$B$31,L265))))</f>
        <v/>
      </c>
      <c r="AS265" s="74" t="str">
        <f aca="false">IF(OR(ISBLANK($C265),$AL265&lt;&gt;TRUE()),"",IF(ISBLANK(M265),Constants!$B$35,MAX(0,MIN(Constants!$B$32,M265))))</f>
        <v/>
      </c>
      <c r="AT265" s="74" t="str">
        <f aca="false">IF(ISBLANK($C265),"",COUNTA($P265:$X265)&gt;0)</f>
        <v/>
      </c>
      <c r="AU265" s="74" t="str">
        <f aca="false">IF(OR(ISBLANK($C265),$AT265&lt;&gt;TRUE()),"",IF(ISBLANK(P265),Constants!$B$27,MAX(0,P265)))</f>
        <v/>
      </c>
      <c r="AV265" s="74" t="str">
        <f aca="false">IF(OR(ISBLANK($C265),$AT265&lt;&gt;TRUE()),"",IF(ISBLANK(Q265),Constants!$B$28,MAX(0,Q265)))</f>
        <v/>
      </c>
      <c r="AW265" s="74" t="str">
        <f aca="false">IF(OR(ISBLANK($C265),$AT265&lt;&gt;TRUE()),"",IF(S265=Constants!$B$7,TRUE(),IF(S265=Constants!$B$8,FALSE(),TRUE())))</f>
        <v/>
      </c>
      <c r="AX265" s="74" t="str">
        <f aca="false">IF(OR(ISBLANK($C265),$AT265&lt;&gt;TRUE()),"",IF(R265=Constants!$B$7,TRUE(),IF(R265=Constants!$B$8,FALSE(),TRUE())))</f>
        <v/>
      </c>
      <c r="AY265" s="74" t="str">
        <f aca="false">IF(OR(ISBLANK($C265),$AT265&lt;&gt;TRUE()),"",IF(T265=Constants!$B$33,TRUE(),IF(T265=Constants!$B$34,FALSE(),IF(AND(ISNUMBER(X265),OR(ISBLANK(W265),W265=0)),TRUE(),IF(AND(ISBLANK(X265),ISNUMBER(W265),W265&lt;&gt;0),FALSE(),"")))))</f>
        <v/>
      </c>
      <c r="AZ265" s="74" t="str">
        <f aca="false">IF(OR(ISBLANK($C265),$AT265&lt;&gt;TRUE()),"",IF(ISBLANK(U265),Constants!$B$35,MAX(0,MIN(Constants!$B$31,U265))))</f>
        <v/>
      </c>
      <c r="BA265" s="74" t="str">
        <f aca="false">IF(OR(ISBLANK($C265),$AT265&lt;&gt;TRUE()),"",IF(ISBLANK(V265),Constants!$B$35,MAX(0,MIN(Constants!$B$32,V265))))</f>
        <v/>
      </c>
      <c r="BB265" s="74" t="str">
        <f aca="false">IF(ISBLANK($C265),"",COUNTA($Y265:$AG265)&gt;0)</f>
        <v/>
      </c>
      <c r="BC265" s="74" t="str">
        <f aca="false">IF(OR(ISBLANK($C265),$BB265&lt;&gt;TRUE()),"",IF(ISBLANK(Y265),Constants!$B$27,MAX(0,Y265)))</f>
        <v/>
      </c>
      <c r="BD265" s="74" t="str">
        <f aca="false">IF(OR(ISBLANK($C265),$BB265&lt;&gt;TRUE()),"",IF(ISBLANK(Z265),Constants!$B$28,MAX(0,Z265)))</f>
        <v/>
      </c>
      <c r="BE265" s="74" t="str">
        <f aca="false">IF(OR(ISBLANK($C265),$BB265&lt;&gt;TRUE()),"",IF(AB265=Constants!$B$7,TRUE(),IF(AB265=Constants!$B$8,FALSE(),TRUE())))</f>
        <v/>
      </c>
      <c r="BF265" s="74" t="str">
        <f aca="false">IF(OR(ISBLANK($C265),$BB265&lt;&gt;TRUE()),"",IF(AA265=Constants!$B$7,TRUE(),IF(AA265=Constants!$B$8,FALSE(),TRUE())))</f>
        <v/>
      </c>
      <c r="BG265" s="74" t="str">
        <f aca="false">IF(OR(ISBLANK($C265),$BB265&lt;&gt;TRUE()),"",IF(AC265=Constants!$B$33,TRUE(),IF(AC265=Constants!$B$34,FALSE(),IF(AND(ISNUMBER(AG265),OR(ISBLANK(AF265),AF265=0)),TRUE(),IF(AND(ISBLANK(AG265),ISNUMBER(AF265),AF265&lt;&gt;0),FALSE(),"")))))</f>
        <v/>
      </c>
      <c r="BH265" s="74" t="str">
        <f aca="false">IF(OR(ISBLANK($C265),$BB265&lt;&gt;TRUE()),"",IF(ISBLANK(AD265),Constants!$B$35,MAX(0,MIN(Constants!$B$31,AD265))))</f>
        <v/>
      </c>
      <c r="BI265" s="74" t="str">
        <f aca="false">IF(OR(ISBLANK($C265),$BB265&lt;&gt;TRUE()),"",IF(ISBLANK(AE265),Constants!$B$35,MAX(0,MIN(Constants!$B$32,AE265))))</f>
        <v/>
      </c>
      <c r="BJ265" s="75" t="str">
        <f aca="false">IF(ISBLANK($C265),
  "",
IF(AH265=Constants!$B$7,
  TRUE(),
IF(AH265=Constants!$B$8,
  FALSE(),
  FALSE()
)))</f>
        <v/>
      </c>
      <c r="BK265" s="74" t="str">
        <f aca="false">IF(ISBLANK($C265),"",IF($BJ265,Constants!$B$9,IF(COUNTA($E265:$AH265)=0,Constants!$B$10,IF(NOT($AK265),Constants!$B$11,IF(AND(NOT(ISNUMBER($BM265)),COUNTA($O265,$X265,$AG265)&gt;0),Constants!$B$13,Constants!$B$12)))))</f>
        <v/>
      </c>
      <c r="BL265" s="74" t="str">
        <f aca="false">IF(ISBLANK($C265),"",IF($BK265&lt;&gt;Constants!$B$12,$BK265,Constants!$B$4))</f>
        <v/>
      </c>
      <c r="BM265" s="73" t="str">
        <f aca="false">IF(OR(ISBLANK($D$8), NOT(ISNUMBER($D$8))), Constants!$B$17,$D$8)</f>
        <v>ERROR: Set Target Time in cell D8</v>
      </c>
      <c r="BN265" s="73" t="str">
        <f aca="false">IF(OR($BK265&lt;&gt;Constants!$B$12,$AL265&lt;&gt;TRUE()),"",IF(NOT($AO265),TRUE(),IF($AQ265="","",$AQ265)))</f>
        <v/>
      </c>
      <c r="BO265" s="74" t="b">
        <f aca="false">IF(BN265="",FALSE(),IF(NOT($AO265),TRUE(),IF($AQ265,ISNUMBER(O265),ISNUMBER(N265))))</f>
        <v>0</v>
      </c>
      <c r="BP265" s="76" t="str">
        <f aca="false">IF(BO265,IF($AJ265,1,Constants!$B$22)*POWER(Constants!$B$23,MAX($AM265,0))*POWER(Constants!$B$24,MAX($AN265,0)),"")</f>
        <v/>
      </c>
      <c r="BQ265" s="74" t="str">
        <f aca="false">IF(OR($BK265&lt;&gt;Constants!$B$12,NOT($BO265)),"",IF(NOT($AO265),0,Constants!$B$19*IF($AQ265,1,MAX(0,MIN(1,(Constants!$B$20-N265)/Constants!$B$20)))))</f>
        <v/>
      </c>
      <c r="BR265" s="74" t="str">
        <f aca="false">IF(BQ265="","",BQ265*IF($AP265,1,Constants!$B$25)*BP265)</f>
        <v/>
      </c>
      <c r="BS265" s="74" t="str">
        <f aca="false">IF(OR($BK265&lt;&gt;Constants!$B$12,NOT($BO265)),"",IF(NOT($AO265),0,IF(NOT($AQ265),0,MAX(0,Constants!$B$21*(1-ABS(O265-$BM265)/$BM265)))))</f>
        <v/>
      </c>
      <c r="BT265" s="74" t="str">
        <f aca="false">IF(BS265="","",BS265*BP265)</f>
        <v/>
      </c>
      <c r="BU265" s="74" t="str">
        <f aca="false">IF(OR($BK265&lt;&gt;Constants!$B$12,NOT($BO265)),"",IF(OR(NOT($AO265),NOT($AP265)),0,MIN(Constants!$B$18,(Constants!$B$29*$AR265+Constants!$B$30*$AS265)*IF($AQ265,1,MAX(0,MIN(1,(Constants!$B$20-N265)/Constants!$B$20))))))</f>
        <v/>
      </c>
      <c r="BV265" s="74" t="str">
        <f aca="false">IF(BU265="","",BU265*BP265)</f>
        <v/>
      </c>
      <c r="BW265" s="75" t="str">
        <f aca="false">IF(OR($BK265&lt;&gt;Constants!$B$12,NOT($BO265)),"",BR265+BT265+BV265)</f>
        <v/>
      </c>
      <c r="BX265" s="73" t="str">
        <f aca="false">IF(OR($BK265&lt;&gt;Constants!$B$12,$AT265&lt;&gt;TRUE()),"",IF(NOT($AW265),TRUE(),IF($AY265="","",$AY265)))</f>
        <v/>
      </c>
      <c r="BY265" s="74" t="b">
        <f aca="false">IF(BX265="",FALSE(),IF(NOT($AW265),TRUE(),IF($AY265,ISNUMBER(X265),ISNUMBER(W265))))</f>
        <v>0</v>
      </c>
      <c r="BZ265" s="76" t="str">
        <f aca="false">IF(BY265,IF($AJ265,1,Constants!$B$22)*POWER(Constants!$B$23,MAX($AU265,0))*POWER(Constants!$B$24,MAX($AV265,0)),"")</f>
        <v/>
      </c>
      <c r="CA265" s="74" t="str">
        <f aca="false">IF(OR($BK265&lt;&gt;Constants!$B$12,NOT($BY265)),"",IF(NOT($AW265),0,Constants!$B$19*IF($AY265,1,MAX(0,MIN(1,(Constants!$B$20-W265)/Constants!$B$20)))))</f>
        <v/>
      </c>
      <c r="CB265" s="74" t="str">
        <f aca="false">IF(CA265="","",CA265*IF($AX265,1,Constants!$B$25)*BZ265)</f>
        <v/>
      </c>
      <c r="CC265" s="74" t="str">
        <f aca="false">IF(OR($BK265&lt;&gt;Constants!$B$12,NOT($BY265)),"",IF(NOT($AW265),0,IF(NOT($AY265),0,MAX(0,Constants!$B$21*(1-ABS(X265-$BM265)/$BM265)))))</f>
        <v/>
      </c>
      <c r="CD265" s="74" t="str">
        <f aca="false">IF(CC265="","",CC265*BZ265)</f>
        <v/>
      </c>
      <c r="CE265" s="74" t="str">
        <f aca="false">IF(OR($BK265&lt;&gt;Constants!$B$12,NOT($BY265)),"",IF(OR(NOT($AW265),NOT($AX265)),0,MIN(Constants!$B$18,(Constants!$B$29*$AZ265+Constants!$B$30*$BA265)*IF($AY265,1,MAX(0,MIN(1,(Constants!$B$20-W265)/Constants!$B$20))))))</f>
        <v/>
      </c>
      <c r="CF265" s="74" t="str">
        <f aca="false">IF(CE265="","",CE265*BZ265)</f>
        <v/>
      </c>
      <c r="CG265" s="75" t="str">
        <f aca="false">IF(OR($BK265&lt;&gt;Constants!$B$12,NOT($BY265)),"",CB265+CD265+CF265)</f>
        <v/>
      </c>
      <c r="CH265" s="73" t="b">
        <f aca="false">IF(OR(BN265="",BX265=""),TRUE(),BN265&lt;&gt;BX265)</f>
        <v>1</v>
      </c>
      <c r="CI265" s="74" t="str">
        <f aca="false">IF(OR($BK265&lt;&gt;Constants!$B$12,$BB265&lt;&gt;TRUE(),NOT($CH265)),"",IF(NOT($BE265),TRUE(),IF($BG265="","",$BG265)))</f>
        <v/>
      </c>
      <c r="CJ265" s="74" t="b">
        <f aca="false">IF(CI265="",FALSE(),IF(NOT($BE265),TRUE(),IF($BG265,ISNUMBER(AG265),ISNUMBER(AF265))))</f>
        <v>0</v>
      </c>
      <c r="CK265" s="76" t="str">
        <f aca="false">IF(CJ265,IF($AJ265,1,Constants!$B$22)*POWER(Constants!$B$23,MAX($BC265,0))*POWER(Constants!$B$24,MAX($BD265,0)),"")</f>
        <v/>
      </c>
      <c r="CL265" s="74" t="str">
        <f aca="false">IF(OR($BK265&lt;&gt;Constants!$B$12,NOT($CJ265)),"",IF(NOT($BE265),0,Constants!$B$19*IF($BG265,1,MAX(0,MIN(1,(Constants!$B$20-AF265)/Constants!$B$20)))))</f>
        <v/>
      </c>
      <c r="CM265" s="74" t="str">
        <f aca="false">IF(CL265="","",CL265*IF($BF265,1,Constants!$B$25)*CK265)</f>
        <v/>
      </c>
      <c r="CN265" s="74" t="str">
        <f aca="false">IF(OR($BK265&lt;&gt;Constants!$B$12,NOT($CJ265)),"",IF(NOT($BE265),0,IF(NOT($BG265),0,MAX(0,Constants!$B$21*(1-ABS(AG265-$BM265)/$BM265)))))</f>
        <v/>
      </c>
      <c r="CO265" s="74" t="str">
        <f aca="false">IF(CN265="","",CN265*CK265)</f>
        <v/>
      </c>
      <c r="CP265" s="74" t="str">
        <f aca="false">IF(OR($BK265&lt;&gt;Constants!$B$12,NOT($CJ265)),"",IF(OR(NOT($BE265),NOT($BF265)),0,MIN(Constants!$B$18,(Constants!$B$29*$BH265+Constants!$B$30*$BI265)*IF($BG265,1,MAX(0,MIN(1,(Constants!$B$20-AF265)/Constants!$B$20))))))</f>
        <v/>
      </c>
      <c r="CQ265" s="74" t="str">
        <f aca="false">IF(CP265="","",CP265*CK265)</f>
        <v/>
      </c>
      <c r="CR265" s="75" t="str">
        <f aca="false">IF(OR($BK265&lt;&gt;Constants!$B$12,NOT($CJ265)),"",CM265+CO265+CQ265)</f>
        <v/>
      </c>
      <c r="CS265" s="73" t="str">
        <f aca="false">IF(OR($BK265&lt;&gt;Constants!$B$12,ISBLANK($C265)),"",BW265)</f>
        <v/>
      </c>
      <c r="CT265" s="74" t="str">
        <f aca="false">IF(OR($BK265&lt;&gt;Constants!$B$12,ISBLANK($C265)),"",CG265)</f>
        <v/>
      </c>
      <c r="CU265" s="75" t="str">
        <f aca="false">IF(OR($BK265&lt;&gt;Constants!$B$12,ISBLANK($C265)),"",CR265)</f>
        <v/>
      </c>
      <c r="CV265" s="74" t="str">
        <f aca="false">IF(OR($BK265&lt;&gt;Constants!$B$12,ISBLANK($C265)),"",IF(COUNT(CS265:CU265)=0,0,MAX(CS265:CU265)))</f>
        <v/>
      </c>
      <c r="CW265" s="74" t="str">
        <f aca="false">IF($BK265&lt;&gt;Constants!$B$12,"",CV265)</f>
        <v/>
      </c>
      <c r="CX265" s="74" t="str">
        <f aca="false">IF(ISNUMBER(CW265), RANK(CW265,$CW$11:$CW$510), "")</f>
        <v/>
      </c>
      <c r="CY265" s="73" t="str">
        <f aca="false">IF(OR($BK265&lt;&gt;Constants!$B$12,ISBLANK($C265)),"",MAX(BT265,CD265,CO265))</f>
        <v/>
      </c>
      <c r="CZ265" s="74" t="str">
        <f aca="false">IF(ISNUMBER(CY265), RANK(CY265,CY$11:CY$510), "")</f>
        <v/>
      </c>
      <c r="DA265" s="74" t="str">
        <f aca="false">IF(OR($BK265&lt;&gt;Constants!$B$12,ISBLANK($C265)),"",MAX(AM265,AU265,IF($CH265,BC265,0)))</f>
        <v/>
      </c>
      <c r="DB265" s="74" t="str">
        <f aca="false">IF(ISNUMBER(DA265), RANK(DA265,DA$11:DA$510,1), "")</f>
        <v/>
      </c>
      <c r="DC265" s="74" t="str">
        <f aca="false">IF(OR($BK265&lt;&gt;Constants!$B$12,ISBLANK($C265)),"",MAX(BV265,CF265,CQ265))</f>
        <v/>
      </c>
      <c r="DD265" s="74" t="str">
        <f aca="false">IF(ISNUMBER(DC265),RANK(DC265,DC$11:DC$510),"")</f>
        <v/>
      </c>
      <c r="DE265" s="77" t="str">
        <f aca="false">IFERROR(IF(OR($BK265&lt;&gt;Constants!$B$12, ISBLANK($C265)),"",LARGE(CS265:CU265,2)), 0)</f>
        <v/>
      </c>
      <c r="DF265" s="75" t="str">
        <f aca="false">IF(ISNUMBER(DE265), RANK(DE265,DE$11:DE$510), "")</f>
        <v/>
      </c>
      <c r="DG265" s="74" t="str">
        <f aca="false">IF(ISBLANK($C265),"",IF(BK265=Constants!$B$12,RANK($CX265, $CX$11:$CX$510, 1)+
SUMPRODUCT(--($CX$11:$CX$510=$CX265),--($CZ265&gt;$CZ$11:$CZ$510))+
SUMPRODUCT(--($CX$11:$CX$510=$CX265),--($CZ265=$CZ$11:$CZ$510),--($DB265&gt;$DB$11:$DB$510))+
SUMPRODUCT(--($CX$11:$CX$510=$CX265),--($CZ265=$CZ$11:$CZ$510),--($DB265=$DB$11:$DB$510), --($DD265&gt;$DD$11:$DD$510))+
SUMPRODUCT(--($CX$11:$CX$510=$CX265),--($CZ265=$CZ$11:$CZ$510),--($DB265=$DB$11:$DB$510), --($DD265=$DD$11:$DD$510), --($DF265&gt;$DF$11:$DF$510))
,BK265)
)</f>
        <v/>
      </c>
      <c r="DH265" s="74" t="str">
        <f aca="false">IF(ISBLANK(C265),"",IF(BK265&lt;&gt;Constants!$B$12, BK265, CX265-DG265))</f>
        <v/>
      </c>
      <c r="DI265" s="75"/>
      <c r="DJ265" s="78"/>
      <c r="DK265" s="79" t="str">
        <f aca="false">IF(ISBLANK($C265),"",IF($BK265=Constants!$B$13,$BM265,""))</f>
        <v/>
      </c>
      <c r="DL265" s="78" t="str">
        <f aca="false">IF(ISBLANK($C265),"",IF($BK265&lt;&gt;Constants!$B$12,"",IF(COUNT($CS265:$CU265)=0,"",MATCH($CV265,$CS265:$CU265,0))))</f>
        <v/>
      </c>
      <c r="DM265" s="80" t="str">
        <f aca="false">IF(ISNUMBER($DL265),CHOOSE($DL265,$BR265,$CB265,$CM265),"")</f>
        <v/>
      </c>
      <c r="DN265" s="80" t="str">
        <f aca="false">IF(ISNUMBER($DL265),CHOOSE($DL265,$BT265,$CD265,$CO265),"")</f>
        <v/>
      </c>
      <c r="DO265" s="80" t="str">
        <f aca="false">IF(ISNUMBER($DL265),CHOOSE($DL265,$BV265,$CF265,$CQ265),"")</f>
        <v/>
      </c>
      <c r="DP265" s="81" t="str">
        <f aca="false">IF(ISBLANK(C265),"",IF(BK265&lt;&gt;Constants!$B$12, BK265 ,CW265))</f>
        <v/>
      </c>
      <c r="DQ265" s="82" t="str">
        <f aca="false">IF(ISBLANK($C265),"",IF($BK265&lt;&gt;Constants!$B$12,$BK265,$BL265))</f>
        <v/>
      </c>
      <c r="DR265" s="82" t="str">
        <f aca="false">IF(ISBLANK(C265),"",DH265)</f>
        <v/>
      </c>
      <c r="DS265" s="82" t="str">
        <f aca="false">IF(ISBLANK(C265),"",DG265)</f>
        <v/>
      </c>
      <c r="DT265" s="83" t="str">
        <f aca="false">IF(ISBLANK(C265),
  "",
IF(DS265=Constants!$B$9,COUNTA($C$11:$C510)+2,IF(DS265=Constants!$B$10,COUNTA($C$11:$C510)+1,IF(DS265=Constants!$B$11,COUNTA($C$11:$C510),DS265))))</f>
        <v/>
      </c>
      <c r="DU265" s="3"/>
      <c r="DV265" s="84" t="n">
        <f aca="false">IF(OR(ISNUMBER(DS265),DS265="DQ",DS265="P",DS265="NS"),
    1,
    0
)</f>
        <v>0</v>
      </c>
      <c r="DW265" s="84" t="n">
        <v>255</v>
      </c>
      <c r="DX265" s="84" t="str">
        <f aca="false">IF(ISBLANK($C265),"",IF(ISNUMBER(DT265),DT265+ROW($B265)/1000,""))</f>
        <v/>
      </c>
      <c r="DY265" s="84" t="str">
        <f aca="false">IF(ISNUMBER(DX265), RANK(DX265,DX$11:DX$510,1), "")</f>
        <v/>
      </c>
      <c r="DZ265" s="84" t="str">
        <f aca="false">IF(ISBLANK($C265),
    "",
    $B265
)</f>
        <v/>
      </c>
      <c r="EA265" s="84" t="str">
        <f aca="false">IF(ISBLANK($C265),
    "",
    $C265
)</f>
        <v/>
      </c>
      <c r="EB265" s="84" t="str">
        <f aca="false">IF(ISBLANK($C265),
    "",
    $D265
)</f>
        <v/>
      </c>
      <c r="EC265" s="84" t="str">
        <f aca="false">IF(ISBLANK($C265),"",$DQ265)</f>
        <v/>
      </c>
      <c r="ED265" s="86" t="str">
        <f aca="false">DP265</f>
        <v/>
      </c>
      <c r="EE265" s="84" t="str">
        <f aca="false">IF(ISBLANK($C265),
    "",
    DS265
)</f>
        <v/>
      </c>
      <c r="EF265" s="87" t="str">
        <f aca="false">IF(DW265&gt;DV$10,
    "",
    VLOOKUP(DW265,DY$11:EE763,7,FALSE())
)</f>
        <v/>
      </c>
      <c r="EG265" s="88" t="str">
        <f aca="false">IF(DW265&gt;DV$10,
    "",
    VLOOKUP(DW265,DY$11:EE763,2,FALSE())
)</f>
        <v/>
      </c>
      <c r="EH265" s="88" t="str">
        <f aca="false">IF(DW265&gt;DV$10,
    "",
    VLOOKUP(DW265,DY$11:EE763,3,FALSE())
)</f>
        <v/>
      </c>
      <c r="EI265" s="88" t="str">
        <f aca="false">IF(DW265&gt;DV$10,
    "",
    VLOOKUP(DW265,DY$11:EE763,4,FALSE())
)</f>
        <v/>
      </c>
      <c r="EJ265" s="89" t="str">
        <f aca="false">IF(DW265&gt;DV$10,
    "",
    VLOOKUP(DW265,DY$11:EE763,6,FALSE())
)</f>
        <v/>
      </c>
      <c r="EK265" s="59"/>
    </row>
    <row r="266" customFormat="false" ht="15.75" hidden="false" customHeight="false" outlineLevel="0" collapsed="false">
      <c r="A266" s="3"/>
      <c r="B266" s="153"/>
      <c r="C266" s="154"/>
      <c r="D266" s="135"/>
      <c r="E266" s="158"/>
      <c r="F266" s="137"/>
      <c r="G266" s="137"/>
      <c r="H266" s="138"/>
      <c r="I266" s="139"/>
      <c r="J266" s="140"/>
      <c r="K266" s="140"/>
      <c r="L266" s="140"/>
      <c r="M266" s="140"/>
      <c r="N266" s="141"/>
      <c r="O266" s="142"/>
      <c r="P266" s="137"/>
      <c r="Q266" s="138"/>
      <c r="R266" s="139"/>
      <c r="S266" s="140"/>
      <c r="T266" s="140"/>
      <c r="U266" s="140"/>
      <c r="V266" s="140"/>
      <c r="W266" s="141"/>
      <c r="X266" s="142"/>
      <c r="Y266" s="137"/>
      <c r="Z266" s="138"/>
      <c r="AA266" s="139"/>
      <c r="AB266" s="140"/>
      <c r="AC266" s="140"/>
      <c r="AD266" s="140"/>
      <c r="AE266" s="140"/>
      <c r="AF266" s="141"/>
      <c r="AG266" s="143"/>
      <c r="AH266" s="139"/>
      <c r="AI266" s="116"/>
      <c r="AJ266" s="116" t="str">
        <f aca="false">IF(ISBLANK($C266),
  "",
IF(E266=Constants!$B$7,
  TRUE(),
IF(E266=Constants!$B$8,
  FALSE(),
  TRUE()
)))</f>
        <v/>
      </c>
      <c r="AK266" s="117" t="str">
        <f aca="false">IF(ISBLANK($C266),"",IF(F266=Constants!$B$8,FALSE(),TRUE()))</f>
        <v/>
      </c>
      <c r="AL266" s="117" t="str">
        <f aca="false">IF(ISBLANK($C266),"",COUNTA($G266:$O266)&gt;0)</f>
        <v/>
      </c>
      <c r="AM266" s="117" t="str">
        <f aca="false">IF(OR(ISBLANK($C266),$AL266&lt;&gt;TRUE()),"",IF(ISBLANK(G266),Constants!$B$27,MAX(0,G266)))</f>
        <v/>
      </c>
      <c r="AN266" s="117" t="str">
        <f aca="false">IF(OR(ISBLANK($C266),$AL266&lt;&gt;TRUE()),"",IF(ISBLANK(H266),Constants!$B$28,MAX(0,H266)))</f>
        <v/>
      </c>
      <c r="AO266" s="117" t="str">
        <f aca="false">IF(OR(ISBLANK($C266),$AL266&lt;&gt;TRUE()),"",IF(J266=Constants!$B$7,TRUE(),IF(J266=Constants!$B$8,FALSE(),TRUE())))</f>
        <v/>
      </c>
      <c r="AP266" s="117" t="str">
        <f aca="false">IF(OR(ISBLANK($C266),$AL266&lt;&gt;TRUE()),"",IF(I266=Constants!$B$7,TRUE(),IF(I266=Constants!$B$8,FALSE(),TRUE())))</f>
        <v/>
      </c>
      <c r="AQ266" s="117" t="str">
        <f aca="false">IF(OR(ISBLANK($C266),$AL266&lt;&gt;TRUE()),"",IF(K266=Constants!$B$33,TRUE(),IF(K266=Constants!$B$34,FALSE(),IF(AND(ISNUMBER(O266),OR(ISBLANK(N266),N266=0)),TRUE(),IF(AND(ISBLANK(O266),ISNUMBER(N266),N266&lt;&gt;0),FALSE(),"")))))</f>
        <v/>
      </c>
      <c r="AR266" s="117" t="str">
        <f aca="false">IF(OR(ISBLANK($C266),$AL266&lt;&gt;TRUE()),"",IF(ISBLANK(L266),Constants!$B$35,MAX(0,MIN(Constants!$B$31,L266))))</f>
        <v/>
      </c>
      <c r="AS266" s="117" t="str">
        <f aca="false">IF(OR(ISBLANK($C266),$AL266&lt;&gt;TRUE()),"",IF(ISBLANK(M266),Constants!$B$35,MAX(0,MIN(Constants!$B$32,M266))))</f>
        <v/>
      </c>
      <c r="AT266" s="117" t="str">
        <f aca="false">IF(ISBLANK($C266),"",COUNTA($P266:$X266)&gt;0)</f>
        <v/>
      </c>
      <c r="AU266" s="117" t="str">
        <f aca="false">IF(OR(ISBLANK($C266),$AT266&lt;&gt;TRUE()),"",IF(ISBLANK(P266),Constants!$B$27,MAX(0,P266)))</f>
        <v/>
      </c>
      <c r="AV266" s="117" t="str">
        <f aca="false">IF(OR(ISBLANK($C266),$AT266&lt;&gt;TRUE()),"",IF(ISBLANK(Q266),Constants!$B$28,MAX(0,Q266)))</f>
        <v/>
      </c>
      <c r="AW266" s="117" t="str">
        <f aca="false">IF(OR(ISBLANK($C266),$AT266&lt;&gt;TRUE()),"",IF(S266=Constants!$B$7,TRUE(),IF(S266=Constants!$B$8,FALSE(),TRUE())))</f>
        <v/>
      </c>
      <c r="AX266" s="117" t="str">
        <f aca="false">IF(OR(ISBLANK($C266),$AT266&lt;&gt;TRUE()),"",IF(R266=Constants!$B$7,TRUE(),IF(R266=Constants!$B$8,FALSE(),TRUE())))</f>
        <v/>
      </c>
      <c r="AY266" s="117" t="str">
        <f aca="false">IF(OR(ISBLANK($C266),$AT266&lt;&gt;TRUE()),"",IF(T266=Constants!$B$33,TRUE(),IF(T266=Constants!$B$34,FALSE(),IF(AND(ISNUMBER(X266),OR(ISBLANK(W266),W266=0)),TRUE(),IF(AND(ISBLANK(X266),ISNUMBER(W266),W266&lt;&gt;0),FALSE(),"")))))</f>
        <v/>
      </c>
      <c r="AZ266" s="117" t="str">
        <f aca="false">IF(OR(ISBLANK($C266),$AT266&lt;&gt;TRUE()),"",IF(ISBLANK(U266),Constants!$B$35,MAX(0,MIN(Constants!$B$31,U266))))</f>
        <v/>
      </c>
      <c r="BA266" s="117" t="str">
        <f aca="false">IF(OR(ISBLANK($C266),$AT266&lt;&gt;TRUE()),"",IF(ISBLANK(V266),Constants!$B$35,MAX(0,MIN(Constants!$B$32,V266))))</f>
        <v/>
      </c>
      <c r="BB266" s="117" t="str">
        <f aca="false">IF(ISBLANK($C266),"",COUNTA($Y266:$AG266)&gt;0)</f>
        <v/>
      </c>
      <c r="BC266" s="117" t="str">
        <f aca="false">IF(OR(ISBLANK($C266),$BB266&lt;&gt;TRUE()),"",IF(ISBLANK(Y266),Constants!$B$27,MAX(0,Y266)))</f>
        <v/>
      </c>
      <c r="BD266" s="117" t="str">
        <f aca="false">IF(OR(ISBLANK($C266),$BB266&lt;&gt;TRUE()),"",IF(ISBLANK(Z266),Constants!$B$28,MAX(0,Z266)))</f>
        <v/>
      </c>
      <c r="BE266" s="117" t="str">
        <f aca="false">IF(OR(ISBLANK($C266),$BB266&lt;&gt;TRUE()),"",IF(AB266=Constants!$B$7,TRUE(),IF(AB266=Constants!$B$8,FALSE(),TRUE())))</f>
        <v/>
      </c>
      <c r="BF266" s="117" t="str">
        <f aca="false">IF(OR(ISBLANK($C266),$BB266&lt;&gt;TRUE()),"",IF(AA266=Constants!$B$7,TRUE(),IF(AA266=Constants!$B$8,FALSE(),TRUE())))</f>
        <v/>
      </c>
      <c r="BG266" s="117" t="str">
        <f aca="false">IF(OR(ISBLANK($C266),$BB266&lt;&gt;TRUE()),"",IF(AC266=Constants!$B$33,TRUE(),IF(AC266=Constants!$B$34,FALSE(),IF(AND(ISNUMBER(AG266),OR(ISBLANK(AF266),AF266=0)),TRUE(),IF(AND(ISBLANK(AG266),ISNUMBER(AF266),AF266&lt;&gt;0),FALSE(),"")))))</f>
        <v/>
      </c>
      <c r="BH266" s="117" t="str">
        <f aca="false">IF(OR(ISBLANK($C266),$BB266&lt;&gt;TRUE()),"",IF(ISBLANK(AD266),Constants!$B$35,MAX(0,MIN(Constants!$B$31,AD266))))</f>
        <v/>
      </c>
      <c r="BI266" s="117" t="str">
        <f aca="false">IF(OR(ISBLANK($C266),$BB266&lt;&gt;TRUE()),"",IF(ISBLANK(AE266),Constants!$B$35,MAX(0,MIN(Constants!$B$32,AE266))))</f>
        <v/>
      </c>
      <c r="BJ266" s="118" t="str">
        <f aca="false">IF(ISBLANK($C266),
  "",
IF(AH266=Constants!$B$7,
  TRUE(),
IF(AH266=Constants!$B$8,
  FALSE(),
  FALSE()
)))</f>
        <v/>
      </c>
      <c r="BK266" s="117" t="str">
        <f aca="false">IF(ISBLANK($C266),"",IF($BJ266,Constants!$B$9,IF(COUNTA($E266:$AH266)=0,Constants!$B$10,IF(NOT($AK266),Constants!$B$11,IF(AND(NOT(ISNUMBER($BM266)),COUNTA($O266,$X266,$AG266)&gt;0),Constants!$B$13,Constants!$B$12)))))</f>
        <v/>
      </c>
      <c r="BL266" s="117" t="str">
        <f aca="false">IF(ISBLANK($C266),"",IF($BK266&lt;&gt;Constants!$B$12,$BK266,Constants!$B$4))</f>
        <v/>
      </c>
      <c r="BM266" s="116" t="str">
        <f aca="false">IF(OR(ISBLANK($D$8), NOT(ISNUMBER($D$8))), Constants!$B$17,$D$8)</f>
        <v>ERROR: Set Target Time in cell D8</v>
      </c>
      <c r="BN266" s="119" t="str">
        <f aca="false">IF(OR($BK266&lt;&gt;Constants!$B$12,$AL266&lt;&gt;TRUE()),"",IF(NOT($AO266),TRUE(),IF($AQ266="","",$AQ266)))</f>
        <v/>
      </c>
      <c r="BO266" s="120" t="n">
        <f aca="false">IF(BN266="",FALSE(),IF(NOT($AO266),TRUE(),IF($AQ266,ISNUMBER(O266),ISNUMBER(N266))))</f>
        <v>0</v>
      </c>
      <c r="BP266" s="121" t="str">
        <f aca="false">IF(BO266,IF($AJ266,1,Constants!$B$22)*POWER(Constants!$B$23,MAX($AM266,0))*POWER(Constants!$B$24,MAX($AN266,0)),"")</f>
        <v/>
      </c>
      <c r="BQ266" s="117" t="str">
        <f aca="false">IF(OR($BK266&lt;&gt;Constants!$B$12,NOT($BO266)),"",IF(NOT($AO266),0,Constants!$B$19*IF($AQ266,1,MAX(0,MIN(1,(Constants!$B$20-N266)/Constants!$B$20)))))</f>
        <v/>
      </c>
      <c r="BR266" s="117" t="str">
        <f aca="false">IF(BQ266="","",BQ266*IF($AP266,1,Constants!$B$25)*BP266)</f>
        <v/>
      </c>
      <c r="BS266" s="117" t="str">
        <f aca="false">IF(OR($BK266&lt;&gt;Constants!$B$12,NOT($BO266)),"",IF(NOT($AO266),0,IF(NOT($AQ266),0,MAX(0,Constants!$B$21*(1-ABS(O266-$BM266)/$BM266)))))</f>
        <v/>
      </c>
      <c r="BT266" s="117" t="str">
        <f aca="false">IF(BS266="","",BS266*BP266)</f>
        <v/>
      </c>
      <c r="BU266" s="117" t="str">
        <f aca="false">IF(OR($BK266&lt;&gt;Constants!$B$12,NOT($BO266)),"",IF(OR(NOT($AO266),NOT($AP266)),0,MIN(Constants!$B$18,(Constants!$B$29*$AR266+Constants!$B$30*$AS266)*IF($AQ266,1,MAX(0,MIN(1,(Constants!$B$20-N266)/Constants!$B$20))))))</f>
        <v/>
      </c>
      <c r="BV266" s="117" t="str">
        <f aca="false">IF(BU266="","",BU266*BP266)</f>
        <v/>
      </c>
      <c r="BW266" s="122" t="str">
        <f aca="false">IF(OR($BK266&lt;&gt;Constants!$B$12,NOT($BO266)),"",BR266+BT266+BV266)</f>
        <v/>
      </c>
      <c r="BX266" s="119" t="str">
        <f aca="false">IF(OR($BK266&lt;&gt;Constants!$B$12,$AT266&lt;&gt;TRUE()),"",IF(NOT($AW266),TRUE(),IF($AY266="","",$AY266)))</f>
        <v/>
      </c>
      <c r="BY266" s="120" t="n">
        <f aca="false">IF(BX266="",FALSE(),IF(NOT($AW266),TRUE(),IF($AY266,ISNUMBER(X266),ISNUMBER(W266))))</f>
        <v>0</v>
      </c>
      <c r="BZ266" s="121" t="str">
        <f aca="false">IF(BY266,IF($AJ266,1,Constants!$B$22)*POWER(Constants!$B$23,MAX($AU266,0))*POWER(Constants!$B$24,MAX($AV266,0)),"")</f>
        <v/>
      </c>
      <c r="CA266" s="117" t="str">
        <f aca="false">IF(OR($BK266&lt;&gt;Constants!$B$12,NOT($BY266)),"",IF(NOT($AW266),0,Constants!$B$19*IF($AY266,1,MAX(0,MIN(1,(Constants!$B$20-W266)/Constants!$B$20)))))</f>
        <v/>
      </c>
      <c r="CB266" s="117" t="str">
        <f aca="false">IF(CA266="","",CA266*IF($AX266,1,Constants!$B$25)*BZ266)</f>
        <v/>
      </c>
      <c r="CC266" s="117" t="str">
        <f aca="false">IF(OR($BK266&lt;&gt;Constants!$B$12,NOT($BY266)),"",IF(NOT($AW266),0,IF(NOT($AY266),0,MAX(0,Constants!$B$21*(1-ABS(X266-$BM266)/$BM266)))))</f>
        <v/>
      </c>
      <c r="CD266" s="117" t="str">
        <f aca="false">IF(CC266="","",CC266*BZ266)</f>
        <v/>
      </c>
      <c r="CE266" s="117" t="str">
        <f aca="false">IF(OR($BK266&lt;&gt;Constants!$B$12,NOT($BY266)),"",IF(OR(NOT($AW266),NOT($AX266)),0,MIN(Constants!$B$18,(Constants!$B$29*$AZ266+Constants!$B$30*$BA266)*IF($AY266,1,MAX(0,MIN(1,(Constants!$B$20-W266)/Constants!$B$20))))))</f>
        <v/>
      </c>
      <c r="CF266" s="117" t="str">
        <f aca="false">IF(CE266="","",CE266*BZ266)</f>
        <v/>
      </c>
      <c r="CG266" s="122" t="str">
        <f aca="false">IF(OR($BK266&lt;&gt;Constants!$B$12,NOT($BY266)),"",CB266+CD266+CF266)</f>
        <v/>
      </c>
      <c r="CH266" s="119" t="n">
        <f aca="false">IF(OR(BN266="",BX266=""),TRUE(),BN266&lt;&gt;BX266)</f>
        <v>1</v>
      </c>
      <c r="CI266" s="117" t="str">
        <f aca="false">IF(OR($BK266&lt;&gt;Constants!$B$12,$BB266&lt;&gt;TRUE(),NOT($CH266)),"",IF(NOT($BE266),TRUE(),IF($BG266="","",$BG266)))</f>
        <v/>
      </c>
      <c r="CJ266" s="120" t="n">
        <f aca="false">IF(CI266="",FALSE(),IF(NOT($BE266),TRUE(),IF($BG266,ISNUMBER(AG266),ISNUMBER(AF266))))</f>
        <v>0</v>
      </c>
      <c r="CK266" s="121" t="str">
        <f aca="false">IF(CJ266,IF($AJ266,1,Constants!$B$22)*POWER(Constants!$B$23,MAX($BC266,0))*POWER(Constants!$B$24,MAX($BD266,0)),"")</f>
        <v/>
      </c>
      <c r="CL266" s="117" t="str">
        <f aca="false">IF(OR($BK266&lt;&gt;Constants!$B$12,NOT($CJ266)),"",IF(NOT($BE266),0,Constants!$B$19*IF($BG266,1,MAX(0,MIN(1,(Constants!$B$20-AF266)/Constants!$B$20)))))</f>
        <v/>
      </c>
      <c r="CM266" s="117" t="str">
        <f aca="false">IF(CL266="","",CL266*IF($BF266,1,Constants!$B$25)*CK266)</f>
        <v/>
      </c>
      <c r="CN266" s="117" t="str">
        <f aca="false">IF(OR($BK266&lt;&gt;Constants!$B$12,NOT($CJ266)),"",IF(NOT($BE266),0,IF(NOT($BG266),0,MAX(0,Constants!$B$21*(1-ABS(AG266-$BM266)/$BM266)))))</f>
        <v/>
      </c>
      <c r="CO266" s="117" t="str">
        <f aca="false">IF(CN266="","",CN266*CK266)</f>
        <v/>
      </c>
      <c r="CP266" s="117" t="str">
        <f aca="false">IF(OR($BK266&lt;&gt;Constants!$B$12,NOT($CJ266)),"",IF(OR(NOT($BE266),NOT($BF266)),0,MIN(Constants!$B$18,(Constants!$B$29*$BH266+Constants!$B$30*$BI266)*IF($BG266,1,MAX(0,MIN(1,(Constants!$B$20-AF266)/Constants!$B$20))))))</f>
        <v/>
      </c>
      <c r="CQ266" s="117" t="str">
        <f aca="false">IF(CP266="","",CP266*CK266)</f>
        <v/>
      </c>
      <c r="CR266" s="122" t="str">
        <f aca="false">IF(OR($BK266&lt;&gt;Constants!$B$12,NOT($CJ266)),"",CM266+CO266+CQ266)</f>
        <v/>
      </c>
      <c r="CS266" s="116" t="str">
        <f aca="false">IF(OR($BK266&lt;&gt;Constants!$B$12,ISBLANK($C266)),"",BW266)</f>
        <v/>
      </c>
      <c r="CT266" s="117" t="str">
        <f aca="false">IF(OR($BK266&lt;&gt;Constants!$B$12,ISBLANK($C266)),"",CG266)</f>
        <v/>
      </c>
      <c r="CU266" s="118" t="str">
        <f aca="false">IF(OR($BK266&lt;&gt;Constants!$B$12,ISBLANK($C266)),"",CR266)</f>
        <v/>
      </c>
      <c r="CV266" s="117" t="str">
        <f aca="false">IF(OR($BK266&lt;&gt;Constants!$B$12,ISBLANK($C266)),"",IF(COUNT(CS266:CU266)=0,0,MAX(CS266:CU266)))</f>
        <v/>
      </c>
      <c r="CW266" s="117" t="str">
        <f aca="false">IF($BK266&lt;&gt;Constants!$B$12,"",CV266)</f>
        <v/>
      </c>
      <c r="CX266" s="117" t="str">
        <f aca="false">IF(ISNUMBER(CW266), RANK(CW266,$CW$11:$CW$510), "")</f>
        <v/>
      </c>
      <c r="CY266" s="116" t="str">
        <f aca="false">IF(OR($BK266&lt;&gt;Constants!$B$12,ISBLANK($C266)),"",MAX(BT266,CD266,CO266))</f>
        <v/>
      </c>
      <c r="CZ266" s="117" t="str">
        <f aca="false">IF(ISNUMBER(CY266), RANK(CY266,CY$11:CY$510), "")</f>
        <v/>
      </c>
      <c r="DA266" s="117" t="str">
        <f aca="false">IF(OR($BK266&lt;&gt;Constants!$B$12,ISBLANK($C266)),"",MAX(AM266,AU266,IF($CH266,BC266,0)))</f>
        <v/>
      </c>
      <c r="DB266" s="117" t="str">
        <f aca="false">IF(ISNUMBER(DA266), RANK(DA266,DA$11:DA$510,1), "")</f>
        <v/>
      </c>
      <c r="DC266" s="117" t="str">
        <f aca="false">IF(OR($BK266&lt;&gt;Constants!$B$12,ISBLANK($C266)),"",MAX(BV266,CF266,CQ266))</f>
        <v/>
      </c>
      <c r="DD266" s="117" t="str">
        <f aca="false">IF(ISNUMBER(DC266),RANK(DC266,DC$11:DC$510),"")</f>
        <v/>
      </c>
      <c r="DE266" s="123" t="str">
        <f aca="false">IFERROR(IF(OR($BK266&lt;&gt;Constants!$B$12, ISBLANK($C266)),"",LARGE(CS266:CU266,2)), 0)</f>
        <v/>
      </c>
      <c r="DF266" s="118" t="str">
        <f aca="false">IF(ISNUMBER(DE266), RANK(DE266,DE$11:DE$510), "")</f>
        <v/>
      </c>
      <c r="DG266" s="117" t="str">
        <f aca="false">IF(ISBLANK($C266),"",IF(BK266=Constants!$B$12,RANK($CX266, $CX$11:$CX$510, 1)+
SUMPRODUCT(--($CX$11:$CX$510=$CX266),--($CZ266&gt;$CZ$11:$CZ$510))+
SUMPRODUCT(--($CX$11:$CX$510=$CX266),--($CZ266=$CZ$11:$CZ$510),--($DB266&gt;$DB$11:$DB$510))+
SUMPRODUCT(--($CX$11:$CX$510=$CX266),--($CZ266=$CZ$11:$CZ$510),--($DB266=$DB$11:$DB$510), --($DD266&gt;$DD$11:$DD$510))+
SUMPRODUCT(--($CX$11:$CX$510=$CX266),--($CZ266=$CZ$11:$CZ$510),--($DB266=$DB$11:$DB$510), --($DD266=$DD$11:$DD$510), --($DF266&gt;$DF$11:$DF$510))
,BK266)
)</f>
        <v/>
      </c>
      <c r="DH266" s="117" t="str">
        <f aca="false">IF(ISBLANK(C266),"",IF(BK266&lt;&gt;Constants!$B$12, BK266, CX266-DG266))</f>
        <v/>
      </c>
      <c r="DI266" s="118"/>
      <c r="DJ266" s="124"/>
      <c r="DK266" s="125" t="str">
        <f aca="false">IF(ISBLANK($C266),"",IF($BK266=Constants!$B$13,$BM266,""))</f>
        <v/>
      </c>
      <c r="DL266" s="124" t="str">
        <f aca="false">IF(ISBLANK($C266),"",IF($BK266&lt;&gt;Constants!$B$12,"",IF(COUNT($CS266:$CU266)=0,"",MATCH($CV266,$CS266:$CU266,0))))</f>
        <v/>
      </c>
      <c r="DM266" s="126" t="str">
        <f aca="false">IF(ISNUMBER($DL266),CHOOSE($DL266,$BR266,$CB266,$CM266),"")</f>
        <v/>
      </c>
      <c r="DN266" s="126" t="str">
        <f aca="false">IF(ISNUMBER($DL266),CHOOSE($DL266,$BT266,$CD266,$CO266),"")</f>
        <v/>
      </c>
      <c r="DO266" s="126" t="str">
        <f aca="false">IF(ISNUMBER($DL266),CHOOSE($DL266,$BV266,$CF266,$CQ266),"")</f>
        <v/>
      </c>
      <c r="DP266" s="127" t="str">
        <f aca="false">IF(ISBLANK(C266),"",IF(BK266&lt;&gt;Constants!$B$12, BK266 ,CW266))</f>
        <v/>
      </c>
      <c r="DQ266" s="128" t="str">
        <f aca="false">IF(ISBLANK($C266),"",IF($BK266&lt;&gt;Constants!$B$12,$BK266,$BL266))</f>
        <v/>
      </c>
      <c r="DR266" s="128" t="str">
        <f aca="false">IF(ISBLANK(C266),"",DH266)</f>
        <v/>
      </c>
      <c r="DS266" s="128" t="str">
        <f aca="false">IF(ISBLANK(C266),"",DG266)</f>
        <v/>
      </c>
      <c r="DT266" s="129" t="str">
        <f aca="false">IF(ISBLANK(C266),
  "",
IF(DS266=Constants!$B$9,COUNTA($C$11:$C510)+2,IF(DS266=Constants!$B$10,COUNTA($C$11:$C510)+1,IF(DS266=Constants!$B$11,COUNTA($C$11:$C510),DS266))))</f>
        <v/>
      </c>
      <c r="DU266" s="3"/>
      <c r="DV266" s="130" t="n">
        <f aca="false">IF(OR(ISNUMBER(DS266),DS266="DQ",DS266="P",DS266="NS"),
    1,
    0
)</f>
        <v>0</v>
      </c>
      <c r="DW266" s="130" t="n">
        <v>256</v>
      </c>
      <c r="DX266" s="130" t="str">
        <f aca="false">IF(ISBLANK($C266),"",IF(ISNUMBER(DT266),DT266+ROW($B266)/1000,""))</f>
        <v/>
      </c>
      <c r="DY266" s="130" t="str">
        <f aca="false">IF(ISNUMBER(DX266), RANK(DX266,DX$11:DX$510,1), "")</f>
        <v/>
      </c>
      <c r="DZ266" s="130" t="str">
        <f aca="false">IF(ISBLANK($C266),
    "",
    $B266
)</f>
        <v/>
      </c>
      <c r="EA266" s="130" t="str">
        <f aca="false">IF(ISBLANK($C266),
    "",
    $C266
)</f>
        <v/>
      </c>
      <c r="EB266" s="130" t="str">
        <f aca="false">IF(ISBLANK($C266),
    "",
    $D266
)</f>
        <v/>
      </c>
      <c r="EC266" s="130" t="str">
        <f aca="false">IF(ISBLANK($C266),"",$DQ266)</f>
        <v/>
      </c>
      <c r="ED266" s="131" t="str">
        <f aca="false">DP266</f>
        <v/>
      </c>
      <c r="EE266" s="130" t="str">
        <f aca="false">IF(ISBLANK($C266),
    "",
    DS266
)</f>
        <v/>
      </c>
      <c r="EF266" s="132" t="str">
        <f aca="false">IF(DW266&gt;DV$10,
    "",
    VLOOKUP(DW266,DY$11:EE764,7,FALSE())
)</f>
        <v/>
      </c>
      <c r="EG266" s="133" t="str">
        <f aca="false">IF(DW266&gt;DV$10,
    "",
    VLOOKUP(DW266,DY$11:EE764,2,FALSE())
)</f>
        <v/>
      </c>
      <c r="EH266" s="133" t="str">
        <f aca="false">IF(DW266&gt;DV$10,
    "",
    VLOOKUP(DW266,DY$11:EE764,3,FALSE())
)</f>
        <v/>
      </c>
      <c r="EI266" s="133" t="str">
        <f aca="false">IF(DW266&gt;DV$10,
    "",
    VLOOKUP(DW266,DY$11:EE764,4,FALSE())
)</f>
        <v/>
      </c>
      <c r="EJ266" s="134" t="str">
        <f aca="false">IF(DW266&gt;DV$10,
    "",
    VLOOKUP(DW266,DY$11:EE764,6,FALSE())
)</f>
        <v/>
      </c>
      <c r="EK266" s="59"/>
    </row>
    <row r="267" customFormat="false" ht="15.75" hidden="false" customHeight="false" outlineLevel="0" collapsed="false">
      <c r="A267" s="3"/>
      <c r="B267" s="153"/>
      <c r="C267" s="154"/>
      <c r="D267" s="135"/>
      <c r="E267" s="158"/>
      <c r="F267" s="137"/>
      <c r="G267" s="137"/>
      <c r="H267" s="138"/>
      <c r="I267" s="139"/>
      <c r="J267" s="140"/>
      <c r="K267" s="140"/>
      <c r="L267" s="140"/>
      <c r="M267" s="140"/>
      <c r="N267" s="141"/>
      <c r="O267" s="142"/>
      <c r="P267" s="137"/>
      <c r="Q267" s="138"/>
      <c r="R267" s="139"/>
      <c r="S267" s="140"/>
      <c r="T267" s="140"/>
      <c r="U267" s="140"/>
      <c r="V267" s="140"/>
      <c r="W267" s="141"/>
      <c r="X267" s="142"/>
      <c r="Y267" s="137"/>
      <c r="Z267" s="138"/>
      <c r="AA267" s="139"/>
      <c r="AB267" s="140"/>
      <c r="AC267" s="140"/>
      <c r="AD267" s="140"/>
      <c r="AE267" s="140"/>
      <c r="AF267" s="141"/>
      <c r="AG267" s="143"/>
      <c r="AH267" s="139"/>
      <c r="AI267" s="116"/>
      <c r="AJ267" s="116" t="str">
        <f aca="false">IF(ISBLANK($C267),
  "",
IF(E267=Constants!$B$7,
  TRUE(),
IF(E267=Constants!$B$8,
  FALSE(),
  TRUE()
)))</f>
        <v/>
      </c>
      <c r="AK267" s="117" t="str">
        <f aca="false">IF(ISBLANK($C267),"",IF(F267=Constants!$B$8,FALSE(),TRUE()))</f>
        <v/>
      </c>
      <c r="AL267" s="117" t="str">
        <f aca="false">IF(ISBLANK($C267),"",COUNTA($G267:$O267)&gt;0)</f>
        <v/>
      </c>
      <c r="AM267" s="117" t="str">
        <f aca="false">IF(OR(ISBLANK($C267),$AL267&lt;&gt;TRUE()),"",IF(ISBLANK(G267),Constants!$B$27,MAX(0,G267)))</f>
        <v/>
      </c>
      <c r="AN267" s="117" t="str">
        <f aca="false">IF(OR(ISBLANK($C267),$AL267&lt;&gt;TRUE()),"",IF(ISBLANK(H267),Constants!$B$28,MAX(0,H267)))</f>
        <v/>
      </c>
      <c r="AO267" s="117" t="str">
        <f aca="false">IF(OR(ISBLANK($C267),$AL267&lt;&gt;TRUE()),"",IF(J267=Constants!$B$7,TRUE(),IF(J267=Constants!$B$8,FALSE(),TRUE())))</f>
        <v/>
      </c>
      <c r="AP267" s="117" t="str">
        <f aca="false">IF(OR(ISBLANK($C267),$AL267&lt;&gt;TRUE()),"",IF(I267=Constants!$B$7,TRUE(),IF(I267=Constants!$B$8,FALSE(),TRUE())))</f>
        <v/>
      </c>
      <c r="AQ267" s="117" t="str">
        <f aca="false">IF(OR(ISBLANK($C267),$AL267&lt;&gt;TRUE()),"",IF(K267=Constants!$B$33,TRUE(),IF(K267=Constants!$B$34,FALSE(),IF(AND(ISNUMBER(O267),OR(ISBLANK(N267),N267=0)),TRUE(),IF(AND(ISBLANK(O267),ISNUMBER(N267),N267&lt;&gt;0),FALSE(),"")))))</f>
        <v/>
      </c>
      <c r="AR267" s="117" t="str">
        <f aca="false">IF(OR(ISBLANK($C267),$AL267&lt;&gt;TRUE()),"",IF(ISBLANK(L267),Constants!$B$35,MAX(0,MIN(Constants!$B$31,L267))))</f>
        <v/>
      </c>
      <c r="AS267" s="117" t="str">
        <f aca="false">IF(OR(ISBLANK($C267),$AL267&lt;&gt;TRUE()),"",IF(ISBLANK(M267),Constants!$B$35,MAX(0,MIN(Constants!$B$32,M267))))</f>
        <v/>
      </c>
      <c r="AT267" s="117" t="str">
        <f aca="false">IF(ISBLANK($C267),"",COUNTA($P267:$X267)&gt;0)</f>
        <v/>
      </c>
      <c r="AU267" s="117" t="str">
        <f aca="false">IF(OR(ISBLANK($C267),$AT267&lt;&gt;TRUE()),"",IF(ISBLANK(P267),Constants!$B$27,MAX(0,P267)))</f>
        <v/>
      </c>
      <c r="AV267" s="117" t="str">
        <f aca="false">IF(OR(ISBLANK($C267),$AT267&lt;&gt;TRUE()),"",IF(ISBLANK(Q267),Constants!$B$28,MAX(0,Q267)))</f>
        <v/>
      </c>
      <c r="AW267" s="117" t="str">
        <f aca="false">IF(OR(ISBLANK($C267),$AT267&lt;&gt;TRUE()),"",IF(S267=Constants!$B$7,TRUE(),IF(S267=Constants!$B$8,FALSE(),TRUE())))</f>
        <v/>
      </c>
      <c r="AX267" s="117" t="str">
        <f aca="false">IF(OR(ISBLANK($C267),$AT267&lt;&gt;TRUE()),"",IF(R267=Constants!$B$7,TRUE(),IF(R267=Constants!$B$8,FALSE(),TRUE())))</f>
        <v/>
      </c>
      <c r="AY267" s="117" t="str">
        <f aca="false">IF(OR(ISBLANK($C267),$AT267&lt;&gt;TRUE()),"",IF(T267=Constants!$B$33,TRUE(),IF(T267=Constants!$B$34,FALSE(),IF(AND(ISNUMBER(X267),OR(ISBLANK(W267),W267=0)),TRUE(),IF(AND(ISBLANK(X267),ISNUMBER(W267),W267&lt;&gt;0),FALSE(),"")))))</f>
        <v/>
      </c>
      <c r="AZ267" s="117" t="str">
        <f aca="false">IF(OR(ISBLANK($C267),$AT267&lt;&gt;TRUE()),"",IF(ISBLANK(U267),Constants!$B$35,MAX(0,MIN(Constants!$B$31,U267))))</f>
        <v/>
      </c>
      <c r="BA267" s="117" t="str">
        <f aca="false">IF(OR(ISBLANK($C267),$AT267&lt;&gt;TRUE()),"",IF(ISBLANK(V267),Constants!$B$35,MAX(0,MIN(Constants!$B$32,V267))))</f>
        <v/>
      </c>
      <c r="BB267" s="117" t="str">
        <f aca="false">IF(ISBLANK($C267),"",COUNTA($Y267:$AG267)&gt;0)</f>
        <v/>
      </c>
      <c r="BC267" s="117" t="str">
        <f aca="false">IF(OR(ISBLANK($C267),$BB267&lt;&gt;TRUE()),"",IF(ISBLANK(Y267),Constants!$B$27,MAX(0,Y267)))</f>
        <v/>
      </c>
      <c r="BD267" s="117" t="str">
        <f aca="false">IF(OR(ISBLANK($C267),$BB267&lt;&gt;TRUE()),"",IF(ISBLANK(Z267),Constants!$B$28,MAX(0,Z267)))</f>
        <v/>
      </c>
      <c r="BE267" s="117" t="str">
        <f aca="false">IF(OR(ISBLANK($C267),$BB267&lt;&gt;TRUE()),"",IF(AB267=Constants!$B$7,TRUE(),IF(AB267=Constants!$B$8,FALSE(),TRUE())))</f>
        <v/>
      </c>
      <c r="BF267" s="117" t="str">
        <f aca="false">IF(OR(ISBLANK($C267),$BB267&lt;&gt;TRUE()),"",IF(AA267=Constants!$B$7,TRUE(),IF(AA267=Constants!$B$8,FALSE(),TRUE())))</f>
        <v/>
      </c>
      <c r="BG267" s="117" t="str">
        <f aca="false">IF(OR(ISBLANK($C267),$BB267&lt;&gt;TRUE()),"",IF(AC267=Constants!$B$33,TRUE(),IF(AC267=Constants!$B$34,FALSE(),IF(AND(ISNUMBER(AG267),OR(ISBLANK(AF267),AF267=0)),TRUE(),IF(AND(ISBLANK(AG267),ISNUMBER(AF267),AF267&lt;&gt;0),FALSE(),"")))))</f>
        <v/>
      </c>
      <c r="BH267" s="117" t="str">
        <f aca="false">IF(OR(ISBLANK($C267),$BB267&lt;&gt;TRUE()),"",IF(ISBLANK(AD267),Constants!$B$35,MAX(0,MIN(Constants!$B$31,AD267))))</f>
        <v/>
      </c>
      <c r="BI267" s="117" t="str">
        <f aca="false">IF(OR(ISBLANK($C267),$BB267&lt;&gt;TRUE()),"",IF(ISBLANK(AE267),Constants!$B$35,MAX(0,MIN(Constants!$B$32,AE267))))</f>
        <v/>
      </c>
      <c r="BJ267" s="118" t="str">
        <f aca="false">IF(ISBLANK($C267),
  "",
IF(AH267=Constants!$B$7,
  TRUE(),
IF(AH267=Constants!$B$8,
  FALSE(),
  FALSE()
)))</f>
        <v/>
      </c>
      <c r="BK267" s="117" t="str">
        <f aca="false">IF(ISBLANK($C267),"",IF($BJ267,Constants!$B$9,IF(COUNTA($E267:$AH267)=0,Constants!$B$10,IF(NOT($AK267),Constants!$B$11,IF(AND(NOT(ISNUMBER($BM267)),COUNTA($O267,$X267,$AG267)&gt;0),Constants!$B$13,Constants!$B$12)))))</f>
        <v/>
      </c>
      <c r="BL267" s="117" t="str">
        <f aca="false">IF(ISBLANK($C267),"",IF($BK267&lt;&gt;Constants!$B$12,$BK267,Constants!$B$4))</f>
        <v/>
      </c>
      <c r="BM267" s="116" t="str">
        <f aca="false">IF(OR(ISBLANK($D$8), NOT(ISNUMBER($D$8))), Constants!$B$17,$D$8)</f>
        <v>ERROR: Set Target Time in cell D8</v>
      </c>
      <c r="BN267" s="119" t="str">
        <f aca="false">IF(OR($BK267&lt;&gt;Constants!$B$12,$AL267&lt;&gt;TRUE()),"",IF(NOT($AO267),TRUE(),IF($AQ267="","",$AQ267)))</f>
        <v/>
      </c>
      <c r="BO267" s="120" t="n">
        <f aca="false">IF(BN267="",FALSE(),IF(NOT($AO267),TRUE(),IF($AQ267,ISNUMBER(O267),ISNUMBER(N267))))</f>
        <v>0</v>
      </c>
      <c r="BP267" s="121" t="str">
        <f aca="false">IF(BO267,IF($AJ267,1,Constants!$B$22)*POWER(Constants!$B$23,MAX($AM267,0))*POWER(Constants!$B$24,MAX($AN267,0)),"")</f>
        <v/>
      </c>
      <c r="BQ267" s="117" t="str">
        <f aca="false">IF(OR($BK267&lt;&gt;Constants!$B$12,NOT($BO267)),"",IF(NOT($AO267),0,Constants!$B$19*IF($AQ267,1,MAX(0,MIN(1,(Constants!$B$20-N267)/Constants!$B$20)))))</f>
        <v/>
      </c>
      <c r="BR267" s="117" t="str">
        <f aca="false">IF(BQ267="","",BQ267*IF($AP267,1,Constants!$B$25)*BP267)</f>
        <v/>
      </c>
      <c r="BS267" s="117" t="str">
        <f aca="false">IF(OR($BK267&lt;&gt;Constants!$B$12,NOT($BO267)),"",IF(NOT($AO267),0,IF(NOT($AQ267),0,MAX(0,Constants!$B$21*(1-ABS(O267-$BM267)/$BM267)))))</f>
        <v/>
      </c>
      <c r="BT267" s="117" t="str">
        <f aca="false">IF(BS267="","",BS267*BP267)</f>
        <v/>
      </c>
      <c r="BU267" s="117" t="str">
        <f aca="false">IF(OR($BK267&lt;&gt;Constants!$B$12,NOT($BO267)),"",IF(OR(NOT($AO267),NOT($AP267)),0,MIN(Constants!$B$18,(Constants!$B$29*$AR267+Constants!$B$30*$AS267)*IF($AQ267,1,MAX(0,MIN(1,(Constants!$B$20-N267)/Constants!$B$20))))))</f>
        <v/>
      </c>
      <c r="BV267" s="117" t="str">
        <f aca="false">IF(BU267="","",BU267*BP267)</f>
        <v/>
      </c>
      <c r="BW267" s="122" t="str">
        <f aca="false">IF(OR($BK267&lt;&gt;Constants!$B$12,NOT($BO267)),"",BR267+BT267+BV267)</f>
        <v/>
      </c>
      <c r="BX267" s="119" t="str">
        <f aca="false">IF(OR($BK267&lt;&gt;Constants!$B$12,$AT267&lt;&gt;TRUE()),"",IF(NOT($AW267),TRUE(),IF($AY267="","",$AY267)))</f>
        <v/>
      </c>
      <c r="BY267" s="120" t="n">
        <f aca="false">IF(BX267="",FALSE(),IF(NOT($AW267),TRUE(),IF($AY267,ISNUMBER(X267),ISNUMBER(W267))))</f>
        <v>0</v>
      </c>
      <c r="BZ267" s="121" t="str">
        <f aca="false">IF(BY267,IF($AJ267,1,Constants!$B$22)*POWER(Constants!$B$23,MAX($AU267,0))*POWER(Constants!$B$24,MAX($AV267,0)),"")</f>
        <v/>
      </c>
      <c r="CA267" s="117" t="str">
        <f aca="false">IF(OR($BK267&lt;&gt;Constants!$B$12,NOT($BY267)),"",IF(NOT($AW267),0,Constants!$B$19*IF($AY267,1,MAX(0,MIN(1,(Constants!$B$20-W267)/Constants!$B$20)))))</f>
        <v/>
      </c>
      <c r="CB267" s="117" t="str">
        <f aca="false">IF(CA267="","",CA267*IF($AX267,1,Constants!$B$25)*BZ267)</f>
        <v/>
      </c>
      <c r="CC267" s="117" t="str">
        <f aca="false">IF(OR($BK267&lt;&gt;Constants!$B$12,NOT($BY267)),"",IF(NOT($AW267),0,IF(NOT($AY267),0,MAX(0,Constants!$B$21*(1-ABS(X267-$BM267)/$BM267)))))</f>
        <v/>
      </c>
      <c r="CD267" s="117" t="str">
        <f aca="false">IF(CC267="","",CC267*BZ267)</f>
        <v/>
      </c>
      <c r="CE267" s="117" t="str">
        <f aca="false">IF(OR($BK267&lt;&gt;Constants!$B$12,NOT($BY267)),"",IF(OR(NOT($AW267),NOT($AX267)),0,MIN(Constants!$B$18,(Constants!$B$29*$AZ267+Constants!$B$30*$BA267)*IF($AY267,1,MAX(0,MIN(1,(Constants!$B$20-W267)/Constants!$B$20))))))</f>
        <v/>
      </c>
      <c r="CF267" s="117" t="str">
        <f aca="false">IF(CE267="","",CE267*BZ267)</f>
        <v/>
      </c>
      <c r="CG267" s="122" t="str">
        <f aca="false">IF(OR($BK267&lt;&gt;Constants!$B$12,NOT($BY267)),"",CB267+CD267+CF267)</f>
        <v/>
      </c>
      <c r="CH267" s="119" t="n">
        <f aca="false">IF(OR(BN267="",BX267=""),TRUE(),BN267&lt;&gt;BX267)</f>
        <v>1</v>
      </c>
      <c r="CI267" s="117" t="str">
        <f aca="false">IF(OR($BK267&lt;&gt;Constants!$B$12,$BB267&lt;&gt;TRUE(),NOT($CH267)),"",IF(NOT($BE267),TRUE(),IF($BG267="","",$BG267)))</f>
        <v/>
      </c>
      <c r="CJ267" s="120" t="n">
        <f aca="false">IF(CI267="",FALSE(),IF(NOT($BE267),TRUE(),IF($BG267,ISNUMBER(AG267),ISNUMBER(AF267))))</f>
        <v>0</v>
      </c>
      <c r="CK267" s="121" t="str">
        <f aca="false">IF(CJ267,IF($AJ267,1,Constants!$B$22)*POWER(Constants!$B$23,MAX($BC267,0))*POWER(Constants!$B$24,MAX($BD267,0)),"")</f>
        <v/>
      </c>
      <c r="CL267" s="117" t="str">
        <f aca="false">IF(OR($BK267&lt;&gt;Constants!$B$12,NOT($CJ267)),"",IF(NOT($BE267),0,Constants!$B$19*IF($BG267,1,MAX(0,MIN(1,(Constants!$B$20-AF267)/Constants!$B$20)))))</f>
        <v/>
      </c>
      <c r="CM267" s="117" t="str">
        <f aca="false">IF(CL267="","",CL267*IF($BF267,1,Constants!$B$25)*CK267)</f>
        <v/>
      </c>
      <c r="CN267" s="117" t="str">
        <f aca="false">IF(OR($BK267&lt;&gt;Constants!$B$12,NOT($CJ267)),"",IF(NOT($BE267),0,IF(NOT($BG267),0,MAX(0,Constants!$B$21*(1-ABS(AG267-$BM267)/$BM267)))))</f>
        <v/>
      </c>
      <c r="CO267" s="117" t="str">
        <f aca="false">IF(CN267="","",CN267*CK267)</f>
        <v/>
      </c>
      <c r="CP267" s="117" t="str">
        <f aca="false">IF(OR($BK267&lt;&gt;Constants!$B$12,NOT($CJ267)),"",IF(OR(NOT($BE267),NOT($BF267)),0,MIN(Constants!$B$18,(Constants!$B$29*$BH267+Constants!$B$30*$BI267)*IF($BG267,1,MAX(0,MIN(1,(Constants!$B$20-AF267)/Constants!$B$20))))))</f>
        <v/>
      </c>
      <c r="CQ267" s="117" t="str">
        <f aca="false">IF(CP267="","",CP267*CK267)</f>
        <v/>
      </c>
      <c r="CR267" s="122" t="str">
        <f aca="false">IF(OR($BK267&lt;&gt;Constants!$B$12,NOT($CJ267)),"",CM267+CO267+CQ267)</f>
        <v/>
      </c>
      <c r="CS267" s="116" t="str">
        <f aca="false">IF(OR($BK267&lt;&gt;Constants!$B$12,ISBLANK($C267)),"",BW267)</f>
        <v/>
      </c>
      <c r="CT267" s="117" t="str">
        <f aca="false">IF(OR($BK267&lt;&gt;Constants!$B$12,ISBLANK($C267)),"",CG267)</f>
        <v/>
      </c>
      <c r="CU267" s="118" t="str">
        <f aca="false">IF(OR($BK267&lt;&gt;Constants!$B$12,ISBLANK($C267)),"",CR267)</f>
        <v/>
      </c>
      <c r="CV267" s="117" t="str">
        <f aca="false">IF(OR($BK267&lt;&gt;Constants!$B$12,ISBLANK($C267)),"",IF(COUNT(CS267:CU267)=0,0,MAX(CS267:CU267)))</f>
        <v/>
      </c>
      <c r="CW267" s="117" t="str">
        <f aca="false">IF($BK267&lt;&gt;Constants!$B$12,"",CV267)</f>
        <v/>
      </c>
      <c r="CX267" s="117" t="str">
        <f aca="false">IF(ISNUMBER(CW267), RANK(CW267,$CW$11:$CW$510), "")</f>
        <v/>
      </c>
      <c r="CY267" s="116" t="str">
        <f aca="false">IF(OR($BK267&lt;&gt;Constants!$B$12,ISBLANK($C267)),"",MAX(BT267,CD267,CO267))</f>
        <v/>
      </c>
      <c r="CZ267" s="117" t="str">
        <f aca="false">IF(ISNUMBER(CY267), RANK(CY267,CY$11:CY$510), "")</f>
        <v/>
      </c>
      <c r="DA267" s="117" t="str">
        <f aca="false">IF(OR($BK267&lt;&gt;Constants!$B$12,ISBLANK($C267)),"",MAX(AM267,AU267,IF($CH267,BC267,0)))</f>
        <v/>
      </c>
      <c r="DB267" s="117" t="str">
        <f aca="false">IF(ISNUMBER(DA267), RANK(DA267,DA$11:DA$510,1), "")</f>
        <v/>
      </c>
      <c r="DC267" s="117" t="str">
        <f aca="false">IF(OR($BK267&lt;&gt;Constants!$B$12,ISBLANK($C267)),"",MAX(BV267,CF267,CQ267))</f>
        <v/>
      </c>
      <c r="DD267" s="117" t="str">
        <f aca="false">IF(ISNUMBER(DC267),RANK(DC267,DC$11:DC$510),"")</f>
        <v/>
      </c>
      <c r="DE267" s="123" t="str">
        <f aca="false">IFERROR(IF(OR($BK267&lt;&gt;Constants!$B$12, ISBLANK($C267)),"",LARGE(CS267:CU267,2)), 0)</f>
        <v/>
      </c>
      <c r="DF267" s="118" t="str">
        <f aca="false">IF(ISNUMBER(DE267), RANK(DE267,DE$11:DE$510), "")</f>
        <v/>
      </c>
      <c r="DG267" s="117" t="str">
        <f aca="false">IF(ISBLANK($C267),"",IF(BK267=Constants!$B$12,RANK($CX267, $CX$11:$CX$510, 1)+
SUMPRODUCT(--($CX$11:$CX$510=$CX267),--($CZ267&gt;$CZ$11:$CZ$510))+
SUMPRODUCT(--($CX$11:$CX$510=$CX267),--($CZ267=$CZ$11:$CZ$510),--($DB267&gt;$DB$11:$DB$510))+
SUMPRODUCT(--($CX$11:$CX$510=$CX267),--($CZ267=$CZ$11:$CZ$510),--($DB267=$DB$11:$DB$510), --($DD267&gt;$DD$11:$DD$510))+
SUMPRODUCT(--($CX$11:$CX$510=$CX267),--($CZ267=$CZ$11:$CZ$510),--($DB267=$DB$11:$DB$510), --($DD267=$DD$11:$DD$510), --($DF267&gt;$DF$11:$DF$510))
,BK267)
)</f>
        <v/>
      </c>
      <c r="DH267" s="117" t="str">
        <f aca="false">IF(ISBLANK(C267),"",IF(BK267&lt;&gt;Constants!$B$12, BK267, CX267-DG267))</f>
        <v/>
      </c>
      <c r="DI267" s="118"/>
      <c r="DJ267" s="124"/>
      <c r="DK267" s="125" t="str">
        <f aca="false">IF(ISBLANK($C267),"",IF($BK267=Constants!$B$13,$BM267,""))</f>
        <v/>
      </c>
      <c r="DL267" s="124" t="str">
        <f aca="false">IF(ISBLANK($C267),"",IF($BK267&lt;&gt;Constants!$B$12,"",IF(COUNT($CS267:$CU267)=0,"",MATCH($CV267,$CS267:$CU267,0))))</f>
        <v/>
      </c>
      <c r="DM267" s="126" t="str">
        <f aca="false">IF(ISNUMBER($DL267),CHOOSE($DL267,$BR267,$CB267,$CM267),"")</f>
        <v/>
      </c>
      <c r="DN267" s="126" t="str">
        <f aca="false">IF(ISNUMBER($DL267),CHOOSE($DL267,$BT267,$CD267,$CO267),"")</f>
        <v/>
      </c>
      <c r="DO267" s="126" t="str">
        <f aca="false">IF(ISNUMBER($DL267),CHOOSE($DL267,$BV267,$CF267,$CQ267),"")</f>
        <v/>
      </c>
      <c r="DP267" s="127" t="str">
        <f aca="false">IF(ISBLANK(C267),"",IF(BK267&lt;&gt;Constants!$B$12, BK267 ,CW267))</f>
        <v/>
      </c>
      <c r="DQ267" s="128" t="str">
        <f aca="false">IF(ISBLANK($C267),"",IF($BK267&lt;&gt;Constants!$B$12,$BK267,$BL267))</f>
        <v/>
      </c>
      <c r="DR267" s="128" t="str">
        <f aca="false">IF(ISBLANK(C267),"",DH267)</f>
        <v/>
      </c>
      <c r="DS267" s="128" t="str">
        <f aca="false">IF(ISBLANK(C267),"",DG267)</f>
        <v/>
      </c>
      <c r="DT267" s="129" t="str">
        <f aca="false">IF(ISBLANK(C267),
  "",
IF(DS267=Constants!$B$9,COUNTA($C$11:$C510)+2,IF(DS267=Constants!$B$10,COUNTA($C$11:$C510)+1,IF(DS267=Constants!$B$11,COUNTA($C$11:$C510),DS267))))</f>
        <v/>
      </c>
      <c r="DU267" s="3"/>
      <c r="DV267" s="130" t="n">
        <f aca="false">IF(OR(ISNUMBER(DS267),DS267="DQ",DS267="P",DS267="NS"),
    1,
    0
)</f>
        <v>0</v>
      </c>
      <c r="DW267" s="130" t="n">
        <v>257</v>
      </c>
      <c r="DX267" s="130" t="str">
        <f aca="false">IF(ISBLANK($C267),"",IF(ISNUMBER(DT267),DT267+ROW($B267)/1000,""))</f>
        <v/>
      </c>
      <c r="DY267" s="130" t="str">
        <f aca="false">IF(ISNUMBER(DX267), RANK(DX267,DX$11:DX$510,1), "")</f>
        <v/>
      </c>
      <c r="DZ267" s="130" t="str">
        <f aca="false">IF(ISBLANK($C267),
    "",
    $B267
)</f>
        <v/>
      </c>
      <c r="EA267" s="130" t="str">
        <f aca="false">IF(ISBLANK($C267),
    "",
    $C267
)</f>
        <v/>
      </c>
      <c r="EB267" s="130" t="str">
        <f aca="false">IF(ISBLANK($C267),
    "",
    $D267
)</f>
        <v/>
      </c>
      <c r="EC267" s="130" t="str">
        <f aca="false">IF(ISBLANK($C267),"",$DQ267)</f>
        <v/>
      </c>
      <c r="ED267" s="131" t="str">
        <f aca="false">DP267</f>
        <v/>
      </c>
      <c r="EE267" s="130" t="str">
        <f aca="false">IF(ISBLANK($C267),
    "",
    DS267
)</f>
        <v/>
      </c>
      <c r="EF267" s="132" t="str">
        <f aca="false">IF(DW267&gt;DV$10,
    "",
    VLOOKUP(DW267,DY$11:EE765,7,FALSE())
)</f>
        <v/>
      </c>
      <c r="EG267" s="133" t="str">
        <f aca="false">IF(DW267&gt;DV$10,
    "",
    VLOOKUP(DW267,DY$11:EE765,2,FALSE())
)</f>
        <v/>
      </c>
      <c r="EH267" s="133" t="str">
        <f aca="false">IF(DW267&gt;DV$10,
    "",
    VLOOKUP(DW267,DY$11:EE765,3,FALSE())
)</f>
        <v/>
      </c>
      <c r="EI267" s="133" t="str">
        <f aca="false">IF(DW267&gt;DV$10,
    "",
    VLOOKUP(DW267,DY$11:EE765,4,FALSE())
)</f>
        <v/>
      </c>
      <c r="EJ267" s="134" t="str">
        <f aca="false">IF(DW267&gt;DV$10,
    "",
    VLOOKUP(DW267,DY$11:EE765,6,FALSE())
)</f>
        <v/>
      </c>
      <c r="EK267" s="59"/>
    </row>
    <row r="268" customFormat="false" ht="15.75" hidden="false" customHeight="false" outlineLevel="0" collapsed="false">
      <c r="A268" s="3"/>
      <c r="B268" s="153"/>
      <c r="C268" s="154"/>
      <c r="D268" s="135"/>
      <c r="E268" s="158"/>
      <c r="F268" s="137"/>
      <c r="G268" s="137"/>
      <c r="H268" s="138"/>
      <c r="I268" s="139"/>
      <c r="J268" s="140"/>
      <c r="K268" s="140"/>
      <c r="L268" s="140"/>
      <c r="M268" s="140"/>
      <c r="N268" s="141"/>
      <c r="O268" s="142"/>
      <c r="P268" s="137"/>
      <c r="Q268" s="138"/>
      <c r="R268" s="139"/>
      <c r="S268" s="140"/>
      <c r="T268" s="140"/>
      <c r="U268" s="140"/>
      <c r="V268" s="140"/>
      <c r="W268" s="141"/>
      <c r="X268" s="142"/>
      <c r="Y268" s="137"/>
      <c r="Z268" s="138"/>
      <c r="AA268" s="139"/>
      <c r="AB268" s="140"/>
      <c r="AC268" s="140"/>
      <c r="AD268" s="140"/>
      <c r="AE268" s="140"/>
      <c r="AF268" s="141"/>
      <c r="AG268" s="143"/>
      <c r="AH268" s="139"/>
      <c r="AI268" s="116"/>
      <c r="AJ268" s="116" t="str">
        <f aca="false">IF(ISBLANK($C268),
  "",
IF(E268=Constants!$B$7,
  TRUE(),
IF(E268=Constants!$B$8,
  FALSE(),
  TRUE()
)))</f>
        <v/>
      </c>
      <c r="AK268" s="117" t="str">
        <f aca="false">IF(ISBLANK($C268),"",IF(F268=Constants!$B$8,FALSE(),TRUE()))</f>
        <v/>
      </c>
      <c r="AL268" s="117" t="str">
        <f aca="false">IF(ISBLANK($C268),"",COUNTA($G268:$O268)&gt;0)</f>
        <v/>
      </c>
      <c r="AM268" s="117" t="str">
        <f aca="false">IF(OR(ISBLANK($C268),$AL268&lt;&gt;TRUE()),"",IF(ISBLANK(G268),Constants!$B$27,MAX(0,G268)))</f>
        <v/>
      </c>
      <c r="AN268" s="117" t="str">
        <f aca="false">IF(OR(ISBLANK($C268),$AL268&lt;&gt;TRUE()),"",IF(ISBLANK(H268),Constants!$B$28,MAX(0,H268)))</f>
        <v/>
      </c>
      <c r="AO268" s="117" t="str">
        <f aca="false">IF(OR(ISBLANK($C268),$AL268&lt;&gt;TRUE()),"",IF(J268=Constants!$B$7,TRUE(),IF(J268=Constants!$B$8,FALSE(),TRUE())))</f>
        <v/>
      </c>
      <c r="AP268" s="117" t="str">
        <f aca="false">IF(OR(ISBLANK($C268),$AL268&lt;&gt;TRUE()),"",IF(I268=Constants!$B$7,TRUE(),IF(I268=Constants!$B$8,FALSE(),TRUE())))</f>
        <v/>
      </c>
      <c r="AQ268" s="117" t="str">
        <f aca="false">IF(OR(ISBLANK($C268),$AL268&lt;&gt;TRUE()),"",IF(K268=Constants!$B$33,TRUE(),IF(K268=Constants!$B$34,FALSE(),IF(AND(ISNUMBER(O268),OR(ISBLANK(N268),N268=0)),TRUE(),IF(AND(ISBLANK(O268),ISNUMBER(N268),N268&lt;&gt;0),FALSE(),"")))))</f>
        <v/>
      </c>
      <c r="AR268" s="117" t="str">
        <f aca="false">IF(OR(ISBLANK($C268),$AL268&lt;&gt;TRUE()),"",IF(ISBLANK(L268),Constants!$B$35,MAX(0,MIN(Constants!$B$31,L268))))</f>
        <v/>
      </c>
      <c r="AS268" s="117" t="str">
        <f aca="false">IF(OR(ISBLANK($C268),$AL268&lt;&gt;TRUE()),"",IF(ISBLANK(M268),Constants!$B$35,MAX(0,MIN(Constants!$B$32,M268))))</f>
        <v/>
      </c>
      <c r="AT268" s="117" t="str">
        <f aca="false">IF(ISBLANK($C268),"",COUNTA($P268:$X268)&gt;0)</f>
        <v/>
      </c>
      <c r="AU268" s="117" t="str">
        <f aca="false">IF(OR(ISBLANK($C268),$AT268&lt;&gt;TRUE()),"",IF(ISBLANK(P268),Constants!$B$27,MAX(0,P268)))</f>
        <v/>
      </c>
      <c r="AV268" s="117" t="str">
        <f aca="false">IF(OR(ISBLANK($C268),$AT268&lt;&gt;TRUE()),"",IF(ISBLANK(Q268),Constants!$B$28,MAX(0,Q268)))</f>
        <v/>
      </c>
      <c r="AW268" s="117" t="str">
        <f aca="false">IF(OR(ISBLANK($C268),$AT268&lt;&gt;TRUE()),"",IF(S268=Constants!$B$7,TRUE(),IF(S268=Constants!$B$8,FALSE(),TRUE())))</f>
        <v/>
      </c>
      <c r="AX268" s="117" t="str">
        <f aca="false">IF(OR(ISBLANK($C268),$AT268&lt;&gt;TRUE()),"",IF(R268=Constants!$B$7,TRUE(),IF(R268=Constants!$B$8,FALSE(),TRUE())))</f>
        <v/>
      </c>
      <c r="AY268" s="117" t="str">
        <f aca="false">IF(OR(ISBLANK($C268),$AT268&lt;&gt;TRUE()),"",IF(T268=Constants!$B$33,TRUE(),IF(T268=Constants!$B$34,FALSE(),IF(AND(ISNUMBER(X268),OR(ISBLANK(W268),W268=0)),TRUE(),IF(AND(ISBLANK(X268),ISNUMBER(W268),W268&lt;&gt;0),FALSE(),"")))))</f>
        <v/>
      </c>
      <c r="AZ268" s="117" t="str">
        <f aca="false">IF(OR(ISBLANK($C268),$AT268&lt;&gt;TRUE()),"",IF(ISBLANK(U268),Constants!$B$35,MAX(0,MIN(Constants!$B$31,U268))))</f>
        <v/>
      </c>
      <c r="BA268" s="117" t="str">
        <f aca="false">IF(OR(ISBLANK($C268),$AT268&lt;&gt;TRUE()),"",IF(ISBLANK(V268),Constants!$B$35,MAX(0,MIN(Constants!$B$32,V268))))</f>
        <v/>
      </c>
      <c r="BB268" s="117" t="str">
        <f aca="false">IF(ISBLANK($C268),"",COUNTA($Y268:$AG268)&gt;0)</f>
        <v/>
      </c>
      <c r="BC268" s="117" t="str">
        <f aca="false">IF(OR(ISBLANK($C268),$BB268&lt;&gt;TRUE()),"",IF(ISBLANK(Y268),Constants!$B$27,MAX(0,Y268)))</f>
        <v/>
      </c>
      <c r="BD268" s="117" t="str">
        <f aca="false">IF(OR(ISBLANK($C268),$BB268&lt;&gt;TRUE()),"",IF(ISBLANK(Z268),Constants!$B$28,MAX(0,Z268)))</f>
        <v/>
      </c>
      <c r="BE268" s="117" t="str">
        <f aca="false">IF(OR(ISBLANK($C268),$BB268&lt;&gt;TRUE()),"",IF(AB268=Constants!$B$7,TRUE(),IF(AB268=Constants!$B$8,FALSE(),TRUE())))</f>
        <v/>
      </c>
      <c r="BF268" s="117" t="str">
        <f aca="false">IF(OR(ISBLANK($C268),$BB268&lt;&gt;TRUE()),"",IF(AA268=Constants!$B$7,TRUE(),IF(AA268=Constants!$B$8,FALSE(),TRUE())))</f>
        <v/>
      </c>
      <c r="BG268" s="117" t="str">
        <f aca="false">IF(OR(ISBLANK($C268),$BB268&lt;&gt;TRUE()),"",IF(AC268=Constants!$B$33,TRUE(),IF(AC268=Constants!$B$34,FALSE(),IF(AND(ISNUMBER(AG268),OR(ISBLANK(AF268),AF268=0)),TRUE(),IF(AND(ISBLANK(AG268),ISNUMBER(AF268),AF268&lt;&gt;0),FALSE(),"")))))</f>
        <v/>
      </c>
      <c r="BH268" s="117" t="str">
        <f aca="false">IF(OR(ISBLANK($C268),$BB268&lt;&gt;TRUE()),"",IF(ISBLANK(AD268),Constants!$B$35,MAX(0,MIN(Constants!$B$31,AD268))))</f>
        <v/>
      </c>
      <c r="BI268" s="117" t="str">
        <f aca="false">IF(OR(ISBLANK($C268),$BB268&lt;&gt;TRUE()),"",IF(ISBLANK(AE268),Constants!$B$35,MAX(0,MIN(Constants!$B$32,AE268))))</f>
        <v/>
      </c>
      <c r="BJ268" s="118" t="str">
        <f aca="false">IF(ISBLANK($C268),
  "",
IF(AH268=Constants!$B$7,
  TRUE(),
IF(AH268=Constants!$B$8,
  FALSE(),
  FALSE()
)))</f>
        <v/>
      </c>
      <c r="BK268" s="117" t="str">
        <f aca="false">IF(ISBLANK($C268),"",IF($BJ268,Constants!$B$9,IF(COUNTA($E268:$AH268)=0,Constants!$B$10,IF(NOT($AK268),Constants!$B$11,IF(AND(NOT(ISNUMBER($BM268)),COUNTA($O268,$X268,$AG268)&gt;0),Constants!$B$13,Constants!$B$12)))))</f>
        <v/>
      </c>
      <c r="BL268" s="117" t="str">
        <f aca="false">IF(ISBLANK($C268),"",IF($BK268&lt;&gt;Constants!$B$12,$BK268,Constants!$B$4))</f>
        <v/>
      </c>
      <c r="BM268" s="116" t="str">
        <f aca="false">IF(OR(ISBLANK($D$8), NOT(ISNUMBER($D$8))), Constants!$B$17,$D$8)</f>
        <v>ERROR: Set Target Time in cell D8</v>
      </c>
      <c r="BN268" s="119" t="str">
        <f aca="false">IF(OR($BK268&lt;&gt;Constants!$B$12,$AL268&lt;&gt;TRUE()),"",IF(NOT($AO268),TRUE(),IF($AQ268="","",$AQ268)))</f>
        <v/>
      </c>
      <c r="BO268" s="120" t="n">
        <f aca="false">IF(BN268="",FALSE(),IF(NOT($AO268),TRUE(),IF($AQ268,ISNUMBER(O268),ISNUMBER(N268))))</f>
        <v>0</v>
      </c>
      <c r="BP268" s="121" t="str">
        <f aca="false">IF(BO268,IF($AJ268,1,Constants!$B$22)*POWER(Constants!$B$23,MAX($AM268,0))*POWER(Constants!$B$24,MAX($AN268,0)),"")</f>
        <v/>
      </c>
      <c r="BQ268" s="117" t="str">
        <f aca="false">IF(OR($BK268&lt;&gt;Constants!$B$12,NOT($BO268)),"",IF(NOT($AO268),0,Constants!$B$19*IF($AQ268,1,MAX(0,MIN(1,(Constants!$B$20-N268)/Constants!$B$20)))))</f>
        <v/>
      </c>
      <c r="BR268" s="117" t="str">
        <f aca="false">IF(BQ268="","",BQ268*IF($AP268,1,Constants!$B$25)*BP268)</f>
        <v/>
      </c>
      <c r="BS268" s="117" t="str">
        <f aca="false">IF(OR($BK268&lt;&gt;Constants!$B$12,NOT($BO268)),"",IF(NOT($AO268),0,IF(NOT($AQ268),0,MAX(0,Constants!$B$21*(1-ABS(O268-$BM268)/$BM268)))))</f>
        <v/>
      </c>
      <c r="BT268" s="117" t="str">
        <f aca="false">IF(BS268="","",BS268*BP268)</f>
        <v/>
      </c>
      <c r="BU268" s="117" t="str">
        <f aca="false">IF(OR($BK268&lt;&gt;Constants!$B$12,NOT($BO268)),"",IF(OR(NOT($AO268),NOT($AP268)),0,MIN(Constants!$B$18,(Constants!$B$29*$AR268+Constants!$B$30*$AS268)*IF($AQ268,1,MAX(0,MIN(1,(Constants!$B$20-N268)/Constants!$B$20))))))</f>
        <v/>
      </c>
      <c r="BV268" s="117" t="str">
        <f aca="false">IF(BU268="","",BU268*BP268)</f>
        <v/>
      </c>
      <c r="BW268" s="122" t="str">
        <f aca="false">IF(OR($BK268&lt;&gt;Constants!$B$12,NOT($BO268)),"",BR268+BT268+BV268)</f>
        <v/>
      </c>
      <c r="BX268" s="119" t="str">
        <f aca="false">IF(OR($BK268&lt;&gt;Constants!$B$12,$AT268&lt;&gt;TRUE()),"",IF(NOT($AW268),TRUE(),IF($AY268="","",$AY268)))</f>
        <v/>
      </c>
      <c r="BY268" s="120" t="n">
        <f aca="false">IF(BX268="",FALSE(),IF(NOT($AW268),TRUE(),IF($AY268,ISNUMBER(X268),ISNUMBER(W268))))</f>
        <v>0</v>
      </c>
      <c r="BZ268" s="121" t="str">
        <f aca="false">IF(BY268,IF($AJ268,1,Constants!$B$22)*POWER(Constants!$B$23,MAX($AU268,0))*POWER(Constants!$B$24,MAX($AV268,0)),"")</f>
        <v/>
      </c>
      <c r="CA268" s="117" t="str">
        <f aca="false">IF(OR($BK268&lt;&gt;Constants!$B$12,NOT($BY268)),"",IF(NOT($AW268),0,Constants!$B$19*IF($AY268,1,MAX(0,MIN(1,(Constants!$B$20-W268)/Constants!$B$20)))))</f>
        <v/>
      </c>
      <c r="CB268" s="117" t="str">
        <f aca="false">IF(CA268="","",CA268*IF($AX268,1,Constants!$B$25)*BZ268)</f>
        <v/>
      </c>
      <c r="CC268" s="117" t="str">
        <f aca="false">IF(OR($BK268&lt;&gt;Constants!$B$12,NOT($BY268)),"",IF(NOT($AW268),0,IF(NOT($AY268),0,MAX(0,Constants!$B$21*(1-ABS(X268-$BM268)/$BM268)))))</f>
        <v/>
      </c>
      <c r="CD268" s="117" t="str">
        <f aca="false">IF(CC268="","",CC268*BZ268)</f>
        <v/>
      </c>
      <c r="CE268" s="117" t="str">
        <f aca="false">IF(OR($BK268&lt;&gt;Constants!$B$12,NOT($BY268)),"",IF(OR(NOT($AW268),NOT($AX268)),0,MIN(Constants!$B$18,(Constants!$B$29*$AZ268+Constants!$B$30*$BA268)*IF($AY268,1,MAX(0,MIN(1,(Constants!$B$20-W268)/Constants!$B$20))))))</f>
        <v/>
      </c>
      <c r="CF268" s="117" t="str">
        <f aca="false">IF(CE268="","",CE268*BZ268)</f>
        <v/>
      </c>
      <c r="CG268" s="122" t="str">
        <f aca="false">IF(OR($BK268&lt;&gt;Constants!$B$12,NOT($BY268)),"",CB268+CD268+CF268)</f>
        <v/>
      </c>
      <c r="CH268" s="119" t="n">
        <f aca="false">IF(OR(BN268="",BX268=""),TRUE(),BN268&lt;&gt;BX268)</f>
        <v>1</v>
      </c>
      <c r="CI268" s="117" t="str">
        <f aca="false">IF(OR($BK268&lt;&gt;Constants!$B$12,$BB268&lt;&gt;TRUE(),NOT($CH268)),"",IF(NOT($BE268),TRUE(),IF($BG268="","",$BG268)))</f>
        <v/>
      </c>
      <c r="CJ268" s="120" t="n">
        <f aca="false">IF(CI268="",FALSE(),IF(NOT($BE268),TRUE(),IF($BG268,ISNUMBER(AG268),ISNUMBER(AF268))))</f>
        <v>0</v>
      </c>
      <c r="CK268" s="121" t="str">
        <f aca="false">IF(CJ268,IF($AJ268,1,Constants!$B$22)*POWER(Constants!$B$23,MAX($BC268,0))*POWER(Constants!$B$24,MAX($BD268,0)),"")</f>
        <v/>
      </c>
      <c r="CL268" s="117" t="str">
        <f aca="false">IF(OR($BK268&lt;&gt;Constants!$B$12,NOT($CJ268)),"",IF(NOT($BE268),0,Constants!$B$19*IF($BG268,1,MAX(0,MIN(1,(Constants!$B$20-AF268)/Constants!$B$20)))))</f>
        <v/>
      </c>
      <c r="CM268" s="117" t="str">
        <f aca="false">IF(CL268="","",CL268*IF($BF268,1,Constants!$B$25)*CK268)</f>
        <v/>
      </c>
      <c r="CN268" s="117" t="str">
        <f aca="false">IF(OR($BK268&lt;&gt;Constants!$B$12,NOT($CJ268)),"",IF(NOT($BE268),0,IF(NOT($BG268),0,MAX(0,Constants!$B$21*(1-ABS(AG268-$BM268)/$BM268)))))</f>
        <v/>
      </c>
      <c r="CO268" s="117" t="str">
        <f aca="false">IF(CN268="","",CN268*CK268)</f>
        <v/>
      </c>
      <c r="CP268" s="117" t="str">
        <f aca="false">IF(OR($BK268&lt;&gt;Constants!$B$12,NOT($CJ268)),"",IF(OR(NOT($BE268),NOT($BF268)),0,MIN(Constants!$B$18,(Constants!$B$29*$BH268+Constants!$B$30*$BI268)*IF($BG268,1,MAX(0,MIN(1,(Constants!$B$20-AF268)/Constants!$B$20))))))</f>
        <v/>
      </c>
      <c r="CQ268" s="117" t="str">
        <f aca="false">IF(CP268="","",CP268*CK268)</f>
        <v/>
      </c>
      <c r="CR268" s="122" t="str">
        <f aca="false">IF(OR($BK268&lt;&gt;Constants!$B$12,NOT($CJ268)),"",CM268+CO268+CQ268)</f>
        <v/>
      </c>
      <c r="CS268" s="116" t="str">
        <f aca="false">IF(OR($BK268&lt;&gt;Constants!$B$12,ISBLANK($C268)),"",BW268)</f>
        <v/>
      </c>
      <c r="CT268" s="117" t="str">
        <f aca="false">IF(OR($BK268&lt;&gt;Constants!$B$12,ISBLANK($C268)),"",CG268)</f>
        <v/>
      </c>
      <c r="CU268" s="118" t="str">
        <f aca="false">IF(OR($BK268&lt;&gt;Constants!$B$12,ISBLANK($C268)),"",CR268)</f>
        <v/>
      </c>
      <c r="CV268" s="117" t="str">
        <f aca="false">IF(OR($BK268&lt;&gt;Constants!$B$12,ISBLANK($C268)),"",IF(COUNT(CS268:CU268)=0,0,MAX(CS268:CU268)))</f>
        <v/>
      </c>
      <c r="CW268" s="117" t="str">
        <f aca="false">IF($BK268&lt;&gt;Constants!$B$12,"",CV268)</f>
        <v/>
      </c>
      <c r="CX268" s="117" t="str">
        <f aca="false">IF(ISNUMBER(CW268), RANK(CW268,$CW$11:$CW$510), "")</f>
        <v/>
      </c>
      <c r="CY268" s="116" t="str">
        <f aca="false">IF(OR($BK268&lt;&gt;Constants!$B$12,ISBLANK($C268)),"",MAX(BT268,CD268,CO268))</f>
        <v/>
      </c>
      <c r="CZ268" s="117" t="str">
        <f aca="false">IF(ISNUMBER(CY268), RANK(CY268,CY$11:CY$510), "")</f>
        <v/>
      </c>
      <c r="DA268" s="117" t="str">
        <f aca="false">IF(OR($BK268&lt;&gt;Constants!$B$12,ISBLANK($C268)),"",MAX(AM268,AU268,IF($CH268,BC268,0)))</f>
        <v/>
      </c>
      <c r="DB268" s="117" t="str">
        <f aca="false">IF(ISNUMBER(DA268), RANK(DA268,DA$11:DA$510,1), "")</f>
        <v/>
      </c>
      <c r="DC268" s="117" t="str">
        <f aca="false">IF(OR($BK268&lt;&gt;Constants!$B$12,ISBLANK($C268)),"",MAX(BV268,CF268,CQ268))</f>
        <v/>
      </c>
      <c r="DD268" s="117" t="str">
        <f aca="false">IF(ISNUMBER(DC268),RANK(DC268,DC$11:DC$510),"")</f>
        <v/>
      </c>
      <c r="DE268" s="123" t="str">
        <f aca="false">IFERROR(IF(OR($BK268&lt;&gt;Constants!$B$12, ISBLANK($C268)),"",LARGE(CS268:CU268,2)), 0)</f>
        <v/>
      </c>
      <c r="DF268" s="118" t="str">
        <f aca="false">IF(ISNUMBER(DE268), RANK(DE268,DE$11:DE$510), "")</f>
        <v/>
      </c>
      <c r="DG268" s="117" t="str">
        <f aca="false">IF(ISBLANK($C268),"",IF(BK268=Constants!$B$12,RANK($CX268, $CX$11:$CX$510, 1)+
SUMPRODUCT(--($CX$11:$CX$510=$CX268),--($CZ268&gt;$CZ$11:$CZ$510))+
SUMPRODUCT(--($CX$11:$CX$510=$CX268),--($CZ268=$CZ$11:$CZ$510),--($DB268&gt;$DB$11:$DB$510))+
SUMPRODUCT(--($CX$11:$CX$510=$CX268),--($CZ268=$CZ$11:$CZ$510),--($DB268=$DB$11:$DB$510), --($DD268&gt;$DD$11:$DD$510))+
SUMPRODUCT(--($CX$11:$CX$510=$CX268),--($CZ268=$CZ$11:$CZ$510),--($DB268=$DB$11:$DB$510), --($DD268=$DD$11:$DD$510), --($DF268&gt;$DF$11:$DF$510))
,BK268)
)</f>
        <v/>
      </c>
      <c r="DH268" s="117" t="str">
        <f aca="false">IF(ISBLANK(C268),"",IF(BK268&lt;&gt;Constants!$B$12, BK268, CX268-DG268))</f>
        <v/>
      </c>
      <c r="DI268" s="118"/>
      <c r="DJ268" s="124"/>
      <c r="DK268" s="125" t="str">
        <f aca="false">IF(ISBLANK($C268),"",IF($BK268=Constants!$B$13,$BM268,""))</f>
        <v/>
      </c>
      <c r="DL268" s="124" t="str">
        <f aca="false">IF(ISBLANK($C268),"",IF($BK268&lt;&gt;Constants!$B$12,"",IF(COUNT($CS268:$CU268)=0,"",MATCH($CV268,$CS268:$CU268,0))))</f>
        <v/>
      </c>
      <c r="DM268" s="126" t="str">
        <f aca="false">IF(ISNUMBER($DL268),CHOOSE($DL268,$BR268,$CB268,$CM268),"")</f>
        <v/>
      </c>
      <c r="DN268" s="126" t="str">
        <f aca="false">IF(ISNUMBER($DL268),CHOOSE($DL268,$BT268,$CD268,$CO268),"")</f>
        <v/>
      </c>
      <c r="DO268" s="126" t="str">
        <f aca="false">IF(ISNUMBER($DL268),CHOOSE($DL268,$BV268,$CF268,$CQ268),"")</f>
        <v/>
      </c>
      <c r="DP268" s="127" t="str">
        <f aca="false">IF(ISBLANK(C268),"",IF(BK268&lt;&gt;Constants!$B$12, BK268 ,CW268))</f>
        <v/>
      </c>
      <c r="DQ268" s="128" t="str">
        <f aca="false">IF(ISBLANK($C268),"",IF($BK268&lt;&gt;Constants!$B$12,$BK268,$BL268))</f>
        <v/>
      </c>
      <c r="DR268" s="128" t="str">
        <f aca="false">IF(ISBLANK(C268),"",DH268)</f>
        <v/>
      </c>
      <c r="DS268" s="128" t="str">
        <f aca="false">IF(ISBLANK(C268),"",DG268)</f>
        <v/>
      </c>
      <c r="DT268" s="129" t="str">
        <f aca="false">IF(ISBLANK(C268),
  "",
IF(DS268=Constants!$B$9,COUNTA($C$11:$C510)+2,IF(DS268=Constants!$B$10,COUNTA($C$11:$C510)+1,IF(DS268=Constants!$B$11,COUNTA($C$11:$C510),DS268))))</f>
        <v/>
      </c>
      <c r="DU268" s="3"/>
      <c r="DV268" s="130" t="n">
        <f aca="false">IF(OR(ISNUMBER(DS268),DS268="DQ",DS268="P",DS268="NS"),
    1,
    0
)</f>
        <v>0</v>
      </c>
      <c r="DW268" s="130" t="n">
        <v>258</v>
      </c>
      <c r="DX268" s="130" t="str">
        <f aca="false">IF(ISBLANK($C268),"",IF(ISNUMBER(DT268),DT268+ROW($B268)/1000,""))</f>
        <v/>
      </c>
      <c r="DY268" s="130" t="str">
        <f aca="false">IF(ISNUMBER(DX268), RANK(DX268,DX$11:DX$510,1), "")</f>
        <v/>
      </c>
      <c r="DZ268" s="130" t="str">
        <f aca="false">IF(ISBLANK($C268),
    "",
    $B268
)</f>
        <v/>
      </c>
      <c r="EA268" s="130" t="str">
        <f aca="false">IF(ISBLANK($C268),
    "",
    $C268
)</f>
        <v/>
      </c>
      <c r="EB268" s="130" t="str">
        <f aca="false">IF(ISBLANK($C268),
    "",
    $D268
)</f>
        <v/>
      </c>
      <c r="EC268" s="130" t="str">
        <f aca="false">IF(ISBLANK($C268),"",$DQ268)</f>
        <v/>
      </c>
      <c r="ED268" s="131" t="str">
        <f aca="false">DP268</f>
        <v/>
      </c>
      <c r="EE268" s="130" t="str">
        <f aca="false">IF(ISBLANK($C268),
    "",
    DS268
)</f>
        <v/>
      </c>
      <c r="EF268" s="132" t="str">
        <f aca="false">IF(DW268&gt;DV$10,
    "",
    VLOOKUP(DW268,DY$11:EE766,7,FALSE())
)</f>
        <v/>
      </c>
      <c r="EG268" s="133" t="str">
        <f aca="false">IF(DW268&gt;DV$10,
    "",
    VLOOKUP(DW268,DY$11:EE766,2,FALSE())
)</f>
        <v/>
      </c>
      <c r="EH268" s="133" t="str">
        <f aca="false">IF(DW268&gt;DV$10,
    "",
    VLOOKUP(DW268,DY$11:EE766,3,FALSE())
)</f>
        <v/>
      </c>
      <c r="EI268" s="133" t="str">
        <f aca="false">IF(DW268&gt;DV$10,
    "",
    VLOOKUP(DW268,DY$11:EE766,4,FALSE())
)</f>
        <v/>
      </c>
      <c r="EJ268" s="134" t="str">
        <f aca="false">IF(DW268&gt;DV$10,
    "",
    VLOOKUP(DW268,DY$11:EE766,6,FALSE())
)</f>
        <v/>
      </c>
      <c r="EK268" s="59"/>
    </row>
    <row r="269" customFormat="false" ht="15.75" hidden="false" customHeight="false" outlineLevel="0" collapsed="false">
      <c r="A269" s="3"/>
      <c r="B269" s="155"/>
      <c r="C269" s="156"/>
      <c r="D269" s="96"/>
      <c r="E269" s="157"/>
      <c r="F269" s="148"/>
      <c r="G269" s="148"/>
      <c r="H269" s="149"/>
      <c r="I269" s="150"/>
      <c r="J269" s="151"/>
      <c r="K269" s="151"/>
      <c r="L269" s="151"/>
      <c r="M269" s="151"/>
      <c r="N269" s="152"/>
      <c r="O269" s="103"/>
      <c r="P269" s="148"/>
      <c r="Q269" s="149"/>
      <c r="R269" s="150"/>
      <c r="S269" s="151"/>
      <c r="T269" s="151"/>
      <c r="U269" s="151"/>
      <c r="V269" s="151"/>
      <c r="W269" s="152"/>
      <c r="X269" s="103"/>
      <c r="Y269" s="148"/>
      <c r="Z269" s="149"/>
      <c r="AA269" s="150"/>
      <c r="AB269" s="151"/>
      <c r="AC269" s="151"/>
      <c r="AD269" s="151"/>
      <c r="AE269" s="151"/>
      <c r="AF269" s="152"/>
      <c r="AG269" s="104"/>
      <c r="AH269" s="150"/>
      <c r="AI269" s="73"/>
      <c r="AJ269" s="73" t="str">
        <f aca="false">IF(ISBLANK($C269),
  "",
IF(E269=Constants!$B$7,
  TRUE(),
IF(E269=Constants!$B$8,
  FALSE(),
  TRUE()
)))</f>
        <v/>
      </c>
      <c r="AK269" s="74" t="str">
        <f aca="false">IF(ISBLANK($C269),"",IF(F269=Constants!$B$8,FALSE(),TRUE()))</f>
        <v/>
      </c>
      <c r="AL269" s="74" t="str">
        <f aca="false">IF(ISBLANK($C269),"",COUNTA($G269:$O269)&gt;0)</f>
        <v/>
      </c>
      <c r="AM269" s="74" t="str">
        <f aca="false">IF(OR(ISBLANK($C269),$AL269&lt;&gt;TRUE()),"",IF(ISBLANK(G269),Constants!$B$27,MAX(0,G269)))</f>
        <v/>
      </c>
      <c r="AN269" s="74" t="str">
        <f aca="false">IF(OR(ISBLANK($C269),$AL269&lt;&gt;TRUE()),"",IF(ISBLANK(H269),Constants!$B$28,MAX(0,H269)))</f>
        <v/>
      </c>
      <c r="AO269" s="74" t="str">
        <f aca="false">IF(OR(ISBLANK($C269),$AL269&lt;&gt;TRUE()),"",IF(J269=Constants!$B$7,TRUE(),IF(J269=Constants!$B$8,FALSE(),TRUE())))</f>
        <v/>
      </c>
      <c r="AP269" s="74" t="str">
        <f aca="false">IF(OR(ISBLANK($C269),$AL269&lt;&gt;TRUE()),"",IF(I269=Constants!$B$7,TRUE(),IF(I269=Constants!$B$8,FALSE(),TRUE())))</f>
        <v/>
      </c>
      <c r="AQ269" s="74" t="str">
        <f aca="false">IF(OR(ISBLANK($C269),$AL269&lt;&gt;TRUE()),"",IF(K269=Constants!$B$33,TRUE(),IF(K269=Constants!$B$34,FALSE(),IF(AND(ISNUMBER(O269),OR(ISBLANK(N269),N269=0)),TRUE(),IF(AND(ISBLANK(O269),ISNUMBER(N269),N269&lt;&gt;0),FALSE(),"")))))</f>
        <v/>
      </c>
      <c r="AR269" s="74" t="str">
        <f aca="false">IF(OR(ISBLANK($C269),$AL269&lt;&gt;TRUE()),"",IF(ISBLANK(L269),Constants!$B$35,MAX(0,MIN(Constants!$B$31,L269))))</f>
        <v/>
      </c>
      <c r="AS269" s="74" t="str">
        <f aca="false">IF(OR(ISBLANK($C269),$AL269&lt;&gt;TRUE()),"",IF(ISBLANK(M269),Constants!$B$35,MAX(0,MIN(Constants!$B$32,M269))))</f>
        <v/>
      </c>
      <c r="AT269" s="74" t="str">
        <f aca="false">IF(ISBLANK($C269),"",COUNTA($P269:$X269)&gt;0)</f>
        <v/>
      </c>
      <c r="AU269" s="74" t="str">
        <f aca="false">IF(OR(ISBLANK($C269),$AT269&lt;&gt;TRUE()),"",IF(ISBLANK(P269),Constants!$B$27,MAX(0,P269)))</f>
        <v/>
      </c>
      <c r="AV269" s="74" t="str">
        <f aca="false">IF(OR(ISBLANK($C269),$AT269&lt;&gt;TRUE()),"",IF(ISBLANK(Q269),Constants!$B$28,MAX(0,Q269)))</f>
        <v/>
      </c>
      <c r="AW269" s="74" t="str">
        <f aca="false">IF(OR(ISBLANK($C269),$AT269&lt;&gt;TRUE()),"",IF(S269=Constants!$B$7,TRUE(),IF(S269=Constants!$B$8,FALSE(),TRUE())))</f>
        <v/>
      </c>
      <c r="AX269" s="74" t="str">
        <f aca="false">IF(OR(ISBLANK($C269),$AT269&lt;&gt;TRUE()),"",IF(R269=Constants!$B$7,TRUE(),IF(R269=Constants!$B$8,FALSE(),TRUE())))</f>
        <v/>
      </c>
      <c r="AY269" s="74" t="str">
        <f aca="false">IF(OR(ISBLANK($C269),$AT269&lt;&gt;TRUE()),"",IF(T269=Constants!$B$33,TRUE(),IF(T269=Constants!$B$34,FALSE(),IF(AND(ISNUMBER(X269),OR(ISBLANK(W269),W269=0)),TRUE(),IF(AND(ISBLANK(X269),ISNUMBER(W269),W269&lt;&gt;0),FALSE(),"")))))</f>
        <v/>
      </c>
      <c r="AZ269" s="74" t="str">
        <f aca="false">IF(OR(ISBLANK($C269),$AT269&lt;&gt;TRUE()),"",IF(ISBLANK(U269),Constants!$B$35,MAX(0,MIN(Constants!$B$31,U269))))</f>
        <v/>
      </c>
      <c r="BA269" s="74" t="str">
        <f aca="false">IF(OR(ISBLANK($C269),$AT269&lt;&gt;TRUE()),"",IF(ISBLANK(V269),Constants!$B$35,MAX(0,MIN(Constants!$B$32,V269))))</f>
        <v/>
      </c>
      <c r="BB269" s="74" t="str">
        <f aca="false">IF(ISBLANK($C269),"",COUNTA($Y269:$AG269)&gt;0)</f>
        <v/>
      </c>
      <c r="BC269" s="74" t="str">
        <f aca="false">IF(OR(ISBLANK($C269),$BB269&lt;&gt;TRUE()),"",IF(ISBLANK(Y269),Constants!$B$27,MAX(0,Y269)))</f>
        <v/>
      </c>
      <c r="BD269" s="74" t="str">
        <f aca="false">IF(OR(ISBLANK($C269),$BB269&lt;&gt;TRUE()),"",IF(ISBLANK(Z269),Constants!$B$28,MAX(0,Z269)))</f>
        <v/>
      </c>
      <c r="BE269" s="74" t="str">
        <f aca="false">IF(OR(ISBLANK($C269),$BB269&lt;&gt;TRUE()),"",IF(AB269=Constants!$B$7,TRUE(),IF(AB269=Constants!$B$8,FALSE(),TRUE())))</f>
        <v/>
      </c>
      <c r="BF269" s="74" t="str">
        <f aca="false">IF(OR(ISBLANK($C269),$BB269&lt;&gt;TRUE()),"",IF(AA269=Constants!$B$7,TRUE(),IF(AA269=Constants!$B$8,FALSE(),TRUE())))</f>
        <v/>
      </c>
      <c r="BG269" s="74" t="str">
        <f aca="false">IF(OR(ISBLANK($C269),$BB269&lt;&gt;TRUE()),"",IF(AC269=Constants!$B$33,TRUE(),IF(AC269=Constants!$B$34,FALSE(),IF(AND(ISNUMBER(AG269),OR(ISBLANK(AF269),AF269=0)),TRUE(),IF(AND(ISBLANK(AG269),ISNUMBER(AF269),AF269&lt;&gt;0),FALSE(),"")))))</f>
        <v/>
      </c>
      <c r="BH269" s="74" t="str">
        <f aca="false">IF(OR(ISBLANK($C269),$BB269&lt;&gt;TRUE()),"",IF(ISBLANK(AD269),Constants!$B$35,MAX(0,MIN(Constants!$B$31,AD269))))</f>
        <v/>
      </c>
      <c r="BI269" s="74" t="str">
        <f aca="false">IF(OR(ISBLANK($C269),$BB269&lt;&gt;TRUE()),"",IF(ISBLANK(AE269),Constants!$B$35,MAX(0,MIN(Constants!$B$32,AE269))))</f>
        <v/>
      </c>
      <c r="BJ269" s="75" t="str">
        <f aca="false">IF(ISBLANK($C269),
  "",
IF(AH269=Constants!$B$7,
  TRUE(),
IF(AH269=Constants!$B$8,
  FALSE(),
  FALSE()
)))</f>
        <v/>
      </c>
      <c r="BK269" s="74" t="str">
        <f aca="false">IF(ISBLANK($C269),"",IF($BJ269,Constants!$B$9,IF(COUNTA($E269:$AH269)=0,Constants!$B$10,IF(NOT($AK269),Constants!$B$11,IF(AND(NOT(ISNUMBER($BM269)),COUNTA($O269,$X269,$AG269)&gt;0),Constants!$B$13,Constants!$B$12)))))</f>
        <v/>
      </c>
      <c r="BL269" s="74" t="str">
        <f aca="false">IF(ISBLANK($C269),"",IF($BK269&lt;&gt;Constants!$B$12,$BK269,Constants!$B$4))</f>
        <v/>
      </c>
      <c r="BM269" s="73" t="str">
        <f aca="false">IF(OR(ISBLANK($D$8), NOT(ISNUMBER($D$8))), Constants!$B$17,$D$8)</f>
        <v>ERROR: Set Target Time in cell D8</v>
      </c>
      <c r="BN269" s="73" t="str">
        <f aca="false">IF(OR($BK269&lt;&gt;Constants!$B$12,$AL269&lt;&gt;TRUE()),"",IF(NOT($AO269),TRUE(),IF($AQ269="","",$AQ269)))</f>
        <v/>
      </c>
      <c r="BO269" s="74" t="b">
        <f aca="false">IF(BN269="",FALSE(),IF(NOT($AO269),TRUE(),IF($AQ269,ISNUMBER(O269),ISNUMBER(N269))))</f>
        <v>0</v>
      </c>
      <c r="BP269" s="76" t="str">
        <f aca="false">IF(BO269,IF($AJ269,1,Constants!$B$22)*POWER(Constants!$B$23,MAX($AM269,0))*POWER(Constants!$B$24,MAX($AN269,0)),"")</f>
        <v/>
      </c>
      <c r="BQ269" s="74" t="str">
        <f aca="false">IF(OR($BK269&lt;&gt;Constants!$B$12,NOT($BO269)),"",IF(NOT($AO269),0,Constants!$B$19*IF($AQ269,1,MAX(0,MIN(1,(Constants!$B$20-N269)/Constants!$B$20)))))</f>
        <v/>
      </c>
      <c r="BR269" s="74" t="str">
        <f aca="false">IF(BQ269="","",BQ269*IF($AP269,1,Constants!$B$25)*BP269)</f>
        <v/>
      </c>
      <c r="BS269" s="74" t="str">
        <f aca="false">IF(OR($BK269&lt;&gt;Constants!$B$12,NOT($BO269)),"",IF(NOT($AO269),0,IF(NOT($AQ269),0,MAX(0,Constants!$B$21*(1-ABS(O269-$BM269)/$BM269)))))</f>
        <v/>
      </c>
      <c r="BT269" s="74" t="str">
        <f aca="false">IF(BS269="","",BS269*BP269)</f>
        <v/>
      </c>
      <c r="BU269" s="74" t="str">
        <f aca="false">IF(OR($BK269&lt;&gt;Constants!$B$12,NOT($BO269)),"",IF(OR(NOT($AO269),NOT($AP269)),0,MIN(Constants!$B$18,(Constants!$B$29*$AR269+Constants!$B$30*$AS269)*IF($AQ269,1,MAX(0,MIN(1,(Constants!$B$20-N269)/Constants!$B$20))))))</f>
        <v/>
      </c>
      <c r="BV269" s="74" t="str">
        <f aca="false">IF(BU269="","",BU269*BP269)</f>
        <v/>
      </c>
      <c r="BW269" s="75" t="str">
        <f aca="false">IF(OR($BK269&lt;&gt;Constants!$B$12,NOT($BO269)),"",BR269+BT269+BV269)</f>
        <v/>
      </c>
      <c r="BX269" s="73" t="str">
        <f aca="false">IF(OR($BK269&lt;&gt;Constants!$B$12,$AT269&lt;&gt;TRUE()),"",IF(NOT($AW269),TRUE(),IF($AY269="","",$AY269)))</f>
        <v/>
      </c>
      <c r="BY269" s="74" t="b">
        <f aca="false">IF(BX269="",FALSE(),IF(NOT($AW269),TRUE(),IF($AY269,ISNUMBER(X269),ISNUMBER(W269))))</f>
        <v>0</v>
      </c>
      <c r="BZ269" s="76" t="str">
        <f aca="false">IF(BY269,IF($AJ269,1,Constants!$B$22)*POWER(Constants!$B$23,MAX($AU269,0))*POWER(Constants!$B$24,MAX($AV269,0)),"")</f>
        <v/>
      </c>
      <c r="CA269" s="74" t="str">
        <f aca="false">IF(OR($BK269&lt;&gt;Constants!$B$12,NOT($BY269)),"",IF(NOT($AW269),0,Constants!$B$19*IF($AY269,1,MAX(0,MIN(1,(Constants!$B$20-W269)/Constants!$B$20)))))</f>
        <v/>
      </c>
      <c r="CB269" s="74" t="str">
        <f aca="false">IF(CA269="","",CA269*IF($AX269,1,Constants!$B$25)*BZ269)</f>
        <v/>
      </c>
      <c r="CC269" s="74" t="str">
        <f aca="false">IF(OR($BK269&lt;&gt;Constants!$B$12,NOT($BY269)),"",IF(NOT($AW269),0,IF(NOT($AY269),0,MAX(0,Constants!$B$21*(1-ABS(X269-$BM269)/$BM269)))))</f>
        <v/>
      </c>
      <c r="CD269" s="74" t="str">
        <f aca="false">IF(CC269="","",CC269*BZ269)</f>
        <v/>
      </c>
      <c r="CE269" s="74" t="str">
        <f aca="false">IF(OR($BK269&lt;&gt;Constants!$B$12,NOT($BY269)),"",IF(OR(NOT($AW269),NOT($AX269)),0,MIN(Constants!$B$18,(Constants!$B$29*$AZ269+Constants!$B$30*$BA269)*IF($AY269,1,MAX(0,MIN(1,(Constants!$B$20-W269)/Constants!$B$20))))))</f>
        <v/>
      </c>
      <c r="CF269" s="74" t="str">
        <f aca="false">IF(CE269="","",CE269*BZ269)</f>
        <v/>
      </c>
      <c r="CG269" s="75" t="str">
        <f aca="false">IF(OR($BK269&lt;&gt;Constants!$B$12,NOT($BY269)),"",CB269+CD269+CF269)</f>
        <v/>
      </c>
      <c r="CH269" s="73" t="b">
        <f aca="false">IF(OR(BN269="",BX269=""),TRUE(),BN269&lt;&gt;BX269)</f>
        <v>1</v>
      </c>
      <c r="CI269" s="74" t="str">
        <f aca="false">IF(OR($BK269&lt;&gt;Constants!$B$12,$BB269&lt;&gt;TRUE(),NOT($CH269)),"",IF(NOT($BE269),TRUE(),IF($BG269="","",$BG269)))</f>
        <v/>
      </c>
      <c r="CJ269" s="74" t="b">
        <f aca="false">IF(CI269="",FALSE(),IF(NOT($BE269),TRUE(),IF($BG269,ISNUMBER(AG269),ISNUMBER(AF269))))</f>
        <v>0</v>
      </c>
      <c r="CK269" s="76" t="str">
        <f aca="false">IF(CJ269,IF($AJ269,1,Constants!$B$22)*POWER(Constants!$B$23,MAX($BC269,0))*POWER(Constants!$B$24,MAX($BD269,0)),"")</f>
        <v/>
      </c>
      <c r="CL269" s="74" t="str">
        <f aca="false">IF(OR($BK269&lt;&gt;Constants!$B$12,NOT($CJ269)),"",IF(NOT($BE269),0,Constants!$B$19*IF($BG269,1,MAX(0,MIN(1,(Constants!$B$20-AF269)/Constants!$B$20)))))</f>
        <v/>
      </c>
      <c r="CM269" s="74" t="str">
        <f aca="false">IF(CL269="","",CL269*IF($BF269,1,Constants!$B$25)*CK269)</f>
        <v/>
      </c>
      <c r="CN269" s="74" t="str">
        <f aca="false">IF(OR($BK269&lt;&gt;Constants!$B$12,NOT($CJ269)),"",IF(NOT($BE269),0,IF(NOT($BG269),0,MAX(0,Constants!$B$21*(1-ABS(AG269-$BM269)/$BM269)))))</f>
        <v/>
      </c>
      <c r="CO269" s="74" t="str">
        <f aca="false">IF(CN269="","",CN269*CK269)</f>
        <v/>
      </c>
      <c r="CP269" s="74" t="str">
        <f aca="false">IF(OR($BK269&lt;&gt;Constants!$B$12,NOT($CJ269)),"",IF(OR(NOT($BE269),NOT($BF269)),0,MIN(Constants!$B$18,(Constants!$B$29*$BH269+Constants!$B$30*$BI269)*IF($BG269,1,MAX(0,MIN(1,(Constants!$B$20-AF269)/Constants!$B$20))))))</f>
        <v/>
      </c>
      <c r="CQ269" s="74" t="str">
        <f aca="false">IF(CP269="","",CP269*CK269)</f>
        <v/>
      </c>
      <c r="CR269" s="75" t="str">
        <f aca="false">IF(OR($BK269&lt;&gt;Constants!$B$12,NOT($CJ269)),"",CM269+CO269+CQ269)</f>
        <v/>
      </c>
      <c r="CS269" s="73" t="str">
        <f aca="false">IF(OR($BK269&lt;&gt;Constants!$B$12,ISBLANK($C269)),"",BW269)</f>
        <v/>
      </c>
      <c r="CT269" s="74" t="str">
        <f aca="false">IF(OR($BK269&lt;&gt;Constants!$B$12,ISBLANK($C269)),"",CG269)</f>
        <v/>
      </c>
      <c r="CU269" s="75" t="str">
        <f aca="false">IF(OR($BK269&lt;&gt;Constants!$B$12,ISBLANK($C269)),"",CR269)</f>
        <v/>
      </c>
      <c r="CV269" s="74" t="str">
        <f aca="false">IF(OR($BK269&lt;&gt;Constants!$B$12,ISBLANK($C269)),"",IF(COUNT(CS269:CU269)=0,0,MAX(CS269:CU269)))</f>
        <v/>
      </c>
      <c r="CW269" s="74" t="str">
        <f aca="false">IF($BK269&lt;&gt;Constants!$B$12,"",CV269)</f>
        <v/>
      </c>
      <c r="CX269" s="74" t="str">
        <f aca="false">IF(ISNUMBER(CW269), RANK(CW269,$CW$11:$CW$510), "")</f>
        <v/>
      </c>
      <c r="CY269" s="73" t="str">
        <f aca="false">IF(OR($BK269&lt;&gt;Constants!$B$12,ISBLANK($C269)),"",MAX(BT269,CD269,CO269))</f>
        <v/>
      </c>
      <c r="CZ269" s="74" t="str">
        <f aca="false">IF(ISNUMBER(CY269), RANK(CY269,CY$11:CY$510), "")</f>
        <v/>
      </c>
      <c r="DA269" s="74" t="str">
        <f aca="false">IF(OR($BK269&lt;&gt;Constants!$B$12,ISBLANK($C269)),"",MAX(AM269,AU269,IF($CH269,BC269,0)))</f>
        <v/>
      </c>
      <c r="DB269" s="74" t="str">
        <f aca="false">IF(ISNUMBER(DA269), RANK(DA269,DA$11:DA$510,1), "")</f>
        <v/>
      </c>
      <c r="DC269" s="74" t="str">
        <f aca="false">IF(OR($BK269&lt;&gt;Constants!$B$12,ISBLANK($C269)),"",MAX(BV269,CF269,CQ269))</f>
        <v/>
      </c>
      <c r="DD269" s="74" t="str">
        <f aca="false">IF(ISNUMBER(DC269),RANK(DC269,DC$11:DC$510),"")</f>
        <v/>
      </c>
      <c r="DE269" s="77" t="str">
        <f aca="false">IFERROR(IF(OR($BK269&lt;&gt;Constants!$B$12, ISBLANK($C269)),"",LARGE(CS269:CU269,2)), 0)</f>
        <v/>
      </c>
      <c r="DF269" s="75" t="str">
        <f aca="false">IF(ISNUMBER(DE269), RANK(DE269,DE$11:DE$510), "")</f>
        <v/>
      </c>
      <c r="DG269" s="74" t="str">
        <f aca="false">IF(ISBLANK($C269),"",IF(BK269=Constants!$B$12,RANK($CX269, $CX$11:$CX$510, 1)+
SUMPRODUCT(--($CX$11:$CX$510=$CX269),--($CZ269&gt;$CZ$11:$CZ$510))+
SUMPRODUCT(--($CX$11:$CX$510=$CX269),--($CZ269=$CZ$11:$CZ$510),--($DB269&gt;$DB$11:$DB$510))+
SUMPRODUCT(--($CX$11:$CX$510=$CX269),--($CZ269=$CZ$11:$CZ$510),--($DB269=$DB$11:$DB$510), --($DD269&gt;$DD$11:$DD$510))+
SUMPRODUCT(--($CX$11:$CX$510=$CX269),--($CZ269=$CZ$11:$CZ$510),--($DB269=$DB$11:$DB$510), --($DD269=$DD$11:$DD$510), --($DF269&gt;$DF$11:$DF$510))
,BK269)
)</f>
        <v/>
      </c>
      <c r="DH269" s="74" t="str">
        <f aca="false">IF(ISBLANK(C269),"",IF(BK269&lt;&gt;Constants!$B$12, BK269, CX269-DG269))</f>
        <v/>
      </c>
      <c r="DI269" s="75"/>
      <c r="DJ269" s="78"/>
      <c r="DK269" s="79" t="str">
        <f aca="false">IF(ISBLANK($C269),"",IF($BK269=Constants!$B$13,$BM269,""))</f>
        <v/>
      </c>
      <c r="DL269" s="78" t="str">
        <f aca="false">IF(ISBLANK($C269),"",IF($BK269&lt;&gt;Constants!$B$12,"",IF(COUNT($CS269:$CU269)=0,"",MATCH($CV269,$CS269:$CU269,0))))</f>
        <v/>
      </c>
      <c r="DM269" s="80" t="str">
        <f aca="false">IF(ISNUMBER($DL269),CHOOSE($DL269,$BR269,$CB269,$CM269),"")</f>
        <v/>
      </c>
      <c r="DN269" s="80" t="str">
        <f aca="false">IF(ISNUMBER($DL269),CHOOSE($DL269,$BT269,$CD269,$CO269),"")</f>
        <v/>
      </c>
      <c r="DO269" s="80" t="str">
        <f aca="false">IF(ISNUMBER($DL269),CHOOSE($DL269,$BV269,$CF269,$CQ269),"")</f>
        <v/>
      </c>
      <c r="DP269" s="81" t="str">
        <f aca="false">IF(ISBLANK(C269),"",IF(BK269&lt;&gt;Constants!$B$12, BK269 ,CW269))</f>
        <v/>
      </c>
      <c r="DQ269" s="82" t="str">
        <f aca="false">IF(ISBLANK($C269),"",IF($BK269&lt;&gt;Constants!$B$12,$BK269,$BL269))</f>
        <v/>
      </c>
      <c r="DR269" s="82" t="str">
        <f aca="false">IF(ISBLANK(C269),"",DH269)</f>
        <v/>
      </c>
      <c r="DS269" s="82" t="str">
        <f aca="false">IF(ISBLANK(C269),"",DG269)</f>
        <v/>
      </c>
      <c r="DT269" s="83" t="str">
        <f aca="false">IF(ISBLANK(C269),
  "",
IF(DS269=Constants!$B$9,COUNTA($C$11:$C510)+2,IF(DS269=Constants!$B$10,COUNTA($C$11:$C510)+1,IF(DS269=Constants!$B$11,COUNTA($C$11:$C510),DS269))))</f>
        <v/>
      </c>
      <c r="DU269" s="3"/>
      <c r="DV269" s="84" t="n">
        <f aca="false">IF(OR(ISNUMBER(DS269),DS269="DQ",DS269="P",DS269="NS"),
    1,
    0
)</f>
        <v>0</v>
      </c>
      <c r="DW269" s="84" t="n">
        <v>259</v>
      </c>
      <c r="DX269" s="84" t="str">
        <f aca="false">IF(ISBLANK($C269),"",IF(ISNUMBER(DT269),DT269+ROW($B269)/1000,""))</f>
        <v/>
      </c>
      <c r="DY269" s="84" t="str">
        <f aca="false">IF(ISNUMBER(DX269), RANK(DX269,DX$11:DX$510,1), "")</f>
        <v/>
      </c>
      <c r="DZ269" s="84" t="str">
        <f aca="false">IF(ISBLANK($C269),
    "",
    $B269
)</f>
        <v/>
      </c>
      <c r="EA269" s="84" t="str">
        <f aca="false">IF(ISBLANK($C269),
    "",
    $C269
)</f>
        <v/>
      </c>
      <c r="EB269" s="84" t="str">
        <f aca="false">IF(ISBLANK($C269),
    "",
    $D269
)</f>
        <v/>
      </c>
      <c r="EC269" s="84" t="str">
        <f aca="false">IF(ISBLANK($C269),"",$DQ269)</f>
        <v/>
      </c>
      <c r="ED269" s="86" t="str">
        <f aca="false">DP269</f>
        <v/>
      </c>
      <c r="EE269" s="84" t="str">
        <f aca="false">IF(ISBLANK($C269),
    "",
    DS269
)</f>
        <v/>
      </c>
      <c r="EF269" s="87" t="str">
        <f aca="false">IF(DW269&gt;DV$10,
    "",
    VLOOKUP(DW269,DY$11:EE767,7,FALSE())
)</f>
        <v/>
      </c>
      <c r="EG269" s="88" t="str">
        <f aca="false">IF(DW269&gt;DV$10,
    "",
    VLOOKUP(DW269,DY$11:EE767,2,FALSE())
)</f>
        <v/>
      </c>
      <c r="EH269" s="88" t="str">
        <f aca="false">IF(DW269&gt;DV$10,
    "",
    VLOOKUP(DW269,DY$11:EE767,3,FALSE())
)</f>
        <v/>
      </c>
      <c r="EI269" s="88" t="str">
        <f aca="false">IF(DW269&gt;DV$10,
    "",
    VLOOKUP(DW269,DY$11:EE767,4,FALSE())
)</f>
        <v/>
      </c>
      <c r="EJ269" s="89" t="str">
        <f aca="false">IF(DW269&gt;DV$10,
    "",
    VLOOKUP(DW269,DY$11:EE767,6,FALSE())
)</f>
        <v/>
      </c>
      <c r="EK269" s="59"/>
    </row>
    <row r="270" customFormat="false" ht="15.75" hidden="false" customHeight="false" outlineLevel="0" collapsed="false">
      <c r="A270" s="3"/>
      <c r="B270" s="155"/>
      <c r="C270" s="156"/>
      <c r="D270" s="96"/>
      <c r="E270" s="157"/>
      <c r="F270" s="148"/>
      <c r="G270" s="148"/>
      <c r="H270" s="149"/>
      <c r="I270" s="150"/>
      <c r="J270" s="151"/>
      <c r="K270" s="151"/>
      <c r="L270" s="151"/>
      <c r="M270" s="151"/>
      <c r="N270" s="152"/>
      <c r="O270" s="103"/>
      <c r="P270" s="148"/>
      <c r="Q270" s="149"/>
      <c r="R270" s="150"/>
      <c r="S270" s="151"/>
      <c r="T270" s="151"/>
      <c r="U270" s="151"/>
      <c r="V270" s="151"/>
      <c r="W270" s="152"/>
      <c r="X270" s="103"/>
      <c r="Y270" s="148"/>
      <c r="Z270" s="149"/>
      <c r="AA270" s="150"/>
      <c r="AB270" s="151"/>
      <c r="AC270" s="151"/>
      <c r="AD270" s="151"/>
      <c r="AE270" s="151"/>
      <c r="AF270" s="152"/>
      <c r="AG270" s="104"/>
      <c r="AH270" s="150"/>
      <c r="AI270" s="73"/>
      <c r="AJ270" s="73" t="str">
        <f aca="false">IF(ISBLANK($C270),
  "",
IF(E270=Constants!$B$7,
  TRUE(),
IF(E270=Constants!$B$8,
  FALSE(),
  TRUE()
)))</f>
        <v/>
      </c>
      <c r="AK270" s="74" t="str">
        <f aca="false">IF(ISBLANK($C270),"",IF(F270=Constants!$B$8,FALSE(),TRUE()))</f>
        <v/>
      </c>
      <c r="AL270" s="74" t="str">
        <f aca="false">IF(ISBLANK($C270),"",COUNTA($G270:$O270)&gt;0)</f>
        <v/>
      </c>
      <c r="AM270" s="74" t="str">
        <f aca="false">IF(OR(ISBLANK($C270),$AL270&lt;&gt;TRUE()),"",IF(ISBLANK(G270),Constants!$B$27,MAX(0,G270)))</f>
        <v/>
      </c>
      <c r="AN270" s="74" t="str">
        <f aca="false">IF(OR(ISBLANK($C270),$AL270&lt;&gt;TRUE()),"",IF(ISBLANK(H270),Constants!$B$28,MAX(0,H270)))</f>
        <v/>
      </c>
      <c r="AO270" s="74" t="str">
        <f aca="false">IF(OR(ISBLANK($C270),$AL270&lt;&gt;TRUE()),"",IF(J270=Constants!$B$7,TRUE(),IF(J270=Constants!$B$8,FALSE(),TRUE())))</f>
        <v/>
      </c>
      <c r="AP270" s="74" t="str">
        <f aca="false">IF(OR(ISBLANK($C270),$AL270&lt;&gt;TRUE()),"",IF(I270=Constants!$B$7,TRUE(),IF(I270=Constants!$B$8,FALSE(),TRUE())))</f>
        <v/>
      </c>
      <c r="AQ270" s="74" t="str">
        <f aca="false">IF(OR(ISBLANK($C270),$AL270&lt;&gt;TRUE()),"",IF(K270=Constants!$B$33,TRUE(),IF(K270=Constants!$B$34,FALSE(),IF(AND(ISNUMBER(O270),OR(ISBLANK(N270),N270=0)),TRUE(),IF(AND(ISBLANK(O270),ISNUMBER(N270),N270&lt;&gt;0),FALSE(),"")))))</f>
        <v/>
      </c>
      <c r="AR270" s="74" t="str">
        <f aca="false">IF(OR(ISBLANK($C270),$AL270&lt;&gt;TRUE()),"",IF(ISBLANK(L270),Constants!$B$35,MAX(0,MIN(Constants!$B$31,L270))))</f>
        <v/>
      </c>
      <c r="AS270" s="74" t="str">
        <f aca="false">IF(OR(ISBLANK($C270),$AL270&lt;&gt;TRUE()),"",IF(ISBLANK(M270),Constants!$B$35,MAX(0,MIN(Constants!$B$32,M270))))</f>
        <v/>
      </c>
      <c r="AT270" s="74" t="str">
        <f aca="false">IF(ISBLANK($C270),"",COUNTA($P270:$X270)&gt;0)</f>
        <v/>
      </c>
      <c r="AU270" s="74" t="str">
        <f aca="false">IF(OR(ISBLANK($C270),$AT270&lt;&gt;TRUE()),"",IF(ISBLANK(P270),Constants!$B$27,MAX(0,P270)))</f>
        <v/>
      </c>
      <c r="AV270" s="74" t="str">
        <f aca="false">IF(OR(ISBLANK($C270),$AT270&lt;&gt;TRUE()),"",IF(ISBLANK(Q270),Constants!$B$28,MAX(0,Q270)))</f>
        <v/>
      </c>
      <c r="AW270" s="74" t="str">
        <f aca="false">IF(OR(ISBLANK($C270),$AT270&lt;&gt;TRUE()),"",IF(S270=Constants!$B$7,TRUE(),IF(S270=Constants!$B$8,FALSE(),TRUE())))</f>
        <v/>
      </c>
      <c r="AX270" s="74" t="str">
        <f aca="false">IF(OR(ISBLANK($C270),$AT270&lt;&gt;TRUE()),"",IF(R270=Constants!$B$7,TRUE(),IF(R270=Constants!$B$8,FALSE(),TRUE())))</f>
        <v/>
      </c>
      <c r="AY270" s="74" t="str">
        <f aca="false">IF(OR(ISBLANK($C270),$AT270&lt;&gt;TRUE()),"",IF(T270=Constants!$B$33,TRUE(),IF(T270=Constants!$B$34,FALSE(),IF(AND(ISNUMBER(X270),OR(ISBLANK(W270),W270=0)),TRUE(),IF(AND(ISBLANK(X270),ISNUMBER(W270),W270&lt;&gt;0),FALSE(),"")))))</f>
        <v/>
      </c>
      <c r="AZ270" s="74" t="str">
        <f aca="false">IF(OR(ISBLANK($C270),$AT270&lt;&gt;TRUE()),"",IF(ISBLANK(U270),Constants!$B$35,MAX(0,MIN(Constants!$B$31,U270))))</f>
        <v/>
      </c>
      <c r="BA270" s="74" t="str">
        <f aca="false">IF(OR(ISBLANK($C270),$AT270&lt;&gt;TRUE()),"",IF(ISBLANK(V270),Constants!$B$35,MAX(0,MIN(Constants!$B$32,V270))))</f>
        <v/>
      </c>
      <c r="BB270" s="74" t="str">
        <f aca="false">IF(ISBLANK($C270),"",COUNTA($Y270:$AG270)&gt;0)</f>
        <v/>
      </c>
      <c r="BC270" s="74" t="str">
        <f aca="false">IF(OR(ISBLANK($C270),$BB270&lt;&gt;TRUE()),"",IF(ISBLANK(Y270),Constants!$B$27,MAX(0,Y270)))</f>
        <v/>
      </c>
      <c r="BD270" s="74" t="str">
        <f aca="false">IF(OR(ISBLANK($C270),$BB270&lt;&gt;TRUE()),"",IF(ISBLANK(Z270),Constants!$B$28,MAX(0,Z270)))</f>
        <v/>
      </c>
      <c r="BE270" s="74" t="str">
        <f aca="false">IF(OR(ISBLANK($C270),$BB270&lt;&gt;TRUE()),"",IF(AB270=Constants!$B$7,TRUE(),IF(AB270=Constants!$B$8,FALSE(),TRUE())))</f>
        <v/>
      </c>
      <c r="BF270" s="74" t="str">
        <f aca="false">IF(OR(ISBLANK($C270),$BB270&lt;&gt;TRUE()),"",IF(AA270=Constants!$B$7,TRUE(),IF(AA270=Constants!$B$8,FALSE(),TRUE())))</f>
        <v/>
      </c>
      <c r="BG270" s="74" t="str">
        <f aca="false">IF(OR(ISBLANK($C270),$BB270&lt;&gt;TRUE()),"",IF(AC270=Constants!$B$33,TRUE(),IF(AC270=Constants!$B$34,FALSE(),IF(AND(ISNUMBER(AG270),OR(ISBLANK(AF270),AF270=0)),TRUE(),IF(AND(ISBLANK(AG270),ISNUMBER(AF270),AF270&lt;&gt;0),FALSE(),"")))))</f>
        <v/>
      </c>
      <c r="BH270" s="74" t="str">
        <f aca="false">IF(OR(ISBLANK($C270),$BB270&lt;&gt;TRUE()),"",IF(ISBLANK(AD270),Constants!$B$35,MAX(0,MIN(Constants!$B$31,AD270))))</f>
        <v/>
      </c>
      <c r="BI270" s="74" t="str">
        <f aca="false">IF(OR(ISBLANK($C270),$BB270&lt;&gt;TRUE()),"",IF(ISBLANK(AE270),Constants!$B$35,MAX(0,MIN(Constants!$B$32,AE270))))</f>
        <v/>
      </c>
      <c r="BJ270" s="75" t="str">
        <f aca="false">IF(ISBLANK($C270),
  "",
IF(AH270=Constants!$B$7,
  TRUE(),
IF(AH270=Constants!$B$8,
  FALSE(),
  FALSE()
)))</f>
        <v/>
      </c>
      <c r="BK270" s="74" t="str">
        <f aca="false">IF(ISBLANK($C270),"",IF($BJ270,Constants!$B$9,IF(COUNTA($E270:$AH270)=0,Constants!$B$10,IF(NOT($AK270),Constants!$B$11,IF(AND(NOT(ISNUMBER($BM270)),COUNTA($O270,$X270,$AG270)&gt;0),Constants!$B$13,Constants!$B$12)))))</f>
        <v/>
      </c>
      <c r="BL270" s="74" t="str">
        <f aca="false">IF(ISBLANK($C270),"",IF($BK270&lt;&gt;Constants!$B$12,$BK270,Constants!$B$4))</f>
        <v/>
      </c>
      <c r="BM270" s="73" t="str">
        <f aca="false">IF(OR(ISBLANK($D$8), NOT(ISNUMBER($D$8))), Constants!$B$17,$D$8)</f>
        <v>ERROR: Set Target Time in cell D8</v>
      </c>
      <c r="BN270" s="73" t="str">
        <f aca="false">IF(OR($BK270&lt;&gt;Constants!$B$12,$AL270&lt;&gt;TRUE()),"",IF(NOT($AO270),TRUE(),IF($AQ270="","",$AQ270)))</f>
        <v/>
      </c>
      <c r="BO270" s="74" t="b">
        <f aca="false">IF(BN270="",FALSE(),IF(NOT($AO270),TRUE(),IF($AQ270,ISNUMBER(O270),ISNUMBER(N270))))</f>
        <v>0</v>
      </c>
      <c r="BP270" s="76" t="str">
        <f aca="false">IF(BO270,IF($AJ270,1,Constants!$B$22)*POWER(Constants!$B$23,MAX($AM270,0))*POWER(Constants!$B$24,MAX($AN270,0)),"")</f>
        <v/>
      </c>
      <c r="BQ270" s="74" t="str">
        <f aca="false">IF(OR($BK270&lt;&gt;Constants!$B$12,NOT($BO270)),"",IF(NOT($AO270),0,Constants!$B$19*IF($AQ270,1,MAX(0,MIN(1,(Constants!$B$20-N270)/Constants!$B$20)))))</f>
        <v/>
      </c>
      <c r="BR270" s="74" t="str">
        <f aca="false">IF(BQ270="","",BQ270*IF($AP270,1,Constants!$B$25)*BP270)</f>
        <v/>
      </c>
      <c r="BS270" s="74" t="str">
        <f aca="false">IF(OR($BK270&lt;&gt;Constants!$B$12,NOT($BO270)),"",IF(NOT($AO270),0,IF(NOT($AQ270),0,MAX(0,Constants!$B$21*(1-ABS(O270-$BM270)/$BM270)))))</f>
        <v/>
      </c>
      <c r="BT270" s="74" t="str">
        <f aca="false">IF(BS270="","",BS270*BP270)</f>
        <v/>
      </c>
      <c r="BU270" s="74" t="str">
        <f aca="false">IF(OR($BK270&lt;&gt;Constants!$B$12,NOT($BO270)),"",IF(OR(NOT($AO270),NOT($AP270)),0,MIN(Constants!$B$18,(Constants!$B$29*$AR270+Constants!$B$30*$AS270)*IF($AQ270,1,MAX(0,MIN(1,(Constants!$B$20-N270)/Constants!$B$20))))))</f>
        <v/>
      </c>
      <c r="BV270" s="74" t="str">
        <f aca="false">IF(BU270="","",BU270*BP270)</f>
        <v/>
      </c>
      <c r="BW270" s="75" t="str">
        <f aca="false">IF(OR($BK270&lt;&gt;Constants!$B$12,NOT($BO270)),"",BR270+BT270+BV270)</f>
        <v/>
      </c>
      <c r="BX270" s="73" t="str">
        <f aca="false">IF(OR($BK270&lt;&gt;Constants!$B$12,$AT270&lt;&gt;TRUE()),"",IF(NOT($AW270),TRUE(),IF($AY270="","",$AY270)))</f>
        <v/>
      </c>
      <c r="BY270" s="74" t="b">
        <f aca="false">IF(BX270="",FALSE(),IF(NOT($AW270),TRUE(),IF($AY270,ISNUMBER(X270),ISNUMBER(W270))))</f>
        <v>0</v>
      </c>
      <c r="BZ270" s="76" t="str">
        <f aca="false">IF(BY270,IF($AJ270,1,Constants!$B$22)*POWER(Constants!$B$23,MAX($AU270,0))*POWER(Constants!$B$24,MAX($AV270,0)),"")</f>
        <v/>
      </c>
      <c r="CA270" s="74" t="str">
        <f aca="false">IF(OR($BK270&lt;&gt;Constants!$B$12,NOT($BY270)),"",IF(NOT($AW270),0,Constants!$B$19*IF($AY270,1,MAX(0,MIN(1,(Constants!$B$20-W270)/Constants!$B$20)))))</f>
        <v/>
      </c>
      <c r="CB270" s="74" t="str">
        <f aca="false">IF(CA270="","",CA270*IF($AX270,1,Constants!$B$25)*BZ270)</f>
        <v/>
      </c>
      <c r="CC270" s="74" t="str">
        <f aca="false">IF(OR($BK270&lt;&gt;Constants!$B$12,NOT($BY270)),"",IF(NOT($AW270),0,IF(NOT($AY270),0,MAX(0,Constants!$B$21*(1-ABS(X270-$BM270)/$BM270)))))</f>
        <v/>
      </c>
      <c r="CD270" s="74" t="str">
        <f aca="false">IF(CC270="","",CC270*BZ270)</f>
        <v/>
      </c>
      <c r="CE270" s="74" t="str">
        <f aca="false">IF(OR($BK270&lt;&gt;Constants!$B$12,NOT($BY270)),"",IF(OR(NOT($AW270),NOT($AX270)),0,MIN(Constants!$B$18,(Constants!$B$29*$AZ270+Constants!$B$30*$BA270)*IF($AY270,1,MAX(0,MIN(1,(Constants!$B$20-W270)/Constants!$B$20))))))</f>
        <v/>
      </c>
      <c r="CF270" s="74" t="str">
        <f aca="false">IF(CE270="","",CE270*BZ270)</f>
        <v/>
      </c>
      <c r="CG270" s="75" t="str">
        <f aca="false">IF(OR($BK270&lt;&gt;Constants!$B$12,NOT($BY270)),"",CB270+CD270+CF270)</f>
        <v/>
      </c>
      <c r="CH270" s="73" t="b">
        <f aca="false">IF(OR(BN270="",BX270=""),TRUE(),BN270&lt;&gt;BX270)</f>
        <v>1</v>
      </c>
      <c r="CI270" s="74" t="str">
        <f aca="false">IF(OR($BK270&lt;&gt;Constants!$B$12,$BB270&lt;&gt;TRUE(),NOT($CH270)),"",IF(NOT($BE270),TRUE(),IF($BG270="","",$BG270)))</f>
        <v/>
      </c>
      <c r="CJ270" s="74" t="b">
        <f aca="false">IF(CI270="",FALSE(),IF(NOT($BE270),TRUE(),IF($BG270,ISNUMBER(AG270),ISNUMBER(AF270))))</f>
        <v>0</v>
      </c>
      <c r="CK270" s="76" t="str">
        <f aca="false">IF(CJ270,IF($AJ270,1,Constants!$B$22)*POWER(Constants!$B$23,MAX($BC270,0))*POWER(Constants!$B$24,MAX($BD270,0)),"")</f>
        <v/>
      </c>
      <c r="CL270" s="74" t="str">
        <f aca="false">IF(OR($BK270&lt;&gt;Constants!$B$12,NOT($CJ270)),"",IF(NOT($BE270),0,Constants!$B$19*IF($BG270,1,MAX(0,MIN(1,(Constants!$B$20-AF270)/Constants!$B$20)))))</f>
        <v/>
      </c>
      <c r="CM270" s="74" t="str">
        <f aca="false">IF(CL270="","",CL270*IF($BF270,1,Constants!$B$25)*CK270)</f>
        <v/>
      </c>
      <c r="CN270" s="74" t="str">
        <f aca="false">IF(OR($BK270&lt;&gt;Constants!$B$12,NOT($CJ270)),"",IF(NOT($BE270),0,IF(NOT($BG270),0,MAX(0,Constants!$B$21*(1-ABS(AG270-$BM270)/$BM270)))))</f>
        <v/>
      </c>
      <c r="CO270" s="74" t="str">
        <f aca="false">IF(CN270="","",CN270*CK270)</f>
        <v/>
      </c>
      <c r="CP270" s="74" t="str">
        <f aca="false">IF(OR($BK270&lt;&gt;Constants!$B$12,NOT($CJ270)),"",IF(OR(NOT($BE270),NOT($BF270)),0,MIN(Constants!$B$18,(Constants!$B$29*$BH270+Constants!$B$30*$BI270)*IF($BG270,1,MAX(0,MIN(1,(Constants!$B$20-AF270)/Constants!$B$20))))))</f>
        <v/>
      </c>
      <c r="CQ270" s="74" t="str">
        <f aca="false">IF(CP270="","",CP270*CK270)</f>
        <v/>
      </c>
      <c r="CR270" s="75" t="str">
        <f aca="false">IF(OR($BK270&lt;&gt;Constants!$B$12,NOT($CJ270)),"",CM270+CO270+CQ270)</f>
        <v/>
      </c>
      <c r="CS270" s="73" t="str">
        <f aca="false">IF(OR($BK270&lt;&gt;Constants!$B$12,ISBLANK($C270)),"",BW270)</f>
        <v/>
      </c>
      <c r="CT270" s="74" t="str">
        <f aca="false">IF(OR($BK270&lt;&gt;Constants!$B$12,ISBLANK($C270)),"",CG270)</f>
        <v/>
      </c>
      <c r="CU270" s="75" t="str">
        <f aca="false">IF(OR($BK270&lt;&gt;Constants!$B$12,ISBLANK($C270)),"",CR270)</f>
        <v/>
      </c>
      <c r="CV270" s="74" t="str">
        <f aca="false">IF(OR($BK270&lt;&gt;Constants!$B$12,ISBLANK($C270)),"",IF(COUNT(CS270:CU270)=0,0,MAX(CS270:CU270)))</f>
        <v/>
      </c>
      <c r="CW270" s="74" t="str">
        <f aca="false">IF($BK270&lt;&gt;Constants!$B$12,"",CV270)</f>
        <v/>
      </c>
      <c r="CX270" s="74" t="str">
        <f aca="false">IF(ISNUMBER(CW270), RANK(CW270,$CW$11:$CW$510), "")</f>
        <v/>
      </c>
      <c r="CY270" s="73" t="str">
        <f aca="false">IF(OR($BK270&lt;&gt;Constants!$B$12,ISBLANK($C270)),"",MAX(BT270,CD270,CO270))</f>
        <v/>
      </c>
      <c r="CZ270" s="74" t="str">
        <f aca="false">IF(ISNUMBER(CY270), RANK(CY270,CY$11:CY$510), "")</f>
        <v/>
      </c>
      <c r="DA270" s="74" t="str">
        <f aca="false">IF(OR($BK270&lt;&gt;Constants!$B$12,ISBLANK($C270)),"",MAX(AM270,AU270,IF($CH270,BC270,0)))</f>
        <v/>
      </c>
      <c r="DB270" s="74" t="str">
        <f aca="false">IF(ISNUMBER(DA270), RANK(DA270,DA$11:DA$510,1), "")</f>
        <v/>
      </c>
      <c r="DC270" s="74" t="str">
        <f aca="false">IF(OR($BK270&lt;&gt;Constants!$B$12,ISBLANK($C270)),"",MAX(BV270,CF270,CQ270))</f>
        <v/>
      </c>
      <c r="DD270" s="74" t="str">
        <f aca="false">IF(ISNUMBER(DC270),RANK(DC270,DC$11:DC$510),"")</f>
        <v/>
      </c>
      <c r="DE270" s="77" t="str">
        <f aca="false">IFERROR(IF(OR($BK270&lt;&gt;Constants!$B$12, ISBLANK($C270)),"",LARGE(CS270:CU270,2)), 0)</f>
        <v/>
      </c>
      <c r="DF270" s="75" t="str">
        <f aca="false">IF(ISNUMBER(DE270), RANK(DE270,DE$11:DE$510), "")</f>
        <v/>
      </c>
      <c r="DG270" s="74" t="str">
        <f aca="false">IF(ISBLANK($C270),"",IF(BK270=Constants!$B$12,RANK($CX270, $CX$11:$CX$510, 1)+
SUMPRODUCT(--($CX$11:$CX$510=$CX270),--($CZ270&gt;$CZ$11:$CZ$510))+
SUMPRODUCT(--($CX$11:$CX$510=$CX270),--($CZ270=$CZ$11:$CZ$510),--($DB270&gt;$DB$11:$DB$510))+
SUMPRODUCT(--($CX$11:$CX$510=$CX270),--($CZ270=$CZ$11:$CZ$510),--($DB270=$DB$11:$DB$510), --($DD270&gt;$DD$11:$DD$510))+
SUMPRODUCT(--($CX$11:$CX$510=$CX270),--($CZ270=$CZ$11:$CZ$510),--($DB270=$DB$11:$DB$510), --($DD270=$DD$11:$DD$510), --($DF270&gt;$DF$11:$DF$510))
,BK270)
)</f>
        <v/>
      </c>
      <c r="DH270" s="74" t="str">
        <f aca="false">IF(ISBLANK(C270),"",IF(BK270&lt;&gt;Constants!$B$12, BK270, CX270-DG270))</f>
        <v/>
      </c>
      <c r="DI270" s="75"/>
      <c r="DJ270" s="78"/>
      <c r="DK270" s="79" t="str">
        <f aca="false">IF(ISBLANK($C270),"",IF($BK270=Constants!$B$13,$BM270,""))</f>
        <v/>
      </c>
      <c r="DL270" s="78" t="str">
        <f aca="false">IF(ISBLANK($C270),"",IF($BK270&lt;&gt;Constants!$B$12,"",IF(COUNT($CS270:$CU270)=0,"",MATCH($CV270,$CS270:$CU270,0))))</f>
        <v/>
      </c>
      <c r="DM270" s="80" t="str">
        <f aca="false">IF(ISNUMBER($DL270),CHOOSE($DL270,$BR270,$CB270,$CM270),"")</f>
        <v/>
      </c>
      <c r="DN270" s="80" t="str">
        <f aca="false">IF(ISNUMBER($DL270),CHOOSE($DL270,$BT270,$CD270,$CO270),"")</f>
        <v/>
      </c>
      <c r="DO270" s="80" t="str">
        <f aca="false">IF(ISNUMBER($DL270),CHOOSE($DL270,$BV270,$CF270,$CQ270),"")</f>
        <v/>
      </c>
      <c r="DP270" s="81" t="str">
        <f aca="false">IF(ISBLANK(C270),"",IF(BK270&lt;&gt;Constants!$B$12, BK270 ,CW270))</f>
        <v/>
      </c>
      <c r="DQ270" s="82" t="str">
        <f aca="false">IF(ISBLANK($C270),"",IF($BK270&lt;&gt;Constants!$B$12,$BK270,$BL270))</f>
        <v/>
      </c>
      <c r="DR270" s="82" t="str">
        <f aca="false">IF(ISBLANK(C270),"",DH270)</f>
        <v/>
      </c>
      <c r="DS270" s="82" t="str">
        <f aca="false">IF(ISBLANK(C270),"",DG270)</f>
        <v/>
      </c>
      <c r="DT270" s="83" t="str">
        <f aca="false">IF(ISBLANK(C270),
  "",
IF(DS270=Constants!$B$9,COUNTA($C$11:$C510)+2,IF(DS270=Constants!$B$10,COUNTA($C$11:$C510)+1,IF(DS270=Constants!$B$11,COUNTA($C$11:$C510),DS270))))</f>
        <v/>
      </c>
      <c r="DU270" s="3"/>
      <c r="DV270" s="84" t="n">
        <f aca="false">IF(OR(ISNUMBER(DS270),DS270="DQ",DS270="P",DS270="NS"),
    1,
    0
)</f>
        <v>0</v>
      </c>
      <c r="DW270" s="84" t="n">
        <v>260</v>
      </c>
      <c r="DX270" s="84" t="str">
        <f aca="false">IF(ISBLANK($C270),"",IF(ISNUMBER(DT270),DT270+ROW($B270)/1000,""))</f>
        <v/>
      </c>
      <c r="DY270" s="84" t="str">
        <f aca="false">IF(ISNUMBER(DX270), RANK(DX270,DX$11:DX$510,1), "")</f>
        <v/>
      </c>
      <c r="DZ270" s="84" t="str">
        <f aca="false">IF(ISBLANK($C270),
    "",
    $B270
)</f>
        <v/>
      </c>
      <c r="EA270" s="84" t="str">
        <f aca="false">IF(ISBLANK($C270),
    "",
    $C270
)</f>
        <v/>
      </c>
      <c r="EB270" s="84" t="str">
        <f aca="false">IF(ISBLANK($C270),
    "",
    $D270
)</f>
        <v/>
      </c>
      <c r="EC270" s="84" t="str">
        <f aca="false">IF(ISBLANK($C270),"",$DQ270)</f>
        <v/>
      </c>
      <c r="ED270" s="86" t="str">
        <f aca="false">DP270</f>
        <v/>
      </c>
      <c r="EE270" s="84" t="str">
        <f aca="false">IF(ISBLANK($C270),
    "",
    DS270
)</f>
        <v/>
      </c>
      <c r="EF270" s="87" t="str">
        <f aca="false">IF(DW270&gt;DV$10,
    "",
    VLOOKUP(DW270,DY$11:EE768,7,FALSE())
)</f>
        <v/>
      </c>
      <c r="EG270" s="88" t="str">
        <f aca="false">IF(DW270&gt;DV$10,
    "",
    VLOOKUP(DW270,DY$11:EE768,2,FALSE())
)</f>
        <v/>
      </c>
      <c r="EH270" s="88" t="str">
        <f aca="false">IF(DW270&gt;DV$10,
    "",
    VLOOKUP(DW270,DY$11:EE768,3,FALSE())
)</f>
        <v/>
      </c>
      <c r="EI270" s="88" t="str">
        <f aca="false">IF(DW270&gt;DV$10,
    "",
    VLOOKUP(DW270,DY$11:EE768,4,FALSE())
)</f>
        <v/>
      </c>
      <c r="EJ270" s="89" t="str">
        <f aca="false">IF(DW270&gt;DV$10,
    "",
    VLOOKUP(DW270,DY$11:EE768,6,FALSE())
)</f>
        <v/>
      </c>
      <c r="EK270" s="59"/>
    </row>
    <row r="271" customFormat="false" ht="15.75" hidden="false" customHeight="false" outlineLevel="0" collapsed="false">
      <c r="A271" s="3"/>
      <c r="B271" s="155"/>
      <c r="C271" s="156"/>
      <c r="D271" s="96"/>
      <c r="E271" s="157"/>
      <c r="F271" s="148"/>
      <c r="G271" s="148"/>
      <c r="H271" s="149"/>
      <c r="I271" s="150"/>
      <c r="J271" s="151"/>
      <c r="K271" s="151"/>
      <c r="L271" s="151"/>
      <c r="M271" s="151"/>
      <c r="N271" s="152"/>
      <c r="O271" s="103"/>
      <c r="P271" s="148"/>
      <c r="Q271" s="149"/>
      <c r="R271" s="150"/>
      <c r="S271" s="151"/>
      <c r="T271" s="151"/>
      <c r="U271" s="151"/>
      <c r="V271" s="151"/>
      <c r="W271" s="152"/>
      <c r="X271" s="103"/>
      <c r="Y271" s="148"/>
      <c r="Z271" s="149"/>
      <c r="AA271" s="150"/>
      <c r="AB271" s="151"/>
      <c r="AC271" s="151"/>
      <c r="AD271" s="151"/>
      <c r="AE271" s="151"/>
      <c r="AF271" s="152"/>
      <c r="AG271" s="104"/>
      <c r="AH271" s="150"/>
      <c r="AI271" s="73"/>
      <c r="AJ271" s="73" t="str">
        <f aca="false">IF(ISBLANK($C271),
  "",
IF(E271=Constants!$B$7,
  TRUE(),
IF(E271=Constants!$B$8,
  FALSE(),
  TRUE()
)))</f>
        <v/>
      </c>
      <c r="AK271" s="74" t="str">
        <f aca="false">IF(ISBLANK($C271),"",IF(F271=Constants!$B$8,FALSE(),TRUE()))</f>
        <v/>
      </c>
      <c r="AL271" s="74" t="str">
        <f aca="false">IF(ISBLANK($C271),"",COUNTA($G271:$O271)&gt;0)</f>
        <v/>
      </c>
      <c r="AM271" s="74" t="str">
        <f aca="false">IF(OR(ISBLANK($C271),$AL271&lt;&gt;TRUE()),"",IF(ISBLANK(G271),Constants!$B$27,MAX(0,G271)))</f>
        <v/>
      </c>
      <c r="AN271" s="74" t="str">
        <f aca="false">IF(OR(ISBLANK($C271),$AL271&lt;&gt;TRUE()),"",IF(ISBLANK(H271),Constants!$B$28,MAX(0,H271)))</f>
        <v/>
      </c>
      <c r="AO271" s="74" t="str">
        <f aca="false">IF(OR(ISBLANK($C271),$AL271&lt;&gt;TRUE()),"",IF(J271=Constants!$B$7,TRUE(),IF(J271=Constants!$B$8,FALSE(),TRUE())))</f>
        <v/>
      </c>
      <c r="AP271" s="74" t="str">
        <f aca="false">IF(OR(ISBLANK($C271),$AL271&lt;&gt;TRUE()),"",IF(I271=Constants!$B$7,TRUE(),IF(I271=Constants!$B$8,FALSE(),TRUE())))</f>
        <v/>
      </c>
      <c r="AQ271" s="74" t="str">
        <f aca="false">IF(OR(ISBLANK($C271),$AL271&lt;&gt;TRUE()),"",IF(K271=Constants!$B$33,TRUE(),IF(K271=Constants!$B$34,FALSE(),IF(AND(ISNUMBER(O271),OR(ISBLANK(N271),N271=0)),TRUE(),IF(AND(ISBLANK(O271),ISNUMBER(N271),N271&lt;&gt;0),FALSE(),"")))))</f>
        <v/>
      </c>
      <c r="AR271" s="74" t="str">
        <f aca="false">IF(OR(ISBLANK($C271),$AL271&lt;&gt;TRUE()),"",IF(ISBLANK(L271),Constants!$B$35,MAX(0,MIN(Constants!$B$31,L271))))</f>
        <v/>
      </c>
      <c r="AS271" s="74" t="str">
        <f aca="false">IF(OR(ISBLANK($C271),$AL271&lt;&gt;TRUE()),"",IF(ISBLANK(M271),Constants!$B$35,MAX(0,MIN(Constants!$B$32,M271))))</f>
        <v/>
      </c>
      <c r="AT271" s="74" t="str">
        <f aca="false">IF(ISBLANK($C271),"",COUNTA($P271:$X271)&gt;0)</f>
        <v/>
      </c>
      <c r="AU271" s="74" t="str">
        <f aca="false">IF(OR(ISBLANK($C271),$AT271&lt;&gt;TRUE()),"",IF(ISBLANK(P271),Constants!$B$27,MAX(0,P271)))</f>
        <v/>
      </c>
      <c r="AV271" s="74" t="str">
        <f aca="false">IF(OR(ISBLANK($C271),$AT271&lt;&gt;TRUE()),"",IF(ISBLANK(Q271),Constants!$B$28,MAX(0,Q271)))</f>
        <v/>
      </c>
      <c r="AW271" s="74" t="str">
        <f aca="false">IF(OR(ISBLANK($C271),$AT271&lt;&gt;TRUE()),"",IF(S271=Constants!$B$7,TRUE(),IF(S271=Constants!$B$8,FALSE(),TRUE())))</f>
        <v/>
      </c>
      <c r="AX271" s="74" t="str">
        <f aca="false">IF(OR(ISBLANK($C271),$AT271&lt;&gt;TRUE()),"",IF(R271=Constants!$B$7,TRUE(),IF(R271=Constants!$B$8,FALSE(),TRUE())))</f>
        <v/>
      </c>
      <c r="AY271" s="74" t="str">
        <f aca="false">IF(OR(ISBLANK($C271),$AT271&lt;&gt;TRUE()),"",IF(T271=Constants!$B$33,TRUE(),IF(T271=Constants!$B$34,FALSE(),IF(AND(ISNUMBER(X271),OR(ISBLANK(W271),W271=0)),TRUE(),IF(AND(ISBLANK(X271),ISNUMBER(W271),W271&lt;&gt;0),FALSE(),"")))))</f>
        <v/>
      </c>
      <c r="AZ271" s="74" t="str">
        <f aca="false">IF(OR(ISBLANK($C271),$AT271&lt;&gt;TRUE()),"",IF(ISBLANK(U271),Constants!$B$35,MAX(0,MIN(Constants!$B$31,U271))))</f>
        <v/>
      </c>
      <c r="BA271" s="74" t="str">
        <f aca="false">IF(OR(ISBLANK($C271),$AT271&lt;&gt;TRUE()),"",IF(ISBLANK(V271),Constants!$B$35,MAX(0,MIN(Constants!$B$32,V271))))</f>
        <v/>
      </c>
      <c r="BB271" s="74" t="str">
        <f aca="false">IF(ISBLANK($C271),"",COUNTA($Y271:$AG271)&gt;0)</f>
        <v/>
      </c>
      <c r="BC271" s="74" t="str">
        <f aca="false">IF(OR(ISBLANK($C271),$BB271&lt;&gt;TRUE()),"",IF(ISBLANK(Y271),Constants!$B$27,MAX(0,Y271)))</f>
        <v/>
      </c>
      <c r="BD271" s="74" t="str">
        <f aca="false">IF(OR(ISBLANK($C271),$BB271&lt;&gt;TRUE()),"",IF(ISBLANK(Z271),Constants!$B$28,MAX(0,Z271)))</f>
        <v/>
      </c>
      <c r="BE271" s="74" t="str">
        <f aca="false">IF(OR(ISBLANK($C271),$BB271&lt;&gt;TRUE()),"",IF(AB271=Constants!$B$7,TRUE(),IF(AB271=Constants!$B$8,FALSE(),TRUE())))</f>
        <v/>
      </c>
      <c r="BF271" s="74" t="str">
        <f aca="false">IF(OR(ISBLANK($C271),$BB271&lt;&gt;TRUE()),"",IF(AA271=Constants!$B$7,TRUE(),IF(AA271=Constants!$B$8,FALSE(),TRUE())))</f>
        <v/>
      </c>
      <c r="BG271" s="74" t="str">
        <f aca="false">IF(OR(ISBLANK($C271),$BB271&lt;&gt;TRUE()),"",IF(AC271=Constants!$B$33,TRUE(),IF(AC271=Constants!$B$34,FALSE(),IF(AND(ISNUMBER(AG271),OR(ISBLANK(AF271),AF271=0)),TRUE(),IF(AND(ISBLANK(AG271),ISNUMBER(AF271),AF271&lt;&gt;0),FALSE(),"")))))</f>
        <v/>
      </c>
      <c r="BH271" s="74" t="str">
        <f aca="false">IF(OR(ISBLANK($C271),$BB271&lt;&gt;TRUE()),"",IF(ISBLANK(AD271),Constants!$B$35,MAX(0,MIN(Constants!$B$31,AD271))))</f>
        <v/>
      </c>
      <c r="BI271" s="74" t="str">
        <f aca="false">IF(OR(ISBLANK($C271),$BB271&lt;&gt;TRUE()),"",IF(ISBLANK(AE271),Constants!$B$35,MAX(0,MIN(Constants!$B$32,AE271))))</f>
        <v/>
      </c>
      <c r="BJ271" s="75" t="str">
        <f aca="false">IF(ISBLANK($C271),
  "",
IF(AH271=Constants!$B$7,
  TRUE(),
IF(AH271=Constants!$B$8,
  FALSE(),
  FALSE()
)))</f>
        <v/>
      </c>
      <c r="BK271" s="74" t="str">
        <f aca="false">IF(ISBLANK($C271),"",IF($BJ271,Constants!$B$9,IF(COUNTA($E271:$AH271)=0,Constants!$B$10,IF(NOT($AK271),Constants!$B$11,IF(AND(NOT(ISNUMBER($BM271)),COUNTA($O271,$X271,$AG271)&gt;0),Constants!$B$13,Constants!$B$12)))))</f>
        <v/>
      </c>
      <c r="BL271" s="74" t="str">
        <f aca="false">IF(ISBLANK($C271),"",IF($BK271&lt;&gt;Constants!$B$12,$BK271,Constants!$B$4))</f>
        <v/>
      </c>
      <c r="BM271" s="73" t="str">
        <f aca="false">IF(OR(ISBLANK($D$8), NOT(ISNUMBER($D$8))), Constants!$B$17,$D$8)</f>
        <v>ERROR: Set Target Time in cell D8</v>
      </c>
      <c r="BN271" s="73" t="str">
        <f aca="false">IF(OR($BK271&lt;&gt;Constants!$B$12,$AL271&lt;&gt;TRUE()),"",IF(NOT($AO271),TRUE(),IF($AQ271="","",$AQ271)))</f>
        <v/>
      </c>
      <c r="BO271" s="74" t="b">
        <f aca="false">IF(BN271="",FALSE(),IF(NOT($AO271),TRUE(),IF($AQ271,ISNUMBER(O271),ISNUMBER(N271))))</f>
        <v>0</v>
      </c>
      <c r="BP271" s="76" t="str">
        <f aca="false">IF(BO271,IF($AJ271,1,Constants!$B$22)*POWER(Constants!$B$23,MAX($AM271,0))*POWER(Constants!$B$24,MAX($AN271,0)),"")</f>
        <v/>
      </c>
      <c r="BQ271" s="74" t="str">
        <f aca="false">IF(OR($BK271&lt;&gt;Constants!$B$12,NOT($BO271)),"",IF(NOT($AO271),0,Constants!$B$19*IF($AQ271,1,MAX(0,MIN(1,(Constants!$B$20-N271)/Constants!$B$20)))))</f>
        <v/>
      </c>
      <c r="BR271" s="74" t="str">
        <f aca="false">IF(BQ271="","",BQ271*IF($AP271,1,Constants!$B$25)*BP271)</f>
        <v/>
      </c>
      <c r="BS271" s="74" t="str">
        <f aca="false">IF(OR($BK271&lt;&gt;Constants!$B$12,NOT($BO271)),"",IF(NOT($AO271),0,IF(NOT($AQ271),0,MAX(0,Constants!$B$21*(1-ABS(O271-$BM271)/$BM271)))))</f>
        <v/>
      </c>
      <c r="BT271" s="74" t="str">
        <f aca="false">IF(BS271="","",BS271*BP271)</f>
        <v/>
      </c>
      <c r="BU271" s="74" t="str">
        <f aca="false">IF(OR($BK271&lt;&gt;Constants!$B$12,NOT($BO271)),"",IF(OR(NOT($AO271),NOT($AP271)),0,MIN(Constants!$B$18,(Constants!$B$29*$AR271+Constants!$B$30*$AS271)*IF($AQ271,1,MAX(0,MIN(1,(Constants!$B$20-N271)/Constants!$B$20))))))</f>
        <v/>
      </c>
      <c r="BV271" s="74" t="str">
        <f aca="false">IF(BU271="","",BU271*BP271)</f>
        <v/>
      </c>
      <c r="BW271" s="75" t="str">
        <f aca="false">IF(OR($BK271&lt;&gt;Constants!$B$12,NOT($BO271)),"",BR271+BT271+BV271)</f>
        <v/>
      </c>
      <c r="BX271" s="73" t="str">
        <f aca="false">IF(OR($BK271&lt;&gt;Constants!$B$12,$AT271&lt;&gt;TRUE()),"",IF(NOT($AW271),TRUE(),IF($AY271="","",$AY271)))</f>
        <v/>
      </c>
      <c r="BY271" s="74" t="b">
        <f aca="false">IF(BX271="",FALSE(),IF(NOT($AW271),TRUE(),IF($AY271,ISNUMBER(X271),ISNUMBER(W271))))</f>
        <v>0</v>
      </c>
      <c r="BZ271" s="76" t="str">
        <f aca="false">IF(BY271,IF($AJ271,1,Constants!$B$22)*POWER(Constants!$B$23,MAX($AU271,0))*POWER(Constants!$B$24,MAX($AV271,0)),"")</f>
        <v/>
      </c>
      <c r="CA271" s="74" t="str">
        <f aca="false">IF(OR($BK271&lt;&gt;Constants!$B$12,NOT($BY271)),"",IF(NOT($AW271),0,Constants!$B$19*IF($AY271,1,MAX(0,MIN(1,(Constants!$B$20-W271)/Constants!$B$20)))))</f>
        <v/>
      </c>
      <c r="CB271" s="74" t="str">
        <f aca="false">IF(CA271="","",CA271*IF($AX271,1,Constants!$B$25)*BZ271)</f>
        <v/>
      </c>
      <c r="CC271" s="74" t="str">
        <f aca="false">IF(OR($BK271&lt;&gt;Constants!$B$12,NOT($BY271)),"",IF(NOT($AW271),0,IF(NOT($AY271),0,MAX(0,Constants!$B$21*(1-ABS(X271-$BM271)/$BM271)))))</f>
        <v/>
      </c>
      <c r="CD271" s="74" t="str">
        <f aca="false">IF(CC271="","",CC271*BZ271)</f>
        <v/>
      </c>
      <c r="CE271" s="74" t="str">
        <f aca="false">IF(OR($BK271&lt;&gt;Constants!$B$12,NOT($BY271)),"",IF(OR(NOT($AW271),NOT($AX271)),0,MIN(Constants!$B$18,(Constants!$B$29*$AZ271+Constants!$B$30*$BA271)*IF($AY271,1,MAX(0,MIN(1,(Constants!$B$20-W271)/Constants!$B$20))))))</f>
        <v/>
      </c>
      <c r="CF271" s="74" t="str">
        <f aca="false">IF(CE271="","",CE271*BZ271)</f>
        <v/>
      </c>
      <c r="CG271" s="75" t="str">
        <f aca="false">IF(OR($BK271&lt;&gt;Constants!$B$12,NOT($BY271)),"",CB271+CD271+CF271)</f>
        <v/>
      </c>
      <c r="CH271" s="73" t="b">
        <f aca="false">IF(OR(BN271="",BX271=""),TRUE(),BN271&lt;&gt;BX271)</f>
        <v>1</v>
      </c>
      <c r="CI271" s="74" t="str">
        <f aca="false">IF(OR($BK271&lt;&gt;Constants!$B$12,$BB271&lt;&gt;TRUE(),NOT($CH271)),"",IF(NOT($BE271),TRUE(),IF($BG271="","",$BG271)))</f>
        <v/>
      </c>
      <c r="CJ271" s="74" t="b">
        <f aca="false">IF(CI271="",FALSE(),IF(NOT($BE271),TRUE(),IF($BG271,ISNUMBER(AG271),ISNUMBER(AF271))))</f>
        <v>0</v>
      </c>
      <c r="CK271" s="76" t="str">
        <f aca="false">IF(CJ271,IF($AJ271,1,Constants!$B$22)*POWER(Constants!$B$23,MAX($BC271,0))*POWER(Constants!$B$24,MAX($BD271,0)),"")</f>
        <v/>
      </c>
      <c r="CL271" s="74" t="str">
        <f aca="false">IF(OR($BK271&lt;&gt;Constants!$B$12,NOT($CJ271)),"",IF(NOT($BE271),0,Constants!$B$19*IF($BG271,1,MAX(0,MIN(1,(Constants!$B$20-AF271)/Constants!$B$20)))))</f>
        <v/>
      </c>
      <c r="CM271" s="74" t="str">
        <f aca="false">IF(CL271="","",CL271*IF($BF271,1,Constants!$B$25)*CK271)</f>
        <v/>
      </c>
      <c r="CN271" s="74" t="str">
        <f aca="false">IF(OR($BK271&lt;&gt;Constants!$B$12,NOT($CJ271)),"",IF(NOT($BE271),0,IF(NOT($BG271),0,MAX(0,Constants!$B$21*(1-ABS(AG271-$BM271)/$BM271)))))</f>
        <v/>
      </c>
      <c r="CO271" s="74" t="str">
        <f aca="false">IF(CN271="","",CN271*CK271)</f>
        <v/>
      </c>
      <c r="CP271" s="74" t="str">
        <f aca="false">IF(OR($BK271&lt;&gt;Constants!$B$12,NOT($CJ271)),"",IF(OR(NOT($BE271),NOT($BF271)),0,MIN(Constants!$B$18,(Constants!$B$29*$BH271+Constants!$B$30*$BI271)*IF($BG271,1,MAX(0,MIN(1,(Constants!$B$20-AF271)/Constants!$B$20))))))</f>
        <v/>
      </c>
      <c r="CQ271" s="74" t="str">
        <f aca="false">IF(CP271="","",CP271*CK271)</f>
        <v/>
      </c>
      <c r="CR271" s="75" t="str">
        <f aca="false">IF(OR($BK271&lt;&gt;Constants!$B$12,NOT($CJ271)),"",CM271+CO271+CQ271)</f>
        <v/>
      </c>
      <c r="CS271" s="73" t="str">
        <f aca="false">IF(OR($BK271&lt;&gt;Constants!$B$12,ISBLANK($C271)),"",BW271)</f>
        <v/>
      </c>
      <c r="CT271" s="74" t="str">
        <f aca="false">IF(OR($BK271&lt;&gt;Constants!$B$12,ISBLANK($C271)),"",CG271)</f>
        <v/>
      </c>
      <c r="CU271" s="75" t="str">
        <f aca="false">IF(OR($BK271&lt;&gt;Constants!$B$12,ISBLANK($C271)),"",CR271)</f>
        <v/>
      </c>
      <c r="CV271" s="74" t="str">
        <f aca="false">IF(OR($BK271&lt;&gt;Constants!$B$12,ISBLANK($C271)),"",IF(COUNT(CS271:CU271)=0,0,MAX(CS271:CU271)))</f>
        <v/>
      </c>
      <c r="CW271" s="74" t="str">
        <f aca="false">IF($BK271&lt;&gt;Constants!$B$12,"",CV271)</f>
        <v/>
      </c>
      <c r="CX271" s="74" t="str">
        <f aca="false">IF(ISNUMBER(CW271), RANK(CW271,$CW$11:$CW$510), "")</f>
        <v/>
      </c>
      <c r="CY271" s="73" t="str">
        <f aca="false">IF(OR($BK271&lt;&gt;Constants!$B$12,ISBLANK($C271)),"",MAX(BT271,CD271,CO271))</f>
        <v/>
      </c>
      <c r="CZ271" s="74" t="str">
        <f aca="false">IF(ISNUMBER(CY271), RANK(CY271,CY$11:CY$510), "")</f>
        <v/>
      </c>
      <c r="DA271" s="74" t="str">
        <f aca="false">IF(OR($BK271&lt;&gt;Constants!$B$12,ISBLANK($C271)),"",MAX(AM271,AU271,IF($CH271,BC271,0)))</f>
        <v/>
      </c>
      <c r="DB271" s="74" t="str">
        <f aca="false">IF(ISNUMBER(DA271), RANK(DA271,DA$11:DA$510,1), "")</f>
        <v/>
      </c>
      <c r="DC271" s="74" t="str">
        <f aca="false">IF(OR($BK271&lt;&gt;Constants!$B$12,ISBLANK($C271)),"",MAX(BV271,CF271,CQ271))</f>
        <v/>
      </c>
      <c r="DD271" s="74" t="str">
        <f aca="false">IF(ISNUMBER(DC271),RANK(DC271,DC$11:DC$510),"")</f>
        <v/>
      </c>
      <c r="DE271" s="77" t="str">
        <f aca="false">IFERROR(IF(OR($BK271&lt;&gt;Constants!$B$12, ISBLANK($C271)),"",LARGE(CS271:CU271,2)), 0)</f>
        <v/>
      </c>
      <c r="DF271" s="75" t="str">
        <f aca="false">IF(ISNUMBER(DE271), RANK(DE271,DE$11:DE$510), "")</f>
        <v/>
      </c>
      <c r="DG271" s="74" t="str">
        <f aca="false">IF(ISBLANK($C271),"",IF(BK271=Constants!$B$12,RANK($CX271, $CX$11:$CX$510, 1)+
SUMPRODUCT(--($CX$11:$CX$510=$CX271),--($CZ271&gt;$CZ$11:$CZ$510))+
SUMPRODUCT(--($CX$11:$CX$510=$CX271),--($CZ271=$CZ$11:$CZ$510),--($DB271&gt;$DB$11:$DB$510))+
SUMPRODUCT(--($CX$11:$CX$510=$CX271),--($CZ271=$CZ$11:$CZ$510),--($DB271=$DB$11:$DB$510), --($DD271&gt;$DD$11:$DD$510))+
SUMPRODUCT(--($CX$11:$CX$510=$CX271),--($CZ271=$CZ$11:$CZ$510),--($DB271=$DB$11:$DB$510), --($DD271=$DD$11:$DD$510), --($DF271&gt;$DF$11:$DF$510))
,BK271)
)</f>
        <v/>
      </c>
      <c r="DH271" s="74" t="str">
        <f aca="false">IF(ISBLANK(C271),"",IF(BK271&lt;&gt;Constants!$B$12, BK271, CX271-DG271))</f>
        <v/>
      </c>
      <c r="DI271" s="75"/>
      <c r="DJ271" s="78"/>
      <c r="DK271" s="79" t="str">
        <f aca="false">IF(ISBLANK($C271),"",IF($BK271=Constants!$B$13,$BM271,""))</f>
        <v/>
      </c>
      <c r="DL271" s="78" t="str">
        <f aca="false">IF(ISBLANK($C271),"",IF($BK271&lt;&gt;Constants!$B$12,"",IF(COUNT($CS271:$CU271)=0,"",MATCH($CV271,$CS271:$CU271,0))))</f>
        <v/>
      </c>
      <c r="DM271" s="80" t="str">
        <f aca="false">IF(ISNUMBER($DL271),CHOOSE($DL271,$BR271,$CB271,$CM271),"")</f>
        <v/>
      </c>
      <c r="DN271" s="80" t="str">
        <f aca="false">IF(ISNUMBER($DL271),CHOOSE($DL271,$BT271,$CD271,$CO271),"")</f>
        <v/>
      </c>
      <c r="DO271" s="80" t="str">
        <f aca="false">IF(ISNUMBER($DL271),CHOOSE($DL271,$BV271,$CF271,$CQ271),"")</f>
        <v/>
      </c>
      <c r="DP271" s="81" t="str">
        <f aca="false">IF(ISBLANK(C271),"",IF(BK271&lt;&gt;Constants!$B$12, BK271 ,CW271))</f>
        <v/>
      </c>
      <c r="DQ271" s="82" t="str">
        <f aca="false">IF(ISBLANK($C271),"",IF($BK271&lt;&gt;Constants!$B$12,$BK271,$BL271))</f>
        <v/>
      </c>
      <c r="DR271" s="82" t="str">
        <f aca="false">IF(ISBLANK(C271),"",DH271)</f>
        <v/>
      </c>
      <c r="DS271" s="82" t="str">
        <f aca="false">IF(ISBLANK(C271),"",DG271)</f>
        <v/>
      </c>
      <c r="DT271" s="83" t="str">
        <f aca="false">IF(ISBLANK(C271),
  "",
IF(DS271=Constants!$B$9,COUNTA($C$11:$C510)+2,IF(DS271=Constants!$B$10,COUNTA($C$11:$C510)+1,IF(DS271=Constants!$B$11,COUNTA($C$11:$C510),DS271))))</f>
        <v/>
      </c>
      <c r="DU271" s="3"/>
      <c r="DV271" s="84" t="n">
        <f aca="false">IF(OR(ISNUMBER(DS271),DS271="DQ",DS271="P",DS271="NS"),
    1,
    0
)</f>
        <v>0</v>
      </c>
      <c r="DW271" s="84" t="n">
        <v>261</v>
      </c>
      <c r="DX271" s="84" t="str">
        <f aca="false">IF(ISBLANK($C271),"",IF(ISNUMBER(DT271),DT271+ROW($B271)/1000,""))</f>
        <v/>
      </c>
      <c r="DY271" s="84" t="str">
        <f aca="false">IF(ISNUMBER(DX271), RANK(DX271,DX$11:DX$510,1), "")</f>
        <v/>
      </c>
      <c r="DZ271" s="84" t="str">
        <f aca="false">IF(ISBLANK($C271),
    "",
    $B271
)</f>
        <v/>
      </c>
      <c r="EA271" s="84" t="str">
        <f aca="false">IF(ISBLANK($C271),
    "",
    $C271
)</f>
        <v/>
      </c>
      <c r="EB271" s="84" t="str">
        <f aca="false">IF(ISBLANK($C271),
    "",
    $D271
)</f>
        <v/>
      </c>
      <c r="EC271" s="84" t="str">
        <f aca="false">IF(ISBLANK($C271),"",$DQ271)</f>
        <v/>
      </c>
      <c r="ED271" s="86" t="str">
        <f aca="false">DP271</f>
        <v/>
      </c>
      <c r="EE271" s="84" t="str">
        <f aca="false">IF(ISBLANK($C271),
    "",
    DS271
)</f>
        <v/>
      </c>
      <c r="EF271" s="87" t="str">
        <f aca="false">IF(DW271&gt;DV$10,
    "",
    VLOOKUP(DW271,DY$11:EE769,7,FALSE())
)</f>
        <v/>
      </c>
      <c r="EG271" s="88" t="str">
        <f aca="false">IF(DW271&gt;DV$10,
    "",
    VLOOKUP(DW271,DY$11:EE769,2,FALSE())
)</f>
        <v/>
      </c>
      <c r="EH271" s="88" t="str">
        <f aca="false">IF(DW271&gt;DV$10,
    "",
    VLOOKUP(DW271,DY$11:EE769,3,FALSE())
)</f>
        <v/>
      </c>
      <c r="EI271" s="88" t="str">
        <f aca="false">IF(DW271&gt;DV$10,
    "",
    VLOOKUP(DW271,DY$11:EE769,4,FALSE())
)</f>
        <v/>
      </c>
      <c r="EJ271" s="89" t="str">
        <f aca="false">IF(DW271&gt;DV$10,
    "",
    VLOOKUP(DW271,DY$11:EE769,6,FALSE())
)</f>
        <v/>
      </c>
      <c r="EK271" s="59"/>
    </row>
    <row r="272" customFormat="false" ht="15.75" hidden="false" customHeight="false" outlineLevel="0" collapsed="false">
      <c r="A272" s="3"/>
      <c r="B272" s="153"/>
      <c r="C272" s="154"/>
      <c r="D272" s="135"/>
      <c r="E272" s="158"/>
      <c r="F272" s="137"/>
      <c r="G272" s="137"/>
      <c r="H272" s="138"/>
      <c r="I272" s="139"/>
      <c r="J272" s="140"/>
      <c r="K272" s="140"/>
      <c r="L272" s="140"/>
      <c r="M272" s="140"/>
      <c r="N272" s="141"/>
      <c r="O272" s="142"/>
      <c r="P272" s="137"/>
      <c r="Q272" s="138"/>
      <c r="R272" s="139"/>
      <c r="S272" s="140"/>
      <c r="T272" s="140"/>
      <c r="U272" s="140"/>
      <c r="V272" s="140"/>
      <c r="W272" s="141"/>
      <c r="X272" s="142"/>
      <c r="Y272" s="137"/>
      <c r="Z272" s="138"/>
      <c r="AA272" s="139"/>
      <c r="AB272" s="140"/>
      <c r="AC272" s="140"/>
      <c r="AD272" s="140"/>
      <c r="AE272" s="140"/>
      <c r="AF272" s="141"/>
      <c r="AG272" s="143"/>
      <c r="AH272" s="139"/>
      <c r="AI272" s="116"/>
      <c r="AJ272" s="116" t="str">
        <f aca="false">IF(ISBLANK($C272),
  "",
IF(E272=Constants!$B$7,
  TRUE(),
IF(E272=Constants!$B$8,
  FALSE(),
  TRUE()
)))</f>
        <v/>
      </c>
      <c r="AK272" s="117" t="str">
        <f aca="false">IF(ISBLANK($C272),"",IF(F272=Constants!$B$8,FALSE(),TRUE()))</f>
        <v/>
      </c>
      <c r="AL272" s="117" t="str">
        <f aca="false">IF(ISBLANK($C272),"",COUNTA($G272:$O272)&gt;0)</f>
        <v/>
      </c>
      <c r="AM272" s="117" t="str">
        <f aca="false">IF(OR(ISBLANK($C272),$AL272&lt;&gt;TRUE()),"",IF(ISBLANK(G272),Constants!$B$27,MAX(0,G272)))</f>
        <v/>
      </c>
      <c r="AN272" s="117" t="str">
        <f aca="false">IF(OR(ISBLANK($C272),$AL272&lt;&gt;TRUE()),"",IF(ISBLANK(H272),Constants!$B$28,MAX(0,H272)))</f>
        <v/>
      </c>
      <c r="AO272" s="117" t="str">
        <f aca="false">IF(OR(ISBLANK($C272),$AL272&lt;&gt;TRUE()),"",IF(J272=Constants!$B$7,TRUE(),IF(J272=Constants!$B$8,FALSE(),TRUE())))</f>
        <v/>
      </c>
      <c r="AP272" s="117" t="str">
        <f aca="false">IF(OR(ISBLANK($C272),$AL272&lt;&gt;TRUE()),"",IF(I272=Constants!$B$7,TRUE(),IF(I272=Constants!$B$8,FALSE(),TRUE())))</f>
        <v/>
      </c>
      <c r="AQ272" s="117" t="str">
        <f aca="false">IF(OR(ISBLANK($C272),$AL272&lt;&gt;TRUE()),"",IF(K272=Constants!$B$33,TRUE(),IF(K272=Constants!$B$34,FALSE(),IF(AND(ISNUMBER(O272),OR(ISBLANK(N272),N272=0)),TRUE(),IF(AND(ISBLANK(O272),ISNUMBER(N272),N272&lt;&gt;0),FALSE(),"")))))</f>
        <v/>
      </c>
      <c r="AR272" s="117" t="str">
        <f aca="false">IF(OR(ISBLANK($C272),$AL272&lt;&gt;TRUE()),"",IF(ISBLANK(L272),Constants!$B$35,MAX(0,MIN(Constants!$B$31,L272))))</f>
        <v/>
      </c>
      <c r="AS272" s="117" t="str">
        <f aca="false">IF(OR(ISBLANK($C272),$AL272&lt;&gt;TRUE()),"",IF(ISBLANK(M272),Constants!$B$35,MAX(0,MIN(Constants!$B$32,M272))))</f>
        <v/>
      </c>
      <c r="AT272" s="117" t="str">
        <f aca="false">IF(ISBLANK($C272),"",COUNTA($P272:$X272)&gt;0)</f>
        <v/>
      </c>
      <c r="AU272" s="117" t="str">
        <f aca="false">IF(OR(ISBLANK($C272),$AT272&lt;&gt;TRUE()),"",IF(ISBLANK(P272),Constants!$B$27,MAX(0,P272)))</f>
        <v/>
      </c>
      <c r="AV272" s="117" t="str">
        <f aca="false">IF(OR(ISBLANK($C272),$AT272&lt;&gt;TRUE()),"",IF(ISBLANK(Q272),Constants!$B$28,MAX(0,Q272)))</f>
        <v/>
      </c>
      <c r="AW272" s="117" t="str">
        <f aca="false">IF(OR(ISBLANK($C272),$AT272&lt;&gt;TRUE()),"",IF(S272=Constants!$B$7,TRUE(),IF(S272=Constants!$B$8,FALSE(),TRUE())))</f>
        <v/>
      </c>
      <c r="AX272" s="117" t="str">
        <f aca="false">IF(OR(ISBLANK($C272),$AT272&lt;&gt;TRUE()),"",IF(R272=Constants!$B$7,TRUE(),IF(R272=Constants!$B$8,FALSE(),TRUE())))</f>
        <v/>
      </c>
      <c r="AY272" s="117" t="str">
        <f aca="false">IF(OR(ISBLANK($C272),$AT272&lt;&gt;TRUE()),"",IF(T272=Constants!$B$33,TRUE(),IF(T272=Constants!$B$34,FALSE(),IF(AND(ISNUMBER(X272),OR(ISBLANK(W272),W272=0)),TRUE(),IF(AND(ISBLANK(X272),ISNUMBER(W272),W272&lt;&gt;0),FALSE(),"")))))</f>
        <v/>
      </c>
      <c r="AZ272" s="117" t="str">
        <f aca="false">IF(OR(ISBLANK($C272),$AT272&lt;&gt;TRUE()),"",IF(ISBLANK(U272),Constants!$B$35,MAX(0,MIN(Constants!$B$31,U272))))</f>
        <v/>
      </c>
      <c r="BA272" s="117" t="str">
        <f aca="false">IF(OR(ISBLANK($C272),$AT272&lt;&gt;TRUE()),"",IF(ISBLANK(V272),Constants!$B$35,MAX(0,MIN(Constants!$B$32,V272))))</f>
        <v/>
      </c>
      <c r="BB272" s="117" t="str">
        <f aca="false">IF(ISBLANK($C272),"",COUNTA($Y272:$AG272)&gt;0)</f>
        <v/>
      </c>
      <c r="BC272" s="117" t="str">
        <f aca="false">IF(OR(ISBLANK($C272),$BB272&lt;&gt;TRUE()),"",IF(ISBLANK(Y272),Constants!$B$27,MAX(0,Y272)))</f>
        <v/>
      </c>
      <c r="BD272" s="117" t="str">
        <f aca="false">IF(OR(ISBLANK($C272),$BB272&lt;&gt;TRUE()),"",IF(ISBLANK(Z272),Constants!$B$28,MAX(0,Z272)))</f>
        <v/>
      </c>
      <c r="BE272" s="117" t="str">
        <f aca="false">IF(OR(ISBLANK($C272),$BB272&lt;&gt;TRUE()),"",IF(AB272=Constants!$B$7,TRUE(),IF(AB272=Constants!$B$8,FALSE(),TRUE())))</f>
        <v/>
      </c>
      <c r="BF272" s="117" t="str">
        <f aca="false">IF(OR(ISBLANK($C272),$BB272&lt;&gt;TRUE()),"",IF(AA272=Constants!$B$7,TRUE(),IF(AA272=Constants!$B$8,FALSE(),TRUE())))</f>
        <v/>
      </c>
      <c r="BG272" s="117" t="str">
        <f aca="false">IF(OR(ISBLANK($C272),$BB272&lt;&gt;TRUE()),"",IF(AC272=Constants!$B$33,TRUE(),IF(AC272=Constants!$B$34,FALSE(),IF(AND(ISNUMBER(AG272),OR(ISBLANK(AF272),AF272=0)),TRUE(),IF(AND(ISBLANK(AG272),ISNUMBER(AF272),AF272&lt;&gt;0),FALSE(),"")))))</f>
        <v/>
      </c>
      <c r="BH272" s="117" t="str">
        <f aca="false">IF(OR(ISBLANK($C272),$BB272&lt;&gt;TRUE()),"",IF(ISBLANK(AD272),Constants!$B$35,MAX(0,MIN(Constants!$B$31,AD272))))</f>
        <v/>
      </c>
      <c r="BI272" s="117" t="str">
        <f aca="false">IF(OR(ISBLANK($C272),$BB272&lt;&gt;TRUE()),"",IF(ISBLANK(AE272),Constants!$B$35,MAX(0,MIN(Constants!$B$32,AE272))))</f>
        <v/>
      </c>
      <c r="BJ272" s="118" t="str">
        <f aca="false">IF(ISBLANK($C272),
  "",
IF(AH272=Constants!$B$7,
  TRUE(),
IF(AH272=Constants!$B$8,
  FALSE(),
  FALSE()
)))</f>
        <v/>
      </c>
      <c r="BK272" s="117" t="str">
        <f aca="false">IF(ISBLANK($C272),"",IF($BJ272,Constants!$B$9,IF(COUNTA($E272:$AH272)=0,Constants!$B$10,IF(NOT($AK272),Constants!$B$11,IF(AND(NOT(ISNUMBER($BM272)),COUNTA($O272,$X272,$AG272)&gt;0),Constants!$B$13,Constants!$B$12)))))</f>
        <v/>
      </c>
      <c r="BL272" s="117" t="str">
        <f aca="false">IF(ISBLANK($C272),"",IF($BK272&lt;&gt;Constants!$B$12,$BK272,Constants!$B$4))</f>
        <v/>
      </c>
      <c r="BM272" s="116" t="str">
        <f aca="false">IF(OR(ISBLANK($D$8), NOT(ISNUMBER($D$8))), Constants!$B$17,$D$8)</f>
        <v>ERROR: Set Target Time in cell D8</v>
      </c>
      <c r="BN272" s="119" t="str">
        <f aca="false">IF(OR($BK272&lt;&gt;Constants!$B$12,$AL272&lt;&gt;TRUE()),"",IF(NOT($AO272),TRUE(),IF($AQ272="","",$AQ272)))</f>
        <v/>
      </c>
      <c r="BO272" s="120" t="n">
        <f aca="false">IF(BN272="",FALSE(),IF(NOT($AO272),TRUE(),IF($AQ272,ISNUMBER(O272),ISNUMBER(N272))))</f>
        <v>0</v>
      </c>
      <c r="BP272" s="121" t="str">
        <f aca="false">IF(BO272,IF($AJ272,1,Constants!$B$22)*POWER(Constants!$B$23,MAX($AM272,0))*POWER(Constants!$B$24,MAX($AN272,0)),"")</f>
        <v/>
      </c>
      <c r="BQ272" s="117" t="str">
        <f aca="false">IF(OR($BK272&lt;&gt;Constants!$B$12,NOT($BO272)),"",IF(NOT($AO272),0,Constants!$B$19*IF($AQ272,1,MAX(0,MIN(1,(Constants!$B$20-N272)/Constants!$B$20)))))</f>
        <v/>
      </c>
      <c r="BR272" s="117" t="str">
        <f aca="false">IF(BQ272="","",BQ272*IF($AP272,1,Constants!$B$25)*BP272)</f>
        <v/>
      </c>
      <c r="BS272" s="117" t="str">
        <f aca="false">IF(OR($BK272&lt;&gt;Constants!$B$12,NOT($BO272)),"",IF(NOT($AO272),0,IF(NOT($AQ272),0,MAX(0,Constants!$B$21*(1-ABS(O272-$BM272)/$BM272)))))</f>
        <v/>
      </c>
      <c r="BT272" s="117" t="str">
        <f aca="false">IF(BS272="","",BS272*BP272)</f>
        <v/>
      </c>
      <c r="BU272" s="117" t="str">
        <f aca="false">IF(OR($BK272&lt;&gt;Constants!$B$12,NOT($BO272)),"",IF(OR(NOT($AO272),NOT($AP272)),0,MIN(Constants!$B$18,(Constants!$B$29*$AR272+Constants!$B$30*$AS272)*IF($AQ272,1,MAX(0,MIN(1,(Constants!$B$20-N272)/Constants!$B$20))))))</f>
        <v/>
      </c>
      <c r="BV272" s="117" t="str">
        <f aca="false">IF(BU272="","",BU272*BP272)</f>
        <v/>
      </c>
      <c r="BW272" s="122" t="str">
        <f aca="false">IF(OR($BK272&lt;&gt;Constants!$B$12,NOT($BO272)),"",BR272+BT272+BV272)</f>
        <v/>
      </c>
      <c r="BX272" s="119" t="str">
        <f aca="false">IF(OR($BK272&lt;&gt;Constants!$B$12,$AT272&lt;&gt;TRUE()),"",IF(NOT($AW272),TRUE(),IF($AY272="","",$AY272)))</f>
        <v/>
      </c>
      <c r="BY272" s="120" t="n">
        <f aca="false">IF(BX272="",FALSE(),IF(NOT($AW272),TRUE(),IF($AY272,ISNUMBER(X272),ISNUMBER(W272))))</f>
        <v>0</v>
      </c>
      <c r="BZ272" s="121" t="str">
        <f aca="false">IF(BY272,IF($AJ272,1,Constants!$B$22)*POWER(Constants!$B$23,MAX($AU272,0))*POWER(Constants!$B$24,MAX($AV272,0)),"")</f>
        <v/>
      </c>
      <c r="CA272" s="117" t="str">
        <f aca="false">IF(OR($BK272&lt;&gt;Constants!$B$12,NOT($BY272)),"",IF(NOT($AW272),0,Constants!$B$19*IF($AY272,1,MAX(0,MIN(1,(Constants!$B$20-W272)/Constants!$B$20)))))</f>
        <v/>
      </c>
      <c r="CB272" s="117" t="str">
        <f aca="false">IF(CA272="","",CA272*IF($AX272,1,Constants!$B$25)*BZ272)</f>
        <v/>
      </c>
      <c r="CC272" s="117" t="str">
        <f aca="false">IF(OR($BK272&lt;&gt;Constants!$B$12,NOT($BY272)),"",IF(NOT($AW272),0,IF(NOT($AY272),0,MAX(0,Constants!$B$21*(1-ABS(X272-$BM272)/$BM272)))))</f>
        <v/>
      </c>
      <c r="CD272" s="117" t="str">
        <f aca="false">IF(CC272="","",CC272*BZ272)</f>
        <v/>
      </c>
      <c r="CE272" s="117" t="str">
        <f aca="false">IF(OR($BK272&lt;&gt;Constants!$B$12,NOT($BY272)),"",IF(OR(NOT($AW272),NOT($AX272)),0,MIN(Constants!$B$18,(Constants!$B$29*$AZ272+Constants!$B$30*$BA272)*IF($AY272,1,MAX(0,MIN(1,(Constants!$B$20-W272)/Constants!$B$20))))))</f>
        <v/>
      </c>
      <c r="CF272" s="117" t="str">
        <f aca="false">IF(CE272="","",CE272*BZ272)</f>
        <v/>
      </c>
      <c r="CG272" s="122" t="str">
        <f aca="false">IF(OR($BK272&lt;&gt;Constants!$B$12,NOT($BY272)),"",CB272+CD272+CF272)</f>
        <v/>
      </c>
      <c r="CH272" s="119" t="n">
        <f aca="false">IF(OR(BN272="",BX272=""),TRUE(),BN272&lt;&gt;BX272)</f>
        <v>1</v>
      </c>
      <c r="CI272" s="117" t="str">
        <f aca="false">IF(OR($BK272&lt;&gt;Constants!$B$12,$BB272&lt;&gt;TRUE(),NOT($CH272)),"",IF(NOT($BE272),TRUE(),IF($BG272="","",$BG272)))</f>
        <v/>
      </c>
      <c r="CJ272" s="120" t="n">
        <f aca="false">IF(CI272="",FALSE(),IF(NOT($BE272),TRUE(),IF($BG272,ISNUMBER(AG272),ISNUMBER(AF272))))</f>
        <v>0</v>
      </c>
      <c r="CK272" s="121" t="str">
        <f aca="false">IF(CJ272,IF($AJ272,1,Constants!$B$22)*POWER(Constants!$B$23,MAX($BC272,0))*POWER(Constants!$B$24,MAX($BD272,0)),"")</f>
        <v/>
      </c>
      <c r="CL272" s="117" t="str">
        <f aca="false">IF(OR($BK272&lt;&gt;Constants!$B$12,NOT($CJ272)),"",IF(NOT($BE272),0,Constants!$B$19*IF($BG272,1,MAX(0,MIN(1,(Constants!$B$20-AF272)/Constants!$B$20)))))</f>
        <v/>
      </c>
      <c r="CM272" s="117" t="str">
        <f aca="false">IF(CL272="","",CL272*IF($BF272,1,Constants!$B$25)*CK272)</f>
        <v/>
      </c>
      <c r="CN272" s="117" t="str">
        <f aca="false">IF(OR($BK272&lt;&gt;Constants!$B$12,NOT($CJ272)),"",IF(NOT($BE272),0,IF(NOT($BG272),0,MAX(0,Constants!$B$21*(1-ABS(AG272-$BM272)/$BM272)))))</f>
        <v/>
      </c>
      <c r="CO272" s="117" t="str">
        <f aca="false">IF(CN272="","",CN272*CK272)</f>
        <v/>
      </c>
      <c r="CP272" s="117" t="str">
        <f aca="false">IF(OR($BK272&lt;&gt;Constants!$B$12,NOT($CJ272)),"",IF(OR(NOT($BE272),NOT($BF272)),0,MIN(Constants!$B$18,(Constants!$B$29*$BH272+Constants!$B$30*$BI272)*IF($BG272,1,MAX(0,MIN(1,(Constants!$B$20-AF272)/Constants!$B$20))))))</f>
        <v/>
      </c>
      <c r="CQ272" s="117" t="str">
        <f aca="false">IF(CP272="","",CP272*CK272)</f>
        <v/>
      </c>
      <c r="CR272" s="122" t="str">
        <f aca="false">IF(OR($BK272&lt;&gt;Constants!$B$12,NOT($CJ272)),"",CM272+CO272+CQ272)</f>
        <v/>
      </c>
      <c r="CS272" s="116" t="str">
        <f aca="false">IF(OR($BK272&lt;&gt;Constants!$B$12,ISBLANK($C272)),"",BW272)</f>
        <v/>
      </c>
      <c r="CT272" s="117" t="str">
        <f aca="false">IF(OR($BK272&lt;&gt;Constants!$B$12,ISBLANK($C272)),"",CG272)</f>
        <v/>
      </c>
      <c r="CU272" s="118" t="str">
        <f aca="false">IF(OR($BK272&lt;&gt;Constants!$B$12,ISBLANK($C272)),"",CR272)</f>
        <v/>
      </c>
      <c r="CV272" s="117" t="str">
        <f aca="false">IF(OR($BK272&lt;&gt;Constants!$B$12,ISBLANK($C272)),"",IF(COUNT(CS272:CU272)=0,0,MAX(CS272:CU272)))</f>
        <v/>
      </c>
      <c r="CW272" s="117" t="str">
        <f aca="false">IF($BK272&lt;&gt;Constants!$B$12,"",CV272)</f>
        <v/>
      </c>
      <c r="CX272" s="117" t="str">
        <f aca="false">IF(ISNUMBER(CW272), RANK(CW272,$CW$11:$CW$510), "")</f>
        <v/>
      </c>
      <c r="CY272" s="116" t="str">
        <f aca="false">IF(OR($BK272&lt;&gt;Constants!$B$12,ISBLANK($C272)),"",MAX(BT272,CD272,CO272))</f>
        <v/>
      </c>
      <c r="CZ272" s="117" t="str">
        <f aca="false">IF(ISNUMBER(CY272), RANK(CY272,CY$11:CY$510), "")</f>
        <v/>
      </c>
      <c r="DA272" s="117" t="str">
        <f aca="false">IF(OR($BK272&lt;&gt;Constants!$B$12,ISBLANK($C272)),"",MAX(AM272,AU272,IF($CH272,BC272,0)))</f>
        <v/>
      </c>
      <c r="DB272" s="117" t="str">
        <f aca="false">IF(ISNUMBER(DA272), RANK(DA272,DA$11:DA$510,1), "")</f>
        <v/>
      </c>
      <c r="DC272" s="117" t="str">
        <f aca="false">IF(OR($BK272&lt;&gt;Constants!$B$12,ISBLANK($C272)),"",MAX(BV272,CF272,CQ272))</f>
        <v/>
      </c>
      <c r="DD272" s="117" t="str">
        <f aca="false">IF(ISNUMBER(DC272),RANK(DC272,DC$11:DC$510),"")</f>
        <v/>
      </c>
      <c r="DE272" s="123" t="str">
        <f aca="false">IFERROR(IF(OR($BK272&lt;&gt;Constants!$B$12, ISBLANK($C272)),"",LARGE(CS272:CU272,2)), 0)</f>
        <v/>
      </c>
      <c r="DF272" s="118" t="str">
        <f aca="false">IF(ISNUMBER(DE272), RANK(DE272,DE$11:DE$510), "")</f>
        <v/>
      </c>
      <c r="DG272" s="117" t="str">
        <f aca="false">IF(ISBLANK($C272),"",IF(BK272=Constants!$B$12,RANK($CX272, $CX$11:$CX$510, 1)+
SUMPRODUCT(--($CX$11:$CX$510=$CX272),--($CZ272&gt;$CZ$11:$CZ$510))+
SUMPRODUCT(--($CX$11:$CX$510=$CX272),--($CZ272=$CZ$11:$CZ$510),--($DB272&gt;$DB$11:$DB$510))+
SUMPRODUCT(--($CX$11:$CX$510=$CX272),--($CZ272=$CZ$11:$CZ$510),--($DB272=$DB$11:$DB$510), --($DD272&gt;$DD$11:$DD$510))+
SUMPRODUCT(--($CX$11:$CX$510=$CX272),--($CZ272=$CZ$11:$CZ$510),--($DB272=$DB$11:$DB$510), --($DD272=$DD$11:$DD$510), --($DF272&gt;$DF$11:$DF$510))
,BK272)
)</f>
        <v/>
      </c>
      <c r="DH272" s="117" t="str">
        <f aca="false">IF(ISBLANK(C272),"",IF(BK272&lt;&gt;Constants!$B$12, BK272, CX272-DG272))</f>
        <v/>
      </c>
      <c r="DI272" s="118"/>
      <c r="DJ272" s="124"/>
      <c r="DK272" s="125" t="str">
        <f aca="false">IF(ISBLANK($C272),"",IF($BK272=Constants!$B$13,$BM272,""))</f>
        <v/>
      </c>
      <c r="DL272" s="124" t="str">
        <f aca="false">IF(ISBLANK($C272),"",IF($BK272&lt;&gt;Constants!$B$12,"",IF(COUNT($CS272:$CU272)=0,"",MATCH($CV272,$CS272:$CU272,0))))</f>
        <v/>
      </c>
      <c r="DM272" s="126" t="str">
        <f aca="false">IF(ISNUMBER($DL272),CHOOSE($DL272,$BR272,$CB272,$CM272),"")</f>
        <v/>
      </c>
      <c r="DN272" s="126" t="str">
        <f aca="false">IF(ISNUMBER($DL272),CHOOSE($DL272,$BT272,$CD272,$CO272),"")</f>
        <v/>
      </c>
      <c r="DO272" s="126" t="str">
        <f aca="false">IF(ISNUMBER($DL272),CHOOSE($DL272,$BV272,$CF272,$CQ272),"")</f>
        <v/>
      </c>
      <c r="DP272" s="127" t="str">
        <f aca="false">IF(ISBLANK(C272),"",IF(BK272&lt;&gt;Constants!$B$12, BK272 ,CW272))</f>
        <v/>
      </c>
      <c r="DQ272" s="128" t="str">
        <f aca="false">IF(ISBLANK($C272),"",IF($BK272&lt;&gt;Constants!$B$12,$BK272,$BL272))</f>
        <v/>
      </c>
      <c r="DR272" s="128" t="str">
        <f aca="false">IF(ISBLANK(C272),"",DH272)</f>
        <v/>
      </c>
      <c r="DS272" s="128" t="str">
        <f aca="false">IF(ISBLANK(C272),"",DG272)</f>
        <v/>
      </c>
      <c r="DT272" s="129" t="str">
        <f aca="false">IF(ISBLANK(C272),
  "",
IF(DS272=Constants!$B$9,COUNTA($C$11:$C510)+2,IF(DS272=Constants!$B$10,COUNTA($C$11:$C510)+1,IF(DS272=Constants!$B$11,COUNTA($C$11:$C510),DS272))))</f>
        <v/>
      </c>
      <c r="DU272" s="3"/>
      <c r="DV272" s="130" t="n">
        <f aca="false">IF(OR(ISNUMBER(DS272),DS272="DQ",DS272="P",DS272="NS"),
    1,
    0
)</f>
        <v>0</v>
      </c>
      <c r="DW272" s="130" t="n">
        <v>262</v>
      </c>
      <c r="DX272" s="130" t="str">
        <f aca="false">IF(ISBLANK($C272),"",IF(ISNUMBER(DT272),DT272+ROW($B272)/1000,""))</f>
        <v/>
      </c>
      <c r="DY272" s="130" t="str">
        <f aca="false">IF(ISNUMBER(DX272), RANK(DX272,DX$11:DX$510,1), "")</f>
        <v/>
      </c>
      <c r="DZ272" s="130" t="str">
        <f aca="false">IF(ISBLANK($C272),
    "",
    $B272
)</f>
        <v/>
      </c>
      <c r="EA272" s="130" t="str">
        <f aca="false">IF(ISBLANK($C272),
    "",
    $C272
)</f>
        <v/>
      </c>
      <c r="EB272" s="130" t="str">
        <f aca="false">IF(ISBLANK($C272),
    "",
    $D272
)</f>
        <v/>
      </c>
      <c r="EC272" s="130" t="str">
        <f aca="false">IF(ISBLANK($C272),"",$DQ272)</f>
        <v/>
      </c>
      <c r="ED272" s="131" t="str">
        <f aca="false">DP272</f>
        <v/>
      </c>
      <c r="EE272" s="130" t="str">
        <f aca="false">IF(ISBLANK($C272),
    "",
    DS272
)</f>
        <v/>
      </c>
      <c r="EF272" s="132" t="str">
        <f aca="false">IF(DW272&gt;DV$10,
    "",
    VLOOKUP(DW272,DY$11:EE770,7,FALSE())
)</f>
        <v/>
      </c>
      <c r="EG272" s="133" t="str">
        <f aca="false">IF(DW272&gt;DV$10,
    "",
    VLOOKUP(DW272,DY$11:EE770,2,FALSE())
)</f>
        <v/>
      </c>
      <c r="EH272" s="133" t="str">
        <f aca="false">IF(DW272&gt;DV$10,
    "",
    VLOOKUP(DW272,DY$11:EE770,3,FALSE())
)</f>
        <v/>
      </c>
      <c r="EI272" s="133" t="str">
        <f aca="false">IF(DW272&gt;DV$10,
    "",
    VLOOKUP(DW272,DY$11:EE770,4,FALSE())
)</f>
        <v/>
      </c>
      <c r="EJ272" s="134" t="str">
        <f aca="false">IF(DW272&gt;DV$10,
    "",
    VLOOKUP(DW272,DY$11:EE770,6,FALSE())
)</f>
        <v/>
      </c>
      <c r="EK272" s="59"/>
    </row>
    <row r="273" customFormat="false" ht="15.75" hidden="false" customHeight="false" outlineLevel="0" collapsed="false">
      <c r="A273" s="3"/>
      <c r="B273" s="153"/>
      <c r="C273" s="154"/>
      <c r="D273" s="135"/>
      <c r="E273" s="158"/>
      <c r="F273" s="137"/>
      <c r="G273" s="137"/>
      <c r="H273" s="138"/>
      <c r="I273" s="139"/>
      <c r="J273" s="140"/>
      <c r="K273" s="140"/>
      <c r="L273" s="140"/>
      <c r="M273" s="140"/>
      <c r="N273" s="141"/>
      <c r="O273" s="142"/>
      <c r="P273" s="137"/>
      <c r="Q273" s="138"/>
      <c r="R273" s="139"/>
      <c r="S273" s="140"/>
      <c r="T273" s="140"/>
      <c r="U273" s="140"/>
      <c r="V273" s="140"/>
      <c r="W273" s="141"/>
      <c r="X273" s="142"/>
      <c r="Y273" s="137"/>
      <c r="Z273" s="138"/>
      <c r="AA273" s="139"/>
      <c r="AB273" s="140"/>
      <c r="AC273" s="140"/>
      <c r="AD273" s="140"/>
      <c r="AE273" s="140"/>
      <c r="AF273" s="141"/>
      <c r="AG273" s="143"/>
      <c r="AH273" s="139"/>
      <c r="AI273" s="116"/>
      <c r="AJ273" s="116" t="str">
        <f aca="false">IF(ISBLANK($C273),
  "",
IF(E273=Constants!$B$7,
  TRUE(),
IF(E273=Constants!$B$8,
  FALSE(),
  TRUE()
)))</f>
        <v/>
      </c>
      <c r="AK273" s="117" t="str">
        <f aca="false">IF(ISBLANK($C273),"",IF(F273=Constants!$B$8,FALSE(),TRUE()))</f>
        <v/>
      </c>
      <c r="AL273" s="117" t="str">
        <f aca="false">IF(ISBLANK($C273),"",COUNTA($G273:$O273)&gt;0)</f>
        <v/>
      </c>
      <c r="AM273" s="117" t="str">
        <f aca="false">IF(OR(ISBLANK($C273),$AL273&lt;&gt;TRUE()),"",IF(ISBLANK(G273),Constants!$B$27,MAX(0,G273)))</f>
        <v/>
      </c>
      <c r="AN273" s="117" t="str">
        <f aca="false">IF(OR(ISBLANK($C273),$AL273&lt;&gt;TRUE()),"",IF(ISBLANK(H273),Constants!$B$28,MAX(0,H273)))</f>
        <v/>
      </c>
      <c r="AO273" s="117" t="str">
        <f aca="false">IF(OR(ISBLANK($C273),$AL273&lt;&gt;TRUE()),"",IF(J273=Constants!$B$7,TRUE(),IF(J273=Constants!$B$8,FALSE(),TRUE())))</f>
        <v/>
      </c>
      <c r="AP273" s="117" t="str">
        <f aca="false">IF(OR(ISBLANK($C273),$AL273&lt;&gt;TRUE()),"",IF(I273=Constants!$B$7,TRUE(),IF(I273=Constants!$B$8,FALSE(),TRUE())))</f>
        <v/>
      </c>
      <c r="AQ273" s="117" t="str">
        <f aca="false">IF(OR(ISBLANK($C273),$AL273&lt;&gt;TRUE()),"",IF(K273=Constants!$B$33,TRUE(),IF(K273=Constants!$B$34,FALSE(),IF(AND(ISNUMBER(O273),OR(ISBLANK(N273),N273=0)),TRUE(),IF(AND(ISBLANK(O273),ISNUMBER(N273),N273&lt;&gt;0),FALSE(),"")))))</f>
        <v/>
      </c>
      <c r="AR273" s="117" t="str">
        <f aca="false">IF(OR(ISBLANK($C273),$AL273&lt;&gt;TRUE()),"",IF(ISBLANK(L273),Constants!$B$35,MAX(0,MIN(Constants!$B$31,L273))))</f>
        <v/>
      </c>
      <c r="AS273" s="117" t="str">
        <f aca="false">IF(OR(ISBLANK($C273),$AL273&lt;&gt;TRUE()),"",IF(ISBLANK(M273),Constants!$B$35,MAX(0,MIN(Constants!$B$32,M273))))</f>
        <v/>
      </c>
      <c r="AT273" s="117" t="str">
        <f aca="false">IF(ISBLANK($C273),"",COUNTA($P273:$X273)&gt;0)</f>
        <v/>
      </c>
      <c r="AU273" s="117" t="str">
        <f aca="false">IF(OR(ISBLANK($C273),$AT273&lt;&gt;TRUE()),"",IF(ISBLANK(P273),Constants!$B$27,MAX(0,P273)))</f>
        <v/>
      </c>
      <c r="AV273" s="117" t="str">
        <f aca="false">IF(OR(ISBLANK($C273),$AT273&lt;&gt;TRUE()),"",IF(ISBLANK(Q273),Constants!$B$28,MAX(0,Q273)))</f>
        <v/>
      </c>
      <c r="AW273" s="117" t="str">
        <f aca="false">IF(OR(ISBLANK($C273),$AT273&lt;&gt;TRUE()),"",IF(S273=Constants!$B$7,TRUE(),IF(S273=Constants!$B$8,FALSE(),TRUE())))</f>
        <v/>
      </c>
      <c r="AX273" s="117" t="str">
        <f aca="false">IF(OR(ISBLANK($C273),$AT273&lt;&gt;TRUE()),"",IF(R273=Constants!$B$7,TRUE(),IF(R273=Constants!$B$8,FALSE(),TRUE())))</f>
        <v/>
      </c>
      <c r="AY273" s="117" t="str">
        <f aca="false">IF(OR(ISBLANK($C273),$AT273&lt;&gt;TRUE()),"",IF(T273=Constants!$B$33,TRUE(),IF(T273=Constants!$B$34,FALSE(),IF(AND(ISNUMBER(X273),OR(ISBLANK(W273),W273=0)),TRUE(),IF(AND(ISBLANK(X273),ISNUMBER(W273),W273&lt;&gt;0),FALSE(),"")))))</f>
        <v/>
      </c>
      <c r="AZ273" s="117" t="str">
        <f aca="false">IF(OR(ISBLANK($C273),$AT273&lt;&gt;TRUE()),"",IF(ISBLANK(U273),Constants!$B$35,MAX(0,MIN(Constants!$B$31,U273))))</f>
        <v/>
      </c>
      <c r="BA273" s="117" t="str">
        <f aca="false">IF(OR(ISBLANK($C273),$AT273&lt;&gt;TRUE()),"",IF(ISBLANK(V273),Constants!$B$35,MAX(0,MIN(Constants!$B$32,V273))))</f>
        <v/>
      </c>
      <c r="BB273" s="117" t="str">
        <f aca="false">IF(ISBLANK($C273),"",COUNTA($Y273:$AG273)&gt;0)</f>
        <v/>
      </c>
      <c r="BC273" s="117" t="str">
        <f aca="false">IF(OR(ISBLANK($C273),$BB273&lt;&gt;TRUE()),"",IF(ISBLANK(Y273),Constants!$B$27,MAX(0,Y273)))</f>
        <v/>
      </c>
      <c r="BD273" s="117" t="str">
        <f aca="false">IF(OR(ISBLANK($C273),$BB273&lt;&gt;TRUE()),"",IF(ISBLANK(Z273),Constants!$B$28,MAX(0,Z273)))</f>
        <v/>
      </c>
      <c r="BE273" s="117" t="str">
        <f aca="false">IF(OR(ISBLANK($C273),$BB273&lt;&gt;TRUE()),"",IF(AB273=Constants!$B$7,TRUE(),IF(AB273=Constants!$B$8,FALSE(),TRUE())))</f>
        <v/>
      </c>
      <c r="BF273" s="117" t="str">
        <f aca="false">IF(OR(ISBLANK($C273),$BB273&lt;&gt;TRUE()),"",IF(AA273=Constants!$B$7,TRUE(),IF(AA273=Constants!$B$8,FALSE(),TRUE())))</f>
        <v/>
      </c>
      <c r="BG273" s="117" t="str">
        <f aca="false">IF(OR(ISBLANK($C273),$BB273&lt;&gt;TRUE()),"",IF(AC273=Constants!$B$33,TRUE(),IF(AC273=Constants!$B$34,FALSE(),IF(AND(ISNUMBER(AG273),OR(ISBLANK(AF273),AF273=0)),TRUE(),IF(AND(ISBLANK(AG273),ISNUMBER(AF273),AF273&lt;&gt;0),FALSE(),"")))))</f>
        <v/>
      </c>
      <c r="BH273" s="117" t="str">
        <f aca="false">IF(OR(ISBLANK($C273),$BB273&lt;&gt;TRUE()),"",IF(ISBLANK(AD273),Constants!$B$35,MAX(0,MIN(Constants!$B$31,AD273))))</f>
        <v/>
      </c>
      <c r="BI273" s="117" t="str">
        <f aca="false">IF(OR(ISBLANK($C273),$BB273&lt;&gt;TRUE()),"",IF(ISBLANK(AE273),Constants!$B$35,MAX(0,MIN(Constants!$B$32,AE273))))</f>
        <v/>
      </c>
      <c r="BJ273" s="118" t="str">
        <f aca="false">IF(ISBLANK($C273),
  "",
IF(AH273=Constants!$B$7,
  TRUE(),
IF(AH273=Constants!$B$8,
  FALSE(),
  FALSE()
)))</f>
        <v/>
      </c>
      <c r="BK273" s="117" t="str">
        <f aca="false">IF(ISBLANK($C273),"",IF($BJ273,Constants!$B$9,IF(COUNTA($E273:$AH273)=0,Constants!$B$10,IF(NOT($AK273),Constants!$B$11,IF(AND(NOT(ISNUMBER($BM273)),COUNTA($O273,$X273,$AG273)&gt;0),Constants!$B$13,Constants!$B$12)))))</f>
        <v/>
      </c>
      <c r="BL273" s="117" t="str">
        <f aca="false">IF(ISBLANK($C273),"",IF($BK273&lt;&gt;Constants!$B$12,$BK273,Constants!$B$4))</f>
        <v/>
      </c>
      <c r="BM273" s="116" t="str">
        <f aca="false">IF(OR(ISBLANK($D$8), NOT(ISNUMBER($D$8))), Constants!$B$17,$D$8)</f>
        <v>ERROR: Set Target Time in cell D8</v>
      </c>
      <c r="BN273" s="119" t="str">
        <f aca="false">IF(OR($BK273&lt;&gt;Constants!$B$12,$AL273&lt;&gt;TRUE()),"",IF(NOT($AO273),TRUE(),IF($AQ273="","",$AQ273)))</f>
        <v/>
      </c>
      <c r="BO273" s="120" t="n">
        <f aca="false">IF(BN273="",FALSE(),IF(NOT($AO273),TRUE(),IF($AQ273,ISNUMBER(O273),ISNUMBER(N273))))</f>
        <v>0</v>
      </c>
      <c r="BP273" s="121" t="str">
        <f aca="false">IF(BO273,IF($AJ273,1,Constants!$B$22)*POWER(Constants!$B$23,MAX($AM273,0))*POWER(Constants!$B$24,MAX($AN273,0)),"")</f>
        <v/>
      </c>
      <c r="BQ273" s="117" t="str">
        <f aca="false">IF(OR($BK273&lt;&gt;Constants!$B$12,NOT($BO273)),"",IF(NOT($AO273),0,Constants!$B$19*IF($AQ273,1,MAX(0,MIN(1,(Constants!$B$20-N273)/Constants!$B$20)))))</f>
        <v/>
      </c>
      <c r="BR273" s="117" t="str">
        <f aca="false">IF(BQ273="","",BQ273*IF($AP273,1,Constants!$B$25)*BP273)</f>
        <v/>
      </c>
      <c r="BS273" s="117" t="str">
        <f aca="false">IF(OR($BK273&lt;&gt;Constants!$B$12,NOT($BO273)),"",IF(NOT($AO273),0,IF(NOT($AQ273),0,MAX(0,Constants!$B$21*(1-ABS(O273-$BM273)/$BM273)))))</f>
        <v/>
      </c>
      <c r="BT273" s="117" t="str">
        <f aca="false">IF(BS273="","",BS273*BP273)</f>
        <v/>
      </c>
      <c r="BU273" s="117" t="str">
        <f aca="false">IF(OR($BK273&lt;&gt;Constants!$B$12,NOT($BO273)),"",IF(OR(NOT($AO273),NOT($AP273)),0,MIN(Constants!$B$18,(Constants!$B$29*$AR273+Constants!$B$30*$AS273)*IF($AQ273,1,MAX(0,MIN(1,(Constants!$B$20-N273)/Constants!$B$20))))))</f>
        <v/>
      </c>
      <c r="BV273" s="117" t="str">
        <f aca="false">IF(BU273="","",BU273*BP273)</f>
        <v/>
      </c>
      <c r="BW273" s="122" t="str">
        <f aca="false">IF(OR($BK273&lt;&gt;Constants!$B$12,NOT($BO273)),"",BR273+BT273+BV273)</f>
        <v/>
      </c>
      <c r="BX273" s="119" t="str">
        <f aca="false">IF(OR($BK273&lt;&gt;Constants!$B$12,$AT273&lt;&gt;TRUE()),"",IF(NOT($AW273),TRUE(),IF($AY273="","",$AY273)))</f>
        <v/>
      </c>
      <c r="BY273" s="120" t="n">
        <f aca="false">IF(BX273="",FALSE(),IF(NOT($AW273),TRUE(),IF($AY273,ISNUMBER(X273),ISNUMBER(W273))))</f>
        <v>0</v>
      </c>
      <c r="BZ273" s="121" t="str">
        <f aca="false">IF(BY273,IF($AJ273,1,Constants!$B$22)*POWER(Constants!$B$23,MAX($AU273,0))*POWER(Constants!$B$24,MAX($AV273,0)),"")</f>
        <v/>
      </c>
      <c r="CA273" s="117" t="str">
        <f aca="false">IF(OR($BK273&lt;&gt;Constants!$B$12,NOT($BY273)),"",IF(NOT($AW273),0,Constants!$B$19*IF($AY273,1,MAX(0,MIN(1,(Constants!$B$20-W273)/Constants!$B$20)))))</f>
        <v/>
      </c>
      <c r="CB273" s="117" t="str">
        <f aca="false">IF(CA273="","",CA273*IF($AX273,1,Constants!$B$25)*BZ273)</f>
        <v/>
      </c>
      <c r="CC273" s="117" t="str">
        <f aca="false">IF(OR($BK273&lt;&gt;Constants!$B$12,NOT($BY273)),"",IF(NOT($AW273),0,IF(NOT($AY273),0,MAX(0,Constants!$B$21*(1-ABS(X273-$BM273)/$BM273)))))</f>
        <v/>
      </c>
      <c r="CD273" s="117" t="str">
        <f aca="false">IF(CC273="","",CC273*BZ273)</f>
        <v/>
      </c>
      <c r="CE273" s="117" t="str">
        <f aca="false">IF(OR($BK273&lt;&gt;Constants!$B$12,NOT($BY273)),"",IF(OR(NOT($AW273),NOT($AX273)),0,MIN(Constants!$B$18,(Constants!$B$29*$AZ273+Constants!$B$30*$BA273)*IF($AY273,1,MAX(0,MIN(1,(Constants!$B$20-W273)/Constants!$B$20))))))</f>
        <v/>
      </c>
      <c r="CF273" s="117" t="str">
        <f aca="false">IF(CE273="","",CE273*BZ273)</f>
        <v/>
      </c>
      <c r="CG273" s="122" t="str">
        <f aca="false">IF(OR($BK273&lt;&gt;Constants!$B$12,NOT($BY273)),"",CB273+CD273+CF273)</f>
        <v/>
      </c>
      <c r="CH273" s="119" t="n">
        <f aca="false">IF(OR(BN273="",BX273=""),TRUE(),BN273&lt;&gt;BX273)</f>
        <v>1</v>
      </c>
      <c r="CI273" s="117" t="str">
        <f aca="false">IF(OR($BK273&lt;&gt;Constants!$B$12,$BB273&lt;&gt;TRUE(),NOT($CH273)),"",IF(NOT($BE273),TRUE(),IF($BG273="","",$BG273)))</f>
        <v/>
      </c>
      <c r="CJ273" s="120" t="n">
        <f aca="false">IF(CI273="",FALSE(),IF(NOT($BE273),TRUE(),IF($BG273,ISNUMBER(AG273),ISNUMBER(AF273))))</f>
        <v>0</v>
      </c>
      <c r="CK273" s="121" t="str">
        <f aca="false">IF(CJ273,IF($AJ273,1,Constants!$B$22)*POWER(Constants!$B$23,MAX($BC273,0))*POWER(Constants!$B$24,MAX($BD273,0)),"")</f>
        <v/>
      </c>
      <c r="CL273" s="117" t="str">
        <f aca="false">IF(OR($BK273&lt;&gt;Constants!$B$12,NOT($CJ273)),"",IF(NOT($BE273),0,Constants!$B$19*IF($BG273,1,MAX(0,MIN(1,(Constants!$B$20-AF273)/Constants!$B$20)))))</f>
        <v/>
      </c>
      <c r="CM273" s="117" t="str">
        <f aca="false">IF(CL273="","",CL273*IF($BF273,1,Constants!$B$25)*CK273)</f>
        <v/>
      </c>
      <c r="CN273" s="117" t="str">
        <f aca="false">IF(OR($BK273&lt;&gt;Constants!$B$12,NOT($CJ273)),"",IF(NOT($BE273),0,IF(NOT($BG273),0,MAX(0,Constants!$B$21*(1-ABS(AG273-$BM273)/$BM273)))))</f>
        <v/>
      </c>
      <c r="CO273" s="117" t="str">
        <f aca="false">IF(CN273="","",CN273*CK273)</f>
        <v/>
      </c>
      <c r="CP273" s="117" t="str">
        <f aca="false">IF(OR($BK273&lt;&gt;Constants!$B$12,NOT($CJ273)),"",IF(OR(NOT($BE273),NOT($BF273)),0,MIN(Constants!$B$18,(Constants!$B$29*$BH273+Constants!$B$30*$BI273)*IF($BG273,1,MAX(0,MIN(1,(Constants!$B$20-AF273)/Constants!$B$20))))))</f>
        <v/>
      </c>
      <c r="CQ273" s="117" t="str">
        <f aca="false">IF(CP273="","",CP273*CK273)</f>
        <v/>
      </c>
      <c r="CR273" s="122" t="str">
        <f aca="false">IF(OR($BK273&lt;&gt;Constants!$B$12,NOT($CJ273)),"",CM273+CO273+CQ273)</f>
        <v/>
      </c>
      <c r="CS273" s="116" t="str">
        <f aca="false">IF(OR($BK273&lt;&gt;Constants!$B$12,ISBLANK($C273)),"",BW273)</f>
        <v/>
      </c>
      <c r="CT273" s="117" t="str">
        <f aca="false">IF(OR($BK273&lt;&gt;Constants!$B$12,ISBLANK($C273)),"",CG273)</f>
        <v/>
      </c>
      <c r="CU273" s="118" t="str">
        <f aca="false">IF(OR($BK273&lt;&gt;Constants!$B$12,ISBLANK($C273)),"",CR273)</f>
        <v/>
      </c>
      <c r="CV273" s="117" t="str">
        <f aca="false">IF(OR($BK273&lt;&gt;Constants!$B$12,ISBLANK($C273)),"",IF(COUNT(CS273:CU273)=0,0,MAX(CS273:CU273)))</f>
        <v/>
      </c>
      <c r="CW273" s="117" t="str">
        <f aca="false">IF($BK273&lt;&gt;Constants!$B$12,"",CV273)</f>
        <v/>
      </c>
      <c r="CX273" s="117" t="str">
        <f aca="false">IF(ISNUMBER(CW273), RANK(CW273,$CW$11:$CW$510), "")</f>
        <v/>
      </c>
      <c r="CY273" s="116" t="str">
        <f aca="false">IF(OR($BK273&lt;&gt;Constants!$B$12,ISBLANK($C273)),"",MAX(BT273,CD273,CO273))</f>
        <v/>
      </c>
      <c r="CZ273" s="117" t="str">
        <f aca="false">IF(ISNUMBER(CY273), RANK(CY273,CY$11:CY$510), "")</f>
        <v/>
      </c>
      <c r="DA273" s="117" t="str">
        <f aca="false">IF(OR($BK273&lt;&gt;Constants!$B$12,ISBLANK($C273)),"",MAX(AM273,AU273,IF($CH273,BC273,0)))</f>
        <v/>
      </c>
      <c r="DB273" s="117" t="str">
        <f aca="false">IF(ISNUMBER(DA273), RANK(DA273,DA$11:DA$510,1), "")</f>
        <v/>
      </c>
      <c r="DC273" s="117" t="str">
        <f aca="false">IF(OR($BK273&lt;&gt;Constants!$B$12,ISBLANK($C273)),"",MAX(BV273,CF273,CQ273))</f>
        <v/>
      </c>
      <c r="DD273" s="117" t="str">
        <f aca="false">IF(ISNUMBER(DC273),RANK(DC273,DC$11:DC$510),"")</f>
        <v/>
      </c>
      <c r="DE273" s="123" t="str">
        <f aca="false">IFERROR(IF(OR($BK273&lt;&gt;Constants!$B$12, ISBLANK($C273)),"",LARGE(CS273:CU273,2)), 0)</f>
        <v/>
      </c>
      <c r="DF273" s="118" t="str">
        <f aca="false">IF(ISNUMBER(DE273), RANK(DE273,DE$11:DE$510), "")</f>
        <v/>
      </c>
      <c r="DG273" s="117" t="str">
        <f aca="false">IF(ISBLANK($C273),"",IF(BK273=Constants!$B$12,RANK($CX273, $CX$11:$CX$510, 1)+
SUMPRODUCT(--($CX$11:$CX$510=$CX273),--($CZ273&gt;$CZ$11:$CZ$510))+
SUMPRODUCT(--($CX$11:$CX$510=$CX273),--($CZ273=$CZ$11:$CZ$510),--($DB273&gt;$DB$11:$DB$510))+
SUMPRODUCT(--($CX$11:$CX$510=$CX273),--($CZ273=$CZ$11:$CZ$510),--($DB273=$DB$11:$DB$510), --($DD273&gt;$DD$11:$DD$510))+
SUMPRODUCT(--($CX$11:$CX$510=$CX273),--($CZ273=$CZ$11:$CZ$510),--($DB273=$DB$11:$DB$510), --($DD273=$DD$11:$DD$510), --($DF273&gt;$DF$11:$DF$510))
,BK273)
)</f>
        <v/>
      </c>
      <c r="DH273" s="117" t="str">
        <f aca="false">IF(ISBLANK(C273),"",IF(BK273&lt;&gt;Constants!$B$12, BK273, CX273-DG273))</f>
        <v/>
      </c>
      <c r="DI273" s="118"/>
      <c r="DJ273" s="124"/>
      <c r="DK273" s="125" t="str">
        <f aca="false">IF(ISBLANK($C273),"",IF($BK273=Constants!$B$13,$BM273,""))</f>
        <v/>
      </c>
      <c r="DL273" s="124" t="str">
        <f aca="false">IF(ISBLANK($C273),"",IF($BK273&lt;&gt;Constants!$B$12,"",IF(COUNT($CS273:$CU273)=0,"",MATCH($CV273,$CS273:$CU273,0))))</f>
        <v/>
      </c>
      <c r="DM273" s="126" t="str">
        <f aca="false">IF(ISNUMBER($DL273),CHOOSE($DL273,$BR273,$CB273,$CM273),"")</f>
        <v/>
      </c>
      <c r="DN273" s="126" t="str">
        <f aca="false">IF(ISNUMBER($DL273),CHOOSE($DL273,$BT273,$CD273,$CO273),"")</f>
        <v/>
      </c>
      <c r="DO273" s="126" t="str">
        <f aca="false">IF(ISNUMBER($DL273),CHOOSE($DL273,$BV273,$CF273,$CQ273),"")</f>
        <v/>
      </c>
      <c r="DP273" s="127" t="str">
        <f aca="false">IF(ISBLANK(C273),"",IF(BK273&lt;&gt;Constants!$B$12, BK273 ,CW273))</f>
        <v/>
      </c>
      <c r="DQ273" s="128" t="str">
        <f aca="false">IF(ISBLANK($C273),"",IF($BK273&lt;&gt;Constants!$B$12,$BK273,$BL273))</f>
        <v/>
      </c>
      <c r="DR273" s="128" t="str">
        <f aca="false">IF(ISBLANK(C273),"",DH273)</f>
        <v/>
      </c>
      <c r="DS273" s="128" t="str">
        <f aca="false">IF(ISBLANK(C273),"",DG273)</f>
        <v/>
      </c>
      <c r="DT273" s="129" t="str">
        <f aca="false">IF(ISBLANK(C273),
  "",
IF(DS273=Constants!$B$9,COUNTA($C$11:$C510)+2,IF(DS273=Constants!$B$10,COUNTA($C$11:$C510)+1,IF(DS273=Constants!$B$11,COUNTA($C$11:$C510),DS273))))</f>
        <v/>
      </c>
      <c r="DU273" s="3"/>
      <c r="DV273" s="130" t="n">
        <f aca="false">IF(OR(ISNUMBER(DS273),DS273="DQ",DS273="P",DS273="NS"),
    1,
    0
)</f>
        <v>0</v>
      </c>
      <c r="DW273" s="130" t="n">
        <v>263</v>
      </c>
      <c r="DX273" s="130" t="str">
        <f aca="false">IF(ISBLANK($C273),"",IF(ISNUMBER(DT273),DT273+ROW($B273)/1000,""))</f>
        <v/>
      </c>
      <c r="DY273" s="130" t="str">
        <f aca="false">IF(ISNUMBER(DX273), RANK(DX273,DX$11:DX$510,1), "")</f>
        <v/>
      </c>
      <c r="DZ273" s="130" t="str">
        <f aca="false">IF(ISBLANK($C273),
    "",
    $B273
)</f>
        <v/>
      </c>
      <c r="EA273" s="130" t="str">
        <f aca="false">IF(ISBLANK($C273),
    "",
    $C273
)</f>
        <v/>
      </c>
      <c r="EB273" s="130" t="str">
        <f aca="false">IF(ISBLANK($C273),
    "",
    $D273
)</f>
        <v/>
      </c>
      <c r="EC273" s="130" t="str">
        <f aca="false">IF(ISBLANK($C273),"",$DQ273)</f>
        <v/>
      </c>
      <c r="ED273" s="131" t="str">
        <f aca="false">DP273</f>
        <v/>
      </c>
      <c r="EE273" s="130" t="str">
        <f aca="false">IF(ISBLANK($C273),
    "",
    DS273
)</f>
        <v/>
      </c>
      <c r="EF273" s="132" t="str">
        <f aca="false">IF(DW273&gt;DV$10,
    "",
    VLOOKUP(DW273,DY$11:EE771,7,FALSE())
)</f>
        <v/>
      </c>
      <c r="EG273" s="133" t="str">
        <f aca="false">IF(DW273&gt;DV$10,
    "",
    VLOOKUP(DW273,DY$11:EE771,2,FALSE())
)</f>
        <v/>
      </c>
      <c r="EH273" s="133" t="str">
        <f aca="false">IF(DW273&gt;DV$10,
    "",
    VLOOKUP(DW273,DY$11:EE771,3,FALSE())
)</f>
        <v/>
      </c>
      <c r="EI273" s="133" t="str">
        <f aca="false">IF(DW273&gt;DV$10,
    "",
    VLOOKUP(DW273,DY$11:EE771,4,FALSE())
)</f>
        <v/>
      </c>
      <c r="EJ273" s="134" t="str">
        <f aca="false">IF(DW273&gt;DV$10,
    "",
    VLOOKUP(DW273,DY$11:EE771,6,FALSE())
)</f>
        <v/>
      </c>
      <c r="EK273" s="59"/>
    </row>
    <row r="274" customFormat="false" ht="15.75" hidden="false" customHeight="false" outlineLevel="0" collapsed="false">
      <c r="A274" s="3"/>
      <c r="B274" s="153"/>
      <c r="C274" s="154"/>
      <c r="D274" s="135"/>
      <c r="E274" s="158"/>
      <c r="F274" s="137"/>
      <c r="G274" s="137"/>
      <c r="H274" s="138"/>
      <c r="I274" s="139"/>
      <c r="J274" s="140"/>
      <c r="K274" s="140"/>
      <c r="L274" s="140"/>
      <c r="M274" s="140"/>
      <c r="N274" s="141"/>
      <c r="O274" s="142"/>
      <c r="P274" s="137"/>
      <c r="Q274" s="138"/>
      <c r="R274" s="139"/>
      <c r="S274" s="140"/>
      <c r="T274" s="140"/>
      <c r="U274" s="140"/>
      <c r="V274" s="140"/>
      <c r="W274" s="141"/>
      <c r="X274" s="142"/>
      <c r="Y274" s="137"/>
      <c r="Z274" s="138"/>
      <c r="AA274" s="139"/>
      <c r="AB274" s="140"/>
      <c r="AC274" s="140"/>
      <c r="AD274" s="140"/>
      <c r="AE274" s="140"/>
      <c r="AF274" s="141"/>
      <c r="AG274" s="143"/>
      <c r="AH274" s="139"/>
      <c r="AI274" s="116"/>
      <c r="AJ274" s="116" t="str">
        <f aca="false">IF(ISBLANK($C274),
  "",
IF(E274=Constants!$B$7,
  TRUE(),
IF(E274=Constants!$B$8,
  FALSE(),
  TRUE()
)))</f>
        <v/>
      </c>
      <c r="AK274" s="117" t="str">
        <f aca="false">IF(ISBLANK($C274),"",IF(F274=Constants!$B$8,FALSE(),TRUE()))</f>
        <v/>
      </c>
      <c r="AL274" s="117" t="str">
        <f aca="false">IF(ISBLANK($C274),"",COUNTA($G274:$O274)&gt;0)</f>
        <v/>
      </c>
      <c r="AM274" s="117" t="str">
        <f aca="false">IF(OR(ISBLANK($C274),$AL274&lt;&gt;TRUE()),"",IF(ISBLANK(G274),Constants!$B$27,MAX(0,G274)))</f>
        <v/>
      </c>
      <c r="AN274" s="117" t="str">
        <f aca="false">IF(OR(ISBLANK($C274),$AL274&lt;&gt;TRUE()),"",IF(ISBLANK(H274),Constants!$B$28,MAX(0,H274)))</f>
        <v/>
      </c>
      <c r="AO274" s="117" t="str">
        <f aca="false">IF(OR(ISBLANK($C274),$AL274&lt;&gt;TRUE()),"",IF(J274=Constants!$B$7,TRUE(),IF(J274=Constants!$B$8,FALSE(),TRUE())))</f>
        <v/>
      </c>
      <c r="AP274" s="117" t="str">
        <f aca="false">IF(OR(ISBLANK($C274),$AL274&lt;&gt;TRUE()),"",IF(I274=Constants!$B$7,TRUE(),IF(I274=Constants!$B$8,FALSE(),TRUE())))</f>
        <v/>
      </c>
      <c r="AQ274" s="117" t="str">
        <f aca="false">IF(OR(ISBLANK($C274),$AL274&lt;&gt;TRUE()),"",IF(K274=Constants!$B$33,TRUE(),IF(K274=Constants!$B$34,FALSE(),IF(AND(ISNUMBER(O274),OR(ISBLANK(N274),N274=0)),TRUE(),IF(AND(ISBLANK(O274),ISNUMBER(N274),N274&lt;&gt;0),FALSE(),"")))))</f>
        <v/>
      </c>
      <c r="AR274" s="117" t="str">
        <f aca="false">IF(OR(ISBLANK($C274),$AL274&lt;&gt;TRUE()),"",IF(ISBLANK(L274),Constants!$B$35,MAX(0,MIN(Constants!$B$31,L274))))</f>
        <v/>
      </c>
      <c r="AS274" s="117" t="str">
        <f aca="false">IF(OR(ISBLANK($C274),$AL274&lt;&gt;TRUE()),"",IF(ISBLANK(M274),Constants!$B$35,MAX(0,MIN(Constants!$B$32,M274))))</f>
        <v/>
      </c>
      <c r="AT274" s="117" t="str">
        <f aca="false">IF(ISBLANK($C274),"",COUNTA($P274:$X274)&gt;0)</f>
        <v/>
      </c>
      <c r="AU274" s="117" t="str">
        <f aca="false">IF(OR(ISBLANK($C274),$AT274&lt;&gt;TRUE()),"",IF(ISBLANK(P274),Constants!$B$27,MAX(0,P274)))</f>
        <v/>
      </c>
      <c r="AV274" s="117" t="str">
        <f aca="false">IF(OR(ISBLANK($C274),$AT274&lt;&gt;TRUE()),"",IF(ISBLANK(Q274),Constants!$B$28,MAX(0,Q274)))</f>
        <v/>
      </c>
      <c r="AW274" s="117" t="str">
        <f aca="false">IF(OR(ISBLANK($C274),$AT274&lt;&gt;TRUE()),"",IF(S274=Constants!$B$7,TRUE(),IF(S274=Constants!$B$8,FALSE(),TRUE())))</f>
        <v/>
      </c>
      <c r="AX274" s="117" t="str">
        <f aca="false">IF(OR(ISBLANK($C274),$AT274&lt;&gt;TRUE()),"",IF(R274=Constants!$B$7,TRUE(),IF(R274=Constants!$B$8,FALSE(),TRUE())))</f>
        <v/>
      </c>
      <c r="AY274" s="117" t="str">
        <f aca="false">IF(OR(ISBLANK($C274),$AT274&lt;&gt;TRUE()),"",IF(T274=Constants!$B$33,TRUE(),IF(T274=Constants!$B$34,FALSE(),IF(AND(ISNUMBER(X274),OR(ISBLANK(W274),W274=0)),TRUE(),IF(AND(ISBLANK(X274),ISNUMBER(W274),W274&lt;&gt;0),FALSE(),"")))))</f>
        <v/>
      </c>
      <c r="AZ274" s="117" t="str">
        <f aca="false">IF(OR(ISBLANK($C274),$AT274&lt;&gt;TRUE()),"",IF(ISBLANK(U274),Constants!$B$35,MAX(0,MIN(Constants!$B$31,U274))))</f>
        <v/>
      </c>
      <c r="BA274" s="117" t="str">
        <f aca="false">IF(OR(ISBLANK($C274),$AT274&lt;&gt;TRUE()),"",IF(ISBLANK(V274),Constants!$B$35,MAX(0,MIN(Constants!$B$32,V274))))</f>
        <v/>
      </c>
      <c r="BB274" s="117" t="str">
        <f aca="false">IF(ISBLANK($C274),"",COUNTA($Y274:$AG274)&gt;0)</f>
        <v/>
      </c>
      <c r="BC274" s="117" t="str">
        <f aca="false">IF(OR(ISBLANK($C274),$BB274&lt;&gt;TRUE()),"",IF(ISBLANK(Y274),Constants!$B$27,MAX(0,Y274)))</f>
        <v/>
      </c>
      <c r="BD274" s="117" t="str">
        <f aca="false">IF(OR(ISBLANK($C274),$BB274&lt;&gt;TRUE()),"",IF(ISBLANK(Z274),Constants!$B$28,MAX(0,Z274)))</f>
        <v/>
      </c>
      <c r="BE274" s="117" t="str">
        <f aca="false">IF(OR(ISBLANK($C274),$BB274&lt;&gt;TRUE()),"",IF(AB274=Constants!$B$7,TRUE(),IF(AB274=Constants!$B$8,FALSE(),TRUE())))</f>
        <v/>
      </c>
      <c r="BF274" s="117" t="str">
        <f aca="false">IF(OR(ISBLANK($C274),$BB274&lt;&gt;TRUE()),"",IF(AA274=Constants!$B$7,TRUE(),IF(AA274=Constants!$B$8,FALSE(),TRUE())))</f>
        <v/>
      </c>
      <c r="BG274" s="117" t="str">
        <f aca="false">IF(OR(ISBLANK($C274),$BB274&lt;&gt;TRUE()),"",IF(AC274=Constants!$B$33,TRUE(),IF(AC274=Constants!$B$34,FALSE(),IF(AND(ISNUMBER(AG274),OR(ISBLANK(AF274),AF274=0)),TRUE(),IF(AND(ISBLANK(AG274),ISNUMBER(AF274),AF274&lt;&gt;0),FALSE(),"")))))</f>
        <v/>
      </c>
      <c r="BH274" s="117" t="str">
        <f aca="false">IF(OR(ISBLANK($C274),$BB274&lt;&gt;TRUE()),"",IF(ISBLANK(AD274),Constants!$B$35,MAX(0,MIN(Constants!$B$31,AD274))))</f>
        <v/>
      </c>
      <c r="BI274" s="117" t="str">
        <f aca="false">IF(OR(ISBLANK($C274),$BB274&lt;&gt;TRUE()),"",IF(ISBLANK(AE274),Constants!$B$35,MAX(0,MIN(Constants!$B$32,AE274))))</f>
        <v/>
      </c>
      <c r="BJ274" s="118" t="str">
        <f aca="false">IF(ISBLANK($C274),
  "",
IF(AH274=Constants!$B$7,
  TRUE(),
IF(AH274=Constants!$B$8,
  FALSE(),
  FALSE()
)))</f>
        <v/>
      </c>
      <c r="BK274" s="117" t="str">
        <f aca="false">IF(ISBLANK($C274),"",IF($BJ274,Constants!$B$9,IF(COUNTA($E274:$AH274)=0,Constants!$B$10,IF(NOT($AK274),Constants!$B$11,IF(AND(NOT(ISNUMBER($BM274)),COUNTA($O274,$X274,$AG274)&gt;0),Constants!$B$13,Constants!$B$12)))))</f>
        <v/>
      </c>
      <c r="BL274" s="117" t="str">
        <f aca="false">IF(ISBLANK($C274),"",IF($BK274&lt;&gt;Constants!$B$12,$BK274,Constants!$B$4))</f>
        <v/>
      </c>
      <c r="BM274" s="116" t="str">
        <f aca="false">IF(OR(ISBLANK($D$8), NOT(ISNUMBER($D$8))), Constants!$B$17,$D$8)</f>
        <v>ERROR: Set Target Time in cell D8</v>
      </c>
      <c r="BN274" s="119" t="str">
        <f aca="false">IF(OR($BK274&lt;&gt;Constants!$B$12,$AL274&lt;&gt;TRUE()),"",IF(NOT($AO274),TRUE(),IF($AQ274="","",$AQ274)))</f>
        <v/>
      </c>
      <c r="BO274" s="120" t="n">
        <f aca="false">IF(BN274="",FALSE(),IF(NOT($AO274),TRUE(),IF($AQ274,ISNUMBER(O274),ISNUMBER(N274))))</f>
        <v>0</v>
      </c>
      <c r="BP274" s="121" t="str">
        <f aca="false">IF(BO274,IF($AJ274,1,Constants!$B$22)*POWER(Constants!$B$23,MAX($AM274,0))*POWER(Constants!$B$24,MAX($AN274,0)),"")</f>
        <v/>
      </c>
      <c r="BQ274" s="117" t="str">
        <f aca="false">IF(OR($BK274&lt;&gt;Constants!$B$12,NOT($BO274)),"",IF(NOT($AO274),0,Constants!$B$19*IF($AQ274,1,MAX(0,MIN(1,(Constants!$B$20-N274)/Constants!$B$20)))))</f>
        <v/>
      </c>
      <c r="BR274" s="117" t="str">
        <f aca="false">IF(BQ274="","",BQ274*IF($AP274,1,Constants!$B$25)*BP274)</f>
        <v/>
      </c>
      <c r="BS274" s="117" t="str">
        <f aca="false">IF(OR($BK274&lt;&gt;Constants!$B$12,NOT($BO274)),"",IF(NOT($AO274),0,IF(NOT($AQ274),0,MAX(0,Constants!$B$21*(1-ABS(O274-$BM274)/$BM274)))))</f>
        <v/>
      </c>
      <c r="BT274" s="117" t="str">
        <f aca="false">IF(BS274="","",BS274*BP274)</f>
        <v/>
      </c>
      <c r="BU274" s="117" t="str">
        <f aca="false">IF(OR($BK274&lt;&gt;Constants!$B$12,NOT($BO274)),"",IF(OR(NOT($AO274),NOT($AP274)),0,MIN(Constants!$B$18,(Constants!$B$29*$AR274+Constants!$B$30*$AS274)*IF($AQ274,1,MAX(0,MIN(1,(Constants!$B$20-N274)/Constants!$B$20))))))</f>
        <v/>
      </c>
      <c r="BV274" s="117" t="str">
        <f aca="false">IF(BU274="","",BU274*BP274)</f>
        <v/>
      </c>
      <c r="BW274" s="122" t="str">
        <f aca="false">IF(OR($BK274&lt;&gt;Constants!$B$12,NOT($BO274)),"",BR274+BT274+BV274)</f>
        <v/>
      </c>
      <c r="BX274" s="119" t="str">
        <f aca="false">IF(OR($BK274&lt;&gt;Constants!$B$12,$AT274&lt;&gt;TRUE()),"",IF(NOT($AW274),TRUE(),IF($AY274="","",$AY274)))</f>
        <v/>
      </c>
      <c r="BY274" s="120" t="n">
        <f aca="false">IF(BX274="",FALSE(),IF(NOT($AW274),TRUE(),IF($AY274,ISNUMBER(X274),ISNUMBER(W274))))</f>
        <v>0</v>
      </c>
      <c r="BZ274" s="121" t="str">
        <f aca="false">IF(BY274,IF($AJ274,1,Constants!$B$22)*POWER(Constants!$B$23,MAX($AU274,0))*POWER(Constants!$B$24,MAX($AV274,0)),"")</f>
        <v/>
      </c>
      <c r="CA274" s="117" t="str">
        <f aca="false">IF(OR($BK274&lt;&gt;Constants!$B$12,NOT($BY274)),"",IF(NOT($AW274),0,Constants!$B$19*IF($AY274,1,MAX(0,MIN(1,(Constants!$B$20-W274)/Constants!$B$20)))))</f>
        <v/>
      </c>
      <c r="CB274" s="117" t="str">
        <f aca="false">IF(CA274="","",CA274*IF($AX274,1,Constants!$B$25)*BZ274)</f>
        <v/>
      </c>
      <c r="CC274" s="117" t="str">
        <f aca="false">IF(OR($BK274&lt;&gt;Constants!$B$12,NOT($BY274)),"",IF(NOT($AW274),0,IF(NOT($AY274),0,MAX(0,Constants!$B$21*(1-ABS(X274-$BM274)/$BM274)))))</f>
        <v/>
      </c>
      <c r="CD274" s="117" t="str">
        <f aca="false">IF(CC274="","",CC274*BZ274)</f>
        <v/>
      </c>
      <c r="CE274" s="117" t="str">
        <f aca="false">IF(OR($BK274&lt;&gt;Constants!$B$12,NOT($BY274)),"",IF(OR(NOT($AW274),NOT($AX274)),0,MIN(Constants!$B$18,(Constants!$B$29*$AZ274+Constants!$B$30*$BA274)*IF($AY274,1,MAX(0,MIN(1,(Constants!$B$20-W274)/Constants!$B$20))))))</f>
        <v/>
      </c>
      <c r="CF274" s="117" t="str">
        <f aca="false">IF(CE274="","",CE274*BZ274)</f>
        <v/>
      </c>
      <c r="CG274" s="122" t="str">
        <f aca="false">IF(OR($BK274&lt;&gt;Constants!$B$12,NOT($BY274)),"",CB274+CD274+CF274)</f>
        <v/>
      </c>
      <c r="CH274" s="119" t="n">
        <f aca="false">IF(OR(BN274="",BX274=""),TRUE(),BN274&lt;&gt;BX274)</f>
        <v>1</v>
      </c>
      <c r="CI274" s="117" t="str">
        <f aca="false">IF(OR($BK274&lt;&gt;Constants!$B$12,$BB274&lt;&gt;TRUE(),NOT($CH274)),"",IF(NOT($BE274),TRUE(),IF($BG274="","",$BG274)))</f>
        <v/>
      </c>
      <c r="CJ274" s="120" t="n">
        <f aca="false">IF(CI274="",FALSE(),IF(NOT($BE274),TRUE(),IF($BG274,ISNUMBER(AG274),ISNUMBER(AF274))))</f>
        <v>0</v>
      </c>
      <c r="CK274" s="121" t="str">
        <f aca="false">IF(CJ274,IF($AJ274,1,Constants!$B$22)*POWER(Constants!$B$23,MAX($BC274,0))*POWER(Constants!$B$24,MAX($BD274,0)),"")</f>
        <v/>
      </c>
      <c r="CL274" s="117" t="str">
        <f aca="false">IF(OR($BK274&lt;&gt;Constants!$B$12,NOT($CJ274)),"",IF(NOT($BE274),0,Constants!$B$19*IF($BG274,1,MAX(0,MIN(1,(Constants!$B$20-AF274)/Constants!$B$20)))))</f>
        <v/>
      </c>
      <c r="CM274" s="117" t="str">
        <f aca="false">IF(CL274="","",CL274*IF($BF274,1,Constants!$B$25)*CK274)</f>
        <v/>
      </c>
      <c r="CN274" s="117" t="str">
        <f aca="false">IF(OR($BK274&lt;&gt;Constants!$B$12,NOT($CJ274)),"",IF(NOT($BE274),0,IF(NOT($BG274),0,MAX(0,Constants!$B$21*(1-ABS(AG274-$BM274)/$BM274)))))</f>
        <v/>
      </c>
      <c r="CO274" s="117" t="str">
        <f aca="false">IF(CN274="","",CN274*CK274)</f>
        <v/>
      </c>
      <c r="CP274" s="117" t="str">
        <f aca="false">IF(OR($BK274&lt;&gt;Constants!$B$12,NOT($CJ274)),"",IF(OR(NOT($BE274),NOT($BF274)),0,MIN(Constants!$B$18,(Constants!$B$29*$BH274+Constants!$B$30*$BI274)*IF($BG274,1,MAX(0,MIN(1,(Constants!$B$20-AF274)/Constants!$B$20))))))</f>
        <v/>
      </c>
      <c r="CQ274" s="117" t="str">
        <f aca="false">IF(CP274="","",CP274*CK274)</f>
        <v/>
      </c>
      <c r="CR274" s="122" t="str">
        <f aca="false">IF(OR($BK274&lt;&gt;Constants!$B$12,NOT($CJ274)),"",CM274+CO274+CQ274)</f>
        <v/>
      </c>
      <c r="CS274" s="116" t="str">
        <f aca="false">IF(OR($BK274&lt;&gt;Constants!$B$12,ISBLANK($C274)),"",BW274)</f>
        <v/>
      </c>
      <c r="CT274" s="117" t="str">
        <f aca="false">IF(OR($BK274&lt;&gt;Constants!$B$12,ISBLANK($C274)),"",CG274)</f>
        <v/>
      </c>
      <c r="CU274" s="118" t="str">
        <f aca="false">IF(OR($BK274&lt;&gt;Constants!$B$12,ISBLANK($C274)),"",CR274)</f>
        <v/>
      </c>
      <c r="CV274" s="117" t="str">
        <f aca="false">IF(OR($BK274&lt;&gt;Constants!$B$12,ISBLANK($C274)),"",IF(COUNT(CS274:CU274)=0,0,MAX(CS274:CU274)))</f>
        <v/>
      </c>
      <c r="CW274" s="117" t="str">
        <f aca="false">IF($BK274&lt;&gt;Constants!$B$12,"",CV274)</f>
        <v/>
      </c>
      <c r="CX274" s="117" t="str">
        <f aca="false">IF(ISNUMBER(CW274), RANK(CW274,$CW$11:$CW$510), "")</f>
        <v/>
      </c>
      <c r="CY274" s="116" t="str">
        <f aca="false">IF(OR($BK274&lt;&gt;Constants!$B$12,ISBLANK($C274)),"",MAX(BT274,CD274,CO274))</f>
        <v/>
      </c>
      <c r="CZ274" s="117" t="str">
        <f aca="false">IF(ISNUMBER(CY274), RANK(CY274,CY$11:CY$510), "")</f>
        <v/>
      </c>
      <c r="DA274" s="117" t="str">
        <f aca="false">IF(OR($BK274&lt;&gt;Constants!$B$12,ISBLANK($C274)),"",MAX(AM274,AU274,IF($CH274,BC274,0)))</f>
        <v/>
      </c>
      <c r="DB274" s="117" t="str">
        <f aca="false">IF(ISNUMBER(DA274), RANK(DA274,DA$11:DA$510,1), "")</f>
        <v/>
      </c>
      <c r="DC274" s="117" t="str">
        <f aca="false">IF(OR($BK274&lt;&gt;Constants!$B$12,ISBLANK($C274)),"",MAX(BV274,CF274,CQ274))</f>
        <v/>
      </c>
      <c r="DD274" s="117" t="str">
        <f aca="false">IF(ISNUMBER(DC274),RANK(DC274,DC$11:DC$510),"")</f>
        <v/>
      </c>
      <c r="DE274" s="123" t="str">
        <f aca="false">IFERROR(IF(OR($BK274&lt;&gt;Constants!$B$12, ISBLANK($C274)),"",LARGE(CS274:CU274,2)), 0)</f>
        <v/>
      </c>
      <c r="DF274" s="118" t="str">
        <f aca="false">IF(ISNUMBER(DE274), RANK(DE274,DE$11:DE$510), "")</f>
        <v/>
      </c>
      <c r="DG274" s="117" t="str">
        <f aca="false">IF(ISBLANK($C274),"",IF(BK274=Constants!$B$12,RANK($CX274, $CX$11:$CX$510, 1)+
SUMPRODUCT(--($CX$11:$CX$510=$CX274),--($CZ274&gt;$CZ$11:$CZ$510))+
SUMPRODUCT(--($CX$11:$CX$510=$CX274),--($CZ274=$CZ$11:$CZ$510),--($DB274&gt;$DB$11:$DB$510))+
SUMPRODUCT(--($CX$11:$CX$510=$CX274),--($CZ274=$CZ$11:$CZ$510),--($DB274=$DB$11:$DB$510), --($DD274&gt;$DD$11:$DD$510))+
SUMPRODUCT(--($CX$11:$CX$510=$CX274),--($CZ274=$CZ$11:$CZ$510),--($DB274=$DB$11:$DB$510), --($DD274=$DD$11:$DD$510), --($DF274&gt;$DF$11:$DF$510))
,BK274)
)</f>
        <v/>
      </c>
      <c r="DH274" s="117" t="str">
        <f aca="false">IF(ISBLANK(C274),"",IF(BK274&lt;&gt;Constants!$B$12, BK274, CX274-DG274))</f>
        <v/>
      </c>
      <c r="DI274" s="118"/>
      <c r="DJ274" s="124"/>
      <c r="DK274" s="125" t="str">
        <f aca="false">IF(ISBLANK($C274),"",IF($BK274=Constants!$B$13,$BM274,""))</f>
        <v/>
      </c>
      <c r="DL274" s="124" t="str">
        <f aca="false">IF(ISBLANK($C274),"",IF($BK274&lt;&gt;Constants!$B$12,"",IF(COUNT($CS274:$CU274)=0,"",MATCH($CV274,$CS274:$CU274,0))))</f>
        <v/>
      </c>
      <c r="DM274" s="126" t="str">
        <f aca="false">IF(ISNUMBER($DL274),CHOOSE($DL274,$BR274,$CB274,$CM274),"")</f>
        <v/>
      </c>
      <c r="DN274" s="126" t="str">
        <f aca="false">IF(ISNUMBER($DL274),CHOOSE($DL274,$BT274,$CD274,$CO274),"")</f>
        <v/>
      </c>
      <c r="DO274" s="126" t="str">
        <f aca="false">IF(ISNUMBER($DL274),CHOOSE($DL274,$BV274,$CF274,$CQ274),"")</f>
        <v/>
      </c>
      <c r="DP274" s="127" t="str">
        <f aca="false">IF(ISBLANK(C274),"",IF(BK274&lt;&gt;Constants!$B$12, BK274 ,CW274))</f>
        <v/>
      </c>
      <c r="DQ274" s="128" t="str">
        <f aca="false">IF(ISBLANK($C274),"",IF($BK274&lt;&gt;Constants!$B$12,$BK274,$BL274))</f>
        <v/>
      </c>
      <c r="DR274" s="128" t="str">
        <f aca="false">IF(ISBLANK(C274),"",DH274)</f>
        <v/>
      </c>
      <c r="DS274" s="128" t="str">
        <f aca="false">IF(ISBLANK(C274),"",DG274)</f>
        <v/>
      </c>
      <c r="DT274" s="129" t="str">
        <f aca="false">IF(ISBLANK(C274),
  "",
IF(DS274=Constants!$B$9,COUNTA($C$11:$C510)+2,IF(DS274=Constants!$B$10,COUNTA($C$11:$C510)+1,IF(DS274=Constants!$B$11,COUNTA($C$11:$C510),DS274))))</f>
        <v/>
      </c>
      <c r="DU274" s="3"/>
      <c r="DV274" s="130" t="n">
        <f aca="false">IF(OR(ISNUMBER(DS274),DS274="DQ",DS274="P",DS274="NS"),
    1,
    0
)</f>
        <v>0</v>
      </c>
      <c r="DW274" s="130" t="n">
        <v>264</v>
      </c>
      <c r="DX274" s="130" t="str">
        <f aca="false">IF(ISBLANK($C274),"",IF(ISNUMBER(DT274),DT274+ROW($B274)/1000,""))</f>
        <v/>
      </c>
      <c r="DY274" s="130" t="str">
        <f aca="false">IF(ISNUMBER(DX274), RANK(DX274,DX$11:DX$510,1), "")</f>
        <v/>
      </c>
      <c r="DZ274" s="130" t="str">
        <f aca="false">IF(ISBLANK($C274),
    "",
    $B274
)</f>
        <v/>
      </c>
      <c r="EA274" s="130" t="str">
        <f aca="false">IF(ISBLANK($C274),
    "",
    $C274
)</f>
        <v/>
      </c>
      <c r="EB274" s="130" t="str">
        <f aca="false">IF(ISBLANK($C274),
    "",
    $D274
)</f>
        <v/>
      </c>
      <c r="EC274" s="130" t="str">
        <f aca="false">IF(ISBLANK($C274),"",$DQ274)</f>
        <v/>
      </c>
      <c r="ED274" s="131" t="str">
        <f aca="false">DP274</f>
        <v/>
      </c>
      <c r="EE274" s="130" t="str">
        <f aca="false">IF(ISBLANK($C274),
    "",
    DS274
)</f>
        <v/>
      </c>
      <c r="EF274" s="132" t="str">
        <f aca="false">IF(DW274&gt;DV$10,
    "",
    VLOOKUP(DW274,DY$11:EE772,7,FALSE())
)</f>
        <v/>
      </c>
      <c r="EG274" s="133" t="str">
        <f aca="false">IF(DW274&gt;DV$10,
    "",
    VLOOKUP(DW274,DY$11:EE772,2,FALSE())
)</f>
        <v/>
      </c>
      <c r="EH274" s="133" t="str">
        <f aca="false">IF(DW274&gt;DV$10,
    "",
    VLOOKUP(DW274,DY$11:EE772,3,FALSE())
)</f>
        <v/>
      </c>
      <c r="EI274" s="133" t="str">
        <f aca="false">IF(DW274&gt;DV$10,
    "",
    VLOOKUP(DW274,DY$11:EE772,4,FALSE())
)</f>
        <v/>
      </c>
      <c r="EJ274" s="134" t="str">
        <f aca="false">IF(DW274&gt;DV$10,
    "",
    VLOOKUP(DW274,DY$11:EE772,6,FALSE())
)</f>
        <v/>
      </c>
      <c r="EK274" s="59"/>
    </row>
    <row r="275" customFormat="false" ht="15.75" hidden="false" customHeight="false" outlineLevel="0" collapsed="false">
      <c r="A275" s="3"/>
      <c r="B275" s="155"/>
      <c r="C275" s="156"/>
      <c r="D275" s="96"/>
      <c r="E275" s="157"/>
      <c r="F275" s="148"/>
      <c r="G275" s="148"/>
      <c r="H275" s="149"/>
      <c r="I275" s="150"/>
      <c r="J275" s="151"/>
      <c r="K275" s="151"/>
      <c r="L275" s="151"/>
      <c r="M275" s="151"/>
      <c r="N275" s="152"/>
      <c r="O275" s="103"/>
      <c r="P275" s="148"/>
      <c r="Q275" s="149"/>
      <c r="R275" s="150"/>
      <c r="S275" s="151"/>
      <c r="T275" s="151"/>
      <c r="U275" s="151"/>
      <c r="V275" s="151"/>
      <c r="W275" s="152"/>
      <c r="X275" s="103"/>
      <c r="Y275" s="148"/>
      <c r="Z275" s="149"/>
      <c r="AA275" s="150"/>
      <c r="AB275" s="151"/>
      <c r="AC275" s="151"/>
      <c r="AD275" s="151"/>
      <c r="AE275" s="151"/>
      <c r="AF275" s="152"/>
      <c r="AG275" s="104"/>
      <c r="AH275" s="150"/>
      <c r="AI275" s="73"/>
      <c r="AJ275" s="73" t="str">
        <f aca="false">IF(ISBLANK($C275),
  "",
IF(E275=Constants!$B$7,
  TRUE(),
IF(E275=Constants!$B$8,
  FALSE(),
  TRUE()
)))</f>
        <v/>
      </c>
      <c r="AK275" s="74" t="str">
        <f aca="false">IF(ISBLANK($C275),"",IF(F275=Constants!$B$8,FALSE(),TRUE()))</f>
        <v/>
      </c>
      <c r="AL275" s="74" t="str">
        <f aca="false">IF(ISBLANK($C275),"",COUNTA($G275:$O275)&gt;0)</f>
        <v/>
      </c>
      <c r="AM275" s="74" t="str">
        <f aca="false">IF(OR(ISBLANK($C275),$AL275&lt;&gt;TRUE()),"",IF(ISBLANK(G275),Constants!$B$27,MAX(0,G275)))</f>
        <v/>
      </c>
      <c r="AN275" s="74" t="str">
        <f aca="false">IF(OR(ISBLANK($C275),$AL275&lt;&gt;TRUE()),"",IF(ISBLANK(H275),Constants!$B$28,MAX(0,H275)))</f>
        <v/>
      </c>
      <c r="AO275" s="74" t="str">
        <f aca="false">IF(OR(ISBLANK($C275),$AL275&lt;&gt;TRUE()),"",IF(J275=Constants!$B$7,TRUE(),IF(J275=Constants!$B$8,FALSE(),TRUE())))</f>
        <v/>
      </c>
      <c r="AP275" s="74" t="str">
        <f aca="false">IF(OR(ISBLANK($C275),$AL275&lt;&gt;TRUE()),"",IF(I275=Constants!$B$7,TRUE(),IF(I275=Constants!$B$8,FALSE(),TRUE())))</f>
        <v/>
      </c>
      <c r="AQ275" s="74" t="str">
        <f aca="false">IF(OR(ISBLANK($C275),$AL275&lt;&gt;TRUE()),"",IF(K275=Constants!$B$33,TRUE(),IF(K275=Constants!$B$34,FALSE(),IF(AND(ISNUMBER(O275),OR(ISBLANK(N275),N275=0)),TRUE(),IF(AND(ISBLANK(O275),ISNUMBER(N275),N275&lt;&gt;0),FALSE(),"")))))</f>
        <v/>
      </c>
      <c r="AR275" s="74" t="str">
        <f aca="false">IF(OR(ISBLANK($C275),$AL275&lt;&gt;TRUE()),"",IF(ISBLANK(L275),Constants!$B$35,MAX(0,MIN(Constants!$B$31,L275))))</f>
        <v/>
      </c>
      <c r="AS275" s="74" t="str">
        <f aca="false">IF(OR(ISBLANK($C275),$AL275&lt;&gt;TRUE()),"",IF(ISBLANK(M275),Constants!$B$35,MAX(0,MIN(Constants!$B$32,M275))))</f>
        <v/>
      </c>
      <c r="AT275" s="74" t="str">
        <f aca="false">IF(ISBLANK($C275),"",COUNTA($P275:$X275)&gt;0)</f>
        <v/>
      </c>
      <c r="AU275" s="74" t="str">
        <f aca="false">IF(OR(ISBLANK($C275),$AT275&lt;&gt;TRUE()),"",IF(ISBLANK(P275),Constants!$B$27,MAX(0,P275)))</f>
        <v/>
      </c>
      <c r="AV275" s="74" t="str">
        <f aca="false">IF(OR(ISBLANK($C275),$AT275&lt;&gt;TRUE()),"",IF(ISBLANK(Q275),Constants!$B$28,MAX(0,Q275)))</f>
        <v/>
      </c>
      <c r="AW275" s="74" t="str">
        <f aca="false">IF(OR(ISBLANK($C275),$AT275&lt;&gt;TRUE()),"",IF(S275=Constants!$B$7,TRUE(),IF(S275=Constants!$B$8,FALSE(),TRUE())))</f>
        <v/>
      </c>
      <c r="AX275" s="74" t="str">
        <f aca="false">IF(OR(ISBLANK($C275),$AT275&lt;&gt;TRUE()),"",IF(R275=Constants!$B$7,TRUE(),IF(R275=Constants!$B$8,FALSE(),TRUE())))</f>
        <v/>
      </c>
      <c r="AY275" s="74" t="str">
        <f aca="false">IF(OR(ISBLANK($C275),$AT275&lt;&gt;TRUE()),"",IF(T275=Constants!$B$33,TRUE(),IF(T275=Constants!$B$34,FALSE(),IF(AND(ISNUMBER(X275),OR(ISBLANK(W275),W275=0)),TRUE(),IF(AND(ISBLANK(X275),ISNUMBER(W275),W275&lt;&gt;0),FALSE(),"")))))</f>
        <v/>
      </c>
      <c r="AZ275" s="74" t="str">
        <f aca="false">IF(OR(ISBLANK($C275),$AT275&lt;&gt;TRUE()),"",IF(ISBLANK(U275),Constants!$B$35,MAX(0,MIN(Constants!$B$31,U275))))</f>
        <v/>
      </c>
      <c r="BA275" s="74" t="str">
        <f aca="false">IF(OR(ISBLANK($C275),$AT275&lt;&gt;TRUE()),"",IF(ISBLANK(V275),Constants!$B$35,MAX(0,MIN(Constants!$B$32,V275))))</f>
        <v/>
      </c>
      <c r="BB275" s="74" t="str">
        <f aca="false">IF(ISBLANK($C275),"",COUNTA($Y275:$AG275)&gt;0)</f>
        <v/>
      </c>
      <c r="BC275" s="74" t="str">
        <f aca="false">IF(OR(ISBLANK($C275),$BB275&lt;&gt;TRUE()),"",IF(ISBLANK(Y275),Constants!$B$27,MAX(0,Y275)))</f>
        <v/>
      </c>
      <c r="BD275" s="74" t="str">
        <f aca="false">IF(OR(ISBLANK($C275),$BB275&lt;&gt;TRUE()),"",IF(ISBLANK(Z275),Constants!$B$28,MAX(0,Z275)))</f>
        <v/>
      </c>
      <c r="BE275" s="74" t="str">
        <f aca="false">IF(OR(ISBLANK($C275),$BB275&lt;&gt;TRUE()),"",IF(AB275=Constants!$B$7,TRUE(),IF(AB275=Constants!$B$8,FALSE(),TRUE())))</f>
        <v/>
      </c>
      <c r="BF275" s="74" t="str">
        <f aca="false">IF(OR(ISBLANK($C275),$BB275&lt;&gt;TRUE()),"",IF(AA275=Constants!$B$7,TRUE(),IF(AA275=Constants!$B$8,FALSE(),TRUE())))</f>
        <v/>
      </c>
      <c r="BG275" s="74" t="str">
        <f aca="false">IF(OR(ISBLANK($C275),$BB275&lt;&gt;TRUE()),"",IF(AC275=Constants!$B$33,TRUE(),IF(AC275=Constants!$B$34,FALSE(),IF(AND(ISNUMBER(AG275),OR(ISBLANK(AF275),AF275=0)),TRUE(),IF(AND(ISBLANK(AG275),ISNUMBER(AF275),AF275&lt;&gt;0),FALSE(),"")))))</f>
        <v/>
      </c>
      <c r="BH275" s="74" t="str">
        <f aca="false">IF(OR(ISBLANK($C275),$BB275&lt;&gt;TRUE()),"",IF(ISBLANK(AD275),Constants!$B$35,MAX(0,MIN(Constants!$B$31,AD275))))</f>
        <v/>
      </c>
      <c r="BI275" s="74" t="str">
        <f aca="false">IF(OR(ISBLANK($C275),$BB275&lt;&gt;TRUE()),"",IF(ISBLANK(AE275),Constants!$B$35,MAX(0,MIN(Constants!$B$32,AE275))))</f>
        <v/>
      </c>
      <c r="BJ275" s="75" t="str">
        <f aca="false">IF(ISBLANK($C275),
  "",
IF(AH275=Constants!$B$7,
  TRUE(),
IF(AH275=Constants!$B$8,
  FALSE(),
  FALSE()
)))</f>
        <v/>
      </c>
      <c r="BK275" s="74" t="str">
        <f aca="false">IF(ISBLANK($C275),"",IF($BJ275,Constants!$B$9,IF(COUNTA($E275:$AH275)=0,Constants!$B$10,IF(NOT($AK275),Constants!$B$11,IF(AND(NOT(ISNUMBER($BM275)),COUNTA($O275,$X275,$AG275)&gt;0),Constants!$B$13,Constants!$B$12)))))</f>
        <v/>
      </c>
      <c r="BL275" s="74" t="str">
        <f aca="false">IF(ISBLANK($C275),"",IF($BK275&lt;&gt;Constants!$B$12,$BK275,Constants!$B$4))</f>
        <v/>
      </c>
      <c r="BM275" s="73" t="str">
        <f aca="false">IF(OR(ISBLANK($D$8), NOT(ISNUMBER($D$8))), Constants!$B$17,$D$8)</f>
        <v>ERROR: Set Target Time in cell D8</v>
      </c>
      <c r="BN275" s="73" t="str">
        <f aca="false">IF(OR($BK275&lt;&gt;Constants!$B$12,$AL275&lt;&gt;TRUE()),"",IF(NOT($AO275),TRUE(),IF($AQ275="","",$AQ275)))</f>
        <v/>
      </c>
      <c r="BO275" s="74" t="b">
        <f aca="false">IF(BN275="",FALSE(),IF(NOT($AO275),TRUE(),IF($AQ275,ISNUMBER(O275),ISNUMBER(N275))))</f>
        <v>0</v>
      </c>
      <c r="BP275" s="76" t="str">
        <f aca="false">IF(BO275,IF($AJ275,1,Constants!$B$22)*POWER(Constants!$B$23,MAX($AM275,0))*POWER(Constants!$B$24,MAX($AN275,0)),"")</f>
        <v/>
      </c>
      <c r="BQ275" s="74" t="str">
        <f aca="false">IF(OR($BK275&lt;&gt;Constants!$B$12,NOT($BO275)),"",IF(NOT($AO275),0,Constants!$B$19*IF($AQ275,1,MAX(0,MIN(1,(Constants!$B$20-N275)/Constants!$B$20)))))</f>
        <v/>
      </c>
      <c r="BR275" s="74" t="str">
        <f aca="false">IF(BQ275="","",BQ275*IF($AP275,1,Constants!$B$25)*BP275)</f>
        <v/>
      </c>
      <c r="BS275" s="74" t="str">
        <f aca="false">IF(OR($BK275&lt;&gt;Constants!$B$12,NOT($BO275)),"",IF(NOT($AO275),0,IF(NOT($AQ275),0,MAX(0,Constants!$B$21*(1-ABS(O275-$BM275)/$BM275)))))</f>
        <v/>
      </c>
      <c r="BT275" s="74" t="str">
        <f aca="false">IF(BS275="","",BS275*BP275)</f>
        <v/>
      </c>
      <c r="BU275" s="74" t="str">
        <f aca="false">IF(OR($BK275&lt;&gt;Constants!$B$12,NOT($BO275)),"",IF(OR(NOT($AO275),NOT($AP275)),0,MIN(Constants!$B$18,(Constants!$B$29*$AR275+Constants!$B$30*$AS275)*IF($AQ275,1,MAX(0,MIN(1,(Constants!$B$20-N275)/Constants!$B$20))))))</f>
        <v/>
      </c>
      <c r="BV275" s="74" t="str">
        <f aca="false">IF(BU275="","",BU275*BP275)</f>
        <v/>
      </c>
      <c r="BW275" s="75" t="str">
        <f aca="false">IF(OR($BK275&lt;&gt;Constants!$B$12,NOT($BO275)),"",BR275+BT275+BV275)</f>
        <v/>
      </c>
      <c r="BX275" s="73" t="str">
        <f aca="false">IF(OR($BK275&lt;&gt;Constants!$B$12,$AT275&lt;&gt;TRUE()),"",IF(NOT($AW275),TRUE(),IF($AY275="","",$AY275)))</f>
        <v/>
      </c>
      <c r="BY275" s="74" t="b">
        <f aca="false">IF(BX275="",FALSE(),IF(NOT($AW275),TRUE(),IF($AY275,ISNUMBER(X275),ISNUMBER(W275))))</f>
        <v>0</v>
      </c>
      <c r="BZ275" s="76" t="str">
        <f aca="false">IF(BY275,IF($AJ275,1,Constants!$B$22)*POWER(Constants!$B$23,MAX($AU275,0))*POWER(Constants!$B$24,MAX($AV275,0)),"")</f>
        <v/>
      </c>
      <c r="CA275" s="74" t="str">
        <f aca="false">IF(OR($BK275&lt;&gt;Constants!$B$12,NOT($BY275)),"",IF(NOT($AW275),0,Constants!$B$19*IF($AY275,1,MAX(0,MIN(1,(Constants!$B$20-W275)/Constants!$B$20)))))</f>
        <v/>
      </c>
      <c r="CB275" s="74" t="str">
        <f aca="false">IF(CA275="","",CA275*IF($AX275,1,Constants!$B$25)*BZ275)</f>
        <v/>
      </c>
      <c r="CC275" s="74" t="str">
        <f aca="false">IF(OR($BK275&lt;&gt;Constants!$B$12,NOT($BY275)),"",IF(NOT($AW275),0,IF(NOT($AY275),0,MAX(0,Constants!$B$21*(1-ABS(X275-$BM275)/$BM275)))))</f>
        <v/>
      </c>
      <c r="CD275" s="74" t="str">
        <f aca="false">IF(CC275="","",CC275*BZ275)</f>
        <v/>
      </c>
      <c r="CE275" s="74" t="str">
        <f aca="false">IF(OR($BK275&lt;&gt;Constants!$B$12,NOT($BY275)),"",IF(OR(NOT($AW275),NOT($AX275)),0,MIN(Constants!$B$18,(Constants!$B$29*$AZ275+Constants!$B$30*$BA275)*IF($AY275,1,MAX(0,MIN(1,(Constants!$B$20-W275)/Constants!$B$20))))))</f>
        <v/>
      </c>
      <c r="CF275" s="74" t="str">
        <f aca="false">IF(CE275="","",CE275*BZ275)</f>
        <v/>
      </c>
      <c r="CG275" s="75" t="str">
        <f aca="false">IF(OR($BK275&lt;&gt;Constants!$B$12,NOT($BY275)),"",CB275+CD275+CF275)</f>
        <v/>
      </c>
      <c r="CH275" s="73" t="b">
        <f aca="false">IF(OR(BN275="",BX275=""),TRUE(),BN275&lt;&gt;BX275)</f>
        <v>1</v>
      </c>
      <c r="CI275" s="74" t="str">
        <f aca="false">IF(OR($BK275&lt;&gt;Constants!$B$12,$BB275&lt;&gt;TRUE(),NOT($CH275)),"",IF(NOT($BE275),TRUE(),IF($BG275="","",$BG275)))</f>
        <v/>
      </c>
      <c r="CJ275" s="74" t="b">
        <f aca="false">IF(CI275="",FALSE(),IF(NOT($BE275),TRUE(),IF($BG275,ISNUMBER(AG275),ISNUMBER(AF275))))</f>
        <v>0</v>
      </c>
      <c r="CK275" s="76" t="str">
        <f aca="false">IF(CJ275,IF($AJ275,1,Constants!$B$22)*POWER(Constants!$B$23,MAX($BC275,0))*POWER(Constants!$B$24,MAX($BD275,0)),"")</f>
        <v/>
      </c>
      <c r="CL275" s="74" t="str">
        <f aca="false">IF(OR($BK275&lt;&gt;Constants!$B$12,NOT($CJ275)),"",IF(NOT($BE275),0,Constants!$B$19*IF($BG275,1,MAX(0,MIN(1,(Constants!$B$20-AF275)/Constants!$B$20)))))</f>
        <v/>
      </c>
      <c r="CM275" s="74" t="str">
        <f aca="false">IF(CL275="","",CL275*IF($BF275,1,Constants!$B$25)*CK275)</f>
        <v/>
      </c>
      <c r="CN275" s="74" t="str">
        <f aca="false">IF(OR($BK275&lt;&gt;Constants!$B$12,NOT($CJ275)),"",IF(NOT($BE275),0,IF(NOT($BG275),0,MAX(0,Constants!$B$21*(1-ABS(AG275-$BM275)/$BM275)))))</f>
        <v/>
      </c>
      <c r="CO275" s="74" t="str">
        <f aca="false">IF(CN275="","",CN275*CK275)</f>
        <v/>
      </c>
      <c r="CP275" s="74" t="str">
        <f aca="false">IF(OR($BK275&lt;&gt;Constants!$B$12,NOT($CJ275)),"",IF(OR(NOT($BE275),NOT($BF275)),0,MIN(Constants!$B$18,(Constants!$B$29*$BH275+Constants!$B$30*$BI275)*IF($BG275,1,MAX(0,MIN(1,(Constants!$B$20-AF275)/Constants!$B$20))))))</f>
        <v/>
      </c>
      <c r="CQ275" s="74" t="str">
        <f aca="false">IF(CP275="","",CP275*CK275)</f>
        <v/>
      </c>
      <c r="CR275" s="75" t="str">
        <f aca="false">IF(OR($BK275&lt;&gt;Constants!$B$12,NOT($CJ275)),"",CM275+CO275+CQ275)</f>
        <v/>
      </c>
      <c r="CS275" s="73" t="str">
        <f aca="false">IF(OR($BK275&lt;&gt;Constants!$B$12,ISBLANK($C275)),"",BW275)</f>
        <v/>
      </c>
      <c r="CT275" s="74" t="str">
        <f aca="false">IF(OR($BK275&lt;&gt;Constants!$B$12,ISBLANK($C275)),"",CG275)</f>
        <v/>
      </c>
      <c r="CU275" s="75" t="str">
        <f aca="false">IF(OR($BK275&lt;&gt;Constants!$B$12,ISBLANK($C275)),"",CR275)</f>
        <v/>
      </c>
      <c r="CV275" s="74" t="str">
        <f aca="false">IF(OR($BK275&lt;&gt;Constants!$B$12,ISBLANK($C275)),"",IF(COUNT(CS275:CU275)=0,0,MAX(CS275:CU275)))</f>
        <v/>
      </c>
      <c r="CW275" s="74" t="str">
        <f aca="false">IF($BK275&lt;&gt;Constants!$B$12,"",CV275)</f>
        <v/>
      </c>
      <c r="CX275" s="74" t="str">
        <f aca="false">IF(ISNUMBER(CW275), RANK(CW275,$CW$11:$CW$510), "")</f>
        <v/>
      </c>
      <c r="CY275" s="73" t="str">
        <f aca="false">IF(OR($BK275&lt;&gt;Constants!$B$12,ISBLANK($C275)),"",MAX(BT275,CD275,CO275))</f>
        <v/>
      </c>
      <c r="CZ275" s="74" t="str">
        <f aca="false">IF(ISNUMBER(CY275), RANK(CY275,CY$11:CY$510), "")</f>
        <v/>
      </c>
      <c r="DA275" s="74" t="str">
        <f aca="false">IF(OR($BK275&lt;&gt;Constants!$B$12,ISBLANK($C275)),"",MAX(AM275,AU275,IF($CH275,BC275,0)))</f>
        <v/>
      </c>
      <c r="DB275" s="74" t="str">
        <f aca="false">IF(ISNUMBER(DA275), RANK(DA275,DA$11:DA$510,1), "")</f>
        <v/>
      </c>
      <c r="DC275" s="74" t="str">
        <f aca="false">IF(OR($BK275&lt;&gt;Constants!$B$12,ISBLANK($C275)),"",MAX(BV275,CF275,CQ275))</f>
        <v/>
      </c>
      <c r="DD275" s="74" t="str">
        <f aca="false">IF(ISNUMBER(DC275),RANK(DC275,DC$11:DC$510),"")</f>
        <v/>
      </c>
      <c r="DE275" s="77" t="str">
        <f aca="false">IFERROR(IF(OR($BK275&lt;&gt;Constants!$B$12, ISBLANK($C275)),"",LARGE(CS275:CU275,2)), 0)</f>
        <v/>
      </c>
      <c r="DF275" s="75" t="str">
        <f aca="false">IF(ISNUMBER(DE275), RANK(DE275,DE$11:DE$510), "")</f>
        <v/>
      </c>
      <c r="DG275" s="74" t="str">
        <f aca="false">IF(ISBLANK($C275),"",IF(BK275=Constants!$B$12,RANK($CX275, $CX$11:$CX$510, 1)+
SUMPRODUCT(--($CX$11:$CX$510=$CX275),--($CZ275&gt;$CZ$11:$CZ$510))+
SUMPRODUCT(--($CX$11:$CX$510=$CX275),--($CZ275=$CZ$11:$CZ$510),--($DB275&gt;$DB$11:$DB$510))+
SUMPRODUCT(--($CX$11:$CX$510=$CX275),--($CZ275=$CZ$11:$CZ$510),--($DB275=$DB$11:$DB$510), --($DD275&gt;$DD$11:$DD$510))+
SUMPRODUCT(--($CX$11:$CX$510=$CX275),--($CZ275=$CZ$11:$CZ$510),--($DB275=$DB$11:$DB$510), --($DD275=$DD$11:$DD$510), --($DF275&gt;$DF$11:$DF$510))
,BK275)
)</f>
        <v/>
      </c>
      <c r="DH275" s="74" t="str">
        <f aca="false">IF(ISBLANK(C275),"",IF(BK275&lt;&gt;Constants!$B$12, BK275, CX275-DG275))</f>
        <v/>
      </c>
      <c r="DI275" s="75"/>
      <c r="DJ275" s="78"/>
      <c r="DK275" s="79" t="str">
        <f aca="false">IF(ISBLANK($C275),"",IF($BK275=Constants!$B$13,$BM275,""))</f>
        <v/>
      </c>
      <c r="DL275" s="78" t="str">
        <f aca="false">IF(ISBLANK($C275),"",IF($BK275&lt;&gt;Constants!$B$12,"",IF(COUNT($CS275:$CU275)=0,"",MATCH($CV275,$CS275:$CU275,0))))</f>
        <v/>
      </c>
      <c r="DM275" s="80" t="str">
        <f aca="false">IF(ISNUMBER($DL275),CHOOSE($DL275,$BR275,$CB275,$CM275),"")</f>
        <v/>
      </c>
      <c r="DN275" s="80" t="str">
        <f aca="false">IF(ISNUMBER($DL275),CHOOSE($DL275,$BT275,$CD275,$CO275),"")</f>
        <v/>
      </c>
      <c r="DO275" s="80" t="str">
        <f aca="false">IF(ISNUMBER($DL275),CHOOSE($DL275,$BV275,$CF275,$CQ275),"")</f>
        <v/>
      </c>
      <c r="DP275" s="81" t="str">
        <f aca="false">IF(ISBLANK(C275),"",IF(BK275&lt;&gt;Constants!$B$12, BK275 ,CW275))</f>
        <v/>
      </c>
      <c r="DQ275" s="82" t="str">
        <f aca="false">IF(ISBLANK($C275),"",IF($BK275&lt;&gt;Constants!$B$12,$BK275,$BL275))</f>
        <v/>
      </c>
      <c r="DR275" s="82" t="str">
        <f aca="false">IF(ISBLANK(C275),"",DH275)</f>
        <v/>
      </c>
      <c r="DS275" s="82" t="str">
        <f aca="false">IF(ISBLANK(C275),"",DG275)</f>
        <v/>
      </c>
      <c r="DT275" s="83" t="str">
        <f aca="false">IF(ISBLANK(C275),
  "",
IF(DS275=Constants!$B$9,COUNTA($C$11:$C510)+2,IF(DS275=Constants!$B$10,COUNTA($C$11:$C510)+1,IF(DS275=Constants!$B$11,COUNTA($C$11:$C510),DS275))))</f>
        <v/>
      </c>
      <c r="DU275" s="3"/>
      <c r="DV275" s="84" t="n">
        <f aca="false">IF(OR(ISNUMBER(DS275),DS275="DQ",DS275="P",DS275="NS"),
    1,
    0
)</f>
        <v>0</v>
      </c>
      <c r="DW275" s="84" t="n">
        <v>265</v>
      </c>
      <c r="DX275" s="84" t="str">
        <f aca="false">IF(ISBLANK($C275),"",IF(ISNUMBER(DT275),DT275+ROW($B275)/1000,""))</f>
        <v/>
      </c>
      <c r="DY275" s="84" t="str">
        <f aca="false">IF(ISNUMBER(DX275), RANK(DX275,DX$11:DX$510,1), "")</f>
        <v/>
      </c>
      <c r="DZ275" s="84" t="str">
        <f aca="false">IF(ISBLANK($C275),
    "",
    $B275
)</f>
        <v/>
      </c>
      <c r="EA275" s="84" t="str">
        <f aca="false">IF(ISBLANK($C275),
    "",
    $C275
)</f>
        <v/>
      </c>
      <c r="EB275" s="84" t="str">
        <f aca="false">IF(ISBLANK($C275),
    "",
    $D275
)</f>
        <v/>
      </c>
      <c r="EC275" s="84" t="str">
        <f aca="false">IF(ISBLANK($C275),"",$DQ275)</f>
        <v/>
      </c>
      <c r="ED275" s="86" t="str">
        <f aca="false">DP275</f>
        <v/>
      </c>
      <c r="EE275" s="84" t="str">
        <f aca="false">IF(ISBLANK($C275),
    "",
    DS275
)</f>
        <v/>
      </c>
      <c r="EF275" s="87" t="str">
        <f aca="false">IF(DW275&gt;DV$10,
    "",
    VLOOKUP(DW275,DY$11:EE773,7,FALSE())
)</f>
        <v/>
      </c>
      <c r="EG275" s="88" t="str">
        <f aca="false">IF(DW275&gt;DV$10,
    "",
    VLOOKUP(DW275,DY$11:EE773,2,FALSE())
)</f>
        <v/>
      </c>
      <c r="EH275" s="88" t="str">
        <f aca="false">IF(DW275&gt;DV$10,
    "",
    VLOOKUP(DW275,DY$11:EE773,3,FALSE())
)</f>
        <v/>
      </c>
      <c r="EI275" s="88" t="str">
        <f aca="false">IF(DW275&gt;DV$10,
    "",
    VLOOKUP(DW275,DY$11:EE773,4,FALSE())
)</f>
        <v/>
      </c>
      <c r="EJ275" s="89" t="str">
        <f aca="false">IF(DW275&gt;DV$10,
    "",
    VLOOKUP(DW275,DY$11:EE773,6,FALSE())
)</f>
        <v/>
      </c>
      <c r="EK275" s="59"/>
    </row>
    <row r="276" customFormat="false" ht="15.75" hidden="false" customHeight="false" outlineLevel="0" collapsed="false">
      <c r="A276" s="3"/>
      <c r="B276" s="155"/>
      <c r="C276" s="156"/>
      <c r="D276" s="96"/>
      <c r="E276" s="157"/>
      <c r="F276" s="148"/>
      <c r="G276" s="148"/>
      <c r="H276" s="149"/>
      <c r="I276" s="150"/>
      <c r="J276" s="151"/>
      <c r="K276" s="151"/>
      <c r="L276" s="151"/>
      <c r="M276" s="151"/>
      <c r="N276" s="152"/>
      <c r="O276" s="103"/>
      <c r="P276" s="148"/>
      <c r="Q276" s="149"/>
      <c r="R276" s="150"/>
      <c r="S276" s="151"/>
      <c r="T276" s="151"/>
      <c r="U276" s="151"/>
      <c r="V276" s="151"/>
      <c r="W276" s="152"/>
      <c r="X276" s="103"/>
      <c r="Y276" s="148"/>
      <c r="Z276" s="149"/>
      <c r="AA276" s="150"/>
      <c r="AB276" s="151"/>
      <c r="AC276" s="151"/>
      <c r="AD276" s="151"/>
      <c r="AE276" s="151"/>
      <c r="AF276" s="152"/>
      <c r="AG276" s="104"/>
      <c r="AH276" s="150"/>
      <c r="AI276" s="73"/>
      <c r="AJ276" s="73" t="str">
        <f aca="false">IF(ISBLANK($C276),
  "",
IF(E276=Constants!$B$7,
  TRUE(),
IF(E276=Constants!$B$8,
  FALSE(),
  TRUE()
)))</f>
        <v/>
      </c>
      <c r="AK276" s="74" t="str">
        <f aca="false">IF(ISBLANK($C276),"",IF(F276=Constants!$B$8,FALSE(),TRUE()))</f>
        <v/>
      </c>
      <c r="AL276" s="74" t="str">
        <f aca="false">IF(ISBLANK($C276),"",COUNTA($G276:$O276)&gt;0)</f>
        <v/>
      </c>
      <c r="AM276" s="74" t="str">
        <f aca="false">IF(OR(ISBLANK($C276),$AL276&lt;&gt;TRUE()),"",IF(ISBLANK(G276),Constants!$B$27,MAX(0,G276)))</f>
        <v/>
      </c>
      <c r="AN276" s="74" t="str">
        <f aca="false">IF(OR(ISBLANK($C276),$AL276&lt;&gt;TRUE()),"",IF(ISBLANK(H276),Constants!$B$28,MAX(0,H276)))</f>
        <v/>
      </c>
      <c r="AO276" s="74" t="str">
        <f aca="false">IF(OR(ISBLANK($C276),$AL276&lt;&gt;TRUE()),"",IF(J276=Constants!$B$7,TRUE(),IF(J276=Constants!$B$8,FALSE(),TRUE())))</f>
        <v/>
      </c>
      <c r="AP276" s="74" t="str">
        <f aca="false">IF(OR(ISBLANK($C276),$AL276&lt;&gt;TRUE()),"",IF(I276=Constants!$B$7,TRUE(),IF(I276=Constants!$B$8,FALSE(),TRUE())))</f>
        <v/>
      </c>
      <c r="AQ276" s="74" t="str">
        <f aca="false">IF(OR(ISBLANK($C276),$AL276&lt;&gt;TRUE()),"",IF(K276=Constants!$B$33,TRUE(),IF(K276=Constants!$B$34,FALSE(),IF(AND(ISNUMBER(O276),OR(ISBLANK(N276),N276=0)),TRUE(),IF(AND(ISBLANK(O276),ISNUMBER(N276),N276&lt;&gt;0),FALSE(),"")))))</f>
        <v/>
      </c>
      <c r="AR276" s="74" t="str">
        <f aca="false">IF(OR(ISBLANK($C276),$AL276&lt;&gt;TRUE()),"",IF(ISBLANK(L276),Constants!$B$35,MAX(0,MIN(Constants!$B$31,L276))))</f>
        <v/>
      </c>
      <c r="AS276" s="74" t="str">
        <f aca="false">IF(OR(ISBLANK($C276),$AL276&lt;&gt;TRUE()),"",IF(ISBLANK(M276),Constants!$B$35,MAX(0,MIN(Constants!$B$32,M276))))</f>
        <v/>
      </c>
      <c r="AT276" s="74" t="str">
        <f aca="false">IF(ISBLANK($C276),"",COUNTA($P276:$X276)&gt;0)</f>
        <v/>
      </c>
      <c r="AU276" s="74" t="str">
        <f aca="false">IF(OR(ISBLANK($C276),$AT276&lt;&gt;TRUE()),"",IF(ISBLANK(P276),Constants!$B$27,MAX(0,P276)))</f>
        <v/>
      </c>
      <c r="AV276" s="74" t="str">
        <f aca="false">IF(OR(ISBLANK($C276),$AT276&lt;&gt;TRUE()),"",IF(ISBLANK(Q276),Constants!$B$28,MAX(0,Q276)))</f>
        <v/>
      </c>
      <c r="AW276" s="74" t="str">
        <f aca="false">IF(OR(ISBLANK($C276),$AT276&lt;&gt;TRUE()),"",IF(S276=Constants!$B$7,TRUE(),IF(S276=Constants!$B$8,FALSE(),TRUE())))</f>
        <v/>
      </c>
      <c r="AX276" s="74" t="str">
        <f aca="false">IF(OR(ISBLANK($C276),$AT276&lt;&gt;TRUE()),"",IF(R276=Constants!$B$7,TRUE(),IF(R276=Constants!$B$8,FALSE(),TRUE())))</f>
        <v/>
      </c>
      <c r="AY276" s="74" t="str">
        <f aca="false">IF(OR(ISBLANK($C276),$AT276&lt;&gt;TRUE()),"",IF(T276=Constants!$B$33,TRUE(),IF(T276=Constants!$B$34,FALSE(),IF(AND(ISNUMBER(X276),OR(ISBLANK(W276),W276=0)),TRUE(),IF(AND(ISBLANK(X276),ISNUMBER(W276),W276&lt;&gt;0),FALSE(),"")))))</f>
        <v/>
      </c>
      <c r="AZ276" s="74" t="str">
        <f aca="false">IF(OR(ISBLANK($C276),$AT276&lt;&gt;TRUE()),"",IF(ISBLANK(U276),Constants!$B$35,MAX(0,MIN(Constants!$B$31,U276))))</f>
        <v/>
      </c>
      <c r="BA276" s="74" t="str">
        <f aca="false">IF(OR(ISBLANK($C276),$AT276&lt;&gt;TRUE()),"",IF(ISBLANK(V276),Constants!$B$35,MAX(0,MIN(Constants!$B$32,V276))))</f>
        <v/>
      </c>
      <c r="BB276" s="74" t="str">
        <f aca="false">IF(ISBLANK($C276),"",COUNTA($Y276:$AG276)&gt;0)</f>
        <v/>
      </c>
      <c r="BC276" s="74" t="str">
        <f aca="false">IF(OR(ISBLANK($C276),$BB276&lt;&gt;TRUE()),"",IF(ISBLANK(Y276),Constants!$B$27,MAX(0,Y276)))</f>
        <v/>
      </c>
      <c r="BD276" s="74" t="str">
        <f aca="false">IF(OR(ISBLANK($C276),$BB276&lt;&gt;TRUE()),"",IF(ISBLANK(Z276),Constants!$B$28,MAX(0,Z276)))</f>
        <v/>
      </c>
      <c r="BE276" s="74" t="str">
        <f aca="false">IF(OR(ISBLANK($C276),$BB276&lt;&gt;TRUE()),"",IF(AB276=Constants!$B$7,TRUE(),IF(AB276=Constants!$B$8,FALSE(),TRUE())))</f>
        <v/>
      </c>
      <c r="BF276" s="74" t="str">
        <f aca="false">IF(OR(ISBLANK($C276),$BB276&lt;&gt;TRUE()),"",IF(AA276=Constants!$B$7,TRUE(),IF(AA276=Constants!$B$8,FALSE(),TRUE())))</f>
        <v/>
      </c>
      <c r="BG276" s="74" t="str">
        <f aca="false">IF(OR(ISBLANK($C276),$BB276&lt;&gt;TRUE()),"",IF(AC276=Constants!$B$33,TRUE(),IF(AC276=Constants!$B$34,FALSE(),IF(AND(ISNUMBER(AG276),OR(ISBLANK(AF276),AF276=0)),TRUE(),IF(AND(ISBLANK(AG276),ISNUMBER(AF276),AF276&lt;&gt;0),FALSE(),"")))))</f>
        <v/>
      </c>
      <c r="BH276" s="74" t="str">
        <f aca="false">IF(OR(ISBLANK($C276),$BB276&lt;&gt;TRUE()),"",IF(ISBLANK(AD276),Constants!$B$35,MAX(0,MIN(Constants!$B$31,AD276))))</f>
        <v/>
      </c>
      <c r="BI276" s="74" t="str">
        <f aca="false">IF(OR(ISBLANK($C276),$BB276&lt;&gt;TRUE()),"",IF(ISBLANK(AE276),Constants!$B$35,MAX(0,MIN(Constants!$B$32,AE276))))</f>
        <v/>
      </c>
      <c r="BJ276" s="75" t="str">
        <f aca="false">IF(ISBLANK($C276),
  "",
IF(AH276=Constants!$B$7,
  TRUE(),
IF(AH276=Constants!$B$8,
  FALSE(),
  FALSE()
)))</f>
        <v/>
      </c>
      <c r="BK276" s="74" t="str">
        <f aca="false">IF(ISBLANK($C276),"",IF($BJ276,Constants!$B$9,IF(COUNTA($E276:$AH276)=0,Constants!$B$10,IF(NOT($AK276),Constants!$B$11,IF(AND(NOT(ISNUMBER($BM276)),COUNTA($O276,$X276,$AG276)&gt;0),Constants!$B$13,Constants!$B$12)))))</f>
        <v/>
      </c>
      <c r="BL276" s="74" t="str">
        <f aca="false">IF(ISBLANK($C276),"",IF($BK276&lt;&gt;Constants!$B$12,$BK276,Constants!$B$4))</f>
        <v/>
      </c>
      <c r="BM276" s="73" t="str">
        <f aca="false">IF(OR(ISBLANK($D$8), NOT(ISNUMBER($D$8))), Constants!$B$17,$D$8)</f>
        <v>ERROR: Set Target Time in cell D8</v>
      </c>
      <c r="BN276" s="73" t="str">
        <f aca="false">IF(OR($BK276&lt;&gt;Constants!$B$12,$AL276&lt;&gt;TRUE()),"",IF(NOT($AO276),TRUE(),IF($AQ276="","",$AQ276)))</f>
        <v/>
      </c>
      <c r="BO276" s="74" t="b">
        <f aca="false">IF(BN276="",FALSE(),IF(NOT($AO276),TRUE(),IF($AQ276,ISNUMBER(O276),ISNUMBER(N276))))</f>
        <v>0</v>
      </c>
      <c r="BP276" s="76" t="str">
        <f aca="false">IF(BO276,IF($AJ276,1,Constants!$B$22)*POWER(Constants!$B$23,MAX($AM276,0))*POWER(Constants!$B$24,MAX($AN276,0)),"")</f>
        <v/>
      </c>
      <c r="BQ276" s="74" t="str">
        <f aca="false">IF(OR($BK276&lt;&gt;Constants!$B$12,NOT($BO276)),"",IF(NOT($AO276),0,Constants!$B$19*IF($AQ276,1,MAX(0,MIN(1,(Constants!$B$20-N276)/Constants!$B$20)))))</f>
        <v/>
      </c>
      <c r="BR276" s="74" t="str">
        <f aca="false">IF(BQ276="","",BQ276*IF($AP276,1,Constants!$B$25)*BP276)</f>
        <v/>
      </c>
      <c r="BS276" s="74" t="str">
        <f aca="false">IF(OR($BK276&lt;&gt;Constants!$B$12,NOT($BO276)),"",IF(NOT($AO276),0,IF(NOT($AQ276),0,MAX(0,Constants!$B$21*(1-ABS(O276-$BM276)/$BM276)))))</f>
        <v/>
      </c>
      <c r="BT276" s="74" t="str">
        <f aca="false">IF(BS276="","",BS276*BP276)</f>
        <v/>
      </c>
      <c r="BU276" s="74" t="str">
        <f aca="false">IF(OR($BK276&lt;&gt;Constants!$B$12,NOT($BO276)),"",IF(OR(NOT($AO276),NOT($AP276)),0,MIN(Constants!$B$18,(Constants!$B$29*$AR276+Constants!$B$30*$AS276)*IF($AQ276,1,MAX(0,MIN(1,(Constants!$B$20-N276)/Constants!$B$20))))))</f>
        <v/>
      </c>
      <c r="BV276" s="74" t="str">
        <f aca="false">IF(BU276="","",BU276*BP276)</f>
        <v/>
      </c>
      <c r="BW276" s="75" t="str">
        <f aca="false">IF(OR($BK276&lt;&gt;Constants!$B$12,NOT($BO276)),"",BR276+BT276+BV276)</f>
        <v/>
      </c>
      <c r="BX276" s="73" t="str">
        <f aca="false">IF(OR($BK276&lt;&gt;Constants!$B$12,$AT276&lt;&gt;TRUE()),"",IF(NOT($AW276),TRUE(),IF($AY276="","",$AY276)))</f>
        <v/>
      </c>
      <c r="BY276" s="74" t="b">
        <f aca="false">IF(BX276="",FALSE(),IF(NOT($AW276),TRUE(),IF($AY276,ISNUMBER(X276),ISNUMBER(W276))))</f>
        <v>0</v>
      </c>
      <c r="BZ276" s="76" t="str">
        <f aca="false">IF(BY276,IF($AJ276,1,Constants!$B$22)*POWER(Constants!$B$23,MAX($AU276,0))*POWER(Constants!$B$24,MAX($AV276,0)),"")</f>
        <v/>
      </c>
      <c r="CA276" s="74" t="str">
        <f aca="false">IF(OR($BK276&lt;&gt;Constants!$B$12,NOT($BY276)),"",IF(NOT($AW276),0,Constants!$B$19*IF($AY276,1,MAX(0,MIN(1,(Constants!$B$20-W276)/Constants!$B$20)))))</f>
        <v/>
      </c>
      <c r="CB276" s="74" t="str">
        <f aca="false">IF(CA276="","",CA276*IF($AX276,1,Constants!$B$25)*BZ276)</f>
        <v/>
      </c>
      <c r="CC276" s="74" t="str">
        <f aca="false">IF(OR($BK276&lt;&gt;Constants!$B$12,NOT($BY276)),"",IF(NOT($AW276),0,IF(NOT($AY276),0,MAX(0,Constants!$B$21*(1-ABS(X276-$BM276)/$BM276)))))</f>
        <v/>
      </c>
      <c r="CD276" s="74" t="str">
        <f aca="false">IF(CC276="","",CC276*BZ276)</f>
        <v/>
      </c>
      <c r="CE276" s="74" t="str">
        <f aca="false">IF(OR($BK276&lt;&gt;Constants!$B$12,NOT($BY276)),"",IF(OR(NOT($AW276),NOT($AX276)),0,MIN(Constants!$B$18,(Constants!$B$29*$AZ276+Constants!$B$30*$BA276)*IF($AY276,1,MAX(0,MIN(1,(Constants!$B$20-W276)/Constants!$B$20))))))</f>
        <v/>
      </c>
      <c r="CF276" s="74" t="str">
        <f aca="false">IF(CE276="","",CE276*BZ276)</f>
        <v/>
      </c>
      <c r="CG276" s="75" t="str">
        <f aca="false">IF(OR($BK276&lt;&gt;Constants!$B$12,NOT($BY276)),"",CB276+CD276+CF276)</f>
        <v/>
      </c>
      <c r="CH276" s="73" t="b">
        <f aca="false">IF(OR(BN276="",BX276=""),TRUE(),BN276&lt;&gt;BX276)</f>
        <v>1</v>
      </c>
      <c r="CI276" s="74" t="str">
        <f aca="false">IF(OR($BK276&lt;&gt;Constants!$B$12,$BB276&lt;&gt;TRUE(),NOT($CH276)),"",IF(NOT($BE276),TRUE(),IF($BG276="","",$BG276)))</f>
        <v/>
      </c>
      <c r="CJ276" s="74" t="b">
        <f aca="false">IF(CI276="",FALSE(),IF(NOT($BE276),TRUE(),IF($BG276,ISNUMBER(AG276),ISNUMBER(AF276))))</f>
        <v>0</v>
      </c>
      <c r="CK276" s="76" t="str">
        <f aca="false">IF(CJ276,IF($AJ276,1,Constants!$B$22)*POWER(Constants!$B$23,MAX($BC276,0))*POWER(Constants!$B$24,MAX($BD276,0)),"")</f>
        <v/>
      </c>
      <c r="CL276" s="74" t="str">
        <f aca="false">IF(OR($BK276&lt;&gt;Constants!$B$12,NOT($CJ276)),"",IF(NOT($BE276),0,Constants!$B$19*IF($BG276,1,MAX(0,MIN(1,(Constants!$B$20-AF276)/Constants!$B$20)))))</f>
        <v/>
      </c>
      <c r="CM276" s="74" t="str">
        <f aca="false">IF(CL276="","",CL276*IF($BF276,1,Constants!$B$25)*CK276)</f>
        <v/>
      </c>
      <c r="CN276" s="74" t="str">
        <f aca="false">IF(OR($BK276&lt;&gt;Constants!$B$12,NOT($CJ276)),"",IF(NOT($BE276),0,IF(NOT($BG276),0,MAX(0,Constants!$B$21*(1-ABS(AG276-$BM276)/$BM276)))))</f>
        <v/>
      </c>
      <c r="CO276" s="74" t="str">
        <f aca="false">IF(CN276="","",CN276*CK276)</f>
        <v/>
      </c>
      <c r="CP276" s="74" t="str">
        <f aca="false">IF(OR($BK276&lt;&gt;Constants!$B$12,NOT($CJ276)),"",IF(OR(NOT($BE276),NOT($BF276)),0,MIN(Constants!$B$18,(Constants!$B$29*$BH276+Constants!$B$30*$BI276)*IF($BG276,1,MAX(0,MIN(1,(Constants!$B$20-AF276)/Constants!$B$20))))))</f>
        <v/>
      </c>
      <c r="CQ276" s="74" t="str">
        <f aca="false">IF(CP276="","",CP276*CK276)</f>
        <v/>
      </c>
      <c r="CR276" s="75" t="str">
        <f aca="false">IF(OR($BK276&lt;&gt;Constants!$B$12,NOT($CJ276)),"",CM276+CO276+CQ276)</f>
        <v/>
      </c>
      <c r="CS276" s="73" t="str">
        <f aca="false">IF(OR($BK276&lt;&gt;Constants!$B$12,ISBLANK($C276)),"",BW276)</f>
        <v/>
      </c>
      <c r="CT276" s="74" t="str">
        <f aca="false">IF(OR($BK276&lt;&gt;Constants!$B$12,ISBLANK($C276)),"",CG276)</f>
        <v/>
      </c>
      <c r="CU276" s="75" t="str">
        <f aca="false">IF(OR($BK276&lt;&gt;Constants!$B$12,ISBLANK($C276)),"",CR276)</f>
        <v/>
      </c>
      <c r="CV276" s="74" t="str">
        <f aca="false">IF(OR($BK276&lt;&gt;Constants!$B$12,ISBLANK($C276)),"",IF(COUNT(CS276:CU276)=0,0,MAX(CS276:CU276)))</f>
        <v/>
      </c>
      <c r="CW276" s="74" t="str">
        <f aca="false">IF($BK276&lt;&gt;Constants!$B$12,"",CV276)</f>
        <v/>
      </c>
      <c r="CX276" s="74" t="str">
        <f aca="false">IF(ISNUMBER(CW276), RANK(CW276,$CW$11:$CW$510), "")</f>
        <v/>
      </c>
      <c r="CY276" s="73" t="str">
        <f aca="false">IF(OR($BK276&lt;&gt;Constants!$B$12,ISBLANK($C276)),"",MAX(BT276,CD276,CO276))</f>
        <v/>
      </c>
      <c r="CZ276" s="74" t="str">
        <f aca="false">IF(ISNUMBER(CY276), RANK(CY276,CY$11:CY$510), "")</f>
        <v/>
      </c>
      <c r="DA276" s="74" t="str">
        <f aca="false">IF(OR($BK276&lt;&gt;Constants!$B$12,ISBLANK($C276)),"",MAX(AM276,AU276,IF($CH276,BC276,0)))</f>
        <v/>
      </c>
      <c r="DB276" s="74" t="str">
        <f aca="false">IF(ISNUMBER(DA276), RANK(DA276,DA$11:DA$510,1), "")</f>
        <v/>
      </c>
      <c r="DC276" s="74" t="str">
        <f aca="false">IF(OR($BK276&lt;&gt;Constants!$B$12,ISBLANK($C276)),"",MAX(BV276,CF276,CQ276))</f>
        <v/>
      </c>
      <c r="DD276" s="74" t="str">
        <f aca="false">IF(ISNUMBER(DC276),RANK(DC276,DC$11:DC$510),"")</f>
        <v/>
      </c>
      <c r="DE276" s="77" t="str">
        <f aca="false">IFERROR(IF(OR($BK276&lt;&gt;Constants!$B$12, ISBLANK($C276)),"",LARGE(CS276:CU276,2)), 0)</f>
        <v/>
      </c>
      <c r="DF276" s="75" t="str">
        <f aca="false">IF(ISNUMBER(DE276), RANK(DE276,DE$11:DE$510), "")</f>
        <v/>
      </c>
      <c r="DG276" s="74" t="str">
        <f aca="false">IF(ISBLANK($C276),"",IF(BK276=Constants!$B$12,RANK($CX276, $CX$11:$CX$510, 1)+
SUMPRODUCT(--($CX$11:$CX$510=$CX276),--($CZ276&gt;$CZ$11:$CZ$510))+
SUMPRODUCT(--($CX$11:$CX$510=$CX276),--($CZ276=$CZ$11:$CZ$510),--($DB276&gt;$DB$11:$DB$510))+
SUMPRODUCT(--($CX$11:$CX$510=$CX276),--($CZ276=$CZ$11:$CZ$510),--($DB276=$DB$11:$DB$510), --($DD276&gt;$DD$11:$DD$510))+
SUMPRODUCT(--($CX$11:$CX$510=$CX276),--($CZ276=$CZ$11:$CZ$510),--($DB276=$DB$11:$DB$510), --($DD276=$DD$11:$DD$510), --($DF276&gt;$DF$11:$DF$510))
,BK276)
)</f>
        <v/>
      </c>
      <c r="DH276" s="74" t="str">
        <f aca="false">IF(ISBLANK(C276),"",IF(BK276&lt;&gt;Constants!$B$12, BK276, CX276-DG276))</f>
        <v/>
      </c>
      <c r="DI276" s="75"/>
      <c r="DJ276" s="78"/>
      <c r="DK276" s="79" t="str">
        <f aca="false">IF(ISBLANK($C276),"",IF($BK276=Constants!$B$13,$BM276,""))</f>
        <v/>
      </c>
      <c r="DL276" s="78" t="str">
        <f aca="false">IF(ISBLANK($C276),"",IF($BK276&lt;&gt;Constants!$B$12,"",IF(COUNT($CS276:$CU276)=0,"",MATCH($CV276,$CS276:$CU276,0))))</f>
        <v/>
      </c>
      <c r="DM276" s="80" t="str">
        <f aca="false">IF(ISNUMBER($DL276),CHOOSE($DL276,$BR276,$CB276,$CM276),"")</f>
        <v/>
      </c>
      <c r="DN276" s="80" t="str">
        <f aca="false">IF(ISNUMBER($DL276),CHOOSE($DL276,$BT276,$CD276,$CO276),"")</f>
        <v/>
      </c>
      <c r="DO276" s="80" t="str">
        <f aca="false">IF(ISNUMBER($DL276),CHOOSE($DL276,$BV276,$CF276,$CQ276),"")</f>
        <v/>
      </c>
      <c r="DP276" s="81" t="str">
        <f aca="false">IF(ISBLANK(C276),"",IF(BK276&lt;&gt;Constants!$B$12, BK276 ,CW276))</f>
        <v/>
      </c>
      <c r="DQ276" s="82" t="str">
        <f aca="false">IF(ISBLANK($C276),"",IF($BK276&lt;&gt;Constants!$B$12,$BK276,$BL276))</f>
        <v/>
      </c>
      <c r="DR276" s="82" t="str">
        <f aca="false">IF(ISBLANK(C276),"",DH276)</f>
        <v/>
      </c>
      <c r="DS276" s="82" t="str">
        <f aca="false">IF(ISBLANK(C276),"",DG276)</f>
        <v/>
      </c>
      <c r="DT276" s="83" t="str">
        <f aca="false">IF(ISBLANK(C276),
  "",
IF(DS276=Constants!$B$9,COUNTA($C$11:$C510)+2,IF(DS276=Constants!$B$10,COUNTA($C$11:$C510)+1,IF(DS276=Constants!$B$11,COUNTA($C$11:$C510),DS276))))</f>
        <v/>
      </c>
      <c r="DU276" s="3"/>
      <c r="DV276" s="84" t="n">
        <f aca="false">IF(OR(ISNUMBER(DS276),DS276="DQ",DS276="P",DS276="NS"),
    1,
    0
)</f>
        <v>0</v>
      </c>
      <c r="DW276" s="84" t="n">
        <v>266</v>
      </c>
      <c r="DX276" s="84" t="str">
        <f aca="false">IF(ISBLANK($C276),"",IF(ISNUMBER(DT276),DT276+ROW($B276)/1000,""))</f>
        <v/>
      </c>
      <c r="DY276" s="84" t="str">
        <f aca="false">IF(ISNUMBER(DX276), RANK(DX276,DX$11:DX$510,1), "")</f>
        <v/>
      </c>
      <c r="DZ276" s="84" t="str">
        <f aca="false">IF(ISBLANK($C276),
    "",
    $B276
)</f>
        <v/>
      </c>
      <c r="EA276" s="84" t="str">
        <f aca="false">IF(ISBLANK($C276),
    "",
    $C276
)</f>
        <v/>
      </c>
      <c r="EB276" s="84" t="str">
        <f aca="false">IF(ISBLANK($C276),
    "",
    $D276
)</f>
        <v/>
      </c>
      <c r="EC276" s="84" t="str">
        <f aca="false">IF(ISBLANK($C276),"",$DQ276)</f>
        <v/>
      </c>
      <c r="ED276" s="86" t="str">
        <f aca="false">DP276</f>
        <v/>
      </c>
      <c r="EE276" s="84" t="str">
        <f aca="false">IF(ISBLANK($C276),
    "",
    DS276
)</f>
        <v/>
      </c>
      <c r="EF276" s="87" t="str">
        <f aca="false">IF(DW276&gt;DV$10,
    "",
    VLOOKUP(DW276,DY$11:EE774,7,FALSE())
)</f>
        <v/>
      </c>
      <c r="EG276" s="88" t="str">
        <f aca="false">IF(DW276&gt;DV$10,
    "",
    VLOOKUP(DW276,DY$11:EE774,2,FALSE())
)</f>
        <v/>
      </c>
      <c r="EH276" s="88" t="str">
        <f aca="false">IF(DW276&gt;DV$10,
    "",
    VLOOKUP(DW276,DY$11:EE774,3,FALSE())
)</f>
        <v/>
      </c>
      <c r="EI276" s="88" t="str">
        <f aca="false">IF(DW276&gt;DV$10,
    "",
    VLOOKUP(DW276,DY$11:EE774,4,FALSE())
)</f>
        <v/>
      </c>
      <c r="EJ276" s="89" t="str">
        <f aca="false">IF(DW276&gt;DV$10,
    "",
    VLOOKUP(DW276,DY$11:EE774,6,FALSE())
)</f>
        <v/>
      </c>
      <c r="EK276" s="59"/>
    </row>
    <row r="277" customFormat="false" ht="15.75" hidden="false" customHeight="false" outlineLevel="0" collapsed="false">
      <c r="A277" s="3"/>
      <c r="B277" s="155"/>
      <c r="C277" s="156"/>
      <c r="D277" s="96"/>
      <c r="E277" s="157"/>
      <c r="F277" s="148"/>
      <c r="G277" s="148"/>
      <c r="H277" s="149"/>
      <c r="I277" s="150"/>
      <c r="J277" s="151"/>
      <c r="K277" s="151"/>
      <c r="L277" s="151"/>
      <c r="M277" s="151"/>
      <c r="N277" s="152"/>
      <c r="O277" s="103"/>
      <c r="P277" s="148"/>
      <c r="Q277" s="149"/>
      <c r="R277" s="150"/>
      <c r="S277" s="151"/>
      <c r="T277" s="151"/>
      <c r="U277" s="151"/>
      <c r="V277" s="151"/>
      <c r="W277" s="152"/>
      <c r="X277" s="103"/>
      <c r="Y277" s="148"/>
      <c r="Z277" s="149"/>
      <c r="AA277" s="150"/>
      <c r="AB277" s="151"/>
      <c r="AC277" s="151"/>
      <c r="AD277" s="151"/>
      <c r="AE277" s="151"/>
      <c r="AF277" s="152"/>
      <c r="AG277" s="104"/>
      <c r="AH277" s="150"/>
      <c r="AI277" s="73"/>
      <c r="AJ277" s="73" t="str">
        <f aca="false">IF(ISBLANK($C277),
  "",
IF(E277=Constants!$B$7,
  TRUE(),
IF(E277=Constants!$B$8,
  FALSE(),
  TRUE()
)))</f>
        <v/>
      </c>
      <c r="AK277" s="74" t="str">
        <f aca="false">IF(ISBLANK($C277),"",IF(F277=Constants!$B$8,FALSE(),TRUE()))</f>
        <v/>
      </c>
      <c r="AL277" s="74" t="str">
        <f aca="false">IF(ISBLANK($C277),"",COUNTA($G277:$O277)&gt;0)</f>
        <v/>
      </c>
      <c r="AM277" s="74" t="str">
        <f aca="false">IF(OR(ISBLANK($C277),$AL277&lt;&gt;TRUE()),"",IF(ISBLANK(G277),Constants!$B$27,MAX(0,G277)))</f>
        <v/>
      </c>
      <c r="AN277" s="74" t="str">
        <f aca="false">IF(OR(ISBLANK($C277),$AL277&lt;&gt;TRUE()),"",IF(ISBLANK(H277),Constants!$B$28,MAX(0,H277)))</f>
        <v/>
      </c>
      <c r="AO277" s="74" t="str">
        <f aca="false">IF(OR(ISBLANK($C277),$AL277&lt;&gt;TRUE()),"",IF(J277=Constants!$B$7,TRUE(),IF(J277=Constants!$B$8,FALSE(),TRUE())))</f>
        <v/>
      </c>
      <c r="AP277" s="74" t="str">
        <f aca="false">IF(OR(ISBLANK($C277),$AL277&lt;&gt;TRUE()),"",IF(I277=Constants!$B$7,TRUE(),IF(I277=Constants!$B$8,FALSE(),TRUE())))</f>
        <v/>
      </c>
      <c r="AQ277" s="74" t="str">
        <f aca="false">IF(OR(ISBLANK($C277),$AL277&lt;&gt;TRUE()),"",IF(K277=Constants!$B$33,TRUE(),IF(K277=Constants!$B$34,FALSE(),IF(AND(ISNUMBER(O277),OR(ISBLANK(N277),N277=0)),TRUE(),IF(AND(ISBLANK(O277),ISNUMBER(N277),N277&lt;&gt;0),FALSE(),"")))))</f>
        <v/>
      </c>
      <c r="AR277" s="74" t="str">
        <f aca="false">IF(OR(ISBLANK($C277),$AL277&lt;&gt;TRUE()),"",IF(ISBLANK(L277),Constants!$B$35,MAX(0,MIN(Constants!$B$31,L277))))</f>
        <v/>
      </c>
      <c r="AS277" s="74" t="str">
        <f aca="false">IF(OR(ISBLANK($C277),$AL277&lt;&gt;TRUE()),"",IF(ISBLANK(M277),Constants!$B$35,MAX(0,MIN(Constants!$B$32,M277))))</f>
        <v/>
      </c>
      <c r="AT277" s="74" t="str">
        <f aca="false">IF(ISBLANK($C277),"",COUNTA($P277:$X277)&gt;0)</f>
        <v/>
      </c>
      <c r="AU277" s="74" t="str">
        <f aca="false">IF(OR(ISBLANK($C277),$AT277&lt;&gt;TRUE()),"",IF(ISBLANK(P277),Constants!$B$27,MAX(0,P277)))</f>
        <v/>
      </c>
      <c r="AV277" s="74" t="str">
        <f aca="false">IF(OR(ISBLANK($C277),$AT277&lt;&gt;TRUE()),"",IF(ISBLANK(Q277),Constants!$B$28,MAX(0,Q277)))</f>
        <v/>
      </c>
      <c r="AW277" s="74" t="str">
        <f aca="false">IF(OR(ISBLANK($C277),$AT277&lt;&gt;TRUE()),"",IF(S277=Constants!$B$7,TRUE(),IF(S277=Constants!$B$8,FALSE(),TRUE())))</f>
        <v/>
      </c>
      <c r="AX277" s="74" t="str">
        <f aca="false">IF(OR(ISBLANK($C277),$AT277&lt;&gt;TRUE()),"",IF(R277=Constants!$B$7,TRUE(),IF(R277=Constants!$B$8,FALSE(),TRUE())))</f>
        <v/>
      </c>
      <c r="AY277" s="74" t="str">
        <f aca="false">IF(OR(ISBLANK($C277),$AT277&lt;&gt;TRUE()),"",IF(T277=Constants!$B$33,TRUE(),IF(T277=Constants!$B$34,FALSE(),IF(AND(ISNUMBER(X277),OR(ISBLANK(W277),W277=0)),TRUE(),IF(AND(ISBLANK(X277),ISNUMBER(W277),W277&lt;&gt;0),FALSE(),"")))))</f>
        <v/>
      </c>
      <c r="AZ277" s="74" t="str">
        <f aca="false">IF(OR(ISBLANK($C277),$AT277&lt;&gt;TRUE()),"",IF(ISBLANK(U277),Constants!$B$35,MAX(0,MIN(Constants!$B$31,U277))))</f>
        <v/>
      </c>
      <c r="BA277" s="74" t="str">
        <f aca="false">IF(OR(ISBLANK($C277),$AT277&lt;&gt;TRUE()),"",IF(ISBLANK(V277),Constants!$B$35,MAX(0,MIN(Constants!$B$32,V277))))</f>
        <v/>
      </c>
      <c r="BB277" s="74" t="str">
        <f aca="false">IF(ISBLANK($C277),"",COUNTA($Y277:$AG277)&gt;0)</f>
        <v/>
      </c>
      <c r="BC277" s="74" t="str">
        <f aca="false">IF(OR(ISBLANK($C277),$BB277&lt;&gt;TRUE()),"",IF(ISBLANK(Y277),Constants!$B$27,MAX(0,Y277)))</f>
        <v/>
      </c>
      <c r="BD277" s="74" t="str">
        <f aca="false">IF(OR(ISBLANK($C277),$BB277&lt;&gt;TRUE()),"",IF(ISBLANK(Z277),Constants!$B$28,MAX(0,Z277)))</f>
        <v/>
      </c>
      <c r="BE277" s="74" t="str">
        <f aca="false">IF(OR(ISBLANK($C277),$BB277&lt;&gt;TRUE()),"",IF(AB277=Constants!$B$7,TRUE(),IF(AB277=Constants!$B$8,FALSE(),TRUE())))</f>
        <v/>
      </c>
      <c r="BF277" s="74" t="str">
        <f aca="false">IF(OR(ISBLANK($C277),$BB277&lt;&gt;TRUE()),"",IF(AA277=Constants!$B$7,TRUE(),IF(AA277=Constants!$B$8,FALSE(),TRUE())))</f>
        <v/>
      </c>
      <c r="BG277" s="74" t="str">
        <f aca="false">IF(OR(ISBLANK($C277),$BB277&lt;&gt;TRUE()),"",IF(AC277=Constants!$B$33,TRUE(),IF(AC277=Constants!$B$34,FALSE(),IF(AND(ISNUMBER(AG277),OR(ISBLANK(AF277),AF277=0)),TRUE(),IF(AND(ISBLANK(AG277),ISNUMBER(AF277),AF277&lt;&gt;0),FALSE(),"")))))</f>
        <v/>
      </c>
      <c r="BH277" s="74" t="str">
        <f aca="false">IF(OR(ISBLANK($C277),$BB277&lt;&gt;TRUE()),"",IF(ISBLANK(AD277),Constants!$B$35,MAX(0,MIN(Constants!$B$31,AD277))))</f>
        <v/>
      </c>
      <c r="BI277" s="74" t="str">
        <f aca="false">IF(OR(ISBLANK($C277),$BB277&lt;&gt;TRUE()),"",IF(ISBLANK(AE277),Constants!$B$35,MAX(0,MIN(Constants!$B$32,AE277))))</f>
        <v/>
      </c>
      <c r="BJ277" s="75" t="str">
        <f aca="false">IF(ISBLANK($C277),
  "",
IF(AH277=Constants!$B$7,
  TRUE(),
IF(AH277=Constants!$B$8,
  FALSE(),
  FALSE()
)))</f>
        <v/>
      </c>
      <c r="BK277" s="74" t="str">
        <f aca="false">IF(ISBLANK($C277),"",IF($BJ277,Constants!$B$9,IF(COUNTA($E277:$AH277)=0,Constants!$B$10,IF(NOT($AK277),Constants!$B$11,IF(AND(NOT(ISNUMBER($BM277)),COUNTA($O277,$X277,$AG277)&gt;0),Constants!$B$13,Constants!$B$12)))))</f>
        <v/>
      </c>
      <c r="BL277" s="74" t="str">
        <f aca="false">IF(ISBLANK($C277),"",IF($BK277&lt;&gt;Constants!$B$12,$BK277,Constants!$B$4))</f>
        <v/>
      </c>
      <c r="BM277" s="73" t="str">
        <f aca="false">IF(OR(ISBLANK($D$8), NOT(ISNUMBER($D$8))), Constants!$B$17,$D$8)</f>
        <v>ERROR: Set Target Time in cell D8</v>
      </c>
      <c r="BN277" s="73" t="str">
        <f aca="false">IF(OR($BK277&lt;&gt;Constants!$B$12,$AL277&lt;&gt;TRUE()),"",IF(NOT($AO277),TRUE(),IF($AQ277="","",$AQ277)))</f>
        <v/>
      </c>
      <c r="BO277" s="74" t="b">
        <f aca="false">IF(BN277="",FALSE(),IF(NOT($AO277),TRUE(),IF($AQ277,ISNUMBER(O277),ISNUMBER(N277))))</f>
        <v>0</v>
      </c>
      <c r="BP277" s="76" t="str">
        <f aca="false">IF(BO277,IF($AJ277,1,Constants!$B$22)*POWER(Constants!$B$23,MAX($AM277,0))*POWER(Constants!$B$24,MAX($AN277,0)),"")</f>
        <v/>
      </c>
      <c r="BQ277" s="74" t="str">
        <f aca="false">IF(OR($BK277&lt;&gt;Constants!$B$12,NOT($BO277)),"",IF(NOT($AO277),0,Constants!$B$19*IF($AQ277,1,MAX(0,MIN(1,(Constants!$B$20-N277)/Constants!$B$20)))))</f>
        <v/>
      </c>
      <c r="BR277" s="74" t="str">
        <f aca="false">IF(BQ277="","",BQ277*IF($AP277,1,Constants!$B$25)*BP277)</f>
        <v/>
      </c>
      <c r="BS277" s="74" t="str">
        <f aca="false">IF(OR($BK277&lt;&gt;Constants!$B$12,NOT($BO277)),"",IF(NOT($AO277),0,IF(NOT($AQ277),0,MAX(0,Constants!$B$21*(1-ABS(O277-$BM277)/$BM277)))))</f>
        <v/>
      </c>
      <c r="BT277" s="74" t="str">
        <f aca="false">IF(BS277="","",BS277*BP277)</f>
        <v/>
      </c>
      <c r="BU277" s="74" t="str">
        <f aca="false">IF(OR($BK277&lt;&gt;Constants!$B$12,NOT($BO277)),"",IF(OR(NOT($AO277),NOT($AP277)),0,MIN(Constants!$B$18,(Constants!$B$29*$AR277+Constants!$B$30*$AS277)*IF($AQ277,1,MAX(0,MIN(1,(Constants!$B$20-N277)/Constants!$B$20))))))</f>
        <v/>
      </c>
      <c r="BV277" s="74" t="str">
        <f aca="false">IF(BU277="","",BU277*BP277)</f>
        <v/>
      </c>
      <c r="BW277" s="75" t="str">
        <f aca="false">IF(OR($BK277&lt;&gt;Constants!$B$12,NOT($BO277)),"",BR277+BT277+BV277)</f>
        <v/>
      </c>
      <c r="BX277" s="73" t="str">
        <f aca="false">IF(OR($BK277&lt;&gt;Constants!$B$12,$AT277&lt;&gt;TRUE()),"",IF(NOT($AW277),TRUE(),IF($AY277="","",$AY277)))</f>
        <v/>
      </c>
      <c r="BY277" s="74" t="b">
        <f aca="false">IF(BX277="",FALSE(),IF(NOT($AW277),TRUE(),IF($AY277,ISNUMBER(X277),ISNUMBER(W277))))</f>
        <v>0</v>
      </c>
      <c r="BZ277" s="76" t="str">
        <f aca="false">IF(BY277,IF($AJ277,1,Constants!$B$22)*POWER(Constants!$B$23,MAX($AU277,0))*POWER(Constants!$B$24,MAX($AV277,0)),"")</f>
        <v/>
      </c>
      <c r="CA277" s="74" t="str">
        <f aca="false">IF(OR($BK277&lt;&gt;Constants!$B$12,NOT($BY277)),"",IF(NOT($AW277),0,Constants!$B$19*IF($AY277,1,MAX(0,MIN(1,(Constants!$B$20-W277)/Constants!$B$20)))))</f>
        <v/>
      </c>
      <c r="CB277" s="74" t="str">
        <f aca="false">IF(CA277="","",CA277*IF($AX277,1,Constants!$B$25)*BZ277)</f>
        <v/>
      </c>
      <c r="CC277" s="74" t="str">
        <f aca="false">IF(OR($BK277&lt;&gt;Constants!$B$12,NOT($BY277)),"",IF(NOT($AW277),0,IF(NOT($AY277),0,MAX(0,Constants!$B$21*(1-ABS(X277-$BM277)/$BM277)))))</f>
        <v/>
      </c>
      <c r="CD277" s="74" t="str">
        <f aca="false">IF(CC277="","",CC277*BZ277)</f>
        <v/>
      </c>
      <c r="CE277" s="74" t="str">
        <f aca="false">IF(OR($BK277&lt;&gt;Constants!$B$12,NOT($BY277)),"",IF(OR(NOT($AW277),NOT($AX277)),0,MIN(Constants!$B$18,(Constants!$B$29*$AZ277+Constants!$B$30*$BA277)*IF($AY277,1,MAX(0,MIN(1,(Constants!$B$20-W277)/Constants!$B$20))))))</f>
        <v/>
      </c>
      <c r="CF277" s="74" t="str">
        <f aca="false">IF(CE277="","",CE277*BZ277)</f>
        <v/>
      </c>
      <c r="CG277" s="75" t="str">
        <f aca="false">IF(OR($BK277&lt;&gt;Constants!$B$12,NOT($BY277)),"",CB277+CD277+CF277)</f>
        <v/>
      </c>
      <c r="CH277" s="73" t="b">
        <f aca="false">IF(OR(BN277="",BX277=""),TRUE(),BN277&lt;&gt;BX277)</f>
        <v>1</v>
      </c>
      <c r="CI277" s="74" t="str">
        <f aca="false">IF(OR($BK277&lt;&gt;Constants!$B$12,$BB277&lt;&gt;TRUE(),NOT($CH277)),"",IF(NOT($BE277),TRUE(),IF($BG277="","",$BG277)))</f>
        <v/>
      </c>
      <c r="CJ277" s="74" t="b">
        <f aca="false">IF(CI277="",FALSE(),IF(NOT($BE277),TRUE(),IF($BG277,ISNUMBER(AG277),ISNUMBER(AF277))))</f>
        <v>0</v>
      </c>
      <c r="CK277" s="76" t="str">
        <f aca="false">IF(CJ277,IF($AJ277,1,Constants!$B$22)*POWER(Constants!$B$23,MAX($BC277,0))*POWER(Constants!$B$24,MAX($BD277,0)),"")</f>
        <v/>
      </c>
      <c r="CL277" s="74" t="str">
        <f aca="false">IF(OR($BK277&lt;&gt;Constants!$B$12,NOT($CJ277)),"",IF(NOT($BE277),0,Constants!$B$19*IF($BG277,1,MAX(0,MIN(1,(Constants!$B$20-AF277)/Constants!$B$20)))))</f>
        <v/>
      </c>
      <c r="CM277" s="74" t="str">
        <f aca="false">IF(CL277="","",CL277*IF($BF277,1,Constants!$B$25)*CK277)</f>
        <v/>
      </c>
      <c r="CN277" s="74" t="str">
        <f aca="false">IF(OR($BK277&lt;&gt;Constants!$B$12,NOT($CJ277)),"",IF(NOT($BE277),0,IF(NOT($BG277),0,MAX(0,Constants!$B$21*(1-ABS(AG277-$BM277)/$BM277)))))</f>
        <v/>
      </c>
      <c r="CO277" s="74" t="str">
        <f aca="false">IF(CN277="","",CN277*CK277)</f>
        <v/>
      </c>
      <c r="CP277" s="74" t="str">
        <f aca="false">IF(OR($BK277&lt;&gt;Constants!$B$12,NOT($CJ277)),"",IF(OR(NOT($BE277),NOT($BF277)),0,MIN(Constants!$B$18,(Constants!$B$29*$BH277+Constants!$B$30*$BI277)*IF($BG277,1,MAX(0,MIN(1,(Constants!$B$20-AF277)/Constants!$B$20))))))</f>
        <v/>
      </c>
      <c r="CQ277" s="74" t="str">
        <f aca="false">IF(CP277="","",CP277*CK277)</f>
        <v/>
      </c>
      <c r="CR277" s="75" t="str">
        <f aca="false">IF(OR($BK277&lt;&gt;Constants!$B$12,NOT($CJ277)),"",CM277+CO277+CQ277)</f>
        <v/>
      </c>
      <c r="CS277" s="73" t="str">
        <f aca="false">IF(OR($BK277&lt;&gt;Constants!$B$12,ISBLANK($C277)),"",BW277)</f>
        <v/>
      </c>
      <c r="CT277" s="74" t="str">
        <f aca="false">IF(OR($BK277&lt;&gt;Constants!$B$12,ISBLANK($C277)),"",CG277)</f>
        <v/>
      </c>
      <c r="CU277" s="75" t="str">
        <f aca="false">IF(OR($BK277&lt;&gt;Constants!$B$12,ISBLANK($C277)),"",CR277)</f>
        <v/>
      </c>
      <c r="CV277" s="74" t="str">
        <f aca="false">IF(OR($BK277&lt;&gt;Constants!$B$12,ISBLANK($C277)),"",IF(COUNT(CS277:CU277)=0,0,MAX(CS277:CU277)))</f>
        <v/>
      </c>
      <c r="CW277" s="74" t="str">
        <f aca="false">IF($BK277&lt;&gt;Constants!$B$12,"",CV277)</f>
        <v/>
      </c>
      <c r="CX277" s="74" t="str">
        <f aca="false">IF(ISNUMBER(CW277), RANK(CW277,$CW$11:$CW$510), "")</f>
        <v/>
      </c>
      <c r="CY277" s="73" t="str">
        <f aca="false">IF(OR($BK277&lt;&gt;Constants!$B$12,ISBLANK($C277)),"",MAX(BT277,CD277,CO277))</f>
        <v/>
      </c>
      <c r="CZ277" s="74" t="str">
        <f aca="false">IF(ISNUMBER(CY277), RANK(CY277,CY$11:CY$510), "")</f>
        <v/>
      </c>
      <c r="DA277" s="74" t="str">
        <f aca="false">IF(OR($BK277&lt;&gt;Constants!$B$12,ISBLANK($C277)),"",MAX(AM277,AU277,IF($CH277,BC277,0)))</f>
        <v/>
      </c>
      <c r="DB277" s="74" t="str">
        <f aca="false">IF(ISNUMBER(DA277), RANK(DA277,DA$11:DA$510,1), "")</f>
        <v/>
      </c>
      <c r="DC277" s="74" t="str">
        <f aca="false">IF(OR($BK277&lt;&gt;Constants!$B$12,ISBLANK($C277)),"",MAX(BV277,CF277,CQ277))</f>
        <v/>
      </c>
      <c r="DD277" s="74" t="str">
        <f aca="false">IF(ISNUMBER(DC277),RANK(DC277,DC$11:DC$510),"")</f>
        <v/>
      </c>
      <c r="DE277" s="77" t="str">
        <f aca="false">IFERROR(IF(OR($BK277&lt;&gt;Constants!$B$12, ISBLANK($C277)),"",LARGE(CS277:CU277,2)), 0)</f>
        <v/>
      </c>
      <c r="DF277" s="75" t="str">
        <f aca="false">IF(ISNUMBER(DE277), RANK(DE277,DE$11:DE$510), "")</f>
        <v/>
      </c>
      <c r="DG277" s="74" t="str">
        <f aca="false">IF(ISBLANK($C277),"",IF(BK277=Constants!$B$12,RANK($CX277, $CX$11:$CX$510, 1)+
SUMPRODUCT(--($CX$11:$CX$510=$CX277),--($CZ277&gt;$CZ$11:$CZ$510))+
SUMPRODUCT(--($CX$11:$CX$510=$CX277),--($CZ277=$CZ$11:$CZ$510),--($DB277&gt;$DB$11:$DB$510))+
SUMPRODUCT(--($CX$11:$CX$510=$CX277),--($CZ277=$CZ$11:$CZ$510),--($DB277=$DB$11:$DB$510), --($DD277&gt;$DD$11:$DD$510))+
SUMPRODUCT(--($CX$11:$CX$510=$CX277),--($CZ277=$CZ$11:$CZ$510),--($DB277=$DB$11:$DB$510), --($DD277=$DD$11:$DD$510), --($DF277&gt;$DF$11:$DF$510))
,BK277)
)</f>
        <v/>
      </c>
      <c r="DH277" s="74" t="str">
        <f aca="false">IF(ISBLANK(C277),"",IF(BK277&lt;&gt;Constants!$B$12, BK277, CX277-DG277))</f>
        <v/>
      </c>
      <c r="DI277" s="75"/>
      <c r="DJ277" s="78"/>
      <c r="DK277" s="79" t="str">
        <f aca="false">IF(ISBLANK($C277),"",IF($BK277=Constants!$B$13,$BM277,""))</f>
        <v/>
      </c>
      <c r="DL277" s="78" t="str">
        <f aca="false">IF(ISBLANK($C277),"",IF($BK277&lt;&gt;Constants!$B$12,"",IF(COUNT($CS277:$CU277)=0,"",MATCH($CV277,$CS277:$CU277,0))))</f>
        <v/>
      </c>
      <c r="DM277" s="80" t="str">
        <f aca="false">IF(ISNUMBER($DL277),CHOOSE($DL277,$BR277,$CB277,$CM277),"")</f>
        <v/>
      </c>
      <c r="DN277" s="80" t="str">
        <f aca="false">IF(ISNUMBER($DL277),CHOOSE($DL277,$BT277,$CD277,$CO277),"")</f>
        <v/>
      </c>
      <c r="DO277" s="80" t="str">
        <f aca="false">IF(ISNUMBER($DL277),CHOOSE($DL277,$BV277,$CF277,$CQ277),"")</f>
        <v/>
      </c>
      <c r="DP277" s="81" t="str">
        <f aca="false">IF(ISBLANK(C277),"",IF(BK277&lt;&gt;Constants!$B$12, BK277 ,CW277))</f>
        <v/>
      </c>
      <c r="DQ277" s="82" t="str">
        <f aca="false">IF(ISBLANK($C277),"",IF($BK277&lt;&gt;Constants!$B$12,$BK277,$BL277))</f>
        <v/>
      </c>
      <c r="DR277" s="82" t="str">
        <f aca="false">IF(ISBLANK(C277),"",DH277)</f>
        <v/>
      </c>
      <c r="DS277" s="82" t="str">
        <f aca="false">IF(ISBLANK(C277),"",DG277)</f>
        <v/>
      </c>
      <c r="DT277" s="83" t="str">
        <f aca="false">IF(ISBLANK(C277),
  "",
IF(DS277=Constants!$B$9,COUNTA($C$11:$C510)+2,IF(DS277=Constants!$B$10,COUNTA($C$11:$C510)+1,IF(DS277=Constants!$B$11,COUNTA($C$11:$C510),DS277))))</f>
        <v/>
      </c>
      <c r="DU277" s="3"/>
      <c r="DV277" s="84" t="n">
        <f aca="false">IF(OR(ISNUMBER(DS277),DS277="DQ",DS277="P",DS277="NS"),
    1,
    0
)</f>
        <v>0</v>
      </c>
      <c r="DW277" s="84" t="n">
        <v>267</v>
      </c>
      <c r="DX277" s="84" t="str">
        <f aca="false">IF(ISBLANK($C277),"",IF(ISNUMBER(DT277),DT277+ROW($B277)/1000,""))</f>
        <v/>
      </c>
      <c r="DY277" s="84" t="str">
        <f aca="false">IF(ISNUMBER(DX277), RANK(DX277,DX$11:DX$510,1), "")</f>
        <v/>
      </c>
      <c r="DZ277" s="84" t="str">
        <f aca="false">IF(ISBLANK($C277),
    "",
    $B277
)</f>
        <v/>
      </c>
      <c r="EA277" s="84" t="str">
        <f aca="false">IF(ISBLANK($C277),
    "",
    $C277
)</f>
        <v/>
      </c>
      <c r="EB277" s="84" t="str">
        <f aca="false">IF(ISBLANK($C277),
    "",
    $D277
)</f>
        <v/>
      </c>
      <c r="EC277" s="84" t="str">
        <f aca="false">IF(ISBLANK($C277),"",$DQ277)</f>
        <v/>
      </c>
      <c r="ED277" s="86" t="str">
        <f aca="false">DP277</f>
        <v/>
      </c>
      <c r="EE277" s="84" t="str">
        <f aca="false">IF(ISBLANK($C277),
    "",
    DS277
)</f>
        <v/>
      </c>
      <c r="EF277" s="87" t="str">
        <f aca="false">IF(DW277&gt;DV$10,
    "",
    VLOOKUP(DW277,DY$11:EE775,7,FALSE())
)</f>
        <v/>
      </c>
      <c r="EG277" s="88" t="str">
        <f aca="false">IF(DW277&gt;DV$10,
    "",
    VLOOKUP(DW277,DY$11:EE775,2,FALSE())
)</f>
        <v/>
      </c>
      <c r="EH277" s="88" t="str">
        <f aca="false">IF(DW277&gt;DV$10,
    "",
    VLOOKUP(DW277,DY$11:EE775,3,FALSE())
)</f>
        <v/>
      </c>
      <c r="EI277" s="88" t="str">
        <f aca="false">IF(DW277&gt;DV$10,
    "",
    VLOOKUP(DW277,DY$11:EE775,4,FALSE())
)</f>
        <v/>
      </c>
      <c r="EJ277" s="89" t="str">
        <f aca="false">IF(DW277&gt;DV$10,
    "",
    VLOOKUP(DW277,DY$11:EE775,6,FALSE())
)</f>
        <v/>
      </c>
      <c r="EK277" s="59"/>
    </row>
    <row r="278" customFormat="false" ht="15.75" hidden="false" customHeight="false" outlineLevel="0" collapsed="false">
      <c r="A278" s="3"/>
      <c r="B278" s="153"/>
      <c r="C278" s="154"/>
      <c r="D278" s="135"/>
      <c r="E278" s="158"/>
      <c r="F278" s="137"/>
      <c r="G278" s="137"/>
      <c r="H278" s="138"/>
      <c r="I278" s="139"/>
      <c r="J278" s="140"/>
      <c r="K278" s="140"/>
      <c r="L278" s="140"/>
      <c r="M278" s="140"/>
      <c r="N278" s="141"/>
      <c r="O278" s="142"/>
      <c r="P278" s="137"/>
      <c r="Q278" s="138"/>
      <c r="R278" s="139"/>
      <c r="S278" s="140"/>
      <c r="T278" s="140"/>
      <c r="U278" s="140"/>
      <c r="V278" s="140"/>
      <c r="W278" s="141"/>
      <c r="X278" s="142"/>
      <c r="Y278" s="137"/>
      <c r="Z278" s="138"/>
      <c r="AA278" s="139"/>
      <c r="AB278" s="140"/>
      <c r="AC278" s="140"/>
      <c r="AD278" s="140"/>
      <c r="AE278" s="140"/>
      <c r="AF278" s="141"/>
      <c r="AG278" s="143"/>
      <c r="AH278" s="139"/>
      <c r="AI278" s="116"/>
      <c r="AJ278" s="116" t="str">
        <f aca="false">IF(ISBLANK($C278),
  "",
IF(E278=Constants!$B$7,
  TRUE(),
IF(E278=Constants!$B$8,
  FALSE(),
  TRUE()
)))</f>
        <v/>
      </c>
      <c r="AK278" s="117" t="str">
        <f aca="false">IF(ISBLANK($C278),"",IF(F278=Constants!$B$8,FALSE(),TRUE()))</f>
        <v/>
      </c>
      <c r="AL278" s="117" t="str">
        <f aca="false">IF(ISBLANK($C278),"",COUNTA($G278:$O278)&gt;0)</f>
        <v/>
      </c>
      <c r="AM278" s="117" t="str">
        <f aca="false">IF(OR(ISBLANK($C278),$AL278&lt;&gt;TRUE()),"",IF(ISBLANK(G278),Constants!$B$27,MAX(0,G278)))</f>
        <v/>
      </c>
      <c r="AN278" s="117" t="str">
        <f aca="false">IF(OR(ISBLANK($C278),$AL278&lt;&gt;TRUE()),"",IF(ISBLANK(H278),Constants!$B$28,MAX(0,H278)))</f>
        <v/>
      </c>
      <c r="AO278" s="117" t="str">
        <f aca="false">IF(OR(ISBLANK($C278),$AL278&lt;&gt;TRUE()),"",IF(J278=Constants!$B$7,TRUE(),IF(J278=Constants!$B$8,FALSE(),TRUE())))</f>
        <v/>
      </c>
      <c r="AP278" s="117" t="str">
        <f aca="false">IF(OR(ISBLANK($C278),$AL278&lt;&gt;TRUE()),"",IF(I278=Constants!$B$7,TRUE(),IF(I278=Constants!$B$8,FALSE(),TRUE())))</f>
        <v/>
      </c>
      <c r="AQ278" s="117" t="str">
        <f aca="false">IF(OR(ISBLANK($C278),$AL278&lt;&gt;TRUE()),"",IF(K278=Constants!$B$33,TRUE(),IF(K278=Constants!$B$34,FALSE(),IF(AND(ISNUMBER(O278),OR(ISBLANK(N278),N278=0)),TRUE(),IF(AND(ISBLANK(O278),ISNUMBER(N278),N278&lt;&gt;0),FALSE(),"")))))</f>
        <v/>
      </c>
      <c r="AR278" s="117" t="str">
        <f aca="false">IF(OR(ISBLANK($C278),$AL278&lt;&gt;TRUE()),"",IF(ISBLANK(L278),Constants!$B$35,MAX(0,MIN(Constants!$B$31,L278))))</f>
        <v/>
      </c>
      <c r="AS278" s="117" t="str">
        <f aca="false">IF(OR(ISBLANK($C278),$AL278&lt;&gt;TRUE()),"",IF(ISBLANK(M278),Constants!$B$35,MAX(0,MIN(Constants!$B$32,M278))))</f>
        <v/>
      </c>
      <c r="AT278" s="117" t="str">
        <f aca="false">IF(ISBLANK($C278),"",COUNTA($P278:$X278)&gt;0)</f>
        <v/>
      </c>
      <c r="AU278" s="117" t="str">
        <f aca="false">IF(OR(ISBLANK($C278),$AT278&lt;&gt;TRUE()),"",IF(ISBLANK(P278),Constants!$B$27,MAX(0,P278)))</f>
        <v/>
      </c>
      <c r="AV278" s="117" t="str">
        <f aca="false">IF(OR(ISBLANK($C278),$AT278&lt;&gt;TRUE()),"",IF(ISBLANK(Q278),Constants!$B$28,MAX(0,Q278)))</f>
        <v/>
      </c>
      <c r="AW278" s="117" t="str">
        <f aca="false">IF(OR(ISBLANK($C278),$AT278&lt;&gt;TRUE()),"",IF(S278=Constants!$B$7,TRUE(),IF(S278=Constants!$B$8,FALSE(),TRUE())))</f>
        <v/>
      </c>
      <c r="AX278" s="117" t="str">
        <f aca="false">IF(OR(ISBLANK($C278),$AT278&lt;&gt;TRUE()),"",IF(R278=Constants!$B$7,TRUE(),IF(R278=Constants!$B$8,FALSE(),TRUE())))</f>
        <v/>
      </c>
      <c r="AY278" s="117" t="str">
        <f aca="false">IF(OR(ISBLANK($C278),$AT278&lt;&gt;TRUE()),"",IF(T278=Constants!$B$33,TRUE(),IF(T278=Constants!$B$34,FALSE(),IF(AND(ISNUMBER(X278),OR(ISBLANK(W278),W278=0)),TRUE(),IF(AND(ISBLANK(X278),ISNUMBER(W278),W278&lt;&gt;0),FALSE(),"")))))</f>
        <v/>
      </c>
      <c r="AZ278" s="117" t="str">
        <f aca="false">IF(OR(ISBLANK($C278),$AT278&lt;&gt;TRUE()),"",IF(ISBLANK(U278),Constants!$B$35,MAX(0,MIN(Constants!$B$31,U278))))</f>
        <v/>
      </c>
      <c r="BA278" s="117" t="str">
        <f aca="false">IF(OR(ISBLANK($C278),$AT278&lt;&gt;TRUE()),"",IF(ISBLANK(V278),Constants!$B$35,MAX(0,MIN(Constants!$B$32,V278))))</f>
        <v/>
      </c>
      <c r="BB278" s="117" t="str">
        <f aca="false">IF(ISBLANK($C278),"",COUNTA($Y278:$AG278)&gt;0)</f>
        <v/>
      </c>
      <c r="BC278" s="117" t="str">
        <f aca="false">IF(OR(ISBLANK($C278),$BB278&lt;&gt;TRUE()),"",IF(ISBLANK(Y278),Constants!$B$27,MAX(0,Y278)))</f>
        <v/>
      </c>
      <c r="BD278" s="117" t="str">
        <f aca="false">IF(OR(ISBLANK($C278),$BB278&lt;&gt;TRUE()),"",IF(ISBLANK(Z278),Constants!$B$28,MAX(0,Z278)))</f>
        <v/>
      </c>
      <c r="BE278" s="117" t="str">
        <f aca="false">IF(OR(ISBLANK($C278),$BB278&lt;&gt;TRUE()),"",IF(AB278=Constants!$B$7,TRUE(),IF(AB278=Constants!$B$8,FALSE(),TRUE())))</f>
        <v/>
      </c>
      <c r="BF278" s="117" t="str">
        <f aca="false">IF(OR(ISBLANK($C278),$BB278&lt;&gt;TRUE()),"",IF(AA278=Constants!$B$7,TRUE(),IF(AA278=Constants!$B$8,FALSE(),TRUE())))</f>
        <v/>
      </c>
      <c r="BG278" s="117" t="str">
        <f aca="false">IF(OR(ISBLANK($C278),$BB278&lt;&gt;TRUE()),"",IF(AC278=Constants!$B$33,TRUE(),IF(AC278=Constants!$B$34,FALSE(),IF(AND(ISNUMBER(AG278),OR(ISBLANK(AF278),AF278=0)),TRUE(),IF(AND(ISBLANK(AG278),ISNUMBER(AF278),AF278&lt;&gt;0),FALSE(),"")))))</f>
        <v/>
      </c>
      <c r="BH278" s="117" t="str">
        <f aca="false">IF(OR(ISBLANK($C278),$BB278&lt;&gt;TRUE()),"",IF(ISBLANK(AD278),Constants!$B$35,MAX(0,MIN(Constants!$B$31,AD278))))</f>
        <v/>
      </c>
      <c r="BI278" s="117" t="str">
        <f aca="false">IF(OR(ISBLANK($C278),$BB278&lt;&gt;TRUE()),"",IF(ISBLANK(AE278),Constants!$B$35,MAX(0,MIN(Constants!$B$32,AE278))))</f>
        <v/>
      </c>
      <c r="BJ278" s="118" t="str">
        <f aca="false">IF(ISBLANK($C278),
  "",
IF(AH278=Constants!$B$7,
  TRUE(),
IF(AH278=Constants!$B$8,
  FALSE(),
  FALSE()
)))</f>
        <v/>
      </c>
      <c r="BK278" s="117" t="str">
        <f aca="false">IF(ISBLANK($C278),"",IF($BJ278,Constants!$B$9,IF(COUNTA($E278:$AH278)=0,Constants!$B$10,IF(NOT($AK278),Constants!$B$11,IF(AND(NOT(ISNUMBER($BM278)),COUNTA($O278,$X278,$AG278)&gt;0),Constants!$B$13,Constants!$B$12)))))</f>
        <v/>
      </c>
      <c r="BL278" s="117" t="str">
        <f aca="false">IF(ISBLANK($C278),"",IF($BK278&lt;&gt;Constants!$B$12,$BK278,Constants!$B$4))</f>
        <v/>
      </c>
      <c r="BM278" s="116" t="str">
        <f aca="false">IF(OR(ISBLANK($D$8), NOT(ISNUMBER($D$8))), Constants!$B$17,$D$8)</f>
        <v>ERROR: Set Target Time in cell D8</v>
      </c>
      <c r="BN278" s="119" t="str">
        <f aca="false">IF(OR($BK278&lt;&gt;Constants!$B$12,$AL278&lt;&gt;TRUE()),"",IF(NOT($AO278),TRUE(),IF($AQ278="","",$AQ278)))</f>
        <v/>
      </c>
      <c r="BO278" s="120" t="n">
        <f aca="false">IF(BN278="",FALSE(),IF(NOT($AO278),TRUE(),IF($AQ278,ISNUMBER(O278),ISNUMBER(N278))))</f>
        <v>0</v>
      </c>
      <c r="BP278" s="121" t="str">
        <f aca="false">IF(BO278,IF($AJ278,1,Constants!$B$22)*POWER(Constants!$B$23,MAX($AM278,0))*POWER(Constants!$B$24,MAX($AN278,0)),"")</f>
        <v/>
      </c>
      <c r="BQ278" s="117" t="str">
        <f aca="false">IF(OR($BK278&lt;&gt;Constants!$B$12,NOT($BO278)),"",IF(NOT($AO278),0,Constants!$B$19*IF($AQ278,1,MAX(0,MIN(1,(Constants!$B$20-N278)/Constants!$B$20)))))</f>
        <v/>
      </c>
      <c r="BR278" s="117" t="str">
        <f aca="false">IF(BQ278="","",BQ278*IF($AP278,1,Constants!$B$25)*BP278)</f>
        <v/>
      </c>
      <c r="BS278" s="117" t="str">
        <f aca="false">IF(OR($BK278&lt;&gt;Constants!$B$12,NOT($BO278)),"",IF(NOT($AO278),0,IF(NOT($AQ278),0,MAX(0,Constants!$B$21*(1-ABS(O278-$BM278)/$BM278)))))</f>
        <v/>
      </c>
      <c r="BT278" s="117" t="str">
        <f aca="false">IF(BS278="","",BS278*BP278)</f>
        <v/>
      </c>
      <c r="BU278" s="117" t="str">
        <f aca="false">IF(OR($BK278&lt;&gt;Constants!$B$12,NOT($BO278)),"",IF(OR(NOT($AO278),NOT($AP278)),0,MIN(Constants!$B$18,(Constants!$B$29*$AR278+Constants!$B$30*$AS278)*IF($AQ278,1,MAX(0,MIN(1,(Constants!$B$20-N278)/Constants!$B$20))))))</f>
        <v/>
      </c>
      <c r="BV278" s="117" t="str">
        <f aca="false">IF(BU278="","",BU278*BP278)</f>
        <v/>
      </c>
      <c r="BW278" s="122" t="str">
        <f aca="false">IF(OR($BK278&lt;&gt;Constants!$B$12,NOT($BO278)),"",BR278+BT278+BV278)</f>
        <v/>
      </c>
      <c r="BX278" s="119" t="str">
        <f aca="false">IF(OR($BK278&lt;&gt;Constants!$B$12,$AT278&lt;&gt;TRUE()),"",IF(NOT($AW278),TRUE(),IF($AY278="","",$AY278)))</f>
        <v/>
      </c>
      <c r="BY278" s="120" t="n">
        <f aca="false">IF(BX278="",FALSE(),IF(NOT($AW278),TRUE(),IF($AY278,ISNUMBER(X278),ISNUMBER(W278))))</f>
        <v>0</v>
      </c>
      <c r="BZ278" s="121" t="str">
        <f aca="false">IF(BY278,IF($AJ278,1,Constants!$B$22)*POWER(Constants!$B$23,MAX($AU278,0))*POWER(Constants!$B$24,MAX($AV278,0)),"")</f>
        <v/>
      </c>
      <c r="CA278" s="117" t="str">
        <f aca="false">IF(OR($BK278&lt;&gt;Constants!$B$12,NOT($BY278)),"",IF(NOT($AW278),0,Constants!$B$19*IF($AY278,1,MAX(0,MIN(1,(Constants!$B$20-W278)/Constants!$B$20)))))</f>
        <v/>
      </c>
      <c r="CB278" s="117" t="str">
        <f aca="false">IF(CA278="","",CA278*IF($AX278,1,Constants!$B$25)*BZ278)</f>
        <v/>
      </c>
      <c r="CC278" s="117" t="str">
        <f aca="false">IF(OR($BK278&lt;&gt;Constants!$B$12,NOT($BY278)),"",IF(NOT($AW278),0,IF(NOT($AY278),0,MAX(0,Constants!$B$21*(1-ABS(X278-$BM278)/$BM278)))))</f>
        <v/>
      </c>
      <c r="CD278" s="117" t="str">
        <f aca="false">IF(CC278="","",CC278*BZ278)</f>
        <v/>
      </c>
      <c r="CE278" s="117" t="str">
        <f aca="false">IF(OR($BK278&lt;&gt;Constants!$B$12,NOT($BY278)),"",IF(OR(NOT($AW278),NOT($AX278)),0,MIN(Constants!$B$18,(Constants!$B$29*$AZ278+Constants!$B$30*$BA278)*IF($AY278,1,MAX(0,MIN(1,(Constants!$B$20-W278)/Constants!$B$20))))))</f>
        <v/>
      </c>
      <c r="CF278" s="117" t="str">
        <f aca="false">IF(CE278="","",CE278*BZ278)</f>
        <v/>
      </c>
      <c r="CG278" s="122" t="str">
        <f aca="false">IF(OR($BK278&lt;&gt;Constants!$B$12,NOT($BY278)),"",CB278+CD278+CF278)</f>
        <v/>
      </c>
      <c r="CH278" s="119" t="n">
        <f aca="false">IF(OR(BN278="",BX278=""),TRUE(),BN278&lt;&gt;BX278)</f>
        <v>1</v>
      </c>
      <c r="CI278" s="117" t="str">
        <f aca="false">IF(OR($BK278&lt;&gt;Constants!$B$12,$BB278&lt;&gt;TRUE(),NOT($CH278)),"",IF(NOT($BE278),TRUE(),IF($BG278="","",$BG278)))</f>
        <v/>
      </c>
      <c r="CJ278" s="120" t="n">
        <f aca="false">IF(CI278="",FALSE(),IF(NOT($BE278),TRUE(),IF($BG278,ISNUMBER(AG278),ISNUMBER(AF278))))</f>
        <v>0</v>
      </c>
      <c r="CK278" s="121" t="str">
        <f aca="false">IF(CJ278,IF($AJ278,1,Constants!$B$22)*POWER(Constants!$B$23,MAX($BC278,0))*POWER(Constants!$B$24,MAX($BD278,0)),"")</f>
        <v/>
      </c>
      <c r="CL278" s="117" t="str">
        <f aca="false">IF(OR($BK278&lt;&gt;Constants!$B$12,NOT($CJ278)),"",IF(NOT($BE278),0,Constants!$B$19*IF($BG278,1,MAX(0,MIN(1,(Constants!$B$20-AF278)/Constants!$B$20)))))</f>
        <v/>
      </c>
      <c r="CM278" s="117" t="str">
        <f aca="false">IF(CL278="","",CL278*IF($BF278,1,Constants!$B$25)*CK278)</f>
        <v/>
      </c>
      <c r="CN278" s="117" t="str">
        <f aca="false">IF(OR($BK278&lt;&gt;Constants!$B$12,NOT($CJ278)),"",IF(NOT($BE278),0,IF(NOT($BG278),0,MAX(0,Constants!$B$21*(1-ABS(AG278-$BM278)/$BM278)))))</f>
        <v/>
      </c>
      <c r="CO278" s="117" t="str">
        <f aca="false">IF(CN278="","",CN278*CK278)</f>
        <v/>
      </c>
      <c r="CP278" s="117" t="str">
        <f aca="false">IF(OR($BK278&lt;&gt;Constants!$B$12,NOT($CJ278)),"",IF(OR(NOT($BE278),NOT($BF278)),0,MIN(Constants!$B$18,(Constants!$B$29*$BH278+Constants!$B$30*$BI278)*IF($BG278,1,MAX(0,MIN(1,(Constants!$B$20-AF278)/Constants!$B$20))))))</f>
        <v/>
      </c>
      <c r="CQ278" s="117" t="str">
        <f aca="false">IF(CP278="","",CP278*CK278)</f>
        <v/>
      </c>
      <c r="CR278" s="122" t="str">
        <f aca="false">IF(OR($BK278&lt;&gt;Constants!$B$12,NOT($CJ278)),"",CM278+CO278+CQ278)</f>
        <v/>
      </c>
      <c r="CS278" s="116" t="str">
        <f aca="false">IF(OR($BK278&lt;&gt;Constants!$B$12,ISBLANK($C278)),"",BW278)</f>
        <v/>
      </c>
      <c r="CT278" s="117" t="str">
        <f aca="false">IF(OR($BK278&lt;&gt;Constants!$B$12,ISBLANK($C278)),"",CG278)</f>
        <v/>
      </c>
      <c r="CU278" s="118" t="str">
        <f aca="false">IF(OR($BK278&lt;&gt;Constants!$B$12,ISBLANK($C278)),"",CR278)</f>
        <v/>
      </c>
      <c r="CV278" s="117" t="str">
        <f aca="false">IF(OR($BK278&lt;&gt;Constants!$B$12,ISBLANK($C278)),"",IF(COUNT(CS278:CU278)=0,0,MAX(CS278:CU278)))</f>
        <v/>
      </c>
      <c r="CW278" s="117" t="str">
        <f aca="false">IF($BK278&lt;&gt;Constants!$B$12,"",CV278)</f>
        <v/>
      </c>
      <c r="CX278" s="117" t="str">
        <f aca="false">IF(ISNUMBER(CW278), RANK(CW278,$CW$11:$CW$510), "")</f>
        <v/>
      </c>
      <c r="CY278" s="116" t="str">
        <f aca="false">IF(OR($BK278&lt;&gt;Constants!$B$12,ISBLANK($C278)),"",MAX(BT278,CD278,CO278))</f>
        <v/>
      </c>
      <c r="CZ278" s="117" t="str">
        <f aca="false">IF(ISNUMBER(CY278), RANK(CY278,CY$11:CY$510), "")</f>
        <v/>
      </c>
      <c r="DA278" s="117" t="str">
        <f aca="false">IF(OR($BK278&lt;&gt;Constants!$B$12,ISBLANK($C278)),"",MAX(AM278,AU278,IF($CH278,BC278,0)))</f>
        <v/>
      </c>
      <c r="DB278" s="117" t="str">
        <f aca="false">IF(ISNUMBER(DA278), RANK(DA278,DA$11:DA$510,1), "")</f>
        <v/>
      </c>
      <c r="DC278" s="117" t="str">
        <f aca="false">IF(OR($BK278&lt;&gt;Constants!$B$12,ISBLANK($C278)),"",MAX(BV278,CF278,CQ278))</f>
        <v/>
      </c>
      <c r="DD278" s="117" t="str">
        <f aca="false">IF(ISNUMBER(DC278),RANK(DC278,DC$11:DC$510),"")</f>
        <v/>
      </c>
      <c r="DE278" s="123" t="str">
        <f aca="false">IFERROR(IF(OR($BK278&lt;&gt;Constants!$B$12, ISBLANK($C278)),"",LARGE(CS278:CU278,2)), 0)</f>
        <v/>
      </c>
      <c r="DF278" s="118" t="str">
        <f aca="false">IF(ISNUMBER(DE278), RANK(DE278,DE$11:DE$510), "")</f>
        <v/>
      </c>
      <c r="DG278" s="117" t="str">
        <f aca="false">IF(ISBLANK($C278),"",IF(BK278=Constants!$B$12,RANK($CX278, $CX$11:$CX$510, 1)+
SUMPRODUCT(--($CX$11:$CX$510=$CX278),--($CZ278&gt;$CZ$11:$CZ$510))+
SUMPRODUCT(--($CX$11:$CX$510=$CX278),--($CZ278=$CZ$11:$CZ$510),--($DB278&gt;$DB$11:$DB$510))+
SUMPRODUCT(--($CX$11:$CX$510=$CX278),--($CZ278=$CZ$11:$CZ$510),--($DB278=$DB$11:$DB$510), --($DD278&gt;$DD$11:$DD$510))+
SUMPRODUCT(--($CX$11:$CX$510=$CX278),--($CZ278=$CZ$11:$CZ$510),--($DB278=$DB$11:$DB$510), --($DD278=$DD$11:$DD$510), --($DF278&gt;$DF$11:$DF$510))
,BK278)
)</f>
        <v/>
      </c>
      <c r="DH278" s="117" t="str">
        <f aca="false">IF(ISBLANK(C278),"",IF(BK278&lt;&gt;Constants!$B$12, BK278, CX278-DG278))</f>
        <v/>
      </c>
      <c r="DI278" s="118"/>
      <c r="DJ278" s="124"/>
      <c r="DK278" s="125" t="str">
        <f aca="false">IF(ISBLANK($C278),"",IF($BK278=Constants!$B$13,$BM278,""))</f>
        <v/>
      </c>
      <c r="DL278" s="124" t="str">
        <f aca="false">IF(ISBLANK($C278),"",IF($BK278&lt;&gt;Constants!$B$12,"",IF(COUNT($CS278:$CU278)=0,"",MATCH($CV278,$CS278:$CU278,0))))</f>
        <v/>
      </c>
      <c r="DM278" s="126" t="str">
        <f aca="false">IF(ISNUMBER($DL278),CHOOSE($DL278,$BR278,$CB278,$CM278),"")</f>
        <v/>
      </c>
      <c r="DN278" s="126" t="str">
        <f aca="false">IF(ISNUMBER($DL278),CHOOSE($DL278,$BT278,$CD278,$CO278),"")</f>
        <v/>
      </c>
      <c r="DO278" s="126" t="str">
        <f aca="false">IF(ISNUMBER($DL278),CHOOSE($DL278,$BV278,$CF278,$CQ278),"")</f>
        <v/>
      </c>
      <c r="DP278" s="127" t="str">
        <f aca="false">IF(ISBLANK(C278),"",IF(BK278&lt;&gt;Constants!$B$12, BK278 ,CW278))</f>
        <v/>
      </c>
      <c r="DQ278" s="128" t="str">
        <f aca="false">IF(ISBLANK($C278),"",IF($BK278&lt;&gt;Constants!$B$12,$BK278,$BL278))</f>
        <v/>
      </c>
      <c r="DR278" s="128" t="str">
        <f aca="false">IF(ISBLANK(C278),"",DH278)</f>
        <v/>
      </c>
      <c r="DS278" s="128" t="str">
        <f aca="false">IF(ISBLANK(C278),"",DG278)</f>
        <v/>
      </c>
      <c r="DT278" s="129" t="str">
        <f aca="false">IF(ISBLANK(C278),
  "",
IF(DS278=Constants!$B$9,COUNTA($C$11:$C510)+2,IF(DS278=Constants!$B$10,COUNTA($C$11:$C510)+1,IF(DS278=Constants!$B$11,COUNTA($C$11:$C510),DS278))))</f>
        <v/>
      </c>
      <c r="DU278" s="3"/>
      <c r="DV278" s="130" t="n">
        <f aca="false">IF(OR(ISNUMBER(DS278),DS278="DQ",DS278="P",DS278="NS"),
    1,
    0
)</f>
        <v>0</v>
      </c>
      <c r="DW278" s="130" t="n">
        <v>268</v>
      </c>
      <c r="DX278" s="130" t="str">
        <f aca="false">IF(ISBLANK($C278),"",IF(ISNUMBER(DT278),DT278+ROW($B278)/1000,""))</f>
        <v/>
      </c>
      <c r="DY278" s="130" t="str">
        <f aca="false">IF(ISNUMBER(DX278), RANK(DX278,DX$11:DX$510,1), "")</f>
        <v/>
      </c>
      <c r="DZ278" s="130" t="str">
        <f aca="false">IF(ISBLANK($C278),
    "",
    $B278
)</f>
        <v/>
      </c>
      <c r="EA278" s="130" t="str">
        <f aca="false">IF(ISBLANK($C278),
    "",
    $C278
)</f>
        <v/>
      </c>
      <c r="EB278" s="130" t="str">
        <f aca="false">IF(ISBLANK($C278),
    "",
    $D278
)</f>
        <v/>
      </c>
      <c r="EC278" s="130" t="str">
        <f aca="false">IF(ISBLANK($C278),"",$DQ278)</f>
        <v/>
      </c>
      <c r="ED278" s="131" t="str">
        <f aca="false">DP278</f>
        <v/>
      </c>
      <c r="EE278" s="130" t="str">
        <f aca="false">IF(ISBLANK($C278),
    "",
    DS278
)</f>
        <v/>
      </c>
      <c r="EF278" s="132" t="str">
        <f aca="false">IF(DW278&gt;DV$10,
    "",
    VLOOKUP(DW278,DY$11:EE776,7,FALSE())
)</f>
        <v/>
      </c>
      <c r="EG278" s="133" t="str">
        <f aca="false">IF(DW278&gt;DV$10,
    "",
    VLOOKUP(DW278,DY$11:EE776,2,FALSE())
)</f>
        <v/>
      </c>
      <c r="EH278" s="133" t="str">
        <f aca="false">IF(DW278&gt;DV$10,
    "",
    VLOOKUP(DW278,DY$11:EE776,3,FALSE())
)</f>
        <v/>
      </c>
      <c r="EI278" s="133" t="str">
        <f aca="false">IF(DW278&gt;DV$10,
    "",
    VLOOKUP(DW278,DY$11:EE776,4,FALSE())
)</f>
        <v/>
      </c>
      <c r="EJ278" s="134" t="str">
        <f aca="false">IF(DW278&gt;DV$10,
    "",
    VLOOKUP(DW278,DY$11:EE776,6,FALSE())
)</f>
        <v/>
      </c>
      <c r="EK278" s="59"/>
    </row>
    <row r="279" customFormat="false" ht="15.75" hidden="false" customHeight="false" outlineLevel="0" collapsed="false">
      <c r="A279" s="3"/>
      <c r="B279" s="153"/>
      <c r="C279" s="154"/>
      <c r="D279" s="135"/>
      <c r="E279" s="158"/>
      <c r="F279" s="137"/>
      <c r="G279" s="137"/>
      <c r="H279" s="138"/>
      <c r="I279" s="139"/>
      <c r="J279" s="140"/>
      <c r="K279" s="140"/>
      <c r="L279" s="140"/>
      <c r="M279" s="140"/>
      <c r="N279" s="141"/>
      <c r="O279" s="142"/>
      <c r="P279" s="137"/>
      <c r="Q279" s="138"/>
      <c r="R279" s="139"/>
      <c r="S279" s="140"/>
      <c r="T279" s="140"/>
      <c r="U279" s="140"/>
      <c r="V279" s="140"/>
      <c r="W279" s="141"/>
      <c r="X279" s="142"/>
      <c r="Y279" s="137"/>
      <c r="Z279" s="138"/>
      <c r="AA279" s="139"/>
      <c r="AB279" s="140"/>
      <c r="AC279" s="140"/>
      <c r="AD279" s="140"/>
      <c r="AE279" s="140"/>
      <c r="AF279" s="141"/>
      <c r="AG279" s="143"/>
      <c r="AH279" s="139"/>
      <c r="AI279" s="116"/>
      <c r="AJ279" s="116" t="str">
        <f aca="false">IF(ISBLANK($C279),
  "",
IF(E279=Constants!$B$7,
  TRUE(),
IF(E279=Constants!$B$8,
  FALSE(),
  TRUE()
)))</f>
        <v/>
      </c>
      <c r="AK279" s="117" t="str">
        <f aca="false">IF(ISBLANK($C279),"",IF(F279=Constants!$B$8,FALSE(),TRUE()))</f>
        <v/>
      </c>
      <c r="AL279" s="117" t="str">
        <f aca="false">IF(ISBLANK($C279),"",COUNTA($G279:$O279)&gt;0)</f>
        <v/>
      </c>
      <c r="AM279" s="117" t="str">
        <f aca="false">IF(OR(ISBLANK($C279),$AL279&lt;&gt;TRUE()),"",IF(ISBLANK(G279),Constants!$B$27,MAX(0,G279)))</f>
        <v/>
      </c>
      <c r="AN279" s="117" t="str">
        <f aca="false">IF(OR(ISBLANK($C279),$AL279&lt;&gt;TRUE()),"",IF(ISBLANK(H279),Constants!$B$28,MAX(0,H279)))</f>
        <v/>
      </c>
      <c r="AO279" s="117" t="str">
        <f aca="false">IF(OR(ISBLANK($C279),$AL279&lt;&gt;TRUE()),"",IF(J279=Constants!$B$7,TRUE(),IF(J279=Constants!$B$8,FALSE(),TRUE())))</f>
        <v/>
      </c>
      <c r="AP279" s="117" t="str">
        <f aca="false">IF(OR(ISBLANK($C279),$AL279&lt;&gt;TRUE()),"",IF(I279=Constants!$B$7,TRUE(),IF(I279=Constants!$B$8,FALSE(),TRUE())))</f>
        <v/>
      </c>
      <c r="AQ279" s="117" t="str">
        <f aca="false">IF(OR(ISBLANK($C279),$AL279&lt;&gt;TRUE()),"",IF(K279=Constants!$B$33,TRUE(),IF(K279=Constants!$B$34,FALSE(),IF(AND(ISNUMBER(O279),OR(ISBLANK(N279),N279=0)),TRUE(),IF(AND(ISBLANK(O279),ISNUMBER(N279),N279&lt;&gt;0),FALSE(),"")))))</f>
        <v/>
      </c>
      <c r="AR279" s="117" t="str">
        <f aca="false">IF(OR(ISBLANK($C279),$AL279&lt;&gt;TRUE()),"",IF(ISBLANK(L279),Constants!$B$35,MAX(0,MIN(Constants!$B$31,L279))))</f>
        <v/>
      </c>
      <c r="AS279" s="117" t="str">
        <f aca="false">IF(OR(ISBLANK($C279),$AL279&lt;&gt;TRUE()),"",IF(ISBLANK(M279),Constants!$B$35,MAX(0,MIN(Constants!$B$32,M279))))</f>
        <v/>
      </c>
      <c r="AT279" s="117" t="str">
        <f aca="false">IF(ISBLANK($C279),"",COUNTA($P279:$X279)&gt;0)</f>
        <v/>
      </c>
      <c r="AU279" s="117" t="str">
        <f aca="false">IF(OR(ISBLANK($C279),$AT279&lt;&gt;TRUE()),"",IF(ISBLANK(P279),Constants!$B$27,MAX(0,P279)))</f>
        <v/>
      </c>
      <c r="AV279" s="117" t="str">
        <f aca="false">IF(OR(ISBLANK($C279),$AT279&lt;&gt;TRUE()),"",IF(ISBLANK(Q279),Constants!$B$28,MAX(0,Q279)))</f>
        <v/>
      </c>
      <c r="AW279" s="117" t="str">
        <f aca="false">IF(OR(ISBLANK($C279),$AT279&lt;&gt;TRUE()),"",IF(S279=Constants!$B$7,TRUE(),IF(S279=Constants!$B$8,FALSE(),TRUE())))</f>
        <v/>
      </c>
      <c r="AX279" s="117" t="str">
        <f aca="false">IF(OR(ISBLANK($C279),$AT279&lt;&gt;TRUE()),"",IF(R279=Constants!$B$7,TRUE(),IF(R279=Constants!$B$8,FALSE(),TRUE())))</f>
        <v/>
      </c>
      <c r="AY279" s="117" t="str">
        <f aca="false">IF(OR(ISBLANK($C279),$AT279&lt;&gt;TRUE()),"",IF(T279=Constants!$B$33,TRUE(),IF(T279=Constants!$B$34,FALSE(),IF(AND(ISNUMBER(X279),OR(ISBLANK(W279),W279=0)),TRUE(),IF(AND(ISBLANK(X279),ISNUMBER(W279),W279&lt;&gt;0),FALSE(),"")))))</f>
        <v/>
      </c>
      <c r="AZ279" s="117" t="str">
        <f aca="false">IF(OR(ISBLANK($C279),$AT279&lt;&gt;TRUE()),"",IF(ISBLANK(U279),Constants!$B$35,MAX(0,MIN(Constants!$B$31,U279))))</f>
        <v/>
      </c>
      <c r="BA279" s="117" t="str">
        <f aca="false">IF(OR(ISBLANK($C279),$AT279&lt;&gt;TRUE()),"",IF(ISBLANK(V279),Constants!$B$35,MAX(0,MIN(Constants!$B$32,V279))))</f>
        <v/>
      </c>
      <c r="BB279" s="117" t="str">
        <f aca="false">IF(ISBLANK($C279),"",COUNTA($Y279:$AG279)&gt;0)</f>
        <v/>
      </c>
      <c r="BC279" s="117" t="str">
        <f aca="false">IF(OR(ISBLANK($C279),$BB279&lt;&gt;TRUE()),"",IF(ISBLANK(Y279),Constants!$B$27,MAX(0,Y279)))</f>
        <v/>
      </c>
      <c r="BD279" s="117" t="str">
        <f aca="false">IF(OR(ISBLANK($C279),$BB279&lt;&gt;TRUE()),"",IF(ISBLANK(Z279),Constants!$B$28,MAX(0,Z279)))</f>
        <v/>
      </c>
      <c r="BE279" s="117" t="str">
        <f aca="false">IF(OR(ISBLANK($C279),$BB279&lt;&gt;TRUE()),"",IF(AB279=Constants!$B$7,TRUE(),IF(AB279=Constants!$B$8,FALSE(),TRUE())))</f>
        <v/>
      </c>
      <c r="BF279" s="117" t="str">
        <f aca="false">IF(OR(ISBLANK($C279),$BB279&lt;&gt;TRUE()),"",IF(AA279=Constants!$B$7,TRUE(),IF(AA279=Constants!$B$8,FALSE(),TRUE())))</f>
        <v/>
      </c>
      <c r="BG279" s="117" t="str">
        <f aca="false">IF(OR(ISBLANK($C279),$BB279&lt;&gt;TRUE()),"",IF(AC279=Constants!$B$33,TRUE(),IF(AC279=Constants!$B$34,FALSE(),IF(AND(ISNUMBER(AG279),OR(ISBLANK(AF279),AF279=0)),TRUE(),IF(AND(ISBLANK(AG279),ISNUMBER(AF279),AF279&lt;&gt;0),FALSE(),"")))))</f>
        <v/>
      </c>
      <c r="BH279" s="117" t="str">
        <f aca="false">IF(OR(ISBLANK($C279),$BB279&lt;&gt;TRUE()),"",IF(ISBLANK(AD279),Constants!$B$35,MAX(0,MIN(Constants!$B$31,AD279))))</f>
        <v/>
      </c>
      <c r="BI279" s="117" t="str">
        <f aca="false">IF(OR(ISBLANK($C279),$BB279&lt;&gt;TRUE()),"",IF(ISBLANK(AE279),Constants!$B$35,MAX(0,MIN(Constants!$B$32,AE279))))</f>
        <v/>
      </c>
      <c r="BJ279" s="118" t="str">
        <f aca="false">IF(ISBLANK($C279),
  "",
IF(AH279=Constants!$B$7,
  TRUE(),
IF(AH279=Constants!$B$8,
  FALSE(),
  FALSE()
)))</f>
        <v/>
      </c>
      <c r="BK279" s="117" t="str">
        <f aca="false">IF(ISBLANK($C279),"",IF($BJ279,Constants!$B$9,IF(COUNTA($E279:$AH279)=0,Constants!$B$10,IF(NOT($AK279),Constants!$B$11,IF(AND(NOT(ISNUMBER($BM279)),COUNTA($O279,$X279,$AG279)&gt;0),Constants!$B$13,Constants!$B$12)))))</f>
        <v/>
      </c>
      <c r="BL279" s="117" t="str">
        <f aca="false">IF(ISBLANK($C279),"",IF($BK279&lt;&gt;Constants!$B$12,$BK279,Constants!$B$4))</f>
        <v/>
      </c>
      <c r="BM279" s="116" t="str">
        <f aca="false">IF(OR(ISBLANK($D$8), NOT(ISNUMBER($D$8))), Constants!$B$17,$D$8)</f>
        <v>ERROR: Set Target Time in cell D8</v>
      </c>
      <c r="BN279" s="119" t="str">
        <f aca="false">IF(OR($BK279&lt;&gt;Constants!$B$12,$AL279&lt;&gt;TRUE()),"",IF(NOT($AO279),TRUE(),IF($AQ279="","",$AQ279)))</f>
        <v/>
      </c>
      <c r="BO279" s="120" t="n">
        <f aca="false">IF(BN279="",FALSE(),IF(NOT($AO279),TRUE(),IF($AQ279,ISNUMBER(O279),ISNUMBER(N279))))</f>
        <v>0</v>
      </c>
      <c r="BP279" s="121" t="str">
        <f aca="false">IF(BO279,IF($AJ279,1,Constants!$B$22)*POWER(Constants!$B$23,MAX($AM279,0))*POWER(Constants!$B$24,MAX($AN279,0)),"")</f>
        <v/>
      </c>
      <c r="BQ279" s="117" t="str">
        <f aca="false">IF(OR($BK279&lt;&gt;Constants!$B$12,NOT($BO279)),"",IF(NOT($AO279),0,Constants!$B$19*IF($AQ279,1,MAX(0,MIN(1,(Constants!$B$20-N279)/Constants!$B$20)))))</f>
        <v/>
      </c>
      <c r="BR279" s="117" t="str">
        <f aca="false">IF(BQ279="","",BQ279*IF($AP279,1,Constants!$B$25)*BP279)</f>
        <v/>
      </c>
      <c r="BS279" s="117" t="str">
        <f aca="false">IF(OR($BK279&lt;&gt;Constants!$B$12,NOT($BO279)),"",IF(NOT($AO279),0,IF(NOT($AQ279),0,MAX(0,Constants!$B$21*(1-ABS(O279-$BM279)/$BM279)))))</f>
        <v/>
      </c>
      <c r="BT279" s="117" t="str">
        <f aca="false">IF(BS279="","",BS279*BP279)</f>
        <v/>
      </c>
      <c r="BU279" s="117" t="str">
        <f aca="false">IF(OR($BK279&lt;&gt;Constants!$B$12,NOT($BO279)),"",IF(OR(NOT($AO279),NOT($AP279)),0,MIN(Constants!$B$18,(Constants!$B$29*$AR279+Constants!$B$30*$AS279)*IF($AQ279,1,MAX(0,MIN(1,(Constants!$B$20-N279)/Constants!$B$20))))))</f>
        <v/>
      </c>
      <c r="BV279" s="117" t="str">
        <f aca="false">IF(BU279="","",BU279*BP279)</f>
        <v/>
      </c>
      <c r="BW279" s="122" t="str">
        <f aca="false">IF(OR($BK279&lt;&gt;Constants!$B$12,NOT($BO279)),"",BR279+BT279+BV279)</f>
        <v/>
      </c>
      <c r="BX279" s="119" t="str">
        <f aca="false">IF(OR($BK279&lt;&gt;Constants!$B$12,$AT279&lt;&gt;TRUE()),"",IF(NOT($AW279),TRUE(),IF($AY279="","",$AY279)))</f>
        <v/>
      </c>
      <c r="BY279" s="120" t="n">
        <f aca="false">IF(BX279="",FALSE(),IF(NOT($AW279),TRUE(),IF($AY279,ISNUMBER(X279),ISNUMBER(W279))))</f>
        <v>0</v>
      </c>
      <c r="BZ279" s="121" t="str">
        <f aca="false">IF(BY279,IF($AJ279,1,Constants!$B$22)*POWER(Constants!$B$23,MAX($AU279,0))*POWER(Constants!$B$24,MAX($AV279,0)),"")</f>
        <v/>
      </c>
      <c r="CA279" s="117" t="str">
        <f aca="false">IF(OR($BK279&lt;&gt;Constants!$B$12,NOT($BY279)),"",IF(NOT($AW279),0,Constants!$B$19*IF($AY279,1,MAX(0,MIN(1,(Constants!$B$20-W279)/Constants!$B$20)))))</f>
        <v/>
      </c>
      <c r="CB279" s="117" t="str">
        <f aca="false">IF(CA279="","",CA279*IF($AX279,1,Constants!$B$25)*BZ279)</f>
        <v/>
      </c>
      <c r="CC279" s="117" t="str">
        <f aca="false">IF(OR($BK279&lt;&gt;Constants!$B$12,NOT($BY279)),"",IF(NOT($AW279),0,IF(NOT($AY279),0,MAX(0,Constants!$B$21*(1-ABS(X279-$BM279)/$BM279)))))</f>
        <v/>
      </c>
      <c r="CD279" s="117" t="str">
        <f aca="false">IF(CC279="","",CC279*BZ279)</f>
        <v/>
      </c>
      <c r="CE279" s="117" t="str">
        <f aca="false">IF(OR($BK279&lt;&gt;Constants!$B$12,NOT($BY279)),"",IF(OR(NOT($AW279),NOT($AX279)),0,MIN(Constants!$B$18,(Constants!$B$29*$AZ279+Constants!$B$30*$BA279)*IF($AY279,1,MAX(0,MIN(1,(Constants!$B$20-W279)/Constants!$B$20))))))</f>
        <v/>
      </c>
      <c r="CF279" s="117" t="str">
        <f aca="false">IF(CE279="","",CE279*BZ279)</f>
        <v/>
      </c>
      <c r="CG279" s="122" t="str">
        <f aca="false">IF(OR($BK279&lt;&gt;Constants!$B$12,NOT($BY279)),"",CB279+CD279+CF279)</f>
        <v/>
      </c>
      <c r="CH279" s="119" t="n">
        <f aca="false">IF(OR(BN279="",BX279=""),TRUE(),BN279&lt;&gt;BX279)</f>
        <v>1</v>
      </c>
      <c r="CI279" s="117" t="str">
        <f aca="false">IF(OR($BK279&lt;&gt;Constants!$B$12,$BB279&lt;&gt;TRUE(),NOT($CH279)),"",IF(NOT($BE279),TRUE(),IF($BG279="","",$BG279)))</f>
        <v/>
      </c>
      <c r="CJ279" s="120" t="n">
        <f aca="false">IF(CI279="",FALSE(),IF(NOT($BE279),TRUE(),IF($BG279,ISNUMBER(AG279),ISNUMBER(AF279))))</f>
        <v>0</v>
      </c>
      <c r="CK279" s="121" t="str">
        <f aca="false">IF(CJ279,IF($AJ279,1,Constants!$B$22)*POWER(Constants!$B$23,MAX($BC279,0))*POWER(Constants!$B$24,MAX($BD279,0)),"")</f>
        <v/>
      </c>
      <c r="CL279" s="117" t="str">
        <f aca="false">IF(OR($BK279&lt;&gt;Constants!$B$12,NOT($CJ279)),"",IF(NOT($BE279),0,Constants!$B$19*IF($BG279,1,MAX(0,MIN(1,(Constants!$B$20-AF279)/Constants!$B$20)))))</f>
        <v/>
      </c>
      <c r="CM279" s="117" t="str">
        <f aca="false">IF(CL279="","",CL279*IF($BF279,1,Constants!$B$25)*CK279)</f>
        <v/>
      </c>
      <c r="CN279" s="117" t="str">
        <f aca="false">IF(OR($BK279&lt;&gt;Constants!$B$12,NOT($CJ279)),"",IF(NOT($BE279),0,IF(NOT($BG279),0,MAX(0,Constants!$B$21*(1-ABS(AG279-$BM279)/$BM279)))))</f>
        <v/>
      </c>
      <c r="CO279" s="117" t="str">
        <f aca="false">IF(CN279="","",CN279*CK279)</f>
        <v/>
      </c>
      <c r="CP279" s="117" t="str">
        <f aca="false">IF(OR($BK279&lt;&gt;Constants!$B$12,NOT($CJ279)),"",IF(OR(NOT($BE279),NOT($BF279)),0,MIN(Constants!$B$18,(Constants!$B$29*$BH279+Constants!$B$30*$BI279)*IF($BG279,1,MAX(0,MIN(1,(Constants!$B$20-AF279)/Constants!$B$20))))))</f>
        <v/>
      </c>
      <c r="CQ279" s="117" t="str">
        <f aca="false">IF(CP279="","",CP279*CK279)</f>
        <v/>
      </c>
      <c r="CR279" s="122" t="str">
        <f aca="false">IF(OR($BK279&lt;&gt;Constants!$B$12,NOT($CJ279)),"",CM279+CO279+CQ279)</f>
        <v/>
      </c>
      <c r="CS279" s="116" t="str">
        <f aca="false">IF(OR($BK279&lt;&gt;Constants!$B$12,ISBLANK($C279)),"",BW279)</f>
        <v/>
      </c>
      <c r="CT279" s="117" t="str">
        <f aca="false">IF(OR($BK279&lt;&gt;Constants!$B$12,ISBLANK($C279)),"",CG279)</f>
        <v/>
      </c>
      <c r="CU279" s="118" t="str">
        <f aca="false">IF(OR($BK279&lt;&gt;Constants!$B$12,ISBLANK($C279)),"",CR279)</f>
        <v/>
      </c>
      <c r="CV279" s="117" t="str">
        <f aca="false">IF(OR($BK279&lt;&gt;Constants!$B$12,ISBLANK($C279)),"",IF(COUNT(CS279:CU279)=0,0,MAX(CS279:CU279)))</f>
        <v/>
      </c>
      <c r="CW279" s="117" t="str">
        <f aca="false">IF($BK279&lt;&gt;Constants!$B$12,"",CV279)</f>
        <v/>
      </c>
      <c r="CX279" s="117" t="str">
        <f aca="false">IF(ISNUMBER(CW279), RANK(CW279,$CW$11:$CW$510), "")</f>
        <v/>
      </c>
      <c r="CY279" s="116" t="str">
        <f aca="false">IF(OR($BK279&lt;&gt;Constants!$B$12,ISBLANK($C279)),"",MAX(BT279,CD279,CO279))</f>
        <v/>
      </c>
      <c r="CZ279" s="117" t="str">
        <f aca="false">IF(ISNUMBER(CY279), RANK(CY279,CY$11:CY$510), "")</f>
        <v/>
      </c>
      <c r="DA279" s="117" t="str">
        <f aca="false">IF(OR($BK279&lt;&gt;Constants!$B$12,ISBLANK($C279)),"",MAX(AM279,AU279,IF($CH279,BC279,0)))</f>
        <v/>
      </c>
      <c r="DB279" s="117" t="str">
        <f aca="false">IF(ISNUMBER(DA279), RANK(DA279,DA$11:DA$510,1), "")</f>
        <v/>
      </c>
      <c r="DC279" s="117" t="str">
        <f aca="false">IF(OR($BK279&lt;&gt;Constants!$B$12,ISBLANK($C279)),"",MAX(BV279,CF279,CQ279))</f>
        <v/>
      </c>
      <c r="DD279" s="117" t="str">
        <f aca="false">IF(ISNUMBER(DC279),RANK(DC279,DC$11:DC$510),"")</f>
        <v/>
      </c>
      <c r="DE279" s="123" t="str">
        <f aca="false">IFERROR(IF(OR($BK279&lt;&gt;Constants!$B$12, ISBLANK($C279)),"",LARGE(CS279:CU279,2)), 0)</f>
        <v/>
      </c>
      <c r="DF279" s="118" t="str">
        <f aca="false">IF(ISNUMBER(DE279), RANK(DE279,DE$11:DE$510), "")</f>
        <v/>
      </c>
      <c r="DG279" s="117" t="str">
        <f aca="false">IF(ISBLANK($C279),"",IF(BK279=Constants!$B$12,RANK($CX279, $CX$11:$CX$510, 1)+
SUMPRODUCT(--($CX$11:$CX$510=$CX279),--($CZ279&gt;$CZ$11:$CZ$510))+
SUMPRODUCT(--($CX$11:$CX$510=$CX279),--($CZ279=$CZ$11:$CZ$510),--($DB279&gt;$DB$11:$DB$510))+
SUMPRODUCT(--($CX$11:$CX$510=$CX279),--($CZ279=$CZ$11:$CZ$510),--($DB279=$DB$11:$DB$510), --($DD279&gt;$DD$11:$DD$510))+
SUMPRODUCT(--($CX$11:$CX$510=$CX279),--($CZ279=$CZ$11:$CZ$510),--($DB279=$DB$11:$DB$510), --($DD279=$DD$11:$DD$510), --($DF279&gt;$DF$11:$DF$510))
,BK279)
)</f>
        <v/>
      </c>
      <c r="DH279" s="117" t="str">
        <f aca="false">IF(ISBLANK(C279),"",IF(BK279&lt;&gt;Constants!$B$12, BK279, CX279-DG279))</f>
        <v/>
      </c>
      <c r="DI279" s="118"/>
      <c r="DJ279" s="124"/>
      <c r="DK279" s="125" t="str">
        <f aca="false">IF(ISBLANK($C279),"",IF($BK279=Constants!$B$13,$BM279,""))</f>
        <v/>
      </c>
      <c r="DL279" s="124" t="str">
        <f aca="false">IF(ISBLANK($C279),"",IF($BK279&lt;&gt;Constants!$B$12,"",IF(COUNT($CS279:$CU279)=0,"",MATCH($CV279,$CS279:$CU279,0))))</f>
        <v/>
      </c>
      <c r="DM279" s="126" t="str">
        <f aca="false">IF(ISNUMBER($DL279),CHOOSE($DL279,$BR279,$CB279,$CM279),"")</f>
        <v/>
      </c>
      <c r="DN279" s="126" t="str">
        <f aca="false">IF(ISNUMBER($DL279),CHOOSE($DL279,$BT279,$CD279,$CO279),"")</f>
        <v/>
      </c>
      <c r="DO279" s="126" t="str">
        <f aca="false">IF(ISNUMBER($DL279),CHOOSE($DL279,$BV279,$CF279,$CQ279),"")</f>
        <v/>
      </c>
      <c r="DP279" s="127" t="str">
        <f aca="false">IF(ISBLANK(C279),"",IF(BK279&lt;&gt;Constants!$B$12, BK279 ,CW279))</f>
        <v/>
      </c>
      <c r="DQ279" s="128" t="str">
        <f aca="false">IF(ISBLANK($C279),"",IF($BK279&lt;&gt;Constants!$B$12,$BK279,$BL279))</f>
        <v/>
      </c>
      <c r="DR279" s="128" t="str">
        <f aca="false">IF(ISBLANK(C279),"",DH279)</f>
        <v/>
      </c>
      <c r="DS279" s="128" t="str">
        <f aca="false">IF(ISBLANK(C279),"",DG279)</f>
        <v/>
      </c>
      <c r="DT279" s="129" t="str">
        <f aca="false">IF(ISBLANK(C279),
  "",
IF(DS279=Constants!$B$9,COUNTA($C$11:$C510)+2,IF(DS279=Constants!$B$10,COUNTA($C$11:$C510)+1,IF(DS279=Constants!$B$11,COUNTA($C$11:$C510),DS279))))</f>
        <v/>
      </c>
      <c r="DU279" s="3"/>
      <c r="DV279" s="130" t="n">
        <f aca="false">IF(OR(ISNUMBER(DS279),DS279="DQ",DS279="P",DS279="NS"),
    1,
    0
)</f>
        <v>0</v>
      </c>
      <c r="DW279" s="130" t="n">
        <v>269</v>
      </c>
      <c r="DX279" s="130" t="str">
        <f aca="false">IF(ISBLANK($C279),"",IF(ISNUMBER(DT279),DT279+ROW($B279)/1000,""))</f>
        <v/>
      </c>
      <c r="DY279" s="130" t="str">
        <f aca="false">IF(ISNUMBER(DX279), RANK(DX279,DX$11:DX$510,1), "")</f>
        <v/>
      </c>
      <c r="DZ279" s="130" t="str">
        <f aca="false">IF(ISBLANK($C279),
    "",
    $B279
)</f>
        <v/>
      </c>
      <c r="EA279" s="130" t="str">
        <f aca="false">IF(ISBLANK($C279),
    "",
    $C279
)</f>
        <v/>
      </c>
      <c r="EB279" s="130" t="str">
        <f aca="false">IF(ISBLANK($C279),
    "",
    $D279
)</f>
        <v/>
      </c>
      <c r="EC279" s="130" t="str">
        <f aca="false">IF(ISBLANK($C279),"",$DQ279)</f>
        <v/>
      </c>
      <c r="ED279" s="131" t="str">
        <f aca="false">DP279</f>
        <v/>
      </c>
      <c r="EE279" s="130" t="str">
        <f aca="false">IF(ISBLANK($C279),
    "",
    DS279
)</f>
        <v/>
      </c>
      <c r="EF279" s="132" t="str">
        <f aca="false">IF(DW279&gt;DV$10,
    "",
    VLOOKUP(DW279,DY$11:EE777,7,FALSE())
)</f>
        <v/>
      </c>
      <c r="EG279" s="133" t="str">
        <f aca="false">IF(DW279&gt;DV$10,
    "",
    VLOOKUP(DW279,DY$11:EE777,2,FALSE())
)</f>
        <v/>
      </c>
      <c r="EH279" s="133" t="str">
        <f aca="false">IF(DW279&gt;DV$10,
    "",
    VLOOKUP(DW279,DY$11:EE777,3,FALSE())
)</f>
        <v/>
      </c>
      <c r="EI279" s="133" t="str">
        <f aca="false">IF(DW279&gt;DV$10,
    "",
    VLOOKUP(DW279,DY$11:EE777,4,FALSE())
)</f>
        <v/>
      </c>
      <c r="EJ279" s="134" t="str">
        <f aca="false">IF(DW279&gt;DV$10,
    "",
    VLOOKUP(DW279,DY$11:EE777,6,FALSE())
)</f>
        <v/>
      </c>
      <c r="EK279" s="59"/>
    </row>
    <row r="280" customFormat="false" ht="15.75" hidden="false" customHeight="false" outlineLevel="0" collapsed="false">
      <c r="A280" s="3"/>
      <c r="B280" s="153"/>
      <c r="C280" s="154"/>
      <c r="D280" s="135"/>
      <c r="E280" s="158"/>
      <c r="F280" s="137"/>
      <c r="G280" s="137"/>
      <c r="H280" s="138"/>
      <c r="I280" s="139"/>
      <c r="J280" s="140"/>
      <c r="K280" s="140"/>
      <c r="L280" s="140"/>
      <c r="M280" s="140"/>
      <c r="N280" s="141"/>
      <c r="O280" s="142"/>
      <c r="P280" s="137"/>
      <c r="Q280" s="138"/>
      <c r="R280" s="139"/>
      <c r="S280" s="140"/>
      <c r="T280" s="140"/>
      <c r="U280" s="140"/>
      <c r="V280" s="140"/>
      <c r="W280" s="141"/>
      <c r="X280" s="142"/>
      <c r="Y280" s="137"/>
      <c r="Z280" s="138"/>
      <c r="AA280" s="139"/>
      <c r="AB280" s="140"/>
      <c r="AC280" s="140"/>
      <c r="AD280" s="140"/>
      <c r="AE280" s="140"/>
      <c r="AF280" s="141"/>
      <c r="AG280" s="143"/>
      <c r="AH280" s="139"/>
      <c r="AI280" s="116"/>
      <c r="AJ280" s="116" t="str">
        <f aca="false">IF(ISBLANK($C280),
  "",
IF(E280=Constants!$B$7,
  TRUE(),
IF(E280=Constants!$B$8,
  FALSE(),
  TRUE()
)))</f>
        <v/>
      </c>
      <c r="AK280" s="117" t="str">
        <f aca="false">IF(ISBLANK($C280),"",IF(F280=Constants!$B$8,FALSE(),TRUE()))</f>
        <v/>
      </c>
      <c r="AL280" s="117" t="str">
        <f aca="false">IF(ISBLANK($C280),"",COUNTA($G280:$O280)&gt;0)</f>
        <v/>
      </c>
      <c r="AM280" s="117" t="str">
        <f aca="false">IF(OR(ISBLANK($C280),$AL280&lt;&gt;TRUE()),"",IF(ISBLANK(G280),Constants!$B$27,MAX(0,G280)))</f>
        <v/>
      </c>
      <c r="AN280" s="117" t="str">
        <f aca="false">IF(OR(ISBLANK($C280),$AL280&lt;&gt;TRUE()),"",IF(ISBLANK(H280),Constants!$B$28,MAX(0,H280)))</f>
        <v/>
      </c>
      <c r="AO280" s="117" t="str">
        <f aca="false">IF(OR(ISBLANK($C280),$AL280&lt;&gt;TRUE()),"",IF(J280=Constants!$B$7,TRUE(),IF(J280=Constants!$B$8,FALSE(),TRUE())))</f>
        <v/>
      </c>
      <c r="AP280" s="117" t="str">
        <f aca="false">IF(OR(ISBLANK($C280),$AL280&lt;&gt;TRUE()),"",IF(I280=Constants!$B$7,TRUE(),IF(I280=Constants!$B$8,FALSE(),TRUE())))</f>
        <v/>
      </c>
      <c r="AQ280" s="117" t="str">
        <f aca="false">IF(OR(ISBLANK($C280),$AL280&lt;&gt;TRUE()),"",IF(K280=Constants!$B$33,TRUE(),IF(K280=Constants!$B$34,FALSE(),IF(AND(ISNUMBER(O280),OR(ISBLANK(N280),N280=0)),TRUE(),IF(AND(ISBLANK(O280),ISNUMBER(N280),N280&lt;&gt;0),FALSE(),"")))))</f>
        <v/>
      </c>
      <c r="AR280" s="117" t="str">
        <f aca="false">IF(OR(ISBLANK($C280),$AL280&lt;&gt;TRUE()),"",IF(ISBLANK(L280),Constants!$B$35,MAX(0,MIN(Constants!$B$31,L280))))</f>
        <v/>
      </c>
      <c r="AS280" s="117" t="str">
        <f aca="false">IF(OR(ISBLANK($C280),$AL280&lt;&gt;TRUE()),"",IF(ISBLANK(M280),Constants!$B$35,MAX(0,MIN(Constants!$B$32,M280))))</f>
        <v/>
      </c>
      <c r="AT280" s="117" t="str">
        <f aca="false">IF(ISBLANK($C280),"",COUNTA($P280:$X280)&gt;0)</f>
        <v/>
      </c>
      <c r="AU280" s="117" t="str">
        <f aca="false">IF(OR(ISBLANK($C280),$AT280&lt;&gt;TRUE()),"",IF(ISBLANK(P280),Constants!$B$27,MAX(0,P280)))</f>
        <v/>
      </c>
      <c r="AV280" s="117" t="str">
        <f aca="false">IF(OR(ISBLANK($C280),$AT280&lt;&gt;TRUE()),"",IF(ISBLANK(Q280),Constants!$B$28,MAX(0,Q280)))</f>
        <v/>
      </c>
      <c r="AW280" s="117" t="str">
        <f aca="false">IF(OR(ISBLANK($C280),$AT280&lt;&gt;TRUE()),"",IF(S280=Constants!$B$7,TRUE(),IF(S280=Constants!$B$8,FALSE(),TRUE())))</f>
        <v/>
      </c>
      <c r="AX280" s="117" t="str">
        <f aca="false">IF(OR(ISBLANK($C280),$AT280&lt;&gt;TRUE()),"",IF(R280=Constants!$B$7,TRUE(),IF(R280=Constants!$B$8,FALSE(),TRUE())))</f>
        <v/>
      </c>
      <c r="AY280" s="117" t="str">
        <f aca="false">IF(OR(ISBLANK($C280),$AT280&lt;&gt;TRUE()),"",IF(T280=Constants!$B$33,TRUE(),IF(T280=Constants!$B$34,FALSE(),IF(AND(ISNUMBER(X280),OR(ISBLANK(W280),W280=0)),TRUE(),IF(AND(ISBLANK(X280),ISNUMBER(W280),W280&lt;&gt;0),FALSE(),"")))))</f>
        <v/>
      </c>
      <c r="AZ280" s="117" t="str">
        <f aca="false">IF(OR(ISBLANK($C280),$AT280&lt;&gt;TRUE()),"",IF(ISBLANK(U280),Constants!$B$35,MAX(0,MIN(Constants!$B$31,U280))))</f>
        <v/>
      </c>
      <c r="BA280" s="117" t="str">
        <f aca="false">IF(OR(ISBLANK($C280),$AT280&lt;&gt;TRUE()),"",IF(ISBLANK(V280),Constants!$B$35,MAX(0,MIN(Constants!$B$32,V280))))</f>
        <v/>
      </c>
      <c r="BB280" s="117" t="str">
        <f aca="false">IF(ISBLANK($C280),"",COUNTA($Y280:$AG280)&gt;0)</f>
        <v/>
      </c>
      <c r="BC280" s="117" t="str">
        <f aca="false">IF(OR(ISBLANK($C280),$BB280&lt;&gt;TRUE()),"",IF(ISBLANK(Y280),Constants!$B$27,MAX(0,Y280)))</f>
        <v/>
      </c>
      <c r="BD280" s="117" t="str">
        <f aca="false">IF(OR(ISBLANK($C280),$BB280&lt;&gt;TRUE()),"",IF(ISBLANK(Z280),Constants!$B$28,MAX(0,Z280)))</f>
        <v/>
      </c>
      <c r="BE280" s="117" t="str">
        <f aca="false">IF(OR(ISBLANK($C280),$BB280&lt;&gt;TRUE()),"",IF(AB280=Constants!$B$7,TRUE(),IF(AB280=Constants!$B$8,FALSE(),TRUE())))</f>
        <v/>
      </c>
      <c r="BF280" s="117" t="str">
        <f aca="false">IF(OR(ISBLANK($C280),$BB280&lt;&gt;TRUE()),"",IF(AA280=Constants!$B$7,TRUE(),IF(AA280=Constants!$B$8,FALSE(),TRUE())))</f>
        <v/>
      </c>
      <c r="BG280" s="117" t="str">
        <f aca="false">IF(OR(ISBLANK($C280),$BB280&lt;&gt;TRUE()),"",IF(AC280=Constants!$B$33,TRUE(),IF(AC280=Constants!$B$34,FALSE(),IF(AND(ISNUMBER(AG280),OR(ISBLANK(AF280),AF280=0)),TRUE(),IF(AND(ISBLANK(AG280),ISNUMBER(AF280),AF280&lt;&gt;0),FALSE(),"")))))</f>
        <v/>
      </c>
      <c r="BH280" s="117" t="str">
        <f aca="false">IF(OR(ISBLANK($C280),$BB280&lt;&gt;TRUE()),"",IF(ISBLANK(AD280),Constants!$B$35,MAX(0,MIN(Constants!$B$31,AD280))))</f>
        <v/>
      </c>
      <c r="BI280" s="117" t="str">
        <f aca="false">IF(OR(ISBLANK($C280),$BB280&lt;&gt;TRUE()),"",IF(ISBLANK(AE280),Constants!$B$35,MAX(0,MIN(Constants!$B$32,AE280))))</f>
        <v/>
      </c>
      <c r="BJ280" s="118" t="str">
        <f aca="false">IF(ISBLANK($C280),
  "",
IF(AH280=Constants!$B$7,
  TRUE(),
IF(AH280=Constants!$B$8,
  FALSE(),
  FALSE()
)))</f>
        <v/>
      </c>
      <c r="BK280" s="117" t="str">
        <f aca="false">IF(ISBLANK($C280),"",IF($BJ280,Constants!$B$9,IF(COUNTA($E280:$AH280)=0,Constants!$B$10,IF(NOT($AK280),Constants!$B$11,IF(AND(NOT(ISNUMBER($BM280)),COUNTA($O280,$X280,$AG280)&gt;0),Constants!$B$13,Constants!$B$12)))))</f>
        <v/>
      </c>
      <c r="BL280" s="117" t="str">
        <f aca="false">IF(ISBLANK($C280),"",IF($BK280&lt;&gt;Constants!$B$12,$BK280,Constants!$B$4))</f>
        <v/>
      </c>
      <c r="BM280" s="116" t="str">
        <f aca="false">IF(OR(ISBLANK($D$8), NOT(ISNUMBER($D$8))), Constants!$B$17,$D$8)</f>
        <v>ERROR: Set Target Time in cell D8</v>
      </c>
      <c r="BN280" s="119" t="str">
        <f aca="false">IF(OR($BK280&lt;&gt;Constants!$B$12,$AL280&lt;&gt;TRUE()),"",IF(NOT($AO280),TRUE(),IF($AQ280="","",$AQ280)))</f>
        <v/>
      </c>
      <c r="BO280" s="120" t="n">
        <f aca="false">IF(BN280="",FALSE(),IF(NOT($AO280),TRUE(),IF($AQ280,ISNUMBER(O280),ISNUMBER(N280))))</f>
        <v>0</v>
      </c>
      <c r="BP280" s="121" t="str">
        <f aca="false">IF(BO280,IF($AJ280,1,Constants!$B$22)*POWER(Constants!$B$23,MAX($AM280,0))*POWER(Constants!$B$24,MAX($AN280,0)),"")</f>
        <v/>
      </c>
      <c r="BQ280" s="117" t="str">
        <f aca="false">IF(OR($BK280&lt;&gt;Constants!$B$12,NOT($BO280)),"",IF(NOT($AO280),0,Constants!$B$19*IF($AQ280,1,MAX(0,MIN(1,(Constants!$B$20-N280)/Constants!$B$20)))))</f>
        <v/>
      </c>
      <c r="BR280" s="117" t="str">
        <f aca="false">IF(BQ280="","",BQ280*IF($AP280,1,Constants!$B$25)*BP280)</f>
        <v/>
      </c>
      <c r="BS280" s="117" t="str">
        <f aca="false">IF(OR($BK280&lt;&gt;Constants!$B$12,NOT($BO280)),"",IF(NOT($AO280),0,IF(NOT($AQ280),0,MAX(0,Constants!$B$21*(1-ABS(O280-$BM280)/$BM280)))))</f>
        <v/>
      </c>
      <c r="BT280" s="117" t="str">
        <f aca="false">IF(BS280="","",BS280*BP280)</f>
        <v/>
      </c>
      <c r="BU280" s="117" t="str">
        <f aca="false">IF(OR($BK280&lt;&gt;Constants!$B$12,NOT($BO280)),"",IF(OR(NOT($AO280),NOT($AP280)),0,MIN(Constants!$B$18,(Constants!$B$29*$AR280+Constants!$B$30*$AS280)*IF($AQ280,1,MAX(0,MIN(1,(Constants!$B$20-N280)/Constants!$B$20))))))</f>
        <v/>
      </c>
      <c r="BV280" s="117" t="str">
        <f aca="false">IF(BU280="","",BU280*BP280)</f>
        <v/>
      </c>
      <c r="BW280" s="122" t="str">
        <f aca="false">IF(OR($BK280&lt;&gt;Constants!$B$12,NOT($BO280)),"",BR280+BT280+BV280)</f>
        <v/>
      </c>
      <c r="BX280" s="119" t="str">
        <f aca="false">IF(OR($BK280&lt;&gt;Constants!$B$12,$AT280&lt;&gt;TRUE()),"",IF(NOT($AW280),TRUE(),IF($AY280="","",$AY280)))</f>
        <v/>
      </c>
      <c r="BY280" s="120" t="n">
        <f aca="false">IF(BX280="",FALSE(),IF(NOT($AW280),TRUE(),IF($AY280,ISNUMBER(X280),ISNUMBER(W280))))</f>
        <v>0</v>
      </c>
      <c r="BZ280" s="121" t="str">
        <f aca="false">IF(BY280,IF($AJ280,1,Constants!$B$22)*POWER(Constants!$B$23,MAX($AU280,0))*POWER(Constants!$B$24,MAX($AV280,0)),"")</f>
        <v/>
      </c>
      <c r="CA280" s="117" t="str">
        <f aca="false">IF(OR($BK280&lt;&gt;Constants!$B$12,NOT($BY280)),"",IF(NOT($AW280),0,Constants!$B$19*IF($AY280,1,MAX(0,MIN(1,(Constants!$B$20-W280)/Constants!$B$20)))))</f>
        <v/>
      </c>
      <c r="CB280" s="117" t="str">
        <f aca="false">IF(CA280="","",CA280*IF($AX280,1,Constants!$B$25)*BZ280)</f>
        <v/>
      </c>
      <c r="CC280" s="117" t="str">
        <f aca="false">IF(OR($BK280&lt;&gt;Constants!$B$12,NOT($BY280)),"",IF(NOT($AW280),0,IF(NOT($AY280),0,MAX(0,Constants!$B$21*(1-ABS(X280-$BM280)/$BM280)))))</f>
        <v/>
      </c>
      <c r="CD280" s="117" t="str">
        <f aca="false">IF(CC280="","",CC280*BZ280)</f>
        <v/>
      </c>
      <c r="CE280" s="117" t="str">
        <f aca="false">IF(OR($BK280&lt;&gt;Constants!$B$12,NOT($BY280)),"",IF(OR(NOT($AW280),NOT($AX280)),0,MIN(Constants!$B$18,(Constants!$B$29*$AZ280+Constants!$B$30*$BA280)*IF($AY280,1,MAX(0,MIN(1,(Constants!$B$20-W280)/Constants!$B$20))))))</f>
        <v/>
      </c>
      <c r="CF280" s="117" t="str">
        <f aca="false">IF(CE280="","",CE280*BZ280)</f>
        <v/>
      </c>
      <c r="CG280" s="122" t="str">
        <f aca="false">IF(OR($BK280&lt;&gt;Constants!$B$12,NOT($BY280)),"",CB280+CD280+CF280)</f>
        <v/>
      </c>
      <c r="CH280" s="119" t="n">
        <f aca="false">IF(OR(BN280="",BX280=""),TRUE(),BN280&lt;&gt;BX280)</f>
        <v>1</v>
      </c>
      <c r="CI280" s="117" t="str">
        <f aca="false">IF(OR($BK280&lt;&gt;Constants!$B$12,$BB280&lt;&gt;TRUE(),NOT($CH280)),"",IF(NOT($BE280),TRUE(),IF($BG280="","",$BG280)))</f>
        <v/>
      </c>
      <c r="CJ280" s="120" t="n">
        <f aca="false">IF(CI280="",FALSE(),IF(NOT($BE280),TRUE(),IF($BG280,ISNUMBER(AG280),ISNUMBER(AF280))))</f>
        <v>0</v>
      </c>
      <c r="CK280" s="121" t="str">
        <f aca="false">IF(CJ280,IF($AJ280,1,Constants!$B$22)*POWER(Constants!$B$23,MAX($BC280,0))*POWER(Constants!$B$24,MAX($BD280,0)),"")</f>
        <v/>
      </c>
      <c r="CL280" s="117" t="str">
        <f aca="false">IF(OR($BK280&lt;&gt;Constants!$B$12,NOT($CJ280)),"",IF(NOT($BE280),0,Constants!$B$19*IF($BG280,1,MAX(0,MIN(1,(Constants!$B$20-AF280)/Constants!$B$20)))))</f>
        <v/>
      </c>
      <c r="CM280" s="117" t="str">
        <f aca="false">IF(CL280="","",CL280*IF($BF280,1,Constants!$B$25)*CK280)</f>
        <v/>
      </c>
      <c r="CN280" s="117" t="str">
        <f aca="false">IF(OR($BK280&lt;&gt;Constants!$B$12,NOT($CJ280)),"",IF(NOT($BE280),0,IF(NOT($BG280),0,MAX(0,Constants!$B$21*(1-ABS(AG280-$BM280)/$BM280)))))</f>
        <v/>
      </c>
      <c r="CO280" s="117" t="str">
        <f aca="false">IF(CN280="","",CN280*CK280)</f>
        <v/>
      </c>
      <c r="CP280" s="117" t="str">
        <f aca="false">IF(OR($BK280&lt;&gt;Constants!$B$12,NOT($CJ280)),"",IF(OR(NOT($BE280),NOT($BF280)),0,MIN(Constants!$B$18,(Constants!$B$29*$BH280+Constants!$B$30*$BI280)*IF($BG280,1,MAX(0,MIN(1,(Constants!$B$20-AF280)/Constants!$B$20))))))</f>
        <v/>
      </c>
      <c r="CQ280" s="117" t="str">
        <f aca="false">IF(CP280="","",CP280*CK280)</f>
        <v/>
      </c>
      <c r="CR280" s="122" t="str">
        <f aca="false">IF(OR($BK280&lt;&gt;Constants!$B$12,NOT($CJ280)),"",CM280+CO280+CQ280)</f>
        <v/>
      </c>
      <c r="CS280" s="116" t="str">
        <f aca="false">IF(OR($BK280&lt;&gt;Constants!$B$12,ISBLANK($C280)),"",BW280)</f>
        <v/>
      </c>
      <c r="CT280" s="117" t="str">
        <f aca="false">IF(OR($BK280&lt;&gt;Constants!$B$12,ISBLANK($C280)),"",CG280)</f>
        <v/>
      </c>
      <c r="CU280" s="118" t="str">
        <f aca="false">IF(OR($BK280&lt;&gt;Constants!$B$12,ISBLANK($C280)),"",CR280)</f>
        <v/>
      </c>
      <c r="CV280" s="117" t="str">
        <f aca="false">IF(OR($BK280&lt;&gt;Constants!$B$12,ISBLANK($C280)),"",IF(COUNT(CS280:CU280)=0,0,MAX(CS280:CU280)))</f>
        <v/>
      </c>
      <c r="CW280" s="117" t="str">
        <f aca="false">IF($BK280&lt;&gt;Constants!$B$12,"",CV280)</f>
        <v/>
      </c>
      <c r="CX280" s="117" t="str">
        <f aca="false">IF(ISNUMBER(CW280), RANK(CW280,$CW$11:$CW$510), "")</f>
        <v/>
      </c>
      <c r="CY280" s="116" t="str">
        <f aca="false">IF(OR($BK280&lt;&gt;Constants!$B$12,ISBLANK($C280)),"",MAX(BT280,CD280,CO280))</f>
        <v/>
      </c>
      <c r="CZ280" s="117" t="str">
        <f aca="false">IF(ISNUMBER(CY280), RANK(CY280,CY$11:CY$510), "")</f>
        <v/>
      </c>
      <c r="DA280" s="117" t="str">
        <f aca="false">IF(OR($BK280&lt;&gt;Constants!$B$12,ISBLANK($C280)),"",MAX(AM280,AU280,IF($CH280,BC280,0)))</f>
        <v/>
      </c>
      <c r="DB280" s="117" t="str">
        <f aca="false">IF(ISNUMBER(DA280), RANK(DA280,DA$11:DA$510,1), "")</f>
        <v/>
      </c>
      <c r="DC280" s="117" t="str">
        <f aca="false">IF(OR($BK280&lt;&gt;Constants!$B$12,ISBLANK($C280)),"",MAX(BV280,CF280,CQ280))</f>
        <v/>
      </c>
      <c r="DD280" s="117" t="str">
        <f aca="false">IF(ISNUMBER(DC280),RANK(DC280,DC$11:DC$510),"")</f>
        <v/>
      </c>
      <c r="DE280" s="123" t="str">
        <f aca="false">IFERROR(IF(OR($BK280&lt;&gt;Constants!$B$12, ISBLANK($C280)),"",LARGE(CS280:CU280,2)), 0)</f>
        <v/>
      </c>
      <c r="DF280" s="118" t="str">
        <f aca="false">IF(ISNUMBER(DE280), RANK(DE280,DE$11:DE$510), "")</f>
        <v/>
      </c>
      <c r="DG280" s="117" t="str">
        <f aca="false">IF(ISBLANK($C280),"",IF(BK280=Constants!$B$12,RANK($CX280, $CX$11:$CX$510, 1)+
SUMPRODUCT(--($CX$11:$CX$510=$CX280),--($CZ280&gt;$CZ$11:$CZ$510))+
SUMPRODUCT(--($CX$11:$CX$510=$CX280),--($CZ280=$CZ$11:$CZ$510),--($DB280&gt;$DB$11:$DB$510))+
SUMPRODUCT(--($CX$11:$CX$510=$CX280),--($CZ280=$CZ$11:$CZ$510),--($DB280=$DB$11:$DB$510), --($DD280&gt;$DD$11:$DD$510))+
SUMPRODUCT(--($CX$11:$CX$510=$CX280),--($CZ280=$CZ$11:$CZ$510),--($DB280=$DB$11:$DB$510), --($DD280=$DD$11:$DD$510), --($DF280&gt;$DF$11:$DF$510))
,BK280)
)</f>
        <v/>
      </c>
      <c r="DH280" s="117" t="str">
        <f aca="false">IF(ISBLANK(C280),"",IF(BK280&lt;&gt;Constants!$B$12, BK280, CX280-DG280))</f>
        <v/>
      </c>
      <c r="DI280" s="118"/>
      <c r="DJ280" s="124"/>
      <c r="DK280" s="125" t="str">
        <f aca="false">IF(ISBLANK($C280),"",IF($BK280=Constants!$B$13,$BM280,""))</f>
        <v/>
      </c>
      <c r="DL280" s="124" t="str">
        <f aca="false">IF(ISBLANK($C280),"",IF($BK280&lt;&gt;Constants!$B$12,"",IF(COUNT($CS280:$CU280)=0,"",MATCH($CV280,$CS280:$CU280,0))))</f>
        <v/>
      </c>
      <c r="DM280" s="126" t="str">
        <f aca="false">IF(ISNUMBER($DL280),CHOOSE($DL280,$BR280,$CB280,$CM280),"")</f>
        <v/>
      </c>
      <c r="DN280" s="126" t="str">
        <f aca="false">IF(ISNUMBER($DL280),CHOOSE($DL280,$BT280,$CD280,$CO280),"")</f>
        <v/>
      </c>
      <c r="DO280" s="126" t="str">
        <f aca="false">IF(ISNUMBER($DL280),CHOOSE($DL280,$BV280,$CF280,$CQ280),"")</f>
        <v/>
      </c>
      <c r="DP280" s="127" t="str">
        <f aca="false">IF(ISBLANK(C280),"",IF(BK280&lt;&gt;Constants!$B$12, BK280 ,CW280))</f>
        <v/>
      </c>
      <c r="DQ280" s="128" t="str">
        <f aca="false">IF(ISBLANK($C280),"",IF($BK280&lt;&gt;Constants!$B$12,$BK280,$BL280))</f>
        <v/>
      </c>
      <c r="DR280" s="128" t="str">
        <f aca="false">IF(ISBLANK(C280),"",DH280)</f>
        <v/>
      </c>
      <c r="DS280" s="128" t="str">
        <f aca="false">IF(ISBLANK(C280),"",DG280)</f>
        <v/>
      </c>
      <c r="DT280" s="129" t="str">
        <f aca="false">IF(ISBLANK(C280),
  "",
IF(DS280=Constants!$B$9,COUNTA($C$11:$C510)+2,IF(DS280=Constants!$B$10,COUNTA($C$11:$C510)+1,IF(DS280=Constants!$B$11,COUNTA($C$11:$C510),DS280))))</f>
        <v/>
      </c>
      <c r="DU280" s="3"/>
      <c r="DV280" s="130" t="n">
        <f aca="false">IF(OR(ISNUMBER(DS280),DS280="DQ",DS280="P",DS280="NS"),
    1,
    0
)</f>
        <v>0</v>
      </c>
      <c r="DW280" s="130" t="n">
        <v>270</v>
      </c>
      <c r="DX280" s="130" t="str">
        <f aca="false">IF(ISBLANK($C280),"",IF(ISNUMBER(DT280),DT280+ROW($B280)/1000,""))</f>
        <v/>
      </c>
      <c r="DY280" s="130" t="str">
        <f aca="false">IF(ISNUMBER(DX280), RANK(DX280,DX$11:DX$510,1), "")</f>
        <v/>
      </c>
      <c r="DZ280" s="130" t="str">
        <f aca="false">IF(ISBLANK($C280),
    "",
    $B280
)</f>
        <v/>
      </c>
      <c r="EA280" s="130" t="str">
        <f aca="false">IF(ISBLANK($C280),
    "",
    $C280
)</f>
        <v/>
      </c>
      <c r="EB280" s="130" t="str">
        <f aca="false">IF(ISBLANK($C280),
    "",
    $D280
)</f>
        <v/>
      </c>
      <c r="EC280" s="130" t="str">
        <f aca="false">IF(ISBLANK($C280),"",$DQ280)</f>
        <v/>
      </c>
      <c r="ED280" s="131" t="str">
        <f aca="false">DP280</f>
        <v/>
      </c>
      <c r="EE280" s="130" t="str">
        <f aca="false">IF(ISBLANK($C280),
    "",
    DS280
)</f>
        <v/>
      </c>
      <c r="EF280" s="132" t="str">
        <f aca="false">IF(DW280&gt;DV$10,
    "",
    VLOOKUP(DW280,DY$11:EE778,7,FALSE())
)</f>
        <v/>
      </c>
      <c r="EG280" s="133" t="str">
        <f aca="false">IF(DW280&gt;DV$10,
    "",
    VLOOKUP(DW280,DY$11:EE778,2,FALSE())
)</f>
        <v/>
      </c>
      <c r="EH280" s="133" t="str">
        <f aca="false">IF(DW280&gt;DV$10,
    "",
    VLOOKUP(DW280,DY$11:EE778,3,FALSE())
)</f>
        <v/>
      </c>
      <c r="EI280" s="133" t="str">
        <f aca="false">IF(DW280&gt;DV$10,
    "",
    VLOOKUP(DW280,DY$11:EE778,4,FALSE())
)</f>
        <v/>
      </c>
      <c r="EJ280" s="134" t="str">
        <f aca="false">IF(DW280&gt;DV$10,
    "",
    VLOOKUP(DW280,DY$11:EE778,6,FALSE())
)</f>
        <v/>
      </c>
      <c r="EK280" s="59"/>
    </row>
    <row r="281" customFormat="false" ht="15.75" hidden="false" customHeight="false" outlineLevel="0" collapsed="false">
      <c r="A281" s="3"/>
      <c r="B281" s="155"/>
      <c r="C281" s="156"/>
      <c r="D281" s="96"/>
      <c r="E281" s="157"/>
      <c r="F281" s="148"/>
      <c r="G281" s="148"/>
      <c r="H281" s="149"/>
      <c r="I281" s="150"/>
      <c r="J281" s="151"/>
      <c r="K281" s="151"/>
      <c r="L281" s="151"/>
      <c r="M281" s="151"/>
      <c r="N281" s="152"/>
      <c r="O281" s="103"/>
      <c r="P281" s="148"/>
      <c r="Q281" s="149"/>
      <c r="R281" s="150"/>
      <c r="S281" s="151"/>
      <c r="T281" s="151"/>
      <c r="U281" s="151"/>
      <c r="V281" s="151"/>
      <c r="W281" s="152"/>
      <c r="X281" s="103"/>
      <c r="Y281" s="148"/>
      <c r="Z281" s="149"/>
      <c r="AA281" s="150"/>
      <c r="AB281" s="151"/>
      <c r="AC281" s="151"/>
      <c r="AD281" s="151"/>
      <c r="AE281" s="151"/>
      <c r="AF281" s="152"/>
      <c r="AG281" s="104"/>
      <c r="AH281" s="150"/>
      <c r="AI281" s="73"/>
      <c r="AJ281" s="73" t="str">
        <f aca="false">IF(ISBLANK($C281),
  "",
IF(E281=Constants!$B$7,
  TRUE(),
IF(E281=Constants!$B$8,
  FALSE(),
  TRUE()
)))</f>
        <v/>
      </c>
      <c r="AK281" s="74" t="str">
        <f aca="false">IF(ISBLANK($C281),"",IF(F281=Constants!$B$8,FALSE(),TRUE()))</f>
        <v/>
      </c>
      <c r="AL281" s="74" t="str">
        <f aca="false">IF(ISBLANK($C281),"",COUNTA($G281:$O281)&gt;0)</f>
        <v/>
      </c>
      <c r="AM281" s="74" t="str">
        <f aca="false">IF(OR(ISBLANK($C281),$AL281&lt;&gt;TRUE()),"",IF(ISBLANK(G281),Constants!$B$27,MAX(0,G281)))</f>
        <v/>
      </c>
      <c r="AN281" s="74" t="str">
        <f aca="false">IF(OR(ISBLANK($C281),$AL281&lt;&gt;TRUE()),"",IF(ISBLANK(H281),Constants!$B$28,MAX(0,H281)))</f>
        <v/>
      </c>
      <c r="AO281" s="74" t="str">
        <f aca="false">IF(OR(ISBLANK($C281),$AL281&lt;&gt;TRUE()),"",IF(J281=Constants!$B$7,TRUE(),IF(J281=Constants!$B$8,FALSE(),TRUE())))</f>
        <v/>
      </c>
      <c r="AP281" s="74" t="str">
        <f aca="false">IF(OR(ISBLANK($C281),$AL281&lt;&gt;TRUE()),"",IF(I281=Constants!$B$7,TRUE(),IF(I281=Constants!$B$8,FALSE(),TRUE())))</f>
        <v/>
      </c>
      <c r="AQ281" s="74" t="str">
        <f aca="false">IF(OR(ISBLANK($C281),$AL281&lt;&gt;TRUE()),"",IF(K281=Constants!$B$33,TRUE(),IF(K281=Constants!$B$34,FALSE(),IF(AND(ISNUMBER(O281),OR(ISBLANK(N281),N281=0)),TRUE(),IF(AND(ISBLANK(O281),ISNUMBER(N281),N281&lt;&gt;0),FALSE(),"")))))</f>
        <v/>
      </c>
      <c r="AR281" s="74" t="str">
        <f aca="false">IF(OR(ISBLANK($C281),$AL281&lt;&gt;TRUE()),"",IF(ISBLANK(L281),Constants!$B$35,MAX(0,MIN(Constants!$B$31,L281))))</f>
        <v/>
      </c>
      <c r="AS281" s="74" t="str">
        <f aca="false">IF(OR(ISBLANK($C281),$AL281&lt;&gt;TRUE()),"",IF(ISBLANK(M281),Constants!$B$35,MAX(0,MIN(Constants!$B$32,M281))))</f>
        <v/>
      </c>
      <c r="AT281" s="74" t="str">
        <f aca="false">IF(ISBLANK($C281),"",COUNTA($P281:$X281)&gt;0)</f>
        <v/>
      </c>
      <c r="AU281" s="74" t="str">
        <f aca="false">IF(OR(ISBLANK($C281),$AT281&lt;&gt;TRUE()),"",IF(ISBLANK(P281),Constants!$B$27,MAX(0,P281)))</f>
        <v/>
      </c>
      <c r="AV281" s="74" t="str">
        <f aca="false">IF(OR(ISBLANK($C281),$AT281&lt;&gt;TRUE()),"",IF(ISBLANK(Q281),Constants!$B$28,MAX(0,Q281)))</f>
        <v/>
      </c>
      <c r="AW281" s="74" t="str">
        <f aca="false">IF(OR(ISBLANK($C281),$AT281&lt;&gt;TRUE()),"",IF(S281=Constants!$B$7,TRUE(),IF(S281=Constants!$B$8,FALSE(),TRUE())))</f>
        <v/>
      </c>
      <c r="AX281" s="74" t="str">
        <f aca="false">IF(OR(ISBLANK($C281),$AT281&lt;&gt;TRUE()),"",IF(R281=Constants!$B$7,TRUE(),IF(R281=Constants!$B$8,FALSE(),TRUE())))</f>
        <v/>
      </c>
      <c r="AY281" s="74" t="str">
        <f aca="false">IF(OR(ISBLANK($C281),$AT281&lt;&gt;TRUE()),"",IF(T281=Constants!$B$33,TRUE(),IF(T281=Constants!$B$34,FALSE(),IF(AND(ISNUMBER(X281),OR(ISBLANK(W281),W281=0)),TRUE(),IF(AND(ISBLANK(X281),ISNUMBER(W281),W281&lt;&gt;0),FALSE(),"")))))</f>
        <v/>
      </c>
      <c r="AZ281" s="74" t="str">
        <f aca="false">IF(OR(ISBLANK($C281),$AT281&lt;&gt;TRUE()),"",IF(ISBLANK(U281),Constants!$B$35,MAX(0,MIN(Constants!$B$31,U281))))</f>
        <v/>
      </c>
      <c r="BA281" s="74" t="str">
        <f aca="false">IF(OR(ISBLANK($C281),$AT281&lt;&gt;TRUE()),"",IF(ISBLANK(V281),Constants!$B$35,MAX(0,MIN(Constants!$B$32,V281))))</f>
        <v/>
      </c>
      <c r="BB281" s="74" t="str">
        <f aca="false">IF(ISBLANK($C281),"",COUNTA($Y281:$AG281)&gt;0)</f>
        <v/>
      </c>
      <c r="BC281" s="74" t="str">
        <f aca="false">IF(OR(ISBLANK($C281),$BB281&lt;&gt;TRUE()),"",IF(ISBLANK(Y281),Constants!$B$27,MAX(0,Y281)))</f>
        <v/>
      </c>
      <c r="BD281" s="74" t="str">
        <f aca="false">IF(OR(ISBLANK($C281),$BB281&lt;&gt;TRUE()),"",IF(ISBLANK(Z281),Constants!$B$28,MAX(0,Z281)))</f>
        <v/>
      </c>
      <c r="BE281" s="74" t="str">
        <f aca="false">IF(OR(ISBLANK($C281),$BB281&lt;&gt;TRUE()),"",IF(AB281=Constants!$B$7,TRUE(),IF(AB281=Constants!$B$8,FALSE(),TRUE())))</f>
        <v/>
      </c>
      <c r="BF281" s="74" t="str">
        <f aca="false">IF(OR(ISBLANK($C281),$BB281&lt;&gt;TRUE()),"",IF(AA281=Constants!$B$7,TRUE(),IF(AA281=Constants!$B$8,FALSE(),TRUE())))</f>
        <v/>
      </c>
      <c r="BG281" s="74" t="str">
        <f aca="false">IF(OR(ISBLANK($C281),$BB281&lt;&gt;TRUE()),"",IF(AC281=Constants!$B$33,TRUE(),IF(AC281=Constants!$B$34,FALSE(),IF(AND(ISNUMBER(AG281),OR(ISBLANK(AF281),AF281=0)),TRUE(),IF(AND(ISBLANK(AG281),ISNUMBER(AF281),AF281&lt;&gt;0),FALSE(),"")))))</f>
        <v/>
      </c>
      <c r="BH281" s="74" t="str">
        <f aca="false">IF(OR(ISBLANK($C281),$BB281&lt;&gt;TRUE()),"",IF(ISBLANK(AD281),Constants!$B$35,MAX(0,MIN(Constants!$B$31,AD281))))</f>
        <v/>
      </c>
      <c r="BI281" s="74" t="str">
        <f aca="false">IF(OR(ISBLANK($C281),$BB281&lt;&gt;TRUE()),"",IF(ISBLANK(AE281),Constants!$B$35,MAX(0,MIN(Constants!$B$32,AE281))))</f>
        <v/>
      </c>
      <c r="BJ281" s="75" t="str">
        <f aca="false">IF(ISBLANK($C281),
  "",
IF(AH281=Constants!$B$7,
  TRUE(),
IF(AH281=Constants!$B$8,
  FALSE(),
  FALSE()
)))</f>
        <v/>
      </c>
      <c r="BK281" s="74" t="str">
        <f aca="false">IF(ISBLANK($C281),"",IF($BJ281,Constants!$B$9,IF(COUNTA($E281:$AH281)=0,Constants!$B$10,IF(NOT($AK281),Constants!$B$11,IF(AND(NOT(ISNUMBER($BM281)),COUNTA($O281,$X281,$AG281)&gt;0),Constants!$B$13,Constants!$B$12)))))</f>
        <v/>
      </c>
      <c r="BL281" s="74" t="str">
        <f aca="false">IF(ISBLANK($C281),"",IF($BK281&lt;&gt;Constants!$B$12,$BK281,Constants!$B$4))</f>
        <v/>
      </c>
      <c r="BM281" s="73" t="str">
        <f aca="false">IF(OR(ISBLANK($D$8), NOT(ISNUMBER($D$8))), Constants!$B$17,$D$8)</f>
        <v>ERROR: Set Target Time in cell D8</v>
      </c>
      <c r="BN281" s="73" t="str">
        <f aca="false">IF(OR($BK281&lt;&gt;Constants!$B$12,$AL281&lt;&gt;TRUE()),"",IF(NOT($AO281),TRUE(),IF($AQ281="","",$AQ281)))</f>
        <v/>
      </c>
      <c r="BO281" s="74" t="b">
        <f aca="false">IF(BN281="",FALSE(),IF(NOT($AO281),TRUE(),IF($AQ281,ISNUMBER(O281),ISNUMBER(N281))))</f>
        <v>0</v>
      </c>
      <c r="BP281" s="76" t="str">
        <f aca="false">IF(BO281,IF($AJ281,1,Constants!$B$22)*POWER(Constants!$B$23,MAX($AM281,0))*POWER(Constants!$B$24,MAX($AN281,0)),"")</f>
        <v/>
      </c>
      <c r="BQ281" s="74" t="str">
        <f aca="false">IF(OR($BK281&lt;&gt;Constants!$B$12,NOT($BO281)),"",IF(NOT($AO281),0,Constants!$B$19*IF($AQ281,1,MAX(0,MIN(1,(Constants!$B$20-N281)/Constants!$B$20)))))</f>
        <v/>
      </c>
      <c r="BR281" s="74" t="str">
        <f aca="false">IF(BQ281="","",BQ281*IF($AP281,1,Constants!$B$25)*BP281)</f>
        <v/>
      </c>
      <c r="BS281" s="74" t="str">
        <f aca="false">IF(OR($BK281&lt;&gt;Constants!$B$12,NOT($BO281)),"",IF(NOT($AO281),0,IF(NOT($AQ281),0,MAX(0,Constants!$B$21*(1-ABS(O281-$BM281)/$BM281)))))</f>
        <v/>
      </c>
      <c r="BT281" s="74" t="str">
        <f aca="false">IF(BS281="","",BS281*BP281)</f>
        <v/>
      </c>
      <c r="BU281" s="74" t="str">
        <f aca="false">IF(OR($BK281&lt;&gt;Constants!$B$12,NOT($BO281)),"",IF(OR(NOT($AO281),NOT($AP281)),0,MIN(Constants!$B$18,(Constants!$B$29*$AR281+Constants!$B$30*$AS281)*IF($AQ281,1,MAX(0,MIN(1,(Constants!$B$20-N281)/Constants!$B$20))))))</f>
        <v/>
      </c>
      <c r="BV281" s="74" t="str">
        <f aca="false">IF(BU281="","",BU281*BP281)</f>
        <v/>
      </c>
      <c r="BW281" s="75" t="str">
        <f aca="false">IF(OR($BK281&lt;&gt;Constants!$B$12,NOT($BO281)),"",BR281+BT281+BV281)</f>
        <v/>
      </c>
      <c r="BX281" s="73" t="str">
        <f aca="false">IF(OR($BK281&lt;&gt;Constants!$B$12,$AT281&lt;&gt;TRUE()),"",IF(NOT($AW281),TRUE(),IF($AY281="","",$AY281)))</f>
        <v/>
      </c>
      <c r="BY281" s="74" t="b">
        <f aca="false">IF(BX281="",FALSE(),IF(NOT($AW281),TRUE(),IF($AY281,ISNUMBER(X281),ISNUMBER(W281))))</f>
        <v>0</v>
      </c>
      <c r="BZ281" s="76" t="str">
        <f aca="false">IF(BY281,IF($AJ281,1,Constants!$B$22)*POWER(Constants!$B$23,MAX($AU281,0))*POWER(Constants!$B$24,MAX($AV281,0)),"")</f>
        <v/>
      </c>
      <c r="CA281" s="74" t="str">
        <f aca="false">IF(OR($BK281&lt;&gt;Constants!$B$12,NOT($BY281)),"",IF(NOT($AW281),0,Constants!$B$19*IF($AY281,1,MAX(0,MIN(1,(Constants!$B$20-W281)/Constants!$B$20)))))</f>
        <v/>
      </c>
      <c r="CB281" s="74" t="str">
        <f aca="false">IF(CA281="","",CA281*IF($AX281,1,Constants!$B$25)*BZ281)</f>
        <v/>
      </c>
      <c r="CC281" s="74" t="str">
        <f aca="false">IF(OR($BK281&lt;&gt;Constants!$B$12,NOT($BY281)),"",IF(NOT($AW281),0,IF(NOT($AY281),0,MAX(0,Constants!$B$21*(1-ABS(X281-$BM281)/$BM281)))))</f>
        <v/>
      </c>
      <c r="CD281" s="74" t="str">
        <f aca="false">IF(CC281="","",CC281*BZ281)</f>
        <v/>
      </c>
      <c r="CE281" s="74" t="str">
        <f aca="false">IF(OR($BK281&lt;&gt;Constants!$B$12,NOT($BY281)),"",IF(OR(NOT($AW281),NOT($AX281)),0,MIN(Constants!$B$18,(Constants!$B$29*$AZ281+Constants!$B$30*$BA281)*IF($AY281,1,MAX(0,MIN(1,(Constants!$B$20-W281)/Constants!$B$20))))))</f>
        <v/>
      </c>
      <c r="CF281" s="74" t="str">
        <f aca="false">IF(CE281="","",CE281*BZ281)</f>
        <v/>
      </c>
      <c r="CG281" s="75" t="str">
        <f aca="false">IF(OR($BK281&lt;&gt;Constants!$B$12,NOT($BY281)),"",CB281+CD281+CF281)</f>
        <v/>
      </c>
      <c r="CH281" s="73" t="b">
        <f aca="false">IF(OR(BN281="",BX281=""),TRUE(),BN281&lt;&gt;BX281)</f>
        <v>1</v>
      </c>
      <c r="CI281" s="74" t="str">
        <f aca="false">IF(OR($BK281&lt;&gt;Constants!$B$12,$BB281&lt;&gt;TRUE(),NOT($CH281)),"",IF(NOT($BE281),TRUE(),IF($BG281="","",$BG281)))</f>
        <v/>
      </c>
      <c r="CJ281" s="74" t="b">
        <f aca="false">IF(CI281="",FALSE(),IF(NOT($BE281),TRUE(),IF($BG281,ISNUMBER(AG281),ISNUMBER(AF281))))</f>
        <v>0</v>
      </c>
      <c r="CK281" s="76" t="str">
        <f aca="false">IF(CJ281,IF($AJ281,1,Constants!$B$22)*POWER(Constants!$B$23,MAX($BC281,0))*POWER(Constants!$B$24,MAX($BD281,0)),"")</f>
        <v/>
      </c>
      <c r="CL281" s="74" t="str">
        <f aca="false">IF(OR($BK281&lt;&gt;Constants!$B$12,NOT($CJ281)),"",IF(NOT($BE281),0,Constants!$B$19*IF($BG281,1,MAX(0,MIN(1,(Constants!$B$20-AF281)/Constants!$B$20)))))</f>
        <v/>
      </c>
      <c r="CM281" s="74" t="str">
        <f aca="false">IF(CL281="","",CL281*IF($BF281,1,Constants!$B$25)*CK281)</f>
        <v/>
      </c>
      <c r="CN281" s="74" t="str">
        <f aca="false">IF(OR($BK281&lt;&gt;Constants!$B$12,NOT($CJ281)),"",IF(NOT($BE281),0,IF(NOT($BG281),0,MAX(0,Constants!$B$21*(1-ABS(AG281-$BM281)/$BM281)))))</f>
        <v/>
      </c>
      <c r="CO281" s="74" t="str">
        <f aca="false">IF(CN281="","",CN281*CK281)</f>
        <v/>
      </c>
      <c r="CP281" s="74" t="str">
        <f aca="false">IF(OR($BK281&lt;&gt;Constants!$B$12,NOT($CJ281)),"",IF(OR(NOT($BE281),NOT($BF281)),0,MIN(Constants!$B$18,(Constants!$B$29*$BH281+Constants!$B$30*$BI281)*IF($BG281,1,MAX(0,MIN(1,(Constants!$B$20-AF281)/Constants!$B$20))))))</f>
        <v/>
      </c>
      <c r="CQ281" s="74" t="str">
        <f aca="false">IF(CP281="","",CP281*CK281)</f>
        <v/>
      </c>
      <c r="CR281" s="75" t="str">
        <f aca="false">IF(OR($BK281&lt;&gt;Constants!$B$12,NOT($CJ281)),"",CM281+CO281+CQ281)</f>
        <v/>
      </c>
      <c r="CS281" s="73" t="str">
        <f aca="false">IF(OR($BK281&lt;&gt;Constants!$B$12,ISBLANK($C281)),"",BW281)</f>
        <v/>
      </c>
      <c r="CT281" s="74" t="str">
        <f aca="false">IF(OR($BK281&lt;&gt;Constants!$B$12,ISBLANK($C281)),"",CG281)</f>
        <v/>
      </c>
      <c r="CU281" s="75" t="str">
        <f aca="false">IF(OR($BK281&lt;&gt;Constants!$B$12,ISBLANK($C281)),"",CR281)</f>
        <v/>
      </c>
      <c r="CV281" s="74" t="str">
        <f aca="false">IF(OR($BK281&lt;&gt;Constants!$B$12,ISBLANK($C281)),"",IF(COUNT(CS281:CU281)=0,0,MAX(CS281:CU281)))</f>
        <v/>
      </c>
      <c r="CW281" s="74" t="str">
        <f aca="false">IF($BK281&lt;&gt;Constants!$B$12,"",CV281)</f>
        <v/>
      </c>
      <c r="CX281" s="74" t="str">
        <f aca="false">IF(ISNUMBER(CW281), RANK(CW281,$CW$11:$CW$510), "")</f>
        <v/>
      </c>
      <c r="CY281" s="73" t="str">
        <f aca="false">IF(OR($BK281&lt;&gt;Constants!$B$12,ISBLANK($C281)),"",MAX(BT281,CD281,CO281))</f>
        <v/>
      </c>
      <c r="CZ281" s="74" t="str">
        <f aca="false">IF(ISNUMBER(CY281), RANK(CY281,CY$11:CY$510), "")</f>
        <v/>
      </c>
      <c r="DA281" s="74" t="str">
        <f aca="false">IF(OR($BK281&lt;&gt;Constants!$B$12,ISBLANK($C281)),"",MAX(AM281,AU281,IF($CH281,BC281,0)))</f>
        <v/>
      </c>
      <c r="DB281" s="74" t="str">
        <f aca="false">IF(ISNUMBER(DA281), RANK(DA281,DA$11:DA$510,1), "")</f>
        <v/>
      </c>
      <c r="DC281" s="74" t="str">
        <f aca="false">IF(OR($BK281&lt;&gt;Constants!$B$12,ISBLANK($C281)),"",MAX(BV281,CF281,CQ281))</f>
        <v/>
      </c>
      <c r="DD281" s="74" t="str">
        <f aca="false">IF(ISNUMBER(DC281),RANK(DC281,DC$11:DC$510),"")</f>
        <v/>
      </c>
      <c r="DE281" s="77" t="str">
        <f aca="false">IFERROR(IF(OR($BK281&lt;&gt;Constants!$B$12, ISBLANK($C281)),"",LARGE(CS281:CU281,2)), 0)</f>
        <v/>
      </c>
      <c r="DF281" s="75" t="str">
        <f aca="false">IF(ISNUMBER(DE281), RANK(DE281,DE$11:DE$510), "")</f>
        <v/>
      </c>
      <c r="DG281" s="74" t="str">
        <f aca="false">IF(ISBLANK($C281),"",IF(BK281=Constants!$B$12,RANK($CX281, $CX$11:$CX$510, 1)+
SUMPRODUCT(--($CX$11:$CX$510=$CX281),--($CZ281&gt;$CZ$11:$CZ$510))+
SUMPRODUCT(--($CX$11:$CX$510=$CX281),--($CZ281=$CZ$11:$CZ$510),--($DB281&gt;$DB$11:$DB$510))+
SUMPRODUCT(--($CX$11:$CX$510=$CX281),--($CZ281=$CZ$11:$CZ$510),--($DB281=$DB$11:$DB$510), --($DD281&gt;$DD$11:$DD$510))+
SUMPRODUCT(--($CX$11:$CX$510=$CX281),--($CZ281=$CZ$11:$CZ$510),--($DB281=$DB$11:$DB$510), --($DD281=$DD$11:$DD$510), --($DF281&gt;$DF$11:$DF$510))
,BK281)
)</f>
        <v/>
      </c>
      <c r="DH281" s="74" t="str">
        <f aca="false">IF(ISBLANK(C281),"",IF(BK281&lt;&gt;Constants!$B$12, BK281, CX281-DG281))</f>
        <v/>
      </c>
      <c r="DI281" s="75"/>
      <c r="DJ281" s="78"/>
      <c r="DK281" s="79" t="str">
        <f aca="false">IF(ISBLANK($C281),"",IF($BK281=Constants!$B$13,$BM281,""))</f>
        <v/>
      </c>
      <c r="DL281" s="78" t="str">
        <f aca="false">IF(ISBLANK($C281),"",IF($BK281&lt;&gt;Constants!$B$12,"",IF(COUNT($CS281:$CU281)=0,"",MATCH($CV281,$CS281:$CU281,0))))</f>
        <v/>
      </c>
      <c r="DM281" s="80" t="str">
        <f aca="false">IF(ISNUMBER($DL281),CHOOSE($DL281,$BR281,$CB281,$CM281),"")</f>
        <v/>
      </c>
      <c r="DN281" s="80" t="str">
        <f aca="false">IF(ISNUMBER($DL281),CHOOSE($DL281,$BT281,$CD281,$CO281),"")</f>
        <v/>
      </c>
      <c r="DO281" s="80" t="str">
        <f aca="false">IF(ISNUMBER($DL281),CHOOSE($DL281,$BV281,$CF281,$CQ281),"")</f>
        <v/>
      </c>
      <c r="DP281" s="81" t="str">
        <f aca="false">IF(ISBLANK(C281),"",IF(BK281&lt;&gt;Constants!$B$12, BK281 ,CW281))</f>
        <v/>
      </c>
      <c r="DQ281" s="82" t="str">
        <f aca="false">IF(ISBLANK($C281),"",IF($BK281&lt;&gt;Constants!$B$12,$BK281,$BL281))</f>
        <v/>
      </c>
      <c r="DR281" s="82" t="str">
        <f aca="false">IF(ISBLANK(C281),"",DH281)</f>
        <v/>
      </c>
      <c r="DS281" s="82" t="str">
        <f aca="false">IF(ISBLANK(C281),"",DG281)</f>
        <v/>
      </c>
      <c r="DT281" s="83" t="str">
        <f aca="false">IF(ISBLANK(C281),
  "",
IF(DS281=Constants!$B$9,COUNTA($C$11:$C510)+2,IF(DS281=Constants!$B$10,COUNTA($C$11:$C510)+1,IF(DS281=Constants!$B$11,COUNTA($C$11:$C510),DS281))))</f>
        <v/>
      </c>
      <c r="DU281" s="3"/>
      <c r="DV281" s="84" t="n">
        <f aca="false">IF(OR(ISNUMBER(DS281),DS281="DQ",DS281="P",DS281="NS"),
    1,
    0
)</f>
        <v>0</v>
      </c>
      <c r="DW281" s="84" t="n">
        <v>271</v>
      </c>
      <c r="DX281" s="84" t="str">
        <f aca="false">IF(ISBLANK($C281),"",IF(ISNUMBER(DT281),DT281+ROW($B281)/1000,""))</f>
        <v/>
      </c>
      <c r="DY281" s="84" t="str">
        <f aca="false">IF(ISNUMBER(DX281), RANK(DX281,DX$11:DX$510,1), "")</f>
        <v/>
      </c>
      <c r="DZ281" s="84" t="str">
        <f aca="false">IF(ISBLANK($C281),
    "",
    $B281
)</f>
        <v/>
      </c>
      <c r="EA281" s="84" t="str">
        <f aca="false">IF(ISBLANK($C281),
    "",
    $C281
)</f>
        <v/>
      </c>
      <c r="EB281" s="84" t="str">
        <f aca="false">IF(ISBLANK($C281),
    "",
    $D281
)</f>
        <v/>
      </c>
      <c r="EC281" s="84" t="str">
        <f aca="false">IF(ISBLANK($C281),"",$DQ281)</f>
        <v/>
      </c>
      <c r="ED281" s="86" t="str">
        <f aca="false">DP281</f>
        <v/>
      </c>
      <c r="EE281" s="84" t="str">
        <f aca="false">IF(ISBLANK($C281),
    "",
    DS281
)</f>
        <v/>
      </c>
      <c r="EF281" s="87" t="str">
        <f aca="false">IF(DW281&gt;DV$10,
    "",
    VLOOKUP(DW281,DY$11:EE779,7,FALSE())
)</f>
        <v/>
      </c>
      <c r="EG281" s="88" t="str">
        <f aca="false">IF(DW281&gt;DV$10,
    "",
    VLOOKUP(DW281,DY$11:EE779,2,FALSE())
)</f>
        <v/>
      </c>
      <c r="EH281" s="88" t="str">
        <f aca="false">IF(DW281&gt;DV$10,
    "",
    VLOOKUP(DW281,DY$11:EE779,3,FALSE())
)</f>
        <v/>
      </c>
      <c r="EI281" s="88" t="str">
        <f aca="false">IF(DW281&gt;DV$10,
    "",
    VLOOKUP(DW281,DY$11:EE779,4,FALSE())
)</f>
        <v/>
      </c>
      <c r="EJ281" s="89" t="str">
        <f aca="false">IF(DW281&gt;DV$10,
    "",
    VLOOKUP(DW281,DY$11:EE779,6,FALSE())
)</f>
        <v/>
      </c>
      <c r="EK281" s="59"/>
    </row>
    <row r="282" customFormat="false" ht="15.75" hidden="false" customHeight="false" outlineLevel="0" collapsed="false">
      <c r="A282" s="3"/>
      <c r="B282" s="155"/>
      <c r="C282" s="156"/>
      <c r="D282" s="96"/>
      <c r="E282" s="157"/>
      <c r="F282" s="148"/>
      <c r="G282" s="148"/>
      <c r="H282" s="149"/>
      <c r="I282" s="150"/>
      <c r="J282" s="151"/>
      <c r="K282" s="151"/>
      <c r="L282" s="151"/>
      <c r="M282" s="151"/>
      <c r="N282" s="152"/>
      <c r="O282" s="103"/>
      <c r="P282" s="148"/>
      <c r="Q282" s="149"/>
      <c r="R282" s="150"/>
      <c r="S282" s="151"/>
      <c r="T282" s="151"/>
      <c r="U282" s="151"/>
      <c r="V282" s="151"/>
      <c r="W282" s="152"/>
      <c r="X282" s="103"/>
      <c r="Y282" s="148"/>
      <c r="Z282" s="149"/>
      <c r="AA282" s="150"/>
      <c r="AB282" s="151"/>
      <c r="AC282" s="151"/>
      <c r="AD282" s="151"/>
      <c r="AE282" s="151"/>
      <c r="AF282" s="152"/>
      <c r="AG282" s="104"/>
      <c r="AH282" s="150"/>
      <c r="AI282" s="73"/>
      <c r="AJ282" s="73" t="str">
        <f aca="false">IF(ISBLANK($C282),
  "",
IF(E282=Constants!$B$7,
  TRUE(),
IF(E282=Constants!$B$8,
  FALSE(),
  TRUE()
)))</f>
        <v/>
      </c>
      <c r="AK282" s="74" t="str">
        <f aca="false">IF(ISBLANK($C282),"",IF(F282=Constants!$B$8,FALSE(),TRUE()))</f>
        <v/>
      </c>
      <c r="AL282" s="74" t="str">
        <f aca="false">IF(ISBLANK($C282),"",COUNTA($G282:$O282)&gt;0)</f>
        <v/>
      </c>
      <c r="AM282" s="74" t="str">
        <f aca="false">IF(OR(ISBLANK($C282),$AL282&lt;&gt;TRUE()),"",IF(ISBLANK(G282),Constants!$B$27,MAX(0,G282)))</f>
        <v/>
      </c>
      <c r="AN282" s="74" t="str">
        <f aca="false">IF(OR(ISBLANK($C282),$AL282&lt;&gt;TRUE()),"",IF(ISBLANK(H282),Constants!$B$28,MAX(0,H282)))</f>
        <v/>
      </c>
      <c r="AO282" s="74" t="str">
        <f aca="false">IF(OR(ISBLANK($C282),$AL282&lt;&gt;TRUE()),"",IF(J282=Constants!$B$7,TRUE(),IF(J282=Constants!$B$8,FALSE(),TRUE())))</f>
        <v/>
      </c>
      <c r="AP282" s="74" t="str">
        <f aca="false">IF(OR(ISBLANK($C282),$AL282&lt;&gt;TRUE()),"",IF(I282=Constants!$B$7,TRUE(),IF(I282=Constants!$B$8,FALSE(),TRUE())))</f>
        <v/>
      </c>
      <c r="AQ282" s="74" t="str">
        <f aca="false">IF(OR(ISBLANK($C282),$AL282&lt;&gt;TRUE()),"",IF(K282=Constants!$B$33,TRUE(),IF(K282=Constants!$B$34,FALSE(),IF(AND(ISNUMBER(O282),OR(ISBLANK(N282),N282=0)),TRUE(),IF(AND(ISBLANK(O282),ISNUMBER(N282),N282&lt;&gt;0),FALSE(),"")))))</f>
        <v/>
      </c>
      <c r="AR282" s="74" t="str">
        <f aca="false">IF(OR(ISBLANK($C282),$AL282&lt;&gt;TRUE()),"",IF(ISBLANK(L282),Constants!$B$35,MAX(0,MIN(Constants!$B$31,L282))))</f>
        <v/>
      </c>
      <c r="AS282" s="74" t="str">
        <f aca="false">IF(OR(ISBLANK($C282),$AL282&lt;&gt;TRUE()),"",IF(ISBLANK(M282),Constants!$B$35,MAX(0,MIN(Constants!$B$32,M282))))</f>
        <v/>
      </c>
      <c r="AT282" s="74" t="str">
        <f aca="false">IF(ISBLANK($C282),"",COUNTA($P282:$X282)&gt;0)</f>
        <v/>
      </c>
      <c r="AU282" s="74" t="str">
        <f aca="false">IF(OR(ISBLANK($C282),$AT282&lt;&gt;TRUE()),"",IF(ISBLANK(P282),Constants!$B$27,MAX(0,P282)))</f>
        <v/>
      </c>
      <c r="AV282" s="74" t="str">
        <f aca="false">IF(OR(ISBLANK($C282),$AT282&lt;&gt;TRUE()),"",IF(ISBLANK(Q282),Constants!$B$28,MAX(0,Q282)))</f>
        <v/>
      </c>
      <c r="AW282" s="74" t="str">
        <f aca="false">IF(OR(ISBLANK($C282),$AT282&lt;&gt;TRUE()),"",IF(S282=Constants!$B$7,TRUE(),IF(S282=Constants!$B$8,FALSE(),TRUE())))</f>
        <v/>
      </c>
      <c r="AX282" s="74" t="str">
        <f aca="false">IF(OR(ISBLANK($C282),$AT282&lt;&gt;TRUE()),"",IF(R282=Constants!$B$7,TRUE(),IF(R282=Constants!$B$8,FALSE(),TRUE())))</f>
        <v/>
      </c>
      <c r="AY282" s="74" t="str">
        <f aca="false">IF(OR(ISBLANK($C282),$AT282&lt;&gt;TRUE()),"",IF(T282=Constants!$B$33,TRUE(),IF(T282=Constants!$B$34,FALSE(),IF(AND(ISNUMBER(X282),OR(ISBLANK(W282),W282=0)),TRUE(),IF(AND(ISBLANK(X282),ISNUMBER(W282),W282&lt;&gt;0),FALSE(),"")))))</f>
        <v/>
      </c>
      <c r="AZ282" s="74" t="str">
        <f aca="false">IF(OR(ISBLANK($C282),$AT282&lt;&gt;TRUE()),"",IF(ISBLANK(U282),Constants!$B$35,MAX(0,MIN(Constants!$B$31,U282))))</f>
        <v/>
      </c>
      <c r="BA282" s="74" t="str">
        <f aca="false">IF(OR(ISBLANK($C282),$AT282&lt;&gt;TRUE()),"",IF(ISBLANK(V282),Constants!$B$35,MAX(0,MIN(Constants!$B$32,V282))))</f>
        <v/>
      </c>
      <c r="BB282" s="74" t="str">
        <f aca="false">IF(ISBLANK($C282),"",COUNTA($Y282:$AG282)&gt;0)</f>
        <v/>
      </c>
      <c r="BC282" s="74" t="str">
        <f aca="false">IF(OR(ISBLANK($C282),$BB282&lt;&gt;TRUE()),"",IF(ISBLANK(Y282),Constants!$B$27,MAX(0,Y282)))</f>
        <v/>
      </c>
      <c r="BD282" s="74" t="str">
        <f aca="false">IF(OR(ISBLANK($C282),$BB282&lt;&gt;TRUE()),"",IF(ISBLANK(Z282),Constants!$B$28,MAX(0,Z282)))</f>
        <v/>
      </c>
      <c r="BE282" s="74" t="str">
        <f aca="false">IF(OR(ISBLANK($C282),$BB282&lt;&gt;TRUE()),"",IF(AB282=Constants!$B$7,TRUE(),IF(AB282=Constants!$B$8,FALSE(),TRUE())))</f>
        <v/>
      </c>
      <c r="BF282" s="74" t="str">
        <f aca="false">IF(OR(ISBLANK($C282),$BB282&lt;&gt;TRUE()),"",IF(AA282=Constants!$B$7,TRUE(),IF(AA282=Constants!$B$8,FALSE(),TRUE())))</f>
        <v/>
      </c>
      <c r="BG282" s="74" t="str">
        <f aca="false">IF(OR(ISBLANK($C282),$BB282&lt;&gt;TRUE()),"",IF(AC282=Constants!$B$33,TRUE(),IF(AC282=Constants!$B$34,FALSE(),IF(AND(ISNUMBER(AG282),OR(ISBLANK(AF282),AF282=0)),TRUE(),IF(AND(ISBLANK(AG282),ISNUMBER(AF282),AF282&lt;&gt;0),FALSE(),"")))))</f>
        <v/>
      </c>
      <c r="BH282" s="74" t="str">
        <f aca="false">IF(OR(ISBLANK($C282),$BB282&lt;&gt;TRUE()),"",IF(ISBLANK(AD282),Constants!$B$35,MAX(0,MIN(Constants!$B$31,AD282))))</f>
        <v/>
      </c>
      <c r="BI282" s="74" t="str">
        <f aca="false">IF(OR(ISBLANK($C282),$BB282&lt;&gt;TRUE()),"",IF(ISBLANK(AE282),Constants!$B$35,MAX(0,MIN(Constants!$B$32,AE282))))</f>
        <v/>
      </c>
      <c r="BJ282" s="75" t="str">
        <f aca="false">IF(ISBLANK($C282),
  "",
IF(AH282=Constants!$B$7,
  TRUE(),
IF(AH282=Constants!$B$8,
  FALSE(),
  FALSE()
)))</f>
        <v/>
      </c>
      <c r="BK282" s="74" t="str">
        <f aca="false">IF(ISBLANK($C282),"",IF($BJ282,Constants!$B$9,IF(COUNTA($E282:$AH282)=0,Constants!$B$10,IF(NOT($AK282),Constants!$B$11,IF(AND(NOT(ISNUMBER($BM282)),COUNTA($O282,$X282,$AG282)&gt;0),Constants!$B$13,Constants!$B$12)))))</f>
        <v/>
      </c>
      <c r="BL282" s="74" t="str">
        <f aca="false">IF(ISBLANK($C282),"",IF($BK282&lt;&gt;Constants!$B$12,$BK282,Constants!$B$4))</f>
        <v/>
      </c>
      <c r="BM282" s="73" t="str">
        <f aca="false">IF(OR(ISBLANK($D$8), NOT(ISNUMBER($D$8))), Constants!$B$17,$D$8)</f>
        <v>ERROR: Set Target Time in cell D8</v>
      </c>
      <c r="BN282" s="73" t="str">
        <f aca="false">IF(OR($BK282&lt;&gt;Constants!$B$12,$AL282&lt;&gt;TRUE()),"",IF(NOT($AO282),TRUE(),IF($AQ282="","",$AQ282)))</f>
        <v/>
      </c>
      <c r="BO282" s="74" t="b">
        <f aca="false">IF(BN282="",FALSE(),IF(NOT($AO282),TRUE(),IF($AQ282,ISNUMBER(O282),ISNUMBER(N282))))</f>
        <v>0</v>
      </c>
      <c r="BP282" s="76" t="str">
        <f aca="false">IF(BO282,IF($AJ282,1,Constants!$B$22)*POWER(Constants!$B$23,MAX($AM282,0))*POWER(Constants!$B$24,MAX($AN282,0)),"")</f>
        <v/>
      </c>
      <c r="BQ282" s="74" t="str">
        <f aca="false">IF(OR($BK282&lt;&gt;Constants!$B$12,NOT($BO282)),"",IF(NOT($AO282),0,Constants!$B$19*IF($AQ282,1,MAX(0,MIN(1,(Constants!$B$20-N282)/Constants!$B$20)))))</f>
        <v/>
      </c>
      <c r="BR282" s="74" t="str">
        <f aca="false">IF(BQ282="","",BQ282*IF($AP282,1,Constants!$B$25)*BP282)</f>
        <v/>
      </c>
      <c r="BS282" s="74" t="str">
        <f aca="false">IF(OR($BK282&lt;&gt;Constants!$B$12,NOT($BO282)),"",IF(NOT($AO282),0,IF(NOT($AQ282),0,MAX(0,Constants!$B$21*(1-ABS(O282-$BM282)/$BM282)))))</f>
        <v/>
      </c>
      <c r="BT282" s="74" t="str">
        <f aca="false">IF(BS282="","",BS282*BP282)</f>
        <v/>
      </c>
      <c r="BU282" s="74" t="str">
        <f aca="false">IF(OR($BK282&lt;&gt;Constants!$B$12,NOT($BO282)),"",IF(OR(NOT($AO282),NOT($AP282)),0,MIN(Constants!$B$18,(Constants!$B$29*$AR282+Constants!$B$30*$AS282)*IF($AQ282,1,MAX(0,MIN(1,(Constants!$B$20-N282)/Constants!$B$20))))))</f>
        <v/>
      </c>
      <c r="BV282" s="74" t="str">
        <f aca="false">IF(BU282="","",BU282*BP282)</f>
        <v/>
      </c>
      <c r="BW282" s="75" t="str">
        <f aca="false">IF(OR($BK282&lt;&gt;Constants!$B$12,NOT($BO282)),"",BR282+BT282+BV282)</f>
        <v/>
      </c>
      <c r="BX282" s="73" t="str">
        <f aca="false">IF(OR($BK282&lt;&gt;Constants!$B$12,$AT282&lt;&gt;TRUE()),"",IF(NOT($AW282),TRUE(),IF($AY282="","",$AY282)))</f>
        <v/>
      </c>
      <c r="BY282" s="74" t="b">
        <f aca="false">IF(BX282="",FALSE(),IF(NOT($AW282),TRUE(),IF($AY282,ISNUMBER(X282),ISNUMBER(W282))))</f>
        <v>0</v>
      </c>
      <c r="BZ282" s="76" t="str">
        <f aca="false">IF(BY282,IF($AJ282,1,Constants!$B$22)*POWER(Constants!$B$23,MAX($AU282,0))*POWER(Constants!$B$24,MAX($AV282,0)),"")</f>
        <v/>
      </c>
      <c r="CA282" s="74" t="str">
        <f aca="false">IF(OR($BK282&lt;&gt;Constants!$B$12,NOT($BY282)),"",IF(NOT($AW282),0,Constants!$B$19*IF($AY282,1,MAX(0,MIN(1,(Constants!$B$20-W282)/Constants!$B$20)))))</f>
        <v/>
      </c>
      <c r="CB282" s="74" t="str">
        <f aca="false">IF(CA282="","",CA282*IF($AX282,1,Constants!$B$25)*BZ282)</f>
        <v/>
      </c>
      <c r="CC282" s="74" t="str">
        <f aca="false">IF(OR($BK282&lt;&gt;Constants!$B$12,NOT($BY282)),"",IF(NOT($AW282),0,IF(NOT($AY282),0,MAX(0,Constants!$B$21*(1-ABS(X282-$BM282)/$BM282)))))</f>
        <v/>
      </c>
      <c r="CD282" s="74" t="str">
        <f aca="false">IF(CC282="","",CC282*BZ282)</f>
        <v/>
      </c>
      <c r="CE282" s="74" t="str">
        <f aca="false">IF(OR($BK282&lt;&gt;Constants!$B$12,NOT($BY282)),"",IF(OR(NOT($AW282),NOT($AX282)),0,MIN(Constants!$B$18,(Constants!$B$29*$AZ282+Constants!$B$30*$BA282)*IF($AY282,1,MAX(0,MIN(1,(Constants!$B$20-W282)/Constants!$B$20))))))</f>
        <v/>
      </c>
      <c r="CF282" s="74" t="str">
        <f aca="false">IF(CE282="","",CE282*BZ282)</f>
        <v/>
      </c>
      <c r="CG282" s="75" t="str">
        <f aca="false">IF(OR($BK282&lt;&gt;Constants!$B$12,NOT($BY282)),"",CB282+CD282+CF282)</f>
        <v/>
      </c>
      <c r="CH282" s="73" t="b">
        <f aca="false">IF(OR(BN282="",BX282=""),TRUE(),BN282&lt;&gt;BX282)</f>
        <v>1</v>
      </c>
      <c r="CI282" s="74" t="str">
        <f aca="false">IF(OR($BK282&lt;&gt;Constants!$B$12,$BB282&lt;&gt;TRUE(),NOT($CH282)),"",IF(NOT($BE282),TRUE(),IF($BG282="","",$BG282)))</f>
        <v/>
      </c>
      <c r="CJ282" s="74" t="b">
        <f aca="false">IF(CI282="",FALSE(),IF(NOT($BE282),TRUE(),IF($BG282,ISNUMBER(AG282),ISNUMBER(AF282))))</f>
        <v>0</v>
      </c>
      <c r="CK282" s="76" t="str">
        <f aca="false">IF(CJ282,IF($AJ282,1,Constants!$B$22)*POWER(Constants!$B$23,MAX($BC282,0))*POWER(Constants!$B$24,MAX($BD282,0)),"")</f>
        <v/>
      </c>
      <c r="CL282" s="74" t="str">
        <f aca="false">IF(OR($BK282&lt;&gt;Constants!$B$12,NOT($CJ282)),"",IF(NOT($BE282),0,Constants!$B$19*IF($BG282,1,MAX(0,MIN(1,(Constants!$B$20-AF282)/Constants!$B$20)))))</f>
        <v/>
      </c>
      <c r="CM282" s="74" t="str">
        <f aca="false">IF(CL282="","",CL282*IF($BF282,1,Constants!$B$25)*CK282)</f>
        <v/>
      </c>
      <c r="CN282" s="74" t="str">
        <f aca="false">IF(OR($BK282&lt;&gt;Constants!$B$12,NOT($CJ282)),"",IF(NOT($BE282),0,IF(NOT($BG282),0,MAX(0,Constants!$B$21*(1-ABS(AG282-$BM282)/$BM282)))))</f>
        <v/>
      </c>
      <c r="CO282" s="74" t="str">
        <f aca="false">IF(CN282="","",CN282*CK282)</f>
        <v/>
      </c>
      <c r="CP282" s="74" t="str">
        <f aca="false">IF(OR($BK282&lt;&gt;Constants!$B$12,NOT($CJ282)),"",IF(OR(NOT($BE282),NOT($BF282)),0,MIN(Constants!$B$18,(Constants!$B$29*$BH282+Constants!$B$30*$BI282)*IF($BG282,1,MAX(0,MIN(1,(Constants!$B$20-AF282)/Constants!$B$20))))))</f>
        <v/>
      </c>
      <c r="CQ282" s="74" t="str">
        <f aca="false">IF(CP282="","",CP282*CK282)</f>
        <v/>
      </c>
      <c r="CR282" s="75" t="str">
        <f aca="false">IF(OR($BK282&lt;&gt;Constants!$B$12,NOT($CJ282)),"",CM282+CO282+CQ282)</f>
        <v/>
      </c>
      <c r="CS282" s="73" t="str">
        <f aca="false">IF(OR($BK282&lt;&gt;Constants!$B$12,ISBLANK($C282)),"",BW282)</f>
        <v/>
      </c>
      <c r="CT282" s="74" t="str">
        <f aca="false">IF(OR($BK282&lt;&gt;Constants!$B$12,ISBLANK($C282)),"",CG282)</f>
        <v/>
      </c>
      <c r="CU282" s="75" t="str">
        <f aca="false">IF(OR($BK282&lt;&gt;Constants!$B$12,ISBLANK($C282)),"",CR282)</f>
        <v/>
      </c>
      <c r="CV282" s="74" t="str">
        <f aca="false">IF(OR($BK282&lt;&gt;Constants!$B$12,ISBLANK($C282)),"",IF(COUNT(CS282:CU282)=0,0,MAX(CS282:CU282)))</f>
        <v/>
      </c>
      <c r="CW282" s="74" t="str">
        <f aca="false">IF($BK282&lt;&gt;Constants!$B$12,"",CV282)</f>
        <v/>
      </c>
      <c r="CX282" s="74" t="str">
        <f aca="false">IF(ISNUMBER(CW282), RANK(CW282,$CW$11:$CW$510), "")</f>
        <v/>
      </c>
      <c r="CY282" s="73" t="str">
        <f aca="false">IF(OR($BK282&lt;&gt;Constants!$B$12,ISBLANK($C282)),"",MAX(BT282,CD282,CO282))</f>
        <v/>
      </c>
      <c r="CZ282" s="74" t="str">
        <f aca="false">IF(ISNUMBER(CY282), RANK(CY282,CY$11:CY$510), "")</f>
        <v/>
      </c>
      <c r="DA282" s="74" t="str">
        <f aca="false">IF(OR($BK282&lt;&gt;Constants!$B$12,ISBLANK($C282)),"",MAX(AM282,AU282,IF($CH282,BC282,0)))</f>
        <v/>
      </c>
      <c r="DB282" s="74" t="str">
        <f aca="false">IF(ISNUMBER(DA282), RANK(DA282,DA$11:DA$510,1), "")</f>
        <v/>
      </c>
      <c r="DC282" s="74" t="str">
        <f aca="false">IF(OR($BK282&lt;&gt;Constants!$B$12,ISBLANK($C282)),"",MAX(BV282,CF282,CQ282))</f>
        <v/>
      </c>
      <c r="DD282" s="74" t="str">
        <f aca="false">IF(ISNUMBER(DC282),RANK(DC282,DC$11:DC$510),"")</f>
        <v/>
      </c>
      <c r="DE282" s="77" t="str">
        <f aca="false">IFERROR(IF(OR($BK282&lt;&gt;Constants!$B$12, ISBLANK($C282)),"",LARGE(CS282:CU282,2)), 0)</f>
        <v/>
      </c>
      <c r="DF282" s="75" t="str">
        <f aca="false">IF(ISNUMBER(DE282), RANK(DE282,DE$11:DE$510), "")</f>
        <v/>
      </c>
      <c r="DG282" s="74" t="str">
        <f aca="false">IF(ISBLANK($C282),"",IF(BK282=Constants!$B$12,RANK($CX282, $CX$11:$CX$510, 1)+
SUMPRODUCT(--($CX$11:$CX$510=$CX282),--($CZ282&gt;$CZ$11:$CZ$510))+
SUMPRODUCT(--($CX$11:$CX$510=$CX282),--($CZ282=$CZ$11:$CZ$510),--($DB282&gt;$DB$11:$DB$510))+
SUMPRODUCT(--($CX$11:$CX$510=$CX282),--($CZ282=$CZ$11:$CZ$510),--($DB282=$DB$11:$DB$510), --($DD282&gt;$DD$11:$DD$510))+
SUMPRODUCT(--($CX$11:$CX$510=$CX282),--($CZ282=$CZ$11:$CZ$510),--($DB282=$DB$11:$DB$510), --($DD282=$DD$11:$DD$510), --($DF282&gt;$DF$11:$DF$510))
,BK282)
)</f>
        <v/>
      </c>
      <c r="DH282" s="74" t="str">
        <f aca="false">IF(ISBLANK(C282),"",IF(BK282&lt;&gt;Constants!$B$12, BK282, CX282-DG282))</f>
        <v/>
      </c>
      <c r="DI282" s="75"/>
      <c r="DJ282" s="78"/>
      <c r="DK282" s="79" t="str">
        <f aca="false">IF(ISBLANK($C282),"",IF($BK282=Constants!$B$13,$BM282,""))</f>
        <v/>
      </c>
      <c r="DL282" s="78" t="str">
        <f aca="false">IF(ISBLANK($C282),"",IF($BK282&lt;&gt;Constants!$B$12,"",IF(COUNT($CS282:$CU282)=0,"",MATCH($CV282,$CS282:$CU282,0))))</f>
        <v/>
      </c>
      <c r="DM282" s="80" t="str">
        <f aca="false">IF(ISNUMBER($DL282),CHOOSE($DL282,$BR282,$CB282,$CM282),"")</f>
        <v/>
      </c>
      <c r="DN282" s="80" t="str">
        <f aca="false">IF(ISNUMBER($DL282),CHOOSE($DL282,$BT282,$CD282,$CO282),"")</f>
        <v/>
      </c>
      <c r="DO282" s="80" t="str">
        <f aca="false">IF(ISNUMBER($DL282),CHOOSE($DL282,$BV282,$CF282,$CQ282),"")</f>
        <v/>
      </c>
      <c r="DP282" s="81" t="str">
        <f aca="false">IF(ISBLANK(C282),"",IF(BK282&lt;&gt;Constants!$B$12, BK282 ,CW282))</f>
        <v/>
      </c>
      <c r="DQ282" s="82" t="str">
        <f aca="false">IF(ISBLANK($C282),"",IF($BK282&lt;&gt;Constants!$B$12,$BK282,$BL282))</f>
        <v/>
      </c>
      <c r="DR282" s="82" t="str">
        <f aca="false">IF(ISBLANK(C282),"",DH282)</f>
        <v/>
      </c>
      <c r="DS282" s="82" t="str">
        <f aca="false">IF(ISBLANK(C282),"",DG282)</f>
        <v/>
      </c>
      <c r="DT282" s="83" t="str">
        <f aca="false">IF(ISBLANK(C282),
  "",
IF(DS282=Constants!$B$9,COUNTA($C$11:$C510)+2,IF(DS282=Constants!$B$10,COUNTA($C$11:$C510)+1,IF(DS282=Constants!$B$11,COUNTA($C$11:$C510),DS282))))</f>
        <v/>
      </c>
      <c r="DU282" s="3"/>
      <c r="DV282" s="84" t="n">
        <f aca="false">IF(OR(ISNUMBER(DS282),DS282="DQ",DS282="P",DS282="NS"),
    1,
    0
)</f>
        <v>0</v>
      </c>
      <c r="DW282" s="84" t="n">
        <v>272</v>
      </c>
      <c r="DX282" s="84" t="str">
        <f aca="false">IF(ISBLANK($C282),"",IF(ISNUMBER(DT282),DT282+ROW($B282)/1000,""))</f>
        <v/>
      </c>
      <c r="DY282" s="84" t="str">
        <f aca="false">IF(ISNUMBER(DX282), RANK(DX282,DX$11:DX$510,1), "")</f>
        <v/>
      </c>
      <c r="DZ282" s="84" t="str">
        <f aca="false">IF(ISBLANK($C282),
    "",
    $B282
)</f>
        <v/>
      </c>
      <c r="EA282" s="84" t="str">
        <f aca="false">IF(ISBLANK($C282),
    "",
    $C282
)</f>
        <v/>
      </c>
      <c r="EB282" s="84" t="str">
        <f aca="false">IF(ISBLANK($C282),
    "",
    $D282
)</f>
        <v/>
      </c>
      <c r="EC282" s="84" t="str">
        <f aca="false">IF(ISBLANK($C282),"",$DQ282)</f>
        <v/>
      </c>
      <c r="ED282" s="86" t="str">
        <f aca="false">DP282</f>
        <v/>
      </c>
      <c r="EE282" s="84" t="str">
        <f aca="false">IF(ISBLANK($C282),
    "",
    DS282
)</f>
        <v/>
      </c>
      <c r="EF282" s="87" t="str">
        <f aca="false">IF(DW282&gt;DV$10,
    "",
    VLOOKUP(DW282,DY$11:EE780,7,FALSE())
)</f>
        <v/>
      </c>
      <c r="EG282" s="88" t="str">
        <f aca="false">IF(DW282&gt;DV$10,
    "",
    VLOOKUP(DW282,DY$11:EE780,2,FALSE())
)</f>
        <v/>
      </c>
      <c r="EH282" s="88" t="str">
        <f aca="false">IF(DW282&gt;DV$10,
    "",
    VLOOKUP(DW282,DY$11:EE780,3,FALSE())
)</f>
        <v/>
      </c>
      <c r="EI282" s="88" t="str">
        <f aca="false">IF(DW282&gt;DV$10,
    "",
    VLOOKUP(DW282,DY$11:EE780,4,FALSE())
)</f>
        <v/>
      </c>
      <c r="EJ282" s="89" t="str">
        <f aca="false">IF(DW282&gt;DV$10,
    "",
    VLOOKUP(DW282,DY$11:EE780,6,FALSE())
)</f>
        <v/>
      </c>
      <c r="EK282" s="59"/>
    </row>
    <row r="283" customFormat="false" ht="15.75" hidden="false" customHeight="false" outlineLevel="0" collapsed="false">
      <c r="A283" s="3"/>
      <c r="B283" s="155"/>
      <c r="C283" s="156"/>
      <c r="D283" s="96"/>
      <c r="E283" s="157"/>
      <c r="F283" s="148"/>
      <c r="G283" s="148"/>
      <c r="H283" s="149"/>
      <c r="I283" s="150"/>
      <c r="J283" s="151"/>
      <c r="K283" s="151"/>
      <c r="L283" s="151"/>
      <c r="M283" s="151"/>
      <c r="N283" s="152"/>
      <c r="O283" s="103"/>
      <c r="P283" s="148"/>
      <c r="Q283" s="149"/>
      <c r="R283" s="150"/>
      <c r="S283" s="151"/>
      <c r="T283" s="151"/>
      <c r="U283" s="151"/>
      <c r="V283" s="151"/>
      <c r="W283" s="152"/>
      <c r="X283" s="103"/>
      <c r="Y283" s="148"/>
      <c r="Z283" s="149"/>
      <c r="AA283" s="150"/>
      <c r="AB283" s="151"/>
      <c r="AC283" s="151"/>
      <c r="AD283" s="151"/>
      <c r="AE283" s="151"/>
      <c r="AF283" s="152"/>
      <c r="AG283" s="104"/>
      <c r="AH283" s="150"/>
      <c r="AI283" s="73"/>
      <c r="AJ283" s="73" t="str">
        <f aca="false">IF(ISBLANK($C283),
  "",
IF(E283=Constants!$B$7,
  TRUE(),
IF(E283=Constants!$B$8,
  FALSE(),
  TRUE()
)))</f>
        <v/>
      </c>
      <c r="AK283" s="74" t="str">
        <f aca="false">IF(ISBLANK($C283),"",IF(F283=Constants!$B$8,FALSE(),TRUE()))</f>
        <v/>
      </c>
      <c r="AL283" s="74" t="str">
        <f aca="false">IF(ISBLANK($C283),"",COUNTA($G283:$O283)&gt;0)</f>
        <v/>
      </c>
      <c r="AM283" s="74" t="str">
        <f aca="false">IF(OR(ISBLANK($C283),$AL283&lt;&gt;TRUE()),"",IF(ISBLANK(G283),Constants!$B$27,MAX(0,G283)))</f>
        <v/>
      </c>
      <c r="AN283" s="74" t="str">
        <f aca="false">IF(OR(ISBLANK($C283),$AL283&lt;&gt;TRUE()),"",IF(ISBLANK(H283),Constants!$B$28,MAX(0,H283)))</f>
        <v/>
      </c>
      <c r="AO283" s="74" t="str">
        <f aca="false">IF(OR(ISBLANK($C283),$AL283&lt;&gt;TRUE()),"",IF(J283=Constants!$B$7,TRUE(),IF(J283=Constants!$B$8,FALSE(),TRUE())))</f>
        <v/>
      </c>
      <c r="AP283" s="74" t="str">
        <f aca="false">IF(OR(ISBLANK($C283),$AL283&lt;&gt;TRUE()),"",IF(I283=Constants!$B$7,TRUE(),IF(I283=Constants!$B$8,FALSE(),TRUE())))</f>
        <v/>
      </c>
      <c r="AQ283" s="74" t="str">
        <f aca="false">IF(OR(ISBLANK($C283),$AL283&lt;&gt;TRUE()),"",IF(K283=Constants!$B$33,TRUE(),IF(K283=Constants!$B$34,FALSE(),IF(AND(ISNUMBER(O283),OR(ISBLANK(N283),N283=0)),TRUE(),IF(AND(ISBLANK(O283),ISNUMBER(N283),N283&lt;&gt;0),FALSE(),"")))))</f>
        <v/>
      </c>
      <c r="AR283" s="74" t="str">
        <f aca="false">IF(OR(ISBLANK($C283),$AL283&lt;&gt;TRUE()),"",IF(ISBLANK(L283),Constants!$B$35,MAX(0,MIN(Constants!$B$31,L283))))</f>
        <v/>
      </c>
      <c r="AS283" s="74" t="str">
        <f aca="false">IF(OR(ISBLANK($C283),$AL283&lt;&gt;TRUE()),"",IF(ISBLANK(M283),Constants!$B$35,MAX(0,MIN(Constants!$B$32,M283))))</f>
        <v/>
      </c>
      <c r="AT283" s="74" t="str">
        <f aca="false">IF(ISBLANK($C283),"",COUNTA($P283:$X283)&gt;0)</f>
        <v/>
      </c>
      <c r="AU283" s="74" t="str">
        <f aca="false">IF(OR(ISBLANK($C283),$AT283&lt;&gt;TRUE()),"",IF(ISBLANK(P283),Constants!$B$27,MAX(0,P283)))</f>
        <v/>
      </c>
      <c r="AV283" s="74" t="str">
        <f aca="false">IF(OR(ISBLANK($C283),$AT283&lt;&gt;TRUE()),"",IF(ISBLANK(Q283),Constants!$B$28,MAX(0,Q283)))</f>
        <v/>
      </c>
      <c r="AW283" s="74" t="str">
        <f aca="false">IF(OR(ISBLANK($C283),$AT283&lt;&gt;TRUE()),"",IF(S283=Constants!$B$7,TRUE(),IF(S283=Constants!$B$8,FALSE(),TRUE())))</f>
        <v/>
      </c>
      <c r="AX283" s="74" t="str">
        <f aca="false">IF(OR(ISBLANK($C283),$AT283&lt;&gt;TRUE()),"",IF(R283=Constants!$B$7,TRUE(),IF(R283=Constants!$B$8,FALSE(),TRUE())))</f>
        <v/>
      </c>
      <c r="AY283" s="74" t="str">
        <f aca="false">IF(OR(ISBLANK($C283),$AT283&lt;&gt;TRUE()),"",IF(T283=Constants!$B$33,TRUE(),IF(T283=Constants!$B$34,FALSE(),IF(AND(ISNUMBER(X283),OR(ISBLANK(W283),W283=0)),TRUE(),IF(AND(ISBLANK(X283),ISNUMBER(W283),W283&lt;&gt;0),FALSE(),"")))))</f>
        <v/>
      </c>
      <c r="AZ283" s="74" t="str">
        <f aca="false">IF(OR(ISBLANK($C283),$AT283&lt;&gt;TRUE()),"",IF(ISBLANK(U283),Constants!$B$35,MAX(0,MIN(Constants!$B$31,U283))))</f>
        <v/>
      </c>
      <c r="BA283" s="74" t="str">
        <f aca="false">IF(OR(ISBLANK($C283),$AT283&lt;&gt;TRUE()),"",IF(ISBLANK(V283),Constants!$B$35,MAX(0,MIN(Constants!$B$32,V283))))</f>
        <v/>
      </c>
      <c r="BB283" s="74" t="str">
        <f aca="false">IF(ISBLANK($C283),"",COUNTA($Y283:$AG283)&gt;0)</f>
        <v/>
      </c>
      <c r="BC283" s="74" t="str">
        <f aca="false">IF(OR(ISBLANK($C283),$BB283&lt;&gt;TRUE()),"",IF(ISBLANK(Y283),Constants!$B$27,MAX(0,Y283)))</f>
        <v/>
      </c>
      <c r="BD283" s="74" t="str">
        <f aca="false">IF(OR(ISBLANK($C283),$BB283&lt;&gt;TRUE()),"",IF(ISBLANK(Z283),Constants!$B$28,MAX(0,Z283)))</f>
        <v/>
      </c>
      <c r="BE283" s="74" t="str">
        <f aca="false">IF(OR(ISBLANK($C283),$BB283&lt;&gt;TRUE()),"",IF(AB283=Constants!$B$7,TRUE(),IF(AB283=Constants!$B$8,FALSE(),TRUE())))</f>
        <v/>
      </c>
      <c r="BF283" s="74" t="str">
        <f aca="false">IF(OR(ISBLANK($C283),$BB283&lt;&gt;TRUE()),"",IF(AA283=Constants!$B$7,TRUE(),IF(AA283=Constants!$B$8,FALSE(),TRUE())))</f>
        <v/>
      </c>
      <c r="BG283" s="74" t="str">
        <f aca="false">IF(OR(ISBLANK($C283),$BB283&lt;&gt;TRUE()),"",IF(AC283=Constants!$B$33,TRUE(),IF(AC283=Constants!$B$34,FALSE(),IF(AND(ISNUMBER(AG283),OR(ISBLANK(AF283),AF283=0)),TRUE(),IF(AND(ISBLANK(AG283),ISNUMBER(AF283),AF283&lt;&gt;0),FALSE(),"")))))</f>
        <v/>
      </c>
      <c r="BH283" s="74" t="str">
        <f aca="false">IF(OR(ISBLANK($C283),$BB283&lt;&gt;TRUE()),"",IF(ISBLANK(AD283),Constants!$B$35,MAX(0,MIN(Constants!$B$31,AD283))))</f>
        <v/>
      </c>
      <c r="BI283" s="74" t="str">
        <f aca="false">IF(OR(ISBLANK($C283),$BB283&lt;&gt;TRUE()),"",IF(ISBLANK(AE283),Constants!$B$35,MAX(0,MIN(Constants!$B$32,AE283))))</f>
        <v/>
      </c>
      <c r="BJ283" s="75" t="str">
        <f aca="false">IF(ISBLANK($C283),
  "",
IF(AH283=Constants!$B$7,
  TRUE(),
IF(AH283=Constants!$B$8,
  FALSE(),
  FALSE()
)))</f>
        <v/>
      </c>
      <c r="BK283" s="74" t="str">
        <f aca="false">IF(ISBLANK($C283),"",IF($BJ283,Constants!$B$9,IF(COUNTA($E283:$AH283)=0,Constants!$B$10,IF(NOT($AK283),Constants!$B$11,IF(AND(NOT(ISNUMBER($BM283)),COUNTA($O283,$X283,$AG283)&gt;0),Constants!$B$13,Constants!$B$12)))))</f>
        <v/>
      </c>
      <c r="BL283" s="74" t="str">
        <f aca="false">IF(ISBLANK($C283),"",IF($BK283&lt;&gt;Constants!$B$12,$BK283,Constants!$B$4))</f>
        <v/>
      </c>
      <c r="BM283" s="73" t="str">
        <f aca="false">IF(OR(ISBLANK($D$8), NOT(ISNUMBER($D$8))), Constants!$B$17,$D$8)</f>
        <v>ERROR: Set Target Time in cell D8</v>
      </c>
      <c r="BN283" s="73" t="str">
        <f aca="false">IF(OR($BK283&lt;&gt;Constants!$B$12,$AL283&lt;&gt;TRUE()),"",IF(NOT($AO283),TRUE(),IF($AQ283="","",$AQ283)))</f>
        <v/>
      </c>
      <c r="BO283" s="74" t="b">
        <f aca="false">IF(BN283="",FALSE(),IF(NOT($AO283),TRUE(),IF($AQ283,ISNUMBER(O283),ISNUMBER(N283))))</f>
        <v>0</v>
      </c>
      <c r="BP283" s="76" t="str">
        <f aca="false">IF(BO283,IF($AJ283,1,Constants!$B$22)*POWER(Constants!$B$23,MAX($AM283,0))*POWER(Constants!$B$24,MAX($AN283,0)),"")</f>
        <v/>
      </c>
      <c r="BQ283" s="74" t="str">
        <f aca="false">IF(OR($BK283&lt;&gt;Constants!$B$12,NOT($BO283)),"",IF(NOT($AO283),0,Constants!$B$19*IF($AQ283,1,MAX(0,MIN(1,(Constants!$B$20-N283)/Constants!$B$20)))))</f>
        <v/>
      </c>
      <c r="BR283" s="74" t="str">
        <f aca="false">IF(BQ283="","",BQ283*IF($AP283,1,Constants!$B$25)*BP283)</f>
        <v/>
      </c>
      <c r="BS283" s="74" t="str">
        <f aca="false">IF(OR($BK283&lt;&gt;Constants!$B$12,NOT($BO283)),"",IF(NOT($AO283),0,IF(NOT($AQ283),0,MAX(0,Constants!$B$21*(1-ABS(O283-$BM283)/$BM283)))))</f>
        <v/>
      </c>
      <c r="BT283" s="74" t="str">
        <f aca="false">IF(BS283="","",BS283*BP283)</f>
        <v/>
      </c>
      <c r="BU283" s="74" t="str">
        <f aca="false">IF(OR($BK283&lt;&gt;Constants!$B$12,NOT($BO283)),"",IF(OR(NOT($AO283),NOT($AP283)),0,MIN(Constants!$B$18,(Constants!$B$29*$AR283+Constants!$B$30*$AS283)*IF($AQ283,1,MAX(0,MIN(1,(Constants!$B$20-N283)/Constants!$B$20))))))</f>
        <v/>
      </c>
      <c r="BV283" s="74" t="str">
        <f aca="false">IF(BU283="","",BU283*BP283)</f>
        <v/>
      </c>
      <c r="BW283" s="75" t="str">
        <f aca="false">IF(OR($BK283&lt;&gt;Constants!$B$12,NOT($BO283)),"",BR283+BT283+BV283)</f>
        <v/>
      </c>
      <c r="BX283" s="73" t="str">
        <f aca="false">IF(OR($BK283&lt;&gt;Constants!$B$12,$AT283&lt;&gt;TRUE()),"",IF(NOT($AW283),TRUE(),IF($AY283="","",$AY283)))</f>
        <v/>
      </c>
      <c r="BY283" s="74" t="b">
        <f aca="false">IF(BX283="",FALSE(),IF(NOT($AW283),TRUE(),IF($AY283,ISNUMBER(X283),ISNUMBER(W283))))</f>
        <v>0</v>
      </c>
      <c r="BZ283" s="76" t="str">
        <f aca="false">IF(BY283,IF($AJ283,1,Constants!$B$22)*POWER(Constants!$B$23,MAX($AU283,0))*POWER(Constants!$B$24,MAX($AV283,0)),"")</f>
        <v/>
      </c>
      <c r="CA283" s="74" t="str">
        <f aca="false">IF(OR($BK283&lt;&gt;Constants!$B$12,NOT($BY283)),"",IF(NOT($AW283),0,Constants!$B$19*IF($AY283,1,MAX(0,MIN(1,(Constants!$B$20-W283)/Constants!$B$20)))))</f>
        <v/>
      </c>
      <c r="CB283" s="74" t="str">
        <f aca="false">IF(CA283="","",CA283*IF($AX283,1,Constants!$B$25)*BZ283)</f>
        <v/>
      </c>
      <c r="CC283" s="74" t="str">
        <f aca="false">IF(OR($BK283&lt;&gt;Constants!$B$12,NOT($BY283)),"",IF(NOT($AW283),0,IF(NOT($AY283),0,MAX(0,Constants!$B$21*(1-ABS(X283-$BM283)/$BM283)))))</f>
        <v/>
      </c>
      <c r="CD283" s="74" t="str">
        <f aca="false">IF(CC283="","",CC283*BZ283)</f>
        <v/>
      </c>
      <c r="CE283" s="74" t="str">
        <f aca="false">IF(OR($BK283&lt;&gt;Constants!$B$12,NOT($BY283)),"",IF(OR(NOT($AW283),NOT($AX283)),0,MIN(Constants!$B$18,(Constants!$B$29*$AZ283+Constants!$B$30*$BA283)*IF($AY283,1,MAX(0,MIN(1,(Constants!$B$20-W283)/Constants!$B$20))))))</f>
        <v/>
      </c>
      <c r="CF283" s="74" t="str">
        <f aca="false">IF(CE283="","",CE283*BZ283)</f>
        <v/>
      </c>
      <c r="CG283" s="75" t="str">
        <f aca="false">IF(OR($BK283&lt;&gt;Constants!$B$12,NOT($BY283)),"",CB283+CD283+CF283)</f>
        <v/>
      </c>
      <c r="CH283" s="73" t="b">
        <f aca="false">IF(OR(BN283="",BX283=""),TRUE(),BN283&lt;&gt;BX283)</f>
        <v>1</v>
      </c>
      <c r="CI283" s="74" t="str">
        <f aca="false">IF(OR($BK283&lt;&gt;Constants!$B$12,$BB283&lt;&gt;TRUE(),NOT($CH283)),"",IF(NOT($BE283),TRUE(),IF($BG283="","",$BG283)))</f>
        <v/>
      </c>
      <c r="CJ283" s="74" t="b">
        <f aca="false">IF(CI283="",FALSE(),IF(NOT($BE283),TRUE(),IF($BG283,ISNUMBER(AG283),ISNUMBER(AF283))))</f>
        <v>0</v>
      </c>
      <c r="CK283" s="76" t="str">
        <f aca="false">IF(CJ283,IF($AJ283,1,Constants!$B$22)*POWER(Constants!$B$23,MAX($BC283,0))*POWER(Constants!$B$24,MAX($BD283,0)),"")</f>
        <v/>
      </c>
      <c r="CL283" s="74" t="str">
        <f aca="false">IF(OR($BK283&lt;&gt;Constants!$B$12,NOT($CJ283)),"",IF(NOT($BE283),0,Constants!$B$19*IF($BG283,1,MAX(0,MIN(1,(Constants!$B$20-AF283)/Constants!$B$20)))))</f>
        <v/>
      </c>
      <c r="CM283" s="74" t="str">
        <f aca="false">IF(CL283="","",CL283*IF($BF283,1,Constants!$B$25)*CK283)</f>
        <v/>
      </c>
      <c r="CN283" s="74" t="str">
        <f aca="false">IF(OR($BK283&lt;&gt;Constants!$B$12,NOT($CJ283)),"",IF(NOT($BE283),0,IF(NOT($BG283),0,MAX(0,Constants!$B$21*(1-ABS(AG283-$BM283)/$BM283)))))</f>
        <v/>
      </c>
      <c r="CO283" s="74" t="str">
        <f aca="false">IF(CN283="","",CN283*CK283)</f>
        <v/>
      </c>
      <c r="CP283" s="74" t="str">
        <f aca="false">IF(OR($BK283&lt;&gt;Constants!$B$12,NOT($CJ283)),"",IF(OR(NOT($BE283),NOT($BF283)),0,MIN(Constants!$B$18,(Constants!$B$29*$BH283+Constants!$B$30*$BI283)*IF($BG283,1,MAX(0,MIN(1,(Constants!$B$20-AF283)/Constants!$B$20))))))</f>
        <v/>
      </c>
      <c r="CQ283" s="74" t="str">
        <f aca="false">IF(CP283="","",CP283*CK283)</f>
        <v/>
      </c>
      <c r="CR283" s="75" t="str">
        <f aca="false">IF(OR($BK283&lt;&gt;Constants!$B$12,NOT($CJ283)),"",CM283+CO283+CQ283)</f>
        <v/>
      </c>
      <c r="CS283" s="73" t="str">
        <f aca="false">IF(OR($BK283&lt;&gt;Constants!$B$12,ISBLANK($C283)),"",BW283)</f>
        <v/>
      </c>
      <c r="CT283" s="74" t="str">
        <f aca="false">IF(OR($BK283&lt;&gt;Constants!$B$12,ISBLANK($C283)),"",CG283)</f>
        <v/>
      </c>
      <c r="CU283" s="75" t="str">
        <f aca="false">IF(OR($BK283&lt;&gt;Constants!$B$12,ISBLANK($C283)),"",CR283)</f>
        <v/>
      </c>
      <c r="CV283" s="74" t="str">
        <f aca="false">IF(OR($BK283&lt;&gt;Constants!$B$12,ISBLANK($C283)),"",IF(COUNT(CS283:CU283)=0,0,MAX(CS283:CU283)))</f>
        <v/>
      </c>
      <c r="CW283" s="74" t="str">
        <f aca="false">IF($BK283&lt;&gt;Constants!$B$12,"",CV283)</f>
        <v/>
      </c>
      <c r="CX283" s="74" t="str">
        <f aca="false">IF(ISNUMBER(CW283), RANK(CW283,$CW$11:$CW$510), "")</f>
        <v/>
      </c>
      <c r="CY283" s="73" t="str">
        <f aca="false">IF(OR($BK283&lt;&gt;Constants!$B$12,ISBLANK($C283)),"",MAX(BT283,CD283,CO283))</f>
        <v/>
      </c>
      <c r="CZ283" s="74" t="str">
        <f aca="false">IF(ISNUMBER(CY283), RANK(CY283,CY$11:CY$510), "")</f>
        <v/>
      </c>
      <c r="DA283" s="74" t="str">
        <f aca="false">IF(OR($BK283&lt;&gt;Constants!$B$12,ISBLANK($C283)),"",MAX(AM283,AU283,IF($CH283,BC283,0)))</f>
        <v/>
      </c>
      <c r="DB283" s="74" t="str">
        <f aca="false">IF(ISNUMBER(DA283), RANK(DA283,DA$11:DA$510,1), "")</f>
        <v/>
      </c>
      <c r="DC283" s="74" t="str">
        <f aca="false">IF(OR($BK283&lt;&gt;Constants!$B$12,ISBLANK($C283)),"",MAX(BV283,CF283,CQ283))</f>
        <v/>
      </c>
      <c r="DD283" s="74" t="str">
        <f aca="false">IF(ISNUMBER(DC283),RANK(DC283,DC$11:DC$510),"")</f>
        <v/>
      </c>
      <c r="DE283" s="77" t="str">
        <f aca="false">IFERROR(IF(OR($BK283&lt;&gt;Constants!$B$12, ISBLANK($C283)),"",LARGE(CS283:CU283,2)), 0)</f>
        <v/>
      </c>
      <c r="DF283" s="75" t="str">
        <f aca="false">IF(ISNUMBER(DE283), RANK(DE283,DE$11:DE$510), "")</f>
        <v/>
      </c>
      <c r="DG283" s="74" t="str">
        <f aca="false">IF(ISBLANK($C283),"",IF(BK283=Constants!$B$12,RANK($CX283, $CX$11:$CX$510, 1)+
SUMPRODUCT(--($CX$11:$CX$510=$CX283),--($CZ283&gt;$CZ$11:$CZ$510))+
SUMPRODUCT(--($CX$11:$CX$510=$CX283),--($CZ283=$CZ$11:$CZ$510),--($DB283&gt;$DB$11:$DB$510))+
SUMPRODUCT(--($CX$11:$CX$510=$CX283),--($CZ283=$CZ$11:$CZ$510),--($DB283=$DB$11:$DB$510), --($DD283&gt;$DD$11:$DD$510))+
SUMPRODUCT(--($CX$11:$CX$510=$CX283),--($CZ283=$CZ$11:$CZ$510),--($DB283=$DB$11:$DB$510), --($DD283=$DD$11:$DD$510), --($DF283&gt;$DF$11:$DF$510))
,BK283)
)</f>
        <v/>
      </c>
      <c r="DH283" s="74" t="str">
        <f aca="false">IF(ISBLANK(C283),"",IF(BK283&lt;&gt;Constants!$B$12, BK283, CX283-DG283))</f>
        <v/>
      </c>
      <c r="DI283" s="75"/>
      <c r="DJ283" s="78"/>
      <c r="DK283" s="79" t="str">
        <f aca="false">IF(ISBLANK($C283),"",IF($BK283=Constants!$B$13,$BM283,""))</f>
        <v/>
      </c>
      <c r="DL283" s="78" t="str">
        <f aca="false">IF(ISBLANK($C283),"",IF($BK283&lt;&gt;Constants!$B$12,"",IF(COUNT($CS283:$CU283)=0,"",MATCH($CV283,$CS283:$CU283,0))))</f>
        <v/>
      </c>
      <c r="DM283" s="80" t="str">
        <f aca="false">IF(ISNUMBER($DL283),CHOOSE($DL283,$BR283,$CB283,$CM283),"")</f>
        <v/>
      </c>
      <c r="DN283" s="80" t="str">
        <f aca="false">IF(ISNUMBER($DL283),CHOOSE($DL283,$BT283,$CD283,$CO283),"")</f>
        <v/>
      </c>
      <c r="DO283" s="80" t="str">
        <f aca="false">IF(ISNUMBER($DL283),CHOOSE($DL283,$BV283,$CF283,$CQ283),"")</f>
        <v/>
      </c>
      <c r="DP283" s="81" t="str">
        <f aca="false">IF(ISBLANK(C283),"",IF(BK283&lt;&gt;Constants!$B$12, BK283 ,CW283))</f>
        <v/>
      </c>
      <c r="DQ283" s="82" t="str">
        <f aca="false">IF(ISBLANK($C283),"",IF($BK283&lt;&gt;Constants!$B$12,$BK283,$BL283))</f>
        <v/>
      </c>
      <c r="DR283" s="82" t="str">
        <f aca="false">IF(ISBLANK(C283),"",DH283)</f>
        <v/>
      </c>
      <c r="DS283" s="82" t="str">
        <f aca="false">IF(ISBLANK(C283),"",DG283)</f>
        <v/>
      </c>
      <c r="DT283" s="83" t="str">
        <f aca="false">IF(ISBLANK(C283),
  "",
IF(DS283=Constants!$B$9,COUNTA($C$11:$C510)+2,IF(DS283=Constants!$B$10,COUNTA($C$11:$C510)+1,IF(DS283=Constants!$B$11,COUNTA($C$11:$C510),DS283))))</f>
        <v/>
      </c>
      <c r="DU283" s="3"/>
      <c r="DV283" s="84" t="n">
        <f aca="false">IF(OR(ISNUMBER(DS283),DS283="DQ",DS283="P",DS283="NS"),
    1,
    0
)</f>
        <v>0</v>
      </c>
      <c r="DW283" s="84" t="n">
        <v>273</v>
      </c>
      <c r="DX283" s="84" t="str">
        <f aca="false">IF(ISBLANK($C283),"",IF(ISNUMBER(DT283),DT283+ROW($B283)/1000,""))</f>
        <v/>
      </c>
      <c r="DY283" s="84" t="str">
        <f aca="false">IF(ISNUMBER(DX283), RANK(DX283,DX$11:DX$510,1), "")</f>
        <v/>
      </c>
      <c r="DZ283" s="84" t="str">
        <f aca="false">IF(ISBLANK($C283),
    "",
    $B283
)</f>
        <v/>
      </c>
      <c r="EA283" s="84" t="str">
        <f aca="false">IF(ISBLANK($C283),
    "",
    $C283
)</f>
        <v/>
      </c>
      <c r="EB283" s="84" t="str">
        <f aca="false">IF(ISBLANK($C283),
    "",
    $D283
)</f>
        <v/>
      </c>
      <c r="EC283" s="84" t="str">
        <f aca="false">IF(ISBLANK($C283),"",$DQ283)</f>
        <v/>
      </c>
      <c r="ED283" s="86" t="str">
        <f aca="false">DP283</f>
        <v/>
      </c>
      <c r="EE283" s="84" t="str">
        <f aca="false">IF(ISBLANK($C283),
    "",
    DS283
)</f>
        <v/>
      </c>
      <c r="EF283" s="87" t="str">
        <f aca="false">IF(DW283&gt;DV$10,
    "",
    VLOOKUP(DW283,DY$11:EE781,7,FALSE())
)</f>
        <v/>
      </c>
      <c r="EG283" s="88" t="str">
        <f aca="false">IF(DW283&gt;DV$10,
    "",
    VLOOKUP(DW283,DY$11:EE781,2,FALSE())
)</f>
        <v/>
      </c>
      <c r="EH283" s="88" t="str">
        <f aca="false">IF(DW283&gt;DV$10,
    "",
    VLOOKUP(DW283,DY$11:EE781,3,FALSE())
)</f>
        <v/>
      </c>
      <c r="EI283" s="88" t="str">
        <f aca="false">IF(DW283&gt;DV$10,
    "",
    VLOOKUP(DW283,DY$11:EE781,4,FALSE())
)</f>
        <v/>
      </c>
      <c r="EJ283" s="89" t="str">
        <f aca="false">IF(DW283&gt;DV$10,
    "",
    VLOOKUP(DW283,DY$11:EE781,6,FALSE())
)</f>
        <v/>
      </c>
      <c r="EK283" s="59"/>
    </row>
    <row r="284" customFormat="false" ht="15.75" hidden="false" customHeight="false" outlineLevel="0" collapsed="false">
      <c r="A284" s="3"/>
      <c r="B284" s="153"/>
      <c r="C284" s="154"/>
      <c r="D284" s="135"/>
      <c r="E284" s="158"/>
      <c r="F284" s="137"/>
      <c r="G284" s="137"/>
      <c r="H284" s="138"/>
      <c r="I284" s="139"/>
      <c r="J284" s="140"/>
      <c r="K284" s="140"/>
      <c r="L284" s="140"/>
      <c r="M284" s="140"/>
      <c r="N284" s="141"/>
      <c r="O284" s="142"/>
      <c r="P284" s="137"/>
      <c r="Q284" s="138"/>
      <c r="R284" s="139"/>
      <c r="S284" s="140"/>
      <c r="T284" s="140"/>
      <c r="U284" s="140"/>
      <c r="V284" s="140"/>
      <c r="W284" s="141"/>
      <c r="X284" s="142"/>
      <c r="Y284" s="137"/>
      <c r="Z284" s="138"/>
      <c r="AA284" s="139"/>
      <c r="AB284" s="140"/>
      <c r="AC284" s="140"/>
      <c r="AD284" s="140"/>
      <c r="AE284" s="140"/>
      <c r="AF284" s="141"/>
      <c r="AG284" s="143"/>
      <c r="AH284" s="139"/>
      <c r="AI284" s="116"/>
      <c r="AJ284" s="116" t="str">
        <f aca="false">IF(ISBLANK($C284),
  "",
IF(E284=Constants!$B$7,
  TRUE(),
IF(E284=Constants!$B$8,
  FALSE(),
  TRUE()
)))</f>
        <v/>
      </c>
      <c r="AK284" s="117" t="str">
        <f aca="false">IF(ISBLANK($C284),"",IF(F284=Constants!$B$8,FALSE(),TRUE()))</f>
        <v/>
      </c>
      <c r="AL284" s="117" t="str">
        <f aca="false">IF(ISBLANK($C284),"",COUNTA($G284:$O284)&gt;0)</f>
        <v/>
      </c>
      <c r="AM284" s="117" t="str">
        <f aca="false">IF(OR(ISBLANK($C284),$AL284&lt;&gt;TRUE()),"",IF(ISBLANK(G284),Constants!$B$27,MAX(0,G284)))</f>
        <v/>
      </c>
      <c r="AN284" s="117" t="str">
        <f aca="false">IF(OR(ISBLANK($C284),$AL284&lt;&gt;TRUE()),"",IF(ISBLANK(H284),Constants!$B$28,MAX(0,H284)))</f>
        <v/>
      </c>
      <c r="AO284" s="117" t="str">
        <f aca="false">IF(OR(ISBLANK($C284),$AL284&lt;&gt;TRUE()),"",IF(J284=Constants!$B$7,TRUE(),IF(J284=Constants!$B$8,FALSE(),TRUE())))</f>
        <v/>
      </c>
      <c r="AP284" s="117" t="str">
        <f aca="false">IF(OR(ISBLANK($C284),$AL284&lt;&gt;TRUE()),"",IF(I284=Constants!$B$7,TRUE(),IF(I284=Constants!$B$8,FALSE(),TRUE())))</f>
        <v/>
      </c>
      <c r="AQ284" s="117" t="str">
        <f aca="false">IF(OR(ISBLANK($C284),$AL284&lt;&gt;TRUE()),"",IF(K284=Constants!$B$33,TRUE(),IF(K284=Constants!$B$34,FALSE(),IF(AND(ISNUMBER(O284),OR(ISBLANK(N284),N284=0)),TRUE(),IF(AND(ISBLANK(O284),ISNUMBER(N284),N284&lt;&gt;0),FALSE(),"")))))</f>
        <v/>
      </c>
      <c r="AR284" s="117" t="str">
        <f aca="false">IF(OR(ISBLANK($C284),$AL284&lt;&gt;TRUE()),"",IF(ISBLANK(L284),Constants!$B$35,MAX(0,MIN(Constants!$B$31,L284))))</f>
        <v/>
      </c>
      <c r="AS284" s="117" t="str">
        <f aca="false">IF(OR(ISBLANK($C284),$AL284&lt;&gt;TRUE()),"",IF(ISBLANK(M284),Constants!$B$35,MAX(0,MIN(Constants!$B$32,M284))))</f>
        <v/>
      </c>
      <c r="AT284" s="117" t="str">
        <f aca="false">IF(ISBLANK($C284),"",COUNTA($P284:$X284)&gt;0)</f>
        <v/>
      </c>
      <c r="AU284" s="117" t="str">
        <f aca="false">IF(OR(ISBLANK($C284),$AT284&lt;&gt;TRUE()),"",IF(ISBLANK(P284),Constants!$B$27,MAX(0,P284)))</f>
        <v/>
      </c>
      <c r="AV284" s="117" t="str">
        <f aca="false">IF(OR(ISBLANK($C284),$AT284&lt;&gt;TRUE()),"",IF(ISBLANK(Q284),Constants!$B$28,MAX(0,Q284)))</f>
        <v/>
      </c>
      <c r="AW284" s="117" t="str">
        <f aca="false">IF(OR(ISBLANK($C284),$AT284&lt;&gt;TRUE()),"",IF(S284=Constants!$B$7,TRUE(),IF(S284=Constants!$B$8,FALSE(),TRUE())))</f>
        <v/>
      </c>
      <c r="AX284" s="117" t="str">
        <f aca="false">IF(OR(ISBLANK($C284),$AT284&lt;&gt;TRUE()),"",IF(R284=Constants!$B$7,TRUE(),IF(R284=Constants!$B$8,FALSE(),TRUE())))</f>
        <v/>
      </c>
      <c r="AY284" s="117" t="str">
        <f aca="false">IF(OR(ISBLANK($C284),$AT284&lt;&gt;TRUE()),"",IF(T284=Constants!$B$33,TRUE(),IF(T284=Constants!$B$34,FALSE(),IF(AND(ISNUMBER(X284),OR(ISBLANK(W284),W284=0)),TRUE(),IF(AND(ISBLANK(X284),ISNUMBER(W284),W284&lt;&gt;0),FALSE(),"")))))</f>
        <v/>
      </c>
      <c r="AZ284" s="117" t="str">
        <f aca="false">IF(OR(ISBLANK($C284),$AT284&lt;&gt;TRUE()),"",IF(ISBLANK(U284),Constants!$B$35,MAX(0,MIN(Constants!$B$31,U284))))</f>
        <v/>
      </c>
      <c r="BA284" s="117" t="str">
        <f aca="false">IF(OR(ISBLANK($C284),$AT284&lt;&gt;TRUE()),"",IF(ISBLANK(V284),Constants!$B$35,MAX(0,MIN(Constants!$B$32,V284))))</f>
        <v/>
      </c>
      <c r="BB284" s="117" t="str">
        <f aca="false">IF(ISBLANK($C284),"",COUNTA($Y284:$AG284)&gt;0)</f>
        <v/>
      </c>
      <c r="BC284" s="117" t="str">
        <f aca="false">IF(OR(ISBLANK($C284),$BB284&lt;&gt;TRUE()),"",IF(ISBLANK(Y284),Constants!$B$27,MAX(0,Y284)))</f>
        <v/>
      </c>
      <c r="BD284" s="117" t="str">
        <f aca="false">IF(OR(ISBLANK($C284),$BB284&lt;&gt;TRUE()),"",IF(ISBLANK(Z284),Constants!$B$28,MAX(0,Z284)))</f>
        <v/>
      </c>
      <c r="BE284" s="117" t="str">
        <f aca="false">IF(OR(ISBLANK($C284),$BB284&lt;&gt;TRUE()),"",IF(AB284=Constants!$B$7,TRUE(),IF(AB284=Constants!$B$8,FALSE(),TRUE())))</f>
        <v/>
      </c>
      <c r="BF284" s="117" t="str">
        <f aca="false">IF(OR(ISBLANK($C284),$BB284&lt;&gt;TRUE()),"",IF(AA284=Constants!$B$7,TRUE(),IF(AA284=Constants!$B$8,FALSE(),TRUE())))</f>
        <v/>
      </c>
      <c r="BG284" s="117" t="str">
        <f aca="false">IF(OR(ISBLANK($C284),$BB284&lt;&gt;TRUE()),"",IF(AC284=Constants!$B$33,TRUE(),IF(AC284=Constants!$B$34,FALSE(),IF(AND(ISNUMBER(AG284),OR(ISBLANK(AF284),AF284=0)),TRUE(),IF(AND(ISBLANK(AG284),ISNUMBER(AF284),AF284&lt;&gt;0),FALSE(),"")))))</f>
        <v/>
      </c>
      <c r="BH284" s="117" t="str">
        <f aca="false">IF(OR(ISBLANK($C284),$BB284&lt;&gt;TRUE()),"",IF(ISBLANK(AD284),Constants!$B$35,MAX(0,MIN(Constants!$B$31,AD284))))</f>
        <v/>
      </c>
      <c r="BI284" s="117" t="str">
        <f aca="false">IF(OR(ISBLANK($C284),$BB284&lt;&gt;TRUE()),"",IF(ISBLANK(AE284),Constants!$B$35,MAX(0,MIN(Constants!$B$32,AE284))))</f>
        <v/>
      </c>
      <c r="BJ284" s="118" t="str">
        <f aca="false">IF(ISBLANK($C284),
  "",
IF(AH284=Constants!$B$7,
  TRUE(),
IF(AH284=Constants!$B$8,
  FALSE(),
  FALSE()
)))</f>
        <v/>
      </c>
      <c r="BK284" s="117" t="str">
        <f aca="false">IF(ISBLANK($C284),"",IF($BJ284,Constants!$B$9,IF(COUNTA($E284:$AH284)=0,Constants!$B$10,IF(NOT($AK284),Constants!$B$11,IF(AND(NOT(ISNUMBER($BM284)),COUNTA($O284,$X284,$AG284)&gt;0),Constants!$B$13,Constants!$B$12)))))</f>
        <v/>
      </c>
      <c r="BL284" s="117" t="str">
        <f aca="false">IF(ISBLANK($C284),"",IF($BK284&lt;&gt;Constants!$B$12,$BK284,Constants!$B$4))</f>
        <v/>
      </c>
      <c r="BM284" s="116" t="str">
        <f aca="false">IF(OR(ISBLANK($D$8), NOT(ISNUMBER($D$8))), Constants!$B$17,$D$8)</f>
        <v>ERROR: Set Target Time in cell D8</v>
      </c>
      <c r="BN284" s="119" t="str">
        <f aca="false">IF(OR($BK284&lt;&gt;Constants!$B$12,$AL284&lt;&gt;TRUE()),"",IF(NOT($AO284),TRUE(),IF($AQ284="","",$AQ284)))</f>
        <v/>
      </c>
      <c r="BO284" s="120" t="n">
        <f aca="false">IF(BN284="",FALSE(),IF(NOT($AO284),TRUE(),IF($AQ284,ISNUMBER(O284),ISNUMBER(N284))))</f>
        <v>0</v>
      </c>
      <c r="BP284" s="121" t="str">
        <f aca="false">IF(BO284,IF($AJ284,1,Constants!$B$22)*POWER(Constants!$B$23,MAX($AM284,0))*POWER(Constants!$B$24,MAX($AN284,0)),"")</f>
        <v/>
      </c>
      <c r="BQ284" s="117" t="str">
        <f aca="false">IF(OR($BK284&lt;&gt;Constants!$B$12,NOT($BO284)),"",IF(NOT($AO284),0,Constants!$B$19*IF($AQ284,1,MAX(0,MIN(1,(Constants!$B$20-N284)/Constants!$B$20)))))</f>
        <v/>
      </c>
      <c r="BR284" s="117" t="str">
        <f aca="false">IF(BQ284="","",BQ284*IF($AP284,1,Constants!$B$25)*BP284)</f>
        <v/>
      </c>
      <c r="BS284" s="117" t="str">
        <f aca="false">IF(OR($BK284&lt;&gt;Constants!$B$12,NOT($BO284)),"",IF(NOT($AO284),0,IF(NOT($AQ284),0,MAX(0,Constants!$B$21*(1-ABS(O284-$BM284)/$BM284)))))</f>
        <v/>
      </c>
      <c r="BT284" s="117" t="str">
        <f aca="false">IF(BS284="","",BS284*BP284)</f>
        <v/>
      </c>
      <c r="BU284" s="117" t="str">
        <f aca="false">IF(OR($BK284&lt;&gt;Constants!$B$12,NOT($BO284)),"",IF(OR(NOT($AO284),NOT($AP284)),0,MIN(Constants!$B$18,(Constants!$B$29*$AR284+Constants!$B$30*$AS284)*IF($AQ284,1,MAX(0,MIN(1,(Constants!$B$20-N284)/Constants!$B$20))))))</f>
        <v/>
      </c>
      <c r="BV284" s="117" t="str">
        <f aca="false">IF(BU284="","",BU284*BP284)</f>
        <v/>
      </c>
      <c r="BW284" s="122" t="str">
        <f aca="false">IF(OR($BK284&lt;&gt;Constants!$B$12,NOT($BO284)),"",BR284+BT284+BV284)</f>
        <v/>
      </c>
      <c r="BX284" s="119" t="str">
        <f aca="false">IF(OR($BK284&lt;&gt;Constants!$B$12,$AT284&lt;&gt;TRUE()),"",IF(NOT($AW284),TRUE(),IF($AY284="","",$AY284)))</f>
        <v/>
      </c>
      <c r="BY284" s="120" t="n">
        <f aca="false">IF(BX284="",FALSE(),IF(NOT($AW284),TRUE(),IF($AY284,ISNUMBER(X284),ISNUMBER(W284))))</f>
        <v>0</v>
      </c>
      <c r="BZ284" s="121" t="str">
        <f aca="false">IF(BY284,IF($AJ284,1,Constants!$B$22)*POWER(Constants!$B$23,MAX($AU284,0))*POWER(Constants!$B$24,MAX($AV284,0)),"")</f>
        <v/>
      </c>
      <c r="CA284" s="117" t="str">
        <f aca="false">IF(OR($BK284&lt;&gt;Constants!$B$12,NOT($BY284)),"",IF(NOT($AW284),0,Constants!$B$19*IF($AY284,1,MAX(0,MIN(1,(Constants!$B$20-W284)/Constants!$B$20)))))</f>
        <v/>
      </c>
      <c r="CB284" s="117" t="str">
        <f aca="false">IF(CA284="","",CA284*IF($AX284,1,Constants!$B$25)*BZ284)</f>
        <v/>
      </c>
      <c r="CC284" s="117" t="str">
        <f aca="false">IF(OR($BK284&lt;&gt;Constants!$B$12,NOT($BY284)),"",IF(NOT($AW284),0,IF(NOT($AY284),0,MAX(0,Constants!$B$21*(1-ABS(X284-$BM284)/$BM284)))))</f>
        <v/>
      </c>
      <c r="CD284" s="117" t="str">
        <f aca="false">IF(CC284="","",CC284*BZ284)</f>
        <v/>
      </c>
      <c r="CE284" s="117" t="str">
        <f aca="false">IF(OR($BK284&lt;&gt;Constants!$B$12,NOT($BY284)),"",IF(OR(NOT($AW284),NOT($AX284)),0,MIN(Constants!$B$18,(Constants!$B$29*$AZ284+Constants!$B$30*$BA284)*IF($AY284,1,MAX(0,MIN(1,(Constants!$B$20-W284)/Constants!$B$20))))))</f>
        <v/>
      </c>
      <c r="CF284" s="117" t="str">
        <f aca="false">IF(CE284="","",CE284*BZ284)</f>
        <v/>
      </c>
      <c r="CG284" s="122" t="str">
        <f aca="false">IF(OR($BK284&lt;&gt;Constants!$B$12,NOT($BY284)),"",CB284+CD284+CF284)</f>
        <v/>
      </c>
      <c r="CH284" s="119" t="n">
        <f aca="false">IF(OR(BN284="",BX284=""),TRUE(),BN284&lt;&gt;BX284)</f>
        <v>1</v>
      </c>
      <c r="CI284" s="117" t="str">
        <f aca="false">IF(OR($BK284&lt;&gt;Constants!$B$12,$BB284&lt;&gt;TRUE(),NOT($CH284)),"",IF(NOT($BE284),TRUE(),IF($BG284="","",$BG284)))</f>
        <v/>
      </c>
      <c r="CJ284" s="120" t="n">
        <f aca="false">IF(CI284="",FALSE(),IF(NOT($BE284),TRUE(),IF($BG284,ISNUMBER(AG284),ISNUMBER(AF284))))</f>
        <v>0</v>
      </c>
      <c r="CK284" s="121" t="str">
        <f aca="false">IF(CJ284,IF($AJ284,1,Constants!$B$22)*POWER(Constants!$B$23,MAX($BC284,0))*POWER(Constants!$B$24,MAX($BD284,0)),"")</f>
        <v/>
      </c>
      <c r="CL284" s="117" t="str">
        <f aca="false">IF(OR($BK284&lt;&gt;Constants!$B$12,NOT($CJ284)),"",IF(NOT($BE284),0,Constants!$B$19*IF($BG284,1,MAX(0,MIN(1,(Constants!$B$20-AF284)/Constants!$B$20)))))</f>
        <v/>
      </c>
      <c r="CM284" s="117" t="str">
        <f aca="false">IF(CL284="","",CL284*IF($BF284,1,Constants!$B$25)*CK284)</f>
        <v/>
      </c>
      <c r="CN284" s="117" t="str">
        <f aca="false">IF(OR($BK284&lt;&gt;Constants!$B$12,NOT($CJ284)),"",IF(NOT($BE284),0,IF(NOT($BG284),0,MAX(0,Constants!$B$21*(1-ABS(AG284-$BM284)/$BM284)))))</f>
        <v/>
      </c>
      <c r="CO284" s="117" t="str">
        <f aca="false">IF(CN284="","",CN284*CK284)</f>
        <v/>
      </c>
      <c r="CP284" s="117" t="str">
        <f aca="false">IF(OR($BK284&lt;&gt;Constants!$B$12,NOT($CJ284)),"",IF(OR(NOT($BE284),NOT($BF284)),0,MIN(Constants!$B$18,(Constants!$B$29*$BH284+Constants!$B$30*$BI284)*IF($BG284,1,MAX(0,MIN(1,(Constants!$B$20-AF284)/Constants!$B$20))))))</f>
        <v/>
      </c>
      <c r="CQ284" s="117" t="str">
        <f aca="false">IF(CP284="","",CP284*CK284)</f>
        <v/>
      </c>
      <c r="CR284" s="122" t="str">
        <f aca="false">IF(OR($BK284&lt;&gt;Constants!$B$12,NOT($CJ284)),"",CM284+CO284+CQ284)</f>
        <v/>
      </c>
      <c r="CS284" s="116" t="str">
        <f aca="false">IF(OR($BK284&lt;&gt;Constants!$B$12,ISBLANK($C284)),"",BW284)</f>
        <v/>
      </c>
      <c r="CT284" s="117" t="str">
        <f aca="false">IF(OR($BK284&lt;&gt;Constants!$B$12,ISBLANK($C284)),"",CG284)</f>
        <v/>
      </c>
      <c r="CU284" s="118" t="str">
        <f aca="false">IF(OR($BK284&lt;&gt;Constants!$B$12,ISBLANK($C284)),"",CR284)</f>
        <v/>
      </c>
      <c r="CV284" s="117" t="str">
        <f aca="false">IF(OR($BK284&lt;&gt;Constants!$B$12,ISBLANK($C284)),"",IF(COUNT(CS284:CU284)=0,0,MAX(CS284:CU284)))</f>
        <v/>
      </c>
      <c r="CW284" s="117" t="str">
        <f aca="false">IF($BK284&lt;&gt;Constants!$B$12,"",CV284)</f>
        <v/>
      </c>
      <c r="CX284" s="117" t="str">
        <f aca="false">IF(ISNUMBER(CW284), RANK(CW284,$CW$11:$CW$510), "")</f>
        <v/>
      </c>
      <c r="CY284" s="116" t="str">
        <f aca="false">IF(OR($BK284&lt;&gt;Constants!$B$12,ISBLANK($C284)),"",MAX(BT284,CD284,CO284))</f>
        <v/>
      </c>
      <c r="CZ284" s="117" t="str">
        <f aca="false">IF(ISNUMBER(CY284), RANK(CY284,CY$11:CY$510), "")</f>
        <v/>
      </c>
      <c r="DA284" s="117" t="str">
        <f aca="false">IF(OR($BK284&lt;&gt;Constants!$B$12,ISBLANK($C284)),"",MAX(AM284,AU284,IF($CH284,BC284,0)))</f>
        <v/>
      </c>
      <c r="DB284" s="117" t="str">
        <f aca="false">IF(ISNUMBER(DA284), RANK(DA284,DA$11:DA$510,1), "")</f>
        <v/>
      </c>
      <c r="DC284" s="117" t="str">
        <f aca="false">IF(OR($BK284&lt;&gt;Constants!$B$12,ISBLANK($C284)),"",MAX(BV284,CF284,CQ284))</f>
        <v/>
      </c>
      <c r="DD284" s="117" t="str">
        <f aca="false">IF(ISNUMBER(DC284),RANK(DC284,DC$11:DC$510),"")</f>
        <v/>
      </c>
      <c r="DE284" s="123" t="str">
        <f aca="false">IFERROR(IF(OR($BK284&lt;&gt;Constants!$B$12, ISBLANK($C284)),"",LARGE(CS284:CU284,2)), 0)</f>
        <v/>
      </c>
      <c r="DF284" s="118" t="str">
        <f aca="false">IF(ISNUMBER(DE284), RANK(DE284,DE$11:DE$510), "")</f>
        <v/>
      </c>
      <c r="DG284" s="117" t="str">
        <f aca="false">IF(ISBLANK($C284),"",IF(BK284=Constants!$B$12,RANK($CX284, $CX$11:$CX$510, 1)+
SUMPRODUCT(--($CX$11:$CX$510=$CX284),--($CZ284&gt;$CZ$11:$CZ$510))+
SUMPRODUCT(--($CX$11:$CX$510=$CX284),--($CZ284=$CZ$11:$CZ$510),--($DB284&gt;$DB$11:$DB$510))+
SUMPRODUCT(--($CX$11:$CX$510=$CX284),--($CZ284=$CZ$11:$CZ$510),--($DB284=$DB$11:$DB$510), --($DD284&gt;$DD$11:$DD$510))+
SUMPRODUCT(--($CX$11:$CX$510=$CX284),--($CZ284=$CZ$11:$CZ$510),--($DB284=$DB$11:$DB$510), --($DD284=$DD$11:$DD$510), --($DF284&gt;$DF$11:$DF$510))
,BK284)
)</f>
        <v/>
      </c>
      <c r="DH284" s="117" t="str">
        <f aca="false">IF(ISBLANK(C284),"",IF(BK284&lt;&gt;Constants!$B$12, BK284, CX284-DG284))</f>
        <v/>
      </c>
      <c r="DI284" s="118"/>
      <c r="DJ284" s="124"/>
      <c r="DK284" s="125" t="str">
        <f aca="false">IF(ISBLANK($C284),"",IF($BK284=Constants!$B$13,$BM284,""))</f>
        <v/>
      </c>
      <c r="DL284" s="124" t="str">
        <f aca="false">IF(ISBLANK($C284),"",IF($BK284&lt;&gt;Constants!$B$12,"",IF(COUNT($CS284:$CU284)=0,"",MATCH($CV284,$CS284:$CU284,0))))</f>
        <v/>
      </c>
      <c r="DM284" s="126" t="str">
        <f aca="false">IF(ISNUMBER($DL284),CHOOSE($DL284,$BR284,$CB284,$CM284),"")</f>
        <v/>
      </c>
      <c r="DN284" s="126" t="str">
        <f aca="false">IF(ISNUMBER($DL284),CHOOSE($DL284,$BT284,$CD284,$CO284),"")</f>
        <v/>
      </c>
      <c r="DO284" s="126" t="str">
        <f aca="false">IF(ISNUMBER($DL284),CHOOSE($DL284,$BV284,$CF284,$CQ284),"")</f>
        <v/>
      </c>
      <c r="DP284" s="127" t="str">
        <f aca="false">IF(ISBLANK(C284),"",IF(BK284&lt;&gt;Constants!$B$12, BK284 ,CW284))</f>
        <v/>
      </c>
      <c r="DQ284" s="128" t="str">
        <f aca="false">IF(ISBLANK($C284),"",IF($BK284&lt;&gt;Constants!$B$12,$BK284,$BL284))</f>
        <v/>
      </c>
      <c r="DR284" s="128" t="str">
        <f aca="false">IF(ISBLANK(C284),"",DH284)</f>
        <v/>
      </c>
      <c r="DS284" s="128" t="str">
        <f aca="false">IF(ISBLANK(C284),"",DG284)</f>
        <v/>
      </c>
      <c r="DT284" s="129" t="str">
        <f aca="false">IF(ISBLANK(C284),
  "",
IF(DS284=Constants!$B$9,COUNTA($C$11:$C510)+2,IF(DS284=Constants!$B$10,COUNTA($C$11:$C510)+1,IF(DS284=Constants!$B$11,COUNTA($C$11:$C510),DS284))))</f>
        <v/>
      </c>
      <c r="DU284" s="3"/>
      <c r="DV284" s="130" t="n">
        <f aca="false">IF(OR(ISNUMBER(DS284),DS284="DQ",DS284="P",DS284="NS"),
    1,
    0
)</f>
        <v>0</v>
      </c>
      <c r="DW284" s="130" t="n">
        <v>274</v>
      </c>
      <c r="DX284" s="130" t="str">
        <f aca="false">IF(ISBLANK($C284),"",IF(ISNUMBER(DT284),DT284+ROW($B284)/1000,""))</f>
        <v/>
      </c>
      <c r="DY284" s="130" t="str">
        <f aca="false">IF(ISNUMBER(DX284), RANK(DX284,DX$11:DX$510,1), "")</f>
        <v/>
      </c>
      <c r="DZ284" s="130" t="str">
        <f aca="false">IF(ISBLANK($C284),
    "",
    $B284
)</f>
        <v/>
      </c>
      <c r="EA284" s="130" t="str">
        <f aca="false">IF(ISBLANK($C284),
    "",
    $C284
)</f>
        <v/>
      </c>
      <c r="EB284" s="130" t="str">
        <f aca="false">IF(ISBLANK($C284),
    "",
    $D284
)</f>
        <v/>
      </c>
      <c r="EC284" s="130" t="str">
        <f aca="false">IF(ISBLANK($C284),"",$DQ284)</f>
        <v/>
      </c>
      <c r="ED284" s="131" t="str">
        <f aca="false">DP284</f>
        <v/>
      </c>
      <c r="EE284" s="130" t="str">
        <f aca="false">IF(ISBLANK($C284),
    "",
    DS284
)</f>
        <v/>
      </c>
      <c r="EF284" s="132" t="str">
        <f aca="false">IF(DW284&gt;DV$10,
    "",
    VLOOKUP(DW284,DY$11:EE782,7,FALSE())
)</f>
        <v/>
      </c>
      <c r="EG284" s="133" t="str">
        <f aca="false">IF(DW284&gt;DV$10,
    "",
    VLOOKUP(DW284,DY$11:EE782,2,FALSE())
)</f>
        <v/>
      </c>
      <c r="EH284" s="133" t="str">
        <f aca="false">IF(DW284&gt;DV$10,
    "",
    VLOOKUP(DW284,DY$11:EE782,3,FALSE())
)</f>
        <v/>
      </c>
      <c r="EI284" s="133" t="str">
        <f aca="false">IF(DW284&gt;DV$10,
    "",
    VLOOKUP(DW284,DY$11:EE782,4,FALSE())
)</f>
        <v/>
      </c>
      <c r="EJ284" s="134" t="str">
        <f aca="false">IF(DW284&gt;DV$10,
    "",
    VLOOKUP(DW284,DY$11:EE782,6,FALSE())
)</f>
        <v/>
      </c>
      <c r="EK284" s="59"/>
    </row>
    <row r="285" customFormat="false" ht="15.75" hidden="false" customHeight="false" outlineLevel="0" collapsed="false">
      <c r="A285" s="3"/>
      <c r="B285" s="153"/>
      <c r="C285" s="154"/>
      <c r="D285" s="135"/>
      <c r="E285" s="158"/>
      <c r="F285" s="137"/>
      <c r="G285" s="137"/>
      <c r="H285" s="138"/>
      <c r="I285" s="139"/>
      <c r="J285" s="140"/>
      <c r="K285" s="140"/>
      <c r="L285" s="140"/>
      <c r="M285" s="140"/>
      <c r="N285" s="141"/>
      <c r="O285" s="142"/>
      <c r="P285" s="137"/>
      <c r="Q285" s="138"/>
      <c r="R285" s="139"/>
      <c r="S285" s="140"/>
      <c r="T285" s="140"/>
      <c r="U285" s="140"/>
      <c r="V285" s="140"/>
      <c r="W285" s="141"/>
      <c r="X285" s="142"/>
      <c r="Y285" s="137"/>
      <c r="Z285" s="138"/>
      <c r="AA285" s="139"/>
      <c r="AB285" s="140"/>
      <c r="AC285" s="140"/>
      <c r="AD285" s="140"/>
      <c r="AE285" s="140"/>
      <c r="AF285" s="141"/>
      <c r="AG285" s="143"/>
      <c r="AH285" s="139"/>
      <c r="AI285" s="116"/>
      <c r="AJ285" s="116" t="str">
        <f aca="false">IF(ISBLANK($C285),
  "",
IF(E285=Constants!$B$7,
  TRUE(),
IF(E285=Constants!$B$8,
  FALSE(),
  TRUE()
)))</f>
        <v/>
      </c>
      <c r="AK285" s="117" t="str">
        <f aca="false">IF(ISBLANK($C285),"",IF(F285=Constants!$B$8,FALSE(),TRUE()))</f>
        <v/>
      </c>
      <c r="AL285" s="117" t="str">
        <f aca="false">IF(ISBLANK($C285),"",COUNTA($G285:$O285)&gt;0)</f>
        <v/>
      </c>
      <c r="AM285" s="117" t="str">
        <f aca="false">IF(OR(ISBLANK($C285),$AL285&lt;&gt;TRUE()),"",IF(ISBLANK(G285),Constants!$B$27,MAX(0,G285)))</f>
        <v/>
      </c>
      <c r="AN285" s="117" t="str">
        <f aca="false">IF(OR(ISBLANK($C285),$AL285&lt;&gt;TRUE()),"",IF(ISBLANK(H285),Constants!$B$28,MAX(0,H285)))</f>
        <v/>
      </c>
      <c r="AO285" s="117" t="str">
        <f aca="false">IF(OR(ISBLANK($C285),$AL285&lt;&gt;TRUE()),"",IF(J285=Constants!$B$7,TRUE(),IF(J285=Constants!$B$8,FALSE(),TRUE())))</f>
        <v/>
      </c>
      <c r="AP285" s="117" t="str">
        <f aca="false">IF(OR(ISBLANK($C285),$AL285&lt;&gt;TRUE()),"",IF(I285=Constants!$B$7,TRUE(),IF(I285=Constants!$B$8,FALSE(),TRUE())))</f>
        <v/>
      </c>
      <c r="AQ285" s="117" t="str">
        <f aca="false">IF(OR(ISBLANK($C285),$AL285&lt;&gt;TRUE()),"",IF(K285=Constants!$B$33,TRUE(),IF(K285=Constants!$B$34,FALSE(),IF(AND(ISNUMBER(O285),OR(ISBLANK(N285),N285=0)),TRUE(),IF(AND(ISBLANK(O285),ISNUMBER(N285),N285&lt;&gt;0),FALSE(),"")))))</f>
        <v/>
      </c>
      <c r="AR285" s="117" t="str">
        <f aca="false">IF(OR(ISBLANK($C285),$AL285&lt;&gt;TRUE()),"",IF(ISBLANK(L285),Constants!$B$35,MAX(0,MIN(Constants!$B$31,L285))))</f>
        <v/>
      </c>
      <c r="AS285" s="117" t="str">
        <f aca="false">IF(OR(ISBLANK($C285),$AL285&lt;&gt;TRUE()),"",IF(ISBLANK(M285),Constants!$B$35,MAX(0,MIN(Constants!$B$32,M285))))</f>
        <v/>
      </c>
      <c r="AT285" s="117" t="str">
        <f aca="false">IF(ISBLANK($C285),"",COUNTA($P285:$X285)&gt;0)</f>
        <v/>
      </c>
      <c r="AU285" s="117" t="str">
        <f aca="false">IF(OR(ISBLANK($C285),$AT285&lt;&gt;TRUE()),"",IF(ISBLANK(P285),Constants!$B$27,MAX(0,P285)))</f>
        <v/>
      </c>
      <c r="AV285" s="117" t="str">
        <f aca="false">IF(OR(ISBLANK($C285),$AT285&lt;&gt;TRUE()),"",IF(ISBLANK(Q285),Constants!$B$28,MAX(0,Q285)))</f>
        <v/>
      </c>
      <c r="AW285" s="117" t="str">
        <f aca="false">IF(OR(ISBLANK($C285),$AT285&lt;&gt;TRUE()),"",IF(S285=Constants!$B$7,TRUE(),IF(S285=Constants!$B$8,FALSE(),TRUE())))</f>
        <v/>
      </c>
      <c r="AX285" s="117" t="str">
        <f aca="false">IF(OR(ISBLANK($C285),$AT285&lt;&gt;TRUE()),"",IF(R285=Constants!$B$7,TRUE(),IF(R285=Constants!$B$8,FALSE(),TRUE())))</f>
        <v/>
      </c>
      <c r="AY285" s="117" t="str">
        <f aca="false">IF(OR(ISBLANK($C285),$AT285&lt;&gt;TRUE()),"",IF(T285=Constants!$B$33,TRUE(),IF(T285=Constants!$B$34,FALSE(),IF(AND(ISNUMBER(X285),OR(ISBLANK(W285),W285=0)),TRUE(),IF(AND(ISBLANK(X285),ISNUMBER(W285),W285&lt;&gt;0),FALSE(),"")))))</f>
        <v/>
      </c>
      <c r="AZ285" s="117" t="str">
        <f aca="false">IF(OR(ISBLANK($C285),$AT285&lt;&gt;TRUE()),"",IF(ISBLANK(U285),Constants!$B$35,MAX(0,MIN(Constants!$B$31,U285))))</f>
        <v/>
      </c>
      <c r="BA285" s="117" t="str">
        <f aca="false">IF(OR(ISBLANK($C285),$AT285&lt;&gt;TRUE()),"",IF(ISBLANK(V285),Constants!$B$35,MAX(0,MIN(Constants!$B$32,V285))))</f>
        <v/>
      </c>
      <c r="BB285" s="117" t="str">
        <f aca="false">IF(ISBLANK($C285),"",COUNTA($Y285:$AG285)&gt;0)</f>
        <v/>
      </c>
      <c r="BC285" s="117" t="str">
        <f aca="false">IF(OR(ISBLANK($C285),$BB285&lt;&gt;TRUE()),"",IF(ISBLANK(Y285),Constants!$B$27,MAX(0,Y285)))</f>
        <v/>
      </c>
      <c r="BD285" s="117" t="str">
        <f aca="false">IF(OR(ISBLANK($C285),$BB285&lt;&gt;TRUE()),"",IF(ISBLANK(Z285),Constants!$B$28,MAX(0,Z285)))</f>
        <v/>
      </c>
      <c r="BE285" s="117" t="str">
        <f aca="false">IF(OR(ISBLANK($C285),$BB285&lt;&gt;TRUE()),"",IF(AB285=Constants!$B$7,TRUE(),IF(AB285=Constants!$B$8,FALSE(),TRUE())))</f>
        <v/>
      </c>
      <c r="BF285" s="117" t="str">
        <f aca="false">IF(OR(ISBLANK($C285),$BB285&lt;&gt;TRUE()),"",IF(AA285=Constants!$B$7,TRUE(),IF(AA285=Constants!$B$8,FALSE(),TRUE())))</f>
        <v/>
      </c>
      <c r="BG285" s="117" t="str">
        <f aca="false">IF(OR(ISBLANK($C285),$BB285&lt;&gt;TRUE()),"",IF(AC285=Constants!$B$33,TRUE(),IF(AC285=Constants!$B$34,FALSE(),IF(AND(ISNUMBER(AG285),OR(ISBLANK(AF285),AF285=0)),TRUE(),IF(AND(ISBLANK(AG285),ISNUMBER(AF285),AF285&lt;&gt;0),FALSE(),"")))))</f>
        <v/>
      </c>
      <c r="BH285" s="117" t="str">
        <f aca="false">IF(OR(ISBLANK($C285),$BB285&lt;&gt;TRUE()),"",IF(ISBLANK(AD285),Constants!$B$35,MAX(0,MIN(Constants!$B$31,AD285))))</f>
        <v/>
      </c>
      <c r="BI285" s="117" t="str">
        <f aca="false">IF(OR(ISBLANK($C285),$BB285&lt;&gt;TRUE()),"",IF(ISBLANK(AE285),Constants!$B$35,MAX(0,MIN(Constants!$B$32,AE285))))</f>
        <v/>
      </c>
      <c r="BJ285" s="118" t="str">
        <f aca="false">IF(ISBLANK($C285),
  "",
IF(AH285=Constants!$B$7,
  TRUE(),
IF(AH285=Constants!$B$8,
  FALSE(),
  FALSE()
)))</f>
        <v/>
      </c>
      <c r="BK285" s="117" t="str">
        <f aca="false">IF(ISBLANK($C285),"",IF($BJ285,Constants!$B$9,IF(COUNTA($E285:$AH285)=0,Constants!$B$10,IF(NOT($AK285),Constants!$B$11,IF(AND(NOT(ISNUMBER($BM285)),COUNTA($O285,$X285,$AG285)&gt;0),Constants!$B$13,Constants!$B$12)))))</f>
        <v/>
      </c>
      <c r="BL285" s="117" t="str">
        <f aca="false">IF(ISBLANK($C285),"",IF($BK285&lt;&gt;Constants!$B$12,$BK285,Constants!$B$4))</f>
        <v/>
      </c>
      <c r="BM285" s="116" t="str">
        <f aca="false">IF(OR(ISBLANK($D$8), NOT(ISNUMBER($D$8))), Constants!$B$17,$D$8)</f>
        <v>ERROR: Set Target Time in cell D8</v>
      </c>
      <c r="BN285" s="119" t="str">
        <f aca="false">IF(OR($BK285&lt;&gt;Constants!$B$12,$AL285&lt;&gt;TRUE()),"",IF(NOT($AO285),TRUE(),IF($AQ285="","",$AQ285)))</f>
        <v/>
      </c>
      <c r="BO285" s="120" t="n">
        <f aca="false">IF(BN285="",FALSE(),IF(NOT($AO285),TRUE(),IF($AQ285,ISNUMBER(O285),ISNUMBER(N285))))</f>
        <v>0</v>
      </c>
      <c r="BP285" s="121" t="str">
        <f aca="false">IF(BO285,IF($AJ285,1,Constants!$B$22)*POWER(Constants!$B$23,MAX($AM285,0))*POWER(Constants!$B$24,MAX($AN285,0)),"")</f>
        <v/>
      </c>
      <c r="BQ285" s="117" t="str">
        <f aca="false">IF(OR($BK285&lt;&gt;Constants!$B$12,NOT($BO285)),"",IF(NOT($AO285),0,Constants!$B$19*IF($AQ285,1,MAX(0,MIN(1,(Constants!$B$20-N285)/Constants!$B$20)))))</f>
        <v/>
      </c>
      <c r="BR285" s="117" t="str">
        <f aca="false">IF(BQ285="","",BQ285*IF($AP285,1,Constants!$B$25)*BP285)</f>
        <v/>
      </c>
      <c r="BS285" s="117" t="str">
        <f aca="false">IF(OR($BK285&lt;&gt;Constants!$B$12,NOT($BO285)),"",IF(NOT($AO285),0,IF(NOT($AQ285),0,MAX(0,Constants!$B$21*(1-ABS(O285-$BM285)/$BM285)))))</f>
        <v/>
      </c>
      <c r="BT285" s="117" t="str">
        <f aca="false">IF(BS285="","",BS285*BP285)</f>
        <v/>
      </c>
      <c r="BU285" s="117" t="str">
        <f aca="false">IF(OR($BK285&lt;&gt;Constants!$B$12,NOT($BO285)),"",IF(OR(NOT($AO285),NOT($AP285)),0,MIN(Constants!$B$18,(Constants!$B$29*$AR285+Constants!$B$30*$AS285)*IF($AQ285,1,MAX(0,MIN(1,(Constants!$B$20-N285)/Constants!$B$20))))))</f>
        <v/>
      </c>
      <c r="BV285" s="117" t="str">
        <f aca="false">IF(BU285="","",BU285*BP285)</f>
        <v/>
      </c>
      <c r="BW285" s="122" t="str">
        <f aca="false">IF(OR($BK285&lt;&gt;Constants!$B$12,NOT($BO285)),"",BR285+BT285+BV285)</f>
        <v/>
      </c>
      <c r="BX285" s="119" t="str">
        <f aca="false">IF(OR($BK285&lt;&gt;Constants!$B$12,$AT285&lt;&gt;TRUE()),"",IF(NOT($AW285),TRUE(),IF($AY285="","",$AY285)))</f>
        <v/>
      </c>
      <c r="BY285" s="120" t="n">
        <f aca="false">IF(BX285="",FALSE(),IF(NOT($AW285),TRUE(),IF($AY285,ISNUMBER(X285),ISNUMBER(W285))))</f>
        <v>0</v>
      </c>
      <c r="BZ285" s="121" t="str">
        <f aca="false">IF(BY285,IF($AJ285,1,Constants!$B$22)*POWER(Constants!$B$23,MAX($AU285,0))*POWER(Constants!$B$24,MAX($AV285,0)),"")</f>
        <v/>
      </c>
      <c r="CA285" s="117" t="str">
        <f aca="false">IF(OR($BK285&lt;&gt;Constants!$B$12,NOT($BY285)),"",IF(NOT($AW285),0,Constants!$B$19*IF($AY285,1,MAX(0,MIN(1,(Constants!$B$20-W285)/Constants!$B$20)))))</f>
        <v/>
      </c>
      <c r="CB285" s="117" t="str">
        <f aca="false">IF(CA285="","",CA285*IF($AX285,1,Constants!$B$25)*BZ285)</f>
        <v/>
      </c>
      <c r="CC285" s="117" t="str">
        <f aca="false">IF(OR($BK285&lt;&gt;Constants!$B$12,NOT($BY285)),"",IF(NOT($AW285),0,IF(NOT($AY285),0,MAX(0,Constants!$B$21*(1-ABS(X285-$BM285)/$BM285)))))</f>
        <v/>
      </c>
      <c r="CD285" s="117" t="str">
        <f aca="false">IF(CC285="","",CC285*BZ285)</f>
        <v/>
      </c>
      <c r="CE285" s="117" t="str">
        <f aca="false">IF(OR($BK285&lt;&gt;Constants!$B$12,NOT($BY285)),"",IF(OR(NOT($AW285),NOT($AX285)),0,MIN(Constants!$B$18,(Constants!$B$29*$AZ285+Constants!$B$30*$BA285)*IF($AY285,1,MAX(0,MIN(1,(Constants!$B$20-W285)/Constants!$B$20))))))</f>
        <v/>
      </c>
      <c r="CF285" s="117" t="str">
        <f aca="false">IF(CE285="","",CE285*BZ285)</f>
        <v/>
      </c>
      <c r="CG285" s="122" t="str">
        <f aca="false">IF(OR($BK285&lt;&gt;Constants!$B$12,NOT($BY285)),"",CB285+CD285+CF285)</f>
        <v/>
      </c>
      <c r="CH285" s="119" t="n">
        <f aca="false">IF(OR(BN285="",BX285=""),TRUE(),BN285&lt;&gt;BX285)</f>
        <v>1</v>
      </c>
      <c r="CI285" s="117" t="str">
        <f aca="false">IF(OR($BK285&lt;&gt;Constants!$B$12,$BB285&lt;&gt;TRUE(),NOT($CH285)),"",IF(NOT($BE285),TRUE(),IF($BG285="","",$BG285)))</f>
        <v/>
      </c>
      <c r="CJ285" s="120" t="n">
        <f aca="false">IF(CI285="",FALSE(),IF(NOT($BE285),TRUE(),IF($BG285,ISNUMBER(AG285),ISNUMBER(AF285))))</f>
        <v>0</v>
      </c>
      <c r="CK285" s="121" t="str">
        <f aca="false">IF(CJ285,IF($AJ285,1,Constants!$B$22)*POWER(Constants!$B$23,MAX($BC285,0))*POWER(Constants!$B$24,MAX($BD285,0)),"")</f>
        <v/>
      </c>
      <c r="CL285" s="117" t="str">
        <f aca="false">IF(OR($BK285&lt;&gt;Constants!$B$12,NOT($CJ285)),"",IF(NOT($BE285),0,Constants!$B$19*IF($BG285,1,MAX(0,MIN(1,(Constants!$B$20-AF285)/Constants!$B$20)))))</f>
        <v/>
      </c>
      <c r="CM285" s="117" t="str">
        <f aca="false">IF(CL285="","",CL285*IF($BF285,1,Constants!$B$25)*CK285)</f>
        <v/>
      </c>
      <c r="CN285" s="117" t="str">
        <f aca="false">IF(OR($BK285&lt;&gt;Constants!$B$12,NOT($CJ285)),"",IF(NOT($BE285),0,IF(NOT($BG285),0,MAX(0,Constants!$B$21*(1-ABS(AG285-$BM285)/$BM285)))))</f>
        <v/>
      </c>
      <c r="CO285" s="117" t="str">
        <f aca="false">IF(CN285="","",CN285*CK285)</f>
        <v/>
      </c>
      <c r="CP285" s="117" t="str">
        <f aca="false">IF(OR($BK285&lt;&gt;Constants!$B$12,NOT($CJ285)),"",IF(OR(NOT($BE285),NOT($BF285)),0,MIN(Constants!$B$18,(Constants!$B$29*$BH285+Constants!$B$30*$BI285)*IF($BG285,1,MAX(0,MIN(1,(Constants!$B$20-AF285)/Constants!$B$20))))))</f>
        <v/>
      </c>
      <c r="CQ285" s="117" t="str">
        <f aca="false">IF(CP285="","",CP285*CK285)</f>
        <v/>
      </c>
      <c r="CR285" s="122" t="str">
        <f aca="false">IF(OR($BK285&lt;&gt;Constants!$B$12,NOT($CJ285)),"",CM285+CO285+CQ285)</f>
        <v/>
      </c>
      <c r="CS285" s="116" t="str">
        <f aca="false">IF(OR($BK285&lt;&gt;Constants!$B$12,ISBLANK($C285)),"",BW285)</f>
        <v/>
      </c>
      <c r="CT285" s="117" t="str">
        <f aca="false">IF(OR($BK285&lt;&gt;Constants!$B$12,ISBLANK($C285)),"",CG285)</f>
        <v/>
      </c>
      <c r="CU285" s="118" t="str">
        <f aca="false">IF(OR($BK285&lt;&gt;Constants!$B$12,ISBLANK($C285)),"",CR285)</f>
        <v/>
      </c>
      <c r="CV285" s="117" t="str">
        <f aca="false">IF(OR($BK285&lt;&gt;Constants!$B$12,ISBLANK($C285)),"",IF(COUNT(CS285:CU285)=0,0,MAX(CS285:CU285)))</f>
        <v/>
      </c>
      <c r="CW285" s="117" t="str">
        <f aca="false">IF($BK285&lt;&gt;Constants!$B$12,"",CV285)</f>
        <v/>
      </c>
      <c r="CX285" s="117" t="str">
        <f aca="false">IF(ISNUMBER(CW285), RANK(CW285,$CW$11:$CW$510), "")</f>
        <v/>
      </c>
      <c r="CY285" s="116" t="str">
        <f aca="false">IF(OR($BK285&lt;&gt;Constants!$B$12,ISBLANK($C285)),"",MAX(BT285,CD285,CO285))</f>
        <v/>
      </c>
      <c r="CZ285" s="117" t="str">
        <f aca="false">IF(ISNUMBER(CY285), RANK(CY285,CY$11:CY$510), "")</f>
        <v/>
      </c>
      <c r="DA285" s="117" t="str">
        <f aca="false">IF(OR($BK285&lt;&gt;Constants!$B$12,ISBLANK($C285)),"",MAX(AM285,AU285,IF($CH285,BC285,0)))</f>
        <v/>
      </c>
      <c r="DB285" s="117" t="str">
        <f aca="false">IF(ISNUMBER(DA285), RANK(DA285,DA$11:DA$510,1), "")</f>
        <v/>
      </c>
      <c r="DC285" s="117" t="str">
        <f aca="false">IF(OR($BK285&lt;&gt;Constants!$B$12,ISBLANK($C285)),"",MAX(BV285,CF285,CQ285))</f>
        <v/>
      </c>
      <c r="DD285" s="117" t="str">
        <f aca="false">IF(ISNUMBER(DC285),RANK(DC285,DC$11:DC$510),"")</f>
        <v/>
      </c>
      <c r="DE285" s="123" t="str">
        <f aca="false">IFERROR(IF(OR($BK285&lt;&gt;Constants!$B$12, ISBLANK($C285)),"",LARGE(CS285:CU285,2)), 0)</f>
        <v/>
      </c>
      <c r="DF285" s="118" t="str">
        <f aca="false">IF(ISNUMBER(DE285), RANK(DE285,DE$11:DE$510), "")</f>
        <v/>
      </c>
      <c r="DG285" s="117" t="str">
        <f aca="false">IF(ISBLANK($C285),"",IF(BK285=Constants!$B$12,RANK($CX285, $CX$11:$CX$510, 1)+
SUMPRODUCT(--($CX$11:$CX$510=$CX285),--($CZ285&gt;$CZ$11:$CZ$510))+
SUMPRODUCT(--($CX$11:$CX$510=$CX285),--($CZ285=$CZ$11:$CZ$510),--($DB285&gt;$DB$11:$DB$510))+
SUMPRODUCT(--($CX$11:$CX$510=$CX285),--($CZ285=$CZ$11:$CZ$510),--($DB285=$DB$11:$DB$510), --($DD285&gt;$DD$11:$DD$510))+
SUMPRODUCT(--($CX$11:$CX$510=$CX285),--($CZ285=$CZ$11:$CZ$510),--($DB285=$DB$11:$DB$510), --($DD285=$DD$11:$DD$510), --($DF285&gt;$DF$11:$DF$510))
,BK285)
)</f>
        <v/>
      </c>
      <c r="DH285" s="117" t="str">
        <f aca="false">IF(ISBLANK(C285),"",IF(BK285&lt;&gt;Constants!$B$12, BK285, CX285-DG285))</f>
        <v/>
      </c>
      <c r="DI285" s="118"/>
      <c r="DJ285" s="124"/>
      <c r="DK285" s="125" t="str">
        <f aca="false">IF(ISBLANK($C285),"",IF($BK285=Constants!$B$13,$BM285,""))</f>
        <v/>
      </c>
      <c r="DL285" s="124" t="str">
        <f aca="false">IF(ISBLANK($C285),"",IF($BK285&lt;&gt;Constants!$B$12,"",IF(COUNT($CS285:$CU285)=0,"",MATCH($CV285,$CS285:$CU285,0))))</f>
        <v/>
      </c>
      <c r="DM285" s="126" t="str">
        <f aca="false">IF(ISNUMBER($DL285),CHOOSE($DL285,$BR285,$CB285,$CM285),"")</f>
        <v/>
      </c>
      <c r="DN285" s="126" t="str">
        <f aca="false">IF(ISNUMBER($DL285),CHOOSE($DL285,$BT285,$CD285,$CO285),"")</f>
        <v/>
      </c>
      <c r="DO285" s="126" t="str">
        <f aca="false">IF(ISNUMBER($DL285),CHOOSE($DL285,$BV285,$CF285,$CQ285),"")</f>
        <v/>
      </c>
      <c r="DP285" s="127" t="str">
        <f aca="false">IF(ISBLANK(C285),"",IF(BK285&lt;&gt;Constants!$B$12, BK285 ,CW285))</f>
        <v/>
      </c>
      <c r="DQ285" s="128" t="str">
        <f aca="false">IF(ISBLANK($C285),"",IF($BK285&lt;&gt;Constants!$B$12,$BK285,$BL285))</f>
        <v/>
      </c>
      <c r="DR285" s="128" t="str">
        <f aca="false">IF(ISBLANK(C285),"",DH285)</f>
        <v/>
      </c>
      <c r="DS285" s="128" t="str">
        <f aca="false">IF(ISBLANK(C285),"",DG285)</f>
        <v/>
      </c>
      <c r="DT285" s="129" t="str">
        <f aca="false">IF(ISBLANK(C285),
  "",
IF(DS285=Constants!$B$9,COUNTA($C$11:$C510)+2,IF(DS285=Constants!$B$10,COUNTA($C$11:$C510)+1,IF(DS285=Constants!$B$11,COUNTA($C$11:$C510),DS285))))</f>
        <v/>
      </c>
      <c r="DU285" s="3"/>
      <c r="DV285" s="130" t="n">
        <f aca="false">IF(OR(ISNUMBER(DS285),DS285="DQ",DS285="P",DS285="NS"),
    1,
    0
)</f>
        <v>0</v>
      </c>
      <c r="DW285" s="130" t="n">
        <v>275</v>
      </c>
      <c r="DX285" s="130" t="str">
        <f aca="false">IF(ISBLANK($C285),"",IF(ISNUMBER(DT285),DT285+ROW($B285)/1000,""))</f>
        <v/>
      </c>
      <c r="DY285" s="130" t="str">
        <f aca="false">IF(ISNUMBER(DX285), RANK(DX285,DX$11:DX$510,1), "")</f>
        <v/>
      </c>
      <c r="DZ285" s="130" t="str">
        <f aca="false">IF(ISBLANK($C285),
    "",
    $B285
)</f>
        <v/>
      </c>
      <c r="EA285" s="130" t="str">
        <f aca="false">IF(ISBLANK($C285),
    "",
    $C285
)</f>
        <v/>
      </c>
      <c r="EB285" s="130" t="str">
        <f aca="false">IF(ISBLANK($C285),
    "",
    $D285
)</f>
        <v/>
      </c>
      <c r="EC285" s="130" t="str">
        <f aca="false">IF(ISBLANK($C285),"",$DQ285)</f>
        <v/>
      </c>
      <c r="ED285" s="131" t="str">
        <f aca="false">DP285</f>
        <v/>
      </c>
      <c r="EE285" s="130" t="str">
        <f aca="false">IF(ISBLANK($C285),
    "",
    DS285
)</f>
        <v/>
      </c>
      <c r="EF285" s="132" t="str">
        <f aca="false">IF(DW285&gt;DV$10,
    "",
    VLOOKUP(DW285,DY$11:EE783,7,FALSE())
)</f>
        <v/>
      </c>
      <c r="EG285" s="133" t="str">
        <f aca="false">IF(DW285&gt;DV$10,
    "",
    VLOOKUP(DW285,DY$11:EE783,2,FALSE())
)</f>
        <v/>
      </c>
      <c r="EH285" s="133" t="str">
        <f aca="false">IF(DW285&gt;DV$10,
    "",
    VLOOKUP(DW285,DY$11:EE783,3,FALSE())
)</f>
        <v/>
      </c>
      <c r="EI285" s="133" t="str">
        <f aca="false">IF(DW285&gt;DV$10,
    "",
    VLOOKUP(DW285,DY$11:EE783,4,FALSE())
)</f>
        <v/>
      </c>
      <c r="EJ285" s="134" t="str">
        <f aca="false">IF(DW285&gt;DV$10,
    "",
    VLOOKUP(DW285,DY$11:EE783,6,FALSE())
)</f>
        <v/>
      </c>
      <c r="EK285" s="59"/>
    </row>
    <row r="286" customFormat="false" ht="15.75" hidden="false" customHeight="false" outlineLevel="0" collapsed="false">
      <c r="A286" s="3"/>
      <c r="B286" s="153"/>
      <c r="C286" s="154"/>
      <c r="D286" s="135"/>
      <c r="E286" s="158"/>
      <c r="F286" s="137"/>
      <c r="G286" s="137"/>
      <c r="H286" s="138"/>
      <c r="I286" s="139"/>
      <c r="J286" s="140"/>
      <c r="K286" s="140"/>
      <c r="L286" s="140"/>
      <c r="M286" s="140"/>
      <c r="N286" s="141"/>
      <c r="O286" s="142"/>
      <c r="P286" s="137"/>
      <c r="Q286" s="138"/>
      <c r="R286" s="139"/>
      <c r="S286" s="140"/>
      <c r="T286" s="140"/>
      <c r="U286" s="140"/>
      <c r="V286" s="140"/>
      <c r="W286" s="141"/>
      <c r="X286" s="142"/>
      <c r="Y286" s="137"/>
      <c r="Z286" s="138"/>
      <c r="AA286" s="139"/>
      <c r="AB286" s="140"/>
      <c r="AC286" s="140"/>
      <c r="AD286" s="140"/>
      <c r="AE286" s="140"/>
      <c r="AF286" s="141"/>
      <c r="AG286" s="143"/>
      <c r="AH286" s="139"/>
      <c r="AI286" s="116"/>
      <c r="AJ286" s="116" t="str">
        <f aca="false">IF(ISBLANK($C286),
  "",
IF(E286=Constants!$B$7,
  TRUE(),
IF(E286=Constants!$B$8,
  FALSE(),
  TRUE()
)))</f>
        <v/>
      </c>
      <c r="AK286" s="117" t="str">
        <f aca="false">IF(ISBLANK($C286),"",IF(F286=Constants!$B$8,FALSE(),TRUE()))</f>
        <v/>
      </c>
      <c r="AL286" s="117" t="str">
        <f aca="false">IF(ISBLANK($C286),"",COUNTA($G286:$O286)&gt;0)</f>
        <v/>
      </c>
      <c r="AM286" s="117" t="str">
        <f aca="false">IF(OR(ISBLANK($C286),$AL286&lt;&gt;TRUE()),"",IF(ISBLANK(G286),Constants!$B$27,MAX(0,G286)))</f>
        <v/>
      </c>
      <c r="AN286" s="117" t="str">
        <f aca="false">IF(OR(ISBLANK($C286),$AL286&lt;&gt;TRUE()),"",IF(ISBLANK(H286),Constants!$B$28,MAX(0,H286)))</f>
        <v/>
      </c>
      <c r="AO286" s="117" t="str">
        <f aca="false">IF(OR(ISBLANK($C286),$AL286&lt;&gt;TRUE()),"",IF(J286=Constants!$B$7,TRUE(),IF(J286=Constants!$B$8,FALSE(),TRUE())))</f>
        <v/>
      </c>
      <c r="AP286" s="117" t="str">
        <f aca="false">IF(OR(ISBLANK($C286),$AL286&lt;&gt;TRUE()),"",IF(I286=Constants!$B$7,TRUE(),IF(I286=Constants!$B$8,FALSE(),TRUE())))</f>
        <v/>
      </c>
      <c r="AQ286" s="117" t="str">
        <f aca="false">IF(OR(ISBLANK($C286),$AL286&lt;&gt;TRUE()),"",IF(K286=Constants!$B$33,TRUE(),IF(K286=Constants!$B$34,FALSE(),IF(AND(ISNUMBER(O286),OR(ISBLANK(N286),N286=0)),TRUE(),IF(AND(ISBLANK(O286),ISNUMBER(N286),N286&lt;&gt;0),FALSE(),"")))))</f>
        <v/>
      </c>
      <c r="AR286" s="117" t="str">
        <f aca="false">IF(OR(ISBLANK($C286),$AL286&lt;&gt;TRUE()),"",IF(ISBLANK(L286),Constants!$B$35,MAX(0,MIN(Constants!$B$31,L286))))</f>
        <v/>
      </c>
      <c r="AS286" s="117" t="str">
        <f aca="false">IF(OR(ISBLANK($C286),$AL286&lt;&gt;TRUE()),"",IF(ISBLANK(M286),Constants!$B$35,MAX(0,MIN(Constants!$B$32,M286))))</f>
        <v/>
      </c>
      <c r="AT286" s="117" t="str">
        <f aca="false">IF(ISBLANK($C286),"",COUNTA($P286:$X286)&gt;0)</f>
        <v/>
      </c>
      <c r="AU286" s="117" t="str">
        <f aca="false">IF(OR(ISBLANK($C286),$AT286&lt;&gt;TRUE()),"",IF(ISBLANK(P286),Constants!$B$27,MAX(0,P286)))</f>
        <v/>
      </c>
      <c r="AV286" s="117" t="str">
        <f aca="false">IF(OR(ISBLANK($C286),$AT286&lt;&gt;TRUE()),"",IF(ISBLANK(Q286),Constants!$B$28,MAX(0,Q286)))</f>
        <v/>
      </c>
      <c r="AW286" s="117" t="str">
        <f aca="false">IF(OR(ISBLANK($C286),$AT286&lt;&gt;TRUE()),"",IF(S286=Constants!$B$7,TRUE(),IF(S286=Constants!$B$8,FALSE(),TRUE())))</f>
        <v/>
      </c>
      <c r="AX286" s="117" t="str">
        <f aca="false">IF(OR(ISBLANK($C286),$AT286&lt;&gt;TRUE()),"",IF(R286=Constants!$B$7,TRUE(),IF(R286=Constants!$B$8,FALSE(),TRUE())))</f>
        <v/>
      </c>
      <c r="AY286" s="117" t="str">
        <f aca="false">IF(OR(ISBLANK($C286),$AT286&lt;&gt;TRUE()),"",IF(T286=Constants!$B$33,TRUE(),IF(T286=Constants!$B$34,FALSE(),IF(AND(ISNUMBER(X286),OR(ISBLANK(W286),W286=0)),TRUE(),IF(AND(ISBLANK(X286),ISNUMBER(W286),W286&lt;&gt;0),FALSE(),"")))))</f>
        <v/>
      </c>
      <c r="AZ286" s="117" t="str">
        <f aca="false">IF(OR(ISBLANK($C286),$AT286&lt;&gt;TRUE()),"",IF(ISBLANK(U286),Constants!$B$35,MAX(0,MIN(Constants!$B$31,U286))))</f>
        <v/>
      </c>
      <c r="BA286" s="117" t="str">
        <f aca="false">IF(OR(ISBLANK($C286),$AT286&lt;&gt;TRUE()),"",IF(ISBLANK(V286),Constants!$B$35,MAX(0,MIN(Constants!$B$32,V286))))</f>
        <v/>
      </c>
      <c r="BB286" s="117" t="str">
        <f aca="false">IF(ISBLANK($C286),"",COUNTA($Y286:$AG286)&gt;0)</f>
        <v/>
      </c>
      <c r="BC286" s="117" t="str">
        <f aca="false">IF(OR(ISBLANK($C286),$BB286&lt;&gt;TRUE()),"",IF(ISBLANK(Y286),Constants!$B$27,MAX(0,Y286)))</f>
        <v/>
      </c>
      <c r="BD286" s="117" t="str">
        <f aca="false">IF(OR(ISBLANK($C286),$BB286&lt;&gt;TRUE()),"",IF(ISBLANK(Z286),Constants!$B$28,MAX(0,Z286)))</f>
        <v/>
      </c>
      <c r="BE286" s="117" t="str">
        <f aca="false">IF(OR(ISBLANK($C286),$BB286&lt;&gt;TRUE()),"",IF(AB286=Constants!$B$7,TRUE(),IF(AB286=Constants!$B$8,FALSE(),TRUE())))</f>
        <v/>
      </c>
      <c r="BF286" s="117" t="str">
        <f aca="false">IF(OR(ISBLANK($C286),$BB286&lt;&gt;TRUE()),"",IF(AA286=Constants!$B$7,TRUE(),IF(AA286=Constants!$B$8,FALSE(),TRUE())))</f>
        <v/>
      </c>
      <c r="BG286" s="117" t="str">
        <f aca="false">IF(OR(ISBLANK($C286),$BB286&lt;&gt;TRUE()),"",IF(AC286=Constants!$B$33,TRUE(),IF(AC286=Constants!$B$34,FALSE(),IF(AND(ISNUMBER(AG286),OR(ISBLANK(AF286),AF286=0)),TRUE(),IF(AND(ISBLANK(AG286),ISNUMBER(AF286),AF286&lt;&gt;0),FALSE(),"")))))</f>
        <v/>
      </c>
      <c r="BH286" s="117" t="str">
        <f aca="false">IF(OR(ISBLANK($C286),$BB286&lt;&gt;TRUE()),"",IF(ISBLANK(AD286),Constants!$B$35,MAX(0,MIN(Constants!$B$31,AD286))))</f>
        <v/>
      </c>
      <c r="BI286" s="117" t="str">
        <f aca="false">IF(OR(ISBLANK($C286),$BB286&lt;&gt;TRUE()),"",IF(ISBLANK(AE286),Constants!$B$35,MAX(0,MIN(Constants!$B$32,AE286))))</f>
        <v/>
      </c>
      <c r="BJ286" s="118" t="str">
        <f aca="false">IF(ISBLANK($C286),
  "",
IF(AH286=Constants!$B$7,
  TRUE(),
IF(AH286=Constants!$B$8,
  FALSE(),
  FALSE()
)))</f>
        <v/>
      </c>
      <c r="BK286" s="117" t="str">
        <f aca="false">IF(ISBLANK($C286),"",IF($BJ286,Constants!$B$9,IF(COUNTA($E286:$AH286)=0,Constants!$B$10,IF(NOT($AK286),Constants!$B$11,IF(AND(NOT(ISNUMBER($BM286)),COUNTA($O286,$X286,$AG286)&gt;0),Constants!$B$13,Constants!$B$12)))))</f>
        <v/>
      </c>
      <c r="BL286" s="117" t="str">
        <f aca="false">IF(ISBLANK($C286),"",IF($BK286&lt;&gt;Constants!$B$12,$BK286,Constants!$B$4))</f>
        <v/>
      </c>
      <c r="BM286" s="116" t="str">
        <f aca="false">IF(OR(ISBLANK($D$8), NOT(ISNUMBER($D$8))), Constants!$B$17,$D$8)</f>
        <v>ERROR: Set Target Time in cell D8</v>
      </c>
      <c r="BN286" s="119" t="str">
        <f aca="false">IF(OR($BK286&lt;&gt;Constants!$B$12,$AL286&lt;&gt;TRUE()),"",IF(NOT($AO286),TRUE(),IF($AQ286="","",$AQ286)))</f>
        <v/>
      </c>
      <c r="BO286" s="120" t="n">
        <f aca="false">IF(BN286="",FALSE(),IF(NOT($AO286),TRUE(),IF($AQ286,ISNUMBER(O286),ISNUMBER(N286))))</f>
        <v>0</v>
      </c>
      <c r="BP286" s="121" t="str">
        <f aca="false">IF(BO286,IF($AJ286,1,Constants!$B$22)*POWER(Constants!$B$23,MAX($AM286,0))*POWER(Constants!$B$24,MAX($AN286,0)),"")</f>
        <v/>
      </c>
      <c r="BQ286" s="117" t="str">
        <f aca="false">IF(OR($BK286&lt;&gt;Constants!$B$12,NOT($BO286)),"",IF(NOT($AO286),0,Constants!$B$19*IF($AQ286,1,MAX(0,MIN(1,(Constants!$B$20-N286)/Constants!$B$20)))))</f>
        <v/>
      </c>
      <c r="BR286" s="117" t="str">
        <f aca="false">IF(BQ286="","",BQ286*IF($AP286,1,Constants!$B$25)*BP286)</f>
        <v/>
      </c>
      <c r="BS286" s="117" t="str">
        <f aca="false">IF(OR($BK286&lt;&gt;Constants!$B$12,NOT($BO286)),"",IF(NOT($AO286),0,IF(NOT($AQ286),0,MAX(0,Constants!$B$21*(1-ABS(O286-$BM286)/$BM286)))))</f>
        <v/>
      </c>
      <c r="BT286" s="117" t="str">
        <f aca="false">IF(BS286="","",BS286*BP286)</f>
        <v/>
      </c>
      <c r="BU286" s="117" t="str">
        <f aca="false">IF(OR($BK286&lt;&gt;Constants!$B$12,NOT($BO286)),"",IF(OR(NOT($AO286),NOT($AP286)),0,MIN(Constants!$B$18,(Constants!$B$29*$AR286+Constants!$B$30*$AS286)*IF($AQ286,1,MAX(0,MIN(1,(Constants!$B$20-N286)/Constants!$B$20))))))</f>
        <v/>
      </c>
      <c r="BV286" s="117" t="str">
        <f aca="false">IF(BU286="","",BU286*BP286)</f>
        <v/>
      </c>
      <c r="BW286" s="122" t="str">
        <f aca="false">IF(OR($BK286&lt;&gt;Constants!$B$12,NOT($BO286)),"",BR286+BT286+BV286)</f>
        <v/>
      </c>
      <c r="BX286" s="119" t="str">
        <f aca="false">IF(OR($BK286&lt;&gt;Constants!$B$12,$AT286&lt;&gt;TRUE()),"",IF(NOT($AW286),TRUE(),IF($AY286="","",$AY286)))</f>
        <v/>
      </c>
      <c r="BY286" s="120" t="n">
        <f aca="false">IF(BX286="",FALSE(),IF(NOT($AW286),TRUE(),IF($AY286,ISNUMBER(X286),ISNUMBER(W286))))</f>
        <v>0</v>
      </c>
      <c r="BZ286" s="121" t="str">
        <f aca="false">IF(BY286,IF($AJ286,1,Constants!$B$22)*POWER(Constants!$B$23,MAX($AU286,0))*POWER(Constants!$B$24,MAX($AV286,0)),"")</f>
        <v/>
      </c>
      <c r="CA286" s="117" t="str">
        <f aca="false">IF(OR($BK286&lt;&gt;Constants!$B$12,NOT($BY286)),"",IF(NOT($AW286),0,Constants!$B$19*IF($AY286,1,MAX(0,MIN(1,(Constants!$B$20-W286)/Constants!$B$20)))))</f>
        <v/>
      </c>
      <c r="CB286" s="117" t="str">
        <f aca="false">IF(CA286="","",CA286*IF($AX286,1,Constants!$B$25)*BZ286)</f>
        <v/>
      </c>
      <c r="CC286" s="117" t="str">
        <f aca="false">IF(OR($BK286&lt;&gt;Constants!$B$12,NOT($BY286)),"",IF(NOT($AW286),0,IF(NOT($AY286),0,MAX(0,Constants!$B$21*(1-ABS(X286-$BM286)/$BM286)))))</f>
        <v/>
      </c>
      <c r="CD286" s="117" t="str">
        <f aca="false">IF(CC286="","",CC286*BZ286)</f>
        <v/>
      </c>
      <c r="CE286" s="117" t="str">
        <f aca="false">IF(OR($BK286&lt;&gt;Constants!$B$12,NOT($BY286)),"",IF(OR(NOT($AW286),NOT($AX286)),0,MIN(Constants!$B$18,(Constants!$B$29*$AZ286+Constants!$B$30*$BA286)*IF($AY286,1,MAX(0,MIN(1,(Constants!$B$20-W286)/Constants!$B$20))))))</f>
        <v/>
      </c>
      <c r="CF286" s="117" t="str">
        <f aca="false">IF(CE286="","",CE286*BZ286)</f>
        <v/>
      </c>
      <c r="CG286" s="122" t="str">
        <f aca="false">IF(OR($BK286&lt;&gt;Constants!$B$12,NOT($BY286)),"",CB286+CD286+CF286)</f>
        <v/>
      </c>
      <c r="CH286" s="119" t="n">
        <f aca="false">IF(OR(BN286="",BX286=""),TRUE(),BN286&lt;&gt;BX286)</f>
        <v>1</v>
      </c>
      <c r="CI286" s="117" t="str">
        <f aca="false">IF(OR($BK286&lt;&gt;Constants!$B$12,$BB286&lt;&gt;TRUE(),NOT($CH286)),"",IF(NOT($BE286),TRUE(),IF($BG286="","",$BG286)))</f>
        <v/>
      </c>
      <c r="CJ286" s="120" t="n">
        <f aca="false">IF(CI286="",FALSE(),IF(NOT($BE286),TRUE(),IF($BG286,ISNUMBER(AG286),ISNUMBER(AF286))))</f>
        <v>0</v>
      </c>
      <c r="CK286" s="121" t="str">
        <f aca="false">IF(CJ286,IF($AJ286,1,Constants!$B$22)*POWER(Constants!$B$23,MAX($BC286,0))*POWER(Constants!$B$24,MAX($BD286,0)),"")</f>
        <v/>
      </c>
      <c r="CL286" s="117" t="str">
        <f aca="false">IF(OR($BK286&lt;&gt;Constants!$B$12,NOT($CJ286)),"",IF(NOT($BE286),0,Constants!$B$19*IF($BG286,1,MAX(0,MIN(1,(Constants!$B$20-AF286)/Constants!$B$20)))))</f>
        <v/>
      </c>
      <c r="CM286" s="117" t="str">
        <f aca="false">IF(CL286="","",CL286*IF($BF286,1,Constants!$B$25)*CK286)</f>
        <v/>
      </c>
      <c r="CN286" s="117" t="str">
        <f aca="false">IF(OR($BK286&lt;&gt;Constants!$B$12,NOT($CJ286)),"",IF(NOT($BE286),0,IF(NOT($BG286),0,MAX(0,Constants!$B$21*(1-ABS(AG286-$BM286)/$BM286)))))</f>
        <v/>
      </c>
      <c r="CO286" s="117" t="str">
        <f aca="false">IF(CN286="","",CN286*CK286)</f>
        <v/>
      </c>
      <c r="CP286" s="117" t="str">
        <f aca="false">IF(OR($BK286&lt;&gt;Constants!$B$12,NOT($CJ286)),"",IF(OR(NOT($BE286),NOT($BF286)),0,MIN(Constants!$B$18,(Constants!$B$29*$BH286+Constants!$B$30*$BI286)*IF($BG286,1,MAX(0,MIN(1,(Constants!$B$20-AF286)/Constants!$B$20))))))</f>
        <v/>
      </c>
      <c r="CQ286" s="117" t="str">
        <f aca="false">IF(CP286="","",CP286*CK286)</f>
        <v/>
      </c>
      <c r="CR286" s="122" t="str">
        <f aca="false">IF(OR($BK286&lt;&gt;Constants!$B$12,NOT($CJ286)),"",CM286+CO286+CQ286)</f>
        <v/>
      </c>
      <c r="CS286" s="116" t="str">
        <f aca="false">IF(OR($BK286&lt;&gt;Constants!$B$12,ISBLANK($C286)),"",BW286)</f>
        <v/>
      </c>
      <c r="CT286" s="117" t="str">
        <f aca="false">IF(OR($BK286&lt;&gt;Constants!$B$12,ISBLANK($C286)),"",CG286)</f>
        <v/>
      </c>
      <c r="CU286" s="118" t="str">
        <f aca="false">IF(OR($BK286&lt;&gt;Constants!$B$12,ISBLANK($C286)),"",CR286)</f>
        <v/>
      </c>
      <c r="CV286" s="117" t="str">
        <f aca="false">IF(OR($BK286&lt;&gt;Constants!$B$12,ISBLANK($C286)),"",IF(COUNT(CS286:CU286)=0,0,MAX(CS286:CU286)))</f>
        <v/>
      </c>
      <c r="CW286" s="117" t="str">
        <f aca="false">IF($BK286&lt;&gt;Constants!$B$12,"",CV286)</f>
        <v/>
      </c>
      <c r="CX286" s="117" t="str">
        <f aca="false">IF(ISNUMBER(CW286), RANK(CW286,$CW$11:$CW$510), "")</f>
        <v/>
      </c>
      <c r="CY286" s="116" t="str">
        <f aca="false">IF(OR($BK286&lt;&gt;Constants!$B$12,ISBLANK($C286)),"",MAX(BT286,CD286,CO286))</f>
        <v/>
      </c>
      <c r="CZ286" s="117" t="str">
        <f aca="false">IF(ISNUMBER(CY286), RANK(CY286,CY$11:CY$510), "")</f>
        <v/>
      </c>
      <c r="DA286" s="117" t="str">
        <f aca="false">IF(OR($BK286&lt;&gt;Constants!$B$12,ISBLANK($C286)),"",MAX(AM286,AU286,IF($CH286,BC286,0)))</f>
        <v/>
      </c>
      <c r="DB286" s="117" t="str">
        <f aca="false">IF(ISNUMBER(DA286), RANK(DA286,DA$11:DA$510,1), "")</f>
        <v/>
      </c>
      <c r="DC286" s="117" t="str">
        <f aca="false">IF(OR($BK286&lt;&gt;Constants!$B$12,ISBLANK($C286)),"",MAX(BV286,CF286,CQ286))</f>
        <v/>
      </c>
      <c r="DD286" s="117" t="str">
        <f aca="false">IF(ISNUMBER(DC286),RANK(DC286,DC$11:DC$510),"")</f>
        <v/>
      </c>
      <c r="DE286" s="123" t="str">
        <f aca="false">IFERROR(IF(OR($BK286&lt;&gt;Constants!$B$12, ISBLANK($C286)),"",LARGE(CS286:CU286,2)), 0)</f>
        <v/>
      </c>
      <c r="DF286" s="118" t="str">
        <f aca="false">IF(ISNUMBER(DE286), RANK(DE286,DE$11:DE$510), "")</f>
        <v/>
      </c>
      <c r="DG286" s="117" t="str">
        <f aca="false">IF(ISBLANK($C286),"",IF(BK286=Constants!$B$12,RANK($CX286, $CX$11:$CX$510, 1)+
SUMPRODUCT(--($CX$11:$CX$510=$CX286),--($CZ286&gt;$CZ$11:$CZ$510))+
SUMPRODUCT(--($CX$11:$CX$510=$CX286),--($CZ286=$CZ$11:$CZ$510),--($DB286&gt;$DB$11:$DB$510))+
SUMPRODUCT(--($CX$11:$CX$510=$CX286),--($CZ286=$CZ$11:$CZ$510),--($DB286=$DB$11:$DB$510), --($DD286&gt;$DD$11:$DD$510))+
SUMPRODUCT(--($CX$11:$CX$510=$CX286),--($CZ286=$CZ$11:$CZ$510),--($DB286=$DB$11:$DB$510), --($DD286=$DD$11:$DD$510), --($DF286&gt;$DF$11:$DF$510))
,BK286)
)</f>
        <v/>
      </c>
      <c r="DH286" s="117" t="str">
        <f aca="false">IF(ISBLANK(C286),"",IF(BK286&lt;&gt;Constants!$B$12, BK286, CX286-DG286))</f>
        <v/>
      </c>
      <c r="DI286" s="118"/>
      <c r="DJ286" s="124"/>
      <c r="DK286" s="125" t="str">
        <f aca="false">IF(ISBLANK($C286),"",IF($BK286=Constants!$B$13,$BM286,""))</f>
        <v/>
      </c>
      <c r="DL286" s="124" t="str">
        <f aca="false">IF(ISBLANK($C286),"",IF($BK286&lt;&gt;Constants!$B$12,"",IF(COUNT($CS286:$CU286)=0,"",MATCH($CV286,$CS286:$CU286,0))))</f>
        <v/>
      </c>
      <c r="DM286" s="126" t="str">
        <f aca="false">IF(ISNUMBER($DL286),CHOOSE($DL286,$BR286,$CB286,$CM286),"")</f>
        <v/>
      </c>
      <c r="DN286" s="126" t="str">
        <f aca="false">IF(ISNUMBER($DL286),CHOOSE($DL286,$BT286,$CD286,$CO286),"")</f>
        <v/>
      </c>
      <c r="DO286" s="126" t="str">
        <f aca="false">IF(ISNUMBER($DL286),CHOOSE($DL286,$BV286,$CF286,$CQ286),"")</f>
        <v/>
      </c>
      <c r="DP286" s="127" t="str">
        <f aca="false">IF(ISBLANK(C286),"",IF(BK286&lt;&gt;Constants!$B$12, BK286 ,CW286))</f>
        <v/>
      </c>
      <c r="DQ286" s="128" t="str">
        <f aca="false">IF(ISBLANK($C286),"",IF($BK286&lt;&gt;Constants!$B$12,$BK286,$BL286))</f>
        <v/>
      </c>
      <c r="DR286" s="128" t="str">
        <f aca="false">IF(ISBLANK(C286),"",DH286)</f>
        <v/>
      </c>
      <c r="DS286" s="128" t="str">
        <f aca="false">IF(ISBLANK(C286),"",DG286)</f>
        <v/>
      </c>
      <c r="DT286" s="129" t="str">
        <f aca="false">IF(ISBLANK(C286),
  "",
IF(DS286=Constants!$B$9,COUNTA($C$11:$C510)+2,IF(DS286=Constants!$B$10,COUNTA($C$11:$C510)+1,IF(DS286=Constants!$B$11,COUNTA($C$11:$C510),DS286))))</f>
        <v/>
      </c>
      <c r="DU286" s="3"/>
      <c r="DV286" s="130" t="n">
        <f aca="false">IF(OR(ISNUMBER(DS286),DS286="DQ",DS286="P",DS286="NS"),
    1,
    0
)</f>
        <v>0</v>
      </c>
      <c r="DW286" s="130" t="n">
        <v>276</v>
      </c>
      <c r="DX286" s="130" t="str">
        <f aca="false">IF(ISBLANK($C286),"",IF(ISNUMBER(DT286),DT286+ROW($B286)/1000,""))</f>
        <v/>
      </c>
      <c r="DY286" s="130" t="str">
        <f aca="false">IF(ISNUMBER(DX286), RANK(DX286,DX$11:DX$510,1), "")</f>
        <v/>
      </c>
      <c r="DZ286" s="130" t="str">
        <f aca="false">IF(ISBLANK($C286),
    "",
    $B286
)</f>
        <v/>
      </c>
      <c r="EA286" s="130" t="str">
        <f aca="false">IF(ISBLANK($C286),
    "",
    $C286
)</f>
        <v/>
      </c>
      <c r="EB286" s="130" t="str">
        <f aca="false">IF(ISBLANK($C286),
    "",
    $D286
)</f>
        <v/>
      </c>
      <c r="EC286" s="130" t="str">
        <f aca="false">IF(ISBLANK($C286),"",$DQ286)</f>
        <v/>
      </c>
      <c r="ED286" s="131" t="str">
        <f aca="false">DP286</f>
        <v/>
      </c>
      <c r="EE286" s="130" t="str">
        <f aca="false">IF(ISBLANK($C286),
    "",
    DS286
)</f>
        <v/>
      </c>
      <c r="EF286" s="132" t="str">
        <f aca="false">IF(DW286&gt;DV$10,
    "",
    VLOOKUP(DW286,DY$11:EE784,7,FALSE())
)</f>
        <v/>
      </c>
      <c r="EG286" s="133" t="str">
        <f aca="false">IF(DW286&gt;DV$10,
    "",
    VLOOKUP(DW286,DY$11:EE784,2,FALSE())
)</f>
        <v/>
      </c>
      <c r="EH286" s="133" t="str">
        <f aca="false">IF(DW286&gt;DV$10,
    "",
    VLOOKUP(DW286,DY$11:EE784,3,FALSE())
)</f>
        <v/>
      </c>
      <c r="EI286" s="133" t="str">
        <f aca="false">IF(DW286&gt;DV$10,
    "",
    VLOOKUP(DW286,DY$11:EE784,4,FALSE())
)</f>
        <v/>
      </c>
      <c r="EJ286" s="134" t="str">
        <f aca="false">IF(DW286&gt;DV$10,
    "",
    VLOOKUP(DW286,DY$11:EE784,6,FALSE())
)</f>
        <v/>
      </c>
      <c r="EK286" s="59"/>
    </row>
    <row r="287" customFormat="false" ht="15.75" hidden="false" customHeight="false" outlineLevel="0" collapsed="false">
      <c r="A287" s="3"/>
      <c r="B287" s="155"/>
      <c r="C287" s="156"/>
      <c r="D287" s="96"/>
      <c r="E287" s="157"/>
      <c r="F287" s="148"/>
      <c r="G287" s="148"/>
      <c r="H287" s="149"/>
      <c r="I287" s="150"/>
      <c r="J287" s="151"/>
      <c r="K287" s="151"/>
      <c r="L287" s="151"/>
      <c r="M287" s="151"/>
      <c r="N287" s="152"/>
      <c r="O287" s="103"/>
      <c r="P287" s="148"/>
      <c r="Q287" s="149"/>
      <c r="R287" s="150"/>
      <c r="S287" s="151"/>
      <c r="T287" s="151"/>
      <c r="U287" s="151"/>
      <c r="V287" s="151"/>
      <c r="W287" s="152"/>
      <c r="X287" s="103"/>
      <c r="Y287" s="148"/>
      <c r="Z287" s="149"/>
      <c r="AA287" s="150"/>
      <c r="AB287" s="151"/>
      <c r="AC287" s="151"/>
      <c r="AD287" s="151"/>
      <c r="AE287" s="151"/>
      <c r="AF287" s="152"/>
      <c r="AG287" s="104"/>
      <c r="AH287" s="150"/>
      <c r="AI287" s="73"/>
      <c r="AJ287" s="73" t="str">
        <f aca="false">IF(ISBLANK($C287),
  "",
IF(E287=Constants!$B$7,
  TRUE(),
IF(E287=Constants!$B$8,
  FALSE(),
  TRUE()
)))</f>
        <v/>
      </c>
      <c r="AK287" s="74" t="str">
        <f aca="false">IF(ISBLANK($C287),"",IF(F287=Constants!$B$8,FALSE(),TRUE()))</f>
        <v/>
      </c>
      <c r="AL287" s="74" t="str">
        <f aca="false">IF(ISBLANK($C287),"",COUNTA($G287:$O287)&gt;0)</f>
        <v/>
      </c>
      <c r="AM287" s="74" t="str">
        <f aca="false">IF(OR(ISBLANK($C287),$AL287&lt;&gt;TRUE()),"",IF(ISBLANK(G287),Constants!$B$27,MAX(0,G287)))</f>
        <v/>
      </c>
      <c r="AN287" s="74" t="str">
        <f aca="false">IF(OR(ISBLANK($C287),$AL287&lt;&gt;TRUE()),"",IF(ISBLANK(H287),Constants!$B$28,MAX(0,H287)))</f>
        <v/>
      </c>
      <c r="AO287" s="74" t="str">
        <f aca="false">IF(OR(ISBLANK($C287),$AL287&lt;&gt;TRUE()),"",IF(J287=Constants!$B$7,TRUE(),IF(J287=Constants!$B$8,FALSE(),TRUE())))</f>
        <v/>
      </c>
      <c r="AP287" s="74" t="str">
        <f aca="false">IF(OR(ISBLANK($C287),$AL287&lt;&gt;TRUE()),"",IF(I287=Constants!$B$7,TRUE(),IF(I287=Constants!$B$8,FALSE(),TRUE())))</f>
        <v/>
      </c>
      <c r="AQ287" s="74" t="str">
        <f aca="false">IF(OR(ISBLANK($C287),$AL287&lt;&gt;TRUE()),"",IF(K287=Constants!$B$33,TRUE(),IF(K287=Constants!$B$34,FALSE(),IF(AND(ISNUMBER(O287),OR(ISBLANK(N287),N287=0)),TRUE(),IF(AND(ISBLANK(O287),ISNUMBER(N287),N287&lt;&gt;0),FALSE(),"")))))</f>
        <v/>
      </c>
      <c r="AR287" s="74" t="str">
        <f aca="false">IF(OR(ISBLANK($C287),$AL287&lt;&gt;TRUE()),"",IF(ISBLANK(L287),Constants!$B$35,MAX(0,MIN(Constants!$B$31,L287))))</f>
        <v/>
      </c>
      <c r="AS287" s="74" t="str">
        <f aca="false">IF(OR(ISBLANK($C287),$AL287&lt;&gt;TRUE()),"",IF(ISBLANK(M287),Constants!$B$35,MAX(0,MIN(Constants!$B$32,M287))))</f>
        <v/>
      </c>
      <c r="AT287" s="74" t="str">
        <f aca="false">IF(ISBLANK($C287),"",COUNTA($P287:$X287)&gt;0)</f>
        <v/>
      </c>
      <c r="AU287" s="74" t="str">
        <f aca="false">IF(OR(ISBLANK($C287),$AT287&lt;&gt;TRUE()),"",IF(ISBLANK(P287),Constants!$B$27,MAX(0,P287)))</f>
        <v/>
      </c>
      <c r="AV287" s="74" t="str">
        <f aca="false">IF(OR(ISBLANK($C287),$AT287&lt;&gt;TRUE()),"",IF(ISBLANK(Q287),Constants!$B$28,MAX(0,Q287)))</f>
        <v/>
      </c>
      <c r="AW287" s="74" t="str">
        <f aca="false">IF(OR(ISBLANK($C287),$AT287&lt;&gt;TRUE()),"",IF(S287=Constants!$B$7,TRUE(),IF(S287=Constants!$B$8,FALSE(),TRUE())))</f>
        <v/>
      </c>
      <c r="AX287" s="74" t="str">
        <f aca="false">IF(OR(ISBLANK($C287),$AT287&lt;&gt;TRUE()),"",IF(R287=Constants!$B$7,TRUE(),IF(R287=Constants!$B$8,FALSE(),TRUE())))</f>
        <v/>
      </c>
      <c r="AY287" s="74" t="str">
        <f aca="false">IF(OR(ISBLANK($C287),$AT287&lt;&gt;TRUE()),"",IF(T287=Constants!$B$33,TRUE(),IF(T287=Constants!$B$34,FALSE(),IF(AND(ISNUMBER(X287),OR(ISBLANK(W287),W287=0)),TRUE(),IF(AND(ISBLANK(X287),ISNUMBER(W287),W287&lt;&gt;0),FALSE(),"")))))</f>
        <v/>
      </c>
      <c r="AZ287" s="74" t="str">
        <f aca="false">IF(OR(ISBLANK($C287),$AT287&lt;&gt;TRUE()),"",IF(ISBLANK(U287),Constants!$B$35,MAX(0,MIN(Constants!$B$31,U287))))</f>
        <v/>
      </c>
      <c r="BA287" s="74" t="str">
        <f aca="false">IF(OR(ISBLANK($C287),$AT287&lt;&gt;TRUE()),"",IF(ISBLANK(V287),Constants!$B$35,MAX(0,MIN(Constants!$B$32,V287))))</f>
        <v/>
      </c>
      <c r="BB287" s="74" t="str">
        <f aca="false">IF(ISBLANK($C287),"",COUNTA($Y287:$AG287)&gt;0)</f>
        <v/>
      </c>
      <c r="BC287" s="74" t="str">
        <f aca="false">IF(OR(ISBLANK($C287),$BB287&lt;&gt;TRUE()),"",IF(ISBLANK(Y287),Constants!$B$27,MAX(0,Y287)))</f>
        <v/>
      </c>
      <c r="BD287" s="74" t="str">
        <f aca="false">IF(OR(ISBLANK($C287),$BB287&lt;&gt;TRUE()),"",IF(ISBLANK(Z287),Constants!$B$28,MAX(0,Z287)))</f>
        <v/>
      </c>
      <c r="BE287" s="74" t="str">
        <f aca="false">IF(OR(ISBLANK($C287),$BB287&lt;&gt;TRUE()),"",IF(AB287=Constants!$B$7,TRUE(),IF(AB287=Constants!$B$8,FALSE(),TRUE())))</f>
        <v/>
      </c>
      <c r="BF287" s="74" t="str">
        <f aca="false">IF(OR(ISBLANK($C287),$BB287&lt;&gt;TRUE()),"",IF(AA287=Constants!$B$7,TRUE(),IF(AA287=Constants!$B$8,FALSE(),TRUE())))</f>
        <v/>
      </c>
      <c r="BG287" s="74" t="str">
        <f aca="false">IF(OR(ISBLANK($C287),$BB287&lt;&gt;TRUE()),"",IF(AC287=Constants!$B$33,TRUE(),IF(AC287=Constants!$B$34,FALSE(),IF(AND(ISNUMBER(AG287),OR(ISBLANK(AF287),AF287=0)),TRUE(),IF(AND(ISBLANK(AG287),ISNUMBER(AF287),AF287&lt;&gt;0),FALSE(),"")))))</f>
        <v/>
      </c>
      <c r="BH287" s="74" t="str">
        <f aca="false">IF(OR(ISBLANK($C287),$BB287&lt;&gt;TRUE()),"",IF(ISBLANK(AD287),Constants!$B$35,MAX(0,MIN(Constants!$B$31,AD287))))</f>
        <v/>
      </c>
      <c r="BI287" s="74" t="str">
        <f aca="false">IF(OR(ISBLANK($C287),$BB287&lt;&gt;TRUE()),"",IF(ISBLANK(AE287),Constants!$B$35,MAX(0,MIN(Constants!$B$32,AE287))))</f>
        <v/>
      </c>
      <c r="BJ287" s="75" t="str">
        <f aca="false">IF(ISBLANK($C287),
  "",
IF(AH287=Constants!$B$7,
  TRUE(),
IF(AH287=Constants!$B$8,
  FALSE(),
  FALSE()
)))</f>
        <v/>
      </c>
      <c r="BK287" s="74" t="str">
        <f aca="false">IF(ISBLANK($C287),"",IF($BJ287,Constants!$B$9,IF(COUNTA($E287:$AH287)=0,Constants!$B$10,IF(NOT($AK287),Constants!$B$11,IF(AND(NOT(ISNUMBER($BM287)),COUNTA($O287,$X287,$AG287)&gt;0),Constants!$B$13,Constants!$B$12)))))</f>
        <v/>
      </c>
      <c r="BL287" s="74" t="str">
        <f aca="false">IF(ISBLANK($C287),"",IF($BK287&lt;&gt;Constants!$B$12,$BK287,Constants!$B$4))</f>
        <v/>
      </c>
      <c r="BM287" s="73" t="str">
        <f aca="false">IF(OR(ISBLANK($D$8), NOT(ISNUMBER($D$8))), Constants!$B$17,$D$8)</f>
        <v>ERROR: Set Target Time in cell D8</v>
      </c>
      <c r="BN287" s="73" t="str">
        <f aca="false">IF(OR($BK287&lt;&gt;Constants!$B$12,$AL287&lt;&gt;TRUE()),"",IF(NOT($AO287),TRUE(),IF($AQ287="","",$AQ287)))</f>
        <v/>
      </c>
      <c r="BO287" s="74" t="b">
        <f aca="false">IF(BN287="",FALSE(),IF(NOT($AO287),TRUE(),IF($AQ287,ISNUMBER(O287),ISNUMBER(N287))))</f>
        <v>0</v>
      </c>
      <c r="BP287" s="76" t="str">
        <f aca="false">IF(BO287,IF($AJ287,1,Constants!$B$22)*POWER(Constants!$B$23,MAX($AM287,0))*POWER(Constants!$B$24,MAX($AN287,0)),"")</f>
        <v/>
      </c>
      <c r="BQ287" s="74" t="str">
        <f aca="false">IF(OR($BK287&lt;&gt;Constants!$B$12,NOT($BO287)),"",IF(NOT($AO287),0,Constants!$B$19*IF($AQ287,1,MAX(0,MIN(1,(Constants!$B$20-N287)/Constants!$B$20)))))</f>
        <v/>
      </c>
      <c r="BR287" s="74" t="str">
        <f aca="false">IF(BQ287="","",BQ287*IF($AP287,1,Constants!$B$25)*BP287)</f>
        <v/>
      </c>
      <c r="BS287" s="74" t="str">
        <f aca="false">IF(OR($BK287&lt;&gt;Constants!$B$12,NOT($BO287)),"",IF(NOT($AO287),0,IF(NOT($AQ287),0,MAX(0,Constants!$B$21*(1-ABS(O287-$BM287)/$BM287)))))</f>
        <v/>
      </c>
      <c r="BT287" s="74" t="str">
        <f aca="false">IF(BS287="","",BS287*BP287)</f>
        <v/>
      </c>
      <c r="BU287" s="74" t="str">
        <f aca="false">IF(OR($BK287&lt;&gt;Constants!$B$12,NOT($BO287)),"",IF(OR(NOT($AO287),NOT($AP287)),0,MIN(Constants!$B$18,(Constants!$B$29*$AR287+Constants!$B$30*$AS287)*IF($AQ287,1,MAX(0,MIN(1,(Constants!$B$20-N287)/Constants!$B$20))))))</f>
        <v/>
      </c>
      <c r="BV287" s="74" t="str">
        <f aca="false">IF(BU287="","",BU287*BP287)</f>
        <v/>
      </c>
      <c r="BW287" s="75" t="str">
        <f aca="false">IF(OR($BK287&lt;&gt;Constants!$B$12,NOT($BO287)),"",BR287+BT287+BV287)</f>
        <v/>
      </c>
      <c r="BX287" s="73" t="str">
        <f aca="false">IF(OR($BK287&lt;&gt;Constants!$B$12,$AT287&lt;&gt;TRUE()),"",IF(NOT($AW287),TRUE(),IF($AY287="","",$AY287)))</f>
        <v/>
      </c>
      <c r="BY287" s="74" t="b">
        <f aca="false">IF(BX287="",FALSE(),IF(NOT($AW287),TRUE(),IF($AY287,ISNUMBER(X287),ISNUMBER(W287))))</f>
        <v>0</v>
      </c>
      <c r="BZ287" s="76" t="str">
        <f aca="false">IF(BY287,IF($AJ287,1,Constants!$B$22)*POWER(Constants!$B$23,MAX($AU287,0))*POWER(Constants!$B$24,MAX($AV287,0)),"")</f>
        <v/>
      </c>
      <c r="CA287" s="74" t="str">
        <f aca="false">IF(OR($BK287&lt;&gt;Constants!$B$12,NOT($BY287)),"",IF(NOT($AW287),0,Constants!$B$19*IF($AY287,1,MAX(0,MIN(1,(Constants!$B$20-W287)/Constants!$B$20)))))</f>
        <v/>
      </c>
      <c r="CB287" s="74" t="str">
        <f aca="false">IF(CA287="","",CA287*IF($AX287,1,Constants!$B$25)*BZ287)</f>
        <v/>
      </c>
      <c r="CC287" s="74" t="str">
        <f aca="false">IF(OR($BK287&lt;&gt;Constants!$B$12,NOT($BY287)),"",IF(NOT($AW287),0,IF(NOT($AY287),0,MAX(0,Constants!$B$21*(1-ABS(X287-$BM287)/$BM287)))))</f>
        <v/>
      </c>
      <c r="CD287" s="74" t="str">
        <f aca="false">IF(CC287="","",CC287*BZ287)</f>
        <v/>
      </c>
      <c r="CE287" s="74" t="str">
        <f aca="false">IF(OR($BK287&lt;&gt;Constants!$B$12,NOT($BY287)),"",IF(OR(NOT($AW287),NOT($AX287)),0,MIN(Constants!$B$18,(Constants!$B$29*$AZ287+Constants!$B$30*$BA287)*IF($AY287,1,MAX(0,MIN(1,(Constants!$B$20-W287)/Constants!$B$20))))))</f>
        <v/>
      </c>
      <c r="CF287" s="74" t="str">
        <f aca="false">IF(CE287="","",CE287*BZ287)</f>
        <v/>
      </c>
      <c r="CG287" s="75" t="str">
        <f aca="false">IF(OR($BK287&lt;&gt;Constants!$B$12,NOT($BY287)),"",CB287+CD287+CF287)</f>
        <v/>
      </c>
      <c r="CH287" s="73" t="b">
        <f aca="false">IF(OR(BN287="",BX287=""),TRUE(),BN287&lt;&gt;BX287)</f>
        <v>1</v>
      </c>
      <c r="CI287" s="74" t="str">
        <f aca="false">IF(OR($BK287&lt;&gt;Constants!$B$12,$BB287&lt;&gt;TRUE(),NOT($CH287)),"",IF(NOT($BE287),TRUE(),IF($BG287="","",$BG287)))</f>
        <v/>
      </c>
      <c r="CJ287" s="74" t="b">
        <f aca="false">IF(CI287="",FALSE(),IF(NOT($BE287),TRUE(),IF($BG287,ISNUMBER(AG287),ISNUMBER(AF287))))</f>
        <v>0</v>
      </c>
      <c r="CK287" s="76" t="str">
        <f aca="false">IF(CJ287,IF($AJ287,1,Constants!$B$22)*POWER(Constants!$B$23,MAX($BC287,0))*POWER(Constants!$B$24,MAX($BD287,0)),"")</f>
        <v/>
      </c>
      <c r="CL287" s="74" t="str">
        <f aca="false">IF(OR($BK287&lt;&gt;Constants!$B$12,NOT($CJ287)),"",IF(NOT($BE287),0,Constants!$B$19*IF($BG287,1,MAX(0,MIN(1,(Constants!$B$20-AF287)/Constants!$B$20)))))</f>
        <v/>
      </c>
      <c r="CM287" s="74" t="str">
        <f aca="false">IF(CL287="","",CL287*IF($BF287,1,Constants!$B$25)*CK287)</f>
        <v/>
      </c>
      <c r="CN287" s="74" t="str">
        <f aca="false">IF(OR($BK287&lt;&gt;Constants!$B$12,NOT($CJ287)),"",IF(NOT($BE287),0,IF(NOT($BG287),0,MAX(0,Constants!$B$21*(1-ABS(AG287-$BM287)/$BM287)))))</f>
        <v/>
      </c>
      <c r="CO287" s="74" t="str">
        <f aca="false">IF(CN287="","",CN287*CK287)</f>
        <v/>
      </c>
      <c r="CP287" s="74" t="str">
        <f aca="false">IF(OR($BK287&lt;&gt;Constants!$B$12,NOT($CJ287)),"",IF(OR(NOT($BE287),NOT($BF287)),0,MIN(Constants!$B$18,(Constants!$B$29*$BH287+Constants!$B$30*$BI287)*IF($BG287,1,MAX(0,MIN(1,(Constants!$B$20-AF287)/Constants!$B$20))))))</f>
        <v/>
      </c>
      <c r="CQ287" s="74" t="str">
        <f aca="false">IF(CP287="","",CP287*CK287)</f>
        <v/>
      </c>
      <c r="CR287" s="75" t="str">
        <f aca="false">IF(OR($BK287&lt;&gt;Constants!$B$12,NOT($CJ287)),"",CM287+CO287+CQ287)</f>
        <v/>
      </c>
      <c r="CS287" s="73" t="str">
        <f aca="false">IF(OR($BK287&lt;&gt;Constants!$B$12,ISBLANK($C287)),"",BW287)</f>
        <v/>
      </c>
      <c r="CT287" s="74" t="str">
        <f aca="false">IF(OR($BK287&lt;&gt;Constants!$B$12,ISBLANK($C287)),"",CG287)</f>
        <v/>
      </c>
      <c r="CU287" s="75" t="str">
        <f aca="false">IF(OR($BK287&lt;&gt;Constants!$B$12,ISBLANK($C287)),"",CR287)</f>
        <v/>
      </c>
      <c r="CV287" s="74" t="str">
        <f aca="false">IF(OR($BK287&lt;&gt;Constants!$B$12,ISBLANK($C287)),"",IF(COUNT(CS287:CU287)=0,0,MAX(CS287:CU287)))</f>
        <v/>
      </c>
      <c r="CW287" s="74" t="str">
        <f aca="false">IF($BK287&lt;&gt;Constants!$B$12,"",CV287)</f>
        <v/>
      </c>
      <c r="CX287" s="74" t="str">
        <f aca="false">IF(ISNUMBER(CW287), RANK(CW287,$CW$11:$CW$510), "")</f>
        <v/>
      </c>
      <c r="CY287" s="73" t="str">
        <f aca="false">IF(OR($BK287&lt;&gt;Constants!$B$12,ISBLANK($C287)),"",MAX(BT287,CD287,CO287))</f>
        <v/>
      </c>
      <c r="CZ287" s="74" t="str">
        <f aca="false">IF(ISNUMBER(CY287), RANK(CY287,CY$11:CY$510), "")</f>
        <v/>
      </c>
      <c r="DA287" s="74" t="str">
        <f aca="false">IF(OR($BK287&lt;&gt;Constants!$B$12,ISBLANK($C287)),"",MAX(AM287,AU287,IF($CH287,BC287,0)))</f>
        <v/>
      </c>
      <c r="DB287" s="74" t="str">
        <f aca="false">IF(ISNUMBER(DA287), RANK(DA287,DA$11:DA$510,1), "")</f>
        <v/>
      </c>
      <c r="DC287" s="74" t="str">
        <f aca="false">IF(OR($BK287&lt;&gt;Constants!$B$12,ISBLANK($C287)),"",MAX(BV287,CF287,CQ287))</f>
        <v/>
      </c>
      <c r="DD287" s="74" t="str">
        <f aca="false">IF(ISNUMBER(DC287),RANK(DC287,DC$11:DC$510),"")</f>
        <v/>
      </c>
      <c r="DE287" s="77" t="str">
        <f aca="false">IFERROR(IF(OR($BK287&lt;&gt;Constants!$B$12, ISBLANK($C287)),"",LARGE(CS287:CU287,2)), 0)</f>
        <v/>
      </c>
      <c r="DF287" s="75" t="str">
        <f aca="false">IF(ISNUMBER(DE287), RANK(DE287,DE$11:DE$510), "")</f>
        <v/>
      </c>
      <c r="DG287" s="74" t="str">
        <f aca="false">IF(ISBLANK($C287),"",IF(BK287=Constants!$B$12,RANK($CX287, $CX$11:$CX$510, 1)+
SUMPRODUCT(--($CX$11:$CX$510=$CX287),--($CZ287&gt;$CZ$11:$CZ$510))+
SUMPRODUCT(--($CX$11:$CX$510=$CX287),--($CZ287=$CZ$11:$CZ$510),--($DB287&gt;$DB$11:$DB$510))+
SUMPRODUCT(--($CX$11:$CX$510=$CX287),--($CZ287=$CZ$11:$CZ$510),--($DB287=$DB$11:$DB$510), --($DD287&gt;$DD$11:$DD$510))+
SUMPRODUCT(--($CX$11:$CX$510=$CX287),--($CZ287=$CZ$11:$CZ$510),--($DB287=$DB$11:$DB$510), --($DD287=$DD$11:$DD$510), --($DF287&gt;$DF$11:$DF$510))
,BK287)
)</f>
        <v/>
      </c>
      <c r="DH287" s="74" t="str">
        <f aca="false">IF(ISBLANK(C287),"",IF(BK287&lt;&gt;Constants!$B$12, BK287, CX287-DG287))</f>
        <v/>
      </c>
      <c r="DI287" s="75"/>
      <c r="DJ287" s="78"/>
      <c r="DK287" s="79" t="str">
        <f aca="false">IF(ISBLANK($C287),"",IF($BK287=Constants!$B$13,$BM287,""))</f>
        <v/>
      </c>
      <c r="DL287" s="78" t="str">
        <f aca="false">IF(ISBLANK($C287),"",IF($BK287&lt;&gt;Constants!$B$12,"",IF(COUNT($CS287:$CU287)=0,"",MATCH($CV287,$CS287:$CU287,0))))</f>
        <v/>
      </c>
      <c r="DM287" s="80" t="str">
        <f aca="false">IF(ISNUMBER($DL287),CHOOSE($DL287,$BR287,$CB287,$CM287),"")</f>
        <v/>
      </c>
      <c r="DN287" s="80" t="str">
        <f aca="false">IF(ISNUMBER($DL287),CHOOSE($DL287,$BT287,$CD287,$CO287),"")</f>
        <v/>
      </c>
      <c r="DO287" s="80" t="str">
        <f aca="false">IF(ISNUMBER($DL287),CHOOSE($DL287,$BV287,$CF287,$CQ287),"")</f>
        <v/>
      </c>
      <c r="DP287" s="81" t="str">
        <f aca="false">IF(ISBLANK(C287),"",IF(BK287&lt;&gt;Constants!$B$12, BK287 ,CW287))</f>
        <v/>
      </c>
      <c r="DQ287" s="82" t="str">
        <f aca="false">IF(ISBLANK($C287),"",IF($BK287&lt;&gt;Constants!$B$12,$BK287,$BL287))</f>
        <v/>
      </c>
      <c r="DR287" s="82" t="str">
        <f aca="false">IF(ISBLANK(C287),"",DH287)</f>
        <v/>
      </c>
      <c r="DS287" s="82" t="str">
        <f aca="false">IF(ISBLANK(C287),"",DG287)</f>
        <v/>
      </c>
      <c r="DT287" s="83" t="str">
        <f aca="false">IF(ISBLANK(C287),
  "",
IF(DS287=Constants!$B$9,COUNTA($C$11:$C510)+2,IF(DS287=Constants!$B$10,COUNTA($C$11:$C510)+1,IF(DS287=Constants!$B$11,COUNTA($C$11:$C510),DS287))))</f>
        <v/>
      </c>
      <c r="DU287" s="3"/>
      <c r="DV287" s="84" t="n">
        <f aca="false">IF(OR(ISNUMBER(DS287),DS287="DQ",DS287="P",DS287="NS"),
    1,
    0
)</f>
        <v>0</v>
      </c>
      <c r="DW287" s="84" t="n">
        <v>277</v>
      </c>
      <c r="DX287" s="84" t="str">
        <f aca="false">IF(ISBLANK($C287),"",IF(ISNUMBER(DT287),DT287+ROW($B287)/1000,""))</f>
        <v/>
      </c>
      <c r="DY287" s="84" t="str">
        <f aca="false">IF(ISNUMBER(DX287), RANK(DX287,DX$11:DX$510,1), "")</f>
        <v/>
      </c>
      <c r="DZ287" s="84" t="str">
        <f aca="false">IF(ISBLANK($C287),
    "",
    $B287
)</f>
        <v/>
      </c>
      <c r="EA287" s="84" t="str">
        <f aca="false">IF(ISBLANK($C287),
    "",
    $C287
)</f>
        <v/>
      </c>
      <c r="EB287" s="84" t="str">
        <f aca="false">IF(ISBLANK($C287),
    "",
    $D287
)</f>
        <v/>
      </c>
      <c r="EC287" s="84" t="str">
        <f aca="false">IF(ISBLANK($C287),"",$DQ287)</f>
        <v/>
      </c>
      <c r="ED287" s="86" t="str">
        <f aca="false">DP287</f>
        <v/>
      </c>
      <c r="EE287" s="84" t="str">
        <f aca="false">IF(ISBLANK($C287),
    "",
    DS287
)</f>
        <v/>
      </c>
      <c r="EF287" s="87" t="str">
        <f aca="false">IF(DW287&gt;DV$10,
    "",
    VLOOKUP(DW287,DY$11:EE785,7,FALSE())
)</f>
        <v/>
      </c>
      <c r="EG287" s="88" t="str">
        <f aca="false">IF(DW287&gt;DV$10,
    "",
    VLOOKUP(DW287,DY$11:EE785,2,FALSE())
)</f>
        <v/>
      </c>
      <c r="EH287" s="88" t="str">
        <f aca="false">IF(DW287&gt;DV$10,
    "",
    VLOOKUP(DW287,DY$11:EE785,3,FALSE())
)</f>
        <v/>
      </c>
      <c r="EI287" s="88" t="str">
        <f aca="false">IF(DW287&gt;DV$10,
    "",
    VLOOKUP(DW287,DY$11:EE785,4,FALSE())
)</f>
        <v/>
      </c>
      <c r="EJ287" s="89" t="str">
        <f aca="false">IF(DW287&gt;DV$10,
    "",
    VLOOKUP(DW287,DY$11:EE785,6,FALSE())
)</f>
        <v/>
      </c>
      <c r="EK287" s="59"/>
    </row>
    <row r="288" customFormat="false" ht="15.75" hidden="false" customHeight="false" outlineLevel="0" collapsed="false">
      <c r="A288" s="3"/>
      <c r="B288" s="155"/>
      <c r="C288" s="156"/>
      <c r="D288" s="96"/>
      <c r="E288" s="157"/>
      <c r="F288" s="148"/>
      <c r="G288" s="148"/>
      <c r="H288" s="149"/>
      <c r="I288" s="150"/>
      <c r="J288" s="151"/>
      <c r="K288" s="151"/>
      <c r="L288" s="151"/>
      <c r="M288" s="151"/>
      <c r="N288" s="152"/>
      <c r="O288" s="103"/>
      <c r="P288" s="148"/>
      <c r="Q288" s="149"/>
      <c r="R288" s="150"/>
      <c r="S288" s="151"/>
      <c r="T288" s="151"/>
      <c r="U288" s="151"/>
      <c r="V288" s="151"/>
      <c r="W288" s="152"/>
      <c r="X288" s="103"/>
      <c r="Y288" s="148"/>
      <c r="Z288" s="149"/>
      <c r="AA288" s="150"/>
      <c r="AB288" s="151"/>
      <c r="AC288" s="151"/>
      <c r="AD288" s="151"/>
      <c r="AE288" s="151"/>
      <c r="AF288" s="152"/>
      <c r="AG288" s="104"/>
      <c r="AH288" s="150"/>
      <c r="AI288" s="73"/>
      <c r="AJ288" s="73" t="str">
        <f aca="false">IF(ISBLANK($C288),
  "",
IF(E288=Constants!$B$7,
  TRUE(),
IF(E288=Constants!$B$8,
  FALSE(),
  TRUE()
)))</f>
        <v/>
      </c>
      <c r="AK288" s="74" t="str">
        <f aca="false">IF(ISBLANK($C288),"",IF(F288=Constants!$B$8,FALSE(),TRUE()))</f>
        <v/>
      </c>
      <c r="AL288" s="74" t="str">
        <f aca="false">IF(ISBLANK($C288),"",COUNTA($G288:$O288)&gt;0)</f>
        <v/>
      </c>
      <c r="AM288" s="74" t="str">
        <f aca="false">IF(OR(ISBLANK($C288),$AL288&lt;&gt;TRUE()),"",IF(ISBLANK(G288),Constants!$B$27,MAX(0,G288)))</f>
        <v/>
      </c>
      <c r="AN288" s="74" t="str">
        <f aca="false">IF(OR(ISBLANK($C288),$AL288&lt;&gt;TRUE()),"",IF(ISBLANK(H288),Constants!$B$28,MAX(0,H288)))</f>
        <v/>
      </c>
      <c r="AO288" s="74" t="str">
        <f aca="false">IF(OR(ISBLANK($C288),$AL288&lt;&gt;TRUE()),"",IF(J288=Constants!$B$7,TRUE(),IF(J288=Constants!$B$8,FALSE(),TRUE())))</f>
        <v/>
      </c>
      <c r="AP288" s="74" t="str">
        <f aca="false">IF(OR(ISBLANK($C288),$AL288&lt;&gt;TRUE()),"",IF(I288=Constants!$B$7,TRUE(),IF(I288=Constants!$B$8,FALSE(),TRUE())))</f>
        <v/>
      </c>
      <c r="AQ288" s="74" t="str">
        <f aca="false">IF(OR(ISBLANK($C288),$AL288&lt;&gt;TRUE()),"",IF(K288=Constants!$B$33,TRUE(),IF(K288=Constants!$B$34,FALSE(),IF(AND(ISNUMBER(O288),OR(ISBLANK(N288),N288=0)),TRUE(),IF(AND(ISBLANK(O288),ISNUMBER(N288),N288&lt;&gt;0),FALSE(),"")))))</f>
        <v/>
      </c>
      <c r="AR288" s="74" t="str">
        <f aca="false">IF(OR(ISBLANK($C288),$AL288&lt;&gt;TRUE()),"",IF(ISBLANK(L288),Constants!$B$35,MAX(0,MIN(Constants!$B$31,L288))))</f>
        <v/>
      </c>
      <c r="AS288" s="74" t="str">
        <f aca="false">IF(OR(ISBLANK($C288),$AL288&lt;&gt;TRUE()),"",IF(ISBLANK(M288),Constants!$B$35,MAX(0,MIN(Constants!$B$32,M288))))</f>
        <v/>
      </c>
      <c r="AT288" s="74" t="str">
        <f aca="false">IF(ISBLANK($C288),"",COUNTA($P288:$X288)&gt;0)</f>
        <v/>
      </c>
      <c r="AU288" s="74" t="str">
        <f aca="false">IF(OR(ISBLANK($C288),$AT288&lt;&gt;TRUE()),"",IF(ISBLANK(P288),Constants!$B$27,MAX(0,P288)))</f>
        <v/>
      </c>
      <c r="AV288" s="74" t="str">
        <f aca="false">IF(OR(ISBLANK($C288),$AT288&lt;&gt;TRUE()),"",IF(ISBLANK(Q288),Constants!$B$28,MAX(0,Q288)))</f>
        <v/>
      </c>
      <c r="AW288" s="74" t="str">
        <f aca="false">IF(OR(ISBLANK($C288),$AT288&lt;&gt;TRUE()),"",IF(S288=Constants!$B$7,TRUE(),IF(S288=Constants!$B$8,FALSE(),TRUE())))</f>
        <v/>
      </c>
      <c r="AX288" s="74" t="str">
        <f aca="false">IF(OR(ISBLANK($C288),$AT288&lt;&gt;TRUE()),"",IF(R288=Constants!$B$7,TRUE(),IF(R288=Constants!$B$8,FALSE(),TRUE())))</f>
        <v/>
      </c>
      <c r="AY288" s="74" t="str">
        <f aca="false">IF(OR(ISBLANK($C288),$AT288&lt;&gt;TRUE()),"",IF(T288=Constants!$B$33,TRUE(),IF(T288=Constants!$B$34,FALSE(),IF(AND(ISNUMBER(X288),OR(ISBLANK(W288),W288=0)),TRUE(),IF(AND(ISBLANK(X288),ISNUMBER(W288),W288&lt;&gt;0),FALSE(),"")))))</f>
        <v/>
      </c>
      <c r="AZ288" s="74" t="str">
        <f aca="false">IF(OR(ISBLANK($C288),$AT288&lt;&gt;TRUE()),"",IF(ISBLANK(U288),Constants!$B$35,MAX(0,MIN(Constants!$B$31,U288))))</f>
        <v/>
      </c>
      <c r="BA288" s="74" t="str">
        <f aca="false">IF(OR(ISBLANK($C288),$AT288&lt;&gt;TRUE()),"",IF(ISBLANK(V288),Constants!$B$35,MAX(0,MIN(Constants!$B$32,V288))))</f>
        <v/>
      </c>
      <c r="BB288" s="74" t="str">
        <f aca="false">IF(ISBLANK($C288),"",COUNTA($Y288:$AG288)&gt;0)</f>
        <v/>
      </c>
      <c r="BC288" s="74" t="str">
        <f aca="false">IF(OR(ISBLANK($C288),$BB288&lt;&gt;TRUE()),"",IF(ISBLANK(Y288),Constants!$B$27,MAX(0,Y288)))</f>
        <v/>
      </c>
      <c r="BD288" s="74" t="str">
        <f aca="false">IF(OR(ISBLANK($C288),$BB288&lt;&gt;TRUE()),"",IF(ISBLANK(Z288),Constants!$B$28,MAX(0,Z288)))</f>
        <v/>
      </c>
      <c r="BE288" s="74" t="str">
        <f aca="false">IF(OR(ISBLANK($C288),$BB288&lt;&gt;TRUE()),"",IF(AB288=Constants!$B$7,TRUE(),IF(AB288=Constants!$B$8,FALSE(),TRUE())))</f>
        <v/>
      </c>
      <c r="BF288" s="74" t="str">
        <f aca="false">IF(OR(ISBLANK($C288),$BB288&lt;&gt;TRUE()),"",IF(AA288=Constants!$B$7,TRUE(),IF(AA288=Constants!$B$8,FALSE(),TRUE())))</f>
        <v/>
      </c>
      <c r="BG288" s="74" t="str">
        <f aca="false">IF(OR(ISBLANK($C288),$BB288&lt;&gt;TRUE()),"",IF(AC288=Constants!$B$33,TRUE(),IF(AC288=Constants!$B$34,FALSE(),IF(AND(ISNUMBER(AG288),OR(ISBLANK(AF288),AF288=0)),TRUE(),IF(AND(ISBLANK(AG288),ISNUMBER(AF288),AF288&lt;&gt;0),FALSE(),"")))))</f>
        <v/>
      </c>
      <c r="BH288" s="74" t="str">
        <f aca="false">IF(OR(ISBLANK($C288),$BB288&lt;&gt;TRUE()),"",IF(ISBLANK(AD288),Constants!$B$35,MAX(0,MIN(Constants!$B$31,AD288))))</f>
        <v/>
      </c>
      <c r="BI288" s="74" t="str">
        <f aca="false">IF(OR(ISBLANK($C288),$BB288&lt;&gt;TRUE()),"",IF(ISBLANK(AE288),Constants!$B$35,MAX(0,MIN(Constants!$B$32,AE288))))</f>
        <v/>
      </c>
      <c r="BJ288" s="75" t="str">
        <f aca="false">IF(ISBLANK($C288),
  "",
IF(AH288=Constants!$B$7,
  TRUE(),
IF(AH288=Constants!$B$8,
  FALSE(),
  FALSE()
)))</f>
        <v/>
      </c>
      <c r="BK288" s="74" t="str">
        <f aca="false">IF(ISBLANK($C288),"",IF($BJ288,Constants!$B$9,IF(COUNTA($E288:$AH288)=0,Constants!$B$10,IF(NOT($AK288),Constants!$B$11,IF(AND(NOT(ISNUMBER($BM288)),COUNTA($O288,$X288,$AG288)&gt;0),Constants!$B$13,Constants!$B$12)))))</f>
        <v/>
      </c>
      <c r="BL288" s="74" t="str">
        <f aca="false">IF(ISBLANK($C288),"",IF($BK288&lt;&gt;Constants!$B$12,$BK288,Constants!$B$4))</f>
        <v/>
      </c>
      <c r="BM288" s="73" t="str">
        <f aca="false">IF(OR(ISBLANK($D$8), NOT(ISNUMBER($D$8))), Constants!$B$17,$D$8)</f>
        <v>ERROR: Set Target Time in cell D8</v>
      </c>
      <c r="BN288" s="73" t="str">
        <f aca="false">IF(OR($BK288&lt;&gt;Constants!$B$12,$AL288&lt;&gt;TRUE()),"",IF(NOT($AO288),TRUE(),IF($AQ288="","",$AQ288)))</f>
        <v/>
      </c>
      <c r="BO288" s="74" t="b">
        <f aca="false">IF(BN288="",FALSE(),IF(NOT($AO288),TRUE(),IF($AQ288,ISNUMBER(O288),ISNUMBER(N288))))</f>
        <v>0</v>
      </c>
      <c r="BP288" s="76" t="str">
        <f aca="false">IF(BO288,IF($AJ288,1,Constants!$B$22)*POWER(Constants!$B$23,MAX($AM288,0))*POWER(Constants!$B$24,MAX($AN288,0)),"")</f>
        <v/>
      </c>
      <c r="BQ288" s="74" t="str">
        <f aca="false">IF(OR($BK288&lt;&gt;Constants!$B$12,NOT($BO288)),"",IF(NOT($AO288),0,Constants!$B$19*IF($AQ288,1,MAX(0,MIN(1,(Constants!$B$20-N288)/Constants!$B$20)))))</f>
        <v/>
      </c>
      <c r="BR288" s="74" t="str">
        <f aca="false">IF(BQ288="","",BQ288*IF($AP288,1,Constants!$B$25)*BP288)</f>
        <v/>
      </c>
      <c r="BS288" s="74" t="str">
        <f aca="false">IF(OR($BK288&lt;&gt;Constants!$B$12,NOT($BO288)),"",IF(NOT($AO288),0,IF(NOT($AQ288),0,MAX(0,Constants!$B$21*(1-ABS(O288-$BM288)/$BM288)))))</f>
        <v/>
      </c>
      <c r="BT288" s="74" t="str">
        <f aca="false">IF(BS288="","",BS288*BP288)</f>
        <v/>
      </c>
      <c r="BU288" s="74" t="str">
        <f aca="false">IF(OR($BK288&lt;&gt;Constants!$B$12,NOT($BO288)),"",IF(OR(NOT($AO288),NOT($AP288)),0,MIN(Constants!$B$18,(Constants!$B$29*$AR288+Constants!$B$30*$AS288)*IF($AQ288,1,MAX(0,MIN(1,(Constants!$B$20-N288)/Constants!$B$20))))))</f>
        <v/>
      </c>
      <c r="BV288" s="74" t="str">
        <f aca="false">IF(BU288="","",BU288*BP288)</f>
        <v/>
      </c>
      <c r="BW288" s="75" t="str">
        <f aca="false">IF(OR($BK288&lt;&gt;Constants!$B$12,NOT($BO288)),"",BR288+BT288+BV288)</f>
        <v/>
      </c>
      <c r="BX288" s="73" t="str">
        <f aca="false">IF(OR($BK288&lt;&gt;Constants!$B$12,$AT288&lt;&gt;TRUE()),"",IF(NOT($AW288),TRUE(),IF($AY288="","",$AY288)))</f>
        <v/>
      </c>
      <c r="BY288" s="74" t="b">
        <f aca="false">IF(BX288="",FALSE(),IF(NOT($AW288),TRUE(),IF($AY288,ISNUMBER(X288),ISNUMBER(W288))))</f>
        <v>0</v>
      </c>
      <c r="BZ288" s="76" t="str">
        <f aca="false">IF(BY288,IF($AJ288,1,Constants!$B$22)*POWER(Constants!$B$23,MAX($AU288,0))*POWER(Constants!$B$24,MAX($AV288,0)),"")</f>
        <v/>
      </c>
      <c r="CA288" s="74" t="str">
        <f aca="false">IF(OR($BK288&lt;&gt;Constants!$B$12,NOT($BY288)),"",IF(NOT($AW288),0,Constants!$B$19*IF($AY288,1,MAX(0,MIN(1,(Constants!$B$20-W288)/Constants!$B$20)))))</f>
        <v/>
      </c>
      <c r="CB288" s="74" t="str">
        <f aca="false">IF(CA288="","",CA288*IF($AX288,1,Constants!$B$25)*BZ288)</f>
        <v/>
      </c>
      <c r="CC288" s="74" t="str">
        <f aca="false">IF(OR($BK288&lt;&gt;Constants!$B$12,NOT($BY288)),"",IF(NOT($AW288),0,IF(NOT($AY288),0,MAX(0,Constants!$B$21*(1-ABS(X288-$BM288)/$BM288)))))</f>
        <v/>
      </c>
      <c r="CD288" s="74" t="str">
        <f aca="false">IF(CC288="","",CC288*BZ288)</f>
        <v/>
      </c>
      <c r="CE288" s="74" t="str">
        <f aca="false">IF(OR($BK288&lt;&gt;Constants!$B$12,NOT($BY288)),"",IF(OR(NOT($AW288),NOT($AX288)),0,MIN(Constants!$B$18,(Constants!$B$29*$AZ288+Constants!$B$30*$BA288)*IF($AY288,1,MAX(0,MIN(1,(Constants!$B$20-W288)/Constants!$B$20))))))</f>
        <v/>
      </c>
      <c r="CF288" s="74" t="str">
        <f aca="false">IF(CE288="","",CE288*BZ288)</f>
        <v/>
      </c>
      <c r="CG288" s="75" t="str">
        <f aca="false">IF(OR($BK288&lt;&gt;Constants!$B$12,NOT($BY288)),"",CB288+CD288+CF288)</f>
        <v/>
      </c>
      <c r="CH288" s="73" t="b">
        <f aca="false">IF(OR(BN288="",BX288=""),TRUE(),BN288&lt;&gt;BX288)</f>
        <v>1</v>
      </c>
      <c r="CI288" s="74" t="str">
        <f aca="false">IF(OR($BK288&lt;&gt;Constants!$B$12,$BB288&lt;&gt;TRUE(),NOT($CH288)),"",IF(NOT($BE288),TRUE(),IF($BG288="","",$BG288)))</f>
        <v/>
      </c>
      <c r="CJ288" s="74" t="b">
        <f aca="false">IF(CI288="",FALSE(),IF(NOT($BE288),TRUE(),IF($BG288,ISNUMBER(AG288),ISNUMBER(AF288))))</f>
        <v>0</v>
      </c>
      <c r="CK288" s="76" t="str">
        <f aca="false">IF(CJ288,IF($AJ288,1,Constants!$B$22)*POWER(Constants!$B$23,MAX($BC288,0))*POWER(Constants!$B$24,MAX($BD288,0)),"")</f>
        <v/>
      </c>
      <c r="CL288" s="74" t="str">
        <f aca="false">IF(OR($BK288&lt;&gt;Constants!$B$12,NOT($CJ288)),"",IF(NOT($BE288),0,Constants!$B$19*IF($BG288,1,MAX(0,MIN(1,(Constants!$B$20-AF288)/Constants!$B$20)))))</f>
        <v/>
      </c>
      <c r="CM288" s="74" t="str">
        <f aca="false">IF(CL288="","",CL288*IF($BF288,1,Constants!$B$25)*CK288)</f>
        <v/>
      </c>
      <c r="CN288" s="74" t="str">
        <f aca="false">IF(OR($BK288&lt;&gt;Constants!$B$12,NOT($CJ288)),"",IF(NOT($BE288),0,IF(NOT($BG288),0,MAX(0,Constants!$B$21*(1-ABS(AG288-$BM288)/$BM288)))))</f>
        <v/>
      </c>
      <c r="CO288" s="74" t="str">
        <f aca="false">IF(CN288="","",CN288*CK288)</f>
        <v/>
      </c>
      <c r="CP288" s="74" t="str">
        <f aca="false">IF(OR($BK288&lt;&gt;Constants!$B$12,NOT($CJ288)),"",IF(OR(NOT($BE288),NOT($BF288)),0,MIN(Constants!$B$18,(Constants!$B$29*$BH288+Constants!$B$30*$BI288)*IF($BG288,1,MAX(0,MIN(1,(Constants!$B$20-AF288)/Constants!$B$20))))))</f>
        <v/>
      </c>
      <c r="CQ288" s="74" t="str">
        <f aca="false">IF(CP288="","",CP288*CK288)</f>
        <v/>
      </c>
      <c r="CR288" s="75" t="str">
        <f aca="false">IF(OR($BK288&lt;&gt;Constants!$B$12,NOT($CJ288)),"",CM288+CO288+CQ288)</f>
        <v/>
      </c>
      <c r="CS288" s="73" t="str">
        <f aca="false">IF(OR($BK288&lt;&gt;Constants!$B$12,ISBLANK($C288)),"",BW288)</f>
        <v/>
      </c>
      <c r="CT288" s="74" t="str">
        <f aca="false">IF(OR($BK288&lt;&gt;Constants!$B$12,ISBLANK($C288)),"",CG288)</f>
        <v/>
      </c>
      <c r="CU288" s="75" t="str">
        <f aca="false">IF(OR($BK288&lt;&gt;Constants!$B$12,ISBLANK($C288)),"",CR288)</f>
        <v/>
      </c>
      <c r="CV288" s="74" t="str">
        <f aca="false">IF(OR($BK288&lt;&gt;Constants!$B$12,ISBLANK($C288)),"",IF(COUNT(CS288:CU288)=0,0,MAX(CS288:CU288)))</f>
        <v/>
      </c>
      <c r="CW288" s="74" t="str">
        <f aca="false">IF($BK288&lt;&gt;Constants!$B$12,"",CV288)</f>
        <v/>
      </c>
      <c r="CX288" s="74" t="str">
        <f aca="false">IF(ISNUMBER(CW288), RANK(CW288,$CW$11:$CW$510), "")</f>
        <v/>
      </c>
      <c r="CY288" s="73" t="str">
        <f aca="false">IF(OR($BK288&lt;&gt;Constants!$B$12,ISBLANK($C288)),"",MAX(BT288,CD288,CO288))</f>
        <v/>
      </c>
      <c r="CZ288" s="74" t="str">
        <f aca="false">IF(ISNUMBER(CY288), RANK(CY288,CY$11:CY$510), "")</f>
        <v/>
      </c>
      <c r="DA288" s="74" t="str">
        <f aca="false">IF(OR($BK288&lt;&gt;Constants!$B$12,ISBLANK($C288)),"",MAX(AM288,AU288,IF($CH288,BC288,0)))</f>
        <v/>
      </c>
      <c r="DB288" s="74" t="str">
        <f aca="false">IF(ISNUMBER(DA288), RANK(DA288,DA$11:DA$510,1), "")</f>
        <v/>
      </c>
      <c r="DC288" s="74" t="str">
        <f aca="false">IF(OR($BK288&lt;&gt;Constants!$B$12,ISBLANK($C288)),"",MAX(BV288,CF288,CQ288))</f>
        <v/>
      </c>
      <c r="DD288" s="74" t="str">
        <f aca="false">IF(ISNUMBER(DC288),RANK(DC288,DC$11:DC$510),"")</f>
        <v/>
      </c>
      <c r="DE288" s="77" t="str">
        <f aca="false">IFERROR(IF(OR($BK288&lt;&gt;Constants!$B$12, ISBLANK($C288)),"",LARGE(CS288:CU288,2)), 0)</f>
        <v/>
      </c>
      <c r="DF288" s="75" t="str">
        <f aca="false">IF(ISNUMBER(DE288), RANK(DE288,DE$11:DE$510), "")</f>
        <v/>
      </c>
      <c r="DG288" s="74" t="str">
        <f aca="false">IF(ISBLANK($C288),"",IF(BK288=Constants!$B$12,RANK($CX288, $CX$11:$CX$510, 1)+
SUMPRODUCT(--($CX$11:$CX$510=$CX288),--($CZ288&gt;$CZ$11:$CZ$510))+
SUMPRODUCT(--($CX$11:$CX$510=$CX288),--($CZ288=$CZ$11:$CZ$510),--($DB288&gt;$DB$11:$DB$510))+
SUMPRODUCT(--($CX$11:$CX$510=$CX288),--($CZ288=$CZ$11:$CZ$510),--($DB288=$DB$11:$DB$510), --($DD288&gt;$DD$11:$DD$510))+
SUMPRODUCT(--($CX$11:$CX$510=$CX288),--($CZ288=$CZ$11:$CZ$510),--($DB288=$DB$11:$DB$510), --($DD288=$DD$11:$DD$510), --($DF288&gt;$DF$11:$DF$510))
,BK288)
)</f>
        <v/>
      </c>
      <c r="DH288" s="74" t="str">
        <f aca="false">IF(ISBLANK(C288),"",IF(BK288&lt;&gt;Constants!$B$12, BK288, CX288-DG288))</f>
        <v/>
      </c>
      <c r="DI288" s="75"/>
      <c r="DJ288" s="78"/>
      <c r="DK288" s="79" t="str">
        <f aca="false">IF(ISBLANK($C288),"",IF($BK288=Constants!$B$13,$BM288,""))</f>
        <v/>
      </c>
      <c r="DL288" s="78" t="str">
        <f aca="false">IF(ISBLANK($C288),"",IF($BK288&lt;&gt;Constants!$B$12,"",IF(COUNT($CS288:$CU288)=0,"",MATCH($CV288,$CS288:$CU288,0))))</f>
        <v/>
      </c>
      <c r="DM288" s="80" t="str">
        <f aca="false">IF(ISNUMBER($DL288),CHOOSE($DL288,$BR288,$CB288,$CM288),"")</f>
        <v/>
      </c>
      <c r="DN288" s="80" t="str">
        <f aca="false">IF(ISNUMBER($DL288),CHOOSE($DL288,$BT288,$CD288,$CO288),"")</f>
        <v/>
      </c>
      <c r="DO288" s="80" t="str">
        <f aca="false">IF(ISNUMBER($DL288),CHOOSE($DL288,$BV288,$CF288,$CQ288),"")</f>
        <v/>
      </c>
      <c r="DP288" s="81" t="str">
        <f aca="false">IF(ISBLANK(C288),"",IF(BK288&lt;&gt;Constants!$B$12, BK288 ,CW288))</f>
        <v/>
      </c>
      <c r="DQ288" s="82" t="str">
        <f aca="false">IF(ISBLANK($C288),"",IF($BK288&lt;&gt;Constants!$B$12,$BK288,$BL288))</f>
        <v/>
      </c>
      <c r="DR288" s="82" t="str">
        <f aca="false">IF(ISBLANK(C288),"",DH288)</f>
        <v/>
      </c>
      <c r="DS288" s="82" t="str">
        <f aca="false">IF(ISBLANK(C288),"",DG288)</f>
        <v/>
      </c>
      <c r="DT288" s="83" t="str">
        <f aca="false">IF(ISBLANK(C288),
  "",
IF(DS288=Constants!$B$9,COUNTA($C$11:$C510)+2,IF(DS288=Constants!$B$10,COUNTA($C$11:$C510)+1,IF(DS288=Constants!$B$11,COUNTA($C$11:$C510),DS288))))</f>
        <v/>
      </c>
      <c r="DU288" s="3"/>
      <c r="DV288" s="84" t="n">
        <f aca="false">IF(OR(ISNUMBER(DS288),DS288="DQ",DS288="P",DS288="NS"),
    1,
    0
)</f>
        <v>0</v>
      </c>
      <c r="DW288" s="84" t="n">
        <v>278</v>
      </c>
      <c r="DX288" s="84" t="str">
        <f aca="false">IF(ISBLANK($C288),"",IF(ISNUMBER(DT288),DT288+ROW($B288)/1000,""))</f>
        <v/>
      </c>
      <c r="DY288" s="84" t="str">
        <f aca="false">IF(ISNUMBER(DX288), RANK(DX288,DX$11:DX$510,1), "")</f>
        <v/>
      </c>
      <c r="DZ288" s="84" t="str">
        <f aca="false">IF(ISBLANK($C288),
    "",
    $B288
)</f>
        <v/>
      </c>
      <c r="EA288" s="84" t="str">
        <f aca="false">IF(ISBLANK($C288),
    "",
    $C288
)</f>
        <v/>
      </c>
      <c r="EB288" s="84" t="str">
        <f aca="false">IF(ISBLANK($C288),
    "",
    $D288
)</f>
        <v/>
      </c>
      <c r="EC288" s="84" t="str">
        <f aca="false">IF(ISBLANK($C288),"",$DQ288)</f>
        <v/>
      </c>
      <c r="ED288" s="86" t="str">
        <f aca="false">DP288</f>
        <v/>
      </c>
      <c r="EE288" s="84" t="str">
        <f aca="false">IF(ISBLANK($C288),
    "",
    DS288
)</f>
        <v/>
      </c>
      <c r="EF288" s="87" t="str">
        <f aca="false">IF(DW288&gt;DV$10,
    "",
    VLOOKUP(DW288,DY$11:EE786,7,FALSE())
)</f>
        <v/>
      </c>
      <c r="EG288" s="88" t="str">
        <f aca="false">IF(DW288&gt;DV$10,
    "",
    VLOOKUP(DW288,DY$11:EE786,2,FALSE())
)</f>
        <v/>
      </c>
      <c r="EH288" s="88" t="str">
        <f aca="false">IF(DW288&gt;DV$10,
    "",
    VLOOKUP(DW288,DY$11:EE786,3,FALSE())
)</f>
        <v/>
      </c>
      <c r="EI288" s="88" t="str">
        <f aca="false">IF(DW288&gt;DV$10,
    "",
    VLOOKUP(DW288,DY$11:EE786,4,FALSE())
)</f>
        <v/>
      </c>
      <c r="EJ288" s="89" t="str">
        <f aca="false">IF(DW288&gt;DV$10,
    "",
    VLOOKUP(DW288,DY$11:EE786,6,FALSE())
)</f>
        <v/>
      </c>
      <c r="EK288" s="59"/>
    </row>
    <row r="289" customFormat="false" ht="15.75" hidden="false" customHeight="false" outlineLevel="0" collapsed="false">
      <c r="A289" s="3"/>
      <c r="B289" s="155"/>
      <c r="C289" s="156"/>
      <c r="D289" s="96"/>
      <c r="E289" s="157"/>
      <c r="F289" s="148"/>
      <c r="G289" s="148"/>
      <c r="H289" s="149"/>
      <c r="I289" s="150"/>
      <c r="J289" s="151"/>
      <c r="K289" s="151"/>
      <c r="L289" s="151"/>
      <c r="M289" s="151"/>
      <c r="N289" s="152"/>
      <c r="O289" s="103"/>
      <c r="P289" s="148"/>
      <c r="Q289" s="149"/>
      <c r="R289" s="150"/>
      <c r="S289" s="151"/>
      <c r="T289" s="151"/>
      <c r="U289" s="151"/>
      <c r="V289" s="151"/>
      <c r="W289" s="152"/>
      <c r="X289" s="103"/>
      <c r="Y289" s="148"/>
      <c r="Z289" s="149"/>
      <c r="AA289" s="150"/>
      <c r="AB289" s="151"/>
      <c r="AC289" s="151"/>
      <c r="AD289" s="151"/>
      <c r="AE289" s="151"/>
      <c r="AF289" s="152"/>
      <c r="AG289" s="104"/>
      <c r="AH289" s="150"/>
      <c r="AI289" s="73"/>
      <c r="AJ289" s="73" t="str">
        <f aca="false">IF(ISBLANK($C289),
  "",
IF(E289=Constants!$B$7,
  TRUE(),
IF(E289=Constants!$B$8,
  FALSE(),
  TRUE()
)))</f>
        <v/>
      </c>
      <c r="AK289" s="74" t="str">
        <f aca="false">IF(ISBLANK($C289),"",IF(F289=Constants!$B$8,FALSE(),TRUE()))</f>
        <v/>
      </c>
      <c r="AL289" s="74" t="str">
        <f aca="false">IF(ISBLANK($C289),"",COUNTA($G289:$O289)&gt;0)</f>
        <v/>
      </c>
      <c r="AM289" s="74" t="str">
        <f aca="false">IF(OR(ISBLANK($C289),$AL289&lt;&gt;TRUE()),"",IF(ISBLANK(G289),Constants!$B$27,MAX(0,G289)))</f>
        <v/>
      </c>
      <c r="AN289" s="74" t="str">
        <f aca="false">IF(OR(ISBLANK($C289),$AL289&lt;&gt;TRUE()),"",IF(ISBLANK(H289),Constants!$B$28,MAX(0,H289)))</f>
        <v/>
      </c>
      <c r="AO289" s="74" t="str">
        <f aca="false">IF(OR(ISBLANK($C289),$AL289&lt;&gt;TRUE()),"",IF(J289=Constants!$B$7,TRUE(),IF(J289=Constants!$B$8,FALSE(),TRUE())))</f>
        <v/>
      </c>
      <c r="AP289" s="74" t="str">
        <f aca="false">IF(OR(ISBLANK($C289),$AL289&lt;&gt;TRUE()),"",IF(I289=Constants!$B$7,TRUE(),IF(I289=Constants!$B$8,FALSE(),TRUE())))</f>
        <v/>
      </c>
      <c r="AQ289" s="74" t="str">
        <f aca="false">IF(OR(ISBLANK($C289),$AL289&lt;&gt;TRUE()),"",IF(K289=Constants!$B$33,TRUE(),IF(K289=Constants!$B$34,FALSE(),IF(AND(ISNUMBER(O289),OR(ISBLANK(N289),N289=0)),TRUE(),IF(AND(ISBLANK(O289),ISNUMBER(N289),N289&lt;&gt;0),FALSE(),"")))))</f>
        <v/>
      </c>
      <c r="AR289" s="74" t="str">
        <f aca="false">IF(OR(ISBLANK($C289),$AL289&lt;&gt;TRUE()),"",IF(ISBLANK(L289),Constants!$B$35,MAX(0,MIN(Constants!$B$31,L289))))</f>
        <v/>
      </c>
      <c r="AS289" s="74" t="str">
        <f aca="false">IF(OR(ISBLANK($C289),$AL289&lt;&gt;TRUE()),"",IF(ISBLANK(M289),Constants!$B$35,MAX(0,MIN(Constants!$B$32,M289))))</f>
        <v/>
      </c>
      <c r="AT289" s="74" t="str">
        <f aca="false">IF(ISBLANK($C289),"",COUNTA($P289:$X289)&gt;0)</f>
        <v/>
      </c>
      <c r="AU289" s="74" t="str">
        <f aca="false">IF(OR(ISBLANK($C289),$AT289&lt;&gt;TRUE()),"",IF(ISBLANK(P289),Constants!$B$27,MAX(0,P289)))</f>
        <v/>
      </c>
      <c r="AV289" s="74" t="str">
        <f aca="false">IF(OR(ISBLANK($C289),$AT289&lt;&gt;TRUE()),"",IF(ISBLANK(Q289),Constants!$B$28,MAX(0,Q289)))</f>
        <v/>
      </c>
      <c r="AW289" s="74" t="str">
        <f aca="false">IF(OR(ISBLANK($C289),$AT289&lt;&gt;TRUE()),"",IF(S289=Constants!$B$7,TRUE(),IF(S289=Constants!$B$8,FALSE(),TRUE())))</f>
        <v/>
      </c>
      <c r="AX289" s="74" t="str">
        <f aca="false">IF(OR(ISBLANK($C289),$AT289&lt;&gt;TRUE()),"",IF(R289=Constants!$B$7,TRUE(),IF(R289=Constants!$B$8,FALSE(),TRUE())))</f>
        <v/>
      </c>
      <c r="AY289" s="74" t="str">
        <f aca="false">IF(OR(ISBLANK($C289),$AT289&lt;&gt;TRUE()),"",IF(T289=Constants!$B$33,TRUE(),IF(T289=Constants!$B$34,FALSE(),IF(AND(ISNUMBER(X289),OR(ISBLANK(W289),W289=0)),TRUE(),IF(AND(ISBLANK(X289),ISNUMBER(W289),W289&lt;&gt;0),FALSE(),"")))))</f>
        <v/>
      </c>
      <c r="AZ289" s="74" t="str">
        <f aca="false">IF(OR(ISBLANK($C289),$AT289&lt;&gt;TRUE()),"",IF(ISBLANK(U289),Constants!$B$35,MAX(0,MIN(Constants!$B$31,U289))))</f>
        <v/>
      </c>
      <c r="BA289" s="74" t="str">
        <f aca="false">IF(OR(ISBLANK($C289),$AT289&lt;&gt;TRUE()),"",IF(ISBLANK(V289),Constants!$B$35,MAX(0,MIN(Constants!$B$32,V289))))</f>
        <v/>
      </c>
      <c r="BB289" s="74" t="str">
        <f aca="false">IF(ISBLANK($C289),"",COUNTA($Y289:$AG289)&gt;0)</f>
        <v/>
      </c>
      <c r="BC289" s="74" t="str">
        <f aca="false">IF(OR(ISBLANK($C289),$BB289&lt;&gt;TRUE()),"",IF(ISBLANK(Y289),Constants!$B$27,MAX(0,Y289)))</f>
        <v/>
      </c>
      <c r="BD289" s="74" t="str">
        <f aca="false">IF(OR(ISBLANK($C289),$BB289&lt;&gt;TRUE()),"",IF(ISBLANK(Z289),Constants!$B$28,MAX(0,Z289)))</f>
        <v/>
      </c>
      <c r="BE289" s="74" t="str">
        <f aca="false">IF(OR(ISBLANK($C289),$BB289&lt;&gt;TRUE()),"",IF(AB289=Constants!$B$7,TRUE(),IF(AB289=Constants!$B$8,FALSE(),TRUE())))</f>
        <v/>
      </c>
      <c r="BF289" s="74" t="str">
        <f aca="false">IF(OR(ISBLANK($C289),$BB289&lt;&gt;TRUE()),"",IF(AA289=Constants!$B$7,TRUE(),IF(AA289=Constants!$B$8,FALSE(),TRUE())))</f>
        <v/>
      </c>
      <c r="BG289" s="74" t="str">
        <f aca="false">IF(OR(ISBLANK($C289),$BB289&lt;&gt;TRUE()),"",IF(AC289=Constants!$B$33,TRUE(),IF(AC289=Constants!$B$34,FALSE(),IF(AND(ISNUMBER(AG289),OR(ISBLANK(AF289),AF289=0)),TRUE(),IF(AND(ISBLANK(AG289),ISNUMBER(AF289),AF289&lt;&gt;0),FALSE(),"")))))</f>
        <v/>
      </c>
      <c r="BH289" s="74" t="str">
        <f aca="false">IF(OR(ISBLANK($C289),$BB289&lt;&gt;TRUE()),"",IF(ISBLANK(AD289),Constants!$B$35,MAX(0,MIN(Constants!$B$31,AD289))))</f>
        <v/>
      </c>
      <c r="BI289" s="74" t="str">
        <f aca="false">IF(OR(ISBLANK($C289),$BB289&lt;&gt;TRUE()),"",IF(ISBLANK(AE289),Constants!$B$35,MAX(0,MIN(Constants!$B$32,AE289))))</f>
        <v/>
      </c>
      <c r="BJ289" s="75" t="str">
        <f aca="false">IF(ISBLANK($C289),
  "",
IF(AH289=Constants!$B$7,
  TRUE(),
IF(AH289=Constants!$B$8,
  FALSE(),
  FALSE()
)))</f>
        <v/>
      </c>
      <c r="BK289" s="74" t="str">
        <f aca="false">IF(ISBLANK($C289),"",IF($BJ289,Constants!$B$9,IF(COUNTA($E289:$AH289)=0,Constants!$B$10,IF(NOT($AK289),Constants!$B$11,IF(AND(NOT(ISNUMBER($BM289)),COUNTA($O289,$X289,$AG289)&gt;0),Constants!$B$13,Constants!$B$12)))))</f>
        <v/>
      </c>
      <c r="BL289" s="74" t="str">
        <f aca="false">IF(ISBLANK($C289),"",IF($BK289&lt;&gt;Constants!$B$12,$BK289,Constants!$B$4))</f>
        <v/>
      </c>
      <c r="BM289" s="73" t="str">
        <f aca="false">IF(OR(ISBLANK($D$8), NOT(ISNUMBER($D$8))), Constants!$B$17,$D$8)</f>
        <v>ERROR: Set Target Time in cell D8</v>
      </c>
      <c r="BN289" s="73" t="str">
        <f aca="false">IF(OR($BK289&lt;&gt;Constants!$B$12,$AL289&lt;&gt;TRUE()),"",IF(NOT($AO289),TRUE(),IF($AQ289="","",$AQ289)))</f>
        <v/>
      </c>
      <c r="BO289" s="74" t="b">
        <f aca="false">IF(BN289="",FALSE(),IF(NOT($AO289),TRUE(),IF($AQ289,ISNUMBER(O289),ISNUMBER(N289))))</f>
        <v>0</v>
      </c>
      <c r="BP289" s="76" t="str">
        <f aca="false">IF(BO289,IF($AJ289,1,Constants!$B$22)*POWER(Constants!$B$23,MAX($AM289,0))*POWER(Constants!$B$24,MAX($AN289,0)),"")</f>
        <v/>
      </c>
      <c r="BQ289" s="74" t="str">
        <f aca="false">IF(OR($BK289&lt;&gt;Constants!$B$12,NOT($BO289)),"",IF(NOT($AO289),0,Constants!$B$19*IF($AQ289,1,MAX(0,MIN(1,(Constants!$B$20-N289)/Constants!$B$20)))))</f>
        <v/>
      </c>
      <c r="BR289" s="74" t="str">
        <f aca="false">IF(BQ289="","",BQ289*IF($AP289,1,Constants!$B$25)*BP289)</f>
        <v/>
      </c>
      <c r="BS289" s="74" t="str">
        <f aca="false">IF(OR($BK289&lt;&gt;Constants!$B$12,NOT($BO289)),"",IF(NOT($AO289),0,IF(NOT($AQ289),0,MAX(0,Constants!$B$21*(1-ABS(O289-$BM289)/$BM289)))))</f>
        <v/>
      </c>
      <c r="BT289" s="74" t="str">
        <f aca="false">IF(BS289="","",BS289*BP289)</f>
        <v/>
      </c>
      <c r="BU289" s="74" t="str">
        <f aca="false">IF(OR($BK289&lt;&gt;Constants!$B$12,NOT($BO289)),"",IF(OR(NOT($AO289),NOT($AP289)),0,MIN(Constants!$B$18,(Constants!$B$29*$AR289+Constants!$B$30*$AS289)*IF($AQ289,1,MAX(0,MIN(1,(Constants!$B$20-N289)/Constants!$B$20))))))</f>
        <v/>
      </c>
      <c r="BV289" s="74" t="str">
        <f aca="false">IF(BU289="","",BU289*BP289)</f>
        <v/>
      </c>
      <c r="BW289" s="75" t="str">
        <f aca="false">IF(OR($BK289&lt;&gt;Constants!$B$12,NOT($BO289)),"",BR289+BT289+BV289)</f>
        <v/>
      </c>
      <c r="BX289" s="73" t="str">
        <f aca="false">IF(OR($BK289&lt;&gt;Constants!$B$12,$AT289&lt;&gt;TRUE()),"",IF(NOT($AW289),TRUE(),IF($AY289="","",$AY289)))</f>
        <v/>
      </c>
      <c r="BY289" s="74" t="b">
        <f aca="false">IF(BX289="",FALSE(),IF(NOT($AW289),TRUE(),IF($AY289,ISNUMBER(X289),ISNUMBER(W289))))</f>
        <v>0</v>
      </c>
      <c r="BZ289" s="76" t="str">
        <f aca="false">IF(BY289,IF($AJ289,1,Constants!$B$22)*POWER(Constants!$B$23,MAX($AU289,0))*POWER(Constants!$B$24,MAX($AV289,0)),"")</f>
        <v/>
      </c>
      <c r="CA289" s="74" t="str">
        <f aca="false">IF(OR($BK289&lt;&gt;Constants!$B$12,NOT($BY289)),"",IF(NOT($AW289),0,Constants!$B$19*IF($AY289,1,MAX(0,MIN(1,(Constants!$B$20-W289)/Constants!$B$20)))))</f>
        <v/>
      </c>
      <c r="CB289" s="74" t="str">
        <f aca="false">IF(CA289="","",CA289*IF($AX289,1,Constants!$B$25)*BZ289)</f>
        <v/>
      </c>
      <c r="CC289" s="74" t="str">
        <f aca="false">IF(OR($BK289&lt;&gt;Constants!$B$12,NOT($BY289)),"",IF(NOT($AW289),0,IF(NOT($AY289),0,MAX(0,Constants!$B$21*(1-ABS(X289-$BM289)/$BM289)))))</f>
        <v/>
      </c>
      <c r="CD289" s="74" t="str">
        <f aca="false">IF(CC289="","",CC289*BZ289)</f>
        <v/>
      </c>
      <c r="CE289" s="74" t="str">
        <f aca="false">IF(OR($BK289&lt;&gt;Constants!$B$12,NOT($BY289)),"",IF(OR(NOT($AW289),NOT($AX289)),0,MIN(Constants!$B$18,(Constants!$B$29*$AZ289+Constants!$B$30*$BA289)*IF($AY289,1,MAX(0,MIN(1,(Constants!$B$20-W289)/Constants!$B$20))))))</f>
        <v/>
      </c>
      <c r="CF289" s="74" t="str">
        <f aca="false">IF(CE289="","",CE289*BZ289)</f>
        <v/>
      </c>
      <c r="CG289" s="75" t="str">
        <f aca="false">IF(OR($BK289&lt;&gt;Constants!$B$12,NOT($BY289)),"",CB289+CD289+CF289)</f>
        <v/>
      </c>
      <c r="CH289" s="73" t="b">
        <f aca="false">IF(OR(BN289="",BX289=""),TRUE(),BN289&lt;&gt;BX289)</f>
        <v>1</v>
      </c>
      <c r="CI289" s="74" t="str">
        <f aca="false">IF(OR($BK289&lt;&gt;Constants!$B$12,$BB289&lt;&gt;TRUE(),NOT($CH289)),"",IF(NOT($BE289),TRUE(),IF($BG289="","",$BG289)))</f>
        <v/>
      </c>
      <c r="CJ289" s="74" t="b">
        <f aca="false">IF(CI289="",FALSE(),IF(NOT($BE289),TRUE(),IF($BG289,ISNUMBER(AG289),ISNUMBER(AF289))))</f>
        <v>0</v>
      </c>
      <c r="CK289" s="76" t="str">
        <f aca="false">IF(CJ289,IF($AJ289,1,Constants!$B$22)*POWER(Constants!$B$23,MAX($BC289,0))*POWER(Constants!$B$24,MAX($BD289,0)),"")</f>
        <v/>
      </c>
      <c r="CL289" s="74" t="str">
        <f aca="false">IF(OR($BK289&lt;&gt;Constants!$B$12,NOT($CJ289)),"",IF(NOT($BE289),0,Constants!$B$19*IF($BG289,1,MAX(0,MIN(1,(Constants!$B$20-AF289)/Constants!$B$20)))))</f>
        <v/>
      </c>
      <c r="CM289" s="74" t="str">
        <f aca="false">IF(CL289="","",CL289*IF($BF289,1,Constants!$B$25)*CK289)</f>
        <v/>
      </c>
      <c r="CN289" s="74" t="str">
        <f aca="false">IF(OR($BK289&lt;&gt;Constants!$B$12,NOT($CJ289)),"",IF(NOT($BE289),0,IF(NOT($BG289),0,MAX(0,Constants!$B$21*(1-ABS(AG289-$BM289)/$BM289)))))</f>
        <v/>
      </c>
      <c r="CO289" s="74" t="str">
        <f aca="false">IF(CN289="","",CN289*CK289)</f>
        <v/>
      </c>
      <c r="CP289" s="74" t="str">
        <f aca="false">IF(OR($BK289&lt;&gt;Constants!$B$12,NOT($CJ289)),"",IF(OR(NOT($BE289),NOT($BF289)),0,MIN(Constants!$B$18,(Constants!$B$29*$BH289+Constants!$B$30*$BI289)*IF($BG289,1,MAX(0,MIN(1,(Constants!$B$20-AF289)/Constants!$B$20))))))</f>
        <v/>
      </c>
      <c r="CQ289" s="74" t="str">
        <f aca="false">IF(CP289="","",CP289*CK289)</f>
        <v/>
      </c>
      <c r="CR289" s="75" t="str">
        <f aca="false">IF(OR($BK289&lt;&gt;Constants!$B$12,NOT($CJ289)),"",CM289+CO289+CQ289)</f>
        <v/>
      </c>
      <c r="CS289" s="73" t="str">
        <f aca="false">IF(OR($BK289&lt;&gt;Constants!$B$12,ISBLANK($C289)),"",BW289)</f>
        <v/>
      </c>
      <c r="CT289" s="74" t="str">
        <f aca="false">IF(OR($BK289&lt;&gt;Constants!$B$12,ISBLANK($C289)),"",CG289)</f>
        <v/>
      </c>
      <c r="CU289" s="75" t="str">
        <f aca="false">IF(OR($BK289&lt;&gt;Constants!$B$12,ISBLANK($C289)),"",CR289)</f>
        <v/>
      </c>
      <c r="CV289" s="74" t="str">
        <f aca="false">IF(OR($BK289&lt;&gt;Constants!$B$12,ISBLANK($C289)),"",IF(COUNT(CS289:CU289)=0,0,MAX(CS289:CU289)))</f>
        <v/>
      </c>
      <c r="CW289" s="74" t="str">
        <f aca="false">IF($BK289&lt;&gt;Constants!$B$12,"",CV289)</f>
        <v/>
      </c>
      <c r="CX289" s="74" t="str">
        <f aca="false">IF(ISNUMBER(CW289), RANK(CW289,$CW$11:$CW$510), "")</f>
        <v/>
      </c>
      <c r="CY289" s="73" t="str">
        <f aca="false">IF(OR($BK289&lt;&gt;Constants!$B$12,ISBLANK($C289)),"",MAX(BT289,CD289,CO289))</f>
        <v/>
      </c>
      <c r="CZ289" s="74" t="str">
        <f aca="false">IF(ISNUMBER(CY289), RANK(CY289,CY$11:CY$510), "")</f>
        <v/>
      </c>
      <c r="DA289" s="74" t="str">
        <f aca="false">IF(OR($BK289&lt;&gt;Constants!$B$12,ISBLANK($C289)),"",MAX(AM289,AU289,IF($CH289,BC289,0)))</f>
        <v/>
      </c>
      <c r="DB289" s="74" t="str">
        <f aca="false">IF(ISNUMBER(DA289), RANK(DA289,DA$11:DA$510,1), "")</f>
        <v/>
      </c>
      <c r="DC289" s="74" t="str">
        <f aca="false">IF(OR($BK289&lt;&gt;Constants!$B$12,ISBLANK($C289)),"",MAX(BV289,CF289,CQ289))</f>
        <v/>
      </c>
      <c r="DD289" s="74" t="str">
        <f aca="false">IF(ISNUMBER(DC289),RANK(DC289,DC$11:DC$510),"")</f>
        <v/>
      </c>
      <c r="DE289" s="77" t="str">
        <f aca="false">IFERROR(IF(OR($BK289&lt;&gt;Constants!$B$12, ISBLANK($C289)),"",LARGE(CS289:CU289,2)), 0)</f>
        <v/>
      </c>
      <c r="DF289" s="75" t="str">
        <f aca="false">IF(ISNUMBER(DE289), RANK(DE289,DE$11:DE$510), "")</f>
        <v/>
      </c>
      <c r="DG289" s="74" t="str">
        <f aca="false">IF(ISBLANK($C289),"",IF(BK289=Constants!$B$12,RANK($CX289, $CX$11:$CX$510, 1)+
SUMPRODUCT(--($CX$11:$CX$510=$CX289),--($CZ289&gt;$CZ$11:$CZ$510))+
SUMPRODUCT(--($CX$11:$CX$510=$CX289),--($CZ289=$CZ$11:$CZ$510),--($DB289&gt;$DB$11:$DB$510))+
SUMPRODUCT(--($CX$11:$CX$510=$CX289),--($CZ289=$CZ$11:$CZ$510),--($DB289=$DB$11:$DB$510), --($DD289&gt;$DD$11:$DD$510))+
SUMPRODUCT(--($CX$11:$CX$510=$CX289),--($CZ289=$CZ$11:$CZ$510),--($DB289=$DB$11:$DB$510), --($DD289=$DD$11:$DD$510), --($DF289&gt;$DF$11:$DF$510))
,BK289)
)</f>
        <v/>
      </c>
      <c r="DH289" s="74" t="str">
        <f aca="false">IF(ISBLANK(C289),"",IF(BK289&lt;&gt;Constants!$B$12, BK289, CX289-DG289))</f>
        <v/>
      </c>
      <c r="DI289" s="75"/>
      <c r="DJ289" s="78"/>
      <c r="DK289" s="79" t="str">
        <f aca="false">IF(ISBLANK($C289),"",IF($BK289=Constants!$B$13,$BM289,""))</f>
        <v/>
      </c>
      <c r="DL289" s="78" t="str">
        <f aca="false">IF(ISBLANK($C289),"",IF($BK289&lt;&gt;Constants!$B$12,"",IF(COUNT($CS289:$CU289)=0,"",MATCH($CV289,$CS289:$CU289,0))))</f>
        <v/>
      </c>
      <c r="DM289" s="80" t="str">
        <f aca="false">IF(ISNUMBER($DL289),CHOOSE($DL289,$BR289,$CB289,$CM289),"")</f>
        <v/>
      </c>
      <c r="DN289" s="80" t="str">
        <f aca="false">IF(ISNUMBER($DL289),CHOOSE($DL289,$BT289,$CD289,$CO289),"")</f>
        <v/>
      </c>
      <c r="DO289" s="80" t="str">
        <f aca="false">IF(ISNUMBER($DL289),CHOOSE($DL289,$BV289,$CF289,$CQ289),"")</f>
        <v/>
      </c>
      <c r="DP289" s="81" t="str">
        <f aca="false">IF(ISBLANK(C289),"",IF(BK289&lt;&gt;Constants!$B$12, BK289 ,CW289))</f>
        <v/>
      </c>
      <c r="DQ289" s="82" t="str">
        <f aca="false">IF(ISBLANK($C289),"",IF($BK289&lt;&gt;Constants!$B$12,$BK289,$BL289))</f>
        <v/>
      </c>
      <c r="DR289" s="82" t="str">
        <f aca="false">IF(ISBLANK(C289),"",DH289)</f>
        <v/>
      </c>
      <c r="DS289" s="82" t="str">
        <f aca="false">IF(ISBLANK(C289),"",DG289)</f>
        <v/>
      </c>
      <c r="DT289" s="83" t="str">
        <f aca="false">IF(ISBLANK(C289),
  "",
IF(DS289=Constants!$B$9,COUNTA($C$11:$C510)+2,IF(DS289=Constants!$B$10,COUNTA($C$11:$C510)+1,IF(DS289=Constants!$B$11,COUNTA($C$11:$C510),DS289))))</f>
        <v/>
      </c>
      <c r="DU289" s="3"/>
      <c r="DV289" s="84" t="n">
        <f aca="false">IF(OR(ISNUMBER(DS289),DS289="DQ",DS289="P",DS289="NS"),
    1,
    0
)</f>
        <v>0</v>
      </c>
      <c r="DW289" s="84" t="n">
        <v>279</v>
      </c>
      <c r="DX289" s="84" t="str">
        <f aca="false">IF(ISBLANK($C289),"",IF(ISNUMBER(DT289),DT289+ROW($B289)/1000,""))</f>
        <v/>
      </c>
      <c r="DY289" s="84" t="str">
        <f aca="false">IF(ISNUMBER(DX289), RANK(DX289,DX$11:DX$510,1), "")</f>
        <v/>
      </c>
      <c r="DZ289" s="84" t="str">
        <f aca="false">IF(ISBLANK($C289),
    "",
    $B289
)</f>
        <v/>
      </c>
      <c r="EA289" s="84" t="str">
        <f aca="false">IF(ISBLANK($C289),
    "",
    $C289
)</f>
        <v/>
      </c>
      <c r="EB289" s="84" t="str">
        <f aca="false">IF(ISBLANK($C289),
    "",
    $D289
)</f>
        <v/>
      </c>
      <c r="EC289" s="84" t="str">
        <f aca="false">IF(ISBLANK($C289),"",$DQ289)</f>
        <v/>
      </c>
      <c r="ED289" s="86" t="str">
        <f aca="false">DP289</f>
        <v/>
      </c>
      <c r="EE289" s="84" t="str">
        <f aca="false">IF(ISBLANK($C289),
    "",
    DS289
)</f>
        <v/>
      </c>
      <c r="EF289" s="87" t="str">
        <f aca="false">IF(DW289&gt;DV$10,
    "",
    VLOOKUP(DW289,DY$11:EE787,7,FALSE())
)</f>
        <v/>
      </c>
      <c r="EG289" s="88" t="str">
        <f aca="false">IF(DW289&gt;DV$10,
    "",
    VLOOKUP(DW289,DY$11:EE787,2,FALSE())
)</f>
        <v/>
      </c>
      <c r="EH289" s="88" t="str">
        <f aca="false">IF(DW289&gt;DV$10,
    "",
    VLOOKUP(DW289,DY$11:EE787,3,FALSE())
)</f>
        <v/>
      </c>
      <c r="EI289" s="88" t="str">
        <f aca="false">IF(DW289&gt;DV$10,
    "",
    VLOOKUP(DW289,DY$11:EE787,4,FALSE())
)</f>
        <v/>
      </c>
      <c r="EJ289" s="89" t="str">
        <f aca="false">IF(DW289&gt;DV$10,
    "",
    VLOOKUP(DW289,DY$11:EE787,6,FALSE())
)</f>
        <v/>
      </c>
      <c r="EK289" s="59"/>
    </row>
    <row r="290" customFormat="false" ht="15.75" hidden="false" customHeight="false" outlineLevel="0" collapsed="false">
      <c r="A290" s="3"/>
      <c r="B290" s="153"/>
      <c r="C290" s="154"/>
      <c r="D290" s="135"/>
      <c r="E290" s="158"/>
      <c r="F290" s="137"/>
      <c r="G290" s="137"/>
      <c r="H290" s="138"/>
      <c r="I290" s="139"/>
      <c r="J290" s="140"/>
      <c r="K290" s="140"/>
      <c r="L290" s="140"/>
      <c r="M290" s="140"/>
      <c r="N290" s="141"/>
      <c r="O290" s="142"/>
      <c r="P290" s="137"/>
      <c r="Q290" s="138"/>
      <c r="R290" s="139"/>
      <c r="S290" s="140"/>
      <c r="T290" s="140"/>
      <c r="U290" s="140"/>
      <c r="V290" s="140"/>
      <c r="W290" s="141"/>
      <c r="X290" s="142"/>
      <c r="Y290" s="137"/>
      <c r="Z290" s="138"/>
      <c r="AA290" s="139"/>
      <c r="AB290" s="140"/>
      <c r="AC290" s="140"/>
      <c r="AD290" s="140"/>
      <c r="AE290" s="140"/>
      <c r="AF290" s="141"/>
      <c r="AG290" s="143"/>
      <c r="AH290" s="139"/>
      <c r="AI290" s="116"/>
      <c r="AJ290" s="116" t="str">
        <f aca="false">IF(ISBLANK($C290),
  "",
IF(E290=Constants!$B$7,
  TRUE(),
IF(E290=Constants!$B$8,
  FALSE(),
  TRUE()
)))</f>
        <v/>
      </c>
      <c r="AK290" s="117" t="str">
        <f aca="false">IF(ISBLANK($C290),"",IF(F290=Constants!$B$8,FALSE(),TRUE()))</f>
        <v/>
      </c>
      <c r="AL290" s="117" t="str">
        <f aca="false">IF(ISBLANK($C290),"",COUNTA($G290:$O290)&gt;0)</f>
        <v/>
      </c>
      <c r="AM290" s="117" t="str">
        <f aca="false">IF(OR(ISBLANK($C290),$AL290&lt;&gt;TRUE()),"",IF(ISBLANK(G290),Constants!$B$27,MAX(0,G290)))</f>
        <v/>
      </c>
      <c r="AN290" s="117" t="str">
        <f aca="false">IF(OR(ISBLANK($C290),$AL290&lt;&gt;TRUE()),"",IF(ISBLANK(H290),Constants!$B$28,MAX(0,H290)))</f>
        <v/>
      </c>
      <c r="AO290" s="117" t="str">
        <f aca="false">IF(OR(ISBLANK($C290),$AL290&lt;&gt;TRUE()),"",IF(J290=Constants!$B$7,TRUE(),IF(J290=Constants!$B$8,FALSE(),TRUE())))</f>
        <v/>
      </c>
      <c r="AP290" s="117" t="str">
        <f aca="false">IF(OR(ISBLANK($C290),$AL290&lt;&gt;TRUE()),"",IF(I290=Constants!$B$7,TRUE(),IF(I290=Constants!$B$8,FALSE(),TRUE())))</f>
        <v/>
      </c>
      <c r="AQ290" s="117" t="str">
        <f aca="false">IF(OR(ISBLANK($C290),$AL290&lt;&gt;TRUE()),"",IF(K290=Constants!$B$33,TRUE(),IF(K290=Constants!$B$34,FALSE(),IF(AND(ISNUMBER(O290),OR(ISBLANK(N290),N290=0)),TRUE(),IF(AND(ISBLANK(O290),ISNUMBER(N290),N290&lt;&gt;0),FALSE(),"")))))</f>
        <v/>
      </c>
      <c r="AR290" s="117" t="str">
        <f aca="false">IF(OR(ISBLANK($C290),$AL290&lt;&gt;TRUE()),"",IF(ISBLANK(L290),Constants!$B$35,MAX(0,MIN(Constants!$B$31,L290))))</f>
        <v/>
      </c>
      <c r="AS290" s="117" t="str">
        <f aca="false">IF(OR(ISBLANK($C290),$AL290&lt;&gt;TRUE()),"",IF(ISBLANK(M290),Constants!$B$35,MAX(0,MIN(Constants!$B$32,M290))))</f>
        <v/>
      </c>
      <c r="AT290" s="117" t="str">
        <f aca="false">IF(ISBLANK($C290),"",COUNTA($P290:$X290)&gt;0)</f>
        <v/>
      </c>
      <c r="AU290" s="117" t="str">
        <f aca="false">IF(OR(ISBLANK($C290),$AT290&lt;&gt;TRUE()),"",IF(ISBLANK(P290),Constants!$B$27,MAX(0,P290)))</f>
        <v/>
      </c>
      <c r="AV290" s="117" t="str">
        <f aca="false">IF(OR(ISBLANK($C290),$AT290&lt;&gt;TRUE()),"",IF(ISBLANK(Q290),Constants!$B$28,MAX(0,Q290)))</f>
        <v/>
      </c>
      <c r="AW290" s="117" t="str">
        <f aca="false">IF(OR(ISBLANK($C290),$AT290&lt;&gt;TRUE()),"",IF(S290=Constants!$B$7,TRUE(),IF(S290=Constants!$B$8,FALSE(),TRUE())))</f>
        <v/>
      </c>
      <c r="AX290" s="117" t="str">
        <f aca="false">IF(OR(ISBLANK($C290),$AT290&lt;&gt;TRUE()),"",IF(R290=Constants!$B$7,TRUE(),IF(R290=Constants!$B$8,FALSE(),TRUE())))</f>
        <v/>
      </c>
      <c r="AY290" s="117" t="str">
        <f aca="false">IF(OR(ISBLANK($C290),$AT290&lt;&gt;TRUE()),"",IF(T290=Constants!$B$33,TRUE(),IF(T290=Constants!$B$34,FALSE(),IF(AND(ISNUMBER(X290),OR(ISBLANK(W290),W290=0)),TRUE(),IF(AND(ISBLANK(X290),ISNUMBER(W290),W290&lt;&gt;0),FALSE(),"")))))</f>
        <v/>
      </c>
      <c r="AZ290" s="117" t="str">
        <f aca="false">IF(OR(ISBLANK($C290),$AT290&lt;&gt;TRUE()),"",IF(ISBLANK(U290),Constants!$B$35,MAX(0,MIN(Constants!$B$31,U290))))</f>
        <v/>
      </c>
      <c r="BA290" s="117" t="str">
        <f aca="false">IF(OR(ISBLANK($C290),$AT290&lt;&gt;TRUE()),"",IF(ISBLANK(V290),Constants!$B$35,MAX(0,MIN(Constants!$B$32,V290))))</f>
        <v/>
      </c>
      <c r="BB290" s="117" t="str">
        <f aca="false">IF(ISBLANK($C290),"",COUNTA($Y290:$AG290)&gt;0)</f>
        <v/>
      </c>
      <c r="BC290" s="117" t="str">
        <f aca="false">IF(OR(ISBLANK($C290),$BB290&lt;&gt;TRUE()),"",IF(ISBLANK(Y290),Constants!$B$27,MAX(0,Y290)))</f>
        <v/>
      </c>
      <c r="BD290" s="117" t="str">
        <f aca="false">IF(OR(ISBLANK($C290),$BB290&lt;&gt;TRUE()),"",IF(ISBLANK(Z290),Constants!$B$28,MAX(0,Z290)))</f>
        <v/>
      </c>
      <c r="BE290" s="117" t="str">
        <f aca="false">IF(OR(ISBLANK($C290),$BB290&lt;&gt;TRUE()),"",IF(AB290=Constants!$B$7,TRUE(),IF(AB290=Constants!$B$8,FALSE(),TRUE())))</f>
        <v/>
      </c>
      <c r="BF290" s="117" t="str">
        <f aca="false">IF(OR(ISBLANK($C290),$BB290&lt;&gt;TRUE()),"",IF(AA290=Constants!$B$7,TRUE(),IF(AA290=Constants!$B$8,FALSE(),TRUE())))</f>
        <v/>
      </c>
      <c r="BG290" s="117" t="str">
        <f aca="false">IF(OR(ISBLANK($C290),$BB290&lt;&gt;TRUE()),"",IF(AC290=Constants!$B$33,TRUE(),IF(AC290=Constants!$B$34,FALSE(),IF(AND(ISNUMBER(AG290),OR(ISBLANK(AF290),AF290=0)),TRUE(),IF(AND(ISBLANK(AG290),ISNUMBER(AF290),AF290&lt;&gt;0),FALSE(),"")))))</f>
        <v/>
      </c>
      <c r="BH290" s="117" t="str">
        <f aca="false">IF(OR(ISBLANK($C290),$BB290&lt;&gt;TRUE()),"",IF(ISBLANK(AD290),Constants!$B$35,MAX(0,MIN(Constants!$B$31,AD290))))</f>
        <v/>
      </c>
      <c r="BI290" s="117" t="str">
        <f aca="false">IF(OR(ISBLANK($C290),$BB290&lt;&gt;TRUE()),"",IF(ISBLANK(AE290),Constants!$B$35,MAX(0,MIN(Constants!$B$32,AE290))))</f>
        <v/>
      </c>
      <c r="BJ290" s="118" t="str">
        <f aca="false">IF(ISBLANK($C290),
  "",
IF(AH290=Constants!$B$7,
  TRUE(),
IF(AH290=Constants!$B$8,
  FALSE(),
  FALSE()
)))</f>
        <v/>
      </c>
      <c r="BK290" s="117" t="str">
        <f aca="false">IF(ISBLANK($C290),"",IF($BJ290,Constants!$B$9,IF(COUNTA($E290:$AH290)=0,Constants!$B$10,IF(NOT($AK290),Constants!$B$11,IF(AND(NOT(ISNUMBER($BM290)),COUNTA($O290,$X290,$AG290)&gt;0),Constants!$B$13,Constants!$B$12)))))</f>
        <v/>
      </c>
      <c r="BL290" s="117" t="str">
        <f aca="false">IF(ISBLANK($C290),"",IF($BK290&lt;&gt;Constants!$B$12,$BK290,Constants!$B$4))</f>
        <v/>
      </c>
      <c r="BM290" s="116" t="str">
        <f aca="false">IF(OR(ISBLANK($D$8), NOT(ISNUMBER($D$8))), Constants!$B$17,$D$8)</f>
        <v>ERROR: Set Target Time in cell D8</v>
      </c>
      <c r="BN290" s="119" t="str">
        <f aca="false">IF(OR($BK290&lt;&gt;Constants!$B$12,$AL290&lt;&gt;TRUE()),"",IF(NOT($AO290),TRUE(),IF($AQ290="","",$AQ290)))</f>
        <v/>
      </c>
      <c r="BO290" s="120" t="n">
        <f aca="false">IF(BN290="",FALSE(),IF(NOT($AO290),TRUE(),IF($AQ290,ISNUMBER(O290),ISNUMBER(N290))))</f>
        <v>0</v>
      </c>
      <c r="BP290" s="121" t="str">
        <f aca="false">IF(BO290,IF($AJ290,1,Constants!$B$22)*POWER(Constants!$B$23,MAX($AM290,0))*POWER(Constants!$B$24,MAX($AN290,0)),"")</f>
        <v/>
      </c>
      <c r="BQ290" s="117" t="str">
        <f aca="false">IF(OR($BK290&lt;&gt;Constants!$B$12,NOT($BO290)),"",IF(NOT($AO290),0,Constants!$B$19*IF($AQ290,1,MAX(0,MIN(1,(Constants!$B$20-N290)/Constants!$B$20)))))</f>
        <v/>
      </c>
      <c r="BR290" s="117" t="str">
        <f aca="false">IF(BQ290="","",BQ290*IF($AP290,1,Constants!$B$25)*BP290)</f>
        <v/>
      </c>
      <c r="BS290" s="117" t="str">
        <f aca="false">IF(OR($BK290&lt;&gt;Constants!$B$12,NOT($BO290)),"",IF(NOT($AO290),0,IF(NOT($AQ290),0,MAX(0,Constants!$B$21*(1-ABS(O290-$BM290)/$BM290)))))</f>
        <v/>
      </c>
      <c r="BT290" s="117" t="str">
        <f aca="false">IF(BS290="","",BS290*BP290)</f>
        <v/>
      </c>
      <c r="BU290" s="117" t="str">
        <f aca="false">IF(OR($BK290&lt;&gt;Constants!$B$12,NOT($BO290)),"",IF(OR(NOT($AO290),NOT($AP290)),0,MIN(Constants!$B$18,(Constants!$B$29*$AR290+Constants!$B$30*$AS290)*IF($AQ290,1,MAX(0,MIN(1,(Constants!$B$20-N290)/Constants!$B$20))))))</f>
        <v/>
      </c>
      <c r="BV290" s="117" t="str">
        <f aca="false">IF(BU290="","",BU290*BP290)</f>
        <v/>
      </c>
      <c r="BW290" s="122" t="str">
        <f aca="false">IF(OR($BK290&lt;&gt;Constants!$B$12,NOT($BO290)),"",BR290+BT290+BV290)</f>
        <v/>
      </c>
      <c r="BX290" s="119" t="str">
        <f aca="false">IF(OR($BK290&lt;&gt;Constants!$B$12,$AT290&lt;&gt;TRUE()),"",IF(NOT($AW290),TRUE(),IF($AY290="","",$AY290)))</f>
        <v/>
      </c>
      <c r="BY290" s="120" t="n">
        <f aca="false">IF(BX290="",FALSE(),IF(NOT($AW290),TRUE(),IF($AY290,ISNUMBER(X290),ISNUMBER(W290))))</f>
        <v>0</v>
      </c>
      <c r="BZ290" s="121" t="str">
        <f aca="false">IF(BY290,IF($AJ290,1,Constants!$B$22)*POWER(Constants!$B$23,MAX($AU290,0))*POWER(Constants!$B$24,MAX($AV290,0)),"")</f>
        <v/>
      </c>
      <c r="CA290" s="117" t="str">
        <f aca="false">IF(OR($BK290&lt;&gt;Constants!$B$12,NOT($BY290)),"",IF(NOT($AW290),0,Constants!$B$19*IF($AY290,1,MAX(0,MIN(1,(Constants!$B$20-W290)/Constants!$B$20)))))</f>
        <v/>
      </c>
      <c r="CB290" s="117" t="str">
        <f aca="false">IF(CA290="","",CA290*IF($AX290,1,Constants!$B$25)*BZ290)</f>
        <v/>
      </c>
      <c r="CC290" s="117" t="str">
        <f aca="false">IF(OR($BK290&lt;&gt;Constants!$B$12,NOT($BY290)),"",IF(NOT($AW290),0,IF(NOT($AY290),0,MAX(0,Constants!$B$21*(1-ABS(X290-$BM290)/$BM290)))))</f>
        <v/>
      </c>
      <c r="CD290" s="117" t="str">
        <f aca="false">IF(CC290="","",CC290*BZ290)</f>
        <v/>
      </c>
      <c r="CE290" s="117" t="str">
        <f aca="false">IF(OR($BK290&lt;&gt;Constants!$B$12,NOT($BY290)),"",IF(OR(NOT($AW290),NOT($AX290)),0,MIN(Constants!$B$18,(Constants!$B$29*$AZ290+Constants!$B$30*$BA290)*IF($AY290,1,MAX(0,MIN(1,(Constants!$B$20-W290)/Constants!$B$20))))))</f>
        <v/>
      </c>
      <c r="CF290" s="117" t="str">
        <f aca="false">IF(CE290="","",CE290*BZ290)</f>
        <v/>
      </c>
      <c r="CG290" s="122" t="str">
        <f aca="false">IF(OR($BK290&lt;&gt;Constants!$B$12,NOT($BY290)),"",CB290+CD290+CF290)</f>
        <v/>
      </c>
      <c r="CH290" s="119" t="n">
        <f aca="false">IF(OR(BN290="",BX290=""),TRUE(),BN290&lt;&gt;BX290)</f>
        <v>1</v>
      </c>
      <c r="CI290" s="117" t="str">
        <f aca="false">IF(OR($BK290&lt;&gt;Constants!$B$12,$BB290&lt;&gt;TRUE(),NOT($CH290)),"",IF(NOT($BE290),TRUE(),IF($BG290="","",$BG290)))</f>
        <v/>
      </c>
      <c r="CJ290" s="120" t="n">
        <f aca="false">IF(CI290="",FALSE(),IF(NOT($BE290),TRUE(),IF($BG290,ISNUMBER(AG290),ISNUMBER(AF290))))</f>
        <v>0</v>
      </c>
      <c r="CK290" s="121" t="str">
        <f aca="false">IF(CJ290,IF($AJ290,1,Constants!$B$22)*POWER(Constants!$B$23,MAX($BC290,0))*POWER(Constants!$B$24,MAX($BD290,0)),"")</f>
        <v/>
      </c>
      <c r="CL290" s="117" t="str">
        <f aca="false">IF(OR($BK290&lt;&gt;Constants!$B$12,NOT($CJ290)),"",IF(NOT($BE290),0,Constants!$B$19*IF($BG290,1,MAX(0,MIN(1,(Constants!$B$20-AF290)/Constants!$B$20)))))</f>
        <v/>
      </c>
      <c r="CM290" s="117" t="str">
        <f aca="false">IF(CL290="","",CL290*IF($BF290,1,Constants!$B$25)*CK290)</f>
        <v/>
      </c>
      <c r="CN290" s="117" t="str">
        <f aca="false">IF(OR($BK290&lt;&gt;Constants!$B$12,NOT($CJ290)),"",IF(NOT($BE290),0,IF(NOT($BG290),0,MAX(0,Constants!$B$21*(1-ABS(AG290-$BM290)/$BM290)))))</f>
        <v/>
      </c>
      <c r="CO290" s="117" t="str">
        <f aca="false">IF(CN290="","",CN290*CK290)</f>
        <v/>
      </c>
      <c r="CP290" s="117" t="str">
        <f aca="false">IF(OR($BK290&lt;&gt;Constants!$B$12,NOT($CJ290)),"",IF(OR(NOT($BE290),NOT($BF290)),0,MIN(Constants!$B$18,(Constants!$B$29*$BH290+Constants!$B$30*$BI290)*IF($BG290,1,MAX(0,MIN(1,(Constants!$B$20-AF290)/Constants!$B$20))))))</f>
        <v/>
      </c>
      <c r="CQ290" s="117" t="str">
        <f aca="false">IF(CP290="","",CP290*CK290)</f>
        <v/>
      </c>
      <c r="CR290" s="122" t="str">
        <f aca="false">IF(OR($BK290&lt;&gt;Constants!$B$12,NOT($CJ290)),"",CM290+CO290+CQ290)</f>
        <v/>
      </c>
      <c r="CS290" s="116" t="str">
        <f aca="false">IF(OR($BK290&lt;&gt;Constants!$B$12,ISBLANK($C290)),"",BW290)</f>
        <v/>
      </c>
      <c r="CT290" s="117" t="str">
        <f aca="false">IF(OR($BK290&lt;&gt;Constants!$B$12,ISBLANK($C290)),"",CG290)</f>
        <v/>
      </c>
      <c r="CU290" s="118" t="str">
        <f aca="false">IF(OR($BK290&lt;&gt;Constants!$B$12,ISBLANK($C290)),"",CR290)</f>
        <v/>
      </c>
      <c r="CV290" s="117" t="str">
        <f aca="false">IF(OR($BK290&lt;&gt;Constants!$B$12,ISBLANK($C290)),"",IF(COUNT(CS290:CU290)=0,0,MAX(CS290:CU290)))</f>
        <v/>
      </c>
      <c r="CW290" s="117" t="str">
        <f aca="false">IF($BK290&lt;&gt;Constants!$B$12,"",CV290)</f>
        <v/>
      </c>
      <c r="CX290" s="117" t="str">
        <f aca="false">IF(ISNUMBER(CW290), RANK(CW290,$CW$11:$CW$510), "")</f>
        <v/>
      </c>
      <c r="CY290" s="116" t="str">
        <f aca="false">IF(OR($BK290&lt;&gt;Constants!$B$12,ISBLANK($C290)),"",MAX(BT290,CD290,CO290))</f>
        <v/>
      </c>
      <c r="CZ290" s="117" t="str">
        <f aca="false">IF(ISNUMBER(CY290), RANK(CY290,CY$11:CY$510), "")</f>
        <v/>
      </c>
      <c r="DA290" s="117" t="str">
        <f aca="false">IF(OR($BK290&lt;&gt;Constants!$B$12,ISBLANK($C290)),"",MAX(AM290,AU290,IF($CH290,BC290,0)))</f>
        <v/>
      </c>
      <c r="DB290" s="117" t="str">
        <f aca="false">IF(ISNUMBER(DA290), RANK(DA290,DA$11:DA$510,1), "")</f>
        <v/>
      </c>
      <c r="DC290" s="117" t="str">
        <f aca="false">IF(OR($BK290&lt;&gt;Constants!$B$12,ISBLANK($C290)),"",MAX(BV290,CF290,CQ290))</f>
        <v/>
      </c>
      <c r="DD290" s="117" t="str">
        <f aca="false">IF(ISNUMBER(DC290),RANK(DC290,DC$11:DC$510),"")</f>
        <v/>
      </c>
      <c r="DE290" s="123" t="str">
        <f aca="false">IFERROR(IF(OR($BK290&lt;&gt;Constants!$B$12, ISBLANK($C290)),"",LARGE(CS290:CU290,2)), 0)</f>
        <v/>
      </c>
      <c r="DF290" s="118" t="str">
        <f aca="false">IF(ISNUMBER(DE290), RANK(DE290,DE$11:DE$510), "")</f>
        <v/>
      </c>
      <c r="DG290" s="117" t="str">
        <f aca="false">IF(ISBLANK($C290),"",IF(BK290=Constants!$B$12,RANK($CX290, $CX$11:$CX$510, 1)+
SUMPRODUCT(--($CX$11:$CX$510=$CX290),--($CZ290&gt;$CZ$11:$CZ$510))+
SUMPRODUCT(--($CX$11:$CX$510=$CX290),--($CZ290=$CZ$11:$CZ$510),--($DB290&gt;$DB$11:$DB$510))+
SUMPRODUCT(--($CX$11:$CX$510=$CX290),--($CZ290=$CZ$11:$CZ$510),--($DB290=$DB$11:$DB$510), --($DD290&gt;$DD$11:$DD$510))+
SUMPRODUCT(--($CX$11:$CX$510=$CX290),--($CZ290=$CZ$11:$CZ$510),--($DB290=$DB$11:$DB$510), --($DD290=$DD$11:$DD$510), --($DF290&gt;$DF$11:$DF$510))
,BK290)
)</f>
        <v/>
      </c>
      <c r="DH290" s="117" t="str">
        <f aca="false">IF(ISBLANK(C290),"",IF(BK290&lt;&gt;Constants!$B$12, BK290, CX290-DG290))</f>
        <v/>
      </c>
      <c r="DI290" s="118"/>
      <c r="DJ290" s="124"/>
      <c r="DK290" s="125" t="str">
        <f aca="false">IF(ISBLANK($C290),"",IF($BK290=Constants!$B$13,$BM290,""))</f>
        <v/>
      </c>
      <c r="DL290" s="124" t="str">
        <f aca="false">IF(ISBLANK($C290),"",IF($BK290&lt;&gt;Constants!$B$12,"",IF(COUNT($CS290:$CU290)=0,"",MATCH($CV290,$CS290:$CU290,0))))</f>
        <v/>
      </c>
      <c r="DM290" s="126" t="str">
        <f aca="false">IF(ISNUMBER($DL290),CHOOSE($DL290,$BR290,$CB290,$CM290),"")</f>
        <v/>
      </c>
      <c r="DN290" s="126" t="str">
        <f aca="false">IF(ISNUMBER($DL290),CHOOSE($DL290,$BT290,$CD290,$CO290),"")</f>
        <v/>
      </c>
      <c r="DO290" s="126" t="str">
        <f aca="false">IF(ISNUMBER($DL290),CHOOSE($DL290,$BV290,$CF290,$CQ290),"")</f>
        <v/>
      </c>
      <c r="DP290" s="127" t="str">
        <f aca="false">IF(ISBLANK(C290),"",IF(BK290&lt;&gt;Constants!$B$12, BK290 ,CW290))</f>
        <v/>
      </c>
      <c r="DQ290" s="128" t="str">
        <f aca="false">IF(ISBLANK($C290),"",IF($BK290&lt;&gt;Constants!$B$12,$BK290,$BL290))</f>
        <v/>
      </c>
      <c r="DR290" s="128" t="str">
        <f aca="false">IF(ISBLANK(C290),"",DH290)</f>
        <v/>
      </c>
      <c r="DS290" s="128" t="str">
        <f aca="false">IF(ISBLANK(C290),"",DG290)</f>
        <v/>
      </c>
      <c r="DT290" s="129" t="str">
        <f aca="false">IF(ISBLANK(C290),
  "",
IF(DS290=Constants!$B$9,COUNTA($C$11:$C510)+2,IF(DS290=Constants!$B$10,COUNTA($C$11:$C510)+1,IF(DS290=Constants!$B$11,COUNTA($C$11:$C510),DS290))))</f>
        <v/>
      </c>
      <c r="DU290" s="3"/>
      <c r="DV290" s="130" t="n">
        <f aca="false">IF(OR(ISNUMBER(DS290),DS290="DQ",DS290="P",DS290="NS"),
    1,
    0
)</f>
        <v>0</v>
      </c>
      <c r="DW290" s="130" t="n">
        <v>280</v>
      </c>
      <c r="DX290" s="130" t="str">
        <f aca="false">IF(ISBLANK($C290),"",IF(ISNUMBER(DT290),DT290+ROW($B290)/1000,""))</f>
        <v/>
      </c>
      <c r="DY290" s="130" t="str">
        <f aca="false">IF(ISNUMBER(DX290), RANK(DX290,DX$11:DX$510,1), "")</f>
        <v/>
      </c>
      <c r="DZ290" s="130" t="str">
        <f aca="false">IF(ISBLANK($C290),
    "",
    $B290
)</f>
        <v/>
      </c>
      <c r="EA290" s="130" t="str">
        <f aca="false">IF(ISBLANK($C290),
    "",
    $C290
)</f>
        <v/>
      </c>
      <c r="EB290" s="130" t="str">
        <f aca="false">IF(ISBLANK($C290),
    "",
    $D290
)</f>
        <v/>
      </c>
      <c r="EC290" s="130" t="str">
        <f aca="false">IF(ISBLANK($C290),"",$DQ290)</f>
        <v/>
      </c>
      <c r="ED290" s="131" t="str">
        <f aca="false">DP290</f>
        <v/>
      </c>
      <c r="EE290" s="130" t="str">
        <f aca="false">IF(ISBLANK($C290),
    "",
    DS290
)</f>
        <v/>
      </c>
      <c r="EF290" s="132" t="str">
        <f aca="false">IF(DW290&gt;DV$10,
    "",
    VLOOKUP(DW290,DY$11:EE788,7,FALSE())
)</f>
        <v/>
      </c>
      <c r="EG290" s="133" t="str">
        <f aca="false">IF(DW290&gt;DV$10,
    "",
    VLOOKUP(DW290,DY$11:EE788,2,FALSE())
)</f>
        <v/>
      </c>
      <c r="EH290" s="133" t="str">
        <f aca="false">IF(DW290&gt;DV$10,
    "",
    VLOOKUP(DW290,DY$11:EE788,3,FALSE())
)</f>
        <v/>
      </c>
      <c r="EI290" s="133" t="str">
        <f aca="false">IF(DW290&gt;DV$10,
    "",
    VLOOKUP(DW290,DY$11:EE788,4,FALSE())
)</f>
        <v/>
      </c>
      <c r="EJ290" s="134" t="str">
        <f aca="false">IF(DW290&gt;DV$10,
    "",
    VLOOKUP(DW290,DY$11:EE788,6,FALSE())
)</f>
        <v/>
      </c>
      <c r="EK290" s="59"/>
    </row>
    <row r="291" customFormat="false" ht="15.75" hidden="false" customHeight="false" outlineLevel="0" collapsed="false">
      <c r="A291" s="3"/>
      <c r="B291" s="153"/>
      <c r="C291" s="154"/>
      <c r="D291" s="135"/>
      <c r="E291" s="158"/>
      <c r="F291" s="137"/>
      <c r="G291" s="137"/>
      <c r="H291" s="138"/>
      <c r="I291" s="139"/>
      <c r="J291" s="140"/>
      <c r="K291" s="140"/>
      <c r="L291" s="140"/>
      <c r="M291" s="140"/>
      <c r="N291" s="141"/>
      <c r="O291" s="142"/>
      <c r="P291" s="137"/>
      <c r="Q291" s="138"/>
      <c r="R291" s="139"/>
      <c r="S291" s="140"/>
      <c r="T291" s="140"/>
      <c r="U291" s="140"/>
      <c r="V291" s="140"/>
      <c r="W291" s="141"/>
      <c r="X291" s="142"/>
      <c r="Y291" s="137"/>
      <c r="Z291" s="138"/>
      <c r="AA291" s="139"/>
      <c r="AB291" s="140"/>
      <c r="AC291" s="140"/>
      <c r="AD291" s="140"/>
      <c r="AE291" s="140"/>
      <c r="AF291" s="141"/>
      <c r="AG291" s="143"/>
      <c r="AH291" s="139"/>
      <c r="AI291" s="116"/>
      <c r="AJ291" s="116" t="str">
        <f aca="false">IF(ISBLANK($C291),
  "",
IF(E291=Constants!$B$7,
  TRUE(),
IF(E291=Constants!$B$8,
  FALSE(),
  TRUE()
)))</f>
        <v/>
      </c>
      <c r="AK291" s="117" t="str">
        <f aca="false">IF(ISBLANK($C291),"",IF(F291=Constants!$B$8,FALSE(),TRUE()))</f>
        <v/>
      </c>
      <c r="AL291" s="117" t="str">
        <f aca="false">IF(ISBLANK($C291),"",COUNTA($G291:$O291)&gt;0)</f>
        <v/>
      </c>
      <c r="AM291" s="117" t="str">
        <f aca="false">IF(OR(ISBLANK($C291),$AL291&lt;&gt;TRUE()),"",IF(ISBLANK(G291),Constants!$B$27,MAX(0,G291)))</f>
        <v/>
      </c>
      <c r="AN291" s="117" t="str">
        <f aca="false">IF(OR(ISBLANK($C291),$AL291&lt;&gt;TRUE()),"",IF(ISBLANK(H291),Constants!$B$28,MAX(0,H291)))</f>
        <v/>
      </c>
      <c r="AO291" s="117" t="str">
        <f aca="false">IF(OR(ISBLANK($C291),$AL291&lt;&gt;TRUE()),"",IF(J291=Constants!$B$7,TRUE(),IF(J291=Constants!$B$8,FALSE(),TRUE())))</f>
        <v/>
      </c>
      <c r="AP291" s="117" t="str">
        <f aca="false">IF(OR(ISBLANK($C291),$AL291&lt;&gt;TRUE()),"",IF(I291=Constants!$B$7,TRUE(),IF(I291=Constants!$B$8,FALSE(),TRUE())))</f>
        <v/>
      </c>
      <c r="AQ291" s="117" t="str">
        <f aca="false">IF(OR(ISBLANK($C291),$AL291&lt;&gt;TRUE()),"",IF(K291=Constants!$B$33,TRUE(),IF(K291=Constants!$B$34,FALSE(),IF(AND(ISNUMBER(O291),OR(ISBLANK(N291),N291=0)),TRUE(),IF(AND(ISBLANK(O291),ISNUMBER(N291),N291&lt;&gt;0),FALSE(),"")))))</f>
        <v/>
      </c>
      <c r="AR291" s="117" t="str">
        <f aca="false">IF(OR(ISBLANK($C291),$AL291&lt;&gt;TRUE()),"",IF(ISBLANK(L291),Constants!$B$35,MAX(0,MIN(Constants!$B$31,L291))))</f>
        <v/>
      </c>
      <c r="AS291" s="117" t="str">
        <f aca="false">IF(OR(ISBLANK($C291),$AL291&lt;&gt;TRUE()),"",IF(ISBLANK(M291),Constants!$B$35,MAX(0,MIN(Constants!$B$32,M291))))</f>
        <v/>
      </c>
      <c r="AT291" s="117" t="str">
        <f aca="false">IF(ISBLANK($C291),"",COUNTA($P291:$X291)&gt;0)</f>
        <v/>
      </c>
      <c r="AU291" s="117" t="str">
        <f aca="false">IF(OR(ISBLANK($C291),$AT291&lt;&gt;TRUE()),"",IF(ISBLANK(P291),Constants!$B$27,MAX(0,P291)))</f>
        <v/>
      </c>
      <c r="AV291" s="117" t="str">
        <f aca="false">IF(OR(ISBLANK($C291),$AT291&lt;&gt;TRUE()),"",IF(ISBLANK(Q291),Constants!$B$28,MAX(0,Q291)))</f>
        <v/>
      </c>
      <c r="AW291" s="117" t="str">
        <f aca="false">IF(OR(ISBLANK($C291),$AT291&lt;&gt;TRUE()),"",IF(S291=Constants!$B$7,TRUE(),IF(S291=Constants!$B$8,FALSE(),TRUE())))</f>
        <v/>
      </c>
      <c r="AX291" s="117" t="str">
        <f aca="false">IF(OR(ISBLANK($C291),$AT291&lt;&gt;TRUE()),"",IF(R291=Constants!$B$7,TRUE(),IF(R291=Constants!$B$8,FALSE(),TRUE())))</f>
        <v/>
      </c>
      <c r="AY291" s="117" t="str">
        <f aca="false">IF(OR(ISBLANK($C291),$AT291&lt;&gt;TRUE()),"",IF(T291=Constants!$B$33,TRUE(),IF(T291=Constants!$B$34,FALSE(),IF(AND(ISNUMBER(X291),OR(ISBLANK(W291),W291=0)),TRUE(),IF(AND(ISBLANK(X291),ISNUMBER(W291),W291&lt;&gt;0),FALSE(),"")))))</f>
        <v/>
      </c>
      <c r="AZ291" s="117" t="str">
        <f aca="false">IF(OR(ISBLANK($C291),$AT291&lt;&gt;TRUE()),"",IF(ISBLANK(U291),Constants!$B$35,MAX(0,MIN(Constants!$B$31,U291))))</f>
        <v/>
      </c>
      <c r="BA291" s="117" t="str">
        <f aca="false">IF(OR(ISBLANK($C291),$AT291&lt;&gt;TRUE()),"",IF(ISBLANK(V291),Constants!$B$35,MAX(0,MIN(Constants!$B$32,V291))))</f>
        <v/>
      </c>
      <c r="BB291" s="117" t="str">
        <f aca="false">IF(ISBLANK($C291),"",COUNTA($Y291:$AG291)&gt;0)</f>
        <v/>
      </c>
      <c r="BC291" s="117" t="str">
        <f aca="false">IF(OR(ISBLANK($C291),$BB291&lt;&gt;TRUE()),"",IF(ISBLANK(Y291),Constants!$B$27,MAX(0,Y291)))</f>
        <v/>
      </c>
      <c r="BD291" s="117" t="str">
        <f aca="false">IF(OR(ISBLANK($C291),$BB291&lt;&gt;TRUE()),"",IF(ISBLANK(Z291),Constants!$B$28,MAX(0,Z291)))</f>
        <v/>
      </c>
      <c r="BE291" s="117" t="str">
        <f aca="false">IF(OR(ISBLANK($C291),$BB291&lt;&gt;TRUE()),"",IF(AB291=Constants!$B$7,TRUE(),IF(AB291=Constants!$B$8,FALSE(),TRUE())))</f>
        <v/>
      </c>
      <c r="BF291" s="117" t="str">
        <f aca="false">IF(OR(ISBLANK($C291),$BB291&lt;&gt;TRUE()),"",IF(AA291=Constants!$B$7,TRUE(),IF(AA291=Constants!$B$8,FALSE(),TRUE())))</f>
        <v/>
      </c>
      <c r="BG291" s="117" t="str">
        <f aca="false">IF(OR(ISBLANK($C291),$BB291&lt;&gt;TRUE()),"",IF(AC291=Constants!$B$33,TRUE(),IF(AC291=Constants!$B$34,FALSE(),IF(AND(ISNUMBER(AG291),OR(ISBLANK(AF291),AF291=0)),TRUE(),IF(AND(ISBLANK(AG291),ISNUMBER(AF291),AF291&lt;&gt;0),FALSE(),"")))))</f>
        <v/>
      </c>
      <c r="BH291" s="117" t="str">
        <f aca="false">IF(OR(ISBLANK($C291),$BB291&lt;&gt;TRUE()),"",IF(ISBLANK(AD291),Constants!$B$35,MAX(0,MIN(Constants!$B$31,AD291))))</f>
        <v/>
      </c>
      <c r="BI291" s="117" t="str">
        <f aca="false">IF(OR(ISBLANK($C291),$BB291&lt;&gt;TRUE()),"",IF(ISBLANK(AE291),Constants!$B$35,MAX(0,MIN(Constants!$B$32,AE291))))</f>
        <v/>
      </c>
      <c r="BJ291" s="118" t="str">
        <f aca="false">IF(ISBLANK($C291),
  "",
IF(AH291=Constants!$B$7,
  TRUE(),
IF(AH291=Constants!$B$8,
  FALSE(),
  FALSE()
)))</f>
        <v/>
      </c>
      <c r="BK291" s="117" t="str">
        <f aca="false">IF(ISBLANK($C291),"",IF($BJ291,Constants!$B$9,IF(COUNTA($E291:$AH291)=0,Constants!$B$10,IF(NOT($AK291),Constants!$B$11,IF(AND(NOT(ISNUMBER($BM291)),COUNTA($O291,$X291,$AG291)&gt;0),Constants!$B$13,Constants!$B$12)))))</f>
        <v/>
      </c>
      <c r="BL291" s="117" t="str">
        <f aca="false">IF(ISBLANK($C291),"",IF($BK291&lt;&gt;Constants!$B$12,$BK291,Constants!$B$4))</f>
        <v/>
      </c>
      <c r="BM291" s="116" t="str">
        <f aca="false">IF(OR(ISBLANK($D$8), NOT(ISNUMBER($D$8))), Constants!$B$17,$D$8)</f>
        <v>ERROR: Set Target Time in cell D8</v>
      </c>
      <c r="BN291" s="119" t="str">
        <f aca="false">IF(OR($BK291&lt;&gt;Constants!$B$12,$AL291&lt;&gt;TRUE()),"",IF(NOT($AO291),TRUE(),IF($AQ291="","",$AQ291)))</f>
        <v/>
      </c>
      <c r="BO291" s="120" t="n">
        <f aca="false">IF(BN291="",FALSE(),IF(NOT($AO291),TRUE(),IF($AQ291,ISNUMBER(O291),ISNUMBER(N291))))</f>
        <v>0</v>
      </c>
      <c r="BP291" s="121" t="str">
        <f aca="false">IF(BO291,IF($AJ291,1,Constants!$B$22)*POWER(Constants!$B$23,MAX($AM291,0))*POWER(Constants!$B$24,MAX($AN291,0)),"")</f>
        <v/>
      </c>
      <c r="BQ291" s="117" t="str">
        <f aca="false">IF(OR($BK291&lt;&gt;Constants!$B$12,NOT($BO291)),"",IF(NOT($AO291),0,Constants!$B$19*IF($AQ291,1,MAX(0,MIN(1,(Constants!$B$20-N291)/Constants!$B$20)))))</f>
        <v/>
      </c>
      <c r="BR291" s="117" t="str">
        <f aca="false">IF(BQ291="","",BQ291*IF($AP291,1,Constants!$B$25)*BP291)</f>
        <v/>
      </c>
      <c r="BS291" s="117" t="str">
        <f aca="false">IF(OR($BK291&lt;&gt;Constants!$B$12,NOT($BO291)),"",IF(NOT($AO291),0,IF(NOT($AQ291),0,MAX(0,Constants!$B$21*(1-ABS(O291-$BM291)/$BM291)))))</f>
        <v/>
      </c>
      <c r="BT291" s="117" t="str">
        <f aca="false">IF(BS291="","",BS291*BP291)</f>
        <v/>
      </c>
      <c r="BU291" s="117" t="str">
        <f aca="false">IF(OR($BK291&lt;&gt;Constants!$B$12,NOT($BO291)),"",IF(OR(NOT($AO291),NOT($AP291)),0,MIN(Constants!$B$18,(Constants!$B$29*$AR291+Constants!$B$30*$AS291)*IF($AQ291,1,MAX(0,MIN(1,(Constants!$B$20-N291)/Constants!$B$20))))))</f>
        <v/>
      </c>
      <c r="BV291" s="117" t="str">
        <f aca="false">IF(BU291="","",BU291*BP291)</f>
        <v/>
      </c>
      <c r="BW291" s="122" t="str">
        <f aca="false">IF(OR($BK291&lt;&gt;Constants!$B$12,NOT($BO291)),"",BR291+BT291+BV291)</f>
        <v/>
      </c>
      <c r="BX291" s="119" t="str">
        <f aca="false">IF(OR($BK291&lt;&gt;Constants!$B$12,$AT291&lt;&gt;TRUE()),"",IF(NOT($AW291),TRUE(),IF($AY291="","",$AY291)))</f>
        <v/>
      </c>
      <c r="BY291" s="120" t="n">
        <f aca="false">IF(BX291="",FALSE(),IF(NOT($AW291),TRUE(),IF($AY291,ISNUMBER(X291),ISNUMBER(W291))))</f>
        <v>0</v>
      </c>
      <c r="BZ291" s="121" t="str">
        <f aca="false">IF(BY291,IF($AJ291,1,Constants!$B$22)*POWER(Constants!$B$23,MAX($AU291,0))*POWER(Constants!$B$24,MAX($AV291,0)),"")</f>
        <v/>
      </c>
      <c r="CA291" s="117" t="str">
        <f aca="false">IF(OR($BK291&lt;&gt;Constants!$B$12,NOT($BY291)),"",IF(NOT($AW291),0,Constants!$B$19*IF($AY291,1,MAX(0,MIN(1,(Constants!$B$20-W291)/Constants!$B$20)))))</f>
        <v/>
      </c>
      <c r="CB291" s="117" t="str">
        <f aca="false">IF(CA291="","",CA291*IF($AX291,1,Constants!$B$25)*BZ291)</f>
        <v/>
      </c>
      <c r="CC291" s="117" t="str">
        <f aca="false">IF(OR($BK291&lt;&gt;Constants!$B$12,NOT($BY291)),"",IF(NOT($AW291),0,IF(NOT($AY291),0,MAX(0,Constants!$B$21*(1-ABS(X291-$BM291)/$BM291)))))</f>
        <v/>
      </c>
      <c r="CD291" s="117" t="str">
        <f aca="false">IF(CC291="","",CC291*BZ291)</f>
        <v/>
      </c>
      <c r="CE291" s="117" t="str">
        <f aca="false">IF(OR($BK291&lt;&gt;Constants!$B$12,NOT($BY291)),"",IF(OR(NOT($AW291),NOT($AX291)),0,MIN(Constants!$B$18,(Constants!$B$29*$AZ291+Constants!$B$30*$BA291)*IF($AY291,1,MAX(0,MIN(1,(Constants!$B$20-W291)/Constants!$B$20))))))</f>
        <v/>
      </c>
      <c r="CF291" s="117" t="str">
        <f aca="false">IF(CE291="","",CE291*BZ291)</f>
        <v/>
      </c>
      <c r="CG291" s="122" t="str">
        <f aca="false">IF(OR($BK291&lt;&gt;Constants!$B$12,NOT($BY291)),"",CB291+CD291+CF291)</f>
        <v/>
      </c>
      <c r="CH291" s="119" t="n">
        <f aca="false">IF(OR(BN291="",BX291=""),TRUE(),BN291&lt;&gt;BX291)</f>
        <v>1</v>
      </c>
      <c r="CI291" s="117" t="str">
        <f aca="false">IF(OR($BK291&lt;&gt;Constants!$B$12,$BB291&lt;&gt;TRUE(),NOT($CH291)),"",IF(NOT($BE291),TRUE(),IF($BG291="","",$BG291)))</f>
        <v/>
      </c>
      <c r="CJ291" s="120" t="n">
        <f aca="false">IF(CI291="",FALSE(),IF(NOT($BE291),TRUE(),IF($BG291,ISNUMBER(AG291),ISNUMBER(AF291))))</f>
        <v>0</v>
      </c>
      <c r="CK291" s="121" t="str">
        <f aca="false">IF(CJ291,IF($AJ291,1,Constants!$B$22)*POWER(Constants!$B$23,MAX($BC291,0))*POWER(Constants!$B$24,MAX($BD291,0)),"")</f>
        <v/>
      </c>
      <c r="CL291" s="117" t="str">
        <f aca="false">IF(OR($BK291&lt;&gt;Constants!$B$12,NOT($CJ291)),"",IF(NOT($BE291),0,Constants!$B$19*IF($BG291,1,MAX(0,MIN(1,(Constants!$B$20-AF291)/Constants!$B$20)))))</f>
        <v/>
      </c>
      <c r="CM291" s="117" t="str">
        <f aca="false">IF(CL291="","",CL291*IF($BF291,1,Constants!$B$25)*CK291)</f>
        <v/>
      </c>
      <c r="CN291" s="117" t="str">
        <f aca="false">IF(OR($BK291&lt;&gt;Constants!$B$12,NOT($CJ291)),"",IF(NOT($BE291),0,IF(NOT($BG291),0,MAX(0,Constants!$B$21*(1-ABS(AG291-$BM291)/$BM291)))))</f>
        <v/>
      </c>
      <c r="CO291" s="117" t="str">
        <f aca="false">IF(CN291="","",CN291*CK291)</f>
        <v/>
      </c>
      <c r="CP291" s="117" t="str">
        <f aca="false">IF(OR($BK291&lt;&gt;Constants!$B$12,NOT($CJ291)),"",IF(OR(NOT($BE291),NOT($BF291)),0,MIN(Constants!$B$18,(Constants!$B$29*$BH291+Constants!$B$30*$BI291)*IF($BG291,1,MAX(0,MIN(1,(Constants!$B$20-AF291)/Constants!$B$20))))))</f>
        <v/>
      </c>
      <c r="CQ291" s="117" t="str">
        <f aca="false">IF(CP291="","",CP291*CK291)</f>
        <v/>
      </c>
      <c r="CR291" s="122" t="str">
        <f aca="false">IF(OR($BK291&lt;&gt;Constants!$B$12,NOT($CJ291)),"",CM291+CO291+CQ291)</f>
        <v/>
      </c>
      <c r="CS291" s="116" t="str">
        <f aca="false">IF(OR($BK291&lt;&gt;Constants!$B$12,ISBLANK($C291)),"",BW291)</f>
        <v/>
      </c>
      <c r="CT291" s="117" t="str">
        <f aca="false">IF(OR($BK291&lt;&gt;Constants!$B$12,ISBLANK($C291)),"",CG291)</f>
        <v/>
      </c>
      <c r="CU291" s="118" t="str">
        <f aca="false">IF(OR($BK291&lt;&gt;Constants!$B$12,ISBLANK($C291)),"",CR291)</f>
        <v/>
      </c>
      <c r="CV291" s="117" t="str">
        <f aca="false">IF(OR($BK291&lt;&gt;Constants!$B$12,ISBLANK($C291)),"",IF(COUNT(CS291:CU291)=0,0,MAX(CS291:CU291)))</f>
        <v/>
      </c>
      <c r="CW291" s="117" t="str">
        <f aca="false">IF($BK291&lt;&gt;Constants!$B$12,"",CV291)</f>
        <v/>
      </c>
      <c r="CX291" s="117" t="str">
        <f aca="false">IF(ISNUMBER(CW291), RANK(CW291,$CW$11:$CW$510), "")</f>
        <v/>
      </c>
      <c r="CY291" s="116" t="str">
        <f aca="false">IF(OR($BK291&lt;&gt;Constants!$B$12,ISBLANK($C291)),"",MAX(BT291,CD291,CO291))</f>
        <v/>
      </c>
      <c r="CZ291" s="117" t="str">
        <f aca="false">IF(ISNUMBER(CY291), RANK(CY291,CY$11:CY$510), "")</f>
        <v/>
      </c>
      <c r="DA291" s="117" t="str">
        <f aca="false">IF(OR($BK291&lt;&gt;Constants!$B$12,ISBLANK($C291)),"",MAX(AM291,AU291,IF($CH291,BC291,0)))</f>
        <v/>
      </c>
      <c r="DB291" s="117" t="str">
        <f aca="false">IF(ISNUMBER(DA291), RANK(DA291,DA$11:DA$510,1), "")</f>
        <v/>
      </c>
      <c r="DC291" s="117" t="str">
        <f aca="false">IF(OR($BK291&lt;&gt;Constants!$B$12,ISBLANK($C291)),"",MAX(BV291,CF291,CQ291))</f>
        <v/>
      </c>
      <c r="DD291" s="117" t="str">
        <f aca="false">IF(ISNUMBER(DC291),RANK(DC291,DC$11:DC$510),"")</f>
        <v/>
      </c>
      <c r="DE291" s="123" t="str">
        <f aca="false">IFERROR(IF(OR($BK291&lt;&gt;Constants!$B$12, ISBLANK($C291)),"",LARGE(CS291:CU291,2)), 0)</f>
        <v/>
      </c>
      <c r="DF291" s="118" t="str">
        <f aca="false">IF(ISNUMBER(DE291), RANK(DE291,DE$11:DE$510), "")</f>
        <v/>
      </c>
      <c r="DG291" s="117" t="str">
        <f aca="false">IF(ISBLANK($C291),"",IF(BK291=Constants!$B$12,RANK($CX291, $CX$11:$CX$510, 1)+
SUMPRODUCT(--($CX$11:$CX$510=$CX291),--($CZ291&gt;$CZ$11:$CZ$510))+
SUMPRODUCT(--($CX$11:$CX$510=$CX291),--($CZ291=$CZ$11:$CZ$510),--($DB291&gt;$DB$11:$DB$510))+
SUMPRODUCT(--($CX$11:$CX$510=$CX291),--($CZ291=$CZ$11:$CZ$510),--($DB291=$DB$11:$DB$510), --($DD291&gt;$DD$11:$DD$510))+
SUMPRODUCT(--($CX$11:$CX$510=$CX291),--($CZ291=$CZ$11:$CZ$510),--($DB291=$DB$11:$DB$510), --($DD291=$DD$11:$DD$510), --($DF291&gt;$DF$11:$DF$510))
,BK291)
)</f>
        <v/>
      </c>
      <c r="DH291" s="117" t="str">
        <f aca="false">IF(ISBLANK(C291),"",IF(BK291&lt;&gt;Constants!$B$12, BK291, CX291-DG291))</f>
        <v/>
      </c>
      <c r="DI291" s="118"/>
      <c r="DJ291" s="124"/>
      <c r="DK291" s="125" t="str">
        <f aca="false">IF(ISBLANK($C291),"",IF($BK291=Constants!$B$13,$BM291,""))</f>
        <v/>
      </c>
      <c r="DL291" s="124" t="str">
        <f aca="false">IF(ISBLANK($C291),"",IF($BK291&lt;&gt;Constants!$B$12,"",IF(COUNT($CS291:$CU291)=0,"",MATCH($CV291,$CS291:$CU291,0))))</f>
        <v/>
      </c>
      <c r="DM291" s="126" t="str">
        <f aca="false">IF(ISNUMBER($DL291),CHOOSE($DL291,$BR291,$CB291,$CM291),"")</f>
        <v/>
      </c>
      <c r="DN291" s="126" t="str">
        <f aca="false">IF(ISNUMBER($DL291),CHOOSE($DL291,$BT291,$CD291,$CO291),"")</f>
        <v/>
      </c>
      <c r="DO291" s="126" t="str">
        <f aca="false">IF(ISNUMBER($DL291),CHOOSE($DL291,$BV291,$CF291,$CQ291),"")</f>
        <v/>
      </c>
      <c r="DP291" s="127" t="str">
        <f aca="false">IF(ISBLANK(C291),"",IF(BK291&lt;&gt;Constants!$B$12, BK291 ,CW291))</f>
        <v/>
      </c>
      <c r="DQ291" s="128" t="str">
        <f aca="false">IF(ISBLANK($C291),"",IF($BK291&lt;&gt;Constants!$B$12,$BK291,$BL291))</f>
        <v/>
      </c>
      <c r="DR291" s="128" t="str">
        <f aca="false">IF(ISBLANK(C291),"",DH291)</f>
        <v/>
      </c>
      <c r="DS291" s="128" t="str">
        <f aca="false">IF(ISBLANK(C291),"",DG291)</f>
        <v/>
      </c>
      <c r="DT291" s="129" t="str">
        <f aca="false">IF(ISBLANK(C291),
  "",
IF(DS291=Constants!$B$9,COUNTA($C$11:$C510)+2,IF(DS291=Constants!$B$10,COUNTA($C$11:$C510)+1,IF(DS291=Constants!$B$11,COUNTA($C$11:$C510),DS291))))</f>
        <v/>
      </c>
      <c r="DU291" s="3"/>
      <c r="DV291" s="130" t="n">
        <f aca="false">IF(OR(ISNUMBER(DS291),DS291="DQ",DS291="P",DS291="NS"),
    1,
    0
)</f>
        <v>0</v>
      </c>
      <c r="DW291" s="130" t="n">
        <v>281</v>
      </c>
      <c r="DX291" s="130" t="str">
        <f aca="false">IF(ISBLANK($C291),"",IF(ISNUMBER(DT291),DT291+ROW($B291)/1000,""))</f>
        <v/>
      </c>
      <c r="DY291" s="130" t="str">
        <f aca="false">IF(ISNUMBER(DX291), RANK(DX291,DX$11:DX$510,1), "")</f>
        <v/>
      </c>
      <c r="DZ291" s="130" t="str">
        <f aca="false">IF(ISBLANK($C291),
    "",
    $B291
)</f>
        <v/>
      </c>
      <c r="EA291" s="130" t="str">
        <f aca="false">IF(ISBLANK($C291),
    "",
    $C291
)</f>
        <v/>
      </c>
      <c r="EB291" s="130" t="str">
        <f aca="false">IF(ISBLANK($C291),
    "",
    $D291
)</f>
        <v/>
      </c>
      <c r="EC291" s="130" t="str">
        <f aca="false">IF(ISBLANK($C291),"",$DQ291)</f>
        <v/>
      </c>
      <c r="ED291" s="131" t="str">
        <f aca="false">DP291</f>
        <v/>
      </c>
      <c r="EE291" s="130" t="str">
        <f aca="false">IF(ISBLANK($C291),
    "",
    DS291
)</f>
        <v/>
      </c>
      <c r="EF291" s="132" t="str">
        <f aca="false">IF(DW291&gt;DV$10,
    "",
    VLOOKUP(DW291,DY$11:EE789,7,FALSE())
)</f>
        <v/>
      </c>
      <c r="EG291" s="133" t="str">
        <f aca="false">IF(DW291&gt;DV$10,
    "",
    VLOOKUP(DW291,DY$11:EE789,2,FALSE())
)</f>
        <v/>
      </c>
      <c r="EH291" s="133" t="str">
        <f aca="false">IF(DW291&gt;DV$10,
    "",
    VLOOKUP(DW291,DY$11:EE789,3,FALSE())
)</f>
        <v/>
      </c>
      <c r="EI291" s="133" t="str">
        <f aca="false">IF(DW291&gt;DV$10,
    "",
    VLOOKUP(DW291,DY$11:EE789,4,FALSE())
)</f>
        <v/>
      </c>
      <c r="EJ291" s="134" t="str">
        <f aca="false">IF(DW291&gt;DV$10,
    "",
    VLOOKUP(DW291,DY$11:EE789,6,FALSE())
)</f>
        <v/>
      </c>
      <c r="EK291" s="59"/>
    </row>
    <row r="292" customFormat="false" ht="15.75" hidden="false" customHeight="false" outlineLevel="0" collapsed="false">
      <c r="A292" s="3"/>
      <c r="B292" s="153"/>
      <c r="C292" s="154"/>
      <c r="D292" s="135"/>
      <c r="E292" s="158"/>
      <c r="F292" s="137"/>
      <c r="G292" s="137"/>
      <c r="H292" s="138"/>
      <c r="I292" s="139"/>
      <c r="J292" s="140"/>
      <c r="K292" s="140"/>
      <c r="L292" s="140"/>
      <c r="M292" s="140"/>
      <c r="N292" s="141"/>
      <c r="O292" s="142"/>
      <c r="P292" s="137"/>
      <c r="Q292" s="138"/>
      <c r="R292" s="139"/>
      <c r="S292" s="140"/>
      <c r="T292" s="140"/>
      <c r="U292" s="140"/>
      <c r="V292" s="140"/>
      <c r="W292" s="141"/>
      <c r="X292" s="142"/>
      <c r="Y292" s="137"/>
      <c r="Z292" s="138"/>
      <c r="AA292" s="139"/>
      <c r="AB292" s="140"/>
      <c r="AC292" s="140"/>
      <c r="AD292" s="140"/>
      <c r="AE292" s="140"/>
      <c r="AF292" s="141"/>
      <c r="AG292" s="143"/>
      <c r="AH292" s="139"/>
      <c r="AI292" s="116"/>
      <c r="AJ292" s="116" t="str">
        <f aca="false">IF(ISBLANK($C292),
  "",
IF(E292=Constants!$B$7,
  TRUE(),
IF(E292=Constants!$B$8,
  FALSE(),
  TRUE()
)))</f>
        <v/>
      </c>
      <c r="AK292" s="117" t="str">
        <f aca="false">IF(ISBLANK($C292),"",IF(F292=Constants!$B$8,FALSE(),TRUE()))</f>
        <v/>
      </c>
      <c r="AL292" s="117" t="str">
        <f aca="false">IF(ISBLANK($C292),"",COUNTA($G292:$O292)&gt;0)</f>
        <v/>
      </c>
      <c r="AM292" s="117" t="str">
        <f aca="false">IF(OR(ISBLANK($C292),$AL292&lt;&gt;TRUE()),"",IF(ISBLANK(G292),Constants!$B$27,MAX(0,G292)))</f>
        <v/>
      </c>
      <c r="AN292" s="117" t="str">
        <f aca="false">IF(OR(ISBLANK($C292),$AL292&lt;&gt;TRUE()),"",IF(ISBLANK(H292),Constants!$B$28,MAX(0,H292)))</f>
        <v/>
      </c>
      <c r="AO292" s="117" t="str">
        <f aca="false">IF(OR(ISBLANK($C292),$AL292&lt;&gt;TRUE()),"",IF(J292=Constants!$B$7,TRUE(),IF(J292=Constants!$B$8,FALSE(),TRUE())))</f>
        <v/>
      </c>
      <c r="AP292" s="117" t="str">
        <f aca="false">IF(OR(ISBLANK($C292),$AL292&lt;&gt;TRUE()),"",IF(I292=Constants!$B$7,TRUE(),IF(I292=Constants!$B$8,FALSE(),TRUE())))</f>
        <v/>
      </c>
      <c r="AQ292" s="117" t="str">
        <f aca="false">IF(OR(ISBLANK($C292),$AL292&lt;&gt;TRUE()),"",IF(K292=Constants!$B$33,TRUE(),IF(K292=Constants!$B$34,FALSE(),IF(AND(ISNUMBER(O292),OR(ISBLANK(N292),N292=0)),TRUE(),IF(AND(ISBLANK(O292),ISNUMBER(N292),N292&lt;&gt;0),FALSE(),"")))))</f>
        <v/>
      </c>
      <c r="AR292" s="117" t="str">
        <f aca="false">IF(OR(ISBLANK($C292),$AL292&lt;&gt;TRUE()),"",IF(ISBLANK(L292),Constants!$B$35,MAX(0,MIN(Constants!$B$31,L292))))</f>
        <v/>
      </c>
      <c r="AS292" s="117" t="str">
        <f aca="false">IF(OR(ISBLANK($C292),$AL292&lt;&gt;TRUE()),"",IF(ISBLANK(M292),Constants!$B$35,MAX(0,MIN(Constants!$B$32,M292))))</f>
        <v/>
      </c>
      <c r="AT292" s="117" t="str">
        <f aca="false">IF(ISBLANK($C292),"",COUNTA($P292:$X292)&gt;0)</f>
        <v/>
      </c>
      <c r="AU292" s="117" t="str">
        <f aca="false">IF(OR(ISBLANK($C292),$AT292&lt;&gt;TRUE()),"",IF(ISBLANK(P292),Constants!$B$27,MAX(0,P292)))</f>
        <v/>
      </c>
      <c r="AV292" s="117" t="str">
        <f aca="false">IF(OR(ISBLANK($C292),$AT292&lt;&gt;TRUE()),"",IF(ISBLANK(Q292),Constants!$B$28,MAX(0,Q292)))</f>
        <v/>
      </c>
      <c r="AW292" s="117" t="str">
        <f aca="false">IF(OR(ISBLANK($C292),$AT292&lt;&gt;TRUE()),"",IF(S292=Constants!$B$7,TRUE(),IF(S292=Constants!$B$8,FALSE(),TRUE())))</f>
        <v/>
      </c>
      <c r="AX292" s="117" t="str">
        <f aca="false">IF(OR(ISBLANK($C292),$AT292&lt;&gt;TRUE()),"",IF(R292=Constants!$B$7,TRUE(),IF(R292=Constants!$B$8,FALSE(),TRUE())))</f>
        <v/>
      </c>
      <c r="AY292" s="117" t="str">
        <f aca="false">IF(OR(ISBLANK($C292),$AT292&lt;&gt;TRUE()),"",IF(T292=Constants!$B$33,TRUE(),IF(T292=Constants!$B$34,FALSE(),IF(AND(ISNUMBER(X292),OR(ISBLANK(W292),W292=0)),TRUE(),IF(AND(ISBLANK(X292),ISNUMBER(W292),W292&lt;&gt;0),FALSE(),"")))))</f>
        <v/>
      </c>
      <c r="AZ292" s="117" t="str">
        <f aca="false">IF(OR(ISBLANK($C292),$AT292&lt;&gt;TRUE()),"",IF(ISBLANK(U292),Constants!$B$35,MAX(0,MIN(Constants!$B$31,U292))))</f>
        <v/>
      </c>
      <c r="BA292" s="117" t="str">
        <f aca="false">IF(OR(ISBLANK($C292),$AT292&lt;&gt;TRUE()),"",IF(ISBLANK(V292),Constants!$B$35,MAX(0,MIN(Constants!$B$32,V292))))</f>
        <v/>
      </c>
      <c r="BB292" s="117" t="str">
        <f aca="false">IF(ISBLANK($C292),"",COUNTA($Y292:$AG292)&gt;0)</f>
        <v/>
      </c>
      <c r="BC292" s="117" t="str">
        <f aca="false">IF(OR(ISBLANK($C292),$BB292&lt;&gt;TRUE()),"",IF(ISBLANK(Y292),Constants!$B$27,MAX(0,Y292)))</f>
        <v/>
      </c>
      <c r="BD292" s="117" t="str">
        <f aca="false">IF(OR(ISBLANK($C292),$BB292&lt;&gt;TRUE()),"",IF(ISBLANK(Z292),Constants!$B$28,MAX(0,Z292)))</f>
        <v/>
      </c>
      <c r="BE292" s="117" t="str">
        <f aca="false">IF(OR(ISBLANK($C292),$BB292&lt;&gt;TRUE()),"",IF(AB292=Constants!$B$7,TRUE(),IF(AB292=Constants!$B$8,FALSE(),TRUE())))</f>
        <v/>
      </c>
      <c r="BF292" s="117" t="str">
        <f aca="false">IF(OR(ISBLANK($C292),$BB292&lt;&gt;TRUE()),"",IF(AA292=Constants!$B$7,TRUE(),IF(AA292=Constants!$B$8,FALSE(),TRUE())))</f>
        <v/>
      </c>
      <c r="BG292" s="117" t="str">
        <f aca="false">IF(OR(ISBLANK($C292),$BB292&lt;&gt;TRUE()),"",IF(AC292=Constants!$B$33,TRUE(),IF(AC292=Constants!$B$34,FALSE(),IF(AND(ISNUMBER(AG292),OR(ISBLANK(AF292),AF292=0)),TRUE(),IF(AND(ISBLANK(AG292),ISNUMBER(AF292),AF292&lt;&gt;0),FALSE(),"")))))</f>
        <v/>
      </c>
      <c r="BH292" s="117" t="str">
        <f aca="false">IF(OR(ISBLANK($C292),$BB292&lt;&gt;TRUE()),"",IF(ISBLANK(AD292),Constants!$B$35,MAX(0,MIN(Constants!$B$31,AD292))))</f>
        <v/>
      </c>
      <c r="BI292" s="117" t="str">
        <f aca="false">IF(OR(ISBLANK($C292),$BB292&lt;&gt;TRUE()),"",IF(ISBLANK(AE292),Constants!$B$35,MAX(0,MIN(Constants!$B$32,AE292))))</f>
        <v/>
      </c>
      <c r="BJ292" s="118" t="str">
        <f aca="false">IF(ISBLANK($C292),
  "",
IF(AH292=Constants!$B$7,
  TRUE(),
IF(AH292=Constants!$B$8,
  FALSE(),
  FALSE()
)))</f>
        <v/>
      </c>
      <c r="BK292" s="117" t="str">
        <f aca="false">IF(ISBLANK($C292),"",IF($BJ292,Constants!$B$9,IF(COUNTA($E292:$AH292)=0,Constants!$B$10,IF(NOT($AK292),Constants!$B$11,IF(AND(NOT(ISNUMBER($BM292)),COUNTA($O292,$X292,$AG292)&gt;0),Constants!$B$13,Constants!$B$12)))))</f>
        <v/>
      </c>
      <c r="BL292" s="117" t="str">
        <f aca="false">IF(ISBLANK($C292),"",IF($BK292&lt;&gt;Constants!$B$12,$BK292,Constants!$B$4))</f>
        <v/>
      </c>
      <c r="BM292" s="116" t="str">
        <f aca="false">IF(OR(ISBLANK($D$8), NOT(ISNUMBER($D$8))), Constants!$B$17,$D$8)</f>
        <v>ERROR: Set Target Time in cell D8</v>
      </c>
      <c r="BN292" s="119" t="str">
        <f aca="false">IF(OR($BK292&lt;&gt;Constants!$B$12,$AL292&lt;&gt;TRUE()),"",IF(NOT($AO292),TRUE(),IF($AQ292="","",$AQ292)))</f>
        <v/>
      </c>
      <c r="BO292" s="120" t="n">
        <f aca="false">IF(BN292="",FALSE(),IF(NOT($AO292),TRUE(),IF($AQ292,ISNUMBER(O292),ISNUMBER(N292))))</f>
        <v>0</v>
      </c>
      <c r="BP292" s="121" t="str">
        <f aca="false">IF(BO292,IF($AJ292,1,Constants!$B$22)*POWER(Constants!$B$23,MAX($AM292,0))*POWER(Constants!$B$24,MAX($AN292,0)),"")</f>
        <v/>
      </c>
      <c r="BQ292" s="117" t="str">
        <f aca="false">IF(OR($BK292&lt;&gt;Constants!$B$12,NOT($BO292)),"",IF(NOT($AO292),0,Constants!$B$19*IF($AQ292,1,MAX(0,MIN(1,(Constants!$B$20-N292)/Constants!$B$20)))))</f>
        <v/>
      </c>
      <c r="BR292" s="117" t="str">
        <f aca="false">IF(BQ292="","",BQ292*IF($AP292,1,Constants!$B$25)*BP292)</f>
        <v/>
      </c>
      <c r="BS292" s="117" t="str">
        <f aca="false">IF(OR($BK292&lt;&gt;Constants!$B$12,NOT($BO292)),"",IF(NOT($AO292),0,IF(NOT($AQ292),0,MAX(0,Constants!$B$21*(1-ABS(O292-$BM292)/$BM292)))))</f>
        <v/>
      </c>
      <c r="BT292" s="117" t="str">
        <f aca="false">IF(BS292="","",BS292*BP292)</f>
        <v/>
      </c>
      <c r="BU292" s="117" t="str">
        <f aca="false">IF(OR($BK292&lt;&gt;Constants!$B$12,NOT($BO292)),"",IF(OR(NOT($AO292),NOT($AP292)),0,MIN(Constants!$B$18,(Constants!$B$29*$AR292+Constants!$B$30*$AS292)*IF($AQ292,1,MAX(0,MIN(1,(Constants!$B$20-N292)/Constants!$B$20))))))</f>
        <v/>
      </c>
      <c r="BV292" s="117" t="str">
        <f aca="false">IF(BU292="","",BU292*BP292)</f>
        <v/>
      </c>
      <c r="BW292" s="122" t="str">
        <f aca="false">IF(OR($BK292&lt;&gt;Constants!$B$12,NOT($BO292)),"",BR292+BT292+BV292)</f>
        <v/>
      </c>
      <c r="BX292" s="119" t="str">
        <f aca="false">IF(OR($BK292&lt;&gt;Constants!$B$12,$AT292&lt;&gt;TRUE()),"",IF(NOT($AW292),TRUE(),IF($AY292="","",$AY292)))</f>
        <v/>
      </c>
      <c r="BY292" s="120" t="n">
        <f aca="false">IF(BX292="",FALSE(),IF(NOT($AW292),TRUE(),IF($AY292,ISNUMBER(X292),ISNUMBER(W292))))</f>
        <v>0</v>
      </c>
      <c r="BZ292" s="121" t="str">
        <f aca="false">IF(BY292,IF($AJ292,1,Constants!$B$22)*POWER(Constants!$B$23,MAX($AU292,0))*POWER(Constants!$B$24,MAX($AV292,0)),"")</f>
        <v/>
      </c>
      <c r="CA292" s="117" t="str">
        <f aca="false">IF(OR($BK292&lt;&gt;Constants!$B$12,NOT($BY292)),"",IF(NOT($AW292),0,Constants!$B$19*IF($AY292,1,MAX(0,MIN(1,(Constants!$B$20-W292)/Constants!$B$20)))))</f>
        <v/>
      </c>
      <c r="CB292" s="117" t="str">
        <f aca="false">IF(CA292="","",CA292*IF($AX292,1,Constants!$B$25)*BZ292)</f>
        <v/>
      </c>
      <c r="CC292" s="117" t="str">
        <f aca="false">IF(OR($BK292&lt;&gt;Constants!$B$12,NOT($BY292)),"",IF(NOT($AW292),0,IF(NOT($AY292),0,MAX(0,Constants!$B$21*(1-ABS(X292-$BM292)/$BM292)))))</f>
        <v/>
      </c>
      <c r="CD292" s="117" t="str">
        <f aca="false">IF(CC292="","",CC292*BZ292)</f>
        <v/>
      </c>
      <c r="CE292" s="117" t="str">
        <f aca="false">IF(OR($BK292&lt;&gt;Constants!$B$12,NOT($BY292)),"",IF(OR(NOT($AW292),NOT($AX292)),0,MIN(Constants!$B$18,(Constants!$B$29*$AZ292+Constants!$B$30*$BA292)*IF($AY292,1,MAX(0,MIN(1,(Constants!$B$20-W292)/Constants!$B$20))))))</f>
        <v/>
      </c>
      <c r="CF292" s="117" t="str">
        <f aca="false">IF(CE292="","",CE292*BZ292)</f>
        <v/>
      </c>
      <c r="CG292" s="122" t="str">
        <f aca="false">IF(OR($BK292&lt;&gt;Constants!$B$12,NOT($BY292)),"",CB292+CD292+CF292)</f>
        <v/>
      </c>
      <c r="CH292" s="119" t="n">
        <f aca="false">IF(OR(BN292="",BX292=""),TRUE(),BN292&lt;&gt;BX292)</f>
        <v>1</v>
      </c>
      <c r="CI292" s="117" t="str">
        <f aca="false">IF(OR($BK292&lt;&gt;Constants!$B$12,$BB292&lt;&gt;TRUE(),NOT($CH292)),"",IF(NOT($BE292),TRUE(),IF($BG292="","",$BG292)))</f>
        <v/>
      </c>
      <c r="CJ292" s="120" t="n">
        <f aca="false">IF(CI292="",FALSE(),IF(NOT($BE292),TRUE(),IF($BG292,ISNUMBER(AG292),ISNUMBER(AF292))))</f>
        <v>0</v>
      </c>
      <c r="CK292" s="121" t="str">
        <f aca="false">IF(CJ292,IF($AJ292,1,Constants!$B$22)*POWER(Constants!$B$23,MAX($BC292,0))*POWER(Constants!$B$24,MAX($BD292,0)),"")</f>
        <v/>
      </c>
      <c r="CL292" s="117" t="str">
        <f aca="false">IF(OR($BK292&lt;&gt;Constants!$B$12,NOT($CJ292)),"",IF(NOT($BE292),0,Constants!$B$19*IF($BG292,1,MAX(0,MIN(1,(Constants!$B$20-AF292)/Constants!$B$20)))))</f>
        <v/>
      </c>
      <c r="CM292" s="117" t="str">
        <f aca="false">IF(CL292="","",CL292*IF($BF292,1,Constants!$B$25)*CK292)</f>
        <v/>
      </c>
      <c r="CN292" s="117" t="str">
        <f aca="false">IF(OR($BK292&lt;&gt;Constants!$B$12,NOT($CJ292)),"",IF(NOT($BE292),0,IF(NOT($BG292),0,MAX(0,Constants!$B$21*(1-ABS(AG292-$BM292)/$BM292)))))</f>
        <v/>
      </c>
      <c r="CO292" s="117" t="str">
        <f aca="false">IF(CN292="","",CN292*CK292)</f>
        <v/>
      </c>
      <c r="CP292" s="117" t="str">
        <f aca="false">IF(OR($BK292&lt;&gt;Constants!$B$12,NOT($CJ292)),"",IF(OR(NOT($BE292),NOT($BF292)),0,MIN(Constants!$B$18,(Constants!$B$29*$BH292+Constants!$B$30*$BI292)*IF($BG292,1,MAX(0,MIN(1,(Constants!$B$20-AF292)/Constants!$B$20))))))</f>
        <v/>
      </c>
      <c r="CQ292" s="117" t="str">
        <f aca="false">IF(CP292="","",CP292*CK292)</f>
        <v/>
      </c>
      <c r="CR292" s="122" t="str">
        <f aca="false">IF(OR($BK292&lt;&gt;Constants!$B$12,NOT($CJ292)),"",CM292+CO292+CQ292)</f>
        <v/>
      </c>
      <c r="CS292" s="116" t="str">
        <f aca="false">IF(OR($BK292&lt;&gt;Constants!$B$12,ISBLANK($C292)),"",BW292)</f>
        <v/>
      </c>
      <c r="CT292" s="117" t="str">
        <f aca="false">IF(OR($BK292&lt;&gt;Constants!$B$12,ISBLANK($C292)),"",CG292)</f>
        <v/>
      </c>
      <c r="CU292" s="118" t="str">
        <f aca="false">IF(OR($BK292&lt;&gt;Constants!$B$12,ISBLANK($C292)),"",CR292)</f>
        <v/>
      </c>
      <c r="CV292" s="117" t="str">
        <f aca="false">IF(OR($BK292&lt;&gt;Constants!$B$12,ISBLANK($C292)),"",IF(COUNT(CS292:CU292)=0,0,MAX(CS292:CU292)))</f>
        <v/>
      </c>
      <c r="CW292" s="117" t="str">
        <f aca="false">IF($BK292&lt;&gt;Constants!$B$12,"",CV292)</f>
        <v/>
      </c>
      <c r="CX292" s="117" t="str">
        <f aca="false">IF(ISNUMBER(CW292), RANK(CW292,$CW$11:$CW$510), "")</f>
        <v/>
      </c>
      <c r="CY292" s="116" t="str">
        <f aca="false">IF(OR($BK292&lt;&gt;Constants!$B$12,ISBLANK($C292)),"",MAX(BT292,CD292,CO292))</f>
        <v/>
      </c>
      <c r="CZ292" s="117" t="str">
        <f aca="false">IF(ISNUMBER(CY292), RANK(CY292,CY$11:CY$510), "")</f>
        <v/>
      </c>
      <c r="DA292" s="117" t="str">
        <f aca="false">IF(OR($BK292&lt;&gt;Constants!$B$12,ISBLANK($C292)),"",MAX(AM292,AU292,IF($CH292,BC292,0)))</f>
        <v/>
      </c>
      <c r="DB292" s="117" t="str">
        <f aca="false">IF(ISNUMBER(DA292), RANK(DA292,DA$11:DA$510,1), "")</f>
        <v/>
      </c>
      <c r="DC292" s="117" t="str">
        <f aca="false">IF(OR($BK292&lt;&gt;Constants!$B$12,ISBLANK($C292)),"",MAX(BV292,CF292,CQ292))</f>
        <v/>
      </c>
      <c r="DD292" s="117" t="str">
        <f aca="false">IF(ISNUMBER(DC292),RANK(DC292,DC$11:DC$510),"")</f>
        <v/>
      </c>
      <c r="DE292" s="123" t="str">
        <f aca="false">IFERROR(IF(OR($BK292&lt;&gt;Constants!$B$12, ISBLANK($C292)),"",LARGE(CS292:CU292,2)), 0)</f>
        <v/>
      </c>
      <c r="DF292" s="118" t="str">
        <f aca="false">IF(ISNUMBER(DE292), RANK(DE292,DE$11:DE$510), "")</f>
        <v/>
      </c>
      <c r="DG292" s="117" t="str">
        <f aca="false">IF(ISBLANK($C292),"",IF(BK292=Constants!$B$12,RANK($CX292, $CX$11:$CX$510, 1)+
SUMPRODUCT(--($CX$11:$CX$510=$CX292),--($CZ292&gt;$CZ$11:$CZ$510))+
SUMPRODUCT(--($CX$11:$CX$510=$CX292),--($CZ292=$CZ$11:$CZ$510),--($DB292&gt;$DB$11:$DB$510))+
SUMPRODUCT(--($CX$11:$CX$510=$CX292),--($CZ292=$CZ$11:$CZ$510),--($DB292=$DB$11:$DB$510), --($DD292&gt;$DD$11:$DD$510))+
SUMPRODUCT(--($CX$11:$CX$510=$CX292),--($CZ292=$CZ$11:$CZ$510),--($DB292=$DB$11:$DB$510), --($DD292=$DD$11:$DD$510), --($DF292&gt;$DF$11:$DF$510))
,BK292)
)</f>
        <v/>
      </c>
      <c r="DH292" s="117" t="str">
        <f aca="false">IF(ISBLANK(C292),"",IF(BK292&lt;&gt;Constants!$B$12, BK292, CX292-DG292))</f>
        <v/>
      </c>
      <c r="DI292" s="118"/>
      <c r="DJ292" s="124"/>
      <c r="DK292" s="125" t="str">
        <f aca="false">IF(ISBLANK($C292),"",IF($BK292=Constants!$B$13,$BM292,""))</f>
        <v/>
      </c>
      <c r="DL292" s="124" t="str">
        <f aca="false">IF(ISBLANK($C292),"",IF($BK292&lt;&gt;Constants!$B$12,"",IF(COUNT($CS292:$CU292)=0,"",MATCH($CV292,$CS292:$CU292,0))))</f>
        <v/>
      </c>
      <c r="DM292" s="126" t="str">
        <f aca="false">IF(ISNUMBER($DL292),CHOOSE($DL292,$BR292,$CB292,$CM292),"")</f>
        <v/>
      </c>
      <c r="DN292" s="126" t="str">
        <f aca="false">IF(ISNUMBER($DL292),CHOOSE($DL292,$BT292,$CD292,$CO292),"")</f>
        <v/>
      </c>
      <c r="DO292" s="126" t="str">
        <f aca="false">IF(ISNUMBER($DL292),CHOOSE($DL292,$BV292,$CF292,$CQ292),"")</f>
        <v/>
      </c>
      <c r="DP292" s="127" t="str">
        <f aca="false">IF(ISBLANK(C292),"",IF(BK292&lt;&gt;Constants!$B$12, BK292 ,CW292))</f>
        <v/>
      </c>
      <c r="DQ292" s="128" t="str">
        <f aca="false">IF(ISBLANK($C292),"",IF($BK292&lt;&gt;Constants!$B$12,$BK292,$BL292))</f>
        <v/>
      </c>
      <c r="DR292" s="128" t="str">
        <f aca="false">IF(ISBLANK(C292),"",DH292)</f>
        <v/>
      </c>
      <c r="DS292" s="128" t="str">
        <f aca="false">IF(ISBLANK(C292),"",DG292)</f>
        <v/>
      </c>
      <c r="DT292" s="129" t="str">
        <f aca="false">IF(ISBLANK(C292),
  "",
IF(DS292=Constants!$B$9,COUNTA($C$11:$C510)+2,IF(DS292=Constants!$B$10,COUNTA($C$11:$C510)+1,IF(DS292=Constants!$B$11,COUNTA($C$11:$C510),DS292))))</f>
        <v/>
      </c>
      <c r="DU292" s="3"/>
      <c r="DV292" s="130" t="n">
        <f aca="false">IF(OR(ISNUMBER(DS292),DS292="DQ",DS292="P",DS292="NS"),
    1,
    0
)</f>
        <v>0</v>
      </c>
      <c r="DW292" s="130" t="n">
        <v>282</v>
      </c>
      <c r="DX292" s="130" t="str">
        <f aca="false">IF(ISBLANK($C292),"",IF(ISNUMBER(DT292),DT292+ROW($B292)/1000,""))</f>
        <v/>
      </c>
      <c r="DY292" s="130" t="str">
        <f aca="false">IF(ISNUMBER(DX292), RANK(DX292,DX$11:DX$510,1), "")</f>
        <v/>
      </c>
      <c r="DZ292" s="130" t="str">
        <f aca="false">IF(ISBLANK($C292),
    "",
    $B292
)</f>
        <v/>
      </c>
      <c r="EA292" s="130" t="str">
        <f aca="false">IF(ISBLANK($C292),
    "",
    $C292
)</f>
        <v/>
      </c>
      <c r="EB292" s="130" t="str">
        <f aca="false">IF(ISBLANK($C292),
    "",
    $D292
)</f>
        <v/>
      </c>
      <c r="EC292" s="130" t="str">
        <f aca="false">IF(ISBLANK($C292),"",$DQ292)</f>
        <v/>
      </c>
      <c r="ED292" s="131" t="str">
        <f aca="false">DP292</f>
        <v/>
      </c>
      <c r="EE292" s="130" t="str">
        <f aca="false">IF(ISBLANK($C292),
    "",
    DS292
)</f>
        <v/>
      </c>
      <c r="EF292" s="132" t="str">
        <f aca="false">IF(DW292&gt;DV$10,
    "",
    VLOOKUP(DW292,DY$11:EE790,7,FALSE())
)</f>
        <v/>
      </c>
      <c r="EG292" s="133" t="str">
        <f aca="false">IF(DW292&gt;DV$10,
    "",
    VLOOKUP(DW292,DY$11:EE790,2,FALSE())
)</f>
        <v/>
      </c>
      <c r="EH292" s="133" t="str">
        <f aca="false">IF(DW292&gt;DV$10,
    "",
    VLOOKUP(DW292,DY$11:EE790,3,FALSE())
)</f>
        <v/>
      </c>
      <c r="EI292" s="133" t="str">
        <f aca="false">IF(DW292&gt;DV$10,
    "",
    VLOOKUP(DW292,DY$11:EE790,4,FALSE())
)</f>
        <v/>
      </c>
      <c r="EJ292" s="134" t="str">
        <f aca="false">IF(DW292&gt;DV$10,
    "",
    VLOOKUP(DW292,DY$11:EE790,6,FALSE())
)</f>
        <v/>
      </c>
      <c r="EK292" s="59"/>
    </row>
    <row r="293" customFormat="false" ht="15.75" hidden="false" customHeight="false" outlineLevel="0" collapsed="false">
      <c r="A293" s="3"/>
      <c r="B293" s="155"/>
      <c r="C293" s="156"/>
      <c r="D293" s="96"/>
      <c r="E293" s="157"/>
      <c r="F293" s="148"/>
      <c r="G293" s="148"/>
      <c r="H293" s="149"/>
      <c r="I293" s="150"/>
      <c r="J293" s="151"/>
      <c r="K293" s="151"/>
      <c r="L293" s="151"/>
      <c r="M293" s="151"/>
      <c r="N293" s="152"/>
      <c r="O293" s="103"/>
      <c r="P293" s="148"/>
      <c r="Q293" s="149"/>
      <c r="R293" s="150"/>
      <c r="S293" s="151"/>
      <c r="T293" s="151"/>
      <c r="U293" s="151"/>
      <c r="V293" s="151"/>
      <c r="W293" s="152"/>
      <c r="X293" s="103"/>
      <c r="Y293" s="148"/>
      <c r="Z293" s="149"/>
      <c r="AA293" s="150"/>
      <c r="AB293" s="151"/>
      <c r="AC293" s="151"/>
      <c r="AD293" s="151"/>
      <c r="AE293" s="151"/>
      <c r="AF293" s="152"/>
      <c r="AG293" s="104"/>
      <c r="AH293" s="150"/>
      <c r="AI293" s="73"/>
      <c r="AJ293" s="73" t="str">
        <f aca="false">IF(ISBLANK($C293),
  "",
IF(E293=Constants!$B$7,
  TRUE(),
IF(E293=Constants!$B$8,
  FALSE(),
  TRUE()
)))</f>
        <v/>
      </c>
      <c r="AK293" s="74" t="str">
        <f aca="false">IF(ISBLANK($C293),"",IF(F293=Constants!$B$8,FALSE(),TRUE()))</f>
        <v/>
      </c>
      <c r="AL293" s="74" t="str">
        <f aca="false">IF(ISBLANK($C293),"",COUNTA($G293:$O293)&gt;0)</f>
        <v/>
      </c>
      <c r="AM293" s="74" t="str">
        <f aca="false">IF(OR(ISBLANK($C293),$AL293&lt;&gt;TRUE()),"",IF(ISBLANK(G293),Constants!$B$27,MAX(0,G293)))</f>
        <v/>
      </c>
      <c r="AN293" s="74" t="str">
        <f aca="false">IF(OR(ISBLANK($C293),$AL293&lt;&gt;TRUE()),"",IF(ISBLANK(H293),Constants!$B$28,MAX(0,H293)))</f>
        <v/>
      </c>
      <c r="AO293" s="74" t="str">
        <f aca="false">IF(OR(ISBLANK($C293),$AL293&lt;&gt;TRUE()),"",IF(J293=Constants!$B$7,TRUE(),IF(J293=Constants!$B$8,FALSE(),TRUE())))</f>
        <v/>
      </c>
      <c r="AP293" s="74" t="str">
        <f aca="false">IF(OR(ISBLANK($C293),$AL293&lt;&gt;TRUE()),"",IF(I293=Constants!$B$7,TRUE(),IF(I293=Constants!$B$8,FALSE(),TRUE())))</f>
        <v/>
      </c>
      <c r="AQ293" s="74" t="str">
        <f aca="false">IF(OR(ISBLANK($C293),$AL293&lt;&gt;TRUE()),"",IF(K293=Constants!$B$33,TRUE(),IF(K293=Constants!$B$34,FALSE(),IF(AND(ISNUMBER(O293),OR(ISBLANK(N293),N293=0)),TRUE(),IF(AND(ISBLANK(O293),ISNUMBER(N293),N293&lt;&gt;0),FALSE(),"")))))</f>
        <v/>
      </c>
      <c r="AR293" s="74" t="str">
        <f aca="false">IF(OR(ISBLANK($C293),$AL293&lt;&gt;TRUE()),"",IF(ISBLANK(L293),Constants!$B$35,MAX(0,MIN(Constants!$B$31,L293))))</f>
        <v/>
      </c>
      <c r="AS293" s="74" t="str">
        <f aca="false">IF(OR(ISBLANK($C293),$AL293&lt;&gt;TRUE()),"",IF(ISBLANK(M293),Constants!$B$35,MAX(0,MIN(Constants!$B$32,M293))))</f>
        <v/>
      </c>
      <c r="AT293" s="74" t="str">
        <f aca="false">IF(ISBLANK($C293),"",COUNTA($P293:$X293)&gt;0)</f>
        <v/>
      </c>
      <c r="AU293" s="74" t="str">
        <f aca="false">IF(OR(ISBLANK($C293),$AT293&lt;&gt;TRUE()),"",IF(ISBLANK(P293),Constants!$B$27,MAX(0,P293)))</f>
        <v/>
      </c>
      <c r="AV293" s="74" t="str">
        <f aca="false">IF(OR(ISBLANK($C293),$AT293&lt;&gt;TRUE()),"",IF(ISBLANK(Q293),Constants!$B$28,MAX(0,Q293)))</f>
        <v/>
      </c>
      <c r="AW293" s="74" t="str">
        <f aca="false">IF(OR(ISBLANK($C293),$AT293&lt;&gt;TRUE()),"",IF(S293=Constants!$B$7,TRUE(),IF(S293=Constants!$B$8,FALSE(),TRUE())))</f>
        <v/>
      </c>
      <c r="AX293" s="74" t="str">
        <f aca="false">IF(OR(ISBLANK($C293),$AT293&lt;&gt;TRUE()),"",IF(R293=Constants!$B$7,TRUE(),IF(R293=Constants!$B$8,FALSE(),TRUE())))</f>
        <v/>
      </c>
      <c r="AY293" s="74" t="str">
        <f aca="false">IF(OR(ISBLANK($C293),$AT293&lt;&gt;TRUE()),"",IF(T293=Constants!$B$33,TRUE(),IF(T293=Constants!$B$34,FALSE(),IF(AND(ISNUMBER(X293),OR(ISBLANK(W293),W293=0)),TRUE(),IF(AND(ISBLANK(X293),ISNUMBER(W293),W293&lt;&gt;0),FALSE(),"")))))</f>
        <v/>
      </c>
      <c r="AZ293" s="74" t="str">
        <f aca="false">IF(OR(ISBLANK($C293),$AT293&lt;&gt;TRUE()),"",IF(ISBLANK(U293),Constants!$B$35,MAX(0,MIN(Constants!$B$31,U293))))</f>
        <v/>
      </c>
      <c r="BA293" s="74" t="str">
        <f aca="false">IF(OR(ISBLANK($C293),$AT293&lt;&gt;TRUE()),"",IF(ISBLANK(V293),Constants!$B$35,MAX(0,MIN(Constants!$B$32,V293))))</f>
        <v/>
      </c>
      <c r="BB293" s="74" t="str">
        <f aca="false">IF(ISBLANK($C293),"",COUNTA($Y293:$AG293)&gt;0)</f>
        <v/>
      </c>
      <c r="BC293" s="74" t="str">
        <f aca="false">IF(OR(ISBLANK($C293),$BB293&lt;&gt;TRUE()),"",IF(ISBLANK(Y293),Constants!$B$27,MAX(0,Y293)))</f>
        <v/>
      </c>
      <c r="BD293" s="74" t="str">
        <f aca="false">IF(OR(ISBLANK($C293),$BB293&lt;&gt;TRUE()),"",IF(ISBLANK(Z293),Constants!$B$28,MAX(0,Z293)))</f>
        <v/>
      </c>
      <c r="BE293" s="74" t="str">
        <f aca="false">IF(OR(ISBLANK($C293),$BB293&lt;&gt;TRUE()),"",IF(AB293=Constants!$B$7,TRUE(),IF(AB293=Constants!$B$8,FALSE(),TRUE())))</f>
        <v/>
      </c>
      <c r="BF293" s="74" t="str">
        <f aca="false">IF(OR(ISBLANK($C293),$BB293&lt;&gt;TRUE()),"",IF(AA293=Constants!$B$7,TRUE(),IF(AA293=Constants!$B$8,FALSE(),TRUE())))</f>
        <v/>
      </c>
      <c r="BG293" s="74" t="str">
        <f aca="false">IF(OR(ISBLANK($C293),$BB293&lt;&gt;TRUE()),"",IF(AC293=Constants!$B$33,TRUE(),IF(AC293=Constants!$B$34,FALSE(),IF(AND(ISNUMBER(AG293),OR(ISBLANK(AF293),AF293=0)),TRUE(),IF(AND(ISBLANK(AG293),ISNUMBER(AF293),AF293&lt;&gt;0),FALSE(),"")))))</f>
        <v/>
      </c>
      <c r="BH293" s="74" t="str">
        <f aca="false">IF(OR(ISBLANK($C293),$BB293&lt;&gt;TRUE()),"",IF(ISBLANK(AD293),Constants!$B$35,MAX(0,MIN(Constants!$B$31,AD293))))</f>
        <v/>
      </c>
      <c r="BI293" s="74" t="str">
        <f aca="false">IF(OR(ISBLANK($C293),$BB293&lt;&gt;TRUE()),"",IF(ISBLANK(AE293),Constants!$B$35,MAX(0,MIN(Constants!$B$32,AE293))))</f>
        <v/>
      </c>
      <c r="BJ293" s="75" t="str">
        <f aca="false">IF(ISBLANK($C293),
  "",
IF(AH293=Constants!$B$7,
  TRUE(),
IF(AH293=Constants!$B$8,
  FALSE(),
  FALSE()
)))</f>
        <v/>
      </c>
      <c r="BK293" s="74" t="str">
        <f aca="false">IF(ISBLANK($C293),"",IF($BJ293,Constants!$B$9,IF(COUNTA($E293:$AH293)=0,Constants!$B$10,IF(NOT($AK293),Constants!$B$11,IF(AND(NOT(ISNUMBER($BM293)),COUNTA($O293,$X293,$AG293)&gt;0),Constants!$B$13,Constants!$B$12)))))</f>
        <v/>
      </c>
      <c r="BL293" s="74" t="str">
        <f aca="false">IF(ISBLANK($C293),"",IF($BK293&lt;&gt;Constants!$B$12,$BK293,Constants!$B$4))</f>
        <v/>
      </c>
      <c r="BM293" s="73" t="str">
        <f aca="false">IF(OR(ISBLANK($D$8), NOT(ISNUMBER($D$8))), Constants!$B$17,$D$8)</f>
        <v>ERROR: Set Target Time in cell D8</v>
      </c>
      <c r="BN293" s="73" t="str">
        <f aca="false">IF(OR($BK293&lt;&gt;Constants!$B$12,$AL293&lt;&gt;TRUE()),"",IF(NOT($AO293),TRUE(),IF($AQ293="","",$AQ293)))</f>
        <v/>
      </c>
      <c r="BO293" s="74" t="b">
        <f aca="false">IF(BN293="",FALSE(),IF(NOT($AO293),TRUE(),IF($AQ293,ISNUMBER(O293),ISNUMBER(N293))))</f>
        <v>0</v>
      </c>
      <c r="BP293" s="76" t="str">
        <f aca="false">IF(BO293,IF($AJ293,1,Constants!$B$22)*POWER(Constants!$B$23,MAX($AM293,0))*POWER(Constants!$B$24,MAX($AN293,0)),"")</f>
        <v/>
      </c>
      <c r="BQ293" s="74" t="str">
        <f aca="false">IF(OR($BK293&lt;&gt;Constants!$B$12,NOT($BO293)),"",IF(NOT($AO293),0,Constants!$B$19*IF($AQ293,1,MAX(0,MIN(1,(Constants!$B$20-N293)/Constants!$B$20)))))</f>
        <v/>
      </c>
      <c r="BR293" s="74" t="str">
        <f aca="false">IF(BQ293="","",BQ293*IF($AP293,1,Constants!$B$25)*BP293)</f>
        <v/>
      </c>
      <c r="BS293" s="74" t="str">
        <f aca="false">IF(OR($BK293&lt;&gt;Constants!$B$12,NOT($BO293)),"",IF(NOT($AO293),0,IF(NOT($AQ293),0,MAX(0,Constants!$B$21*(1-ABS(O293-$BM293)/$BM293)))))</f>
        <v/>
      </c>
      <c r="BT293" s="74" t="str">
        <f aca="false">IF(BS293="","",BS293*BP293)</f>
        <v/>
      </c>
      <c r="BU293" s="74" t="str">
        <f aca="false">IF(OR($BK293&lt;&gt;Constants!$B$12,NOT($BO293)),"",IF(OR(NOT($AO293),NOT($AP293)),0,MIN(Constants!$B$18,(Constants!$B$29*$AR293+Constants!$B$30*$AS293)*IF($AQ293,1,MAX(0,MIN(1,(Constants!$B$20-N293)/Constants!$B$20))))))</f>
        <v/>
      </c>
      <c r="BV293" s="74" t="str">
        <f aca="false">IF(BU293="","",BU293*BP293)</f>
        <v/>
      </c>
      <c r="BW293" s="75" t="str">
        <f aca="false">IF(OR($BK293&lt;&gt;Constants!$B$12,NOT($BO293)),"",BR293+BT293+BV293)</f>
        <v/>
      </c>
      <c r="BX293" s="73" t="str">
        <f aca="false">IF(OR($BK293&lt;&gt;Constants!$B$12,$AT293&lt;&gt;TRUE()),"",IF(NOT($AW293),TRUE(),IF($AY293="","",$AY293)))</f>
        <v/>
      </c>
      <c r="BY293" s="74" t="b">
        <f aca="false">IF(BX293="",FALSE(),IF(NOT($AW293),TRUE(),IF($AY293,ISNUMBER(X293),ISNUMBER(W293))))</f>
        <v>0</v>
      </c>
      <c r="BZ293" s="76" t="str">
        <f aca="false">IF(BY293,IF($AJ293,1,Constants!$B$22)*POWER(Constants!$B$23,MAX($AU293,0))*POWER(Constants!$B$24,MAX($AV293,0)),"")</f>
        <v/>
      </c>
      <c r="CA293" s="74" t="str">
        <f aca="false">IF(OR($BK293&lt;&gt;Constants!$B$12,NOT($BY293)),"",IF(NOT($AW293),0,Constants!$B$19*IF($AY293,1,MAX(0,MIN(1,(Constants!$B$20-W293)/Constants!$B$20)))))</f>
        <v/>
      </c>
      <c r="CB293" s="74" t="str">
        <f aca="false">IF(CA293="","",CA293*IF($AX293,1,Constants!$B$25)*BZ293)</f>
        <v/>
      </c>
      <c r="CC293" s="74" t="str">
        <f aca="false">IF(OR($BK293&lt;&gt;Constants!$B$12,NOT($BY293)),"",IF(NOT($AW293),0,IF(NOT($AY293),0,MAX(0,Constants!$B$21*(1-ABS(X293-$BM293)/$BM293)))))</f>
        <v/>
      </c>
      <c r="CD293" s="74" t="str">
        <f aca="false">IF(CC293="","",CC293*BZ293)</f>
        <v/>
      </c>
      <c r="CE293" s="74" t="str">
        <f aca="false">IF(OR($BK293&lt;&gt;Constants!$B$12,NOT($BY293)),"",IF(OR(NOT($AW293),NOT($AX293)),0,MIN(Constants!$B$18,(Constants!$B$29*$AZ293+Constants!$B$30*$BA293)*IF($AY293,1,MAX(0,MIN(1,(Constants!$B$20-W293)/Constants!$B$20))))))</f>
        <v/>
      </c>
      <c r="CF293" s="74" t="str">
        <f aca="false">IF(CE293="","",CE293*BZ293)</f>
        <v/>
      </c>
      <c r="CG293" s="75" t="str">
        <f aca="false">IF(OR($BK293&lt;&gt;Constants!$B$12,NOT($BY293)),"",CB293+CD293+CF293)</f>
        <v/>
      </c>
      <c r="CH293" s="73" t="b">
        <f aca="false">IF(OR(BN293="",BX293=""),TRUE(),BN293&lt;&gt;BX293)</f>
        <v>1</v>
      </c>
      <c r="CI293" s="74" t="str">
        <f aca="false">IF(OR($BK293&lt;&gt;Constants!$B$12,$BB293&lt;&gt;TRUE(),NOT($CH293)),"",IF(NOT($BE293),TRUE(),IF($BG293="","",$BG293)))</f>
        <v/>
      </c>
      <c r="CJ293" s="74" t="b">
        <f aca="false">IF(CI293="",FALSE(),IF(NOT($BE293),TRUE(),IF($BG293,ISNUMBER(AG293),ISNUMBER(AF293))))</f>
        <v>0</v>
      </c>
      <c r="CK293" s="76" t="str">
        <f aca="false">IF(CJ293,IF($AJ293,1,Constants!$B$22)*POWER(Constants!$B$23,MAX($BC293,0))*POWER(Constants!$B$24,MAX($BD293,0)),"")</f>
        <v/>
      </c>
      <c r="CL293" s="74" t="str">
        <f aca="false">IF(OR($BK293&lt;&gt;Constants!$B$12,NOT($CJ293)),"",IF(NOT($BE293),0,Constants!$B$19*IF($BG293,1,MAX(0,MIN(1,(Constants!$B$20-AF293)/Constants!$B$20)))))</f>
        <v/>
      </c>
      <c r="CM293" s="74" t="str">
        <f aca="false">IF(CL293="","",CL293*IF($BF293,1,Constants!$B$25)*CK293)</f>
        <v/>
      </c>
      <c r="CN293" s="74" t="str">
        <f aca="false">IF(OR($BK293&lt;&gt;Constants!$B$12,NOT($CJ293)),"",IF(NOT($BE293),0,IF(NOT($BG293),0,MAX(0,Constants!$B$21*(1-ABS(AG293-$BM293)/$BM293)))))</f>
        <v/>
      </c>
      <c r="CO293" s="74" t="str">
        <f aca="false">IF(CN293="","",CN293*CK293)</f>
        <v/>
      </c>
      <c r="CP293" s="74" t="str">
        <f aca="false">IF(OR($BK293&lt;&gt;Constants!$B$12,NOT($CJ293)),"",IF(OR(NOT($BE293),NOT($BF293)),0,MIN(Constants!$B$18,(Constants!$B$29*$BH293+Constants!$B$30*$BI293)*IF($BG293,1,MAX(0,MIN(1,(Constants!$B$20-AF293)/Constants!$B$20))))))</f>
        <v/>
      </c>
      <c r="CQ293" s="74" t="str">
        <f aca="false">IF(CP293="","",CP293*CK293)</f>
        <v/>
      </c>
      <c r="CR293" s="75" t="str">
        <f aca="false">IF(OR($BK293&lt;&gt;Constants!$B$12,NOT($CJ293)),"",CM293+CO293+CQ293)</f>
        <v/>
      </c>
      <c r="CS293" s="73" t="str">
        <f aca="false">IF(OR($BK293&lt;&gt;Constants!$B$12,ISBLANK($C293)),"",BW293)</f>
        <v/>
      </c>
      <c r="CT293" s="74" t="str">
        <f aca="false">IF(OR($BK293&lt;&gt;Constants!$B$12,ISBLANK($C293)),"",CG293)</f>
        <v/>
      </c>
      <c r="CU293" s="75" t="str">
        <f aca="false">IF(OR($BK293&lt;&gt;Constants!$B$12,ISBLANK($C293)),"",CR293)</f>
        <v/>
      </c>
      <c r="CV293" s="74" t="str">
        <f aca="false">IF(OR($BK293&lt;&gt;Constants!$B$12,ISBLANK($C293)),"",IF(COUNT(CS293:CU293)=0,0,MAX(CS293:CU293)))</f>
        <v/>
      </c>
      <c r="CW293" s="74" t="str">
        <f aca="false">IF($BK293&lt;&gt;Constants!$B$12,"",CV293)</f>
        <v/>
      </c>
      <c r="CX293" s="74" t="str">
        <f aca="false">IF(ISNUMBER(CW293), RANK(CW293,$CW$11:$CW$510), "")</f>
        <v/>
      </c>
      <c r="CY293" s="73" t="str">
        <f aca="false">IF(OR($BK293&lt;&gt;Constants!$B$12,ISBLANK($C293)),"",MAX(BT293,CD293,CO293))</f>
        <v/>
      </c>
      <c r="CZ293" s="74" t="str">
        <f aca="false">IF(ISNUMBER(CY293), RANK(CY293,CY$11:CY$510), "")</f>
        <v/>
      </c>
      <c r="DA293" s="74" t="str">
        <f aca="false">IF(OR($BK293&lt;&gt;Constants!$B$12,ISBLANK($C293)),"",MAX(AM293,AU293,IF($CH293,BC293,0)))</f>
        <v/>
      </c>
      <c r="DB293" s="74" t="str">
        <f aca="false">IF(ISNUMBER(DA293), RANK(DA293,DA$11:DA$510,1), "")</f>
        <v/>
      </c>
      <c r="DC293" s="74" t="str">
        <f aca="false">IF(OR($BK293&lt;&gt;Constants!$B$12,ISBLANK($C293)),"",MAX(BV293,CF293,CQ293))</f>
        <v/>
      </c>
      <c r="DD293" s="74" t="str">
        <f aca="false">IF(ISNUMBER(DC293),RANK(DC293,DC$11:DC$510),"")</f>
        <v/>
      </c>
      <c r="DE293" s="77" t="str">
        <f aca="false">IFERROR(IF(OR($BK293&lt;&gt;Constants!$B$12, ISBLANK($C293)),"",LARGE(CS293:CU293,2)), 0)</f>
        <v/>
      </c>
      <c r="DF293" s="75" t="str">
        <f aca="false">IF(ISNUMBER(DE293), RANK(DE293,DE$11:DE$510), "")</f>
        <v/>
      </c>
      <c r="DG293" s="74" t="str">
        <f aca="false">IF(ISBLANK($C293),"",IF(BK293=Constants!$B$12,RANK($CX293, $CX$11:$CX$510, 1)+
SUMPRODUCT(--($CX$11:$CX$510=$CX293),--($CZ293&gt;$CZ$11:$CZ$510))+
SUMPRODUCT(--($CX$11:$CX$510=$CX293),--($CZ293=$CZ$11:$CZ$510),--($DB293&gt;$DB$11:$DB$510))+
SUMPRODUCT(--($CX$11:$CX$510=$CX293),--($CZ293=$CZ$11:$CZ$510),--($DB293=$DB$11:$DB$510), --($DD293&gt;$DD$11:$DD$510))+
SUMPRODUCT(--($CX$11:$CX$510=$CX293),--($CZ293=$CZ$11:$CZ$510),--($DB293=$DB$11:$DB$510), --($DD293=$DD$11:$DD$510), --($DF293&gt;$DF$11:$DF$510))
,BK293)
)</f>
        <v/>
      </c>
      <c r="DH293" s="74" t="str">
        <f aca="false">IF(ISBLANK(C293),"",IF(BK293&lt;&gt;Constants!$B$12, BK293, CX293-DG293))</f>
        <v/>
      </c>
      <c r="DI293" s="75"/>
      <c r="DJ293" s="78"/>
      <c r="DK293" s="79" t="str">
        <f aca="false">IF(ISBLANK($C293),"",IF($BK293=Constants!$B$13,$BM293,""))</f>
        <v/>
      </c>
      <c r="DL293" s="78" t="str">
        <f aca="false">IF(ISBLANK($C293),"",IF($BK293&lt;&gt;Constants!$B$12,"",IF(COUNT($CS293:$CU293)=0,"",MATCH($CV293,$CS293:$CU293,0))))</f>
        <v/>
      </c>
      <c r="DM293" s="80" t="str">
        <f aca="false">IF(ISNUMBER($DL293),CHOOSE($DL293,$BR293,$CB293,$CM293),"")</f>
        <v/>
      </c>
      <c r="DN293" s="80" t="str">
        <f aca="false">IF(ISNUMBER($DL293),CHOOSE($DL293,$BT293,$CD293,$CO293),"")</f>
        <v/>
      </c>
      <c r="DO293" s="80" t="str">
        <f aca="false">IF(ISNUMBER($DL293),CHOOSE($DL293,$BV293,$CF293,$CQ293),"")</f>
        <v/>
      </c>
      <c r="DP293" s="81" t="str">
        <f aca="false">IF(ISBLANK(C293),"",IF(BK293&lt;&gt;Constants!$B$12, BK293 ,CW293))</f>
        <v/>
      </c>
      <c r="DQ293" s="82" t="str">
        <f aca="false">IF(ISBLANK($C293),"",IF($BK293&lt;&gt;Constants!$B$12,$BK293,$BL293))</f>
        <v/>
      </c>
      <c r="DR293" s="82" t="str">
        <f aca="false">IF(ISBLANK(C293),"",DH293)</f>
        <v/>
      </c>
      <c r="DS293" s="82" t="str">
        <f aca="false">IF(ISBLANK(C293),"",DG293)</f>
        <v/>
      </c>
      <c r="DT293" s="83" t="str">
        <f aca="false">IF(ISBLANK(C293),
  "",
IF(DS293=Constants!$B$9,COUNTA($C$11:$C510)+2,IF(DS293=Constants!$B$10,COUNTA($C$11:$C510)+1,IF(DS293=Constants!$B$11,COUNTA($C$11:$C510),DS293))))</f>
        <v/>
      </c>
      <c r="DU293" s="3"/>
      <c r="DV293" s="84" t="n">
        <f aca="false">IF(OR(ISNUMBER(DS293),DS293="DQ",DS293="P",DS293="NS"),
    1,
    0
)</f>
        <v>0</v>
      </c>
      <c r="DW293" s="84" t="n">
        <v>283</v>
      </c>
      <c r="DX293" s="84" t="str">
        <f aca="false">IF(ISBLANK($C293),"",IF(ISNUMBER(DT293),DT293+ROW($B293)/1000,""))</f>
        <v/>
      </c>
      <c r="DY293" s="84" t="str">
        <f aca="false">IF(ISNUMBER(DX293), RANK(DX293,DX$11:DX$510,1), "")</f>
        <v/>
      </c>
      <c r="DZ293" s="84" t="str">
        <f aca="false">IF(ISBLANK($C293),
    "",
    $B293
)</f>
        <v/>
      </c>
      <c r="EA293" s="84" t="str">
        <f aca="false">IF(ISBLANK($C293),
    "",
    $C293
)</f>
        <v/>
      </c>
      <c r="EB293" s="84" t="str">
        <f aca="false">IF(ISBLANK($C293),
    "",
    $D293
)</f>
        <v/>
      </c>
      <c r="EC293" s="84" t="str">
        <f aca="false">IF(ISBLANK($C293),"",$DQ293)</f>
        <v/>
      </c>
      <c r="ED293" s="86" t="str">
        <f aca="false">DP293</f>
        <v/>
      </c>
      <c r="EE293" s="84" t="str">
        <f aca="false">IF(ISBLANK($C293),
    "",
    DS293
)</f>
        <v/>
      </c>
      <c r="EF293" s="87" t="str">
        <f aca="false">IF(DW293&gt;DV$10,
    "",
    VLOOKUP(DW293,DY$11:EE791,7,FALSE())
)</f>
        <v/>
      </c>
      <c r="EG293" s="88" t="str">
        <f aca="false">IF(DW293&gt;DV$10,
    "",
    VLOOKUP(DW293,DY$11:EE791,2,FALSE())
)</f>
        <v/>
      </c>
      <c r="EH293" s="88" t="str">
        <f aca="false">IF(DW293&gt;DV$10,
    "",
    VLOOKUP(DW293,DY$11:EE791,3,FALSE())
)</f>
        <v/>
      </c>
      <c r="EI293" s="88" t="str">
        <f aca="false">IF(DW293&gt;DV$10,
    "",
    VLOOKUP(DW293,DY$11:EE791,4,FALSE())
)</f>
        <v/>
      </c>
      <c r="EJ293" s="89" t="str">
        <f aca="false">IF(DW293&gt;DV$10,
    "",
    VLOOKUP(DW293,DY$11:EE791,6,FALSE())
)</f>
        <v/>
      </c>
      <c r="EK293" s="59"/>
    </row>
    <row r="294" customFormat="false" ht="15.75" hidden="false" customHeight="false" outlineLevel="0" collapsed="false">
      <c r="A294" s="3"/>
      <c r="B294" s="155"/>
      <c r="C294" s="156"/>
      <c r="D294" s="96"/>
      <c r="E294" s="157"/>
      <c r="F294" s="148"/>
      <c r="G294" s="148"/>
      <c r="H294" s="149"/>
      <c r="I294" s="150"/>
      <c r="J294" s="151"/>
      <c r="K294" s="151"/>
      <c r="L294" s="151"/>
      <c r="M294" s="151"/>
      <c r="N294" s="152"/>
      <c r="O294" s="103"/>
      <c r="P294" s="148"/>
      <c r="Q294" s="149"/>
      <c r="R294" s="150"/>
      <c r="S294" s="151"/>
      <c r="T294" s="151"/>
      <c r="U294" s="151"/>
      <c r="V294" s="151"/>
      <c r="W294" s="152"/>
      <c r="X294" s="103"/>
      <c r="Y294" s="148"/>
      <c r="Z294" s="149"/>
      <c r="AA294" s="150"/>
      <c r="AB294" s="151"/>
      <c r="AC294" s="151"/>
      <c r="AD294" s="151"/>
      <c r="AE294" s="151"/>
      <c r="AF294" s="152"/>
      <c r="AG294" s="104"/>
      <c r="AH294" s="150"/>
      <c r="AI294" s="73"/>
      <c r="AJ294" s="73" t="str">
        <f aca="false">IF(ISBLANK($C294),
  "",
IF(E294=Constants!$B$7,
  TRUE(),
IF(E294=Constants!$B$8,
  FALSE(),
  TRUE()
)))</f>
        <v/>
      </c>
      <c r="AK294" s="74" t="str">
        <f aca="false">IF(ISBLANK($C294),"",IF(F294=Constants!$B$8,FALSE(),TRUE()))</f>
        <v/>
      </c>
      <c r="AL294" s="74" t="str">
        <f aca="false">IF(ISBLANK($C294),"",COUNTA($G294:$O294)&gt;0)</f>
        <v/>
      </c>
      <c r="AM294" s="74" t="str">
        <f aca="false">IF(OR(ISBLANK($C294),$AL294&lt;&gt;TRUE()),"",IF(ISBLANK(G294),Constants!$B$27,MAX(0,G294)))</f>
        <v/>
      </c>
      <c r="AN294" s="74" t="str">
        <f aca="false">IF(OR(ISBLANK($C294),$AL294&lt;&gt;TRUE()),"",IF(ISBLANK(H294),Constants!$B$28,MAX(0,H294)))</f>
        <v/>
      </c>
      <c r="AO294" s="74" t="str">
        <f aca="false">IF(OR(ISBLANK($C294),$AL294&lt;&gt;TRUE()),"",IF(J294=Constants!$B$7,TRUE(),IF(J294=Constants!$B$8,FALSE(),TRUE())))</f>
        <v/>
      </c>
      <c r="AP294" s="74" t="str">
        <f aca="false">IF(OR(ISBLANK($C294),$AL294&lt;&gt;TRUE()),"",IF(I294=Constants!$B$7,TRUE(),IF(I294=Constants!$B$8,FALSE(),TRUE())))</f>
        <v/>
      </c>
      <c r="AQ294" s="74" t="str">
        <f aca="false">IF(OR(ISBLANK($C294),$AL294&lt;&gt;TRUE()),"",IF(K294=Constants!$B$33,TRUE(),IF(K294=Constants!$B$34,FALSE(),IF(AND(ISNUMBER(O294),OR(ISBLANK(N294),N294=0)),TRUE(),IF(AND(ISBLANK(O294),ISNUMBER(N294),N294&lt;&gt;0),FALSE(),"")))))</f>
        <v/>
      </c>
      <c r="AR294" s="74" t="str">
        <f aca="false">IF(OR(ISBLANK($C294),$AL294&lt;&gt;TRUE()),"",IF(ISBLANK(L294),Constants!$B$35,MAX(0,MIN(Constants!$B$31,L294))))</f>
        <v/>
      </c>
      <c r="AS294" s="74" t="str">
        <f aca="false">IF(OR(ISBLANK($C294),$AL294&lt;&gt;TRUE()),"",IF(ISBLANK(M294),Constants!$B$35,MAX(0,MIN(Constants!$B$32,M294))))</f>
        <v/>
      </c>
      <c r="AT294" s="74" t="str">
        <f aca="false">IF(ISBLANK($C294),"",COUNTA($P294:$X294)&gt;0)</f>
        <v/>
      </c>
      <c r="AU294" s="74" t="str">
        <f aca="false">IF(OR(ISBLANK($C294),$AT294&lt;&gt;TRUE()),"",IF(ISBLANK(P294),Constants!$B$27,MAX(0,P294)))</f>
        <v/>
      </c>
      <c r="AV294" s="74" t="str">
        <f aca="false">IF(OR(ISBLANK($C294),$AT294&lt;&gt;TRUE()),"",IF(ISBLANK(Q294),Constants!$B$28,MAX(0,Q294)))</f>
        <v/>
      </c>
      <c r="AW294" s="74" t="str">
        <f aca="false">IF(OR(ISBLANK($C294),$AT294&lt;&gt;TRUE()),"",IF(S294=Constants!$B$7,TRUE(),IF(S294=Constants!$B$8,FALSE(),TRUE())))</f>
        <v/>
      </c>
      <c r="AX294" s="74" t="str">
        <f aca="false">IF(OR(ISBLANK($C294),$AT294&lt;&gt;TRUE()),"",IF(R294=Constants!$B$7,TRUE(),IF(R294=Constants!$B$8,FALSE(),TRUE())))</f>
        <v/>
      </c>
      <c r="AY294" s="74" t="str">
        <f aca="false">IF(OR(ISBLANK($C294),$AT294&lt;&gt;TRUE()),"",IF(T294=Constants!$B$33,TRUE(),IF(T294=Constants!$B$34,FALSE(),IF(AND(ISNUMBER(X294),OR(ISBLANK(W294),W294=0)),TRUE(),IF(AND(ISBLANK(X294),ISNUMBER(W294),W294&lt;&gt;0),FALSE(),"")))))</f>
        <v/>
      </c>
      <c r="AZ294" s="74" t="str">
        <f aca="false">IF(OR(ISBLANK($C294),$AT294&lt;&gt;TRUE()),"",IF(ISBLANK(U294),Constants!$B$35,MAX(0,MIN(Constants!$B$31,U294))))</f>
        <v/>
      </c>
      <c r="BA294" s="74" t="str">
        <f aca="false">IF(OR(ISBLANK($C294),$AT294&lt;&gt;TRUE()),"",IF(ISBLANK(V294),Constants!$B$35,MAX(0,MIN(Constants!$B$32,V294))))</f>
        <v/>
      </c>
      <c r="BB294" s="74" t="str">
        <f aca="false">IF(ISBLANK($C294),"",COUNTA($Y294:$AG294)&gt;0)</f>
        <v/>
      </c>
      <c r="BC294" s="74" t="str">
        <f aca="false">IF(OR(ISBLANK($C294),$BB294&lt;&gt;TRUE()),"",IF(ISBLANK(Y294),Constants!$B$27,MAX(0,Y294)))</f>
        <v/>
      </c>
      <c r="BD294" s="74" t="str">
        <f aca="false">IF(OR(ISBLANK($C294),$BB294&lt;&gt;TRUE()),"",IF(ISBLANK(Z294),Constants!$B$28,MAX(0,Z294)))</f>
        <v/>
      </c>
      <c r="BE294" s="74" t="str">
        <f aca="false">IF(OR(ISBLANK($C294),$BB294&lt;&gt;TRUE()),"",IF(AB294=Constants!$B$7,TRUE(),IF(AB294=Constants!$B$8,FALSE(),TRUE())))</f>
        <v/>
      </c>
      <c r="BF294" s="74" t="str">
        <f aca="false">IF(OR(ISBLANK($C294),$BB294&lt;&gt;TRUE()),"",IF(AA294=Constants!$B$7,TRUE(),IF(AA294=Constants!$B$8,FALSE(),TRUE())))</f>
        <v/>
      </c>
      <c r="BG294" s="74" t="str">
        <f aca="false">IF(OR(ISBLANK($C294),$BB294&lt;&gt;TRUE()),"",IF(AC294=Constants!$B$33,TRUE(),IF(AC294=Constants!$B$34,FALSE(),IF(AND(ISNUMBER(AG294),OR(ISBLANK(AF294),AF294=0)),TRUE(),IF(AND(ISBLANK(AG294),ISNUMBER(AF294),AF294&lt;&gt;0),FALSE(),"")))))</f>
        <v/>
      </c>
      <c r="BH294" s="74" t="str">
        <f aca="false">IF(OR(ISBLANK($C294),$BB294&lt;&gt;TRUE()),"",IF(ISBLANK(AD294),Constants!$B$35,MAX(0,MIN(Constants!$B$31,AD294))))</f>
        <v/>
      </c>
      <c r="BI294" s="74" t="str">
        <f aca="false">IF(OR(ISBLANK($C294),$BB294&lt;&gt;TRUE()),"",IF(ISBLANK(AE294),Constants!$B$35,MAX(0,MIN(Constants!$B$32,AE294))))</f>
        <v/>
      </c>
      <c r="BJ294" s="75" t="str">
        <f aca="false">IF(ISBLANK($C294),
  "",
IF(AH294=Constants!$B$7,
  TRUE(),
IF(AH294=Constants!$B$8,
  FALSE(),
  FALSE()
)))</f>
        <v/>
      </c>
      <c r="BK294" s="74" t="str">
        <f aca="false">IF(ISBLANK($C294),"",IF($BJ294,Constants!$B$9,IF(COUNTA($E294:$AH294)=0,Constants!$B$10,IF(NOT($AK294),Constants!$B$11,IF(AND(NOT(ISNUMBER($BM294)),COUNTA($O294,$X294,$AG294)&gt;0),Constants!$B$13,Constants!$B$12)))))</f>
        <v/>
      </c>
      <c r="BL294" s="74" t="str">
        <f aca="false">IF(ISBLANK($C294),"",IF($BK294&lt;&gt;Constants!$B$12,$BK294,Constants!$B$4))</f>
        <v/>
      </c>
      <c r="BM294" s="73" t="str">
        <f aca="false">IF(OR(ISBLANK($D$8), NOT(ISNUMBER($D$8))), Constants!$B$17,$D$8)</f>
        <v>ERROR: Set Target Time in cell D8</v>
      </c>
      <c r="BN294" s="73" t="str">
        <f aca="false">IF(OR($BK294&lt;&gt;Constants!$B$12,$AL294&lt;&gt;TRUE()),"",IF(NOT($AO294),TRUE(),IF($AQ294="","",$AQ294)))</f>
        <v/>
      </c>
      <c r="BO294" s="74" t="b">
        <f aca="false">IF(BN294="",FALSE(),IF(NOT($AO294),TRUE(),IF($AQ294,ISNUMBER(O294),ISNUMBER(N294))))</f>
        <v>0</v>
      </c>
      <c r="BP294" s="76" t="str">
        <f aca="false">IF(BO294,IF($AJ294,1,Constants!$B$22)*POWER(Constants!$B$23,MAX($AM294,0))*POWER(Constants!$B$24,MAX($AN294,0)),"")</f>
        <v/>
      </c>
      <c r="BQ294" s="74" t="str">
        <f aca="false">IF(OR($BK294&lt;&gt;Constants!$B$12,NOT($BO294)),"",IF(NOT($AO294),0,Constants!$B$19*IF($AQ294,1,MAX(0,MIN(1,(Constants!$B$20-N294)/Constants!$B$20)))))</f>
        <v/>
      </c>
      <c r="BR294" s="74" t="str">
        <f aca="false">IF(BQ294="","",BQ294*IF($AP294,1,Constants!$B$25)*BP294)</f>
        <v/>
      </c>
      <c r="BS294" s="74" t="str">
        <f aca="false">IF(OR($BK294&lt;&gt;Constants!$B$12,NOT($BO294)),"",IF(NOT($AO294),0,IF(NOT($AQ294),0,MAX(0,Constants!$B$21*(1-ABS(O294-$BM294)/$BM294)))))</f>
        <v/>
      </c>
      <c r="BT294" s="74" t="str">
        <f aca="false">IF(BS294="","",BS294*BP294)</f>
        <v/>
      </c>
      <c r="BU294" s="74" t="str">
        <f aca="false">IF(OR($BK294&lt;&gt;Constants!$B$12,NOT($BO294)),"",IF(OR(NOT($AO294),NOT($AP294)),0,MIN(Constants!$B$18,(Constants!$B$29*$AR294+Constants!$B$30*$AS294)*IF($AQ294,1,MAX(0,MIN(1,(Constants!$B$20-N294)/Constants!$B$20))))))</f>
        <v/>
      </c>
      <c r="BV294" s="74" t="str">
        <f aca="false">IF(BU294="","",BU294*BP294)</f>
        <v/>
      </c>
      <c r="BW294" s="75" t="str">
        <f aca="false">IF(OR($BK294&lt;&gt;Constants!$B$12,NOT($BO294)),"",BR294+BT294+BV294)</f>
        <v/>
      </c>
      <c r="BX294" s="73" t="str">
        <f aca="false">IF(OR($BK294&lt;&gt;Constants!$B$12,$AT294&lt;&gt;TRUE()),"",IF(NOT($AW294),TRUE(),IF($AY294="","",$AY294)))</f>
        <v/>
      </c>
      <c r="BY294" s="74" t="b">
        <f aca="false">IF(BX294="",FALSE(),IF(NOT($AW294),TRUE(),IF($AY294,ISNUMBER(X294),ISNUMBER(W294))))</f>
        <v>0</v>
      </c>
      <c r="BZ294" s="76" t="str">
        <f aca="false">IF(BY294,IF($AJ294,1,Constants!$B$22)*POWER(Constants!$B$23,MAX($AU294,0))*POWER(Constants!$B$24,MAX($AV294,0)),"")</f>
        <v/>
      </c>
      <c r="CA294" s="74" t="str">
        <f aca="false">IF(OR($BK294&lt;&gt;Constants!$B$12,NOT($BY294)),"",IF(NOT($AW294),0,Constants!$B$19*IF($AY294,1,MAX(0,MIN(1,(Constants!$B$20-W294)/Constants!$B$20)))))</f>
        <v/>
      </c>
      <c r="CB294" s="74" t="str">
        <f aca="false">IF(CA294="","",CA294*IF($AX294,1,Constants!$B$25)*BZ294)</f>
        <v/>
      </c>
      <c r="CC294" s="74" t="str">
        <f aca="false">IF(OR($BK294&lt;&gt;Constants!$B$12,NOT($BY294)),"",IF(NOT($AW294),0,IF(NOT($AY294),0,MAX(0,Constants!$B$21*(1-ABS(X294-$BM294)/$BM294)))))</f>
        <v/>
      </c>
      <c r="CD294" s="74" t="str">
        <f aca="false">IF(CC294="","",CC294*BZ294)</f>
        <v/>
      </c>
      <c r="CE294" s="74" t="str">
        <f aca="false">IF(OR($BK294&lt;&gt;Constants!$B$12,NOT($BY294)),"",IF(OR(NOT($AW294),NOT($AX294)),0,MIN(Constants!$B$18,(Constants!$B$29*$AZ294+Constants!$B$30*$BA294)*IF($AY294,1,MAX(0,MIN(1,(Constants!$B$20-W294)/Constants!$B$20))))))</f>
        <v/>
      </c>
      <c r="CF294" s="74" t="str">
        <f aca="false">IF(CE294="","",CE294*BZ294)</f>
        <v/>
      </c>
      <c r="CG294" s="75" t="str">
        <f aca="false">IF(OR($BK294&lt;&gt;Constants!$B$12,NOT($BY294)),"",CB294+CD294+CF294)</f>
        <v/>
      </c>
      <c r="CH294" s="73" t="b">
        <f aca="false">IF(OR(BN294="",BX294=""),TRUE(),BN294&lt;&gt;BX294)</f>
        <v>1</v>
      </c>
      <c r="CI294" s="74" t="str">
        <f aca="false">IF(OR($BK294&lt;&gt;Constants!$B$12,$BB294&lt;&gt;TRUE(),NOT($CH294)),"",IF(NOT($BE294),TRUE(),IF($BG294="","",$BG294)))</f>
        <v/>
      </c>
      <c r="CJ294" s="74" t="b">
        <f aca="false">IF(CI294="",FALSE(),IF(NOT($BE294),TRUE(),IF($BG294,ISNUMBER(AG294),ISNUMBER(AF294))))</f>
        <v>0</v>
      </c>
      <c r="CK294" s="76" t="str">
        <f aca="false">IF(CJ294,IF($AJ294,1,Constants!$B$22)*POWER(Constants!$B$23,MAX($BC294,0))*POWER(Constants!$B$24,MAX($BD294,0)),"")</f>
        <v/>
      </c>
      <c r="CL294" s="74" t="str">
        <f aca="false">IF(OR($BK294&lt;&gt;Constants!$B$12,NOT($CJ294)),"",IF(NOT($BE294),0,Constants!$B$19*IF($BG294,1,MAX(0,MIN(1,(Constants!$B$20-AF294)/Constants!$B$20)))))</f>
        <v/>
      </c>
      <c r="CM294" s="74" t="str">
        <f aca="false">IF(CL294="","",CL294*IF($BF294,1,Constants!$B$25)*CK294)</f>
        <v/>
      </c>
      <c r="CN294" s="74" t="str">
        <f aca="false">IF(OR($BK294&lt;&gt;Constants!$B$12,NOT($CJ294)),"",IF(NOT($BE294),0,IF(NOT($BG294),0,MAX(0,Constants!$B$21*(1-ABS(AG294-$BM294)/$BM294)))))</f>
        <v/>
      </c>
      <c r="CO294" s="74" t="str">
        <f aca="false">IF(CN294="","",CN294*CK294)</f>
        <v/>
      </c>
      <c r="CP294" s="74" t="str">
        <f aca="false">IF(OR($BK294&lt;&gt;Constants!$B$12,NOT($CJ294)),"",IF(OR(NOT($BE294),NOT($BF294)),0,MIN(Constants!$B$18,(Constants!$B$29*$BH294+Constants!$B$30*$BI294)*IF($BG294,1,MAX(0,MIN(1,(Constants!$B$20-AF294)/Constants!$B$20))))))</f>
        <v/>
      </c>
      <c r="CQ294" s="74" t="str">
        <f aca="false">IF(CP294="","",CP294*CK294)</f>
        <v/>
      </c>
      <c r="CR294" s="75" t="str">
        <f aca="false">IF(OR($BK294&lt;&gt;Constants!$B$12,NOT($CJ294)),"",CM294+CO294+CQ294)</f>
        <v/>
      </c>
      <c r="CS294" s="73" t="str">
        <f aca="false">IF(OR($BK294&lt;&gt;Constants!$B$12,ISBLANK($C294)),"",BW294)</f>
        <v/>
      </c>
      <c r="CT294" s="74" t="str">
        <f aca="false">IF(OR($BK294&lt;&gt;Constants!$B$12,ISBLANK($C294)),"",CG294)</f>
        <v/>
      </c>
      <c r="CU294" s="75" t="str">
        <f aca="false">IF(OR($BK294&lt;&gt;Constants!$B$12,ISBLANK($C294)),"",CR294)</f>
        <v/>
      </c>
      <c r="CV294" s="74" t="str">
        <f aca="false">IF(OR($BK294&lt;&gt;Constants!$B$12,ISBLANK($C294)),"",IF(COUNT(CS294:CU294)=0,0,MAX(CS294:CU294)))</f>
        <v/>
      </c>
      <c r="CW294" s="74" t="str">
        <f aca="false">IF($BK294&lt;&gt;Constants!$B$12,"",CV294)</f>
        <v/>
      </c>
      <c r="CX294" s="74" t="str">
        <f aca="false">IF(ISNUMBER(CW294), RANK(CW294,$CW$11:$CW$510), "")</f>
        <v/>
      </c>
      <c r="CY294" s="73" t="str">
        <f aca="false">IF(OR($BK294&lt;&gt;Constants!$B$12,ISBLANK($C294)),"",MAX(BT294,CD294,CO294))</f>
        <v/>
      </c>
      <c r="CZ294" s="74" t="str">
        <f aca="false">IF(ISNUMBER(CY294), RANK(CY294,CY$11:CY$510), "")</f>
        <v/>
      </c>
      <c r="DA294" s="74" t="str">
        <f aca="false">IF(OR($BK294&lt;&gt;Constants!$B$12,ISBLANK($C294)),"",MAX(AM294,AU294,IF($CH294,BC294,0)))</f>
        <v/>
      </c>
      <c r="DB294" s="74" t="str">
        <f aca="false">IF(ISNUMBER(DA294), RANK(DA294,DA$11:DA$510,1), "")</f>
        <v/>
      </c>
      <c r="DC294" s="74" t="str">
        <f aca="false">IF(OR($BK294&lt;&gt;Constants!$B$12,ISBLANK($C294)),"",MAX(BV294,CF294,CQ294))</f>
        <v/>
      </c>
      <c r="DD294" s="74" t="str">
        <f aca="false">IF(ISNUMBER(DC294),RANK(DC294,DC$11:DC$510),"")</f>
        <v/>
      </c>
      <c r="DE294" s="77" t="str">
        <f aca="false">IFERROR(IF(OR($BK294&lt;&gt;Constants!$B$12, ISBLANK($C294)),"",LARGE(CS294:CU294,2)), 0)</f>
        <v/>
      </c>
      <c r="DF294" s="75" t="str">
        <f aca="false">IF(ISNUMBER(DE294), RANK(DE294,DE$11:DE$510), "")</f>
        <v/>
      </c>
      <c r="DG294" s="74" t="str">
        <f aca="false">IF(ISBLANK($C294),"",IF(BK294=Constants!$B$12,RANK($CX294, $CX$11:$CX$510, 1)+
SUMPRODUCT(--($CX$11:$CX$510=$CX294),--($CZ294&gt;$CZ$11:$CZ$510))+
SUMPRODUCT(--($CX$11:$CX$510=$CX294),--($CZ294=$CZ$11:$CZ$510),--($DB294&gt;$DB$11:$DB$510))+
SUMPRODUCT(--($CX$11:$CX$510=$CX294),--($CZ294=$CZ$11:$CZ$510),--($DB294=$DB$11:$DB$510), --($DD294&gt;$DD$11:$DD$510))+
SUMPRODUCT(--($CX$11:$CX$510=$CX294),--($CZ294=$CZ$11:$CZ$510),--($DB294=$DB$11:$DB$510), --($DD294=$DD$11:$DD$510), --($DF294&gt;$DF$11:$DF$510))
,BK294)
)</f>
        <v/>
      </c>
      <c r="DH294" s="74" t="str">
        <f aca="false">IF(ISBLANK(C294),"",IF(BK294&lt;&gt;Constants!$B$12, BK294, CX294-DG294))</f>
        <v/>
      </c>
      <c r="DI294" s="75"/>
      <c r="DJ294" s="78"/>
      <c r="DK294" s="79" t="str">
        <f aca="false">IF(ISBLANK($C294),"",IF($BK294=Constants!$B$13,$BM294,""))</f>
        <v/>
      </c>
      <c r="DL294" s="78" t="str">
        <f aca="false">IF(ISBLANK($C294),"",IF($BK294&lt;&gt;Constants!$B$12,"",IF(COUNT($CS294:$CU294)=0,"",MATCH($CV294,$CS294:$CU294,0))))</f>
        <v/>
      </c>
      <c r="DM294" s="80" t="str">
        <f aca="false">IF(ISNUMBER($DL294),CHOOSE($DL294,$BR294,$CB294,$CM294),"")</f>
        <v/>
      </c>
      <c r="DN294" s="80" t="str">
        <f aca="false">IF(ISNUMBER($DL294),CHOOSE($DL294,$BT294,$CD294,$CO294),"")</f>
        <v/>
      </c>
      <c r="DO294" s="80" t="str">
        <f aca="false">IF(ISNUMBER($DL294),CHOOSE($DL294,$BV294,$CF294,$CQ294),"")</f>
        <v/>
      </c>
      <c r="DP294" s="81" t="str">
        <f aca="false">IF(ISBLANK(C294),"",IF(BK294&lt;&gt;Constants!$B$12, BK294 ,CW294))</f>
        <v/>
      </c>
      <c r="DQ294" s="82" t="str">
        <f aca="false">IF(ISBLANK($C294),"",IF($BK294&lt;&gt;Constants!$B$12,$BK294,$BL294))</f>
        <v/>
      </c>
      <c r="DR294" s="82" t="str">
        <f aca="false">IF(ISBLANK(C294),"",DH294)</f>
        <v/>
      </c>
      <c r="DS294" s="82" t="str">
        <f aca="false">IF(ISBLANK(C294),"",DG294)</f>
        <v/>
      </c>
      <c r="DT294" s="83" t="str">
        <f aca="false">IF(ISBLANK(C294),
  "",
IF(DS294=Constants!$B$9,COUNTA($C$11:$C510)+2,IF(DS294=Constants!$B$10,COUNTA($C$11:$C510)+1,IF(DS294=Constants!$B$11,COUNTA($C$11:$C510),DS294))))</f>
        <v/>
      </c>
      <c r="DU294" s="3"/>
      <c r="DV294" s="84" t="n">
        <f aca="false">IF(OR(ISNUMBER(DS294),DS294="DQ",DS294="P",DS294="NS"),
    1,
    0
)</f>
        <v>0</v>
      </c>
      <c r="DW294" s="84" t="n">
        <v>284</v>
      </c>
      <c r="DX294" s="84" t="str">
        <f aca="false">IF(ISBLANK($C294),"",IF(ISNUMBER(DT294),DT294+ROW($B294)/1000,""))</f>
        <v/>
      </c>
      <c r="DY294" s="84" t="str">
        <f aca="false">IF(ISNUMBER(DX294), RANK(DX294,DX$11:DX$510,1), "")</f>
        <v/>
      </c>
      <c r="DZ294" s="84" t="str">
        <f aca="false">IF(ISBLANK($C294),
    "",
    $B294
)</f>
        <v/>
      </c>
      <c r="EA294" s="84" t="str">
        <f aca="false">IF(ISBLANK($C294),
    "",
    $C294
)</f>
        <v/>
      </c>
      <c r="EB294" s="84" t="str">
        <f aca="false">IF(ISBLANK($C294),
    "",
    $D294
)</f>
        <v/>
      </c>
      <c r="EC294" s="84" t="str">
        <f aca="false">IF(ISBLANK($C294),"",$DQ294)</f>
        <v/>
      </c>
      <c r="ED294" s="86" t="str">
        <f aca="false">DP294</f>
        <v/>
      </c>
      <c r="EE294" s="84" t="str">
        <f aca="false">IF(ISBLANK($C294),
    "",
    DS294
)</f>
        <v/>
      </c>
      <c r="EF294" s="87" t="str">
        <f aca="false">IF(DW294&gt;DV$10,
    "",
    VLOOKUP(DW294,DY$11:EE792,7,FALSE())
)</f>
        <v/>
      </c>
      <c r="EG294" s="88" t="str">
        <f aca="false">IF(DW294&gt;DV$10,
    "",
    VLOOKUP(DW294,DY$11:EE792,2,FALSE())
)</f>
        <v/>
      </c>
      <c r="EH294" s="88" t="str">
        <f aca="false">IF(DW294&gt;DV$10,
    "",
    VLOOKUP(DW294,DY$11:EE792,3,FALSE())
)</f>
        <v/>
      </c>
      <c r="EI294" s="88" t="str">
        <f aca="false">IF(DW294&gt;DV$10,
    "",
    VLOOKUP(DW294,DY$11:EE792,4,FALSE())
)</f>
        <v/>
      </c>
      <c r="EJ294" s="89" t="str">
        <f aca="false">IF(DW294&gt;DV$10,
    "",
    VLOOKUP(DW294,DY$11:EE792,6,FALSE())
)</f>
        <v/>
      </c>
      <c r="EK294" s="59"/>
    </row>
    <row r="295" customFormat="false" ht="15.75" hidden="false" customHeight="false" outlineLevel="0" collapsed="false">
      <c r="A295" s="3"/>
      <c r="B295" s="155"/>
      <c r="C295" s="156"/>
      <c r="D295" s="96"/>
      <c r="E295" s="157"/>
      <c r="F295" s="148"/>
      <c r="G295" s="148"/>
      <c r="H295" s="149"/>
      <c r="I295" s="150"/>
      <c r="J295" s="151"/>
      <c r="K295" s="151"/>
      <c r="L295" s="151"/>
      <c r="M295" s="151"/>
      <c r="N295" s="152"/>
      <c r="O295" s="103"/>
      <c r="P295" s="148"/>
      <c r="Q295" s="149"/>
      <c r="R295" s="150"/>
      <c r="S295" s="151"/>
      <c r="T295" s="151"/>
      <c r="U295" s="151"/>
      <c r="V295" s="151"/>
      <c r="W295" s="152"/>
      <c r="X295" s="103"/>
      <c r="Y295" s="148"/>
      <c r="Z295" s="149"/>
      <c r="AA295" s="150"/>
      <c r="AB295" s="151"/>
      <c r="AC295" s="151"/>
      <c r="AD295" s="151"/>
      <c r="AE295" s="151"/>
      <c r="AF295" s="152"/>
      <c r="AG295" s="104"/>
      <c r="AH295" s="150"/>
      <c r="AI295" s="73"/>
      <c r="AJ295" s="73" t="str">
        <f aca="false">IF(ISBLANK($C295),
  "",
IF(E295=Constants!$B$7,
  TRUE(),
IF(E295=Constants!$B$8,
  FALSE(),
  TRUE()
)))</f>
        <v/>
      </c>
      <c r="AK295" s="74" t="str">
        <f aca="false">IF(ISBLANK($C295),"",IF(F295=Constants!$B$8,FALSE(),TRUE()))</f>
        <v/>
      </c>
      <c r="AL295" s="74" t="str">
        <f aca="false">IF(ISBLANK($C295),"",COUNTA($G295:$O295)&gt;0)</f>
        <v/>
      </c>
      <c r="AM295" s="74" t="str">
        <f aca="false">IF(OR(ISBLANK($C295),$AL295&lt;&gt;TRUE()),"",IF(ISBLANK(G295),Constants!$B$27,MAX(0,G295)))</f>
        <v/>
      </c>
      <c r="AN295" s="74" t="str">
        <f aca="false">IF(OR(ISBLANK($C295),$AL295&lt;&gt;TRUE()),"",IF(ISBLANK(H295),Constants!$B$28,MAX(0,H295)))</f>
        <v/>
      </c>
      <c r="AO295" s="74" t="str">
        <f aca="false">IF(OR(ISBLANK($C295),$AL295&lt;&gt;TRUE()),"",IF(J295=Constants!$B$7,TRUE(),IF(J295=Constants!$B$8,FALSE(),TRUE())))</f>
        <v/>
      </c>
      <c r="AP295" s="74" t="str">
        <f aca="false">IF(OR(ISBLANK($C295),$AL295&lt;&gt;TRUE()),"",IF(I295=Constants!$B$7,TRUE(),IF(I295=Constants!$B$8,FALSE(),TRUE())))</f>
        <v/>
      </c>
      <c r="AQ295" s="74" t="str">
        <f aca="false">IF(OR(ISBLANK($C295),$AL295&lt;&gt;TRUE()),"",IF(K295=Constants!$B$33,TRUE(),IF(K295=Constants!$B$34,FALSE(),IF(AND(ISNUMBER(O295),OR(ISBLANK(N295),N295=0)),TRUE(),IF(AND(ISBLANK(O295),ISNUMBER(N295),N295&lt;&gt;0),FALSE(),"")))))</f>
        <v/>
      </c>
      <c r="AR295" s="74" t="str">
        <f aca="false">IF(OR(ISBLANK($C295),$AL295&lt;&gt;TRUE()),"",IF(ISBLANK(L295),Constants!$B$35,MAX(0,MIN(Constants!$B$31,L295))))</f>
        <v/>
      </c>
      <c r="AS295" s="74" t="str">
        <f aca="false">IF(OR(ISBLANK($C295),$AL295&lt;&gt;TRUE()),"",IF(ISBLANK(M295),Constants!$B$35,MAX(0,MIN(Constants!$B$32,M295))))</f>
        <v/>
      </c>
      <c r="AT295" s="74" t="str">
        <f aca="false">IF(ISBLANK($C295),"",COUNTA($P295:$X295)&gt;0)</f>
        <v/>
      </c>
      <c r="AU295" s="74" t="str">
        <f aca="false">IF(OR(ISBLANK($C295),$AT295&lt;&gt;TRUE()),"",IF(ISBLANK(P295),Constants!$B$27,MAX(0,P295)))</f>
        <v/>
      </c>
      <c r="AV295" s="74" t="str">
        <f aca="false">IF(OR(ISBLANK($C295),$AT295&lt;&gt;TRUE()),"",IF(ISBLANK(Q295),Constants!$B$28,MAX(0,Q295)))</f>
        <v/>
      </c>
      <c r="AW295" s="74" t="str">
        <f aca="false">IF(OR(ISBLANK($C295),$AT295&lt;&gt;TRUE()),"",IF(S295=Constants!$B$7,TRUE(),IF(S295=Constants!$B$8,FALSE(),TRUE())))</f>
        <v/>
      </c>
      <c r="AX295" s="74" t="str">
        <f aca="false">IF(OR(ISBLANK($C295),$AT295&lt;&gt;TRUE()),"",IF(R295=Constants!$B$7,TRUE(),IF(R295=Constants!$B$8,FALSE(),TRUE())))</f>
        <v/>
      </c>
      <c r="AY295" s="74" t="str">
        <f aca="false">IF(OR(ISBLANK($C295),$AT295&lt;&gt;TRUE()),"",IF(T295=Constants!$B$33,TRUE(),IF(T295=Constants!$B$34,FALSE(),IF(AND(ISNUMBER(X295),OR(ISBLANK(W295),W295=0)),TRUE(),IF(AND(ISBLANK(X295),ISNUMBER(W295),W295&lt;&gt;0),FALSE(),"")))))</f>
        <v/>
      </c>
      <c r="AZ295" s="74" t="str">
        <f aca="false">IF(OR(ISBLANK($C295),$AT295&lt;&gt;TRUE()),"",IF(ISBLANK(U295),Constants!$B$35,MAX(0,MIN(Constants!$B$31,U295))))</f>
        <v/>
      </c>
      <c r="BA295" s="74" t="str">
        <f aca="false">IF(OR(ISBLANK($C295),$AT295&lt;&gt;TRUE()),"",IF(ISBLANK(V295),Constants!$B$35,MAX(0,MIN(Constants!$B$32,V295))))</f>
        <v/>
      </c>
      <c r="BB295" s="74" t="str">
        <f aca="false">IF(ISBLANK($C295),"",COUNTA($Y295:$AG295)&gt;0)</f>
        <v/>
      </c>
      <c r="BC295" s="74" t="str">
        <f aca="false">IF(OR(ISBLANK($C295),$BB295&lt;&gt;TRUE()),"",IF(ISBLANK(Y295),Constants!$B$27,MAX(0,Y295)))</f>
        <v/>
      </c>
      <c r="BD295" s="74" t="str">
        <f aca="false">IF(OR(ISBLANK($C295),$BB295&lt;&gt;TRUE()),"",IF(ISBLANK(Z295),Constants!$B$28,MAX(0,Z295)))</f>
        <v/>
      </c>
      <c r="BE295" s="74" t="str">
        <f aca="false">IF(OR(ISBLANK($C295),$BB295&lt;&gt;TRUE()),"",IF(AB295=Constants!$B$7,TRUE(),IF(AB295=Constants!$B$8,FALSE(),TRUE())))</f>
        <v/>
      </c>
      <c r="BF295" s="74" t="str">
        <f aca="false">IF(OR(ISBLANK($C295),$BB295&lt;&gt;TRUE()),"",IF(AA295=Constants!$B$7,TRUE(),IF(AA295=Constants!$B$8,FALSE(),TRUE())))</f>
        <v/>
      </c>
      <c r="BG295" s="74" t="str">
        <f aca="false">IF(OR(ISBLANK($C295),$BB295&lt;&gt;TRUE()),"",IF(AC295=Constants!$B$33,TRUE(),IF(AC295=Constants!$B$34,FALSE(),IF(AND(ISNUMBER(AG295),OR(ISBLANK(AF295),AF295=0)),TRUE(),IF(AND(ISBLANK(AG295),ISNUMBER(AF295),AF295&lt;&gt;0),FALSE(),"")))))</f>
        <v/>
      </c>
      <c r="BH295" s="74" t="str">
        <f aca="false">IF(OR(ISBLANK($C295),$BB295&lt;&gt;TRUE()),"",IF(ISBLANK(AD295),Constants!$B$35,MAX(0,MIN(Constants!$B$31,AD295))))</f>
        <v/>
      </c>
      <c r="BI295" s="74" t="str">
        <f aca="false">IF(OR(ISBLANK($C295),$BB295&lt;&gt;TRUE()),"",IF(ISBLANK(AE295),Constants!$B$35,MAX(0,MIN(Constants!$B$32,AE295))))</f>
        <v/>
      </c>
      <c r="BJ295" s="75" t="str">
        <f aca="false">IF(ISBLANK($C295),
  "",
IF(AH295=Constants!$B$7,
  TRUE(),
IF(AH295=Constants!$B$8,
  FALSE(),
  FALSE()
)))</f>
        <v/>
      </c>
      <c r="BK295" s="74" t="str">
        <f aca="false">IF(ISBLANK($C295),"",IF($BJ295,Constants!$B$9,IF(COUNTA($E295:$AH295)=0,Constants!$B$10,IF(NOT($AK295),Constants!$B$11,IF(AND(NOT(ISNUMBER($BM295)),COUNTA($O295,$X295,$AG295)&gt;0),Constants!$B$13,Constants!$B$12)))))</f>
        <v/>
      </c>
      <c r="BL295" s="74" t="str">
        <f aca="false">IF(ISBLANK($C295),"",IF($BK295&lt;&gt;Constants!$B$12,$BK295,Constants!$B$4))</f>
        <v/>
      </c>
      <c r="BM295" s="73" t="str">
        <f aca="false">IF(OR(ISBLANK($D$8), NOT(ISNUMBER($D$8))), Constants!$B$17,$D$8)</f>
        <v>ERROR: Set Target Time in cell D8</v>
      </c>
      <c r="BN295" s="73" t="str">
        <f aca="false">IF(OR($BK295&lt;&gt;Constants!$B$12,$AL295&lt;&gt;TRUE()),"",IF(NOT($AO295),TRUE(),IF($AQ295="","",$AQ295)))</f>
        <v/>
      </c>
      <c r="BO295" s="74" t="b">
        <f aca="false">IF(BN295="",FALSE(),IF(NOT($AO295),TRUE(),IF($AQ295,ISNUMBER(O295),ISNUMBER(N295))))</f>
        <v>0</v>
      </c>
      <c r="BP295" s="76" t="str">
        <f aca="false">IF(BO295,IF($AJ295,1,Constants!$B$22)*POWER(Constants!$B$23,MAX($AM295,0))*POWER(Constants!$B$24,MAX($AN295,0)),"")</f>
        <v/>
      </c>
      <c r="BQ295" s="74" t="str">
        <f aca="false">IF(OR($BK295&lt;&gt;Constants!$B$12,NOT($BO295)),"",IF(NOT($AO295),0,Constants!$B$19*IF($AQ295,1,MAX(0,MIN(1,(Constants!$B$20-N295)/Constants!$B$20)))))</f>
        <v/>
      </c>
      <c r="BR295" s="74" t="str">
        <f aca="false">IF(BQ295="","",BQ295*IF($AP295,1,Constants!$B$25)*BP295)</f>
        <v/>
      </c>
      <c r="BS295" s="74" t="str">
        <f aca="false">IF(OR($BK295&lt;&gt;Constants!$B$12,NOT($BO295)),"",IF(NOT($AO295),0,IF(NOT($AQ295),0,MAX(0,Constants!$B$21*(1-ABS(O295-$BM295)/$BM295)))))</f>
        <v/>
      </c>
      <c r="BT295" s="74" t="str">
        <f aca="false">IF(BS295="","",BS295*BP295)</f>
        <v/>
      </c>
      <c r="BU295" s="74" t="str">
        <f aca="false">IF(OR($BK295&lt;&gt;Constants!$B$12,NOT($BO295)),"",IF(OR(NOT($AO295),NOT($AP295)),0,MIN(Constants!$B$18,(Constants!$B$29*$AR295+Constants!$B$30*$AS295)*IF($AQ295,1,MAX(0,MIN(1,(Constants!$B$20-N295)/Constants!$B$20))))))</f>
        <v/>
      </c>
      <c r="BV295" s="74" t="str">
        <f aca="false">IF(BU295="","",BU295*BP295)</f>
        <v/>
      </c>
      <c r="BW295" s="75" t="str">
        <f aca="false">IF(OR($BK295&lt;&gt;Constants!$B$12,NOT($BO295)),"",BR295+BT295+BV295)</f>
        <v/>
      </c>
      <c r="BX295" s="73" t="str">
        <f aca="false">IF(OR($BK295&lt;&gt;Constants!$B$12,$AT295&lt;&gt;TRUE()),"",IF(NOT($AW295),TRUE(),IF($AY295="","",$AY295)))</f>
        <v/>
      </c>
      <c r="BY295" s="74" t="b">
        <f aca="false">IF(BX295="",FALSE(),IF(NOT($AW295),TRUE(),IF($AY295,ISNUMBER(X295),ISNUMBER(W295))))</f>
        <v>0</v>
      </c>
      <c r="BZ295" s="76" t="str">
        <f aca="false">IF(BY295,IF($AJ295,1,Constants!$B$22)*POWER(Constants!$B$23,MAX($AU295,0))*POWER(Constants!$B$24,MAX($AV295,0)),"")</f>
        <v/>
      </c>
      <c r="CA295" s="74" t="str">
        <f aca="false">IF(OR($BK295&lt;&gt;Constants!$B$12,NOT($BY295)),"",IF(NOT($AW295),0,Constants!$B$19*IF($AY295,1,MAX(0,MIN(1,(Constants!$B$20-W295)/Constants!$B$20)))))</f>
        <v/>
      </c>
      <c r="CB295" s="74" t="str">
        <f aca="false">IF(CA295="","",CA295*IF($AX295,1,Constants!$B$25)*BZ295)</f>
        <v/>
      </c>
      <c r="CC295" s="74" t="str">
        <f aca="false">IF(OR($BK295&lt;&gt;Constants!$B$12,NOT($BY295)),"",IF(NOT($AW295),0,IF(NOT($AY295),0,MAX(0,Constants!$B$21*(1-ABS(X295-$BM295)/$BM295)))))</f>
        <v/>
      </c>
      <c r="CD295" s="74" t="str">
        <f aca="false">IF(CC295="","",CC295*BZ295)</f>
        <v/>
      </c>
      <c r="CE295" s="74" t="str">
        <f aca="false">IF(OR($BK295&lt;&gt;Constants!$B$12,NOT($BY295)),"",IF(OR(NOT($AW295),NOT($AX295)),0,MIN(Constants!$B$18,(Constants!$B$29*$AZ295+Constants!$B$30*$BA295)*IF($AY295,1,MAX(0,MIN(1,(Constants!$B$20-W295)/Constants!$B$20))))))</f>
        <v/>
      </c>
      <c r="CF295" s="74" t="str">
        <f aca="false">IF(CE295="","",CE295*BZ295)</f>
        <v/>
      </c>
      <c r="CG295" s="75" t="str">
        <f aca="false">IF(OR($BK295&lt;&gt;Constants!$B$12,NOT($BY295)),"",CB295+CD295+CF295)</f>
        <v/>
      </c>
      <c r="CH295" s="73" t="b">
        <f aca="false">IF(OR(BN295="",BX295=""),TRUE(),BN295&lt;&gt;BX295)</f>
        <v>1</v>
      </c>
      <c r="CI295" s="74" t="str">
        <f aca="false">IF(OR($BK295&lt;&gt;Constants!$B$12,$BB295&lt;&gt;TRUE(),NOT($CH295)),"",IF(NOT($BE295),TRUE(),IF($BG295="","",$BG295)))</f>
        <v/>
      </c>
      <c r="CJ295" s="74" t="b">
        <f aca="false">IF(CI295="",FALSE(),IF(NOT($BE295),TRUE(),IF($BG295,ISNUMBER(AG295),ISNUMBER(AF295))))</f>
        <v>0</v>
      </c>
      <c r="CK295" s="76" t="str">
        <f aca="false">IF(CJ295,IF($AJ295,1,Constants!$B$22)*POWER(Constants!$B$23,MAX($BC295,0))*POWER(Constants!$B$24,MAX($BD295,0)),"")</f>
        <v/>
      </c>
      <c r="CL295" s="74" t="str">
        <f aca="false">IF(OR($BK295&lt;&gt;Constants!$B$12,NOT($CJ295)),"",IF(NOT($BE295),0,Constants!$B$19*IF($BG295,1,MAX(0,MIN(1,(Constants!$B$20-AF295)/Constants!$B$20)))))</f>
        <v/>
      </c>
      <c r="CM295" s="74" t="str">
        <f aca="false">IF(CL295="","",CL295*IF($BF295,1,Constants!$B$25)*CK295)</f>
        <v/>
      </c>
      <c r="CN295" s="74" t="str">
        <f aca="false">IF(OR($BK295&lt;&gt;Constants!$B$12,NOT($CJ295)),"",IF(NOT($BE295),0,IF(NOT($BG295),0,MAX(0,Constants!$B$21*(1-ABS(AG295-$BM295)/$BM295)))))</f>
        <v/>
      </c>
      <c r="CO295" s="74" t="str">
        <f aca="false">IF(CN295="","",CN295*CK295)</f>
        <v/>
      </c>
      <c r="CP295" s="74" t="str">
        <f aca="false">IF(OR($BK295&lt;&gt;Constants!$B$12,NOT($CJ295)),"",IF(OR(NOT($BE295),NOT($BF295)),0,MIN(Constants!$B$18,(Constants!$B$29*$BH295+Constants!$B$30*$BI295)*IF($BG295,1,MAX(0,MIN(1,(Constants!$B$20-AF295)/Constants!$B$20))))))</f>
        <v/>
      </c>
      <c r="CQ295" s="74" t="str">
        <f aca="false">IF(CP295="","",CP295*CK295)</f>
        <v/>
      </c>
      <c r="CR295" s="75" t="str">
        <f aca="false">IF(OR($BK295&lt;&gt;Constants!$B$12,NOT($CJ295)),"",CM295+CO295+CQ295)</f>
        <v/>
      </c>
      <c r="CS295" s="73" t="str">
        <f aca="false">IF(OR($BK295&lt;&gt;Constants!$B$12,ISBLANK($C295)),"",BW295)</f>
        <v/>
      </c>
      <c r="CT295" s="74" t="str">
        <f aca="false">IF(OR($BK295&lt;&gt;Constants!$B$12,ISBLANK($C295)),"",CG295)</f>
        <v/>
      </c>
      <c r="CU295" s="75" t="str">
        <f aca="false">IF(OR($BK295&lt;&gt;Constants!$B$12,ISBLANK($C295)),"",CR295)</f>
        <v/>
      </c>
      <c r="CV295" s="74" t="str">
        <f aca="false">IF(OR($BK295&lt;&gt;Constants!$B$12,ISBLANK($C295)),"",IF(COUNT(CS295:CU295)=0,0,MAX(CS295:CU295)))</f>
        <v/>
      </c>
      <c r="CW295" s="74" t="str">
        <f aca="false">IF($BK295&lt;&gt;Constants!$B$12,"",CV295)</f>
        <v/>
      </c>
      <c r="CX295" s="74" t="str">
        <f aca="false">IF(ISNUMBER(CW295), RANK(CW295,$CW$11:$CW$510), "")</f>
        <v/>
      </c>
      <c r="CY295" s="73" t="str">
        <f aca="false">IF(OR($BK295&lt;&gt;Constants!$B$12,ISBLANK($C295)),"",MAX(BT295,CD295,CO295))</f>
        <v/>
      </c>
      <c r="CZ295" s="74" t="str">
        <f aca="false">IF(ISNUMBER(CY295), RANK(CY295,CY$11:CY$510), "")</f>
        <v/>
      </c>
      <c r="DA295" s="74" t="str">
        <f aca="false">IF(OR($BK295&lt;&gt;Constants!$B$12,ISBLANK($C295)),"",MAX(AM295,AU295,IF($CH295,BC295,0)))</f>
        <v/>
      </c>
      <c r="DB295" s="74" t="str">
        <f aca="false">IF(ISNUMBER(DA295), RANK(DA295,DA$11:DA$510,1), "")</f>
        <v/>
      </c>
      <c r="DC295" s="74" t="str">
        <f aca="false">IF(OR($BK295&lt;&gt;Constants!$B$12,ISBLANK($C295)),"",MAX(BV295,CF295,CQ295))</f>
        <v/>
      </c>
      <c r="DD295" s="74" t="str">
        <f aca="false">IF(ISNUMBER(DC295),RANK(DC295,DC$11:DC$510),"")</f>
        <v/>
      </c>
      <c r="DE295" s="77" t="str">
        <f aca="false">IFERROR(IF(OR($BK295&lt;&gt;Constants!$B$12, ISBLANK($C295)),"",LARGE(CS295:CU295,2)), 0)</f>
        <v/>
      </c>
      <c r="DF295" s="75" t="str">
        <f aca="false">IF(ISNUMBER(DE295), RANK(DE295,DE$11:DE$510), "")</f>
        <v/>
      </c>
      <c r="DG295" s="74" t="str">
        <f aca="false">IF(ISBLANK($C295),"",IF(BK295=Constants!$B$12,RANK($CX295, $CX$11:$CX$510, 1)+
SUMPRODUCT(--($CX$11:$CX$510=$CX295),--($CZ295&gt;$CZ$11:$CZ$510))+
SUMPRODUCT(--($CX$11:$CX$510=$CX295),--($CZ295=$CZ$11:$CZ$510),--($DB295&gt;$DB$11:$DB$510))+
SUMPRODUCT(--($CX$11:$CX$510=$CX295),--($CZ295=$CZ$11:$CZ$510),--($DB295=$DB$11:$DB$510), --($DD295&gt;$DD$11:$DD$510))+
SUMPRODUCT(--($CX$11:$CX$510=$CX295),--($CZ295=$CZ$11:$CZ$510),--($DB295=$DB$11:$DB$510), --($DD295=$DD$11:$DD$510), --($DF295&gt;$DF$11:$DF$510))
,BK295)
)</f>
        <v/>
      </c>
      <c r="DH295" s="74" t="str">
        <f aca="false">IF(ISBLANK(C295),"",IF(BK295&lt;&gt;Constants!$B$12, BK295, CX295-DG295))</f>
        <v/>
      </c>
      <c r="DI295" s="75"/>
      <c r="DJ295" s="78"/>
      <c r="DK295" s="79" t="str">
        <f aca="false">IF(ISBLANK($C295),"",IF($BK295=Constants!$B$13,$BM295,""))</f>
        <v/>
      </c>
      <c r="DL295" s="78" t="str">
        <f aca="false">IF(ISBLANK($C295),"",IF($BK295&lt;&gt;Constants!$B$12,"",IF(COUNT($CS295:$CU295)=0,"",MATCH($CV295,$CS295:$CU295,0))))</f>
        <v/>
      </c>
      <c r="DM295" s="80" t="str">
        <f aca="false">IF(ISNUMBER($DL295),CHOOSE($DL295,$BR295,$CB295,$CM295),"")</f>
        <v/>
      </c>
      <c r="DN295" s="80" t="str">
        <f aca="false">IF(ISNUMBER($DL295),CHOOSE($DL295,$BT295,$CD295,$CO295),"")</f>
        <v/>
      </c>
      <c r="DO295" s="80" t="str">
        <f aca="false">IF(ISNUMBER($DL295),CHOOSE($DL295,$BV295,$CF295,$CQ295),"")</f>
        <v/>
      </c>
      <c r="DP295" s="81" t="str">
        <f aca="false">IF(ISBLANK(C295),"",IF(BK295&lt;&gt;Constants!$B$12, BK295 ,CW295))</f>
        <v/>
      </c>
      <c r="DQ295" s="82" t="str">
        <f aca="false">IF(ISBLANK($C295),"",IF($BK295&lt;&gt;Constants!$B$12,$BK295,$BL295))</f>
        <v/>
      </c>
      <c r="DR295" s="82" t="str">
        <f aca="false">IF(ISBLANK(C295),"",DH295)</f>
        <v/>
      </c>
      <c r="DS295" s="82" t="str">
        <f aca="false">IF(ISBLANK(C295),"",DG295)</f>
        <v/>
      </c>
      <c r="DT295" s="83" t="str">
        <f aca="false">IF(ISBLANK(C295),
  "",
IF(DS295=Constants!$B$9,COUNTA($C$11:$C510)+2,IF(DS295=Constants!$B$10,COUNTA($C$11:$C510)+1,IF(DS295=Constants!$B$11,COUNTA($C$11:$C510),DS295))))</f>
        <v/>
      </c>
      <c r="DU295" s="3"/>
      <c r="DV295" s="84" t="n">
        <f aca="false">IF(OR(ISNUMBER(DS295),DS295="DQ",DS295="P",DS295="NS"),
    1,
    0
)</f>
        <v>0</v>
      </c>
      <c r="DW295" s="84" t="n">
        <v>285</v>
      </c>
      <c r="DX295" s="84" t="str">
        <f aca="false">IF(ISBLANK($C295),"",IF(ISNUMBER(DT295),DT295+ROW($B295)/1000,""))</f>
        <v/>
      </c>
      <c r="DY295" s="84" t="str">
        <f aca="false">IF(ISNUMBER(DX295), RANK(DX295,DX$11:DX$510,1), "")</f>
        <v/>
      </c>
      <c r="DZ295" s="84" t="str">
        <f aca="false">IF(ISBLANK($C295),
    "",
    $B295
)</f>
        <v/>
      </c>
      <c r="EA295" s="84" t="str">
        <f aca="false">IF(ISBLANK($C295),
    "",
    $C295
)</f>
        <v/>
      </c>
      <c r="EB295" s="84" t="str">
        <f aca="false">IF(ISBLANK($C295),
    "",
    $D295
)</f>
        <v/>
      </c>
      <c r="EC295" s="84" t="str">
        <f aca="false">IF(ISBLANK($C295),"",$DQ295)</f>
        <v/>
      </c>
      <c r="ED295" s="86" t="str">
        <f aca="false">DP295</f>
        <v/>
      </c>
      <c r="EE295" s="84" t="str">
        <f aca="false">IF(ISBLANK($C295),
    "",
    DS295
)</f>
        <v/>
      </c>
      <c r="EF295" s="87" t="str">
        <f aca="false">IF(DW295&gt;DV$10,
    "",
    VLOOKUP(DW295,DY$11:EE793,7,FALSE())
)</f>
        <v/>
      </c>
      <c r="EG295" s="88" t="str">
        <f aca="false">IF(DW295&gt;DV$10,
    "",
    VLOOKUP(DW295,DY$11:EE793,2,FALSE())
)</f>
        <v/>
      </c>
      <c r="EH295" s="88" t="str">
        <f aca="false">IF(DW295&gt;DV$10,
    "",
    VLOOKUP(DW295,DY$11:EE793,3,FALSE())
)</f>
        <v/>
      </c>
      <c r="EI295" s="88" t="str">
        <f aca="false">IF(DW295&gt;DV$10,
    "",
    VLOOKUP(DW295,DY$11:EE793,4,FALSE())
)</f>
        <v/>
      </c>
      <c r="EJ295" s="89" t="str">
        <f aca="false">IF(DW295&gt;DV$10,
    "",
    VLOOKUP(DW295,DY$11:EE793,6,FALSE())
)</f>
        <v/>
      </c>
      <c r="EK295" s="59"/>
    </row>
    <row r="296" customFormat="false" ht="15.75" hidden="false" customHeight="false" outlineLevel="0" collapsed="false">
      <c r="A296" s="3"/>
      <c r="B296" s="153"/>
      <c r="C296" s="154"/>
      <c r="D296" s="135"/>
      <c r="E296" s="158"/>
      <c r="F296" s="137"/>
      <c r="G296" s="137"/>
      <c r="H296" s="138"/>
      <c r="I296" s="139"/>
      <c r="J296" s="140"/>
      <c r="K296" s="140"/>
      <c r="L296" s="140"/>
      <c r="M296" s="140"/>
      <c r="N296" s="141"/>
      <c r="O296" s="142"/>
      <c r="P296" s="137"/>
      <c r="Q296" s="138"/>
      <c r="R296" s="139"/>
      <c r="S296" s="140"/>
      <c r="T296" s="140"/>
      <c r="U296" s="140"/>
      <c r="V296" s="140"/>
      <c r="W296" s="141"/>
      <c r="X296" s="142"/>
      <c r="Y296" s="137"/>
      <c r="Z296" s="138"/>
      <c r="AA296" s="139"/>
      <c r="AB296" s="140"/>
      <c r="AC296" s="140"/>
      <c r="AD296" s="140"/>
      <c r="AE296" s="140"/>
      <c r="AF296" s="141"/>
      <c r="AG296" s="143"/>
      <c r="AH296" s="139"/>
      <c r="AI296" s="116"/>
      <c r="AJ296" s="116" t="str">
        <f aca="false">IF(ISBLANK($C296),
  "",
IF(E296=Constants!$B$7,
  TRUE(),
IF(E296=Constants!$B$8,
  FALSE(),
  TRUE()
)))</f>
        <v/>
      </c>
      <c r="AK296" s="117" t="str">
        <f aca="false">IF(ISBLANK($C296),"",IF(F296=Constants!$B$8,FALSE(),TRUE()))</f>
        <v/>
      </c>
      <c r="AL296" s="117" t="str">
        <f aca="false">IF(ISBLANK($C296),"",COUNTA($G296:$O296)&gt;0)</f>
        <v/>
      </c>
      <c r="AM296" s="117" t="str">
        <f aca="false">IF(OR(ISBLANK($C296),$AL296&lt;&gt;TRUE()),"",IF(ISBLANK(G296),Constants!$B$27,MAX(0,G296)))</f>
        <v/>
      </c>
      <c r="AN296" s="117" t="str">
        <f aca="false">IF(OR(ISBLANK($C296),$AL296&lt;&gt;TRUE()),"",IF(ISBLANK(H296),Constants!$B$28,MAX(0,H296)))</f>
        <v/>
      </c>
      <c r="AO296" s="117" t="str">
        <f aca="false">IF(OR(ISBLANK($C296),$AL296&lt;&gt;TRUE()),"",IF(J296=Constants!$B$7,TRUE(),IF(J296=Constants!$B$8,FALSE(),TRUE())))</f>
        <v/>
      </c>
      <c r="AP296" s="117" t="str">
        <f aca="false">IF(OR(ISBLANK($C296),$AL296&lt;&gt;TRUE()),"",IF(I296=Constants!$B$7,TRUE(),IF(I296=Constants!$B$8,FALSE(),TRUE())))</f>
        <v/>
      </c>
      <c r="AQ296" s="117" t="str">
        <f aca="false">IF(OR(ISBLANK($C296),$AL296&lt;&gt;TRUE()),"",IF(K296=Constants!$B$33,TRUE(),IF(K296=Constants!$B$34,FALSE(),IF(AND(ISNUMBER(O296),OR(ISBLANK(N296),N296=0)),TRUE(),IF(AND(ISBLANK(O296),ISNUMBER(N296),N296&lt;&gt;0),FALSE(),"")))))</f>
        <v/>
      </c>
      <c r="AR296" s="117" t="str">
        <f aca="false">IF(OR(ISBLANK($C296),$AL296&lt;&gt;TRUE()),"",IF(ISBLANK(L296),Constants!$B$35,MAX(0,MIN(Constants!$B$31,L296))))</f>
        <v/>
      </c>
      <c r="AS296" s="117" t="str">
        <f aca="false">IF(OR(ISBLANK($C296),$AL296&lt;&gt;TRUE()),"",IF(ISBLANK(M296),Constants!$B$35,MAX(0,MIN(Constants!$B$32,M296))))</f>
        <v/>
      </c>
      <c r="AT296" s="117" t="str">
        <f aca="false">IF(ISBLANK($C296),"",COUNTA($P296:$X296)&gt;0)</f>
        <v/>
      </c>
      <c r="AU296" s="117" t="str">
        <f aca="false">IF(OR(ISBLANK($C296),$AT296&lt;&gt;TRUE()),"",IF(ISBLANK(P296),Constants!$B$27,MAX(0,P296)))</f>
        <v/>
      </c>
      <c r="AV296" s="117" t="str">
        <f aca="false">IF(OR(ISBLANK($C296),$AT296&lt;&gt;TRUE()),"",IF(ISBLANK(Q296),Constants!$B$28,MAX(0,Q296)))</f>
        <v/>
      </c>
      <c r="AW296" s="117" t="str">
        <f aca="false">IF(OR(ISBLANK($C296),$AT296&lt;&gt;TRUE()),"",IF(S296=Constants!$B$7,TRUE(),IF(S296=Constants!$B$8,FALSE(),TRUE())))</f>
        <v/>
      </c>
      <c r="AX296" s="117" t="str">
        <f aca="false">IF(OR(ISBLANK($C296),$AT296&lt;&gt;TRUE()),"",IF(R296=Constants!$B$7,TRUE(),IF(R296=Constants!$B$8,FALSE(),TRUE())))</f>
        <v/>
      </c>
      <c r="AY296" s="117" t="str">
        <f aca="false">IF(OR(ISBLANK($C296),$AT296&lt;&gt;TRUE()),"",IF(T296=Constants!$B$33,TRUE(),IF(T296=Constants!$B$34,FALSE(),IF(AND(ISNUMBER(X296),OR(ISBLANK(W296),W296=0)),TRUE(),IF(AND(ISBLANK(X296),ISNUMBER(W296),W296&lt;&gt;0),FALSE(),"")))))</f>
        <v/>
      </c>
      <c r="AZ296" s="117" t="str">
        <f aca="false">IF(OR(ISBLANK($C296),$AT296&lt;&gt;TRUE()),"",IF(ISBLANK(U296),Constants!$B$35,MAX(0,MIN(Constants!$B$31,U296))))</f>
        <v/>
      </c>
      <c r="BA296" s="117" t="str">
        <f aca="false">IF(OR(ISBLANK($C296),$AT296&lt;&gt;TRUE()),"",IF(ISBLANK(V296),Constants!$B$35,MAX(0,MIN(Constants!$B$32,V296))))</f>
        <v/>
      </c>
      <c r="BB296" s="117" t="str">
        <f aca="false">IF(ISBLANK($C296),"",COUNTA($Y296:$AG296)&gt;0)</f>
        <v/>
      </c>
      <c r="BC296" s="117" t="str">
        <f aca="false">IF(OR(ISBLANK($C296),$BB296&lt;&gt;TRUE()),"",IF(ISBLANK(Y296),Constants!$B$27,MAX(0,Y296)))</f>
        <v/>
      </c>
      <c r="BD296" s="117" t="str">
        <f aca="false">IF(OR(ISBLANK($C296),$BB296&lt;&gt;TRUE()),"",IF(ISBLANK(Z296),Constants!$B$28,MAX(0,Z296)))</f>
        <v/>
      </c>
      <c r="BE296" s="117" t="str">
        <f aca="false">IF(OR(ISBLANK($C296),$BB296&lt;&gt;TRUE()),"",IF(AB296=Constants!$B$7,TRUE(),IF(AB296=Constants!$B$8,FALSE(),TRUE())))</f>
        <v/>
      </c>
      <c r="BF296" s="117" t="str">
        <f aca="false">IF(OR(ISBLANK($C296),$BB296&lt;&gt;TRUE()),"",IF(AA296=Constants!$B$7,TRUE(),IF(AA296=Constants!$B$8,FALSE(),TRUE())))</f>
        <v/>
      </c>
      <c r="BG296" s="117" t="str">
        <f aca="false">IF(OR(ISBLANK($C296),$BB296&lt;&gt;TRUE()),"",IF(AC296=Constants!$B$33,TRUE(),IF(AC296=Constants!$B$34,FALSE(),IF(AND(ISNUMBER(AG296),OR(ISBLANK(AF296),AF296=0)),TRUE(),IF(AND(ISBLANK(AG296),ISNUMBER(AF296),AF296&lt;&gt;0),FALSE(),"")))))</f>
        <v/>
      </c>
      <c r="BH296" s="117" t="str">
        <f aca="false">IF(OR(ISBLANK($C296),$BB296&lt;&gt;TRUE()),"",IF(ISBLANK(AD296),Constants!$B$35,MAX(0,MIN(Constants!$B$31,AD296))))</f>
        <v/>
      </c>
      <c r="BI296" s="117" t="str">
        <f aca="false">IF(OR(ISBLANK($C296),$BB296&lt;&gt;TRUE()),"",IF(ISBLANK(AE296),Constants!$B$35,MAX(0,MIN(Constants!$B$32,AE296))))</f>
        <v/>
      </c>
      <c r="BJ296" s="118" t="str">
        <f aca="false">IF(ISBLANK($C296),
  "",
IF(AH296=Constants!$B$7,
  TRUE(),
IF(AH296=Constants!$B$8,
  FALSE(),
  FALSE()
)))</f>
        <v/>
      </c>
      <c r="BK296" s="117" t="str">
        <f aca="false">IF(ISBLANK($C296),"",IF($BJ296,Constants!$B$9,IF(COUNTA($E296:$AH296)=0,Constants!$B$10,IF(NOT($AK296),Constants!$B$11,IF(AND(NOT(ISNUMBER($BM296)),COUNTA($O296,$X296,$AG296)&gt;0),Constants!$B$13,Constants!$B$12)))))</f>
        <v/>
      </c>
      <c r="BL296" s="117" t="str">
        <f aca="false">IF(ISBLANK($C296),"",IF($BK296&lt;&gt;Constants!$B$12,$BK296,Constants!$B$4))</f>
        <v/>
      </c>
      <c r="BM296" s="116" t="str">
        <f aca="false">IF(OR(ISBLANK($D$8), NOT(ISNUMBER($D$8))), Constants!$B$17,$D$8)</f>
        <v>ERROR: Set Target Time in cell D8</v>
      </c>
      <c r="BN296" s="119" t="str">
        <f aca="false">IF(OR($BK296&lt;&gt;Constants!$B$12,$AL296&lt;&gt;TRUE()),"",IF(NOT($AO296),TRUE(),IF($AQ296="","",$AQ296)))</f>
        <v/>
      </c>
      <c r="BO296" s="120" t="n">
        <f aca="false">IF(BN296="",FALSE(),IF(NOT($AO296),TRUE(),IF($AQ296,ISNUMBER(O296),ISNUMBER(N296))))</f>
        <v>0</v>
      </c>
      <c r="BP296" s="121" t="str">
        <f aca="false">IF(BO296,IF($AJ296,1,Constants!$B$22)*POWER(Constants!$B$23,MAX($AM296,0))*POWER(Constants!$B$24,MAX($AN296,0)),"")</f>
        <v/>
      </c>
      <c r="BQ296" s="117" t="str">
        <f aca="false">IF(OR($BK296&lt;&gt;Constants!$B$12,NOT($BO296)),"",IF(NOT($AO296),0,Constants!$B$19*IF($AQ296,1,MAX(0,MIN(1,(Constants!$B$20-N296)/Constants!$B$20)))))</f>
        <v/>
      </c>
      <c r="BR296" s="117" t="str">
        <f aca="false">IF(BQ296="","",BQ296*IF($AP296,1,Constants!$B$25)*BP296)</f>
        <v/>
      </c>
      <c r="BS296" s="117" t="str">
        <f aca="false">IF(OR($BK296&lt;&gt;Constants!$B$12,NOT($BO296)),"",IF(NOT($AO296),0,IF(NOT($AQ296),0,MAX(0,Constants!$B$21*(1-ABS(O296-$BM296)/$BM296)))))</f>
        <v/>
      </c>
      <c r="BT296" s="117" t="str">
        <f aca="false">IF(BS296="","",BS296*BP296)</f>
        <v/>
      </c>
      <c r="BU296" s="117" t="str">
        <f aca="false">IF(OR($BK296&lt;&gt;Constants!$B$12,NOT($BO296)),"",IF(OR(NOT($AO296),NOT($AP296)),0,MIN(Constants!$B$18,(Constants!$B$29*$AR296+Constants!$B$30*$AS296)*IF($AQ296,1,MAX(0,MIN(1,(Constants!$B$20-N296)/Constants!$B$20))))))</f>
        <v/>
      </c>
      <c r="BV296" s="117" t="str">
        <f aca="false">IF(BU296="","",BU296*BP296)</f>
        <v/>
      </c>
      <c r="BW296" s="122" t="str">
        <f aca="false">IF(OR($BK296&lt;&gt;Constants!$B$12,NOT($BO296)),"",BR296+BT296+BV296)</f>
        <v/>
      </c>
      <c r="BX296" s="119" t="str">
        <f aca="false">IF(OR($BK296&lt;&gt;Constants!$B$12,$AT296&lt;&gt;TRUE()),"",IF(NOT($AW296),TRUE(),IF($AY296="","",$AY296)))</f>
        <v/>
      </c>
      <c r="BY296" s="120" t="n">
        <f aca="false">IF(BX296="",FALSE(),IF(NOT($AW296),TRUE(),IF($AY296,ISNUMBER(X296),ISNUMBER(W296))))</f>
        <v>0</v>
      </c>
      <c r="BZ296" s="121" t="str">
        <f aca="false">IF(BY296,IF($AJ296,1,Constants!$B$22)*POWER(Constants!$B$23,MAX($AU296,0))*POWER(Constants!$B$24,MAX($AV296,0)),"")</f>
        <v/>
      </c>
      <c r="CA296" s="117" t="str">
        <f aca="false">IF(OR($BK296&lt;&gt;Constants!$B$12,NOT($BY296)),"",IF(NOT($AW296),0,Constants!$B$19*IF($AY296,1,MAX(0,MIN(1,(Constants!$B$20-W296)/Constants!$B$20)))))</f>
        <v/>
      </c>
      <c r="CB296" s="117" t="str">
        <f aca="false">IF(CA296="","",CA296*IF($AX296,1,Constants!$B$25)*BZ296)</f>
        <v/>
      </c>
      <c r="CC296" s="117" t="str">
        <f aca="false">IF(OR($BK296&lt;&gt;Constants!$B$12,NOT($BY296)),"",IF(NOT($AW296),0,IF(NOT($AY296),0,MAX(0,Constants!$B$21*(1-ABS(X296-$BM296)/$BM296)))))</f>
        <v/>
      </c>
      <c r="CD296" s="117" t="str">
        <f aca="false">IF(CC296="","",CC296*BZ296)</f>
        <v/>
      </c>
      <c r="CE296" s="117" t="str">
        <f aca="false">IF(OR($BK296&lt;&gt;Constants!$B$12,NOT($BY296)),"",IF(OR(NOT($AW296),NOT($AX296)),0,MIN(Constants!$B$18,(Constants!$B$29*$AZ296+Constants!$B$30*$BA296)*IF($AY296,1,MAX(0,MIN(1,(Constants!$B$20-W296)/Constants!$B$20))))))</f>
        <v/>
      </c>
      <c r="CF296" s="117" t="str">
        <f aca="false">IF(CE296="","",CE296*BZ296)</f>
        <v/>
      </c>
      <c r="CG296" s="122" t="str">
        <f aca="false">IF(OR($BK296&lt;&gt;Constants!$B$12,NOT($BY296)),"",CB296+CD296+CF296)</f>
        <v/>
      </c>
      <c r="CH296" s="119" t="n">
        <f aca="false">IF(OR(BN296="",BX296=""),TRUE(),BN296&lt;&gt;BX296)</f>
        <v>1</v>
      </c>
      <c r="CI296" s="117" t="str">
        <f aca="false">IF(OR($BK296&lt;&gt;Constants!$B$12,$BB296&lt;&gt;TRUE(),NOT($CH296)),"",IF(NOT($BE296),TRUE(),IF($BG296="","",$BG296)))</f>
        <v/>
      </c>
      <c r="CJ296" s="120" t="n">
        <f aca="false">IF(CI296="",FALSE(),IF(NOT($BE296),TRUE(),IF($BG296,ISNUMBER(AG296),ISNUMBER(AF296))))</f>
        <v>0</v>
      </c>
      <c r="CK296" s="121" t="str">
        <f aca="false">IF(CJ296,IF($AJ296,1,Constants!$B$22)*POWER(Constants!$B$23,MAX($BC296,0))*POWER(Constants!$B$24,MAX($BD296,0)),"")</f>
        <v/>
      </c>
      <c r="CL296" s="117" t="str">
        <f aca="false">IF(OR($BK296&lt;&gt;Constants!$B$12,NOT($CJ296)),"",IF(NOT($BE296),0,Constants!$B$19*IF($BG296,1,MAX(0,MIN(1,(Constants!$B$20-AF296)/Constants!$B$20)))))</f>
        <v/>
      </c>
      <c r="CM296" s="117" t="str">
        <f aca="false">IF(CL296="","",CL296*IF($BF296,1,Constants!$B$25)*CK296)</f>
        <v/>
      </c>
      <c r="CN296" s="117" t="str">
        <f aca="false">IF(OR($BK296&lt;&gt;Constants!$B$12,NOT($CJ296)),"",IF(NOT($BE296),0,IF(NOT($BG296),0,MAX(0,Constants!$B$21*(1-ABS(AG296-$BM296)/$BM296)))))</f>
        <v/>
      </c>
      <c r="CO296" s="117" t="str">
        <f aca="false">IF(CN296="","",CN296*CK296)</f>
        <v/>
      </c>
      <c r="CP296" s="117" t="str">
        <f aca="false">IF(OR($BK296&lt;&gt;Constants!$B$12,NOT($CJ296)),"",IF(OR(NOT($BE296),NOT($BF296)),0,MIN(Constants!$B$18,(Constants!$B$29*$BH296+Constants!$B$30*$BI296)*IF($BG296,1,MAX(0,MIN(1,(Constants!$B$20-AF296)/Constants!$B$20))))))</f>
        <v/>
      </c>
      <c r="CQ296" s="117" t="str">
        <f aca="false">IF(CP296="","",CP296*CK296)</f>
        <v/>
      </c>
      <c r="CR296" s="122" t="str">
        <f aca="false">IF(OR($BK296&lt;&gt;Constants!$B$12,NOT($CJ296)),"",CM296+CO296+CQ296)</f>
        <v/>
      </c>
      <c r="CS296" s="116" t="str">
        <f aca="false">IF(OR($BK296&lt;&gt;Constants!$B$12,ISBLANK($C296)),"",BW296)</f>
        <v/>
      </c>
      <c r="CT296" s="117" t="str">
        <f aca="false">IF(OR($BK296&lt;&gt;Constants!$B$12,ISBLANK($C296)),"",CG296)</f>
        <v/>
      </c>
      <c r="CU296" s="118" t="str">
        <f aca="false">IF(OR($BK296&lt;&gt;Constants!$B$12,ISBLANK($C296)),"",CR296)</f>
        <v/>
      </c>
      <c r="CV296" s="117" t="str">
        <f aca="false">IF(OR($BK296&lt;&gt;Constants!$B$12,ISBLANK($C296)),"",IF(COUNT(CS296:CU296)=0,0,MAX(CS296:CU296)))</f>
        <v/>
      </c>
      <c r="CW296" s="117" t="str">
        <f aca="false">IF($BK296&lt;&gt;Constants!$B$12,"",CV296)</f>
        <v/>
      </c>
      <c r="CX296" s="117" t="str">
        <f aca="false">IF(ISNUMBER(CW296), RANK(CW296,$CW$11:$CW$510), "")</f>
        <v/>
      </c>
      <c r="CY296" s="116" t="str">
        <f aca="false">IF(OR($BK296&lt;&gt;Constants!$B$12,ISBLANK($C296)),"",MAX(BT296,CD296,CO296))</f>
        <v/>
      </c>
      <c r="CZ296" s="117" t="str">
        <f aca="false">IF(ISNUMBER(CY296), RANK(CY296,CY$11:CY$510), "")</f>
        <v/>
      </c>
      <c r="DA296" s="117" t="str">
        <f aca="false">IF(OR($BK296&lt;&gt;Constants!$B$12,ISBLANK($C296)),"",MAX(AM296,AU296,IF($CH296,BC296,0)))</f>
        <v/>
      </c>
      <c r="DB296" s="117" t="str">
        <f aca="false">IF(ISNUMBER(DA296), RANK(DA296,DA$11:DA$510,1), "")</f>
        <v/>
      </c>
      <c r="DC296" s="117" t="str">
        <f aca="false">IF(OR($BK296&lt;&gt;Constants!$B$12,ISBLANK($C296)),"",MAX(BV296,CF296,CQ296))</f>
        <v/>
      </c>
      <c r="DD296" s="117" t="str">
        <f aca="false">IF(ISNUMBER(DC296),RANK(DC296,DC$11:DC$510),"")</f>
        <v/>
      </c>
      <c r="DE296" s="123" t="str">
        <f aca="false">IFERROR(IF(OR($BK296&lt;&gt;Constants!$B$12, ISBLANK($C296)),"",LARGE(CS296:CU296,2)), 0)</f>
        <v/>
      </c>
      <c r="DF296" s="118" t="str">
        <f aca="false">IF(ISNUMBER(DE296), RANK(DE296,DE$11:DE$510), "")</f>
        <v/>
      </c>
      <c r="DG296" s="117" t="str">
        <f aca="false">IF(ISBLANK($C296),"",IF(BK296=Constants!$B$12,RANK($CX296, $CX$11:$CX$510, 1)+
SUMPRODUCT(--($CX$11:$CX$510=$CX296),--($CZ296&gt;$CZ$11:$CZ$510))+
SUMPRODUCT(--($CX$11:$CX$510=$CX296),--($CZ296=$CZ$11:$CZ$510),--($DB296&gt;$DB$11:$DB$510))+
SUMPRODUCT(--($CX$11:$CX$510=$CX296),--($CZ296=$CZ$11:$CZ$510),--($DB296=$DB$11:$DB$510), --($DD296&gt;$DD$11:$DD$510))+
SUMPRODUCT(--($CX$11:$CX$510=$CX296),--($CZ296=$CZ$11:$CZ$510),--($DB296=$DB$11:$DB$510), --($DD296=$DD$11:$DD$510), --($DF296&gt;$DF$11:$DF$510))
,BK296)
)</f>
        <v/>
      </c>
      <c r="DH296" s="117" t="str">
        <f aca="false">IF(ISBLANK(C296),"",IF(BK296&lt;&gt;Constants!$B$12, BK296, CX296-DG296))</f>
        <v/>
      </c>
      <c r="DI296" s="118"/>
      <c r="DJ296" s="124"/>
      <c r="DK296" s="125" t="str">
        <f aca="false">IF(ISBLANK($C296),"",IF($BK296=Constants!$B$13,$BM296,""))</f>
        <v/>
      </c>
      <c r="DL296" s="124" t="str">
        <f aca="false">IF(ISBLANK($C296),"",IF($BK296&lt;&gt;Constants!$B$12,"",IF(COUNT($CS296:$CU296)=0,"",MATCH($CV296,$CS296:$CU296,0))))</f>
        <v/>
      </c>
      <c r="DM296" s="126" t="str">
        <f aca="false">IF(ISNUMBER($DL296),CHOOSE($DL296,$BR296,$CB296,$CM296),"")</f>
        <v/>
      </c>
      <c r="DN296" s="126" t="str">
        <f aca="false">IF(ISNUMBER($DL296),CHOOSE($DL296,$BT296,$CD296,$CO296),"")</f>
        <v/>
      </c>
      <c r="DO296" s="126" t="str">
        <f aca="false">IF(ISNUMBER($DL296),CHOOSE($DL296,$BV296,$CF296,$CQ296),"")</f>
        <v/>
      </c>
      <c r="DP296" s="127" t="str">
        <f aca="false">IF(ISBLANK(C296),"",IF(BK296&lt;&gt;Constants!$B$12, BK296 ,CW296))</f>
        <v/>
      </c>
      <c r="DQ296" s="128" t="str">
        <f aca="false">IF(ISBLANK($C296),"",IF($BK296&lt;&gt;Constants!$B$12,$BK296,$BL296))</f>
        <v/>
      </c>
      <c r="DR296" s="128" t="str">
        <f aca="false">IF(ISBLANK(C296),"",DH296)</f>
        <v/>
      </c>
      <c r="DS296" s="128" t="str">
        <f aca="false">IF(ISBLANK(C296),"",DG296)</f>
        <v/>
      </c>
      <c r="DT296" s="129" t="str">
        <f aca="false">IF(ISBLANK(C296),
  "",
IF(DS296=Constants!$B$9,COUNTA($C$11:$C510)+2,IF(DS296=Constants!$B$10,COUNTA($C$11:$C510)+1,IF(DS296=Constants!$B$11,COUNTA($C$11:$C510),DS296))))</f>
        <v/>
      </c>
      <c r="DU296" s="3"/>
      <c r="DV296" s="130" t="n">
        <f aca="false">IF(OR(ISNUMBER(DS296),DS296="DQ",DS296="P",DS296="NS"),
    1,
    0
)</f>
        <v>0</v>
      </c>
      <c r="DW296" s="130" t="n">
        <v>286</v>
      </c>
      <c r="DX296" s="130" t="str">
        <f aca="false">IF(ISBLANK($C296),"",IF(ISNUMBER(DT296),DT296+ROW($B296)/1000,""))</f>
        <v/>
      </c>
      <c r="DY296" s="130" t="str">
        <f aca="false">IF(ISNUMBER(DX296), RANK(DX296,DX$11:DX$510,1), "")</f>
        <v/>
      </c>
      <c r="DZ296" s="130" t="str">
        <f aca="false">IF(ISBLANK($C296),
    "",
    $B296
)</f>
        <v/>
      </c>
      <c r="EA296" s="130" t="str">
        <f aca="false">IF(ISBLANK($C296),
    "",
    $C296
)</f>
        <v/>
      </c>
      <c r="EB296" s="130" t="str">
        <f aca="false">IF(ISBLANK($C296),
    "",
    $D296
)</f>
        <v/>
      </c>
      <c r="EC296" s="130" t="str">
        <f aca="false">IF(ISBLANK($C296),"",$DQ296)</f>
        <v/>
      </c>
      <c r="ED296" s="131" t="str">
        <f aca="false">DP296</f>
        <v/>
      </c>
      <c r="EE296" s="130" t="str">
        <f aca="false">IF(ISBLANK($C296),
    "",
    DS296
)</f>
        <v/>
      </c>
      <c r="EF296" s="132" t="str">
        <f aca="false">IF(DW296&gt;DV$10,
    "",
    VLOOKUP(DW296,DY$11:EE794,7,FALSE())
)</f>
        <v/>
      </c>
      <c r="EG296" s="133" t="str">
        <f aca="false">IF(DW296&gt;DV$10,
    "",
    VLOOKUP(DW296,DY$11:EE794,2,FALSE())
)</f>
        <v/>
      </c>
      <c r="EH296" s="133" t="str">
        <f aca="false">IF(DW296&gt;DV$10,
    "",
    VLOOKUP(DW296,DY$11:EE794,3,FALSE())
)</f>
        <v/>
      </c>
      <c r="EI296" s="133" t="str">
        <f aca="false">IF(DW296&gt;DV$10,
    "",
    VLOOKUP(DW296,DY$11:EE794,4,FALSE())
)</f>
        <v/>
      </c>
      <c r="EJ296" s="134" t="str">
        <f aca="false">IF(DW296&gt;DV$10,
    "",
    VLOOKUP(DW296,DY$11:EE794,6,FALSE())
)</f>
        <v/>
      </c>
      <c r="EK296" s="59"/>
    </row>
    <row r="297" customFormat="false" ht="15.75" hidden="false" customHeight="false" outlineLevel="0" collapsed="false">
      <c r="A297" s="3"/>
      <c r="B297" s="153"/>
      <c r="C297" s="154"/>
      <c r="D297" s="135"/>
      <c r="E297" s="158"/>
      <c r="F297" s="137"/>
      <c r="G297" s="137"/>
      <c r="H297" s="138"/>
      <c r="I297" s="139"/>
      <c r="J297" s="140"/>
      <c r="K297" s="140"/>
      <c r="L297" s="140"/>
      <c r="M297" s="140"/>
      <c r="N297" s="141"/>
      <c r="O297" s="142"/>
      <c r="P297" s="137"/>
      <c r="Q297" s="138"/>
      <c r="R297" s="139"/>
      <c r="S297" s="140"/>
      <c r="T297" s="140"/>
      <c r="U297" s="140"/>
      <c r="V297" s="140"/>
      <c r="W297" s="141"/>
      <c r="X297" s="142"/>
      <c r="Y297" s="137"/>
      <c r="Z297" s="138"/>
      <c r="AA297" s="139"/>
      <c r="AB297" s="140"/>
      <c r="AC297" s="140"/>
      <c r="AD297" s="140"/>
      <c r="AE297" s="140"/>
      <c r="AF297" s="141"/>
      <c r="AG297" s="143"/>
      <c r="AH297" s="139"/>
      <c r="AI297" s="116"/>
      <c r="AJ297" s="116" t="str">
        <f aca="false">IF(ISBLANK($C297),
  "",
IF(E297=Constants!$B$7,
  TRUE(),
IF(E297=Constants!$B$8,
  FALSE(),
  TRUE()
)))</f>
        <v/>
      </c>
      <c r="AK297" s="117" t="str">
        <f aca="false">IF(ISBLANK($C297),"",IF(F297=Constants!$B$8,FALSE(),TRUE()))</f>
        <v/>
      </c>
      <c r="AL297" s="117" t="str">
        <f aca="false">IF(ISBLANK($C297),"",COUNTA($G297:$O297)&gt;0)</f>
        <v/>
      </c>
      <c r="AM297" s="117" t="str">
        <f aca="false">IF(OR(ISBLANK($C297),$AL297&lt;&gt;TRUE()),"",IF(ISBLANK(G297),Constants!$B$27,MAX(0,G297)))</f>
        <v/>
      </c>
      <c r="AN297" s="117" t="str">
        <f aca="false">IF(OR(ISBLANK($C297),$AL297&lt;&gt;TRUE()),"",IF(ISBLANK(H297),Constants!$B$28,MAX(0,H297)))</f>
        <v/>
      </c>
      <c r="AO297" s="117" t="str">
        <f aca="false">IF(OR(ISBLANK($C297),$AL297&lt;&gt;TRUE()),"",IF(J297=Constants!$B$7,TRUE(),IF(J297=Constants!$B$8,FALSE(),TRUE())))</f>
        <v/>
      </c>
      <c r="AP297" s="117" t="str">
        <f aca="false">IF(OR(ISBLANK($C297),$AL297&lt;&gt;TRUE()),"",IF(I297=Constants!$B$7,TRUE(),IF(I297=Constants!$B$8,FALSE(),TRUE())))</f>
        <v/>
      </c>
      <c r="AQ297" s="117" t="str">
        <f aca="false">IF(OR(ISBLANK($C297),$AL297&lt;&gt;TRUE()),"",IF(K297=Constants!$B$33,TRUE(),IF(K297=Constants!$B$34,FALSE(),IF(AND(ISNUMBER(O297),OR(ISBLANK(N297),N297=0)),TRUE(),IF(AND(ISBLANK(O297),ISNUMBER(N297),N297&lt;&gt;0),FALSE(),"")))))</f>
        <v/>
      </c>
      <c r="AR297" s="117" t="str">
        <f aca="false">IF(OR(ISBLANK($C297),$AL297&lt;&gt;TRUE()),"",IF(ISBLANK(L297),Constants!$B$35,MAX(0,MIN(Constants!$B$31,L297))))</f>
        <v/>
      </c>
      <c r="AS297" s="117" t="str">
        <f aca="false">IF(OR(ISBLANK($C297),$AL297&lt;&gt;TRUE()),"",IF(ISBLANK(M297),Constants!$B$35,MAX(0,MIN(Constants!$B$32,M297))))</f>
        <v/>
      </c>
      <c r="AT297" s="117" t="str">
        <f aca="false">IF(ISBLANK($C297),"",COUNTA($P297:$X297)&gt;0)</f>
        <v/>
      </c>
      <c r="AU297" s="117" t="str">
        <f aca="false">IF(OR(ISBLANK($C297),$AT297&lt;&gt;TRUE()),"",IF(ISBLANK(P297),Constants!$B$27,MAX(0,P297)))</f>
        <v/>
      </c>
      <c r="AV297" s="117" t="str">
        <f aca="false">IF(OR(ISBLANK($C297),$AT297&lt;&gt;TRUE()),"",IF(ISBLANK(Q297),Constants!$B$28,MAX(0,Q297)))</f>
        <v/>
      </c>
      <c r="AW297" s="117" t="str">
        <f aca="false">IF(OR(ISBLANK($C297),$AT297&lt;&gt;TRUE()),"",IF(S297=Constants!$B$7,TRUE(),IF(S297=Constants!$B$8,FALSE(),TRUE())))</f>
        <v/>
      </c>
      <c r="AX297" s="117" t="str">
        <f aca="false">IF(OR(ISBLANK($C297),$AT297&lt;&gt;TRUE()),"",IF(R297=Constants!$B$7,TRUE(),IF(R297=Constants!$B$8,FALSE(),TRUE())))</f>
        <v/>
      </c>
      <c r="AY297" s="117" t="str">
        <f aca="false">IF(OR(ISBLANK($C297),$AT297&lt;&gt;TRUE()),"",IF(T297=Constants!$B$33,TRUE(),IF(T297=Constants!$B$34,FALSE(),IF(AND(ISNUMBER(X297),OR(ISBLANK(W297),W297=0)),TRUE(),IF(AND(ISBLANK(X297),ISNUMBER(W297),W297&lt;&gt;0),FALSE(),"")))))</f>
        <v/>
      </c>
      <c r="AZ297" s="117" t="str">
        <f aca="false">IF(OR(ISBLANK($C297),$AT297&lt;&gt;TRUE()),"",IF(ISBLANK(U297),Constants!$B$35,MAX(0,MIN(Constants!$B$31,U297))))</f>
        <v/>
      </c>
      <c r="BA297" s="117" t="str">
        <f aca="false">IF(OR(ISBLANK($C297),$AT297&lt;&gt;TRUE()),"",IF(ISBLANK(V297),Constants!$B$35,MAX(0,MIN(Constants!$B$32,V297))))</f>
        <v/>
      </c>
      <c r="BB297" s="117" t="str">
        <f aca="false">IF(ISBLANK($C297),"",COUNTA($Y297:$AG297)&gt;0)</f>
        <v/>
      </c>
      <c r="BC297" s="117" t="str">
        <f aca="false">IF(OR(ISBLANK($C297),$BB297&lt;&gt;TRUE()),"",IF(ISBLANK(Y297),Constants!$B$27,MAX(0,Y297)))</f>
        <v/>
      </c>
      <c r="BD297" s="117" t="str">
        <f aca="false">IF(OR(ISBLANK($C297),$BB297&lt;&gt;TRUE()),"",IF(ISBLANK(Z297),Constants!$B$28,MAX(0,Z297)))</f>
        <v/>
      </c>
      <c r="BE297" s="117" t="str">
        <f aca="false">IF(OR(ISBLANK($C297),$BB297&lt;&gt;TRUE()),"",IF(AB297=Constants!$B$7,TRUE(),IF(AB297=Constants!$B$8,FALSE(),TRUE())))</f>
        <v/>
      </c>
      <c r="BF297" s="117" t="str">
        <f aca="false">IF(OR(ISBLANK($C297),$BB297&lt;&gt;TRUE()),"",IF(AA297=Constants!$B$7,TRUE(),IF(AA297=Constants!$B$8,FALSE(),TRUE())))</f>
        <v/>
      </c>
      <c r="BG297" s="117" t="str">
        <f aca="false">IF(OR(ISBLANK($C297),$BB297&lt;&gt;TRUE()),"",IF(AC297=Constants!$B$33,TRUE(),IF(AC297=Constants!$B$34,FALSE(),IF(AND(ISNUMBER(AG297),OR(ISBLANK(AF297),AF297=0)),TRUE(),IF(AND(ISBLANK(AG297),ISNUMBER(AF297),AF297&lt;&gt;0),FALSE(),"")))))</f>
        <v/>
      </c>
      <c r="BH297" s="117" t="str">
        <f aca="false">IF(OR(ISBLANK($C297),$BB297&lt;&gt;TRUE()),"",IF(ISBLANK(AD297),Constants!$B$35,MAX(0,MIN(Constants!$B$31,AD297))))</f>
        <v/>
      </c>
      <c r="BI297" s="117" t="str">
        <f aca="false">IF(OR(ISBLANK($C297),$BB297&lt;&gt;TRUE()),"",IF(ISBLANK(AE297),Constants!$B$35,MAX(0,MIN(Constants!$B$32,AE297))))</f>
        <v/>
      </c>
      <c r="BJ297" s="118" t="str">
        <f aca="false">IF(ISBLANK($C297),
  "",
IF(AH297=Constants!$B$7,
  TRUE(),
IF(AH297=Constants!$B$8,
  FALSE(),
  FALSE()
)))</f>
        <v/>
      </c>
      <c r="BK297" s="117" t="str">
        <f aca="false">IF(ISBLANK($C297),"",IF($BJ297,Constants!$B$9,IF(COUNTA($E297:$AH297)=0,Constants!$B$10,IF(NOT($AK297),Constants!$B$11,IF(AND(NOT(ISNUMBER($BM297)),COUNTA($O297,$X297,$AG297)&gt;0),Constants!$B$13,Constants!$B$12)))))</f>
        <v/>
      </c>
      <c r="BL297" s="117" t="str">
        <f aca="false">IF(ISBLANK($C297),"",IF($BK297&lt;&gt;Constants!$B$12,$BK297,Constants!$B$4))</f>
        <v/>
      </c>
      <c r="BM297" s="116" t="str">
        <f aca="false">IF(OR(ISBLANK($D$8), NOT(ISNUMBER($D$8))), Constants!$B$17,$D$8)</f>
        <v>ERROR: Set Target Time in cell D8</v>
      </c>
      <c r="BN297" s="119" t="str">
        <f aca="false">IF(OR($BK297&lt;&gt;Constants!$B$12,$AL297&lt;&gt;TRUE()),"",IF(NOT($AO297),TRUE(),IF($AQ297="","",$AQ297)))</f>
        <v/>
      </c>
      <c r="BO297" s="120" t="n">
        <f aca="false">IF(BN297="",FALSE(),IF(NOT($AO297),TRUE(),IF($AQ297,ISNUMBER(O297),ISNUMBER(N297))))</f>
        <v>0</v>
      </c>
      <c r="BP297" s="121" t="str">
        <f aca="false">IF(BO297,IF($AJ297,1,Constants!$B$22)*POWER(Constants!$B$23,MAX($AM297,0))*POWER(Constants!$B$24,MAX($AN297,0)),"")</f>
        <v/>
      </c>
      <c r="BQ297" s="117" t="str">
        <f aca="false">IF(OR($BK297&lt;&gt;Constants!$B$12,NOT($BO297)),"",IF(NOT($AO297),0,Constants!$B$19*IF($AQ297,1,MAX(0,MIN(1,(Constants!$B$20-N297)/Constants!$B$20)))))</f>
        <v/>
      </c>
      <c r="BR297" s="117" t="str">
        <f aca="false">IF(BQ297="","",BQ297*IF($AP297,1,Constants!$B$25)*BP297)</f>
        <v/>
      </c>
      <c r="BS297" s="117" t="str">
        <f aca="false">IF(OR($BK297&lt;&gt;Constants!$B$12,NOT($BO297)),"",IF(NOT($AO297),0,IF(NOT($AQ297),0,MAX(0,Constants!$B$21*(1-ABS(O297-$BM297)/$BM297)))))</f>
        <v/>
      </c>
      <c r="BT297" s="117" t="str">
        <f aca="false">IF(BS297="","",BS297*BP297)</f>
        <v/>
      </c>
      <c r="BU297" s="117" t="str">
        <f aca="false">IF(OR($BK297&lt;&gt;Constants!$B$12,NOT($BO297)),"",IF(OR(NOT($AO297),NOT($AP297)),0,MIN(Constants!$B$18,(Constants!$B$29*$AR297+Constants!$B$30*$AS297)*IF($AQ297,1,MAX(0,MIN(1,(Constants!$B$20-N297)/Constants!$B$20))))))</f>
        <v/>
      </c>
      <c r="BV297" s="117" t="str">
        <f aca="false">IF(BU297="","",BU297*BP297)</f>
        <v/>
      </c>
      <c r="BW297" s="122" t="str">
        <f aca="false">IF(OR($BK297&lt;&gt;Constants!$B$12,NOT($BO297)),"",BR297+BT297+BV297)</f>
        <v/>
      </c>
      <c r="BX297" s="119" t="str">
        <f aca="false">IF(OR($BK297&lt;&gt;Constants!$B$12,$AT297&lt;&gt;TRUE()),"",IF(NOT($AW297),TRUE(),IF($AY297="","",$AY297)))</f>
        <v/>
      </c>
      <c r="BY297" s="120" t="n">
        <f aca="false">IF(BX297="",FALSE(),IF(NOT($AW297),TRUE(),IF($AY297,ISNUMBER(X297),ISNUMBER(W297))))</f>
        <v>0</v>
      </c>
      <c r="BZ297" s="121" t="str">
        <f aca="false">IF(BY297,IF($AJ297,1,Constants!$B$22)*POWER(Constants!$B$23,MAX($AU297,0))*POWER(Constants!$B$24,MAX($AV297,0)),"")</f>
        <v/>
      </c>
      <c r="CA297" s="117" t="str">
        <f aca="false">IF(OR($BK297&lt;&gt;Constants!$B$12,NOT($BY297)),"",IF(NOT($AW297),0,Constants!$B$19*IF($AY297,1,MAX(0,MIN(1,(Constants!$B$20-W297)/Constants!$B$20)))))</f>
        <v/>
      </c>
      <c r="CB297" s="117" t="str">
        <f aca="false">IF(CA297="","",CA297*IF($AX297,1,Constants!$B$25)*BZ297)</f>
        <v/>
      </c>
      <c r="CC297" s="117" t="str">
        <f aca="false">IF(OR($BK297&lt;&gt;Constants!$B$12,NOT($BY297)),"",IF(NOT($AW297),0,IF(NOT($AY297),0,MAX(0,Constants!$B$21*(1-ABS(X297-$BM297)/$BM297)))))</f>
        <v/>
      </c>
      <c r="CD297" s="117" t="str">
        <f aca="false">IF(CC297="","",CC297*BZ297)</f>
        <v/>
      </c>
      <c r="CE297" s="117" t="str">
        <f aca="false">IF(OR($BK297&lt;&gt;Constants!$B$12,NOT($BY297)),"",IF(OR(NOT($AW297),NOT($AX297)),0,MIN(Constants!$B$18,(Constants!$B$29*$AZ297+Constants!$B$30*$BA297)*IF($AY297,1,MAX(0,MIN(1,(Constants!$B$20-W297)/Constants!$B$20))))))</f>
        <v/>
      </c>
      <c r="CF297" s="117" t="str">
        <f aca="false">IF(CE297="","",CE297*BZ297)</f>
        <v/>
      </c>
      <c r="CG297" s="122" t="str">
        <f aca="false">IF(OR($BK297&lt;&gt;Constants!$B$12,NOT($BY297)),"",CB297+CD297+CF297)</f>
        <v/>
      </c>
      <c r="CH297" s="119" t="n">
        <f aca="false">IF(OR(BN297="",BX297=""),TRUE(),BN297&lt;&gt;BX297)</f>
        <v>1</v>
      </c>
      <c r="CI297" s="117" t="str">
        <f aca="false">IF(OR($BK297&lt;&gt;Constants!$B$12,$BB297&lt;&gt;TRUE(),NOT($CH297)),"",IF(NOT($BE297),TRUE(),IF($BG297="","",$BG297)))</f>
        <v/>
      </c>
      <c r="CJ297" s="120" t="n">
        <f aca="false">IF(CI297="",FALSE(),IF(NOT($BE297),TRUE(),IF($BG297,ISNUMBER(AG297),ISNUMBER(AF297))))</f>
        <v>0</v>
      </c>
      <c r="CK297" s="121" t="str">
        <f aca="false">IF(CJ297,IF($AJ297,1,Constants!$B$22)*POWER(Constants!$B$23,MAX($BC297,0))*POWER(Constants!$B$24,MAX($BD297,0)),"")</f>
        <v/>
      </c>
      <c r="CL297" s="117" t="str">
        <f aca="false">IF(OR($BK297&lt;&gt;Constants!$B$12,NOT($CJ297)),"",IF(NOT($BE297),0,Constants!$B$19*IF($BG297,1,MAX(0,MIN(1,(Constants!$B$20-AF297)/Constants!$B$20)))))</f>
        <v/>
      </c>
      <c r="CM297" s="117" t="str">
        <f aca="false">IF(CL297="","",CL297*IF($BF297,1,Constants!$B$25)*CK297)</f>
        <v/>
      </c>
      <c r="CN297" s="117" t="str">
        <f aca="false">IF(OR($BK297&lt;&gt;Constants!$B$12,NOT($CJ297)),"",IF(NOT($BE297),0,IF(NOT($BG297),0,MAX(0,Constants!$B$21*(1-ABS(AG297-$BM297)/$BM297)))))</f>
        <v/>
      </c>
      <c r="CO297" s="117" t="str">
        <f aca="false">IF(CN297="","",CN297*CK297)</f>
        <v/>
      </c>
      <c r="CP297" s="117" t="str">
        <f aca="false">IF(OR($BK297&lt;&gt;Constants!$B$12,NOT($CJ297)),"",IF(OR(NOT($BE297),NOT($BF297)),0,MIN(Constants!$B$18,(Constants!$B$29*$BH297+Constants!$B$30*$BI297)*IF($BG297,1,MAX(0,MIN(1,(Constants!$B$20-AF297)/Constants!$B$20))))))</f>
        <v/>
      </c>
      <c r="CQ297" s="117" t="str">
        <f aca="false">IF(CP297="","",CP297*CK297)</f>
        <v/>
      </c>
      <c r="CR297" s="122" t="str">
        <f aca="false">IF(OR($BK297&lt;&gt;Constants!$B$12,NOT($CJ297)),"",CM297+CO297+CQ297)</f>
        <v/>
      </c>
      <c r="CS297" s="116" t="str">
        <f aca="false">IF(OR($BK297&lt;&gt;Constants!$B$12,ISBLANK($C297)),"",BW297)</f>
        <v/>
      </c>
      <c r="CT297" s="117" t="str">
        <f aca="false">IF(OR($BK297&lt;&gt;Constants!$B$12,ISBLANK($C297)),"",CG297)</f>
        <v/>
      </c>
      <c r="CU297" s="118" t="str">
        <f aca="false">IF(OR($BK297&lt;&gt;Constants!$B$12,ISBLANK($C297)),"",CR297)</f>
        <v/>
      </c>
      <c r="CV297" s="117" t="str">
        <f aca="false">IF(OR($BK297&lt;&gt;Constants!$B$12,ISBLANK($C297)),"",IF(COUNT(CS297:CU297)=0,0,MAX(CS297:CU297)))</f>
        <v/>
      </c>
      <c r="CW297" s="117" t="str">
        <f aca="false">IF($BK297&lt;&gt;Constants!$B$12,"",CV297)</f>
        <v/>
      </c>
      <c r="CX297" s="117" t="str">
        <f aca="false">IF(ISNUMBER(CW297), RANK(CW297,$CW$11:$CW$510), "")</f>
        <v/>
      </c>
      <c r="CY297" s="116" t="str">
        <f aca="false">IF(OR($BK297&lt;&gt;Constants!$B$12,ISBLANK($C297)),"",MAX(BT297,CD297,CO297))</f>
        <v/>
      </c>
      <c r="CZ297" s="117" t="str">
        <f aca="false">IF(ISNUMBER(CY297), RANK(CY297,CY$11:CY$510), "")</f>
        <v/>
      </c>
      <c r="DA297" s="117" t="str">
        <f aca="false">IF(OR($BK297&lt;&gt;Constants!$B$12,ISBLANK($C297)),"",MAX(AM297,AU297,IF($CH297,BC297,0)))</f>
        <v/>
      </c>
      <c r="DB297" s="117" t="str">
        <f aca="false">IF(ISNUMBER(DA297), RANK(DA297,DA$11:DA$510,1), "")</f>
        <v/>
      </c>
      <c r="DC297" s="117" t="str">
        <f aca="false">IF(OR($BK297&lt;&gt;Constants!$B$12,ISBLANK($C297)),"",MAX(BV297,CF297,CQ297))</f>
        <v/>
      </c>
      <c r="DD297" s="117" t="str">
        <f aca="false">IF(ISNUMBER(DC297),RANK(DC297,DC$11:DC$510),"")</f>
        <v/>
      </c>
      <c r="DE297" s="123" t="str">
        <f aca="false">IFERROR(IF(OR($BK297&lt;&gt;Constants!$B$12, ISBLANK($C297)),"",LARGE(CS297:CU297,2)), 0)</f>
        <v/>
      </c>
      <c r="DF297" s="118" t="str">
        <f aca="false">IF(ISNUMBER(DE297), RANK(DE297,DE$11:DE$510), "")</f>
        <v/>
      </c>
      <c r="DG297" s="117" t="str">
        <f aca="false">IF(ISBLANK($C297),"",IF(BK297=Constants!$B$12,RANK($CX297, $CX$11:$CX$510, 1)+
SUMPRODUCT(--($CX$11:$CX$510=$CX297),--($CZ297&gt;$CZ$11:$CZ$510))+
SUMPRODUCT(--($CX$11:$CX$510=$CX297),--($CZ297=$CZ$11:$CZ$510),--($DB297&gt;$DB$11:$DB$510))+
SUMPRODUCT(--($CX$11:$CX$510=$CX297),--($CZ297=$CZ$11:$CZ$510),--($DB297=$DB$11:$DB$510), --($DD297&gt;$DD$11:$DD$510))+
SUMPRODUCT(--($CX$11:$CX$510=$CX297),--($CZ297=$CZ$11:$CZ$510),--($DB297=$DB$11:$DB$510), --($DD297=$DD$11:$DD$510), --($DF297&gt;$DF$11:$DF$510))
,BK297)
)</f>
        <v/>
      </c>
      <c r="DH297" s="117" t="str">
        <f aca="false">IF(ISBLANK(C297),"",IF(BK297&lt;&gt;Constants!$B$12, BK297, CX297-DG297))</f>
        <v/>
      </c>
      <c r="DI297" s="118"/>
      <c r="DJ297" s="124"/>
      <c r="DK297" s="125" t="str">
        <f aca="false">IF(ISBLANK($C297),"",IF($BK297=Constants!$B$13,$BM297,""))</f>
        <v/>
      </c>
      <c r="DL297" s="124" t="str">
        <f aca="false">IF(ISBLANK($C297),"",IF($BK297&lt;&gt;Constants!$B$12,"",IF(COUNT($CS297:$CU297)=0,"",MATCH($CV297,$CS297:$CU297,0))))</f>
        <v/>
      </c>
      <c r="DM297" s="126" t="str">
        <f aca="false">IF(ISNUMBER($DL297),CHOOSE($DL297,$BR297,$CB297,$CM297),"")</f>
        <v/>
      </c>
      <c r="DN297" s="126" t="str">
        <f aca="false">IF(ISNUMBER($DL297),CHOOSE($DL297,$BT297,$CD297,$CO297),"")</f>
        <v/>
      </c>
      <c r="DO297" s="126" t="str">
        <f aca="false">IF(ISNUMBER($DL297),CHOOSE($DL297,$BV297,$CF297,$CQ297),"")</f>
        <v/>
      </c>
      <c r="DP297" s="127" t="str">
        <f aca="false">IF(ISBLANK(C297),"",IF(BK297&lt;&gt;Constants!$B$12, BK297 ,CW297))</f>
        <v/>
      </c>
      <c r="DQ297" s="128" t="str">
        <f aca="false">IF(ISBLANK($C297),"",IF($BK297&lt;&gt;Constants!$B$12,$BK297,$BL297))</f>
        <v/>
      </c>
      <c r="DR297" s="128" t="str">
        <f aca="false">IF(ISBLANK(C297),"",DH297)</f>
        <v/>
      </c>
      <c r="DS297" s="128" t="str">
        <f aca="false">IF(ISBLANK(C297),"",DG297)</f>
        <v/>
      </c>
      <c r="DT297" s="129" t="str">
        <f aca="false">IF(ISBLANK(C297),
  "",
IF(DS297=Constants!$B$9,COUNTA($C$11:$C510)+2,IF(DS297=Constants!$B$10,COUNTA($C$11:$C510)+1,IF(DS297=Constants!$B$11,COUNTA($C$11:$C510),DS297))))</f>
        <v/>
      </c>
      <c r="DU297" s="3"/>
      <c r="DV297" s="130" t="n">
        <f aca="false">IF(OR(ISNUMBER(DS297),DS297="DQ",DS297="P",DS297="NS"),
    1,
    0
)</f>
        <v>0</v>
      </c>
      <c r="DW297" s="130" t="n">
        <v>287</v>
      </c>
      <c r="DX297" s="130" t="str">
        <f aca="false">IF(ISBLANK($C297),"",IF(ISNUMBER(DT297),DT297+ROW($B297)/1000,""))</f>
        <v/>
      </c>
      <c r="DY297" s="130" t="str">
        <f aca="false">IF(ISNUMBER(DX297), RANK(DX297,DX$11:DX$510,1), "")</f>
        <v/>
      </c>
      <c r="DZ297" s="130" t="str">
        <f aca="false">IF(ISBLANK($C297),
    "",
    $B297
)</f>
        <v/>
      </c>
      <c r="EA297" s="130" t="str">
        <f aca="false">IF(ISBLANK($C297),
    "",
    $C297
)</f>
        <v/>
      </c>
      <c r="EB297" s="130" t="str">
        <f aca="false">IF(ISBLANK($C297),
    "",
    $D297
)</f>
        <v/>
      </c>
      <c r="EC297" s="130" t="str">
        <f aca="false">IF(ISBLANK($C297),"",$DQ297)</f>
        <v/>
      </c>
      <c r="ED297" s="131" t="str">
        <f aca="false">DP297</f>
        <v/>
      </c>
      <c r="EE297" s="130" t="str">
        <f aca="false">IF(ISBLANK($C297),
    "",
    DS297
)</f>
        <v/>
      </c>
      <c r="EF297" s="132" t="str">
        <f aca="false">IF(DW297&gt;DV$10,
    "",
    VLOOKUP(DW297,DY$11:EE795,7,FALSE())
)</f>
        <v/>
      </c>
      <c r="EG297" s="133" t="str">
        <f aca="false">IF(DW297&gt;DV$10,
    "",
    VLOOKUP(DW297,DY$11:EE795,2,FALSE())
)</f>
        <v/>
      </c>
      <c r="EH297" s="133" t="str">
        <f aca="false">IF(DW297&gt;DV$10,
    "",
    VLOOKUP(DW297,DY$11:EE795,3,FALSE())
)</f>
        <v/>
      </c>
      <c r="EI297" s="133" t="str">
        <f aca="false">IF(DW297&gt;DV$10,
    "",
    VLOOKUP(DW297,DY$11:EE795,4,FALSE())
)</f>
        <v/>
      </c>
      <c r="EJ297" s="134" t="str">
        <f aca="false">IF(DW297&gt;DV$10,
    "",
    VLOOKUP(DW297,DY$11:EE795,6,FALSE())
)</f>
        <v/>
      </c>
      <c r="EK297" s="59"/>
    </row>
    <row r="298" customFormat="false" ht="15.75" hidden="false" customHeight="false" outlineLevel="0" collapsed="false">
      <c r="A298" s="3"/>
      <c r="B298" s="153"/>
      <c r="C298" s="154"/>
      <c r="D298" s="135"/>
      <c r="E298" s="158"/>
      <c r="F298" s="137"/>
      <c r="G298" s="137"/>
      <c r="H298" s="138"/>
      <c r="I298" s="139"/>
      <c r="J298" s="140"/>
      <c r="K298" s="140"/>
      <c r="L298" s="140"/>
      <c r="M298" s="140"/>
      <c r="N298" s="141"/>
      <c r="O298" s="142"/>
      <c r="P298" s="137"/>
      <c r="Q298" s="138"/>
      <c r="R298" s="139"/>
      <c r="S298" s="140"/>
      <c r="T298" s="140"/>
      <c r="U298" s="140"/>
      <c r="V298" s="140"/>
      <c r="W298" s="141"/>
      <c r="X298" s="142"/>
      <c r="Y298" s="137"/>
      <c r="Z298" s="138"/>
      <c r="AA298" s="139"/>
      <c r="AB298" s="140"/>
      <c r="AC298" s="140"/>
      <c r="AD298" s="140"/>
      <c r="AE298" s="140"/>
      <c r="AF298" s="141"/>
      <c r="AG298" s="143"/>
      <c r="AH298" s="139"/>
      <c r="AI298" s="116"/>
      <c r="AJ298" s="116" t="str">
        <f aca="false">IF(ISBLANK($C298),
  "",
IF(E298=Constants!$B$7,
  TRUE(),
IF(E298=Constants!$B$8,
  FALSE(),
  TRUE()
)))</f>
        <v/>
      </c>
      <c r="AK298" s="117" t="str">
        <f aca="false">IF(ISBLANK($C298),"",IF(F298=Constants!$B$8,FALSE(),TRUE()))</f>
        <v/>
      </c>
      <c r="AL298" s="117" t="str">
        <f aca="false">IF(ISBLANK($C298),"",COUNTA($G298:$O298)&gt;0)</f>
        <v/>
      </c>
      <c r="AM298" s="117" t="str">
        <f aca="false">IF(OR(ISBLANK($C298),$AL298&lt;&gt;TRUE()),"",IF(ISBLANK(G298),Constants!$B$27,MAX(0,G298)))</f>
        <v/>
      </c>
      <c r="AN298" s="117" t="str">
        <f aca="false">IF(OR(ISBLANK($C298),$AL298&lt;&gt;TRUE()),"",IF(ISBLANK(H298),Constants!$B$28,MAX(0,H298)))</f>
        <v/>
      </c>
      <c r="AO298" s="117" t="str">
        <f aca="false">IF(OR(ISBLANK($C298),$AL298&lt;&gt;TRUE()),"",IF(J298=Constants!$B$7,TRUE(),IF(J298=Constants!$B$8,FALSE(),TRUE())))</f>
        <v/>
      </c>
      <c r="AP298" s="117" t="str">
        <f aca="false">IF(OR(ISBLANK($C298),$AL298&lt;&gt;TRUE()),"",IF(I298=Constants!$B$7,TRUE(),IF(I298=Constants!$B$8,FALSE(),TRUE())))</f>
        <v/>
      </c>
      <c r="AQ298" s="117" t="str">
        <f aca="false">IF(OR(ISBLANK($C298),$AL298&lt;&gt;TRUE()),"",IF(K298=Constants!$B$33,TRUE(),IF(K298=Constants!$B$34,FALSE(),IF(AND(ISNUMBER(O298),OR(ISBLANK(N298),N298=0)),TRUE(),IF(AND(ISBLANK(O298),ISNUMBER(N298),N298&lt;&gt;0),FALSE(),"")))))</f>
        <v/>
      </c>
      <c r="AR298" s="117" t="str">
        <f aca="false">IF(OR(ISBLANK($C298),$AL298&lt;&gt;TRUE()),"",IF(ISBLANK(L298),Constants!$B$35,MAX(0,MIN(Constants!$B$31,L298))))</f>
        <v/>
      </c>
      <c r="AS298" s="117" t="str">
        <f aca="false">IF(OR(ISBLANK($C298),$AL298&lt;&gt;TRUE()),"",IF(ISBLANK(M298),Constants!$B$35,MAX(0,MIN(Constants!$B$32,M298))))</f>
        <v/>
      </c>
      <c r="AT298" s="117" t="str">
        <f aca="false">IF(ISBLANK($C298),"",COUNTA($P298:$X298)&gt;0)</f>
        <v/>
      </c>
      <c r="AU298" s="117" t="str">
        <f aca="false">IF(OR(ISBLANK($C298),$AT298&lt;&gt;TRUE()),"",IF(ISBLANK(P298),Constants!$B$27,MAX(0,P298)))</f>
        <v/>
      </c>
      <c r="AV298" s="117" t="str">
        <f aca="false">IF(OR(ISBLANK($C298),$AT298&lt;&gt;TRUE()),"",IF(ISBLANK(Q298),Constants!$B$28,MAX(0,Q298)))</f>
        <v/>
      </c>
      <c r="AW298" s="117" t="str">
        <f aca="false">IF(OR(ISBLANK($C298),$AT298&lt;&gt;TRUE()),"",IF(S298=Constants!$B$7,TRUE(),IF(S298=Constants!$B$8,FALSE(),TRUE())))</f>
        <v/>
      </c>
      <c r="AX298" s="117" t="str">
        <f aca="false">IF(OR(ISBLANK($C298),$AT298&lt;&gt;TRUE()),"",IF(R298=Constants!$B$7,TRUE(),IF(R298=Constants!$B$8,FALSE(),TRUE())))</f>
        <v/>
      </c>
      <c r="AY298" s="117" t="str">
        <f aca="false">IF(OR(ISBLANK($C298),$AT298&lt;&gt;TRUE()),"",IF(T298=Constants!$B$33,TRUE(),IF(T298=Constants!$B$34,FALSE(),IF(AND(ISNUMBER(X298),OR(ISBLANK(W298),W298=0)),TRUE(),IF(AND(ISBLANK(X298),ISNUMBER(W298),W298&lt;&gt;0),FALSE(),"")))))</f>
        <v/>
      </c>
      <c r="AZ298" s="117" t="str">
        <f aca="false">IF(OR(ISBLANK($C298),$AT298&lt;&gt;TRUE()),"",IF(ISBLANK(U298),Constants!$B$35,MAX(0,MIN(Constants!$B$31,U298))))</f>
        <v/>
      </c>
      <c r="BA298" s="117" t="str">
        <f aca="false">IF(OR(ISBLANK($C298),$AT298&lt;&gt;TRUE()),"",IF(ISBLANK(V298),Constants!$B$35,MAX(0,MIN(Constants!$B$32,V298))))</f>
        <v/>
      </c>
      <c r="BB298" s="117" t="str">
        <f aca="false">IF(ISBLANK($C298),"",COUNTA($Y298:$AG298)&gt;0)</f>
        <v/>
      </c>
      <c r="BC298" s="117" t="str">
        <f aca="false">IF(OR(ISBLANK($C298),$BB298&lt;&gt;TRUE()),"",IF(ISBLANK(Y298),Constants!$B$27,MAX(0,Y298)))</f>
        <v/>
      </c>
      <c r="BD298" s="117" t="str">
        <f aca="false">IF(OR(ISBLANK($C298),$BB298&lt;&gt;TRUE()),"",IF(ISBLANK(Z298),Constants!$B$28,MAX(0,Z298)))</f>
        <v/>
      </c>
      <c r="BE298" s="117" t="str">
        <f aca="false">IF(OR(ISBLANK($C298),$BB298&lt;&gt;TRUE()),"",IF(AB298=Constants!$B$7,TRUE(),IF(AB298=Constants!$B$8,FALSE(),TRUE())))</f>
        <v/>
      </c>
      <c r="BF298" s="117" t="str">
        <f aca="false">IF(OR(ISBLANK($C298),$BB298&lt;&gt;TRUE()),"",IF(AA298=Constants!$B$7,TRUE(),IF(AA298=Constants!$B$8,FALSE(),TRUE())))</f>
        <v/>
      </c>
      <c r="BG298" s="117" t="str">
        <f aca="false">IF(OR(ISBLANK($C298),$BB298&lt;&gt;TRUE()),"",IF(AC298=Constants!$B$33,TRUE(),IF(AC298=Constants!$B$34,FALSE(),IF(AND(ISNUMBER(AG298),OR(ISBLANK(AF298),AF298=0)),TRUE(),IF(AND(ISBLANK(AG298),ISNUMBER(AF298),AF298&lt;&gt;0),FALSE(),"")))))</f>
        <v/>
      </c>
      <c r="BH298" s="117" t="str">
        <f aca="false">IF(OR(ISBLANK($C298),$BB298&lt;&gt;TRUE()),"",IF(ISBLANK(AD298),Constants!$B$35,MAX(0,MIN(Constants!$B$31,AD298))))</f>
        <v/>
      </c>
      <c r="BI298" s="117" t="str">
        <f aca="false">IF(OR(ISBLANK($C298),$BB298&lt;&gt;TRUE()),"",IF(ISBLANK(AE298),Constants!$B$35,MAX(0,MIN(Constants!$B$32,AE298))))</f>
        <v/>
      </c>
      <c r="BJ298" s="118" t="str">
        <f aca="false">IF(ISBLANK($C298),
  "",
IF(AH298=Constants!$B$7,
  TRUE(),
IF(AH298=Constants!$B$8,
  FALSE(),
  FALSE()
)))</f>
        <v/>
      </c>
      <c r="BK298" s="117" t="str">
        <f aca="false">IF(ISBLANK($C298),"",IF($BJ298,Constants!$B$9,IF(COUNTA($E298:$AH298)=0,Constants!$B$10,IF(NOT($AK298),Constants!$B$11,IF(AND(NOT(ISNUMBER($BM298)),COUNTA($O298,$X298,$AG298)&gt;0),Constants!$B$13,Constants!$B$12)))))</f>
        <v/>
      </c>
      <c r="BL298" s="117" t="str">
        <f aca="false">IF(ISBLANK($C298),"",IF($BK298&lt;&gt;Constants!$B$12,$BK298,Constants!$B$4))</f>
        <v/>
      </c>
      <c r="BM298" s="116" t="str">
        <f aca="false">IF(OR(ISBLANK($D$8), NOT(ISNUMBER($D$8))), Constants!$B$17,$D$8)</f>
        <v>ERROR: Set Target Time in cell D8</v>
      </c>
      <c r="BN298" s="119" t="str">
        <f aca="false">IF(OR($BK298&lt;&gt;Constants!$B$12,$AL298&lt;&gt;TRUE()),"",IF(NOT($AO298),TRUE(),IF($AQ298="","",$AQ298)))</f>
        <v/>
      </c>
      <c r="BO298" s="120" t="n">
        <f aca="false">IF(BN298="",FALSE(),IF(NOT($AO298),TRUE(),IF($AQ298,ISNUMBER(O298),ISNUMBER(N298))))</f>
        <v>0</v>
      </c>
      <c r="BP298" s="121" t="str">
        <f aca="false">IF(BO298,IF($AJ298,1,Constants!$B$22)*POWER(Constants!$B$23,MAX($AM298,0))*POWER(Constants!$B$24,MAX($AN298,0)),"")</f>
        <v/>
      </c>
      <c r="BQ298" s="117" t="str">
        <f aca="false">IF(OR($BK298&lt;&gt;Constants!$B$12,NOT($BO298)),"",IF(NOT($AO298),0,Constants!$B$19*IF($AQ298,1,MAX(0,MIN(1,(Constants!$B$20-N298)/Constants!$B$20)))))</f>
        <v/>
      </c>
      <c r="BR298" s="117" t="str">
        <f aca="false">IF(BQ298="","",BQ298*IF($AP298,1,Constants!$B$25)*BP298)</f>
        <v/>
      </c>
      <c r="BS298" s="117" t="str">
        <f aca="false">IF(OR($BK298&lt;&gt;Constants!$B$12,NOT($BO298)),"",IF(NOT($AO298),0,IF(NOT($AQ298),0,MAX(0,Constants!$B$21*(1-ABS(O298-$BM298)/$BM298)))))</f>
        <v/>
      </c>
      <c r="BT298" s="117" t="str">
        <f aca="false">IF(BS298="","",BS298*BP298)</f>
        <v/>
      </c>
      <c r="BU298" s="117" t="str">
        <f aca="false">IF(OR($BK298&lt;&gt;Constants!$B$12,NOT($BO298)),"",IF(OR(NOT($AO298),NOT($AP298)),0,MIN(Constants!$B$18,(Constants!$B$29*$AR298+Constants!$B$30*$AS298)*IF($AQ298,1,MAX(0,MIN(1,(Constants!$B$20-N298)/Constants!$B$20))))))</f>
        <v/>
      </c>
      <c r="BV298" s="117" t="str">
        <f aca="false">IF(BU298="","",BU298*BP298)</f>
        <v/>
      </c>
      <c r="BW298" s="122" t="str">
        <f aca="false">IF(OR($BK298&lt;&gt;Constants!$B$12,NOT($BO298)),"",BR298+BT298+BV298)</f>
        <v/>
      </c>
      <c r="BX298" s="119" t="str">
        <f aca="false">IF(OR($BK298&lt;&gt;Constants!$B$12,$AT298&lt;&gt;TRUE()),"",IF(NOT($AW298),TRUE(),IF($AY298="","",$AY298)))</f>
        <v/>
      </c>
      <c r="BY298" s="120" t="n">
        <f aca="false">IF(BX298="",FALSE(),IF(NOT($AW298),TRUE(),IF($AY298,ISNUMBER(X298),ISNUMBER(W298))))</f>
        <v>0</v>
      </c>
      <c r="BZ298" s="121" t="str">
        <f aca="false">IF(BY298,IF($AJ298,1,Constants!$B$22)*POWER(Constants!$B$23,MAX($AU298,0))*POWER(Constants!$B$24,MAX($AV298,0)),"")</f>
        <v/>
      </c>
      <c r="CA298" s="117" t="str">
        <f aca="false">IF(OR($BK298&lt;&gt;Constants!$B$12,NOT($BY298)),"",IF(NOT($AW298),0,Constants!$B$19*IF($AY298,1,MAX(0,MIN(1,(Constants!$B$20-W298)/Constants!$B$20)))))</f>
        <v/>
      </c>
      <c r="CB298" s="117" t="str">
        <f aca="false">IF(CA298="","",CA298*IF($AX298,1,Constants!$B$25)*BZ298)</f>
        <v/>
      </c>
      <c r="CC298" s="117" t="str">
        <f aca="false">IF(OR($BK298&lt;&gt;Constants!$B$12,NOT($BY298)),"",IF(NOT($AW298),0,IF(NOT($AY298),0,MAX(0,Constants!$B$21*(1-ABS(X298-$BM298)/$BM298)))))</f>
        <v/>
      </c>
      <c r="CD298" s="117" t="str">
        <f aca="false">IF(CC298="","",CC298*BZ298)</f>
        <v/>
      </c>
      <c r="CE298" s="117" t="str">
        <f aca="false">IF(OR($BK298&lt;&gt;Constants!$B$12,NOT($BY298)),"",IF(OR(NOT($AW298),NOT($AX298)),0,MIN(Constants!$B$18,(Constants!$B$29*$AZ298+Constants!$B$30*$BA298)*IF($AY298,1,MAX(0,MIN(1,(Constants!$B$20-W298)/Constants!$B$20))))))</f>
        <v/>
      </c>
      <c r="CF298" s="117" t="str">
        <f aca="false">IF(CE298="","",CE298*BZ298)</f>
        <v/>
      </c>
      <c r="CG298" s="122" t="str">
        <f aca="false">IF(OR($BK298&lt;&gt;Constants!$B$12,NOT($BY298)),"",CB298+CD298+CF298)</f>
        <v/>
      </c>
      <c r="CH298" s="119" t="n">
        <f aca="false">IF(OR(BN298="",BX298=""),TRUE(),BN298&lt;&gt;BX298)</f>
        <v>1</v>
      </c>
      <c r="CI298" s="117" t="str">
        <f aca="false">IF(OR($BK298&lt;&gt;Constants!$B$12,$BB298&lt;&gt;TRUE(),NOT($CH298)),"",IF(NOT($BE298),TRUE(),IF($BG298="","",$BG298)))</f>
        <v/>
      </c>
      <c r="CJ298" s="120" t="n">
        <f aca="false">IF(CI298="",FALSE(),IF(NOT($BE298),TRUE(),IF($BG298,ISNUMBER(AG298),ISNUMBER(AF298))))</f>
        <v>0</v>
      </c>
      <c r="CK298" s="121" t="str">
        <f aca="false">IF(CJ298,IF($AJ298,1,Constants!$B$22)*POWER(Constants!$B$23,MAX($BC298,0))*POWER(Constants!$B$24,MAX($BD298,0)),"")</f>
        <v/>
      </c>
      <c r="CL298" s="117" t="str">
        <f aca="false">IF(OR($BK298&lt;&gt;Constants!$B$12,NOT($CJ298)),"",IF(NOT($BE298),0,Constants!$B$19*IF($BG298,1,MAX(0,MIN(1,(Constants!$B$20-AF298)/Constants!$B$20)))))</f>
        <v/>
      </c>
      <c r="CM298" s="117" t="str">
        <f aca="false">IF(CL298="","",CL298*IF($BF298,1,Constants!$B$25)*CK298)</f>
        <v/>
      </c>
      <c r="CN298" s="117" t="str">
        <f aca="false">IF(OR($BK298&lt;&gt;Constants!$B$12,NOT($CJ298)),"",IF(NOT($BE298),0,IF(NOT($BG298),0,MAX(0,Constants!$B$21*(1-ABS(AG298-$BM298)/$BM298)))))</f>
        <v/>
      </c>
      <c r="CO298" s="117" t="str">
        <f aca="false">IF(CN298="","",CN298*CK298)</f>
        <v/>
      </c>
      <c r="CP298" s="117" t="str">
        <f aca="false">IF(OR($BK298&lt;&gt;Constants!$B$12,NOT($CJ298)),"",IF(OR(NOT($BE298),NOT($BF298)),0,MIN(Constants!$B$18,(Constants!$B$29*$BH298+Constants!$B$30*$BI298)*IF($BG298,1,MAX(0,MIN(1,(Constants!$B$20-AF298)/Constants!$B$20))))))</f>
        <v/>
      </c>
      <c r="CQ298" s="117" t="str">
        <f aca="false">IF(CP298="","",CP298*CK298)</f>
        <v/>
      </c>
      <c r="CR298" s="122" t="str">
        <f aca="false">IF(OR($BK298&lt;&gt;Constants!$B$12,NOT($CJ298)),"",CM298+CO298+CQ298)</f>
        <v/>
      </c>
      <c r="CS298" s="116" t="str">
        <f aca="false">IF(OR($BK298&lt;&gt;Constants!$B$12,ISBLANK($C298)),"",BW298)</f>
        <v/>
      </c>
      <c r="CT298" s="117" t="str">
        <f aca="false">IF(OR($BK298&lt;&gt;Constants!$B$12,ISBLANK($C298)),"",CG298)</f>
        <v/>
      </c>
      <c r="CU298" s="118" t="str">
        <f aca="false">IF(OR($BK298&lt;&gt;Constants!$B$12,ISBLANK($C298)),"",CR298)</f>
        <v/>
      </c>
      <c r="CV298" s="117" t="str">
        <f aca="false">IF(OR($BK298&lt;&gt;Constants!$B$12,ISBLANK($C298)),"",IF(COUNT(CS298:CU298)=0,0,MAX(CS298:CU298)))</f>
        <v/>
      </c>
      <c r="CW298" s="117" t="str">
        <f aca="false">IF($BK298&lt;&gt;Constants!$B$12,"",CV298)</f>
        <v/>
      </c>
      <c r="CX298" s="117" t="str">
        <f aca="false">IF(ISNUMBER(CW298), RANK(CW298,$CW$11:$CW$510), "")</f>
        <v/>
      </c>
      <c r="CY298" s="116" t="str">
        <f aca="false">IF(OR($BK298&lt;&gt;Constants!$B$12,ISBLANK($C298)),"",MAX(BT298,CD298,CO298))</f>
        <v/>
      </c>
      <c r="CZ298" s="117" t="str">
        <f aca="false">IF(ISNUMBER(CY298), RANK(CY298,CY$11:CY$510), "")</f>
        <v/>
      </c>
      <c r="DA298" s="117" t="str">
        <f aca="false">IF(OR($BK298&lt;&gt;Constants!$B$12,ISBLANK($C298)),"",MAX(AM298,AU298,IF($CH298,BC298,0)))</f>
        <v/>
      </c>
      <c r="DB298" s="117" t="str">
        <f aca="false">IF(ISNUMBER(DA298), RANK(DA298,DA$11:DA$510,1), "")</f>
        <v/>
      </c>
      <c r="DC298" s="117" t="str">
        <f aca="false">IF(OR($BK298&lt;&gt;Constants!$B$12,ISBLANK($C298)),"",MAX(BV298,CF298,CQ298))</f>
        <v/>
      </c>
      <c r="DD298" s="117" t="str">
        <f aca="false">IF(ISNUMBER(DC298),RANK(DC298,DC$11:DC$510),"")</f>
        <v/>
      </c>
      <c r="DE298" s="123" t="str">
        <f aca="false">IFERROR(IF(OR($BK298&lt;&gt;Constants!$B$12, ISBLANK($C298)),"",LARGE(CS298:CU298,2)), 0)</f>
        <v/>
      </c>
      <c r="DF298" s="118" t="str">
        <f aca="false">IF(ISNUMBER(DE298), RANK(DE298,DE$11:DE$510), "")</f>
        <v/>
      </c>
      <c r="DG298" s="117" t="str">
        <f aca="false">IF(ISBLANK($C298),"",IF(BK298=Constants!$B$12,RANK($CX298, $CX$11:$CX$510, 1)+
SUMPRODUCT(--($CX$11:$CX$510=$CX298),--($CZ298&gt;$CZ$11:$CZ$510))+
SUMPRODUCT(--($CX$11:$CX$510=$CX298),--($CZ298=$CZ$11:$CZ$510),--($DB298&gt;$DB$11:$DB$510))+
SUMPRODUCT(--($CX$11:$CX$510=$CX298),--($CZ298=$CZ$11:$CZ$510),--($DB298=$DB$11:$DB$510), --($DD298&gt;$DD$11:$DD$510))+
SUMPRODUCT(--($CX$11:$CX$510=$CX298),--($CZ298=$CZ$11:$CZ$510),--($DB298=$DB$11:$DB$510), --($DD298=$DD$11:$DD$510), --($DF298&gt;$DF$11:$DF$510))
,BK298)
)</f>
        <v/>
      </c>
      <c r="DH298" s="117" t="str">
        <f aca="false">IF(ISBLANK(C298),"",IF(BK298&lt;&gt;Constants!$B$12, BK298, CX298-DG298))</f>
        <v/>
      </c>
      <c r="DI298" s="118"/>
      <c r="DJ298" s="124"/>
      <c r="DK298" s="125" t="str">
        <f aca="false">IF(ISBLANK($C298),"",IF($BK298=Constants!$B$13,$BM298,""))</f>
        <v/>
      </c>
      <c r="DL298" s="124" t="str">
        <f aca="false">IF(ISBLANK($C298),"",IF($BK298&lt;&gt;Constants!$B$12,"",IF(COUNT($CS298:$CU298)=0,"",MATCH($CV298,$CS298:$CU298,0))))</f>
        <v/>
      </c>
      <c r="DM298" s="126" t="str">
        <f aca="false">IF(ISNUMBER($DL298),CHOOSE($DL298,$BR298,$CB298,$CM298),"")</f>
        <v/>
      </c>
      <c r="DN298" s="126" t="str">
        <f aca="false">IF(ISNUMBER($DL298),CHOOSE($DL298,$BT298,$CD298,$CO298),"")</f>
        <v/>
      </c>
      <c r="DO298" s="126" t="str">
        <f aca="false">IF(ISNUMBER($DL298),CHOOSE($DL298,$BV298,$CF298,$CQ298),"")</f>
        <v/>
      </c>
      <c r="DP298" s="127" t="str">
        <f aca="false">IF(ISBLANK(C298),"",IF(BK298&lt;&gt;Constants!$B$12, BK298 ,CW298))</f>
        <v/>
      </c>
      <c r="DQ298" s="128" t="str">
        <f aca="false">IF(ISBLANK($C298),"",IF($BK298&lt;&gt;Constants!$B$12,$BK298,$BL298))</f>
        <v/>
      </c>
      <c r="DR298" s="128" t="str">
        <f aca="false">IF(ISBLANK(C298),"",DH298)</f>
        <v/>
      </c>
      <c r="DS298" s="128" t="str">
        <f aca="false">IF(ISBLANK(C298),"",DG298)</f>
        <v/>
      </c>
      <c r="DT298" s="129" t="str">
        <f aca="false">IF(ISBLANK(C298),
  "",
IF(DS298=Constants!$B$9,COUNTA($C$11:$C510)+2,IF(DS298=Constants!$B$10,COUNTA($C$11:$C510)+1,IF(DS298=Constants!$B$11,COUNTA($C$11:$C510),DS298))))</f>
        <v/>
      </c>
      <c r="DU298" s="3"/>
      <c r="DV298" s="130" t="n">
        <f aca="false">IF(OR(ISNUMBER(DS298),DS298="DQ",DS298="P",DS298="NS"),
    1,
    0
)</f>
        <v>0</v>
      </c>
      <c r="DW298" s="130" t="n">
        <v>288</v>
      </c>
      <c r="DX298" s="130" t="str">
        <f aca="false">IF(ISBLANK($C298),"",IF(ISNUMBER(DT298),DT298+ROW($B298)/1000,""))</f>
        <v/>
      </c>
      <c r="DY298" s="130" t="str">
        <f aca="false">IF(ISNUMBER(DX298), RANK(DX298,DX$11:DX$510,1), "")</f>
        <v/>
      </c>
      <c r="DZ298" s="130" t="str">
        <f aca="false">IF(ISBLANK($C298),
    "",
    $B298
)</f>
        <v/>
      </c>
      <c r="EA298" s="130" t="str">
        <f aca="false">IF(ISBLANK($C298),
    "",
    $C298
)</f>
        <v/>
      </c>
      <c r="EB298" s="130" t="str">
        <f aca="false">IF(ISBLANK($C298),
    "",
    $D298
)</f>
        <v/>
      </c>
      <c r="EC298" s="130" t="str">
        <f aca="false">IF(ISBLANK($C298),"",$DQ298)</f>
        <v/>
      </c>
      <c r="ED298" s="131" t="str">
        <f aca="false">DP298</f>
        <v/>
      </c>
      <c r="EE298" s="130" t="str">
        <f aca="false">IF(ISBLANK($C298),
    "",
    DS298
)</f>
        <v/>
      </c>
      <c r="EF298" s="132" t="str">
        <f aca="false">IF(DW298&gt;DV$10,
    "",
    VLOOKUP(DW298,DY$11:EE796,7,FALSE())
)</f>
        <v/>
      </c>
      <c r="EG298" s="133" t="str">
        <f aca="false">IF(DW298&gt;DV$10,
    "",
    VLOOKUP(DW298,DY$11:EE796,2,FALSE())
)</f>
        <v/>
      </c>
      <c r="EH298" s="133" t="str">
        <f aca="false">IF(DW298&gt;DV$10,
    "",
    VLOOKUP(DW298,DY$11:EE796,3,FALSE())
)</f>
        <v/>
      </c>
      <c r="EI298" s="133" t="str">
        <f aca="false">IF(DW298&gt;DV$10,
    "",
    VLOOKUP(DW298,DY$11:EE796,4,FALSE())
)</f>
        <v/>
      </c>
      <c r="EJ298" s="134" t="str">
        <f aca="false">IF(DW298&gt;DV$10,
    "",
    VLOOKUP(DW298,DY$11:EE796,6,FALSE())
)</f>
        <v/>
      </c>
      <c r="EK298" s="59"/>
    </row>
    <row r="299" customFormat="false" ht="15.75" hidden="false" customHeight="false" outlineLevel="0" collapsed="false">
      <c r="A299" s="3"/>
      <c r="B299" s="155"/>
      <c r="C299" s="156"/>
      <c r="D299" s="96"/>
      <c r="E299" s="157"/>
      <c r="F299" s="148"/>
      <c r="G299" s="148"/>
      <c r="H299" s="149"/>
      <c r="I299" s="150"/>
      <c r="J299" s="151"/>
      <c r="K299" s="151"/>
      <c r="L299" s="151"/>
      <c r="M299" s="151"/>
      <c r="N299" s="152"/>
      <c r="O299" s="103"/>
      <c r="P299" s="148"/>
      <c r="Q299" s="149"/>
      <c r="R299" s="150"/>
      <c r="S299" s="151"/>
      <c r="T299" s="151"/>
      <c r="U299" s="151"/>
      <c r="V299" s="151"/>
      <c r="W299" s="152"/>
      <c r="X299" s="103"/>
      <c r="Y299" s="148"/>
      <c r="Z299" s="149"/>
      <c r="AA299" s="150"/>
      <c r="AB299" s="151"/>
      <c r="AC299" s="151"/>
      <c r="AD299" s="151"/>
      <c r="AE299" s="151"/>
      <c r="AF299" s="152"/>
      <c r="AG299" s="104"/>
      <c r="AH299" s="150"/>
      <c r="AI299" s="73"/>
      <c r="AJ299" s="73" t="str">
        <f aca="false">IF(ISBLANK($C299),
  "",
IF(E299=Constants!$B$7,
  TRUE(),
IF(E299=Constants!$B$8,
  FALSE(),
  TRUE()
)))</f>
        <v/>
      </c>
      <c r="AK299" s="74" t="str">
        <f aca="false">IF(ISBLANK($C299),"",IF(F299=Constants!$B$8,FALSE(),TRUE()))</f>
        <v/>
      </c>
      <c r="AL299" s="74" t="str">
        <f aca="false">IF(ISBLANK($C299),"",COUNTA($G299:$O299)&gt;0)</f>
        <v/>
      </c>
      <c r="AM299" s="74" t="str">
        <f aca="false">IF(OR(ISBLANK($C299),$AL299&lt;&gt;TRUE()),"",IF(ISBLANK(G299),Constants!$B$27,MAX(0,G299)))</f>
        <v/>
      </c>
      <c r="AN299" s="74" t="str">
        <f aca="false">IF(OR(ISBLANK($C299),$AL299&lt;&gt;TRUE()),"",IF(ISBLANK(H299),Constants!$B$28,MAX(0,H299)))</f>
        <v/>
      </c>
      <c r="AO299" s="74" t="str">
        <f aca="false">IF(OR(ISBLANK($C299),$AL299&lt;&gt;TRUE()),"",IF(J299=Constants!$B$7,TRUE(),IF(J299=Constants!$B$8,FALSE(),TRUE())))</f>
        <v/>
      </c>
      <c r="AP299" s="74" t="str">
        <f aca="false">IF(OR(ISBLANK($C299),$AL299&lt;&gt;TRUE()),"",IF(I299=Constants!$B$7,TRUE(),IF(I299=Constants!$B$8,FALSE(),TRUE())))</f>
        <v/>
      </c>
      <c r="AQ299" s="74" t="str">
        <f aca="false">IF(OR(ISBLANK($C299),$AL299&lt;&gt;TRUE()),"",IF(K299=Constants!$B$33,TRUE(),IF(K299=Constants!$B$34,FALSE(),IF(AND(ISNUMBER(O299),OR(ISBLANK(N299),N299=0)),TRUE(),IF(AND(ISBLANK(O299),ISNUMBER(N299),N299&lt;&gt;0),FALSE(),"")))))</f>
        <v/>
      </c>
      <c r="AR299" s="74" t="str">
        <f aca="false">IF(OR(ISBLANK($C299),$AL299&lt;&gt;TRUE()),"",IF(ISBLANK(L299),Constants!$B$35,MAX(0,MIN(Constants!$B$31,L299))))</f>
        <v/>
      </c>
      <c r="AS299" s="74" t="str">
        <f aca="false">IF(OR(ISBLANK($C299),$AL299&lt;&gt;TRUE()),"",IF(ISBLANK(M299),Constants!$B$35,MAX(0,MIN(Constants!$B$32,M299))))</f>
        <v/>
      </c>
      <c r="AT299" s="74" t="str">
        <f aca="false">IF(ISBLANK($C299),"",COUNTA($P299:$X299)&gt;0)</f>
        <v/>
      </c>
      <c r="AU299" s="74" t="str">
        <f aca="false">IF(OR(ISBLANK($C299),$AT299&lt;&gt;TRUE()),"",IF(ISBLANK(P299),Constants!$B$27,MAX(0,P299)))</f>
        <v/>
      </c>
      <c r="AV299" s="74" t="str">
        <f aca="false">IF(OR(ISBLANK($C299),$AT299&lt;&gt;TRUE()),"",IF(ISBLANK(Q299),Constants!$B$28,MAX(0,Q299)))</f>
        <v/>
      </c>
      <c r="AW299" s="74" t="str">
        <f aca="false">IF(OR(ISBLANK($C299),$AT299&lt;&gt;TRUE()),"",IF(S299=Constants!$B$7,TRUE(),IF(S299=Constants!$B$8,FALSE(),TRUE())))</f>
        <v/>
      </c>
      <c r="AX299" s="74" t="str">
        <f aca="false">IF(OR(ISBLANK($C299),$AT299&lt;&gt;TRUE()),"",IF(R299=Constants!$B$7,TRUE(),IF(R299=Constants!$B$8,FALSE(),TRUE())))</f>
        <v/>
      </c>
      <c r="AY299" s="74" t="str">
        <f aca="false">IF(OR(ISBLANK($C299),$AT299&lt;&gt;TRUE()),"",IF(T299=Constants!$B$33,TRUE(),IF(T299=Constants!$B$34,FALSE(),IF(AND(ISNUMBER(X299),OR(ISBLANK(W299),W299=0)),TRUE(),IF(AND(ISBLANK(X299),ISNUMBER(W299),W299&lt;&gt;0),FALSE(),"")))))</f>
        <v/>
      </c>
      <c r="AZ299" s="74" t="str">
        <f aca="false">IF(OR(ISBLANK($C299),$AT299&lt;&gt;TRUE()),"",IF(ISBLANK(U299),Constants!$B$35,MAX(0,MIN(Constants!$B$31,U299))))</f>
        <v/>
      </c>
      <c r="BA299" s="74" t="str">
        <f aca="false">IF(OR(ISBLANK($C299),$AT299&lt;&gt;TRUE()),"",IF(ISBLANK(V299),Constants!$B$35,MAX(0,MIN(Constants!$B$32,V299))))</f>
        <v/>
      </c>
      <c r="BB299" s="74" t="str">
        <f aca="false">IF(ISBLANK($C299),"",COUNTA($Y299:$AG299)&gt;0)</f>
        <v/>
      </c>
      <c r="BC299" s="74" t="str">
        <f aca="false">IF(OR(ISBLANK($C299),$BB299&lt;&gt;TRUE()),"",IF(ISBLANK(Y299),Constants!$B$27,MAX(0,Y299)))</f>
        <v/>
      </c>
      <c r="BD299" s="74" t="str">
        <f aca="false">IF(OR(ISBLANK($C299),$BB299&lt;&gt;TRUE()),"",IF(ISBLANK(Z299),Constants!$B$28,MAX(0,Z299)))</f>
        <v/>
      </c>
      <c r="BE299" s="74" t="str">
        <f aca="false">IF(OR(ISBLANK($C299),$BB299&lt;&gt;TRUE()),"",IF(AB299=Constants!$B$7,TRUE(),IF(AB299=Constants!$B$8,FALSE(),TRUE())))</f>
        <v/>
      </c>
      <c r="BF299" s="74" t="str">
        <f aca="false">IF(OR(ISBLANK($C299),$BB299&lt;&gt;TRUE()),"",IF(AA299=Constants!$B$7,TRUE(),IF(AA299=Constants!$B$8,FALSE(),TRUE())))</f>
        <v/>
      </c>
      <c r="BG299" s="74" t="str">
        <f aca="false">IF(OR(ISBLANK($C299),$BB299&lt;&gt;TRUE()),"",IF(AC299=Constants!$B$33,TRUE(),IF(AC299=Constants!$B$34,FALSE(),IF(AND(ISNUMBER(AG299),OR(ISBLANK(AF299),AF299=0)),TRUE(),IF(AND(ISBLANK(AG299),ISNUMBER(AF299),AF299&lt;&gt;0),FALSE(),"")))))</f>
        <v/>
      </c>
      <c r="BH299" s="74" t="str">
        <f aca="false">IF(OR(ISBLANK($C299),$BB299&lt;&gt;TRUE()),"",IF(ISBLANK(AD299),Constants!$B$35,MAX(0,MIN(Constants!$B$31,AD299))))</f>
        <v/>
      </c>
      <c r="BI299" s="74" t="str">
        <f aca="false">IF(OR(ISBLANK($C299),$BB299&lt;&gt;TRUE()),"",IF(ISBLANK(AE299),Constants!$B$35,MAX(0,MIN(Constants!$B$32,AE299))))</f>
        <v/>
      </c>
      <c r="BJ299" s="75" t="str">
        <f aca="false">IF(ISBLANK($C299),
  "",
IF(AH299=Constants!$B$7,
  TRUE(),
IF(AH299=Constants!$B$8,
  FALSE(),
  FALSE()
)))</f>
        <v/>
      </c>
      <c r="BK299" s="74" t="str">
        <f aca="false">IF(ISBLANK($C299),"",IF($BJ299,Constants!$B$9,IF(COUNTA($E299:$AH299)=0,Constants!$B$10,IF(NOT($AK299),Constants!$B$11,IF(AND(NOT(ISNUMBER($BM299)),COUNTA($O299,$X299,$AG299)&gt;0),Constants!$B$13,Constants!$B$12)))))</f>
        <v/>
      </c>
      <c r="BL299" s="74" t="str">
        <f aca="false">IF(ISBLANK($C299),"",IF($BK299&lt;&gt;Constants!$B$12,$BK299,Constants!$B$4))</f>
        <v/>
      </c>
      <c r="BM299" s="73" t="str">
        <f aca="false">IF(OR(ISBLANK($D$8), NOT(ISNUMBER($D$8))), Constants!$B$17,$D$8)</f>
        <v>ERROR: Set Target Time in cell D8</v>
      </c>
      <c r="BN299" s="73" t="str">
        <f aca="false">IF(OR($BK299&lt;&gt;Constants!$B$12,$AL299&lt;&gt;TRUE()),"",IF(NOT($AO299),TRUE(),IF($AQ299="","",$AQ299)))</f>
        <v/>
      </c>
      <c r="BO299" s="74" t="b">
        <f aca="false">IF(BN299="",FALSE(),IF(NOT($AO299),TRUE(),IF($AQ299,ISNUMBER(O299),ISNUMBER(N299))))</f>
        <v>0</v>
      </c>
      <c r="BP299" s="76" t="str">
        <f aca="false">IF(BO299,IF($AJ299,1,Constants!$B$22)*POWER(Constants!$B$23,MAX($AM299,0))*POWER(Constants!$B$24,MAX($AN299,0)),"")</f>
        <v/>
      </c>
      <c r="BQ299" s="74" t="str">
        <f aca="false">IF(OR($BK299&lt;&gt;Constants!$B$12,NOT($BO299)),"",IF(NOT($AO299),0,Constants!$B$19*IF($AQ299,1,MAX(0,MIN(1,(Constants!$B$20-N299)/Constants!$B$20)))))</f>
        <v/>
      </c>
      <c r="BR299" s="74" t="str">
        <f aca="false">IF(BQ299="","",BQ299*IF($AP299,1,Constants!$B$25)*BP299)</f>
        <v/>
      </c>
      <c r="BS299" s="74" t="str">
        <f aca="false">IF(OR($BK299&lt;&gt;Constants!$B$12,NOT($BO299)),"",IF(NOT($AO299),0,IF(NOT($AQ299),0,MAX(0,Constants!$B$21*(1-ABS(O299-$BM299)/$BM299)))))</f>
        <v/>
      </c>
      <c r="BT299" s="74" t="str">
        <f aca="false">IF(BS299="","",BS299*BP299)</f>
        <v/>
      </c>
      <c r="BU299" s="74" t="str">
        <f aca="false">IF(OR($BK299&lt;&gt;Constants!$B$12,NOT($BO299)),"",IF(OR(NOT($AO299),NOT($AP299)),0,MIN(Constants!$B$18,(Constants!$B$29*$AR299+Constants!$B$30*$AS299)*IF($AQ299,1,MAX(0,MIN(1,(Constants!$B$20-N299)/Constants!$B$20))))))</f>
        <v/>
      </c>
      <c r="BV299" s="74" t="str">
        <f aca="false">IF(BU299="","",BU299*BP299)</f>
        <v/>
      </c>
      <c r="BW299" s="75" t="str">
        <f aca="false">IF(OR($BK299&lt;&gt;Constants!$B$12,NOT($BO299)),"",BR299+BT299+BV299)</f>
        <v/>
      </c>
      <c r="BX299" s="73" t="str">
        <f aca="false">IF(OR($BK299&lt;&gt;Constants!$B$12,$AT299&lt;&gt;TRUE()),"",IF(NOT($AW299),TRUE(),IF($AY299="","",$AY299)))</f>
        <v/>
      </c>
      <c r="BY299" s="74" t="b">
        <f aca="false">IF(BX299="",FALSE(),IF(NOT($AW299),TRUE(),IF($AY299,ISNUMBER(X299),ISNUMBER(W299))))</f>
        <v>0</v>
      </c>
      <c r="BZ299" s="76" t="str">
        <f aca="false">IF(BY299,IF($AJ299,1,Constants!$B$22)*POWER(Constants!$B$23,MAX($AU299,0))*POWER(Constants!$B$24,MAX($AV299,0)),"")</f>
        <v/>
      </c>
      <c r="CA299" s="74" t="str">
        <f aca="false">IF(OR($BK299&lt;&gt;Constants!$B$12,NOT($BY299)),"",IF(NOT($AW299),0,Constants!$B$19*IF($AY299,1,MAX(0,MIN(1,(Constants!$B$20-W299)/Constants!$B$20)))))</f>
        <v/>
      </c>
      <c r="CB299" s="74" t="str">
        <f aca="false">IF(CA299="","",CA299*IF($AX299,1,Constants!$B$25)*BZ299)</f>
        <v/>
      </c>
      <c r="CC299" s="74" t="str">
        <f aca="false">IF(OR($BK299&lt;&gt;Constants!$B$12,NOT($BY299)),"",IF(NOT($AW299),0,IF(NOT($AY299),0,MAX(0,Constants!$B$21*(1-ABS(X299-$BM299)/$BM299)))))</f>
        <v/>
      </c>
      <c r="CD299" s="74" t="str">
        <f aca="false">IF(CC299="","",CC299*BZ299)</f>
        <v/>
      </c>
      <c r="CE299" s="74" t="str">
        <f aca="false">IF(OR($BK299&lt;&gt;Constants!$B$12,NOT($BY299)),"",IF(OR(NOT($AW299),NOT($AX299)),0,MIN(Constants!$B$18,(Constants!$B$29*$AZ299+Constants!$B$30*$BA299)*IF($AY299,1,MAX(0,MIN(1,(Constants!$B$20-W299)/Constants!$B$20))))))</f>
        <v/>
      </c>
      <c r="CF299" s="74" t="str">
        <f aca="false">IF(CE299="","",CE299*BZ299)</f>
        <v/>
      </c>
      <c r="CG299" s="75" t="str">
        <f aca="false">IF(OR($BK299&lt;&gt;Constants!$B$12,NOT($BY299)),"",CB299+CD299+CF299)</f>
        <v/>
      </c>
      <c r="CH299" s="73" t="b">
        <f aca="false">IF(OR(BN299="",BX299=""),TRUE(),BN299&lt;&gt;BX299)</f>
        <v>1</v>
      </c>
      <c r="CI299" s="74" t="str">
        <f aca="false">IF(OR($BK299&lt;&gt;Constants!$B$12,$BB299&lt;&gt;TRUE(),NOT($CH299)),"",IF(NOT($BE299),TRUE(),IF($BG299="","",$BG299)))</f>
        <v/>
      </c>
      <c r="CJ299" s="74" t="b">
        <f aca="false">IF(CI299="",FALSE(),IF(NOT($BE299),TRUE(),IF($BG299,ISNUMBER(AG299),ISNUMBER(AF299))))</f>
        <v>0</v>
      </c>
      <c r="CK299" s="76" t="str">
        <f aca="false">IF(CJ299,IF($AJ299,1,Constants!$B$22)*POWER(Constants!$B$23,MAX($BC299,0))*POWER(Constants!$B$24,MAX($BD299,0)),"")</f>
        <v/>
      </c>
      <c r="CL299" s="74" t="str">
        <f aca="false">IF(OR($BK299&lt;&gt;Constants!$B$12,NOT($CJ299)),"",IF(NOT($BE299),0,Constants!$B$19*IF($BG299,1,MAX(0,MIN(1,(Constants!$B$20-AF299)/Constants!$B$20)))))</f>
        <v/>
      </c>
      <c r="CM299" s="74" t="str">
        <f aca="false">IF(CL299="","",CL299*IF($BF299,1,Constants!$B$25)*CK299)</f>
        <v/>
      </c>
      <c r="CN299" s="74" t="str">
        <f aca="false">IF(OR($BK299&lt;&gt;Constants!$B$12,NOT($CJ299)),"",IF(NOT($BE299),0,IF(NOT($BG299),0,MAX(0,Constants!$B$21*(1-ABS(AG299-$BM299)/$BM299)))))</f>
        <v/>
      </c>
      <c r="CO299" s="74" t="str">
        <f aca="false">IF(CN299="","",CN299*CK299)</f>
        <v/>
      </c>
      <c r="CP299" s="74" t="str">
        <f aca="false">IF(OR($BK299&lt;&gt;Constants!$B$12,NOT($CJ299)),"",IF(OR(NOT($BE299),NOT($BF299)),0,MIN(Constants!$B$18,(Constants!$B$29*$BH299+Constants!$B$30*$BI299)*IF($BG299,1,MAX(0,MIN(1,(Constants!$B$20-AF299)/Constants!$B$20))))))</f>
        <v/>
      </c>
      <c r="CQ299" s="74" t="str">
        <f aca="false">IF(CP299="","",CP299*CK299)</f>
        <v/>
      </c>
      <c r="CR299" s="75" t="str">
        <f aca="false">IF(OR($BK299&lt;&gt;Constants!$B$12,NOT($CJ299)),"",CM299+CO299+CQ299)</f>
        <v/>
      </c>
      <c r="CS299" s="73" t="str">
        <f aca="false">IF(OR($BK299&lt;&gt;Constants!$B$12,ISBLANK($C299)),"",BW299)</f>
        <v/>
      </c>
      <c r="CT299" s="74" t="str">
        <f aca="false">IF(OR($BK299&lt;&gt;Constants!$B$12,ISBLANK($C299)),"",CG299)</f>
        <v/>
      </c>
      <c r="CU299" s="75" t="str">
        <f aca="false">IF(OR($BK299&lt;&gt;Constants!$B$12,ISBLANK($C299)),"",CR299)</f>
        <v/>
      </c>
      <c r="CV299" s="74" t="str">
        <f aca="false">IF(OR($BK299&lt;&gt;Constants!$B$12,ISBLANK($C299)),"",IF(COUNT(CS299:CU299)=0,0,MAX(CS299:CU299)))</f>
        <v/>
      </c>
      <c r="CW299" s="74" t="str">
        <f aca="false">IF($BK299&lt;&gt;Constants!$B$12,"",CV299)</f>
        <v/>
      </c>
      <c r="CX299" s="74" t="str">
        <f aca="false">IF(ISNUMBER(CW299), RANK(CW299,$CW$11:$CW$510), "")</f>
        <v/>
      </c>
      <c r="CY299" s="73" t="str">
        <f aca="false">IF(OR($BK299&lt;&gt;Constants!$B$12,ISBLANK($C299)),"",MAX(BT299,CD299,CO299))</f>
        <v/>
      </c>
      <c r="CZ299" s="74" t="str">
        <f aca="false">IF(ISNUMBER(CY299), RANK(CY299,CY$11:CY$510), "")</f>
        <v/>
      </c>
      <c r="DA299" s="74" t="str">
        <f aca="false">IF(OR($BK299&lt;&gt;Constants!$B$12,ISBLANK($C299)),"",MAX(AM299,AU299,IF($CH299,BC299,0)))</f>
        <v/>
      </c>
      <c r="DB299" s="74" t="str">
        <f aca="false">IF(ISNUMBER(DA299), RANK(DA299,DA$11:DA$510,1), "")</f>
        <v/>
      </c>
      <c r="DC299" s="74" t="str">
        <f aca="false">IF(OR($BK299&lt;&gt;Constants!$B$12,ISBLANK($C299)),"",MAX(BV299,CF299,CQ299))</f>
        <v/>
      </c>
      <c r="DD299" s="74" t="str">
        <f aca="false">IF(ISNUMBER(DC299),RANK(DC299,DC$11:DC$510),"")</f>
        <v/>
      </c>
      <c r="DE299" s="77" t="str">
        <f aca="false">IFERROR(IF(OR($BK299&lt;&gt;Constants!$B$12, ISBLANK($C299)),"",LARGE(CS299:CU299,2)), 0)</f>
        <v/>
      </c>
      <c r="DF299" s="75" t="str">
        <f aca="false">IF(ISNUMBER(DE299), RANK(DE299,DE$11:DE$510), "")</f>
        <v/>
      </c>
      <c r="DG299" s="74" t="str">
        <f aca="false">IF(ISBLANK($C299),"",IF(BK299=Constants!$B$12,RANK($CX299, $CX$11:$CX$510, 1)+
SUMPRODUCT(--($CX$11:$CX$510=$CX299),--($CZ299&gt;$CZ$11:$CZ$510))+
SUMPRODUCT(--($CX$11:$CX$510=$CX299),--($CZ299=$CZ$11:$CZ$510),--($DB299&gt;$DB$11:$DB$510))+
SUMPRODUCT(--($CX$11:$CX$510=$CX299),--($CZ299=$CZ$11:$CZ$510),--($DB299=$DB$11:$DB$510), --($DD299&gt;$DD$11:$DD$510))+
SUMPRODUCT(--($CX$11:$CX$510=$CX299),--($CZ299=$CZ$11:$CZ$510),--($DB299=$DB$11:$DB$510), --($DD299=$DD$11:$DD$510), --($DF299&gt;$DF$11:$DF$510))
,BK299)
)</f>
        <v/>
      </c>
      <c r="DH299" s="74" t="str">
        <f aca="false">IF(ISBLANK(C299),"",IF(BK299&lt;&gt;Constants!$B$12, BK299, CX299-DG299))</f>
        <v/>
      </c>
      <c r="DI299" s="75"/>
      <c r="DJ299" s="78"/>
      <c r="DK299" s="79" t="str">
        <f aca="false">IF(ISBLANK($C299),"",IF($BK299=Constants!$B$13,$BM299,""))</f>
        <v/>
      </c>
      <c r="DL299" s="78" t="str">
        <f aca="false">IF(ISBLANK($C299),"",IF($BK299&lt;&gt;Constants!$B$12,"",IF(COUNT($CS299:$CU299)=0,"",MATCH($CV299,$CS299:$CU299,0))))</f>
        <v/>
      </c>
      <c r="DM299" s="80" t="str">
        <f aca="false">IF(ISNUMBER($DL299),CHOOSE($DL299,$BR299,$CB299,$CM299),"")</f>
        <v/>
      </c>
      <c r="DN299" s="80" t="str">
        <f aca="false">IF(ISNUMBER($DL299),CHOOSE($DL299,$BT299,$CD299,$CO299),"")</f>
        <v/>
      </c>
      <c r="DO299" s="80" t="str">
        <f aca="false">IF(ISNUMBER($DL299),CHOOSE($DL299,$BV299,$CF299,$CQ299),"")</f>
        <v/>
      </c>
      <c r="DP299" s="81" t="str">
        <f aca="false">IF(ISBLANK(C299),"",IF(BK299&lt;&gt;Constants!$B$12, BK299 ,CW299))</f>
        <v/>
      </c>
      <c r="DQ299" s="82" t="str">
        <f aca="false">IF(ISBLANK($C299),"",IF($BK299&lt;&gt;Constants!$B$12,$BK299,$BL299))</f>
        <v/>
      </c>
      <c r="DR299" s="82" t="str">
        <f aca="false">IF(ISBLANK(C299),"",DH299)</f>
        <v/>
      </c>
      <c r="DS299" s="82" t="str">
        <f aca="false">IF(ISBLANK(C299),"",DG299)</f>
        <v/>
      </c>
      <c r="DT299" s="83" t="str">
        <f aca="false">IF(ISBLANK(C299),
  "",
IF(DS299=Constants!$B$9,COUNTA($C$11:$C510)+2,IF(DS299=Constants!$B$10,COUNTA($C$11:$C510)+1,IF(DS299=Constants!$B$11,COUNTA($C$11:$C510),DS299))))</f>
        <v/>
      </c>
      <c r="DU299" s="3"/>
      <c r="DV299" s="84" t="n">
        <f aca="false">IF(OR(ISNUMBER(DS299),DS299="DQ",DS299="P",DS299="NS"),
    1,
    0
)</f>
        <v>0</v>
      </c>
      <c r="DW299" s="84" t="n">
        <v>289</v>
      </c>
      <c r="DX299" s="84" t="str">
        <f aca="false">IF(ISBLANK($C299),"",IF(ISNUMBER(DT299),DT299+ROW($B299)/1000,""))</f>
        <v/>
      </c>
      <c r="DY299" s="84" t="str">
        <f aca="false">IF(ISNUMBER(DX299), RANK(DX299,DX$11:DX$510,1), "")</f>
        <v/>
      </c>
      <c r="DZ299" s="84" t="str">
        <f aca="false">IF(ISBLANK($C299),
    "",
    $B299
)</f>
        <v/>
      </c>
      <c r="EA299" s="84" t="str">
        <f aca="false">IF(ISBLANK($C299),
    "",
    $C299
)</f>
        <v/>
      </c>
      <c r="EB299" s="84" t="str">
        <f aca="false">IF(ISBLANK($C299),
    "",
    $D299
)</f>
        <v/>
      </c>
      <c r="EC299" s="84" t="str">
        <f aca="false">IF(ISBLANK($C299),"",$DQ299)</f>
        <v/>
      </c>
      <c r="ED299" s="86" t="str">
        <f aca="false">DP299</f>
        <v/>
      </c>
      <c r="EE299" s="84" t="str">
        <f aca="false">IF(ISBLANK($C299),
    "",
    DS299
)</f>
        <v/>
      </c>
      <c r="EF299" s="87" t="str">
        <f aca="false">IF(DW299&gt;DV$10,
    "",
    VLOOKUP(DW299,DY$11:EE797,7,FALSE())
)</f>
        <v/>
      </c>
      <c r="EG299" s="88" t="str">
        <f aca="false">IF(DW299&gt;DV$10,
    "",
    VLOOKUP(DW299,DY$11:EE797,2,FALSE())
)</f>
        <v/>
      </c>
      <c r="EH299" s="88" t="str">
        <f aca="false">IF(DW299&gt;DV$10,
    "",
    VLOOKUP(DW299,DY$11:EE797,3,FALSE())
)</f>
        <v/>
      </c>
      <c r="EI299" s="88" t="str">
        <f aca="false">IF(DW299&gt;DV$10,
    "",
    VLOOKUP(DW299,DY$11:EE797,4,FALSE())
)</f>
        <v/>
      </c>
      <c r="EJ299" s="89" t="str">
        <f aca="false">IF(DW299&gt;DV$10,
    "",
    VLOOKUP(DW299,DY$11:EE797,6,FALSE())
)</f>
        <v/>
      </c>
      <c r="EK299" s="59"/>
    </row>
    <row r="300" customFormat="false" ht="15.75" hidden="false" customHeight="false" outlineLevel="0" collapsed="false">
      <c r="A300" s="3"/>
      <c r="B300" s="155"/>
      <c r="C300" s="156"/>
      <c r="D300" s="96"/>
      <c r="E300" s="157"/>
      <c r="F300" s="148"/>
      <c r="G300" s="148"/>
      <c r="H300" s="149"/>
      <c r="I300" s="150"/>
      <c r="J300" s="151"/>
      <c r="K300" s="151"/>
      <c r="L300" s="151"/>
      <c r="M300" s="151"/>
      <c r="N300" s="152"/>
      <c r="O300" s="103"/>
      <c r="P300" s="148"/>
      <c r="Q300" s="149"/>
      <c r="R300" s="150"/>
      <c r="S300" s="151"/>
      <c r="T300" s="151"/>
      <c r="U300" s="151"/>
      <c r="V300" s="151"/>
      <c r="W300" s="152"/>
      <c r="X300" s="103"/>
      <c r="Y300" s="148"/>
      <c r="Z300" s="149"/>
      <c r="AA300" s="150"/>
      <c r="AB300" s="151"/>
      <c r="AC300" s="151"/>
      <c r="AD300" s="151"/>
      <c r="AE300" s="151"/>
      <c r="AF300" s="152"/>
      <c r="AG300" s="104"/>
      <c r="AH300" s="150"/>
      <c r="AI300" s="73"/>
      <c r="AJ300" s="73" t="str">
        <f aca="false">IF(ISBLANK($C300),
  "",
IF(E300=Constants!$B$7,
  TRUE(),
IF(E300=Constants!$B$8,
  FALSE(),
  TRUE()
)))</f>
        <v/>
      </c>
      <c r="AK300" s="74" t="str">
        <f aca="false">IF(ISBLANK($C300),"",IF(F300=Constants!$B$8,FALSE(),TRUE()))</f>
        <v/>
      </c>
      <c r="AL300" s="74" t="str">
        <f aca="false">IF(ISBLANK($C300),"",COUNTA($G300:$O300)&gt;0)</f>
        <v/>
      </c>
      <c r="AM300" s="74" t="str">
        <f aca="false">IF(OR(ISBLANK($C300),$AL300&lt;&gt;TRUE()),"",IF(ISBLANK(G300),Constants!$B$27,MAX(0,G300)))</f>
        <v/>
      </c>
      <c r="AN300" s="74" t="str">
        <f aca="false">IF(OR(ISBLANK($C300),$AL300&lt;&gt;TRUE()),"",IF(ISBLANK(H300),Constants!$B$28,MAX(0,H300)))</f>
        <v/>
      </c>
      <c r="AO300" s="74" t="str">
        <f aca="false">IF(OR(ISBLANK($C300),$AL300&lt;&gt;TRUE()),"",IF(J300=Constants!$B$7,TRUE(),IF(J300=Constants!$B$8,FALSE(),TRUE())))</f>
        <v/>
      </c>
      <c r="AP300" s="74" t="str">
        <f aca="false">IF(OR(ISBLANK($C300),$AL300&lt;&gt;TRUE()),"",IF(I300=Constants!$B$7,TRUE(),IF(I300=Constants!$B$8,FALSE(),TRUE())))</f>
        <v/>
      </c>
      <c r="AQ300" s="74" t="str">
        <f aca="false">IF(OR(ISBLANK($C300),$AL300&lt;&gt;TRUE()),"",IF(K300=Constants!$B$33,TRUE(),IF(K300=Constants!$B$34,FALSE(),IF(AND(ISNUMBER(O300),OR(ISBLANK(N300),N300=0)),TRUE(),IF(AND(ISBLANK(O300),ISNUMBER(N300),N300&lt;&gt;0),FALSE(),"")))))</f>
        <v/>
      </c>
      <c r="AR300" s="74" t="str">
        <f aca="false">IF(OR(ISBLANK($C300),$AL300&lt;&gt;TRUE()),"",IF(ISBLANK(L300),Constants!$B$35,MAX(0,MIN(Constants!$B$31,L300))))</f>
        <v/>
      </c>
      <c r="AS300" s="74" t="str">
        <f aca="false">IF(OR(ISBLANK($C300),$AL300&lt;&gt;TRUE()),"",IF(ISBLANK(M300),Constants!$B$35,MAX(0,MIN(Constants!$B$32,M300))))</f>
        <v/>
      </c>
      <c r="AT300" s="74" t="str">
        <f aca="false">IF(ISBLANK($C300),"",COUNTA($P300:$X300)&gt;0)</f>
        <v/>
      </c>
      <c r="AU300" s="74" t="str">
        <f aca="false">IF(OR(ISBLANK($C300),$AT300&lt;&gt;TRUE()),"",IF(ISBLANK(P300),Constants!$B$27,MAX(0,P300)))</f>
        <v/>
      </c>
      <c r="AV300" s="74" t="str">
        <f aca="false">IF(OR(ISBLANK($C300),$AT300&lt;&gt;TRUE()),"",IF(ISBLANK(Q300),Constants!$B$28,MAX(0,Q300)))</f>
        <v/>
      </c>
      <c r="AW300" s="74" t="str">
        <f aca="false">IF(OR(ISBLANK($C300),$AT300&lt;&gt;TRUE()),"",IF(S300=Constants!$B$7,TRUE(),IF(S300=Constants!$B$8,FALSE(),TRUE())))</f>
        <v/>
      </c>
      <c r="AX300" s="74" t="str">
        <f aca="false">IF(OR(ISBLANK($C300),$AT300&lt;&gt;TRUE()),"",IF(R300=Constants!$B$7,TRUE(),IF(R300=Constants!$B$8,FALSE(),TRUE())))</f>
        <v/>
      </c>
      <c r="AY300" s="74" t="str">
        <f aca="false">IF(OR(ISBLANK($C300),$AT300&lt;&gt;TRUE()),"",IF(T300=Constants!$B$33,TRUE(),IF(T300=Constants!$B$34,FALSE(),IF(AND(ISNUMBER(X300),OR(ISBLANK(W300),W300=0)),TRUE(),IF(AND(ISBLANK(X300),ISNUMBER(W300),W300&lt;&gt;0),FALSE(),"")))))</f>
        <v/>
      </c>
      <c r="AZ300" s="74" t="str">
        <f aca="false">IF(OR(ISBLANK($C300),$AT300&lt;&gt;TRUE()),"",IF(ISBLANK(U300),Constants!$B$35,MAX(0,MIN(Constants!$B$31,U300))))</f>
        <v/>
      </c>
      <c r="BA300" s="74" t="str">
        <f aca="false">IF(OR(ISBLANK($C300),$AT300&lt;&gt;TRUE()),"",IF(ISBLANK(V300),Constants!$B$35,MAX(0,MIN(Constants!$B$32,V300))))</f>
        <v/>
      </c>
      <c r="BB300" s="74" t="str">
        <f aca="false">IF(ISBLANK($C300),"",COUNTA($Y300:$AG300)&gt;0)</f>
        <v/>
      </c>
      <c r="BC300" s="74" t="str">
        <f aca="false">IF(OR(ISBLANK($C300),$BB300&lt;&gt;TRUE()),"",IF(ISBLANK(Y300),Constants!$B$27,MAX(0,Y300)))</f>
        <v/>
      </c>
      <c r="BD300" s="74" t="str">
        <f aca="false">IF(OR(ISBLANK($C300),$BB300&lt;&gt;TRUE()),"",IF(ISBLANK(Z300),Constants!$B$28,MAX(0,Z300)))</f>
        <v/>
      </c>
      <c r="BE300" s="74" t="str">
        <f aca="false">IF(OR(ISBLANK($C300),$BB300&lt;&gt;TRUE()),"",IF(AB300=Constants!$B$7,TRUE(),IF(AB300=Constants!$B$8,FALSE(),TRUE())))</f>
        <v/>
      </c>
      <c r="BF300" s="74" t="str">
        <f aca="false">IF(OR(ISBLANK($C300),$BB300&lt;&gt;TRUE()),"",IF(AA300=Constants!$B$7,TRUE(),IF(AA300=Constants!$B$8,FALSE(),TRUE())))</f>
        <v/>
      </c>
      <c r="BG300" s="74" t="str">
        <f aca="false">IF(OR(ISBLANK($C300),$BB300&lt;&gt;TRUE()),"",IF(AC300=Constants!$B$33,TRUE(),IF(AC300=Constants!$B$34,FALSE(),IF(AND(ISNUMBER(AG300),OR(ISBLANK(AF300),AF300=0)),TRUE(),IF(AND(ISBLANK(AG300),ISNUMBER(AF300),AF300&lt;&gt;0),FALSE(),"")))))</f>
        <v/>
      </c>
      <c r="BH300" s="74" t="str">
        <f aca="false">IF(OR(ISBLANK($C300),$BB300&lt;&gt;TRUE()),"",IF(ISBLANK(AD300),Constants!$B$35,MAX(0,MIN(Constants!$B$31,AD300))))</f>
        <v/>
      </c>
      <c r="BI300" s="74" t="str">
        <f aca="false">IF(OR(ISBLANK($C300),$BB300&lt;&gt;TRUE()),"",IF(ISBLANK(AE300),Constants!$B$35,MAX(0,MIN(Constants!$B$32,AE300))))</f>
        <v/>
      </c>
      <c r="BJ300" s="75" t="str">
        <f aca="false">IF(ISBLANK($C300),
  "",
IF(AH300=Constants!$B$7,
  TRUE(),
IF(AH300=Constants!$B$8,
  FALSE(),
  FALSE()
)))</f>
        <v/>
      </c>
      <c r="BK300" s="74" t="str">
        <f aca="false">IF(ISBLANK($C300),"",IF($BJ300,Constants!$B$9,IF(COUNTA($E300:$AH300)=0,Constants!$B$10,IF(NOT($AK300),Constants!$B$11,IF(AND(NOT(ISNUMBER($BM300)),COUNTA($O300,$X300,$AG300)&gt;0),Constants!$B$13,Constants!$B$12)))))</f>
        <v/>
      </c>
      <c r="BL300" s="74" t="str">
        <f aca="false">IF(ISBLANK($C300),"",IF($BK300&lt;&gt;Constants!$B$12,$BK300,Constants!$B$4))</f>
        <v/>
      </c>
      <c r="BM300" s="73" t="str">
        <f aca="false">IF(OR(ISBLANK($D$8), NOT(ISNUMBER($D$8))), Constants!$B$17,$D$8)</f>
        <v>ERROR: Set Target Time in cell D8</v>
      </c>
      <c r="BN300" s="73" t="str">
        <f aca="false">IF(OR($BK300&lt;&gt;Constants!$B$12,$AL300&lt;&gt;TRUE()),"",IF(NOT($AO300),TRUE(),IF($AQ300="","",$AQ300)))</f>
        <v/>
      </c>
      <c r="BO300" s="74" t="b">
        <f aca="false">IF(BN300="",FALSE(),IF(NOT($AO300),TRUE(),IF($AQ300,ISNUMBER(O300),ISNUMBER(N300))))</f>
        <v>0</v>
      </c>
      <c r="BP300" s="76" t="str">
        <f aca="false">IF(BO300,IF($AJ300,1,Constants!$B$22)*POWER(Constants!$B$23,MAX($AM300,0))*POWER(Constants!$B$24,MAX($AN300,0)),"")</f>
        <v/>
      </c>
      <c r="BQ300" s="74" t="str">
        <f aca="false">IF(OR($BK300&lt;&gt;Constants!$B$12,NOT($BO300)),"",IF(NOT($AO300),0,Constants!$B$19*IF($AQ300,1,MAX(0,MIN(1,(Constants!$B$20-N300)/Constants!$B$20)))))</f>
        <v/>
      </c>
      <c r="BR300" s="74" t="str">
        <f aca="false">IF(BQ300="","",BQ300*IF($AP300,1,Constants!$B$25)*BP300)</f>
        <v/>
      </c>
      <c r="BS300" s="74" t="str">
        <f aca="false">IF(OR($BK300&lt;&gt;Constants!$B$12,NOT($BO300)),"",IF(NOT($AO300),0,IF(NOT($AQ300),0,MAX(0,Constants!$B$21*(1-ABS(O300-$BM300)/$BM300)))))</f>
        <v/>
      </c>
      <c r="BT300" s="74" t="str">
        <f aca="false">IF(BS300="","",BS300*BP300)</f>
        <v/>
      </c>
      <c r="BU300" s="74" t="str">
        <f aca="false">IF(OR($BK300&lt;&gt;Constants!$B$12,NOT($BO300)),"",IF(OR(NOT($AO300),NOT($AP300)),0,MIN(Constants!$B$18,(Constants!$B$29*$AR300+Constants!$B$30*$AS300)*IF($AQ300,1,MAX(0,MIN(1,(Constants!$B$20-N300)/Constants!$B$20))))))</f>
        <v/>
      </c>
      <c r="BV300" s="74" t="str">
        <f aca="false">IF(BU300="","",BU300*BP300)</f>
        <v/>
      </c>
      <c r="BW300" s="75" t="str">
        <f aca="false">IF(OR($BK300&lt;&gt;Constants!$B$12,NOT($BO300)),"",BR300+BT300+BV300)</f>
        <v/>
      </c>
      <c r="BX300" s="73" t="str">
        <f aca="false">IF(OR($BK300&lt;&gt;Constants!$B$12,$AT300&lt;&gt;TRUE()),"",IF(NOT($AW300),TRUE(),IF($AY300="","",$AY300)))</f>
        <v/>
      </c>
      <c r="BY300" s="74" t="b">
        <f aca="false">IF(BX300="",FALSE(),IF(NOT($AW300),TRUE(),IF($AY300,ISNUMBER(X300),ISNUMBER(W300))))</f>
        <v>0</v>
      </c>
      <c r="BZ300" s="76" t="str">
        <f aca="false">IF(BY300,IF($AJ300,1,Constants!$B$22)*POWER(Constants!$B$23,MAX($AU300,0))*POWER(Constants!$B$24,MAX($AV300,0)),"")</f>
        <v/>
      </c>
      <c r="CA300" s="74" t="str">
        <f aca="false">IF(OR($BK300&lt;&gt;Constants!$B$12,NOT($BY300)),"",IF(NOT($AW300),0,Constants!$B$19*IF($AY300,1,MAX(0,MIN(1,(Constants!$B$20-W300)/Constants!$B$20)))))</f>
        <v/>
      </c>
      <c r="CB300" s="74" t="str">
        <f aca="false">IF(CA300="","",CA300*IF($AX300,1,Constants!$B$25)*BZ300)</f>
        <v/>
      </c>
      <c r="CC300" s="74" t="str">
        <f aca="false">IF(OR($BK300&lt;&gt;Constants!$B$12,NOT($BY300)),"",IF(NOT($AW300),0,IF(NOT($AY300),0,MAX(0,Constants!$B$21*(1-ABS(X300-$BM300)/$BM300)))))</f>
        <v/>
      </c>
      <c r="CD300" s="74" t="str">
        <f aca="false">IF(CC300="","",CC300*BZ300)</f>
        <v/>
      </c>
      <c r="CE300" s="74" t="str">
        <f aca="false">IF(OR($BK300&lt;&gt;Constants!$B$12,NOT($BY300)),"",IF(OR(NOT($AW300),NOT($AX300)),0,MIN(Constants!$B$18,(Constants!$B$29*$AZ300+Constants!$B$30*$BA300)*IF($AY300,1,MAX(0,MIN(1,(Constants!$B$20-W300)/Constants!$B$20))))))</f>
        <v/>
      </c>
      <c r="CF300" s="74" t="str">
        <f aca="false">IF(CE300="","",CE300*BZ300)</f>
        <v/>
      </c>
      <c r="CG300" s="75" t="str">
        <f aca="false">IF(OR($BK300&lt;&gt;Constants!$B$12,NOT($BY300)),"",CB300+CD300+CF300)</f>
        <v/>
      </c>
      <c r="CH300" s="73" t="b">
        <f aca="false">IF(OR(BN300="",BX300=""),TRUE(),BN300&lt;&gt;BX300)</f>
        <v>1</v>
      </c>
      <c r="CI300" s="74" t="str">
        <f aca="false">IF(OR($BK300&lt;&gt;Constants!$B$12,$BB300&lt;&gt;TRUE(),NOT($CH300)),"",IF(NOT($BE300),TRUE(),IF($BG300="","",$BG300)))</f>
        <v/>
      </c>
      <c r="CJ300" s="74" t="b">
        <f aca="false">IF(CI300="",FALSE(),IF(NOT($BE300),TRUE(),IF($BG300,ISNUMBER(AG300),ISNUMBER(AF300))))</f>
        <v>0</v>
      </c>
      <c r="CK300" s="76" t="str">
        <f aca="false">IF(CJ300,IF($AJ300,1,Constants!$B$22)*POWER(Constants!$B$23,MAX($BC300,0))*POWER(Constants!$B$24,MAX($BD300,0)),"")</f>
        <v/>
      </c>
      <c r="CL300" s="74" t="str">
        <f aca="false">IF(OR($BK300&lt;&gt;Constants!$B$12,NOT($CJ300)),"",IF(NOT($BE300),0,Constants!$B$19*IF($BG300,1,MAX(0,MIN(1,(Constants!$B$20-AF300)/Constants!$B$20)))))</f>
        <v/>
      </c>
      <c r="CM300" s="74" t="str">
        <f aca="false">IF(CL300="","",CL300*IF($BF300,1,Constants!$B$25)*CK300)</f>
        <v/>
      </c>
      <c r="CN300" s="74" t="str">
        <f aca="false">IF(OR($BK300&lt;&gt;Constants!$B$12,NOT($CJ300)),"",IF(NOT($BE300),0,IF(NOT($BG300),0,MAX(0,Constants!$B$21*(1-ABS(AG300-$BM300)/$BM300)))))</f>
        <v/>
      </c>
      <c r="CO300" s="74" t="str">
        <f aca="false">IF(CN300="","",CN300*CK300)</f>
        <v/>
      </c>
      <c r="CP300" s="74" t="str">
        <f aca="false">IF(OR($BK300&lt;&gt;Constants!$B$12,NOT($CJ300)),"",IF(OR(NOT($BE300),NOT($BF300)),0,MIN(Constants!$B$18,(Constants!$B$29*$BH300+Constants!$B$30*$BI300)*IF($BG300,1,MAX(0,MIN(1,(Constants!$B$20-AF300)/Constants!$B$20))))))</f>
        <v/>
      </c>
      <c r="CQ300" s="74" t="str">
        <f aca="false">IF(CP300="","",CP300*CK300)</f>
        <v/>
      </c>
      <c r="CR300" s="75" t="str">
        <f aca="false">IF(OR($BK300&lt;&gt;Constants!$B$12,NOT($CJ300)),"",CM300+CO300+CQ300)</f>
        <v/>
      </c>
      <c r="CS300" s="73" t="str">
        <f aca="false">IF(OR($BK300&lt;&gt;Constants!$B$12,ISBLANK($C300)),"",BW300)</f>
        <v/>
      </c>
      <c r="CT300" s="74" t="str">
        <f aca="false">IF(OR($BK300&lt;&gt;Constants!$B$12,ISBLANK($C300)),"",CG300)</f>
        <v/>
      </c>
      <c r="CU300" s="75" t="str">
        <f aca="false">IF(OR($BK300&lt;&gt;Constants!$B$12,ISBLANK($C300)),"",CR300)</f>
        <v/>
      </c>
      <c r="CV300" s="74" t="str">
        <f aca="false">IF(OR($BK300&lt;&gt;Constants!$B$12,ISBLANK($C300)),"",IF(COUNT(CS300:CU300)=0,0,MAX(CS300:CU300)))</f>
        <v/>
      </c>
      <c r="CW300" s="74" t="str">
        <f aca="false">IF($BK300&lt;&gt;Constants!$B$12,"",CV300)</f>
        <v/>
      </c>
      <c r="CX300" s="74" t="str">
        <f aca="false">IF(ISNUMBER(CW300), RANK(CW300,$CW$11:$CW$510), "")</f>
        <v/>
      </c>
      <c r="CY300" s="73" t="str">
        <f aca="false">IF(OR($BK300&lt;&gt;Constants!$B$12,ISBLANK($C300)),"",MAX(BT300,CD300,CO300))</f>
        <v/>
      </c>
      <c r="CZ300" s="74" t="str">
        <f aca="false">IF(ISNUMBER(CY300), RANK(CY300,CY$11:CY$510), "")</f>
        <v/>
      </c>
      <c r="DA300" s="74" t="str">
        <f aca="false">IF(OR($BK300&lt;&gt;Constants!$B$12,ISBLANK($C300)),"",MAX(AM300,AU300,IF($CH300,BC300,0)))</f>
        <v/>
      </c>
      <c r="DB300" s="74" t="str">
        <f aca="false">IF(ISNUMBER(DA300), RANK(DA300,DA$11:DA$510,1), "")</f>
        <v/>
      </c>
      <c r="DC300" s="74" t="str">
        <f aca="false">IF(OR($BK300&lt;&gt;Constants!$B$12,ISBLANK($C300)),"",MAX(BV300,CF300,CQ300))</f>
        <v/>
      </c>
      <c r="DD300" s="74" t="str">
        <f aca="false">IF(ISNUMBER(DC300),RANK(DC300,DC$11:DC$510),"")</f>
        <v/>
      </c>
      <c r="DE300" s="77" t="str">
        <f aca="false">IFERROR(IF(OR($BK300&lt;&gt;Constants!$B$12, ISBLANK($C300)),"",LARGE(CS300:CU300,2)), 0)</f>
        <v/>
      </c>
      <c r="DF300" s="75" t="str">
        <f aca="false">IF(ISNUMBER(DE300), RANK(DE300,DE$11:DE$510), "")</f>
        <v/>
      </c>
      <c r="DG300" s="74" t="str">
        <f aca="false">IF(ISBLANK($C300),"",IF(BK300=Constants!$B$12,RANK($CX300, $CX$11:$CX$510, 1)+
SUMPRODUCT(--($CX$11:$CX$510=$CX300),--($CZ300&gt;$CZ$11:$CZ$510))+
SUMPRODUCT(--($CX$11:$CX$510=$CX300),--($CZ300=$CZ$11:$CZ$510),--($DB300&gt;$DB$11:$DB$510))+
SUMPRODUCT(--($CX$11:$CX$510=$CX300),--($CZ300=$CZ$11:$CZ$510),--($DB300=$DB$11:$DB$510), --($DD300&gt;$DD$11:$DD$510))+
SUMPRODUCT(--($CX$11:$CX$510=$CX300),--($CZ300=$CZ$11:$CZ$510),--($DB300=$DB$11:$DB$510), --($DD300=$DD$11:$DD$510), --($DF300&gt;$DF$11:$DF$510))
,BK300)
)</f>
        <v/>
      </c>
      <c r="DH300" s="74" t="str">
        <f aca="false">IF(ISBLANK(C300),"",IF(BK300&lt;&gt;Constants!$B$12, BK300, CX300-DG300))</f>
        <v/>
      </c>
      <c r="DI300" s="75"/>
      <c r="DJ300" s="78"/>
      <c r="DK300" s="79" t="str">
        <f aca="false">IF(ISBLANK($C300),"",IF($BK300=Constants!$B$13,$BM300,""))</f>
        <v/>
      </c>
      <c r="DL300" s="78" t="str">
        <f aca="false">IF(ISBLANK($C300),"",IF($BK300&lt;&gt;Constants!$B$12,"",IF(COUNT($CS300:$CU300)=0,"",MATCH($CV300,$CS300:$CU300,0))))</f>
        <v/>
      </c>
      <c r="DM300" s="80" t="str">
        <f aca="false">IF(ISNUMBER($DL300),CHOOSE($DL300,$BR300,$CB300,$CM300),"")</f>
        <v/>
      </c>
      <c r="DN300" s="80" t="str">
        <f aca="false">IF(ISNUMBER($DL300),CHOOSE($DL300,$BT300,$CD300,$CO300),"")</f>
        <v/>
      </c>
      <c r="DO300" s="80" t="str">
        <f aca="false">IF(ISNUMBER($DL300),CHOOSE($DL300,$BV300,$CF300,$CQ300),"")</f>
        <v/>
      </c>
      <c r="DP300" s="81" t="str">
        <f aca="false">IF(ISBLANK(C300),"",IF(BK300&lt;&gt;Constants!$B$12, BK300 ,CW300))</f>
        <v/>
      </c>
      <c r="DQ300" s="82" t="str">
        <f aca="false">IF(ISBLANK($C300),"",IF($BK300&lt;&gt;Constants!$B$12,$BK300,$BL300))</f>
        <v/>
      </c>
      <c r="DR300" s="82" t="str">
        <f aca="false">IF(ISBLANK(C300),"",DH300)</f>
        <v/>
      </c>
      <c r="DS300" s="82" t="str">
        <f aca="false">IF(ISBLANK(C300),"",DG300)</f>
        <v/>
      </c>
      <c r="DT300" s="83" t="str">
        <f aca="false">IF(ISBLANK(C300),
  "",
IF(DS300=Constants!$B$9,COUNTA($C$11:$C510)+2,IF(DS300=Constants!$B$10,COUNTA($C$11:$C510)+1,IF(DS300=Constants!$B$11,COUNTA($C$11:$C510),DS300))))</f>
        <v/>
      </c>
      <c r="DU300" s="3"/>
      <c r="DV300" s="84" t="n">
        <f aca="false">IF(OR(ISNUMBER(DS300),DS300="DQ",DS300="P",DS300="NS"),
    1,
    0
)</f>
        <v>0</v>
      </c>
      <c r="DW300" s="84" t="n">
        <v>290</v>
      </c>
      <c r="DX300" s="84" t="str">
        <f aca="false">IF(ISBLANK($C300),"",IF(ISNUMBER(DT300),DT300+ROW($B300)/1000,""))</f>
        <v/>
      </c>
      <c r="DY300" s="84" t="str">
        <f aca="false">IF(ISNUMBER(DX300), RANK(DX300,DX$11:DX$510,1), "")</f>
        <v/>
      </c>
      <c r="DZ300" s="84" t="str">
        <f aca="false">IF(ISBLANK($C300),
    "",
    $B300
)</f>
        <v/>
      </c>
      <c r="EA300" s="84" t="str">
        <f aca="false">IF(ISBLANK($C300),
    "",
    $C300
)</f>
        <v/>
      </c>
      <c r="EB300" s="84" t="str">
        <f aca="false">IF(ISBLANK($C300),
    "",
    $D300
)</f>
        <v/>
      </c>
      <c r="EC300" s="84" t="str">
        <f aca="false">IF(ISBLANK($C300),"",$DQ300)</f>
        <v/>
      </c>
      <c r="ED300" s="86" t="str">
        <f aca="false">DP300</f>
        <v/>
      </c>
      <c r="EE300" s="84" t="str">
        <f aca="false">IF(ISBLANK($C300),
    "",
    DS300
)</f>
        <v/>
      </c>
      <c r="EF300" s="87" t="str">
        <f aca="false">IF(DW300&gt;DV$10,
    "",
    VLOOKUP(DW300,DY$11:EE798,7,FALSE())
)</f>
        <v/>
      </c>
      <c r="EG300" s="88" t="str">
        <f aca="false">IF(DW300&gt;DV$10,
    "",
    VLOOKUP(DW300,DY$11:EE798,2,FALSE())
)</f>
        <v/>
      </c>
      <c r="EH300" s="88" t="str">
        <f aca="false">IF(DW300&gt;DV$10,
    "",
    VLOOKUP(DW300,DY$11:EE798,3,FALSE())
)</f>
        <v/>
      </c>
      <c r="EI300" s="88" t="str">
        <f aca="false">IF(DW300&gt;DV$10,
    "",
    VLOOKUP(DW300,DY$11:EE798,4,FALSE())
)</f>
        <v/>
      </c>
      <c r="EJ300" s="89" t="str">
        <f aca="false">IF(DW300&gt;DV$10,
    "",
    VLOOKUP(DW300,DY$11:EE798,6,FALSE())
)</f>
        <v/>
      </c>
      <c r="EK300" s="59"/>
    </row>
    <row r="301" customFormat="false" ht="15.75" hidden="false" customHeight="false" outlineLevel="0" collapsed="false">
      <c r="A301" s="3"/>
      <c r="B301" s="155"/>
      <c r="C301" s="156"/>
      <c r="D301" s="96"/>
      <c r="E301" s="157"/>
      <c r="F301" s="148"/>
      <c r="G301" s="148"/>
      <c r="H301" s="149"/>
      <c r="I301" s="150"/>
      <c r="J301" s="151"/>
      <c r="K301" s="151"/>
      <c r="L301" s="151"/>
      <c r="M301" s="151"/>
      <c r="N301" s="152"/>
      <c r="O301" s="103"/>
      <c r="P301" s="148"/>
      <c r="Q301" s="149"/>
      <c r="R301" s="150"/>
      <c r="S301" s="151"/>
      <c r="T301" s="151"/>
      <c r="U301" s="151"/>
      <c r="V301" s="151"/>
      <c r="W301" s="152"/>
      <c r="X301" s="103"/>
      <c r="Y301" s="148"/>
      <c r="Z301" s="149"/>
      <c r="AA301" s="150"/>
      <c r="AB301" s="151"/>
      <c r="AC301" s="151"/>
      <c r="AD301" s="151"/>
      <c r="AE301" s="151"/>
      <c r="AF301" s="152"/>
      <c r="AG301" s="104"/>
      <c r="AH301" s="150"/>
      <c r="AI301" s="73"/>
      <c r="AJ301" s="73" t="str">
        <f aca="false">IF(ISBLANK($C301),
  "",
IF(E301=Constants!$B$7,
  TRUE(),
IF(E301=Constants!$B$8,
  FALSE(),
  TRUE()
)))</f>
        <v/>
      </c>
      <c r="AK301" s="74" t="str">
        <f aca="false">IF(ISBLANK($C301),"",IF(F301=Constants!$B$8,FALSE(),TRUE()))</f>
        <v/>
      </c>
      <c r="AL301" s="74" t="str">
        <f aca="false">IF(ISBLANK($C301),"",COUNTA($G301:$O301)&gt;0)</f>
        <v/>
      </c>
      <c r="AM301" s="74" t="str">
        <f aca="false">IF(OR(ISBLANK($C301),$AL301&lt;&gt;TRUE()),"",IF(ISBLANK(G301),Constants!$B$27,MAX(0,G301)))</f>
        <v/>
      </c>
      <c r="AN301" s="74" t="str">
        <f aca="false">IF(OR(ISBLANK($C301),$AL301&lt;&gt;TRUE()),"",IF(ISBLANK(H301),Constants!$B$28,MAX(0,H301)))</f>
        <v/>
      </c>
      <c r="AO301" s="74" t="str">
        <f aca="false">IF(OR(ISBLANK($C301),$AL301&lt;&gt;TRUE()),"",IF(J301=Constants!$B$7,TRUE(),IF(J301=Constants!$B$8,FALSE(),TRUE())))</f>
        <v/>
      </c>
      <c r="AP301" s="74" t="str">
        <f aca="false">IF(OR(ISBLANK($C301),$AL301&lt;&gt;TRUE()),"",IF(I301=Constants!$B$7,TRUE(),IF(I301=Constants!$B$8,FALSE(),TRUE())))</f>
        <v/>
      </c>
      <c r="AQ301" s="74" t="str">
        <f aca="false">IF(OR(ISBLANK($C301),$AL301&lt;&gt;TRUE()),"",IF(K301=Constants!$B$33,TRUE(),IF(K301=Constants!$B$34,FALSE(),IF(AND(ISNUMBER(O301),OR(ISBLANK(N301),N301=0)),TRUE(),IF(AND(ISBLANK(O301),ISNUMBER(N301),N301&lt;&gt;0),FALSE(),"")))))</f>
        <v/>
      </c>
      <c r="AR301" s="74" t="str">
        <f aca="false">IF(OR(ISBLANK($C301),$AL301&lt;&gt;TRUE()),"",IF(ISBLANK(L301),Constants!$B$35,MAX(0,MIN(Constants!$B$31,L301))))</f>
        <v/>
      </c>
      <c r="AS301" s="74" t="str">
        <f aca="false">IF(OR(ISBLANK($C301),$AL301&lt;&gt;TRUE()),"",IF(ISBLANK(M301),Constants!$B$35,MAX(0,MIN(Constants!$B$32,M301))))</f>
        <v/>
      </c>
      <c r="AT301" s="74" t="str">
        <f aca="false">IF(ISBLANK($C301),"",COUNTA($P301:$X301)&gt;0)</f>
        <v/>
      </c>
      <c r="AU301" s="74" t="str">
        <f aca="false">IF(OR(ISBLANK($C301),$AT301&lt;&gt;TRUE()),"",IF(ISBLANK(P301),Constants!$B$27,MAX(0,P301)))</f>
        <v/>
      </c>
      <c r="AV301" s="74" t="str">
        <f aca="false">IF(OR(ISBLANK($C301),$AT301&lt;&gt;TRUE()),"",IF(ISBLANK(Q301),Constants!$B$28,MAX(0,Q301)))</f>
        <v/>
      </c>
      <c r="AW301" s="74" t="str">
        <f aca="false">IF(OR(ISBLANK($C301),$AT301&lt;&gt;TRUE()),"",IF(S301=Constants!$B$7,TRUE(),IF(S301=Constants!$B$8,FALSE(),TRUE())))</f>
        <v/>
      </c>
      <c r="AX301" s="74" t="str">
        <f aca="false">IF(OR(ISBLANK($C301),$AT301&lt;&gt;TRUE()),"",IF(R301=Constants!$B$7,TRUE(),IF(R301=Constants!$B$8,FALSE(),TRUE())))</f>
        <v/>
      </c>
      <c r="AY301" s="74" t="str">
        <f aca="false">IF(OR(ISBLANK($C301),$AT301&lt;&gt;TRUE()),"",IF(T301=Constants!$B$33,TRUE(),IF(T301=Constants!$B$34,FALSE(),IF(AND(ISNUMBER(X301),OR(ISBLANK(W301),W301=0)),TRUE(),IF(AND(ISBLANK(X301),ISNUMBER(W301),W301&lt;&gt;0),FALSE(),"")))))</f>
        <v/>
      </c>
      <c r="AZ301" s="74" t="str">
        <f aca="false">IF(OR(ISBLANK($C301),$AT301&lt;&gt;TRUE()),"",IF(ISBLANK(U301),Constants!$B$35,MAX(0,MIN(Constants!$B$31,U301))))</f>
        <v/>
      </c>
      <c r="BA301" s="74" t="str">
        <f aca="false">IF(OR(ISBLANK($C301),$AT301&lt;&gt;TRUE()),"",IF(ISBLANK(V301),Constants!$B$35,MAX(0,MIN(Constants!$B$32,V301))))</f>
        <v/>
      </c>
      <c r="BB301" s="74" t="str">
        <f aca="false">IF(ISBLANK($C301),"",COUNTA($Y301:$AG301)&gt;0)</f>
        <v/>
      </c>
      <c r="BC301" s="74" t="str">
        <f aca="false">IF(OR(ISBLANK($C301),$BB301&lt;&gt;TRUE()),"",IF(ISBLANK(Y301),Constants!$B$27,MAX(0,Y301)))</f>
        <v/>
      </c>
      <c r="BD301" s="74" t="str">
        <f aca="false">IF(OR(ISBLANK($C301),$BB301&lt;&gt;TRUE()),"",IF(ISBLANK(Z301),Constants!$B$28,MAX(0,Z301)))</f>
        <v/>
      </c>
      <c r="BE301" s="74" t="str">
        <f aca="false">IF(OR(ISBLANK($C301),$BB301&lt;&gt;TRUE()),"",IF(AB301=Constants!$B$7,TRUE(),IF(AB301=Constants!$B$8,FALSE(),TRUE())))</f>
        <v/>
      </c>
      <c r="BF301" s="74" t="str">
        <f aca="false">IF(OR(ISBLANK($C301),$BB301&lt;&gt;TRUE()),"",IF(AA301=Constants!$B$7,TRUE(),IF(AA301=Constants!$B$8,FALSE(),TRUE())))</f>
        <v/>
      </c>
      <c r="BG301" s="74" t="str">
        <f aca="false">IF(OR(ISBLANK($C301),$BB301&lt;&gt;TRUE()),"",IF(AC301=Constants!$B$33,TRUE(),IF(AC301=Constants!$B$34,FALSE(),IF(AND(ISNUMBER(AG301),OR(ISBLANK(AF301),AF301=0)),TRUE(),IF(AND(ISBLANK(AG301),ISNUMBER(AF301),AF301&lt;&gt;0),FALSE(),"")))))</f>
        <v/>
      </c>
      <c r="BH301" s="74" t="str">
        <f aca="false">IF(OR(ISBLANK($C301),$BB301&lt;&gt;TRUE()),"",IF(ISBLANK(AD301),Constants!$B$35,MAX(0,MIN(Constants!$B$31,AD301))))</f>
        <v/>
      </c>
      <c r="BI301" s="74" t="str">
        <f aca="false">IF(OR(ISBLANK($C301),$BB301&lt;&gt;TRUE()),"",IF(ISBLANK(AE301),Constants!$B$35,MAX(0,MIN(Constants!$B$32,AE301))))</f>
        <v/>
      </c>
      <c r="BJ301" s="75" t="str">
        <f aca="false">IF(ISBLANK($C301),
  "",
IF(AH301=Constants!$B$7,
  TRUE(),
IF(AH301=Constants!$B$8,
  FALSE(),
  FALSE()
)))</f>
        <v/>
      </c>
      <c r="BK301" s="74" t="str">
        <f aca="false">IF(ISBLANK($C301),"",IF($BJ301,Constants!$B$9,IF(COUNTA($E301:$AH301)=0,Constants!$B$10,IF(NOT($AK301),Constants!$B$11,IF(AND(NOT(ISNUMBER($BM301)),COUNTA($O301,$X301,$AG301)&gt;0),Constants!$B$13,Constants!$B$12)))))</f>
        <v/>
      </c>
      <c r="BL301" s="74" t="str">
        <f aca="false">IF(ISBLANK($C301),"",IF($BK301&lt;&gt;Constants!$B$12,$BK301,Constants!$B$4))</f>
        <v/>
      </c>
      <c r="BM301" s="73" t="str">
        <f aca="false">IF(OR(ISBLANK($D$8), NOT(ISNUMBER($D$8))), Constants!$B$17,$D$8)</f>
        <v>ERROR: Set Target Time in cell D8</v>
      </c>
      <c r="BN301" s="73" t="str">
        <f aca="false">IF(OR($BK301&lt;&gt;Constants!$B$12,$AL301&lt;&gt;TRUE()),"",IF(NOT($AO301),TRUE(),IF($AQ301="","",$AQ301)))</f>
        <v/>
      </c>
      <c r="BO301" s="74" t="b">
        <f aca="false">IF(BN301="",FALSE(),IF(NOT($AO301),TRUE(),IF($AQ301,ISNUMBER(O301),ISNUMBER(N301))))</f>
        <v>0</v>
      </c>
      <c r="BP301" s="76" t="str">
        <f aca="false">IF(BO301,IF($AJ301,1,Constants!$B$22)*POWER(Constants!$B$23,MAX($AM301,0))*POWER(Constants!$B$24,MAX($AN301,0)),"")</f>
        <v/>
      </c>
      <c r="BQ301" s="74" t="str">
        <f aca="false">IF(OR($BK301&lt;&gt;Constants!$B$12,NOT($BO301)),"",IF(NOT($AO301),0,Constants!$B$19*IF($AQ301,1,MAX(0,MIN(1,(Constants!$B$20-N301)/Constants!$B$20)))))</f>
        <v/>
      </c>
      <c r="BR301" s="74" t="str">
        <f aca="false">IF(BQ301="","",BQ301*IF($AP301,1,Constants!$B$25)*BP301)</f>
        <v/>
      </c>
      <c r="BS301" s="74" t="str">
        <f aca="false">IF(OR($BK301&lt;&gt;Constants!$B$12,NOT($BO301)),"",IF(NOT($AO301),0,IF(NOT($AQ301),0,MAX(0,Constants!$B$21*(1-ABS(O301-$BM301)/$BM301)))))</f>
        <v/>
      </c>
      <c r="BT301" s="74" t="str">
        <f aca="false">IF(BS301="","",BS301*BP301)</f>
        <v/>
      </c>
      <c r="BU301" s="74" t="str">
        <f aca="false">IF(OR($BK301&lt;&gt;Constants!$B$12,NOT($BO301)),"",IF(OR(NOT($AO301),NOT($AP301)),0,MIN(Constants!$B$18,(Constants!$B$29*$AR301+Constants!$B$30*$AS301)*IF($AQ301,1,MAX(0,MIN(1,(Constants!$B$20-N301)/Constants!$B$20))))))</f>
        <v/>
      </c>
      <c r="BV301" s="74" t="str">
        <f aca="false">IF(BU301="","",BU301*BP301)</f>
        <v/>
      </c>
      <c r="BW301" s="75" t="str">
        <f aca="false">IF(OR($BK301&lt;&gt;Constants!$B$12,NOT($BO301)),"",BR301+BT301+BV301)</f>
        <v/>
      </c>
      <c r="BX301" s="73" t="str">
        <f aca="false">IF(OR($BK301&lt;&gt;Constants!$B$12,$AT301&lt;&gt;TRUE()),"",IF(NOT($AW301),TRUE(),IF($AY301="","",$AY301)))</f>
        <v/>
      </c>
      <c r="BY301" s="74" t="b">
        <f aca="false">IF(BX301="",FALSE(),IF(NOT($AW301),TRUE(),IF($AY301,ISNUMBER(X301),ISNUMBER(W301))))</f>
        <v>0</v>
      </c>
      <c r="BZ301" s="76" t="str">
        <f aca="false">IF(BY301,IF($AJ301,1,Constants!$B$22)*POWER(Constants!$B$23,MAX($AU301,0))*POWER(Constants!$B$24,MAX($AV301,0)),"")</f>
        <v/>
      </c>
      <c r="CA301" s="74" t="str">
        <f aca="false">IF(OR($BK301&lt;&gt;Constants!$B$12,NOT($BY301)),"",IF(NOT($AW301),0,Constants!$B$19*IF($AY301,1,MAX(0,MIN(1,(Constants!$B$20-W301)/Constants!$B$20)))))</f>
        <v/>
      </c>
      <c r="CB301" s="74" t="str">
        <f aca="false">IF(CA301="","",CA301*IF($AX301,1,Constants!$B$25)*BZ301)</f>
        <v/>
      </c>
      <c r="CC301" s="74" t="str">
        <f aca="false">IF(OR($BK301&lt;&gt;Constants!$B$12,NOT($BY301)),"",IF(NOT($AW301),0,IF(NOT($AY301),0,MAX(0,Constants!$B$21*(1-ABS(X301-$BM301)/$BM301)))))</f>
        <v/>
      </c>
      <c r="CD301" s="74" t="str">
        <f aca="false">IF(CC301="","",CC301*BZ301)</f>
        <v/>
      </c>
      <c r="CE301" s="74" t="str">
        <f aca="false">IF(OR($BK301&lt;&gt;Constants!$B$12,NOT($BY301)),"",IF(OR(NOT($AW301),NOT($AX301)),0,MIN(Constants!$B$18,(Constants!$B$29*$AZ301+Constants!$B$30*$BA301)*IF($AY301,1,MAX(0,MIN(1,(Constants!$B$20-W301)/Constants!$B$20))))))</f>
        <v/>
      </c>
      <c r="CF301" s="74" t="str">
        <f aca="false">IF(CE301="","",CE301*BZ301)</f>
        <v/>
      </c>
      <c r="CG301" s="75" t="str">
        <f aca="false">IF(OR($BK301&lt;&gt;Constants!$B$12,NOT($BY301)),"",CB301+CD301+CF301)</f>
        <v/>
      </c>
      <c r="CH301" s="73" t="b">
        <f aca="false">IF(OR(BN301="",BX301=""),TRUE(),BN301&lt;&gt;BX301)</f>
        <v>1</v>
      </c>
      <c r="CI301" s="74" t="str">
        <f aca="false">IF(OR($BK301&lt;&gt;Constants!$B$12,$BB301&lt;&gt;TRUE(),NOT($CH301)),"",IF(NOT($BE301),TRUE(),IF($BG301="","",$BG301)))</f>
        <v/>
      </c>
      <c r="CJ301" s="74" t="b">
        <f aca="false">IF(CI301="",FALSE(),IF(NOT($BE301),TRUE(),IF($BG301,ISNUMBER(AG301),ISNUMBER(AF301))))</f>
        <v>0</v>
      </c>
      <c r="CK301" s="76" t="str">
        <f aca="false">IF(CJ301,IF($AJ301,1,Constants!$B$22)*POWER(Constants!$B$23,MAX($BC301,0))*POWER(Constants!$B$24,MAX($BD301,0)),"")</f>
        <v/>
      </c>
      <c r="CL301" s="74" t="str">
        <f aca="false">IF(OR($BK301&lt;&gt;Constants!$B$12,NOT($CJ301)),"",IF(NOT($BE301),0,Constants!$B$19*IF($BG301,1,MAX(0,MIN(1,(Constants!$B$20-AF301)/Constants!$B$20)))))</f>
        <v/>
      </c>
      <c r="CM301" s="74" t="str">
        <f aca="false">IF(CL301="","",CL301*IF($BF301,1,Constants!$B$25)*CK301)</f>
        <v/>
      </c>
      <c r="CN301" s="74" t="str">
        <f aca="false">IF(OR($BK301&lt;&gt;Constants!$B$12,NOT($CJ301)),"",IF(NOT($BE301),0,IF(NOT($BG301),0,MAX(0,Constants!$B$21*(1-ABS(AG301-$BM301)/$BM301)))))</f>
        <v/>
      </c>
      <c r="CO301" s="74" t="str">
        <f aca="false">IF(CN301="","",CN301*CK301)</f>
        <v/>
      </c>
      <c r="CP301" s="74" t="str">
        <f aca="false">IF(OR($BK301&lt;&gt;Constants!$B$12,NOT($CJ301)),"",IF(OR(NOT($BE301),NOT($BF301)),0,MIN(Constants!$B$18,(Constants!$B$29*$BH301+Constants!$B$30*$BI301)*IF($BG301,1,MAX(0,MIN(1,(Constants!$B$20-AF301)/Constants!$B$20))))))</f>
        <v/>
      </c>
      <c r="CQ301" s="74" t="str">
        <f aca="false">IF(CP301="","",CP301*CK301)</f>
        <v/>
      </c>
      <c r="CR301" s="75" t="str">
        <f aca="false">IF(OR($BK301&lt;&gt;Constants!$B$12,NOT($CJ301)),"",CM301+CO301+CQ301)</f>
        <v/>
      </c>
      <c r="CS301" s="73" t="str">
        <f aca="false">IF(OR($BK301&lt;&gt;Constants!$B$12,ISBLANK($C301)),"",BW301)</f>
        <v/>
      </c>
      <c r="CT301" s="74" t="str">
        <f aca="false">IF(OR($BK301&lt;&gt;Constants!$B$12,ISBLANK($C301)),"",CG301)</f>
        <v/>
      </c>
      <c r="CU301" s="75" t="str">
        <f aca="false">IF(OR($BK301&lt;&gt;Constants!$B$12,ISBLANK($C301)),"",CR301)</f>
        <v/>
      </c>
      <c r="CV301" s="74" t="str">
        <f aca="false">IF(OR($BK301&lt;&gt;Constants!$B$12,ISBLANK($C301)),"",IF(COUNT(CS301:CU301)=0,0,MAX(CS301:CU301)))</f>
        <v/>
      </c>
      <c r="CW301" s="74" t="str">
        <f aca="false">IF($BK301&lt;&gt;Constants!$B$12,"",CV301)</f>
        <v/>
      </c>
      <c r="CX301" s="74" t="str">
        <f aca="false">IF(ISNUMBER(CW301), RANK(CW301,$CW$11:$CW$510), "")</f>
        <v/>
      </c>
      <c r="CY301" s="73" t="str">
        <f aca="false">IF(OR($BK301&lt;&gt;Constants!$B$12,ISBLANK($C301)),"",MAX(BT301,CD301,CO301))</f>
        <v/>
      </c>
      <c r="CZ301" s="74" t="str">
        <f aca="false">IF(ISNUMBER(CY301), RANK(CY301,CY$11:CY$510), "")</f>
        <v/>
      </c>
      <c r="DA301" s="74" t="str">
        <f aca="false">IF(OR($BK301&lt;&gt;Constants!$B$12,ISBLANK($C301)),"",MAX(AM301,AU301,IF($CH301,BC301,0)))</f>
        <v/>
      </c>
      <c r="DB301" s="74" t="str">
        <f aca="false">IF(ISNUMBER(DA301), RANK(DA301,DA$11:DA$510,1), "")</f>
        <v/>
      </c>
      <c r="DC301" s="74" t="str">
        <f aca="false">IF(OR($BK301&lt;&gt;Constants!$B$12,ISBLANK($C301)),"",MAX(BV301,CF301,CQ301))</f>
        <v/>
      </c>
      <c r="DD301" s="74" t="str">
        <f aca="false">IF(ISNUMBER(DC301),RANK(DC301,DC$11:DC$510),"")</f>
        <v/>
      </c>
      <c r="DE301" s="77" t="str">
        <f aca="false">IFERROR(IF(OR($BK301&lt;&gt;Constants!$B$12, ISBLANK($C301)),"",LARGE(CS301:CU301,2)), 0)</f>
        <v/>
      </c>
      <c r="DF301" s="75" t="str">
        <f aca="false">IF(ISNUMBER(DE301), RANK(DE301,DE$11:DE$510), "")</f>
        <v/>
      </c>
      <c r="DG301" s="74" t="str">
        <f aca="false">IF(ISBLANK($C301),"",IF(BK301=Constants!$B$12,RANK($CX301, $CX$11:$CX$510, 1)+
SUMPRODUCT(--($CX$11:$CX$510=$CX301),--($CZ301&gt;$CZ$11:$CZ$510))+
SUMPRODUCT(--($CX$11:$CX$510=$CX301),--($CZ301=$CZ$11:$CZ$510),--($DB301&gt;$DB$11:$DB$510))+
SUMPRODUCT(--($CX$11:$CX$510=$CX301),--($CZ301=$CZ$11:$CZ$510),--($DB301=$DB$11:$DB$510), --($DD301&gt;$DD$11:$DD$510))+
SUMPRODUCT(--($CX$11:$CX$510=$CX301),--($CZ301=$CZ$11:$CZ$510),--($DB301=$DB$11:$DB$510), --($DD301=$DD$11:$DD$510), --($DF301&gt;$DF$11:$DF$510))
,BK301)
)</f>
        <v/>
      </c>
      <c r="DH301" s="74" t="str">
        <f aca="false">IF(ISBLANK(C301),"",IF(BK301&lt;&gt;Constants!$B$12, BK301, CX301-DG301))</f>
        <v/>
      </c>
      <c r="DI301" s="75"/>
      <c r="DJ301" s="78"/>
      <c r="DK301" s="79" t="str">
        <f aca="false">IF(ISBLANK($C301),"",IF($BK301=Constants!$B$13,$BM301,""))</f>
        <v/>
      </c>
      <c r="DL301" s="78" t="str">
        <f aca="false">IF(ISBLANK($C301),"",IF($BK301&lt;&gt;Constants!$B$12,"",IF(COUNT($CS301:$CU301)=0,"",MATCH($CV301,$CS301:$CU301,0))))</f>
        <v/>
      </c>
      <c r="DM301" s="80" t="str">
        <f aca="false">IF(ISNUMBER($DL301),CHOOSE($DL301,$BR301,$CB301,$CM301),"")</f>
        <v/>
      </c>
      <c r="DN301" s="80" t="str">
        <f aca="false">IF(ISNUMBER($DL301),CHOOSE($DL301,$BT301,$CD301,$CO301),"")</f>
        <v/>
      </c>
      <c r="DO301" s="80" t="str">
        <f aca="false">IF(ISNUMBER($DL301),CHOOSE($DL301,$BV301,$CF301,$CQ301),"")</f>
        <v/>
      </c>
      <c r="DP301" s="81" t="str">
        <f aca="false">IF(ISBLANK(C301),"",IF(BK301&lt;&gt;Constants!$B$12, BK301 ,CW301))</f>
        <v/>
      </c>
      <c r="DQ301" s="82" t="str">
        <f aca="false">IF(ISBLANK($C301),"",IF($BK301&lt;&gt;Constants!$B$12,$BK301,$BL301))</f>
        <v/>
      </c>
      <c r="DR301" s="82" t="str">
        <f aca="false">IF(ISBLANK(C301),"",DH301)</f>
        <v/>
      </c>
      <c r="DS301" s="82" t="str">
        <f aca="false">IF(ISBLANK(C301),"",DG301)</f>
        <v/>
      </c>
      <c r="DT301" s="83" t="str">
        <f aca="false">IF(ISBLANK(C301),
  "",
IF(DS301=Constants!$B$9,COUNTA($C$11:$C510)+2,IF(DS301=Constants!$B$10,COUNTA($C$11:$C510)+1,IF(DS301=Constants!$B$11,COUNTA($C$11:$C510),DS301))))</f>
        <v/>
      </c>
      <c r="DU301" s="3"/>
      <c r="DV301" s="84" t="n">
        <f aca="false">IF(OR(ISNUMBER(DS301),DS301="DQ",DS301="P",DS301="NS"),
    1,
    0
)</f>
        <v>0</v>
      </c>
      <c r="DW301" s="84" t="n">
        <v>291</v>
      </c>
      <c r="DX301" s="84" t="str">
        <f aca="false">IF(ISBLANK($C301),"",IF(ISNUMBER(DT301),DT301+ROW($B301)/1000,""))</f>
        <v/>
      </c>
      <c r="DY301" s="84" t="str">
        <f aca="false">IF(ISNUMBER(DX301), RANK(DX301,DX$11:DX$510,1), "")</f>
        <v/>
      </c>
      <c r="DZ301" s="84" t="str">
        <f aca="false">IF(ISBLANK($C301),
    "",
    $B301
)</f>
        <v/>
      </c>
      <c r="EA301" s="84" t="str">
        <f aca="false">IF(ISBLANK($C301),
    "",
    $C301
)</f>
        <v/>
      </c>
      <c r="EB301" s="84" t="str">
        <f aca="false">IF(ISBLANK($C301),
    "",
    $D301
)</f>
        <v/>
      </c>
      <c r="EC301" s="84" t="str">
        <f aca="false">IF(ISBLANK($C301),"",$DQ301)</f>
        <v/>
      </c>
      <c r="ED301" s="86" t="str">
        <f aca="false">DP301</f>
        <v/>
      </c>
      <c r="EE301" s="84" t="str">
        <f aca="false">IF(ISBLANK($C301),
    "",
    DS301
)</f>
        <v/>
      </c>
      <c r="EF301" s="87" t="str">
        <f aca="false">IF(DW301&gt;DV$10,
    "",
    VLOOKUP(DW301,DY$11:EE799,7,FALSE())
)</f>
        <v/>
      </c>
      <c r="EG301" s="88" t="str">
        <f aca="false">IF(DW301&gt;DV$10,
    "",
    VLOOKUP(DW301,DY$11:EE799,2,FALSE())
)</f>
        <v/>
      </c>
      <c r="EH301" s="88" t="str">
        <f aca="false">IF(DW301&gt;DV$10,
    "",
    VLOOKUP(DW301,DY$11:EE799,3,FALSE())
)</f>
        <v/>
      </c>
      <c r="EI301" s="88" t="str">
        <f aca="false">IF(DW301&gt;DV$10,
    "",
    VLOOKUP(DW301,DY$11:EE799,4,FALSE())
)</f>
        <v/>
      </c>
      <c r="EJ301" s="89" t="str">
        <f aca="false">IF(DW301&gt;DV$10,
    "",
    VLOOKUP(DW301,DY$11:EE799,6,FALSE())
)</f>
        <v/>
      </c>
      <c r="EK301" s="59"/>
    </row>
    <row r="302" customFormat="false" ht="15.75" hidden="false" customHeight="false" outlineLevel="0" collapsed="false">
      <c r="A302" s="3"/>
      <c r="B302" s="153"/>
      <c r="C302" s="154"/>
      <c r="D302" s="135"/>
      <c r="E302" s="158"/>
      <c r="F302" s="137"/>
      <c r="G302" s="137"/>
      <c r="H302" s="138"/>
      <c r="I302" s="139"/>
      <c r="J302" s="140"/>
      <c r="K302" s="140"/>
      <c r="L302" s="140"/>
      <c r="M302" s="140"/>
      <c r="N302" s="141"/>
      <c r="O302" s="142"/>
      <c r="P302" s="137"/>
      <c r="Q302" s="138"/>
      <c r="R302" s="139"/>
      <c r="S302" s="140"/>
      <c r="T302" s="140"/>
      <c r="U302" s="140"/>
      <c r="V302" s="140"/>
      <c r="W302" s="141"/>
      <c r="X302" s="142"/>
      <c r="Y302" s="137"/>
      <c r="Z302" s="138"/>
      <c r="AA302" s="139"/>
      <c r="AB302" s="140"/>
      <c r="AC302" s="140"/>
      <c r="AD302" s="140"/>
      <c r="AE302" s="140"/>
      <c r="AF302" s="141"/>
      <c r="AG302" s="143"/>
      <c r="AH302" s="139"/>
      <c r="AI302" s="116"/>
      <c r="AJ302" s="116" t="str">
        <f aca="false">IF(ISBLANK($C302),
  "",
IF(E302=Constants!$B$7,
  TRUE(),
IF(E302=Constants!$B$8,
  FALSE(),
  TRUE()
)))</f>
        <v/>
      </c>
      <c r="AK302" s="117" t="str">
        <f aca="false">IF(ISBLANK($C302),"",IF(F302=Constants!$B$8,FALSE(),TRUE()))</f>
        <v/>
      </c>
      <c r="AL302" s="117" t="str">
        <f aca="false">IF(ISBLANK($C302),"",COUNTA($G302:$O302)&gt;0)</f>
        <v/>
      </c>
      <c r="AM302" s="117" t="str">
        <f aca="false">IF(OR(ISBLANK($C302),$AL302&lt;&gt;TRUE()),"",IF(ISBLANK(G302),Constants!$B$27,MAX(0,G302)))</f>
        <v/>
      </c>
      <c r="AN302" s="117" t="str">
        <f aca="false">IF(OR(ISBLANK($C302),$AL302&lt;&gt;TRUE()),"",IF(ISBLANK(H302),Constants!$B$28,MAX(0,H302)))</f>
        <v/>
      </c>
      <c r="AO302" s="117" t="str">
        <f aca="false">IF(OR(ISBLANK($C302),$AL302&lt;&gt;TRUE()),"",IF(J302=Constants!$B$7,TRUE(),IF(J302=Constants!$B$8,FALSE(),TRUE())))</f>
        <v/>
      </c>
      <c r="AP302" s="117" t="str">
        <f aca="false">IF(OR(ISBLANK($C302),$AL302&lt;&gt;TRUE()),"",IF(I302=Constants!$B$7,TRUE(),IF(I302=Constants!$B$8,FALSE(),TRUE())))</f>
        <v/>
      </c>
      <c r="AQ302" s="117" t="str">
        <f aca="false">IF(OR(ISBLANK($C302),$AL302&lt;&gt;TRUE()),"",IF(K302=Constants!$B$33,TRUE(),IF(K302=Constants!$B$34,FALSE(),IF(AND(ISNUMBER(O302),OR(ISBLANK(N302),N302=0)),TRUE(),IF(AND(ISBLANK(O302),ISNUMBER(N302),N302&lt;&gt;0),FALSE(),"")))))</f>
        <v/>
      </c>
      <c r="AR302" s="117" t="str">
        <f aca="false">IF(OR(ISBLANK($C302),$AL302&lt;&gt;TRUE()),"",IF(ISBLANK(L302),Constants!$B$35,MAX(0,MIN(Constants!$B$31,L302))))</f>
        <v/>
      </c>
      <c r="AS302" s="117" t="str">
        <f aca="false">IF(OR(ISBLANK($C302),$AL302&lt;&gt;TRUE()),"",IF(ISBLANK(M302),Constants!$B$35,MAX(0,MIN(Constants!$B$32,M302))))</f>
        <v/>
      </c>
      <c r="AT302" s="117" t="str">
        <f aca="false">IF(ISBLANK($C302),"",COUNTA($P302:$X302)&gt;0)</f>
        <v/>
      </c>
      <c r="AU302" s="117" t="str">
        <f aca="false">IF(OR(ISBLANK($C302),$AT302&lt;&gt;TRUE()),"",IF(ISBLANK(P302),Constants!$B$27,MAX(0,P302)))</f>
        <v/>
      </c>
      <c r="AV302" s="117" t="str">
        <f aca="false">IF(OR(ISBLANK($C302),$AT302&lt;&gt;TRUE()),"",IF(ISBLANK(Q302),Constants!$B$28,MAX(0,Q302)))</f>
        <v/>
      </c>
      <c r="AW302" s="117" t="str">
        <f aca="false">IF(OR(ISBLANK($C302),$AT302&lt;&gt;TRUE()),"",IF(S302=Constants!$B$7,TRUE(),IF(S302=Constants!$B$8,FALSE(),TRUE())))</f>
        <v/>
      </c>
      <c r="AX302" s="117" t="str">
        <f aca="false">IF(OR(ISBLANK($C302),$AT302&lt;&gt;TRUE()),"",IF(R302=Constants!$B$7,TRUE(),IF(R302=Constants!$B$8,FALSE(),TRUE())))</f>
        <v/>
      </c>
      <c r="AY302" s="117" t="str">
        <f aca="false">IF(OR(ISBLANK($C302),$AT302&lt;&gt;TRUE()),"",IF(T302=Constants!$B$33,TRUE(),IF(T302=Constants!$B$34,FALSE(),IF(AND(ISNUMBER(X302),OR(ISBLANK(W302),W302=0)),TRUE(),IF(AND(ISBLANK(X302),ISNUMBER(W302),W302&lt;&gt;0),FALSE(),"")))))</f>
        <v/>
      </c>
      <c r="AZ302" s="117" t="str">
        <f aca="false">IF(OR(ISBLANK($C302),$AT302&lt;&gt;TRUE()),"",IF(ISBLANK(U302),Constants!$B$35,MAX(0,MIN(Constants!$B$31,U302))))</f>
        <v/>
      </c>
      <c r="BA302" s="117" t="str">
        <f aca="false">IF(OR(ISBLANK($C302),$AT302&lt;&gt;TRUE()),"",IF(ISBLANK(V302),Constants!$B$35,MAX(0,MIN(Constants!$B$32,V302))))</f>
        <v/>
      </c>
      <c r="BB302" s="117" t="str">
        <f aca="false">IF(ISBLANK($C302),"",COUNTA($Y302:$AG302)&gt;0)</f>
        <v/>
      </c>
      <c r="BC302" s="117" t="str">
        <f aca="false">IF(OR(ISBLANK($C302),$BB302&lt;&gt;TRUE()),"",IF(ISBLANK(Y302),Constants!$B$27,MAX(0,Y302)))</f>
        <v/>
      </c>
      <c r="BD302" s="117" t="str">
        <f aca="false">IF(OR(ISBLANK($C302),$BB302&lt;&gt;TRUE()),"",IF(ISBLANK(Z302),Constants!$B$28,MAX(0,Z302)))</f>
        <v/>
      </c>
      <c r="BE302" s="117" t="str">
        <f aca="false">IF(OR(ISBLANK($C302),$BB302&lt;&gt;TRUE()),"",IF(AB302=Constants!$B$7,TRUE(),IF(AB302=Constants!$B$8,FALSE(),TRUE())))</f>
        <v/>
      </c>
      <c r="BF302" s="117" t="str">
        <f aca="false">IF(OR(ISBLANK($C302),$BB302&lt;&gt;TRUE()),"",IF(AA302=Constants!$B$7,TRUE(),IF(AA302=Constants!$B$8,FALSE(),TRUE())))</f>
        <v/>
      </c>
      <c r="BG302" s="117" t="str">
        <f aca="false">IF(OR(ISBLANK($C302),$BB302&lt;&gt;TRUE()),"",IF(AC302=Constants!$B$33,TRUE(),IF(AC302=Constants!$B$34,FALSE(),IF(AND(ISNUMBER(AG302),OR(ISBLANK(AF302),AF302=0)),TRUE(),IF(AND(ISBLANK(AG302),ISNUMBER(AF302),AF302&lt;&gt;0),FALSE(),"")))))</f>
        <v/>
      </c>
      <c r="BH302" s="117" t="str">
        <f aca="false">IF(OR(ISBLANK($C302),$BB302&lt;&gt;TRUE()),"",IF(ISBLANK(AD302),Constants!$B$35,MAX(0,MIN(Constants!$B$31,AD302))))</f>
        <v/>
      </c>
      <c r="BI302" s="117" t="str">
        <f aca="false">IF(OR(ISBLANK($C302),$BB302&lt;&gt;TRUE()),"",IF(ISBLANK(AE302),Constants!$B$35,MAX(0,MIN(Constants!$B$32,AE302))))</f>
        <v/>
      </c>
      <c r="BJ302" s="118" t="str">
        <f aca="false">IF(ISBLANK($C302),
  "",
IF(AH302=Constants!$B$7,
  TRUE(),
IF(AH302=Constants!$B$8,
  FALSE(),
  FALSE()
)))</f>
        <v/>
      </c>
      <c r="BK302" s="117" t="str">
        <f aca="false">IF(ISBLANK($C302),"",IF($BJ302,Constants!$B$9,IF(COUNTA($E302:$AH302)=0,Constants!$B$10,IF(NOT($AK302),Constants!$B$11,IF(AND(NOT(ISNUMBER($BM302)),COUNTA($O302,$X302,$AG302)&gt;0),Constants!$B$13,Constants!$B$12)))))</f>
        <v/>
      </c>
      <c r="BL302" s="117" t="str">
        <f aca="false">IF(ISBLANK($C302),"",IF($BK302&lt;&gt;Constants!$B$12,$BK302,Constants!$B$4))</f>
        <v/>
      </c>
      <c r="BM302" s="116" t="str">
        <f aca="false">IF(OR(ISBLANK($D$8), NOT(ISNUMBER($D$8))), Constants!$B$17,$D$8)</f>
        <v>ERROR: Set Target Time in cell D8</v>
      </c>
      <c r="BN302" s="119" t="str">
        <f aca="false">IF(OR($BK302&lt;&gt;Constants!$B$12,$AL302&lt;&gt;TRUE()),"",IF(NOT($AO302),TRUE(),IF($AQ302="","",$AQ302)))</f>
        <v/>
      </c>
      <c r="BO302" s="120" t="n">
        <f aca="false">IF(BN302="",FALSE(),IF(NOT($AO302),TRUE(),IF($AQ302,ISNUMBER(O302),ISNUMBER(N302))))</f>
        <v>0</v>
      </c>
      <c r="BP302" s="121" t="str">
        <f aca="false">IF(BO302,IF($AJ302,1,Constants!$B$22)*POWER(Constants!$B$23,MAX($AM302,0))*POWER(Constants!$B$24,MAX($AN302,0)),"")</f>
        <v/>
      </c>
      <c r="BQ302" s="117" t="str">
        <f aca="false">IF(OR($BK302&lt;&gt;Constants!$B$12,NOT($BO302)),"",IF(NOT($AO302),0,Constants!$B$19*IF($AQ302,1,MAX(0,MIN(1,(Constants!$B$20-N302)/Constants!$B$20)))))</f>
        <v/>
      </c>
      <c r="BR302" s="117" t="str">
        <f aca="false">IF(BQ302="","",BQ302*IF($AP302,1,Constants!$B$25)*BP302)</f>
        <v/>
      </c>
      <c r="BS302" s="117" t="str">
        <f aca="false">IF(OR($BK302&lt;&gt;Constants!$B$12,NOT($BO302)),"",IF(NOT($AO302),0,IF(NOT($AQ302),0,MAX(0,Constants!$B$21*(1-ABS(O302-$BM302)/$BM302)))))</f>
        <v/>
      </c>
      <c r="BT302" s="117" t="str">
        <f aca="false">IF(BS302="","",BS302*BP302)</f>
        <v/>
      </c>
      <c r="BU302" s="117" t="str">
        <f aca="false">IF(OR($BK302&lt;&gt;Constants!$B$12,NOT($BO302)),"",IF(OR(NOT($AO302),NOT($AP302)),0,MIN(Constants!$B$18,(Constants!$B$29*$AR302+Constants!$B$30*$AS302)*IF($AQ302,1,MAX(0,MIN(1,(Constants!$B$20-N302)/Constants!$B$20))))))</f>
        <v/>
      </c>
      <c r="BV302" s="117" t="str">
        <f aca="false">IF(BU302="","",BU302*BP302)</f>
        <v/>
      </c>
      <c r="BW302" s="122" t="str">
        <f aca="false">IF(OR($BK302&lt;&gt;Constants!$B$12,NOT($BO302)),"",BR302+BT302+BV302)</f>
        <v/>
      </c>
      <c r="BX302" s="119" t="str">
        <f aca="false">IF(OR($BK302&lt;&gt;Constants!$B$12,$AT302&lt;&gt;TRUE()),"",IF(NOT($AW302),TRUE(),IF($AY302="","",$AY302)))</f>
        <v/>
      </c>
      <c r="BY302" s="120" t="n">
        <f aca="false">IF(BX302="",FALSE(),IF(NOT($AW302),TRUE(),IF($AY302,ISNUMBER(X302),ISNUMBER(W302))))</f>
        <v>0</v>
      </c>
      <c r="BZ302" s="121" t="str">
        <f aca="false">IF(BY302,IF($AJ302,1,Constants!$B$22)*POWER(Constants!$B$23,MAX($AU302,0))*POWER(Constants!$B$24,MAX($AV302,0)),"")</f>
        <v/>
      </c>
      <c r="CA302" s="117" t="str">
        <f aca="false">IF(OR($BK302&lt;&gt;Constants!$B$12,NOT($BY302)),"",IF(NOT($AW302),0,Constants!$B$19*IF($AY302,1,MAX(0,MIN(1,(Constants!$B$20-W302)/Constants!$B$20)))))</f>
        <v/>
      </c>
      <c r="CB302" s="117" t="str">
        <f aca="false">IF(CA302="","",CA302*IF($AX302,1,Constants!$B$25)*BZ302)</f>
        <v/>
      </c>
      <c r="CC302" s="117" t="str">
        <f aca="false">IF(OR($BK302&lt;&gt;Constants!$B$12,NOT($BY302)),"",IF(NOT($AW302),0,IF(NOT($AY302),0,MAX(0,Constants!$B$21*(1-ABS(X302-$BM302)/$BM302)))))</f>
        <v/>
      </c>
      <c r="CD302" s="117" t="str">
        <f aca="false">IF(CC302="","",CC302*BZ302)</f>
        <v/>
      </c>
      <c r="CE302" s="117" t="str">
        <f aca="false">IF(OR($BK302&lt;&gt;Constants!$B$12,NOT($BY302)),"",IF(OR(NOT($AW302),NOT($AX302)),0,MIN(Constants!$B$18,(Constants!$B$29*$AZ302+Constants!$B$30*$BA302)*IF($AY302,1,MAX(0,MIN(1,(Constants!$B$20-W302)/Constants!$B$20))))))</f>
        <v/>
      </c>
      <c r="CF302" s="117" t="str">
        <f aca="false">IF(CE302="","",CE302*BZ302)</f>
        <v/>
      </c>
      <c r="CG302" s="122" t="str">
        <f aca="false">IF(OR($BK302&lt;&gt;Constants!$B$12,NOT($BY302)),"",CB302+CD302+CF302)</f>
        <v/>
      </c>
      <c r="CH302" s="119" t="n">
        <f aca="false">IF(OR(BN302="",BX302=""),TRUE(),BN302&lt;&gt;BX302)</f>
        <v>1</v>
      </c>
      <c r="CI302" s="117" t="str">
        <f aca="false">IF(OR($BK302&lt;&gt;Constants!$B$12,$BB302&lt;&gt;TRUE(),NOT($CH302)),"",IF(NOT($BE302),TRUE(),IF($BG302="","",$BG302)))</f>
        <v/>
      </c>
      <c r="CJ302" s="120" t="n">
        <f aca="false">IF(CI302="",FALSE(),IF(NOT($BE302),TRUE(),IF($BG302,ISNUMBER(AG302),ISNUMBER(AF302))))</f>
        <v>0</v>
      </c>
      <c r="CK302" s="121" t="str">
        <f aca="false">IF(CJ302,IF($AJ302,1,Constants!$B$22)*POWER(Constants!$B$23,MAX($BC302,0))*POWER(Constants!$B$24,MAX($BD302,0)),"")</f>
        <v/>
      </c>
      <c r="CL302" s="117" t="str">
        <f aca="false">IF(OR($BK302&lt;&gt;Constants!$B$12,NOT($CJ302)),"",IF(NOT($BE302),0,Constants!$B$19*IF($BG302,1,MAX(0,MIN(1,(Constants!$B$20-AF302)/Constants!$B$20)))))</f>
        <v/>
      </c>
      <c r="CM302" s="117" t="str">
        <f aca="false">IF(CL302="","",CL302*IF($BF302,1,Constants!$B$25)*CK302)</f>
        <v/>
      </c>
      <c r="CN302" s="117" t="str">
        <f aca="false">IF(OR($BK302&lt;&gt;Constants!$B$12,NOT($CJ302)),"",IF(NOT($BE302),0,IF(NOT($BG302),0,MAX(0,Constants!$B$21*(1-ABS(AG302-$BM302)/$BM302)))))</f>
        <v/>
      </c>
      <c r="CO302" s="117" t="str">
        <f aca="false">IF(CN302="","",CN302*CK302)</f>
        <v/>
      </c>
      <c r="CP302" s="117" t="str">
        <f aca="false">IF(OR($BK302&lt;&gt;Constants!$B$12,NOT($CJ302)),"",IF(OR(NOT($BE302),NOT($BF302)),0,MIN(Constants!$B$18,(Constants!$B$29*$BH302+Constants!$B$30*$BI302)*IF($BG302,1,MAX(0,MIN(1,(Constants!$B$20-AF302)/Constants!$B$20))))))</f>
        <v/>
      </c>
      <c r="CQ302" s="117" t="str">
        <f aca="false">IF(CP302="","",CP302*CK302)</f>
        <v/>
      </c>
      <c r="CR302" s="122" t="str">
        <f aca="false">IF(OR($BK302&lt;&gt;Constants!$B$12,NOT($CJ302)),"",CM302+CO302+CQ302)</f>
        <v/>
      </c>
      <c r="CS302" s="116" t="str">
        <f aca="false">IF(OR($BK302&lt;&gt;Constants!$B$12,ISBLANK($C302)),"",BW302)</f>
        <v/>
      </c>
      <c r="CT302" s="117" t="str">
        <f aca="false">IF(OR($BK302&lt;&gt;Constants!$B$12,ISBLANK($C302)),"",CG302)</f>
        <v/>
      </c>
      <c r="CU302" s="118" t="str">
        <f aca="false">IF(OR($BK302&lt;&gt;Constants!$B$12,ISBLANK($C302)),"",CR302)</f>
        <v/>
      </c>
      <c r="CV302" s="117" t="str">
        <f aca="false">IF(OR($BK302&lt;&gt;Constants!$B$12,ISBLANK($C302)),"",IF(COUNT(CS302:CU302)=0,0,MAX(CS302:CU302)))</f>
        <v/>
      </c>
      <c r="CW302" s="117" t="str">
        <f aca="false">IF($BK302&lt;&gt;Constants!$B$12,"",CV302)</f>
        <v/>
      </c>
      <c r="CX302" s="117" t="str">
        <f aca="false">IF(ISNUMBER(CW302), RANK(CW302,$CW$11:$CW$510), "")</f>
        <v/>
      </c>
      <c r="CY302" s="116" t="str">
        <f aca="false">IF(OR($BK302&lt;&gt;Constants!$B$12,ISBLANK($C302)),"",MAX(BT302,CD302,CO302))</f>
        <v/>
      </c>
      <c r="CZ302" s="117" t="str">
        <f aca="false">IF(ISNUMBER(CY302), RANK(CY302,CY$11:CY$510), "")</f>
        <v/>
      </c>
      <c r="DA302" s="117" t="str">
        <f aca="false">IF(OR($BK302&lt;&gt;Constants!$B$12,ISBLANK($C302)),"",MAX(AM302,AU302,IF($CH302,BC302,0)))</f>
        <v/>
      </c>
      <c r="DB302" s="117" t="str">
        <f aca="false">IF(ISNUMBER(DA302), RANK(DA302,DA$11:DA$510,1), "")</f>
        <v/>
      </c>
      <c r="DC302" s="117" t="str">
        <f aca="false">IF(OR($BK302&lt;&gt;Constants!$B$12,ISBLANK($C302)),"",MAX(BV302,CF302,CQ302))</f>
        <v/>
      </c>
      <c r="DD302" s="117" t="str">
        <f aca="false">IF(ISNUMBER(DC302),RANK(DC302,DC$11:DC$510),"")</f>
        <v/>
      </c>
      <c r="DE302" s="123" t="str">
        <f aca="false">IFERROR(IF(OR($BK302&lt;&gt;Constants!$B$12, ISBLANK($C302)),"",LARGE(CS302:CU302,2)), 0)</f>
        <v/>
      </c>
      <c r="DF302" s="118" t="str">
        <f aca="false">IF(ISNUMBER(DE302), RANK(DE302,DE$11:DE$510), "")</f>
        <v/>
      </c>
      <c r="DG302" s="117" t="str">
        <f aca="false">IF(ISBLANK($C302),"",IF(BK302=Constants!$B$12,RANK($CX302, $CX$11:$CX$510, 1)+
SUMPRODUCT(--($CX$11:$CX$510=$CX302),--($CZ302&gt;$CZ$11:$CZ$510))+
SUMPRODUCT(--($CX$11:$CX$510=$CX302),--($CZ302=$CZ$11:$CZ$510),--($DB302&gt;$DB$11:$DB$510))+
SUMPRODUCT(--($CX$11:$CX$510=$CX302),--($CZ302=$CZ$11:$CZ$510),--($DB302=$DB$11:$DB$510), --($DD302&gt;$DD$11:$DD$510))+
SUMPRODUCT(--($CX$11:$CX$510=$CX302),--($CZ302=$CZ$11:$CZ$510),--($DB302=$DB$11:$DB$510), --($DD302=$DD$11:$DD$510), --($DF302&gt;$DF$11:$DF$510))
,BK302)
)</f>
        <v/>
      </c>
      <c r="DH302" s="117" t="str">
        <f aca="false">IF(ISBLANK(C302),"",IF(BK302&lt;&gt;Constants!$B$12, BK302, CX302-DG302))</f>
        <v/>
      </c>
      <c r="DI302" s="118"/>
      <c r="DJ302" s="124"/>
      <c r="DK302" s="125" t="str">
        <f aca="false">IF(ISBLANK($C302),"",IF($BK302=Constants!$B$13,$BM302,""))</f>
        <v/>
      </c>
      <c r="DL302" s="124" t="str">
        <f aca="false">IF(ISBLANK($C302),"",IF($BK302&lt;&gt;Constants!$B$12,"",IF(COUNT($CS302:$CU302)=0,"",MATCH($CV302,$CS302:$CU302,0))))</f>
        <v/>
      </c>
      <c r="DM302" s="126" t="str">
        <f aca="false">IF(ISNUMBER($DL302),CHOOSE($DL302,$BR302,$CB302,$CM302),"")</f>
        <v/>
      </c>
      <c r="DN302" s="126" t="str">
        <f aca="false">IF(ISNUMBER($DL302),CHOOSE($DL302,$BT302,$CD302,$CO302),"")</f>
        <v/>
      </c>
      <c r="DO302" s="126" t="str">
        <f aca="false">IF(ISNUMBER($DL302),CHOOSE($DL302,$BV302,$CF302,$CQ302),"")</f>
        <v/>
      </c>
      <c r="DP302" s="127" t="str">
        <f aca="false">IF(ISBLANK(C302),"",IF(BK302&lt;&gt;Constants!$B$12, BK302 ,CW302))</f>
        <v/>
      </c>
      <c r="DQ302" s="128" t="str">
        <f aca="false">IF(ISBLANK($C302),"",IF($BK302&lt;&gt;Constants!$B$12,$BK302,$BL302))</f>
        <v/>
      </c>
      <c r="DR302" s="128" t="str">
        <f aca="false">IF(ISBLANK(C302),"",DH302)</f>
        <v/>
      </c>
      <c r="DS302" s="128" t="str">
        <f aca="false">IF(ISBLANK(C302),"",DG302)</f>
        <v/>
      </c>
      <c r="DT302" s="129" t="str">
        <f aca="false">IF(ISBLANK(C302),
  "",
IF(DS302=Constants!$B$9,COUNTA($C$11:$C510)+2,IF(DS302=Constants!$B$10,COUNTA($C$11:$C510)+1,IF(DS302=Constants!$B$11,COUNTA($C$11:$C510),DS302))))</f>
        <v/>
      </c>
      <c r="DU302" s="3"/>
      <c r="DV302" s="130" t="n">
        <f aca="false">IF(OR(ISNUMBER(DS302),DS302="DQ",DS302="P",DS302="NS"),
    1,
    0
)</f>
        <v>0</v>
      </c>
      <c r="DW302" s="130" t="n">
        <v>292</v>
      </c>
      <c r="DX302" s="130" t="str">
        <f aca="false">IF(ISBLANK($C302),"",IF(ISNUMBER(DT302),DT302+ROW($B302)/1000,""))</f>
        <v/>
      </c>
      <c r="DY302" s="130" t="str">
        <f aca="false">IF(ISNUMBER(DX302), RANK(DX302,DX$11:DX$510,1), "")</f>
        <v/>
      </c>
      <c r="DZ302" s="130" t="str">
        <f aca="false">IF(ISBLANK($C302),
    "",
    $B302
)</f>
        <v/>
      </c>
      <c r="EA302" s="130" t="str">
        <f aca="false">IF(ISBLANK($C302),
    "",
    $C302
)</f>
        <v/>
      </c>
      <c r="EB302" s="130" t="str">
        <f aca="false">IF(ISBLANK($C302),
    "",
    $D302
)</f>
        <v/>
      </c>
      <c r="EC302" s="130" t="str">
        <f aca="false">IF(ISBLANK($C302),"",$DQ302)</f>
        <v/>
      </c>
      <c r="ED302" s="131" t="str">
        <f aca="false">DP302</f>
        <v/>
      </c>
      <c r="EE302" s="130" t="str">
        <f aca="false">IF(ISBLANK($C302),
    "",
    DS302
)</f>
        <v/>
      </c>
      <c r="EF302" s="132" t="str">
        <f aca="false">IF(DW302&gt;DV$10,
    "",
    VLOOKUP(DW302,DY$11:EE800,7,FALSE())
)</f>
        <v/>
      </c>
      <c r="EG302" s="133" t="str">
        <f aca="false">IF(DW302&gt;DV$10,
    "",
    VLOOKUP(DW302,DY$11:EE800,2,FALSE())
)</f>
        <v/>
      </c>
      <c r="EH302" s="133" t="str">
        <f aca="false">IF(DW302&gt;DV$10,
    "",
    VLOOKUP(DW302,DY$11:EE800,3,FALSE())
)</f>
        <v/>
      </c>
      <c r="EI302" s="133" t="str">
        <f aca="false">IF(DW302&gt;DV$10,
    "",
    VLOOKUP(DW302,DY$11:EE800,4,FALSE())
)</f>
        <v/>
      </c>
      <c r="EJ302" s="134" t="str">
        <f aca="false">IF(DW302&gt;DV$10,
    "",
    VLOOKUP(DW302,DY$11:EE800,6,FALSE())
)</f>
        <v/>
      </c>
      <c r="EK302" s="59"/>
    </row>
    <row r="303" customFormat="false" ht="15.75" hidden="false" customHeight="false" outlineLevel="0" collapsed="false">
      <c r="A303" s="3"/>
      <c r="B303" s="153"/>
      <c r="C303" s="154"/>
      <c r="D303" s="135"/>
      <c r="E303" s="158"/>
      <c r="F303" s="137"/>
      <c r="G303" s="137"/>
      <c r="H303" s="138"/>
      <c r="I303" s="139"/>
      <c r="J303" s="140"/>
      <c r="K303" s="140"/>
      <c r="L303" s="140"/>
      <c r="M303" s="140"/>
      <c r="N303" s="141"/>
      <c r="O303" s="142"/>
      <c r="P303" s="137"/>
      <c r="Q303" s="138"/>
      <c r="R303" s="139"/>
      <c r="S303" s="140"/>
      <c r="T303" s="140"/>
      <c r="U303" s="140"/>
      <c r="V303" s="140"/>
      <c r="W303" s="141"/>
      <c r="X303" s="142"/>
      <c r="Y303" s="137"/>
      <c r="Z303" s="138"/>
      <c r="AA303" s="139"/>
      <c r="AB303" s="140"/>
      <c r="AC303" s="140"/>
      <c r="AD303" s="140"/>
      <c r="AE303" s="140"/>
      <c r="AF303" s="141"/>
      <c r="AG303" s="143"/>
      <c r="AH303" s="139"/>
      <c r="AI303" s="116"/>
      <c r="AJ303" s="116" t="str">
        <f aca="false">IF(ISBLANK($C303),
  "",
IF(E303=Constants!$B$7,
  TRUE(),
IF(E303=Constants!$B$8,
  FALSE(),
  TRUE()
)))</f>
        <v/>
      </c>
      <c r="AK303" s="117" t="str">
        <f aca="false">IF(ISBLANK($C303),"",IF(F303=Constants!$B$8,FALSE(),TRUE()))</f>
        <v/>
      </c>
      <c r="AL303" s="117" t="str">
        <f aca="false">IF(ISBLANK($C303),"",COUNTA($G303:$O303)&gt;0)</f>
        <v/>
      </c>
      <c r="AM303" s="117" t="str">
        <f aca="false">IF(OR(ISBLANK($C303),$AL303&lt;&gt;TRUE()),"",IF(ISBLANK(G303),Constants!$B$27,MAX(0,G303)))</f>
        <v/>
      </c>
      <c r="AN303" s="117" t="str">
        <f aca="false">IF(OR(ISBLANK($C303),$AL303&lt;&gt;TRUE()),"",IF(ISBLANK(H303),Constants!$B$28,MAX(0,H303)))</f>
        <v/>
      </c>
      <c r="AO303" s="117" t="str">
        <f aca="false">IF(OR(ISBLANK($C303),$AL303&lt;&gt;TRUE()),"",IF(J303=Constants!$B$7,TRUE(),IF(J303=Constants!$B$8,FALSE(),TRUE())))</f>
        <v/>
      </c>
      <c r="AP303" s="117" t="str">
        <f aca="false">IF(OR(ISBLANK($C303),$AL303&lt;&gt;TRUE()),"",IF(I303=Constants!$B$7,TRUE(),IF(I303=Constants!$B$8,FALSE(),TRUE())))</f>
        <v/>
      </c>
      <c r="AQ303" s="117" t="str">
        <f aca="false">IF(OR(ISBLANK($C303),$AL303&lt;&gt;TRUE()),"",IF(K303=Constants!$B$33,TRUE(),IF(K303=Constants!$B$34,FALSE(),IF(AND(ISNUMBER(O303),OR(ISBLANK(N303),N303=0)),TRUE(),IF(AND(ISBLANK(O303),ISNUMBER(N303),N303&lt;&gt;0),FALSE(),"")))))</f>
        <v/>
      </c>
      <c r="AR303" s="117" t="str">
        <f aca="false">IF(OR(ISBLANK($C303),$AL303&lt;&gt;TRUE()),"",IF(ISBLANK(L303),Constants!$B$35,MAX(0,MIN(Constants!$B$31,L303))))</f>
        <v/>
      </c>
      <c r="AS303" s="117" t="str">
        <f aca="false">IF(OR(ISBLANK($C303),$AL303&lt;&gt;TRUE()),"",IF(ISBLANK(M303),Constants!$B$35,MAX(0,MIN(Constants!$B$32,M303))))</f>
        <v/>
      </c>
      <c r="AT303" s="117" t="str">
        <f aca="false">IF(ISBLANK($C303),"",COUNTA($P303:$X303)&gt;0)</f>
        <v/>
      </c>
      <c r="AU303" s="117" t="str">
        <f aca="false">IF(OR(ISBLANK($C303),$AT303&lt;&gt;TRUE()),"",IF(ISBLANK(P303),Constants!$B$27,MAX(0,P303)))</f>
        <v/>
      </c>
      <c r="AV303" s="117" t="str">
        <f aca="false">IF(OR(ISBLANK($C303),$AT303&lt;&gt;TRUE()),"",IF(ISBLANK(Q303),Constants!$B$28,MAX(0,Q303)))</f>
        <v/>
      </c>
      <c r="AW303" s="117" t="str">
        <f aca="false">IF(OR(ISBLANK($C303),$AT303&lt;&gt;TRUE()),"",IF(S303=Constants!$B$7,TRUE(),IF(S303=Constants!$B$8,FALSE(),TRUE())))</f>
        <v/>
      </c>
      <c r="AX303" s="117" t="str">
        <f aca="false">IF(OR(ISBLANK($C303),$AT303&lt;&gt;TRUE()),"",IF(R303=Constants!$B$7,TRUE(),IF(R303=Constants!$B$8,FALSE(),TRUE())))</f>
        <v/>
      </c>
      <c r="AY303" s="117" t="str">
        <f aca="false">IF(OR(ISBLANK($C303),$AT303&lt;&gt;TRUE()),"",IF(T303=Constants!$B$33,TRUE(),IF(T303=Constants!$B$34,FALSE(),IF(AND(ISNUMBER(X303),OR(ISBLANK(W303),W303=0)),TRUE(),IF(AND(ISBLANK(X303),ISNUMBER(W303),W303&lt;&gt;0),FALSE(),"")))))</f>
        <v/>
      </c>
      <c r="AZ303" s="117" t="str">
        <f aca="false">IF(OR(ISBLANK($C303),$AT303&lt;&gt;TRUE()),"",IF(ISBLANK(U303),Constants!$B$35,MAX(0,MIN(Constants!$B$31,U303))))</f>
        <v/>
      </c>
      <c r="BA303" s="117" t="str">
        <f aca="false">IF(OR(ISBLANK($C303),$AT303&lt;&gt;TRUE()),"",IF(ISBLANK(V303),Constants!$B$35,MAX(0,MIN(Constants!$B$32,V303))))</f>
        <v/>
      </c>
      <c r="BB303" s="117" t="str">
        <f aca="false">IF(ISBLANK($C303),"",COUNTA($Y303:$AG303)&gt;0)</f>
        <v/>
      </c>
      <c r="BC303" s="117" t="str">
        <f aca="false">IF(OR(ISBLANK($C303),$BB303&lt;&gt;TRUE()),"",IF(ISBLANK(Y303),Constants!$B$27,MAX(0,Y303)))</f>
        <v/>
      </c>
      <c r="BD303" s="117" t="str">
        <f aca="false">IF(OR(ISBLANK($C303),$BB303&lt;&gt;TRUE()),"",IF(ISBLANK(Z303),Constants!$B$28,MAX(0,Z303)))</f>
        <v/>
      </c>
      <c r="BE303" s="117" t="str">
        <f aca="false">IF(OR(ISBLANK($C303),$BB303&lt;&gt;TRUE()),"",IF(AB303=Constants!$B$7,TRUE(),IF(AB303=Constants!$B$8,FALSE(),TRUE())))</f>
        <v/>
      </c>
      <c r="BF303" s="117" t="str">
        <f aca="false">IF(OR(ISBLANK($C303),$BB303&lt;&gt;TRUE()),"",IF(AA303=Constants!$B$7,TRUE(),IF(AA303=Constants!$B$8,FALSE(),TRUE())))</f>
        <v/>
      </c>
      <c r="BG303" s="117" t="str">
        <f aca="false">IF(OR(ISBLANK($C303),$BB303&lt;&gt;TRUE()),"",IF(AC303=Constants!$B$33,TRUE(),IF(AC303=Constants!$B$34,FALSE(),IF(AND(ISNUMBER(AG303),OR(ISBLANK(AF303),AF303=0)),TRUE(),IF(AND(ISBLANK(AG303),ISNUMBER(AF303),AF303&lt;&gt;0),FALSE(),"")))))</f>
        <v/>
      </c>
      <c r="BH303" s="117" t="str">
        <f aca="false">IF(OR(ISBLANK($C303),$BB303&lt;&gt;TRUE()),"",IF(ISBLANK(AD303),Constants!$B$35,MAX(0,MIN(Constants!$B$31,AD303))))</f>
        <v/>
      </c>
      <c r="BI303" s="117" t="str">
        <f aca="false">IF(OR(ISBLANK($C303),$BB303&lt;&gt;TRUE()),"",IF(ISBLANK(AE303),Constants!$B$35,MAX(0,MIN(Constants!$B$32,AE303))))</f>
        <v/>
      </c>
      <c r="BJ303" s="118" t="str">
        <f aca="false">IF(ISBLANK($C303),
  "",
IF(AH303=Constants!$B$7,
  TRUE(),
IF(AH303=Constants!$B$8,
  FALSE(),
  FALSE()
)))</f>
        <v/>
      </c>
      <c r="BK303" s="117" t="str">
        <f aca="false">IF(ISBLANK($C303),"",IF($BJ303,Constants!$B$9,IF(COUNTA($E303:$AH303)=0,Constants!$B$10,IF(NOT($AK303),Constants!$B$11,IF(AND(NOT(ISNUMBER($BM303)),COUNTA($O303,$X303,$AG303)&gt;0),Constants!$B$13,Constants!$B$12)))))</f>
        <v/>
      </c>
      <c r="BL303" s="117" t="str">
        <f aca="false">IF(ISBLANK($C303),"",IF($BK303&lt;&gt;Constants!$B$12,$BK303,Constants!$B$4))</f>
        <v/>
      </c>
      <c r="BM303" s="116" t="str">
        <f aca="false">IF(OR(ISBLANK($D$8), NOT(ISNUMBER($D$8))), Constants!$B$17,$D$8)</f>
        <v>ERROR: Set Target Time in cell D8</v>
      </c>
      <c r="BN303" s="119" t="str">
        <f aca="false">IF(OR($BK303&lt;&gt;Constants!$B$12,$AL303&lt;&gt;TRUE()),"",IF(NOT($AO303),TRUE(),IF($AQ303="","",$AQ303)))</f>
        <v/>
      </c>
      <c r="BO303" s="120" t="n">
        <f aca="false">IF(BN303="",FALSE(),IF(NOT($AO303),TRUE(),IF($AQ303,ISNUMBER(O303),ISNUMBER(N303))))</f>
        <v>0</v>
      </c>
      <c r="BP303" s="121" t="str">
        <f aca="false">IF(BO303,IF($AJ303,1,Constants!$B$22)*POWER(Constants!$B$23,MAX($AM303,0))*POWER(Constants!$B$24,MAX($AN303,0)),"")</f>
        <v/>
      </c>
      <c r="BQ303" s="117" t="str">
        <f aca="false">IF(OR($BK303&lt;&gt;Constants!$B$12,NOT($BO303)),"",IF(NOT($AO303),0,Constants!$B$19*IF($AQ303,1,MAX(0,MIN(1,(Constants!$B$20-N303)/Constants!$B$20)))))</f>
        <v/>
      </c>
      <c r="BR303" s="117" t="str">
        <f aca="false">IF(BQ303="","",BQ303*IF($AP303,1,Constants!$B$25)*BP303)</f>
        <v/>
      </c>
      <c r="BS303" s="117" t="str">
        <f aca="false">IF(OR($BK303&lt;&gt;Constants!$B$12,NOT($BO303)),"",IF(NOT($AO303),0,IF(NOT($AQ303),0,MAX(0,Constants!$B$21*(1-ABS(O303-$BM303)/$BM303)))))</f>
        <v/>
      </c>
      <c r="BT303" s="117" t="str">
        <f aca="false">IF(BS303="","",BS303*BP303)</f>
        <v/>
      </c>
      <c r="BU303" s="117" t="str">
        <f aca="false">IF(OR($BK303&lt;&gt;Constants!$B$12,NOT($BO303)),"",IF(OR(NOT($AO303),NOT($AP303)),0,MIN(Constants!$B$18,(Constants!$B$29*$AR303+Constants!$B$30*$AS303)*IF($AQ303,1,MAX(0,MIN(1,(Constants!$B$20-N303)/Constants!$B$20))))))</f>
        <v/>
      </c>
      <c r="BV303" s="117" t="str">
        <f aca="false">IF(BU303="","",BU303*BP303)</f>
        <v/>
      </c>
      <c r="BW303" s="122" t="str">
        <f aca="false">IF(OR($BK303&lt;&gt;Constants!$B$12,NOT($BO303)),"",BR303+BT303+BV303)</f>
        <v/>
      </c>
      <c r="BX303" s="119" t="str">
        <f aca="false">IF(OR($BK303&lt;&gt;Constants!$B$12,$AT303&lt;&gt;TRUE()),"",IF(NOT($AW303),TRUE(),IF($AY303="","",$AY303)))</f>
        <v/>
      </c>
      <c r="BY303" s="120" t="n">
        <f aca="false">IF(BX303="",FALSE(),IF(NOT($AW303),TRUE(),IF($AY303,ISNUMBER(X303),ISNUMBER(W303))))</f>
        <v>0</v>
      </c>
      <c r="BZ303" s="121" t="str">
        <f aca="false">IF(BY303,IF($AJ303,1,Constants!$B$22)*POWER(Constants!$B$23,MAX($AU303,0))*POWER(Constants!$B$24,MAX($AV303,0)),"")</f>
        <v/>
      </c>
      <c r="CA303" s="117" t="str">
        <f aca="false">IF(OR($BK303&lt;&gt;Constants!$B$12,NOT($BY303)),"",IF(NOT($AW303),0,Constants!$B$19*IF($AY303,1,MAX(0,MIN(1,(Constants!$B$20-W303)/Constants!$B$20)))))</f>
        <v/>
      </c>
      <c r="CB303" s="117" t="str">
        <f aca="false">IF(CA303="","",CA303*IF($AX303,1,Constants!$B$25)*BZ303)</f>
        <v/>
      </c>
      <c r="CC303" s="117" t="str">
        <f aca="false">IF(OR($BK303&lt;&gt;Constants!$B$12,NOT($BY303)),"",IF(NOT($AW303),0,IF(NOT($AY303),0,MAX(0,Constants!$B$21*(1-ABS(X303-$BM303)/$BM303)))))</f>
        <v/>
      </c>
      <c r="CD303" s="117" t="str">
        <f aca="false">IF(CC303="","",CC303*BZ303)</f>
        <v/>
      </c>
      <c r="CE303" s="117" t="str">
        <f aca="false">IF(OR($BK303&lt;&gt;Constants!$B$12,NOT($BY303)),"",IF(OR(NOT($AW303),NOT($AX303)),0,MIN(Constants!$B$18,(Constants!$B$29*$AZ303+Constants!$B$30*$BA303)*IF($AY303,1,MAX(0,MIN(1,(Constants!$B$20-W303)/Constants!$B$20))))))</f>
        <v/>
      </c>
      <c r="CF303" s="117" t="str">
        <f aca="false">IF(CE303="","",CE303*BZ303)</f>
        <v/>
      </c>
      <c r="CG303" s="122" t="str">
        <f aca="false">IF(OR($BK303&lt;&gt;Constants!$B$12,NOT($BY303)),"",CB303+CD303+CF303)</f>
        <v/>
      </c>
      <c r="CH303" s="119" t="n">
        <f aca="false">IF(OR(BN303="",BX303=""),TRUE(),BN303&lt;&gt;BX303)</f>
        <v>1</v>
      </c>
      <c r="CI303" s="117" t="str">
        <f aca="false">IF(OR($BK303&lt;&gt;Constants!$B$12,$BB303&lt;&gt;TRUE(),NOT($CH303)),"",IF(NOT($BE303),TRUE(),IF($BG303="","",$BG303)))</f>
        <v/>
      </c>
      <c r="CJ303" s="120" t="n">
        <f aca="false">IF(CI303="",FALSE(),IF(NOT($BE303),TRUE(),IF($BG303,ISNUMBER(AG303),ISNUMBER(AF303))))</f>
        <v>0</v>
      </c>
      <c r="CK303" s="121" t="str">
        <f aca="false">IF(CJ303,IF($AJ303,1,Constants!$B$22)*POWER(Constants!$B$23,MAX($BC303,0))*POWER(Constants!$B$24,MAX($BD303,0)),"")</f>
        <v/>
      </c>
      <c r="CL303" s="117" t="str">
        <f aca="false">IF(OR($BK303&lt;&gt;Constants!$B$12,NOT($CJ303)),"",IF(NOT($BE303),0,Constants!$B$19*IF($BG303,1,MAX(0,MIN(1,(Constants!$B$20-AF303)/Constants!$B$20)))))</f>
        <v/>
      </c>
      <c r="CM303" s="117" t="str">
        <f aca="false">IF(CL303="","",CL303*IF($BF303,1,Constants!$B$25)*CK303)</f>
        <v/>
      </c>
      <c r="CN303" s="117" t="str">
        <f aca="false">IF(OR($BK303&lt;&gt;Constants!$B$12,NOT($CJ303)),"",IF(NOT($BE303),0,IF(NOT($BG303),0,MAX(0,Constants!$B$21*(1-ABS(AG303-$BM303)/$BM303)))))</f>
        <v/>
      </c>
      <c r="CO303" s="117" t="str">
        <f aca="false">IF(CN303="","",CN303*CK303)</f>
        <v/>
      </c>
      <c r="CP303" s="117" t="str">
        <f aca="false">IF(OR($BK303&lt;&gt;Constants!$B$12,NOT($CJ303)),"",IF(OR(NOT($BE303),NOT($BF303)),0,MIN(Constants!$B$18,(Constants!$B$29*$BH303+Constants!$B$30*$BI303)*IF($BG303,1,MAX(0,MIN(1,(Constants!$B$20-AF303)/Constants!$B$20))))))</f>
        <v/>
      </c>
      <c r="CQ303" s="117" t="str">
        <f aca="false">IF(CP303="","",CP303*CK303)</f>
        <v/>
      </c>
      <c r="CR303" s="122" t="str">
        <f aca="false">IF(OR($BK303&lt;&gt;Constants!$B$12,NOT($CJ303)),"",CM303+CO303+CQ303)</f>
        <v/>
      </c>
      <c r="CS303" s="116" t="str">
        <f aca="false">IF(OR($BK303&lt;&gt;Constants!$B$12,ISBLANK($C303)),"",BW303)</f>
        <v/>
      </c>
      <c r="CT303" s="117" t="str">
        <f aca="false">IF(OR($BK303&lt;&gt;Constants!$B$12,ISBLANK($C303)),"",CG303)</f>
        <v/>
      </c>
      <c r="CU303" s="118" t="str">
        <f aca="false">IF(OR($BK303&lt;&gt;Constants!$B$12,ISBLANK($C303)),"",CR303)</f>
        <v/>
      </c>
      <c r="CV303" s="117" t="str">
        <f aca="false">IF(OR($BK303&lt;&gt;Constants!$B$12,ISBLANK($C303)),"",IF(COUNT(CS303:CU303)=0,0,MAX(CS303:CU303)))</f>
        <v/>
      </c>
      <c r="CW303" s="117" t="str">
        <f aca="false">IF($BK303&lt;&gt;Constants!$B$12,"",CV303)</f>
        <v/>
      </c>
      <c r="CX303" s="117" t="str">
        <f aca="false">IF(ISNUMBER(CW303), RANK(CW303,$CW$11:$CW$510), "")</f>
        <v/>
      </c>
      <c r="CY303" s="116" t="str">
        <f aca="false">IF(OR($BK303&lt;&gt;Constants!$B$12,ISBLANK($C303)),"",MAX(BT303,CD303,CO303))</f>
        <v/>
      </c>
      <c r="CZ303" s="117" t="str">
        <f aca="false">IF(ISNUMBER(CY303), RANK(CY303,CY$11:CY$510), "")</f>
        <v/>
      </c>
      <c r="DA303" s="117" t="str">
        <f aca="false">IF(OR($BK303&lt;&gt;Constants!$B$12,ISBLANK($C303)),"",MAX(AM303,AU303,IF($CH303,BC303,0)))</f>
        <v/>
      </c>
      <c r="DB303" s="117" t="str">
        <f aca="false">IF(ISNUMBER(DA303), RANK(DA303,DA$11:DA$510,1), "")</f>
        <v/>
      </c>
      <c r="DC303" s="117" t="str">
        <f aca="false">IF(OR($BK303&lt;&gt;Constants!$B$12,ISBLANK($C303)),"",MAX(BV303,CF303,CQ303))</f>
        <v/>
      </c>
      <c r="DD303" s="117" t="str">
        <f aca="false">IF(ISNUMBER(DC303),RANK(DC303,DC$11:DC$510),"")</f>
        <v/>
      </c>
      <c r="DE303" s="123" t="str">
        <f aca="false">IFERROR(IF(OR($BK303&lt;&gt;Constants!$B$12, ISBLANK($C303)),"",LARGE(CS303:CU303,2)), 0)</f>
        <v/>
      </c>
      <c r="DF303" s="118" t="str">
        <f aca="false">IF(ISNUMBER(DE303), RANK(DE303,DE$11:DE$510), "")</f>
        <v/>
      </c>
      <c r="DG303" s="117" t="str">
        <f aca="false">IF(ISBLANK($C303),"",IF(BK303=Constants!$B$12,RANK($CX303, $CX$11:$CX$510, 1)+
SUMPRODUCT(--($CX$11:$CX$510=$CX303),--($CZ303&gt;$CZ$11:$CZ$510))+
SUMPRODUCT(--($CX$11:$CX$510=$CX303),--($CZ303=$CZ$11:$CZ$510),--($DB303&gt;$DB$11:$DB$510))+
SUMPRODUCT(--($CX$11:$CX$510=$CX303),--($CZ303=$CZ$11:$CZ$510),--($DB303=$DB$11:$DB$510), --($DD303&gt;$DD$11:$DD$510))+
SUMPRODUCT(--($CX$11:$CX$510=$CX303),--($CZ303=$CZ$11:$CZ$510),--($DB303=$DB$11:$DB$510), --($DD303=$DD$11:$DD$510), --($DF303&gt;$DF$11:$DF$510))
,BK303)
)</f>
        <v/>
      </c>
      <c r="DH303" s="117" t="str">
        <f aca="false">IF(ISBLANK(C303),"",IF(BK303&lt;&gt;Constants!$B$12, BK303, CX303-DG303))</f>
        <v/>
      </c>
      <c r="DI303" s="118"/>
      <c r="DJ303" s="124"/>
      <c r="DK303" s="125" t="str">
        <f aca="false">IF(ISBLANK($C303),"",IF($BK303=Constants!$B$13,$BM303,""))</f>
        <v/>
      </c>
      <c r="DL303" s="124" t="str">
        <f aca="false">IF(ISBLANK($C303),"",IF($BK303&lt;&gt;Constants!$B$12,"",IF(COUNT($CS303:$CU303)=0,"",MATCH($CV303,$CS303:$CU303,0))))</f>
        <v/>
      </c>
      <c r="DM303" s="126" t="str">
        <f aca="false">IF(ISNUMBER($DL303),CHOOSE($DL303,$BR303,$CB303,$CM303),"")</f>
        <v/>
      </c>
      <c r="DN303" s="126" t="str">
        <f aca="false">IF(ISNUMBER($DL303),CHOOSE($DL303,$BT303,$CD303,$CO303),"")</f>
        <v/>
      </c>
      <c r="DO303" s="126" t="str">
        <f aca="false">IF(ISNUMBER($DL303),CHOOSE($DL303,$BV303,$CF303,$CQ303),"")</f>
        <v/>
      </c>
      <c r="DP303" s="127" t="str">
        <f aca="false">IF(ISBLANK(C303),"",IF(BK303&lt;&gt;Constants!$B$12, BK303 ,CW303))</f>
        <v/>
      </c>
      <c r="DQ303" s="128" t="str">
        <f aca="false">IF(ISBLANK($C303),"",IF($BK303&lt;&gt;Constants!$B$12,$BK303,$BL303))</f>
        <v/>
      </c>
      <c r="DR303" s="128" t="str">
        <f aca="false">IF(ISBLANK(C303),"",DH303)</f>
        <v/>
      </c>
      <c r="DS303" s="128" t="str">
        <f aca="false">IF(ISBLANK(C303),"",DG303)</f>
        <v/>
      </c>
      <c r="DT303" s="129" t="str">
        <f aca="false">IF(ISBLANK(C303),
  "",
IF(DS303=Constants!$B$9,COUNTA($C$11:$C510)+2,IF(DS303=Constants!$B$10,COUNTA($C$11:$C510)+1,IF(DS303=Constants!$B$11,COUNTA($C$11:$C510),DS303))))</f>
        <v/>
      </c>
      <c r="DU303" s="3"/>
      <c r="DV303" s="130" t="n">
        <f aca="false">IF(OR(ISNUMBER(DS303),DS303="DQ",DS303="P",DS303="NS"),
    1,
    0
)</f>
        <v>0</v>
      </c>
      <c r="DW303" s="130" t="n">
        <v>293</v>
      </c>
      <c r="DX303" s="130" t="str">
        <f aca="false">IF(ISBLANK($C303),"",IF(ISNUMBER(DT303),DT303+ROW($B303)/1000,""))</f>
        <v/>
      </c>
      <c r="DY303" s="130" t="str">
        <f aca="false">IF(ISNUMBER(DX303), RANK(DX303,DX$11:DX$510,1), "")</f>
        <v/>
      </c>
      <c r="DZ303" s="130" t="str">
        <f aca="false">IF(ISBLANK($C303),
    "",
    $B303
)</f>
        <v/>
      </c>
      <c r="EA303" s="130" t="str">
        <f aca="false">IF(ISBLANK($C303),
    "",
    $C303
)</f>
        <v/>
      </c>
      <c r="EB303" s="130" t="str">
        <f aca="false">IF(ISBLANK($C303),
    "",
    $D303
)</f>
        <v/>
      </c>
      <c r="EC303" s="130" t="str">
        <f aca="false">IF(ISBLANK($C303),"",$DQ303)</f>
        <v/>
      </c>
      <c r="ED303" s="131" t="str">
        <f aca="false">DP303</f>
        <v/>
      </c>
      <c r="EE303" s="130" t="str">
        <f aca="false">IF(ISBLANK($C303),
    "",
    DS303
)</f>
        <v/>
      </c>
      <c r="EF303" s="132" t="str">
        <f aca="false">IF(DW303&gt;DV$10,
    "",
    VLOOKUP(DW303,DY$11:EE801,7,FALSE())
)</f>
        <v/>
      </c>
      <c r="EG303" s="133" t="str">
        <f aca="false">IF(DW303&gt;DV$10,
    "",
    VLOOKUP(DW303,DY$11:EE801,2,FALSE())
)</f>
        <v/>
      </c>
      <c r="EH303" s="133" t="str">
        <f aca="false">IF(DW303&gt;DV$10,
    "",
    VLOOKUP(DW303,DY$11:EE801,3,FALSE())
)</f>
        <v/>
      </c>
      <c r="EI303" s="133" t="str">
        <f aca="false">IF(DW303&gt;DV$10,
    "",
    VLOOKUP(DW303,DY$11:EE801,4,FALSE())
)</f>
        <v/>
      </c>
      <c r="EJ303" s="134" t="str">
        <f aca="false">IF(DW303&gt;DV$10,
    "",
    VLOOKUP(DW303,DY$11:EE801,6,FALSE())
)</f>
        <v/>
      </c>
      <c r="EK303" s="59"/>
    </row>
    <row r="304" customFormat="false" ht="15.75" hidden="false" customHeight="false" outlineLevel="0" collapsed="false">
      <c r="A304" s="3"/>
      <c r="B304" s="153"/>
      <c r="C304" s="154"/>
      <c r="D304" s="135"/>
      <c r="E304" s="158"/>
      <c r="F304" s="137"/>
      <c r="G304" s="137"/>
      <c r="H304" s="138"/>
      <c r="I304" s="139"/>
      <c r="J304" s="140"/>
      <c r="K304" s="140"/>
      <c r="L304" s="140"/>
      <c r="M304" s="140"/>
      <c r="N304" s="141"/>
      <c r="O304" s="142"/>
      <c r="P304" s="137"/>
      <c r="Q304" s="138"/>
      <c r="R304" s="139"/>
      <c r="S304" s="140"/>
      <c r="T304" s="140"/>
      <c r="U304" s="140"/>
      <c r="V304" s="140"/>
      <c r="W304" s="141"/>
      <c r="X304" s="142"/>
      <c r="Y304" s="137"/>
      <c r="Z304" s="138"/>
      <c r="AA304" s="139"/>
      <c r="AB304" s="140"/>
      <c r="AC304" s="140"/>
      <c r="AD304" s="140"/>
      <c r="AE304" s="140"/>
      <c r="AF304" s="141"/>
      <c r="AG304" s="143"/>
      <c r="AH304" s="139"/>
      <c r="AI304" s="116"/>
      <c r="AJ304" s="116" t="str">
        <f aca="false">IF(ISBLANK($C304),
  "",
IF(E304=Constants!$B$7,
  TRUE(),
IF(E304=Constants!$B$8,
  FALSE(),
  TRUE()
)))</f>
        <v/>
      </c>
      <c r="AK304" s="117" t="str">
        <f aca="false">IF(ISBLANK($C304),"",IF(F304=Constants!$B$8,FALSE(),TRUE()))</f>
        <v/>
      </c>
      <c r="AL304" s="117" t="str">
        <f aca="false">IF(ISBLANK($C304),"",COUNTA($G304:$O304)&gt;0)</f>
        <v/>
      </c>
      <c r="AM304" s="117" t="str">
        <f aca="false">IF(OR(ISBLANK($C304),$AL304&lt;&gt;TRUE()),"",IF(ISBLANK(G304),Constants!$B$27,MAX(0,G304)))</f>
        <v/>
      </c>
      <c r="AN304" s="117" t="str">
        <f aca="false">IF(OR(ISBLANK($C304),$AL304&lt;&gt;TRUE()),"",IF(ISBLANK(H304),Constants!$B$28,MAX(0,H304)))</f>
        <v/>
      </c>
      <c r="AO304" s="117" t="str">
        <f aca="false">IF(OR(ISBLANK($C304),$AL304&lt;&gt;TRUE()),"",IF(J304=Constants!$B$7,TRUE(),IF(J304=Constants!$B$8,FALSE(),TRUE())))</f>
        <v/>
      </c>
      <c r="AP304" s="117" t="str">
        <f aca="false">IF(OR(ISBLANK($C304),$AL304&lt;&gt;TRUE()),"",IF(I304=Constants!$B$7,TRUE(),IF(I304=Constants!$B$8,FALSE(),TRUE())))</f>
        <v/>
      </c>
      <c r="AQ304" s="117" t="str">
        <f aca="false">IF(OR(ISBLANK($C304),$AL304&lt;&gt;TRUE()),"",IF(K304=Constants!$B$33,TRUE(),IF(K304=Constants!$B$34,FALSE(),IF(AND(ISNUMBER(O304),OR(ISBLANK(N304),N304=0)),TRUE(),IF(AND(ISBLANK(O304),ISNUMBER(N304),N304&lt;&gt;0),FALSE(),"")))))</f>
        <v/>
      </c>
      <c r="AR304" s="117" t="str">
        <f aca="false">IF(OR(ISBLANK($C304),$AL304&lt;&gt;TRUE()),"",IF(ISBLANK(L304),Constants!$B$35,MAX(0,MIN(Constants!$B$31,L304))))</f>
        <v/>
      </c>
      <c r="AS304" s="117" t="str">
        <f aca="false">IF(OR(ISBLANK($C304),$AL304&lt;&gt;TRUE()),"",IF(ISBLANK(M304),Constants!$B$35,MAX(0,MIN(Constants!$B$32,M304))))</f>
        <v/>
      </c>
      <c r="AT304" s="117" t="str">
        <f aca="false">IF(ISBLANK($C304),"",COUNTA($P304:$X304)&gt;0)</f>
        <v/>
      </c>
      <c r="AU304" s="117" t="str">
        <f aca="false">IF(OR(ISBLANK($C304),$AT304&lt;&gt;TRUE()),"",IF(ISBLANK(P304),Constants!$B$27,MAX(0,P304)))</f>
        <v/>
      </c>
      <c r="AV304" s="117" t="str">
        <f aca="false">IF(OR(ISBLANK($C304),$AT304&lt;&gt;TRUE()),"",IF(ISBLANK(Q304),Constants!$B$28,MAX(0,Q304)))</f>
        <v/>
      </c>
      <c r="AW304" s="117" t="str">
        <f aca="false">IF(OR(ISBLANK($C304),$AT304&lt;&gt;TRUE()),"",IF(S304=Constants!$B$7,TRUE(),IF(S304=Constants!$B$8,FALSE(),TRUE())))</f>
        <v/>
      </c>
      <c r="AX304" s="117" t="str">
        <f aca="false">IF(OR(ISBLANK($C304),$AT304&lt;&gt;TRUE()),"",IF(R304=Constants!$B$7,TRUE(),IF(R304=Constants!$B$8,FALSE(),TRUE())))</f>
        <v/>
      </c>
      <c r="AY304" s="117" t="str">
        <f aca="false">IF(OR(ISBLANK($C304),$AT304&lt;&gt;TRUE()),"",IF(T304=Constants!$B$33,TRUE(),IF(T304=Constants!$B$34,FALSE(),IF(AND(ISNUMBER(X304),OR(ISBLANK(W304),W304=0)),TRUE(),IF(AND(ISBLANK(X304),ISNUMBER(W304),W304&lt;&gt;0),FALSE(),"")))))</f>
        <v/>
      </c>
      <c r="AZ304" s="117" t="str">
        <f aca="false">IF(OR(ISBLANK($C304),$AT304&lt;&gt;TRUE()),"",IF(ISBLANK(U304),Constants!$B$35,MAX(0,MIN(Constants!$B$31,U304))))</f>
        <v/>
      </c>
      <c r="BA304" s="117" t="str">
        <f aca="false">IF(OR(ISBLANK($C304),$AT304&lt;&gt;TRUE()),"",IF(ISBLANK(V304),Constants!$B$35,MAX(0,MIN(Constants!$B$32,V304))))</f>
        <v/>
      </c>
      <c r="BB304" s="117" t="str">
        <f aca="false">IF(ISBLANK($C304),"",COUNTA($Y304:$AG304)&gt;0)</f>
        <v/>
      </c>
      <c r="BC304" s="117" t="str">
        <f aca="false">IF(OR(ISBLANK($C304),$BB304&lt;&gt;TRUE()),"",IF(ISBLANK(Y304),Constants!$B$27,MAX(0,Y304)))</f>
        <v/>
      </c>
      <c r="BD304" s="117" t="str">
        <f aca="false">IF(OR(ISBLANK($C304),$BB304&lt;&gt;TRUE()),"",IF(ISBLANK(Z304),Constants!$B$28,MAX(0,Z304)))</f>
        <v/>
      </c>
      <c r="BE304" s="117" t="str">
        <f aca="false">IF(OR(ISBLANK($C304),$BB304&lt;&gt;TRUE()),"",IF(AB304=Constants!$B$7,TRUE(),IF(AB304=Constants!$B$8,FALSE(),TRUE())))</f>
        <v/>
      </c>
      <c r="BF304" s="117" t="str">
        <f aca="false">IF(OR(ISBLANK($C304),$BB304&lt;&gt;TRUE()),"",IF(AA304=Constants!$B$7,TRUE(),IF(AA304=Constants!$B$8,FALSE(),TRUE())))</f>
        <v/>
      </c>
      <c r="BG304" s="117" t="str">
        <f aca="false">IF(OR(ISBLANK($C304),$BB304&lt;&gt;TRUE()),"",IF(AC304=Constants!$B$33,TRUE(),IF(AC304=Constants!$B$34,FALSE(),IF(AND(ISNUMBER(AG304),OR(ISBLANK(AF304),AF304=0)),TRUE(),IF(AND(ISBLANK(AG304),ISNUMBER(AF304),AF304&lt;&gt;0),FALSE(),"")))))</f>
        <v/>
      </c>
      <c r="BH304" s="117" t="str">
        <f aca="false">IF(OR(ISBLANK($C304),$BB304&lt;&gt;TRUE()),"",IF(ISBLANK(AD304),Constants!$B$35,MAX(0,MIN(Constants!$B$31,AD304))))</f>
        <v/>
      </c>
      <c r="BI304" s="117" t="str">
        <f aca="false">IF(OR(ISBLANK($C304),$BB304&lt;&gt;TRUE()),"",IF(ISBLANK(AE304),Constants!$B$35,MAX(0,MIN(Constants!$B$32,AE304))))</f>
        <v/>
      </c>
      <c r="BJ304" s="118" t="str">
        <f aca="false">IF(ISBLANK($C304),
  "",
IF(AH304=Constants!$B$7,
  TRUE(),
IF(AH304=Constants!$B$8,
  FALSE(),
  FALSE()
)))</f>
        <v/>
      </c>
      <c r="BK304" s="117" t="str">
        <f aca="false">IF(ISBLANK($C304),"",IF($BJ304,Constants!$B$9,IF(COUNTA($E304:$AH304)=0,Constants!$B$10,IF(NOT($AK304),Constants!$B$11,IF(AND(NOT(ISNUMBER($BM304)),COUNTA($O304,$X304,$AG304)&gt;0),Constants!$B$13,Constants!$B$12)))))</f>
        <v/>
      </c>
      <c r="BL304" s="117" t="str">
        <f aca="false">IF(ISBLANK($C304),"",IF($BK304&lt;&gt;Constants!$B$12,$BK304,Constants!$B$4))</f>
        <v/>
      </c>
      <c r="BM304" s="116" t="str">
        <f aca="false">IF(OR(ISBLANK($D$8), NOT(ISNUMBER($D$8))), Constants!$B$17,$D$8)</f>
        <v>ERROR: Set Target Time in cell D8</v>
      </c>
      <c r="BN304" s="119" t="str">
        <f aca="false">IF(OR($BK304&lt;&gt;Constants!$B$12,$AL304&lt;&gt;TRUE()),"",IF(NOT($AO304),TRUE(),IF($AQ304="","",$AQ304)))</f>
        <v/>
      </c>
      <c r="BO304" s="120" t="n">
        <f aca="false">IF(BN304="",FALSE(),IF(NOT($AO304),TRUE(),IF($AQ304,ISNUMBER(O304),ISNUMBER(N304))))</f>
        <v>0</v>
      </c>
      <c r="BP304" s="121" t="str">
        <f aca="false">IF(BO304,IF($AJ304,1,Constants!$B$22)*POWER(Constants!$B$23,MAX($AM304,0))*POWER(Constants!$B$24,MAX($AN304,0)),"")</f>
        <v/>
      </c>
      <c r="BQ304" s="117" t="str">
        <f aca="false">IF(OR($BK304&lt;&gt;Constants!$B$12,NOT($BO304)),"",IF(NOT($AO304),0,Constants!$B$19*IF($AQ304,1,MAX(0,MIN(1,(Constants!$B$20-N304)/Constants!$B$20)))))</f>
        <v/>
      </c>
      <c r="BR304" s="117" t="str">
        <f aca="false">IF(BQ304="","",BQ304*IF($AP304,1,Constants!$B$25)*BP304)</f>
        <v/>
      </c>
      <c r="BS304" s="117" t="str">
        <f aca="false">IF(OR($BK304&lt;&gt;Constants!$B$12,NOT($BO304)),"",IF(NOT($AO304),0,IF(NOT($AQ304),0,MAX(0,Constants!$B$21*(1-ABS(O304-$BM304)/$BM304)))))</f>
        <v/>
      </c>
      <c r="BT304" s="117" t="str">
        <f aca="false">IF(BS304="","",BS304*BP304)</f>
        <v/>
      </c>
      <c r="BU304" s="117" t="str">
        <f aca="false">IF(OR($BK304&lt;&gt;Constants!$B$12,NOT($BO304)),"",IF(OR(NOT($AO304),NOT($AP304)),0,MIN(Constants!$B$18,(Constants!$B$29*$AR304+Constants!$B$30*$AS304)*IF($AQ304,1,MAX(0,MIN(1,(Constants!$B$20-N304)/Constants!$B$20))))))</f>
        <v/>
      </c>
      <c r="BV304" s="117" t="str">
        <f aca="false">IF(BU304="","",BU304*BP304)</f>
        <v/>
      </c>
      <c r="BW304" s="122" t="str">
        <f aca="false">IF(OR($BK304&lt;&gt;Constants!$B$12,NOT($BO304)),"",BR304+BT304+BV304)</f>
        <v/>
      </c>
      <c r="BX304" s="119" t="str">
        <f aca="false">IF(OR($BK304&lt;&gt;Constants!$B$12,$AT304&lt;&gt;TRUE()),"",IF(NOT($AW304),TRUE(),IF($AY304="","",$AY304)))</f>
        <v/>
      </c>
      <c r="BY304" s="120" t="n">
        <f aca="false">IF(BX304="",FALSE(),IF(NOT($AW304),TRUE(),IF($AY304,ISNUMBER(X304),ISNUMBER(W304))))</f>
        <v>0</v>
      </c>
      <c r="BZ304" s="121" t="str">
        <f aca="false">IF(BY304,IF($AJ304,1,Constants!$B$22)*POWER(Constants!$B$23,MAX($AU304,0))*POWER(Constants!$B$24,MAX($AV304,0)),"")</f>
        <v/>
      </c>
      <c r="CA304" s="117" t="str">
        <f aca="false">IF(OR($BK304&lt;&gt;Constants!$B$12,NOT($BY304)),"",IF(NOT($AW304),0,Constants!$B$19*IF($AY304,1,MAX(0,MIN(1,(Constants!$B$20-W304)/Constants!$B$20)))))</f>
        <v/>
      </c>
      <c r="CB304" s="117" t="str">
        <f aca="false">IF(CA304="","",CA304*IF($AX304,1,Constants!$B$25)*BZ304)</f>
        <v/>
      </c>
      <c r="CC304" s="117" t="str">
        <f aca="false">IF(OR($BK304&lt;&gt;Constants!$B$12,NOT($BY304)),"",IF(NOT($AW304),0,IF(NOT($AY304),0,MAX(0,Constants!$B$21*(1-ABS(X304-$BM304)/$BM304)))))</f>
        <v/>
      </c>
      <c r="CD304" s="117" t="str">
        <f aca="false">IF(CC304="","",CC304*BZ304)</f>
        <v/>
      </c>
      <c r="CE304" s="117" t="str">
        <f aca="false">IF(OR($BK304&lt;&gt;Constants!$B$12,NOT($BY304)),"",IF(OR(NOT($AW304),NOT($AX304)),0,MIN(Constants!$B$18,(Constants!$B$29*$AZ304+Constants!$B$30*$BA304)*IF($AY304,1,MAX(0,MIN(1,(Constants!$B$20-W304)/Constants!$B$20))))))</f>
        <v/>
      </c>
      <c r="CF304" s="117" t="str">
        <f aca="false">IF(CE304="","",CE304*BZ304)</f>
        <v/>
      </c>
      <c r="CG304" s="122" t="str">
        <f aca="false">IF(OR($BK304&lt;&gt;Constants!$B$12,NOT($BY304)),"",CB304+CD304+CF304)</f>
        <v/>
      </c>
      <c r="CH304" s="119" t="n">
        <f aca="false">IF(OR(BN304="",BX304=""),TRUE(),BN304&lt;&gt;BX304)</f>
        <v>1</v>
      </c>
      <c r="CI304" s="117" t="str">
        <f aca="false">IF(OR($BK304&lt;&gt;Constants!$B$12,$BB304&lt;&gt;TRUE(),NOT($CH304)),"",IF(NOT($BE304),TRUE(),IF($BG304="","",$BG304)))</f>
        <v/>
      </c>
      <c r="CJ304" s="120" t="n">
        <f aca="false">IF(CI304="",FALSE(),IF(NOT($BE304),TRUE(),IF($BG304,ISNUMBER(AG304),ISNUMBER(AF304))))</f>
        <v>0</v>
      </c>
      <c r="CK304" s="121" t="str">
        <f aca="false">IF(CJ304,IF($AJ304,1,Constants!$B$22)*POWER(Constants!$B$23,MAX($BC304,0))*POWER(Constants!$B$24,MAX($BD304,0)),"")</f>
        <v/>
      </c>
      <c r="CL304" s="117" t="str">
        <f aca="false">IF(OR($BK304&lt;&gt;Constants!$B$12,NOT($CJ304)),"",IF(NOT($BE304),0,Constants!$B$19*IF($BG304,1,MAX(0,MIN(1,(Constants!$B$20-AF304)/Constants!$B$20)))))</f>
        <v/>
      </c>
      <c r="CM304" s="117" t="str">
        <f aca="false">IF(CL304="","",CL304*IF($BF304,1,Constants!$B$25)*CK304)</f>
        <v/>
      </c>
      <c r="CN304" s="117" t="str">
        <f aca="false">IF(OR($BK304&lt;&gt;Constants!$B$12,NOT($CJ304)),"",IF(NOT($BE304),0,IF(NOT($BG304),0,MAX(0,Constants!$B$21*(1-ABS(AG304-$BM304)/$BM304)))))</f>
        <v/>
      </c>
      <c r="CO304" s="117" t="str">
        <f aca="false">IF(CN304="","",CN304*CK304)</f>
        <v/>
      </c>
      <c r="CP304" s="117" t="str">
        <f aca="false">IF(OR($BK304&lt;&gt;Constants!$B$12,NOT($CJ304)),"",IF(OR(NOT($BE304),NOT($BF304)),0,MIN(Constants!$B$18,(Constants!$B$29*$BH304+Constants!$B$30*$BI304)*IF($BG304,1,MAX(0,MIN(1,(Constants!$B$20-AF304)/Constants!$B$20))))))</f>
        <v/>
      </c>
      <c r="CQ304" s="117" t="str">
        <f aca="false">IF(CP304="","",CP304*CK304)</f>
        <v/>
      </c>
      <c r="CR304" s="122" t="str">
        <f aca="false">IF(OR($BK304&lt;&gt;Constants!$B$12,NOT($CJ304)),"",CM304+CO304+CQ304)</f>
        <v/>
      </c>
      <c r="CS304" s="116" t="str">
        <f aca="false">IF(OR($BK304&lt;&gt;Constants!$B$12,ISBLANK($C304)),"",BW304)</f>
        <v/>
      </c>
      <c r="CT304" s="117" t="str">
        <f aca="false">IF(OR($BK304&lt;&gt;Constants!$B$12,ISBLANK($C304)),"",CG304)</f>
        <v/>
      </c>
      <c r="CU304" s="118" t="str">
        <f aca="false">IF(OR($BK304&lt;&gt;Constants!$B$12,ISBLANK($C304)),"",CR304)</f>
        <v/>
      </c>
      <c r="CV304" s="117" t="str">
        <f aca="false">IF(OR($BK304&lt;&gt;Constants!$B$12,ISBLANK($C304)),"",IF(COUNT(CS304:CU304)=0,0,MAX(CS304:CU304)))</f>
        <v/>
      </c>
      <c r="CW304" s="117" t="str">
        <f aca="false">IF($BK304&lt;&gt;Constants!$B$12,"",CV304)</f>
        <v/>
      </c>
      <c r="CX304" s="117" t="str">
        <f aca="false">IF(ISNUMBER(CW304), RANK(CW304,$CW$11:$CW$510), "")</f>
        <v/>
      </c>
      <c r="CY304" s="116" t="str">
        <f aca="false">IF(OR($BK304&lt;&gt;Constants!$B$12,ISBLANK($C304)),"",MAX(BT304,CD304,CO304))</f>
        <v/>
      </c>
      <c r="CZ304" s="117" t="str">
        <f aca="false">IF(ISNUMBER(CY304), RANK(CY304,CY$11:CY$510), "")</f>
        <v/>
      </c>
      <c r="DA304" s="117" t="str">
        <f aca="false">IF(OR($BK304&lt;&gt;Constants!$B$12,ISBLANK($C304)),"",MAX(AM304,AU304,IF($CH304,BC304,0)))</f>
        <v/>
      </c>
      <c r="DB304" s="117" t="str">
        <f aca="false">IF(ISNUMBER(DA304), RANK(DA304,DA$11:DA$510,1), "")</f>
        <v/>
      </c>
      <c r="DC304" s="117" t="str">
        <f aca="false">IF(OR($BK304&lt;&gt;Constants!$B$12,ISBLANK($C304)),"",MAX(BV304,CF304,CQ304))</f>
        <v/>
      </c>
      <c r="DD304" s="117" t="str">
        <f aca="false">IF(ISNUMBER(DC304),RANK(DC304,DC$11:DC$510),"")</f>
        <v/>
      </c>
      <c r="DE304" s="123" t="str">
        <f aca="false">IFERROR(IF(OR($BK304&lt;&gt;Constants!$B$12, ISBLANK($C304)),"",LARGE(CS304:CU304,2)), 0)</f>
        <v/>
      </c>
      <c r="DF304" s="118" t="str">
        <f aca="false">IF(ISNUMBER(DE304), RANK(DE304,DE$11:DE$510), "")</f>
        <v/>
      </c>
      <c r="DG304" s="117" t="str">
        <f aca="false">IF(ISBLANK($C304),"",IF(BK304=Constants!$B$12,RANK($CX304, $CX$11:$CX$510, 1)+
SUMPRODUCT(--($CX$11:$CX$510=$CX304),--($CZ304&gt;$CZ$11:$CZ$510))+
SUMPRODUCT(--($CX$11:$CX$510=$CX304),--($CZ304=$CZ$11:$CZ$510),--($DB304&gt;$DB$11:$DB$510))+
SUMPRODUCT(--($CX$11:$CX$510=$CX304),--($CZ304=$CZ$11:$CZ$510),--($DB304=$DB$11:$DB$510), --($DD304&gt;$DD$11:$DD$510))+
SUMPRODUCT(--($CX$11:$CX$510=$CX304),--($CZ304=$CZ$11:$CZ$510),--($DB304=$DB$11:$DB$510), --($DD304=$DD$11:$DD$510), --($DF304&gt;$DF$11:$DF$510))
,BK304)
)</f>
        <v/>
      </c>
      <c r="DH304" s="117" t="str">
        <f aca="false">IF(ISBLANK(C304),"",IF(BK304&lt;&gt;Constants!$B$12, BK304, CX304-DG304))</f>
        <v/>
      </c>
      <c r="DI304" s="118"/>
      <c r="DJ304" s="124"/>
      <c r="DK304" s="125" t="str">
        <f aca="false">IF(ISBLANK($C304),"",IF($BK304=Constants!$B$13,$BM304,""))</f>
        <v/>
      </c>
      <c r="DL304" s="124" t="str">
        <f aca="false">IF(ISBLANK($C304),"",IF($BK304&lt;&gt;Constants!$B$12,"",IF(COUNT($CS304:$CU304)=0,"",MATCH($CV304,$CS304:$CU304,0))))</f>
        <v/>
      </c>
      <c r="DM304" s="126" t="str">
        <f aca="false">IF(ISNUMBER($DL304),CHOOSE($DL304,$BR304,$CB304,$CM304),"")</f>
        <v/>
      </c>
      <c r="DN304" s="126" t="str">
        <f aca="false">IF(ISNUMBER($DL304),CHOOSE($DL304,$BT304,$CD304,$CO304),"")</f>
        <v/>
      </c>
      <c r="DO304" s="126" t="str">
        <f aca="false">IF(ISNUMBER($DL304),CHOOSE($DL304,$BV304,$CF304,$CQ304),"")</f>
        <v/>
      </c>
      <c r="DP304" s="127" t="str">
        <f aca="false">IF(ISBLANK(C304),"",IF(BK304&lt;&gt;Constants!$B$12, BK304 ,CW304))</f>
        <v/>
      </c>
      <c r="DQ304" s="128" t="str">
        <f aca="false">IF(ISBLANK($C304),"",IF($BK304&lt;&gt;Constants!$B$12,$BK304,$BL304))</f>
        <v/>
      </c>
      <c r="DR304" s="128" t="str">
        <f aca="false">IF(ISBLANK(C304),"",DH304)</f>
        <v/>
      </c>
      <c r="DS304" s="128" t="str">
        <f aca="false">IF(ISBLANK(C304),"",DG304)</f>
        <v/>
      </c>
      <c r="DT304" s="129" t="str">
        <f aca="false">IF(ISBLANK(C304),
  "",
IF(DS304=Constants!$B$9,COUNTA($C$11:$C510)+2,IF(DS304=Constants!$B$10,COUNTA($C$11:$C510)+1,IF(DS304=Constants!$B$11,COUNTA($C$11:$C510),DS304))))</f>
        <v/>
      </c>
      <c r="DU304" s="3"/>
      <c r="DV304" s="130" t="n">
        <f aca="false">IF(OR(ISNUMBER(DS304),DS304="DQ",DS304="P",DS304="NS"),
    1,
    0
)</f>
        <v>0</v>
      </c>
      <c r="DW304" s="130" t="n">
        <v>294</v>
      </c>
      <c r="DX304" s="130" t="str">
        <f aca="false">IF(ISBLANK($C304),"",IF(ISNUMBER(DT304),DT304+ROW($B304)/1000,""))</f>
        <v/>
      </c>
      <c r="DY304" s="130" t="str">
        <f aca="false">IF(ISNUMBER(DX304), RANK(DX304,DX$11:DX$510,1), "")</f>
        <v/>
      </c>
      <c r="DZ304" s="130" t="str">
        <f aca="false">IF(ISBLANK($C304),
    "",
    $B304
)</f>
        <v/>
      </c>
      <c r="EA304" s="130" t="str">
        <f aca="false">IF(ISBLANK($C304),
    "",
    $C304
)</f>
        <v/>
      </c>
      <c r="EB304" s="130" t="str">
        <f aca="false">IF(ISBLANK($C304),
    "",
    $D304
)</f>
        <v/>
      </c>
      <c r="EC304" s="130" t="str">
        <f aca="false">IF(ISBLANK($C304),"",$DQ304)</f>
        <v/>
      </c>
      <c r="ED304" s="131" t="str">
        <f aca="false">DP304</f>
        <v/>
      </c>
      <c r="EE304" s="130" t="str">
        <f aca="false">IF(ISBLANK($C304),
    "",
    DS304
)</f>
        <v/>
      </c>
      <c r="EF304" s="132" t="str">
        <f aca="false">IF(DW304&gt;DV$10,
    "",
    VLOOKUP(DW304,DY$11:EE802,7,FALSE())
)</f>
        <v/>
      </c>
      <c r="EG304" s="133" t="str">
        <f aca="false">IF(DW304&gt;DV$10,
    "",
    VLOOKUP(DW304,DY$11:EE802,2,FALSE())
)</f>
        <v/>
      </c>
      <c r="EH304" s="133" t="str">
        <f aca="false">IF(DW304&gt;DV$10,
    "",
    VLOOKUP(DW304,DY$11:EE802,3,FALSE())
)</f>
        <v/>
      </c>
      <c r="EI304" s="133" t="str">
        <f aca="false">IF(DW304&gt;DV$10,
    "",
    VLOOKUP(DW304,DY$11:EE802,4,FALSE())
)</f>
        <v/>
      </c>
      <c r="EJ304" s="134" t="str">
        <f aca="false">IF(DW304&gt;DV$10,
    "",
    VLOOKUP(DW304,DY$11:EE802,6,FALSE())
)</f>
        <v/>
      </c>
      <c r="EK304" s="59"/>
    </row>
    <row r="305" customFormat="false" ht="15.75" hidden="false" customHeight="false" outlineLevel="0" collapsed="false">
      <c r="A305" s="3"/>
      <c r="B305" s="155"/>
      <c r="C305" s="156"/>
      <c r="D305" s="96"/>
      <c r="E305" s="157"/>
      <c r="F305" s="148"/>
      <c r="G305" s="148"/>
      <c r="H305" s="149"/>
      <c r="I305" s="150"/>
      <c r="J305" s="151"/>
      <c r="K305" s="151"/>
      <c r="L305" s="151"/>
      <c r="M305" s="151"/>
      <c r="N305" s="152"/>
      <c r="O305" s="103"/>
      <c r="P305" s="148"/>
      <c r="Q305" s="149"/>
      <c r="R305" s="150"/>
      <c r="S305" s="151"/>
      <c r="T305" s="151"/>
      <c r="U305" s="151"/>
      <c r="V305" s="151"/>
      <c r="W305" s="152"/>
      <c r="X305" s="103"/>
      <c r="Y305" s="148"/>
      <c r="Z305" s="149"/>
      <c r="AA305" s="150"/>
      <c r="AB305" s="151"/>
      <c r="AC305" s="151"/>
      <c r="AD305" s="151"/>
      <c r="AE305" s="151"/>
      <c r="AF305" s="152"/>
      <c r="AG305" s="104"/>
      <c r="AH305" s="150"/>
      <c r="AI305" s="73"/>
      <c r="AJ305" s="73" t="str">
        <f aca="false">IF(ISBLANK($C305),
  "",
IF(E305=Constants!$B$7,
  TRUE(),
IF(E305=Constants!$B$8,
  FALSE(),
  TRUE()
)))</f>
        <v/>
      </c>
      <c r="AK305" s="74" t="str">
        <f aca="false">IF(ISBLANK($C305),"",IF(F305=Constants!$B$8,FALSE(),TRUE()))</f>
        <v/>
      </c>
      <c r="AL305" s="74" t="str">
        <f aca="false">IF(ISBLANK($C305),"",COUNTA($G305:$O305)&gt;0)</f>
        <v/>
      </c>
      <c r="AM305" s="74" t="str">
        <f aca="false">IF(OR(ISBLANK($C305),$AL305&lt;&gt;TRUE()),"",IF(ISBLANK(G305),Constants!$B$27,MAX(0,G305)))</f>
        <v/>
      </c>
      <c r="AN305" s="74" t="str">
        <f aca="false">IF(OR(ISBLANK($C305),$AL305&lt;&gt;TRUE()),"",IF(ISBLANK(H305),Constants!$B$28,MAX(0,H305)))</f>
        <v/>
      </c>
      <c r="AO305" s="74" t="str">
        <f aca="false">IF(OR(ISBLANK($C305),$AL305&lt;&gt;TRUE()),"",IF(J305=Constants!$B$7,TRUE(),IF(J305=Constants!$B$8,FALSE(),TRUE())))</f>
        <v/>
      </c>
      <c r="AP305" s="74" t="str">
        <f aca="false">IF(OR(ISBLANK($C305),$AL305&lt;&gt;TRUE()),"",IF(I305=Constants!$B$7,TRUE(),IF(I305=Constants!$B$8,FALSE(),TRUE())))</f>
        <v/>
      </c>
      <c r="AQ305" s="74" t="str">
        <f aca="false">IF(OR(ISBLANK($C305),$AL305&lt;&gt;TRUE()),"",IF(K305=Constants!$B$33,TRUE(),IF(K305=Constants!$B$34,FALSE(),IF(AND(ISNUMBER(O305),OR(ISBLANK(N305),N305=0)),TRUE(),IF(AND(ISBLANK(O305),ISNUMBER(N305),N305&lt;&gt;0),FALSE(),"")))))</f>
        <v/>
      </c>
      <c r="AR305" s="74" t="str">
        <f aca="false">IF(OR(ISBLANK($C305),$AL305&lt;&gt;TRUE()),"",IF(ISBLANK(L305),Constants!$B$35,MAX(0,MIN(Constants!$B$31,L305))))</f>
        <v/>
      </c>
      <c r="AS305" s="74" t="str">
        <f aca="false">IF(OR(ISBLANK($C305),$AL305&lt;&gt;TRUE()),"",IF(ISBLANK(M305),Constants!$B$35,MAX(0,MIN(Constants!$B$32,M305))))</f>
        <v/>
      </c>
      <c r="AT305" s="74" t="str">
        <f aca="false">IF(ISBLANK($C305),"",COUNTA($P305:$X305)&gt;0)</f>
        <v/>
      </c>
      <c r="AU305" s="74" t="str">
        <f aca="false">IF(OR(ISBLANK($C305),$AT305&lt;&gt;TRUE()),"",IF(ISBLANK(P305),Constants!$B$27,MAX(0,P305)))</f>
        <v/>
      </c>
      <c r="AV305" s="74" t="str">
        <f aca="false">IF(OR(ISBLANK($C305),$AT305&lt;&gt;TRUE()),"",IF(ISBLANK(Q305),Constants!$B$28,MAX(0,Q305)))</f>
        <v/>
      </c>
      <c r="AW305" s="74" t="str">
        <f aca="false">IF(OR(ISBLANK($C305),$AT305&lt;&gt;TRUE()),"",IF(S305=Constants!$B$7,TRUE(),IF(S305=Constants!$B$8,FALSE(),TRUE())))</f>
        <v/>
      </c>
      <c r="AX305" s="74" t="str">
        <f aca="false">IF(OR(ISBLANK($C305),$AT305&lt;&gt;TRUE()),"",IF(R305=Constants!$B$7,TRUE(),IF(R305=Constants!$B$8,FALSE(),TRUE())))</f>
        <v/>
      </c>
      <c r="AY305" s="74" t="str">
        <f aca="false">IF(OR(ISBLANK($C305),$AT305&lt;&gt;TRUE()),"",IF(T305=Constants!$B$33,TRUE(),IF(T305=Constants!$B$34,FALSE(),IF(AND(ISNUMBER(X305),OR(ISBLANK(W305),W305=0)),TRUE(),IF(AND(ISBLANK(X305),ISNUMBER(W305),W305&lt;&gt;0),FALSE(),"")))))</f>
        <v/>
      </c>
      <c r="AZ305" s="74" t="str">
        <f aca="false">IF(OR(ISBLANK($C305),$AT305&lt;&gt;TRUE()),"",IF(ISBLANK(U305),Constants!$B$35,MAX(0,MIN(Constants!$B$31,U305))))</f>
        <v/>
      </c>
      <c r="BA305" s="74" t="str">
        <f aca="false">IF(OR(ISBLANK($C305),$AT305&lt;&gt;TRUE()),"",IF(ISBLANK(V305),Constants!$B$35,MAX(0,MIN(Constants!$B$32,V305))))</f>
        <v/>
      </c>
      <c r="BB305" s="74" t="str">
        <f aca="false">IF(ISBLANK($C305),"",COUNTA($Y305:$AG305)&gt;0)</f>
        <v/>
      </c>
      <c r="BC305" s="74" t="str">
        <f aca="false">IF(OR(ISBLANK($C305),$BB305&lt;&gt;TRUE()),"",IF(ISBLANK(Y305),Constants!$B$27,MAX(0,Y305)))</f>
        <v/>
      </c>
      <c r="BD305" s="74" t="str">
        <f aca="false">IF(OR(ISBLANK($C305),$BB305&lt;&gt;TRUE()),"",IF(ISBLANK(Z305),Constants!$B$28,MAX(0,Z305)))</f>
        <v/>
      </c>
      <c r="BE305" s="74" t="str">
        <f aca="false">IF(OR(ISBLANK($C305),$BB305&lt;&gt;TRUE()),"",IF(AB305=Constants!$B$7,TRUE(),IF(AB305=Constants!$B$8,FALSE(),TRUE())))</f>
        <v/>
      </c>
      <c r="BF305" s="74" t="str">
        <f aca="false">IF(OR(ISBLANK($C305),$BB305&lt;&gt;TRUE()),"",IF(AA305=Constants!$B$7,TRUE(),IF(AA305=Constants!$B$8,FALSE(),TRUE())))</f>
        <v/>
      </c>
      <c r="BG305" s="74" t="str">
        <f aca="false">IF(OR(ISBLANK($C305),$BB305&lt;&gt;TRUE()),"",IF(AC305=Constants!$B$33,TRUE(),IF(AC305=Constants!$B$34,FALSE(),IF(AND(ISNUMBER(AG305),OR(ISBLANK(AF305),AF305=0)),TRUE(),IF(AND(ISBLANK(AG305),ISNUMBER(AF305),AF305&lt;&gt;0),FALSE(),"")))))</f>
        <v/>
      </c>
      <c r="BH305" s="74" t="str">
        <f aca="false">IF(OR(ISBLANK($C305),$BB305&lt;&gt;TRUE()),"",IF(ISBLANK(AD305),Constants!$B$35,MAX(0,MIN(Constants!$B$31,AD305))))</f>
        <v/>
      </c>
      <c r="BI305" s="74" t="str">
        <f aca="false">IF(OR(ISBLANK($C305),$BB305&lt;&gt;TRUE()),"",IF(ISBLANK(AE305),Constants!$B$35,MAX(0,MIN(Constants!$B$32,AE305))))</f>
        <v/>
      </c>
      <c r="BJ305" s="75" t="str">
        <f aca="false">IF(ISBLANK($C305),
  "",
IF(AH305=Constants!$B$7,
  TRUE(),
IF(AH305=Constants!$B$8,
  FALSE(),
  FALSE()
)))</f>
        <v/>
      </c>
      <c r="BK305" s="74" t="str">
        <f aca="false">IF(ISBLANK($C305),"",IF($BJ305,Constants!$B$9,IF(COUNTA($E305:$AH305)=0,Constants!$B$10,IF(NOT($AK305),Constants!$B$11,IF(AND(NOT(ISNUMBER($BM305)),COUNTA($O305,$X305,$AG305)&gt;0),Constants!$B$13,Constants!$B$12)))))</f>
        <v/>
      </c>
      <c r="BL305" s="74" t="str">
        <f aca="false">IF(ISBLANK($C305),"",IF($BK305&lt;&gt;Constants!$B$12,$BK305,Constants!$B$4))</f>
        <v/>
      </c>
      <c r="BM305" s="73" t="str">
        <f aca="false">IF(OR(ISBLANK($D$8), NOT(ISNUMBER($D$8))), Constants!$B$17,$D$8)</f>
        <v>ERROR: Set Target Time in cell D8</v>
      </c>
      <c r="BN305" s="73" t="str">
        <f aca="false">IF(OR($BK305&lt;&gt;Constants!$B$12,$AL305&lt;&gt;TRUE()),"",IF(NOT($AO305),TRUE(),IF($AQ305="","",$AQ305)))</f>
        <v/>
      </c>
      <c r="BO305" s="74" t="b">
        <f aca="false">IF(BN305="",FALSE(),IF(NOT($AO305),TRUE(),IF($AQ305,ISNUMBER(O305),ISNUMBER(N305))))</f>
        <v>0</v>
      </c>
      <c r="BP305" s="76" t="str">
        <f aca="false">IF(BO305,IF($AJ305,1,Constants!$B$22)*POWER(Constants!$B$23,MAX($AM305,0))*POWER(Constants!$B$24,MAX($AN305,0)),"")</f>
        <v/>
      </c>
      <c r="BQ305" s="74" t="str">
        <f aca="false">IF(OR($BK305&lt;&gt;Constants!$B$12,NOT($BO305)),"",IF(NOT($AO305),0,Constants!$B$19*IF($AQ305,1,MAX(0,MIN(1,(Constants!$B$20-N305)/Constants!$B$20)))))</f>
        <v/>
      </c>
      <c r="BR305" s="74" t="str">
        <f aca="false">IF(BQ305="","",BQ305*IF($AP305,1,Constants!$B$25)*BP305)</f>
        <v/>
      </c>
      <c r="BS305" s="74" t="str">
        <f aca="false">IF(OR($BK305&lt;&gt;Constants!$B$12,NOT($BO305)),"",IF(NOT($AO305),0,IF(NOT($AQ305),0,MAX(0,Constants!$B$21*(1-ABS(O305-$BM305)/$BM305)))))</f>
        <v/>
      </c>
      <c r="BT305" s="74" t="str">
        <f aca="false">IF(BS305="","",BS305*BP305)</f>
        <v/>
      </c>
      <c r="BU305" s="74" t="str">
        <f aca="false">IF(OR($BK305&lt;&gt;Constants!$B$12,NOT($BO305)),"",IF(OR(NOT($AO305),NOT($AP305)),0,MIN(Constants!$B$18,(Constants!$B$29*$AR305+Constants!$B$30*$AS305)*IF($AQ305,1,MAX(0,MIN(1,(Constants!$B$20-N305)/Constants!$B$20))))))</f>
        <v/>
      </c>
      <c r="BV305" s="74" t="str">
        <f aca="false">IF(BU305="","",BU305*BP305)</f>
        <v/>
      </c>
      <c r="BW305" s="75" t="str">
        <f aca="false">IF(OR($BK305&lt;&gt;Constants!$B$12,NOT($BO305)),"",BR305+BT305+BV305)</f>
        <v/>
      </c>
      <c r="BX305" s="73" t="str">
        <f aca="false">IF(OR($BK305&lt;&gt;Constants!$B$12,$AT305&lt;&gt;TRUE()),"",IF(NOT($AW305),TRUE(),IF($AY305="","",$AY305)))</f>
        <v/>
      </c>
      <c r="BY305" s="74" t="b">
        <f aca="false">IF(BX305="",FALSE(),IF(NOT($AW305),TRUE(),IF($AY305,ISNUMBER(X305),ISNUMBER(W305))))</f>
        <v>0</v>
      </c>
      <c r="BZ305" s="76" t="str">
        <f aca="false">IF(BY305,IF($AJ305,1,Constants!$B$22)*POWER(Constants!$B$23,MAX($AU305,0))*POWER(Constants!$B$24,MAX($AV305,0)),"")</f>
        <v/>
      </c>
      <c r="CA305" s="74" t="str">
        <f aca="false">IF(OR($BK305&lt;&gt;Constants!$B$12,NOT($BY305)),"",IF(NOT($AW305),0,Constants!$B$19*IF($AY305,1,MAX(0,MIN(1,(Constants!$B$20-W305)/Constants!$B$20)))))</f>
        <v/>
      </c>
      <c r="CB305" s="74" t="str">
        <f aca="false">IF(CA305="","",CA305*IF($AX305,1,Constants!$B$25)*BZ305)</f>
        <v/>
      </c>
      <c r="CC305" s="74" t="str">
        <f aca="false">IF(OR($BK305&lt;&gt;Constants!$B$12,NOT($BY305)),"",IF(NOT($AW305),0,IF(NOT($AY305),0,MAX(0,Constants!$B$21*(1-ABS(X305-$BM305)/$BM305)))))</f>
        <v/>
      </c>
      <c r="CD305" s="74" t="str">
        <f aca="false">IF(CC305="","",CC305*BZ305)</f>
        <v/>
      </c>
      <c r="CE305" s="74" t="str">
        <f aca="false">IF(OR($BK305&lt;&gt;Constants!$B$12,NOT($BY305)),"",IF(OR(NOT($AW305),NOT($AX305)),0,MIN(Constants!$B$18,(Constants!$B$29*$AZ305+Constants!$B$30*$BA305)*IF($AY305,1,MAX(0,MIN(1,(Constants!$B$20-W305)/Constants!$B$20))))))</f>
        <v/>
      </c>
      <c r="CF305" s="74" t="str">
        <f aca="false">IF(CE305="","",CE305*BZ305)</f>
        <v/>
      </c>
      <c r="CG305" s="75" t="str">
        <f aca="false">IF(OR($BK305&lt;&gt;Constants!$B$12,NOT($BY305)),"",CB305+CD305+CF305)</f>
        <v/>
      </c>
      <c r="CH305" s="73" t="b">
        <f aca="false">IF(OR(BN305="",BX305=""),TRUE(),BN305&lt;&gt;BX305)</f>
        <v>1</v>
      </c>
      <c r="CI305" s="74" t="str">
        <f aca="false">IF(OR($BK305&lt;&gt;Constants!$B$12,$BB305&lt;&gt;TRUE(),NOT($CH305)),"",IF(NOT($BE305),TRUE(),IF($BG305="","",$BG305)))</f>
        <v/>
      </c>
      <c r="CJ305" s="74" t="b">
        <f aca="false">IF(CI305="",FALSE(),IF(NOT($BE305),TRUE(),IF($BG305,ISNUMBER(AG305),ISNUMBER(AF305))))</f>
        <v>0</v>
      </c>
      <c r="CK305" s="76" t="str">
        <f aca="false">IF(CJ305,IF($AJ305,1,Constants!$B$22)*POWER(Constants!$B$23,MAX($BC305,0))*POWER(Constants!$B$24,MAX($BD305,0)),"")</f>
        <v/>
      </c>
      <c r="CL305" s="74" t="str">
        <f aca="false">IF(OR($BK305&lt;&gt;Constants!$B$12,NOT($CJ305)),"",IF(NOT($BE305),0,Constants!$B$19*IF($BG305,1,MAX(0,MIN(1,(Constants!$B$20-AF305)/Constants!$B$20)))))</f>
        <v/>
      </c>
      <c r="CM305" s="74" t="str">
        <f aca="false">IF(CL305="","",CL305*IF($BF305,1,Constants!$B$25)*CK305)</f>
        <v/>
      </c>
      <c r="CN305" s="74" t="str">
        <f aca="false">IF(OR($BK305&lt;&gt;Constants!$B$12,NOT($CJ305)),"",IF(NOT($BE305),0,IF(NOT($BG305),0,MAX(0,Constants!$B$21*(1-ABS(AG305-$BM305)/$BM305)))))</f>
        <v/>
      </c>
      <c r="CO305" s="74" t="str">
        <f aca="false">IF(CN305="","",CN305*CK305)</f>
        <v/>
      </c>
      <c r="CP305" s="74" t="str">
        <f aca="false">IF(OR($BK305&lt;&gt;Constants!$B$12,NOT($CJ305)),"",IF(OR(NOT($BE305),NOT($BF305)),0,MIN(Constants!$B$18,(Constants!$B$29*$BH305+Constants!$B$30*$BI305)*IF($BG305,1,MAX(0,MIN(1,(Constants!$B$20-AF305)/Constants!$B$20))))))</f>
        <v/>
      </c>
      <c r="CQ305" s="74" t="str">
        <f aca="false">IF(CP305="","",CP305*CK305)</f>
        <v/>
      </c>
      <c r="CR305" s="75" t="str">
        <f aca="false">IF(OR($BK305&lt;&gt;Constants!$B$12,NOT($CJ305)),"",CM305+CO305+CQ305)</f>
        <v/>
      </c>
      <c r="CS305" s="73" t="str">
        <f aca="false">IF(OR($BK305&lt;&gt;Constants!$B$12,ISBLANK($C305)),"",BW305)</f>
        <v/>
      </c>
      <c r="CT305" s="74" t="str">
        <f aca="false">IF(OR($BK305&lt;&gt;Constants!$B$12,ISBLANK($C305)),"",CG305)</f>
        <v/>
      </c>
      <c r="CU305" s="75" t="str">
        <f aca="false">IF(OR($BK305&lt;&gt;Constants!$B$12,ISBLANK($C305)),"",CR305)</f>
        <v/>
      </c>
      <c r="CV305" s="74" t="str">
        <f aca="false">IF(OR($BK305&lt;&gt;Constants!$B$12,ISBLANK($C305)),"",IF(COUNT(CS305:CU305)=0,0,MAX(CS305:CU305)))</f>
        <v/>
      </c>
      <c r="CW305" s="74" t="str">
        <f aca="false">IF($BK305&lt;&gt;Constants!$B$12,"",CV305)</f>
        <v/>
      </c>
      <c r="CX305" s="74" t="str">
        <f aca="false">IF(ISNUMBER(CW305), RANK(CW305,$CW$11:$CW$510), "")</f>
        <v/>
      </c>
      <c r="CY305" s="73" t="str">
        <f aca="false">IF(OR($BK305&lt;&gt;Constants!$B$12,ISBLANK($C305)),"",MAX(BT305,CD305,CO305))</f>
        <v/>
      </c>
      <c r="CZ305" s="74" t="str">
        <f aca="false">IF(ISNUMBER(CY305), RANK(CY305,CY$11:CY$510), "")</f>
        <v/>
      </c>
      <c r="DA305" s="74" t="str">
        <f aca="false">IF(OR($BK305&lt;&gt;Constants!$B$12,ISBLANK($C305)),"",MAX(AM305,AU305,IF($CH305,BC305,0)))</f>
        <v/>
      </c>
      <c r="DB305" s="74" t="str">
        <f aca="false">IF(ISNUMBER(DA305), RANK(DA305,DA$11:DA$510,1), "")</f>
        <v/>
      </c>
      <c r="DC305" s="74" t="str">
        <f aca="false">IF(OR($BK305&lt;&gt;Constants!$B$12,ISBLANK($C305)),"",MAX(BV305,CF305,CQ305))</f>
        <v/>
      </c>
      <c r="DD305" s="74" t="str">
        <f aca="false">IF(ISNUMBER(DC305),RANK(DC305,DC$11:DC$510),"")</f>
        <v/>
      </c>
      <c r="DE305" s="77" t="str">
        <f aca="false">IFERROR(IF(OR($BK305&lt;&gt;Constants!$B$12, ISBLANK($C305)),"",LARGE(CS305:CU305,2)), 0)</f>
        <v/>
      </c>
      <c r="DF305" s="75" t="str">
        <f aca="false">IF(ISNUMBER(DE305), RANK(DE305,DE$11:DE$510), "")</f>
        <v/>
      </c>
      <c r="DG305" s="74" t="str">
        <f aca="false">IF(ISBLANK($C305),"",IF(BK305=Constants!$B$12,RANK($CX305, $CX$11:$CX$510, 1)+
SUMPRODUCT(--($CX$11:$CX$510=$CX305),--($CZ305&gt;$CZ$11:$CZ$510))+
SUMPRODUCT(--($CX$11:$CX$510=$CX305),--($CZ305=$CZ$11:$CZ$510),--($DB305&gt;$DB$11:$DB$510))+
SUMPRODUCT(--($CX$11:$CX$510=$CX305),--($CZ305=$CZ$11:$CZ$510),--($DB305=$DB$11:$DB$510), --($DD305&gt;$DD$11:$DD$510))+
SUMPRODUCT(--($CX$11:$CX$510=$CX305),--($CZ305=$CZ$11:$CZ$510),--($DB305=$DB$11:$DB$510), --($DD305=$DD$11:$DD$510), --($DF305&gt;$DF$11:$DF$510))
,BK305)
)</f>
        <v/>
      </c>
      <c r="DH305" s="74" t="str">
        <f aca="false">IF(ISBLANK(C305),"",IF(BK305&lt;&gt;Constants!$B$12, BK305, CX305-DG305))</f>
        <v/>
      </c>
      <c r="DI305" s="75"/>
      <c r="DJ305" s="78"/>
      <c r="DK305" s="79" t="str">
        <f aca="false">IF(ISBLANK($C305),"",IF($BK305=Constants!$B$13,$BM305,""))</f>
        <v/>
      </c>
      <c r="DL305" s="78" t="str">
        <f aca="false">IF(ISBLANK($C305),"",IF($BK305&lt;&gt;Constants!$B$12,"",IF(COUNT($CS305:$CU305)=0,"",MATCH($CV305,$CS305:$CU305,0))))</f>
        <v/>
      </c>
      <c r="DM305" s="80" t="str">
        <f aca="false">IF(ISNUMBER($DL305),CHOOSE($DL305,$BR305,$CB305,$CM305),"")</f>
        <v/>
      </c>
      <c r="DN305" s="80" t="str">
        <f aca="false">IF(ISNUMBER($DL305),CHOOSE($DL305,$BT305,$CD305,$CO305),"")</f>
        <v/>
      </c>
      <c r="DO305" s="80" t="str">
        <f aca="false">IF(ISNUMBER($DL305),CHOOSE($DL305,$BV305,$CF305,$CQ305),"")</f>
        <v/>
      </c>
      <c r="DP305" s="81" t="str">
        <f aca="false">IF(ISBLANK(C305),"",IF(BK305&lt;&gt;Constants!$B$12, BK305 ,CW305))</f>
        <v/>
      </c>
      <c r="DQ305" s="82" t="str">
        <f aca="false">IF(ISBLANK($C305),"",IF($BK305&lt;&gt;Constants!$B$12,$BK305,$BL305))</f>
        <v/>
      </c>
      <c r="DR305" s="82" t="str">
        <f aca="false">IF(ISBLANK(C305),"",DH305)</f>
        <v/>
      </c>
      <c r="DS305" s="82" t="str">
        <f aca="false">IF(ISBLANK(C305),"",DG305)</f>
        <v/>
      </c>
      <c r="DT305" s="83" t="str">
        <f aca="false">IF(ISBLANK(C305),
  "",
IF(DS305=Constants!$B$9,COUNTA($C$11:$C510)+2,IF(DS305=Constants!$B$10,COUNTA($C$11:$C510)+1,IF(DS305=Constants!$B$11,COUNTA($C$11:$C510),DS305))))</f>
        <v/>
      </c>
      <c r="DU305" s="3"/>
      <c r="DV305" s="84" t="n">
        <f aca="false">IF(OR(ISNUMBER(DS305),DS305="DQ",DS305="P",DS305="NS"),
    1,
    0
)</f>
        <v>0</v>
      </c>
      <c r="DW305" s="84" t="n">
        <v>295</v>
      </c>
      <c r="DX305" s="84" t="str">
        <f aca="false">IF(ISBLANK($C305),"",IF(ISNUMBER(DT305),DT305+ROW($B305)/1000,""))</f>
        <v/>
      </c>
      <c r="DY305" s="84" t="str">
        <f aca="false">IF(ISNUMBER(DX305), RANK(DX305,DX$11:DX$510,1), "")</f>
        <v/>
      </c>
      <c r="DZ305" s="84" t="str">
        <f aca="false">IF(ISBLANK($C305),
    "",
    $B305
)</f>
        <v/>
      </c>
      <c r="EA305" s="84" t="str">
        <f aca="false">IF(ISBLANK($C305),
    "",
    $C305
)</f>
        <v/>
      </c>
      <c r="EB305" s="84" t="str">
        <f aca="false">IF(ISBLANK($C305),
    "",
    $D305
)</f>
        <v/>
      </c>
      <c r="EC305" s="84" t="str">
        <f aca="false">IF(ISBLANK($C305),"",$DQ305)</f>
        <v/>
      </c>
      <c r="ED305" s="86" t="str">
        <f aca="false">DP305</f>
        <v/>
      </c>
      <c r="EE305" s="84" t="str">
        <f aca="false">IF(ISBLANK($C305),
    "",
    DS305
)</f>
        <v/>
      </c>
      <c r="EF305" s="87" t="str">
        <f aca="false">IF(DW305&gt;DV$10,
    "",
    VLOOKUP(DW305,DY$11:EE803,7,FALSE())
)</f>
        <v/>
      </c>
      <c r="EG305" s="88" t="str">
        <f aca="false">IF(DW305&gt;DV$10,
    "",
    VLOOKUP(DW305,DY$11:EE803,2,FALSE())
)</f>
        <v/>
      </c>
      <c r="EH305" s="88" t="str">
        <f aca="false">IF(DW305&gt;DV$10,
    "",
    VLOOKUP(DW305,DY$11:EE803,3,FALSE())
)</f>
        <v/>
      </c>
      <c r="EI305" s="88" t="str">
        <f aca="false">IF(DW305&gt;DV$10,
    "",
    VLOOKUP(DW305,DY$11:EE803,4,FALSE())
)</f>
        <v/>
      </c>
      <c r="EJ305" s="89" t="str">
        <f aca="false">IF(DW305&gt;DV$10,
    "",
    VLOOKUP(DW305,DY$11:EE803,6,FALSE())
)</f>
        <v/>
      </c>
      <c r="EK305" s="59"/>
    </row>
    <row r="306" customFormat="false" ht="15.75" hidden="false" customHeight="false" outlineLevel="0" collapsed="false">
      <c r="A306" s="3"/>
      <c r="B306" s="155"/>
      <c r="C306" s="156"/>
      <c r="D306" s="96"/>
      <c r="E306" s="157"/>
      <c r="F306" s="148"/>
      <c r="G306" s="148"/>
      <c r="H306" s="149"/>
      <c r="I306" s="150"/>
      <c r="J306" s="151"/>
      <c r="K306" s="151"/>
      <c r="L306" s="151"/>
      <c r="M306" s="151"/>
      <c r="N306" s="152"/>
      <c r="O306" s="103"/>
      <c r="P306" s="148"/>
      <c r="Q306" s="149"/>
      <c r="R306" s="150"/>
      <c r="S306" s="151"/>
      <c r="T306" s="151"/>
      <c r="U306" s="151"/>
      <c r="V306" s="151"/>
      <c r="W306" s="152"/>
      <c r="X306" s="103"/>
      <c r="Y306" s="148"/>
      <c r="Z306" s="149"/>
      <c r="AA306" s="150"/>
      <c r="AB306" s="151"/>
      <c r="AC306" s="151"/>
      <c r="AD306" s="151"/>
      <c r="AE306" s="151"/>
      <c r="AF306" s="152"/>
      <c r="AG306" s="104"/>
      <c r="AH306" s="150"/>
      <c r="AI306" s="73"/>
      <c r="AJ306" s="73" t="str">
        <f aca="false">IF(ISBLANK($C306),
  "",
IF(E306=Constants!$B$7,
  TRUE(),
IF(E306=Constants!$B$8,
  FALSE(),
  TRUE()
)))</f>
        <v/>
      </c>
      <c r="AK306" s="74" t="str">
        <f aca="false">IF(ISBLANK($C306),"",IF(F306=Constants!$B$8,FALSE(),TRUE()))</f>
        <v/>
      </c>
      <c r="AL306" s="74" t="str">
        <f aca="false">IF(ISBLANK($C306),"",COUNTA($G306:$O306)&gt;0)</f>
        <v/>
      </c>
      <c r="AM306" s="74" t="str">
        <f aca="false">IF(OR(ISBLANK($C306),$AL306&lt;&gt;TRUE()),"",IF(ISBLANK(G306),Constants!$B$27,MAX(0,G306)))</f>
        <v/>
      </c>
      <c r="AN306" s="74" t="str">
        <f aca="false">IF(OR(ISBLANK($C306),$AL306&lt;&gt;TRUE()),"",IF(ISBLANK(H306),Constants!$B$28,MAX(0,H306)))</f>
        <v/>
      </c>
      <c r="AO306" s="74" t="str">
        <f aca="false">IF(OR(ISBLANK($C306),$AL306&lt;&gt;TRUE()),"",IF(J306=Constants!$B$7,TRUE(),IF(J306=Constants!$B$8,FALSE(),TRUE())))</f>
        <v/>
      </c>
      <c r="AP306" s="74" t="str">
        <f aca="false">IF(OR(ISBLANK($C306),$AL306&lt;&gt;TRUE()),"",IF(I306=Constants!$B$7,TRUE(),IF(I306=Constants!$B$8,FALSE(),TRUE())))</f>
        <v/>
      </c>
      <c r="AQ306" s="74" t="str">
        <f aca="false">IF(OR(ISBLANK($C306),$AL306&lt;&gt;TRUE()),"",IF(K306=Constants!$B$33,TRUE(),IF(K306=Constants!$B$34,FALSE(),IF(AND(ISNUMBER(O306),OR(ISBLANK(N306),N306=0)),TRUE(),IF(AND(ISBLANK(O306),ISNUMBER(N306),N306&lt;&gt;0),FALSE(),"")))))</f>
        <v/>
      </c>
      <c r="AR306" s="74" t="str">
        <f aca="false">IF(OR(ISBLANK($C306),$AL306&lt;&gt;TRUE()),"",IF(ISBLANK(L306),Constants!$B$35,MAX(0,MIN(Constants!$B$31,L306))))</f>
        <v/>
      </c>
      <c r="AS306" s="74" t="str">
        <f aca="false">IF(OR(ISBLANK($C306),$AL306&lt;&gt;TRUE()),"",IF(ISBLANK(M306),Constants!$B$35,MAX(0,MIN(Constants!$B$32,M306))))</f>
        <v/>
      </c>
      <c r="AT306" s="74" t="str">
        <f aca="false">IF(ISBLANK($C306),"",COUNTA($P306:$X306)&gt;0)</f>
        <v/>
      </c>
      <c r="AU306" s="74" t="str">
        <f aca="false">IF(OR(ISBLANK($C306),$AT306&lt;&gt;TRUE()),"",IF(ISBLANK(P306),Constants!$B$27,MAX(0,P306)))</f>
        <v/>
      </c>
      <c r="AV306" s="74" t="str">
        <f aca="false">IF(OR(ISBLANK($C306),$AT306&lt;&gt;TRUE()),"",IF(ISBLANK(Q306),Constants!$B$28,MAX(0,Q306)))</f>
        <v/>
      </c>
      <c r="AW306" s="74" t="str">
        <f aca="false">IF(OR(ISBLANK($C306),$AT306&lt;&gt;TRUE()),"",IF(S306=Constants!$B$7,TRUE(),IF(S306=Constants!$B$8,FALSE(),TRUE())))</f>
        <v/>
      </c>
      <c r="AX306" s="74" t="str">
        <f aca="false">IF(OR(ISBLANK($C306),$AT306&lt;&gt;TRUE()),"",IF(R306=Constants!$B$7,TRUE(),IF(R306=Constants!$B$8,FALSE(),TRUE())))</f>
        <v/>
      </c>
      <c r="AY306" s="74" t="str">
        <f aca="false">IF(OR(ISBLANK($C306),$AT306&lt;&gt;TRUE()),"",IF(T306=Constants!$B$33,TRUE(),IF(T306=Constants!$B$34,FALSE(),IF(AND(ISNUMBER(X306),OR(ISBLANK(W306),W306=0)),TRUE(),IF(AND(ISBLANK(X306),ISNUMBER(W306),W306&lt;&gt;0),FALSE(),"")))))</f>
        <v/>
      </c>
      <c r="AZ306" s="74" t="str">
        <f aca="false">IF(OR(ISBLANK($C306),$AT306&lt;&gt;TRUE()),"",IF(ISBLANK(U306),Constants!$B$35,MAX(0,MIN(Constants!$B$31,U306))))</f>
        <v/>
      </c>
      <c r="BA306" s="74" t="str">
        <f aca="false">IF(OR(ISBLANK($C306),$AT306&lt;&gt;TRUE()),"",IF(ISBLANK(V306),Constants!$B$35,MAX(0,MIN(Constants!$B$32,V306))))</f>
        <v/>
      </c>
      <c r="BB306" s="74" t="str">
        <f aca="false">IF(ISBLANK($C306),"",COUNTA($Y306:$AG306)&gt;0)</f>
        <v/>
      </c>
      <c r="BC306" s="74" t="str">
        <f aca="false">IF(OR(ISBLANK($C306),$BB306&lt;&gt;TRUE()),"",IF(ISBLANK(Y306),Constants!$B$27,MAX(0,Y306)))</f>
        <v/>
      </c>
      <c r="BD306" s="74" t="str">
        <f aca="false">IF(OR(ISBLANK($C306),$BB306&lt;&gt;TRUE()),"",IF(ISBLANK(Z306),Constants!$B$28,MAX(0,Z306)))</f>
        <v/>
      </c>
      <c r="BE306" s="74" t="str">
        <f aca="false">IF(OR(ISBLANK($C306),$BB306&lt;&gt;TRUE()),"",IF(AB306=Constants!$B$7,TRUE(),IF(AB306=Constants!$B$8,FALSE(),TRUE())))</f>
        <v/>
      </c>
      <c r="BF306" s="74" t="str">
        <f aca="false">IF(OR(ISBLANK($C306),$BB306&lt;&gt;TRUE()),"",IF(AA306=Constants!$B$7,TRUE(),IF(AA306=Constants!$B$8,FALSE(),TRUE())))</f>
        <v/>
      </c>
      <c r="BG306" s="74" t="str">
        <f aca="false">IF(OR(ISBLANK($C306),$BB306&lt;&gt;TRUE()),"",IF(AC306=Constants!$B$33,TRUE(),IF(AC306=Constants!$B$34,FALSE(),IF(AND(ISNUMBER(AG306),OR(ISBLANK(AF306),AF306=0)),TRUE(),IF(AND(ISBLANK(AG306),ISNUMBER(AF306),AF306&lt;&gt;0),FALSE(),"")))))</f>
        <v/>
      </c>
      <c r="BH306" s="74" t="str">
        <f aca="false">IF(OR(ISBLANK($C306),$BB306&lt;&gt;TRUE()),"",IF(ISBLANK(AD306),Constants!$B$35,MAX(0,MIN(Constants!$B$31,AD306))))</f>
        <v/>
      </c>
      <c r="BI306" s="74" t="str">
        <f aca="false">IF(OR(ISBLANK($C306),$BB306&lt;&gt;TRUE()),"",IF(ISBLANK(AE306),Constants!$B$35,MAX(0,MIN(Constants!$B$32,AE306))))</f>
        <v/>
      </c>
      <c r="BJ306" s="75" t="str">
        <f aca="false">IF(ISBLANK($C306),
  "",
IF(AH306=Constants!$B$7,
  TRUE(),
IF(AH306=Constants!$B$8,
  FALSE(),
  FALSE()
)))</f>
        <v/>
      </c>
      <c r="BK306" s="74" t="str">
        <f aca="false">IF(ISBLANK($C306),"",IF($BJ306,Constants!$B$9,IF(COUNTA($E306:$AH306)=0,Constants!$B$10,IF(NOT($AK306),Constants!$B$11,IF(AND(NOT(ISNUMBER($BM306)),COUNTA($O306,$X306,$AG306)&gt;0),Constants!$B$13,Constants!$B$12)))))</f>
        <v/>
      </c>
      <c r="BL306" s="74" t="str">
        <f aca="false">IF(ISBLANK($C306),"",IF($BK306&lt;&gt;Constants!$B$12,$BK306,Constants!$B$4))</f>
        <v/>
      </c>
      <c r="BM306" s="73" t="str">
        <f aca="false">IF(OR(ISBLANK($D$8), NOT(ISNUMBER($D$8))), Constants!$B$17,$D$8)</f>
        <v>ERROR: Set Target Time in cell D8</v>
      </c>
      <c r="BN306" s="73" t="str">
        <f aca="false">IF(OR($BK306&lt;&gt;Constants!$B$12,$AL306&lt;&gt;TRUE()),"",IF(NOT($AO306),TRUE(),IF($AQ306="","",$AQ306)))</f>
        <v/>
      </c>
      <c r="BO306" s="74" t="b">
        <f aca="false">IF(BN306="",FALSE(),IF(NOT($AO306),TRUE(),IF($AQ306,ISNUMBER(O306),ISNUMBER(N306))))</f>
        <v>0</v>
      </c>
      <c r="BP306" s="76" t="str">
        <f aca="false">IF(BO306,IF($AJ306,1,Constants!$B$22)*POWER(Constants!$B$23,MAX($AM306,0))*POWER(Constants!$B$24,MAX($AN306,0)),"")</f>
        <v/>
      </c>
      <c r="BQ306" s="74" t="str">
        <f aca="false">IF(OR($BK306&lt;&gt;Constants!$B$12,NOT($BO306)),"",IF(NOT($AO306),0,Constants!$B$19*IF($AQ306,1,MAX(0,MIN(1,(Constants!$B$20-N306)/Constants!$B$20)))))</f>
        <v/>
      </c>
      <c r="BR306" s="74" t="str">
        <f aca="false">IF(BQ306="","",BQ306*IF($AP306,1,Constants!$B$25)*BP306)</f>
        <v/>
      </c>
      <c r="BS306" s="74" t="str">
        <f aca="false">IF(OR($BK306&lt;&gt;Constants!$B$12,NOT($BO306)),"",IF(NOT($AO306),0,IF(NOT($AQ306),0,MAX(0,Constants!$B$21*(1-ABS(O306-$BM306)/$BM306)))))</f>
        <v/>
      </c>
      <c r="BT306" s="74" t="str">
        <f aca="false">IF(BS306="","",BS306*BP306)</f>
        <v/>
      </c>
      <c r="BU306" s="74" t="str">
        <f aca="false">IF(OR($BK306&lt;&gt;Constants!$B$12,NOT($BO306)),"",IF(OR(NOT($AO306),NOT($AP306)),0,MIN(Constants!$B$18,(Constants!$B$29*$AR306+Constants!$B$30*$AS306)*IF($AQ306,1,MAX(0,MIN(1,(Constants!$B$20-N306)/Constants!$B$20))))))</f>
        <v/>
      </c>
      <c r="BV306" s="74" t="str">
        <f aca="false">IF(BU306="","",BU306*BP306)</f>
        <v/>
      </c>
      <c r="BW306" s="75" t="str">
        <f aca="false">IF(OR($BK306&lt;&gt;Constants!$B$12,NOT($BO306)),"",BR306+BT306+BV306)</f>
        <v/>
      </c>
      <c r="BX306" s="73" t="str">
        <f aca="false">IF(OR($BK306&lt;&gt;Constants!$B$12,$AT306&lt;&gt;TRUE()),"",IF(NOT($AW306),TRUE(),IF($AY306="","",$AY306)))</f>
        <v/>
      </c>
      <c r="BY306" s="74" t="b">
        <f aca="false">IF(BX306="",FALSE(),IF(NOT($AW306),TRUE(),IF($AY306,ISNUMBER(X306),ISNUMBER(W306))))</f>
        <v>0</v>
      </c>
      <c r="BZ306" s="76" t="str">
        <f aca="false">IF(BY306,IF($AJ306,1,Constants!$B$22)*POWER(Constants!$B$23,MAX($AU306,0))*POWER(Constants!$B$24,MAX($AV306,0)),"")</f>
        <v/>
      </c>
      <c r="CA306" s="74" t="str">
        <f aca="false">IF(OR($BK306&lt;&gt;Constants!$B$12,NOT($BY306)),"",IF(NOT($AW306),0,Constants!$B$19*IF($AY306,1,MAX(0,MIN(1,(Constants!$B$20-W306)/Constants!$B$20)))))</f>
        <v/>
      </c>
      <c r="CB306" s="74" t="str">
        <f aca="false">IF(CA306="","",CA306*IF($AX306,1,Constants!$B$25)*BZ306)</f>
        <v/>
      </c>
      <c r="CC306" s="74" t="str">
        <f aca="false">IF(OR($BK306&lt;&gt;Constants!$B$12,NOT($BY306)),"",IF(NOT($AW306),0,IF(NOT($AY306),0,MAX(0,Constants!$B$21*(1-ABS(X306-$BM306)/$BM306)))))</f>
        <v/>
      </c>
      <c r="CD306" s="74" t="str">
        <f aca="false">IF(CC306="","",CC306*BZ306)</f>
        <v/>
      </c>
      <c r="CE306" s="74" t="str">
        <f aca="false">IF(OR($BK306&lt;&gt;Constants!$B$12,NOT($BY306)),"",IF(OR(NOT($AW306),NOT($AX306)),0,MIN(Constants!$B$18,(Constants!$B$29*$AZ306+Constants!$B$30*$BA306)*IF($AY306,1,MAX(0,MIN(1,(Constants!$B$20-W306)/Constants!$B$20))))))</f>
        <v/>
      </c>
      <c r="CF306" s="74" t="str">
        <f aca="false">IF(CE306="","",CE306*BZ306)</f>
        <v/>
      </c>
      <c r="CG306" s="75" t="str">
        <f aca="false">IF(OR($BK306&lt;&gt;Constants!$B$12,NOT($BY306)),"",CB306+CD306+CF306)</f>
        <v/>
      </c>
      <c r="CH306" s="73" t="b">
        <f aca="false">IF(OR(BN306="",BX306=""),TRUE(),BN306&lt;&gt;BX306)</f>
        <v>1</v>
      </c>
      <c r="CI306" s="74" t="str">
        <f aca="false">IF(OR($BK306&lt;&gt;Constants!$B$12,$BB306&lt;&gt;TRUE(),NOT($CH306)),"",IF(NOT($BE306),TRUE(),IF($BG306="","",$BG306)))</f>
        <v/>
      </c>
      <c r="CJ306" s="74" t="b">
        <f aca="false">IF(CI306="",FALSE(),IF(NOT($BE306),TRUE(),IF($BG306,ISNUMBER(AG306),ISNUMBER(AF306))))</f>
        <v>0</v>
      </c>
      <c r="CK306" s="76" t="str">
        <f aca="false">IF(CJ306,IF($AJ306,1,Constants!$B$22)*POWER(Constants!$B$23,MAX($BC306,0))*POWER(Constants!$B$24,MAX($BD306,0)),"")</f>
        <v/>
      </c>
      <c r="CL306" s="74" t="str">
        <f aca="false">IF(OR($BK306&lt;&gt;Constants!$B$12,NOT($CJ306)),"",IF(NOT($BE306),0,Constants!$B$19*IF($BG306,1,MAX(0,MIN(1,(Constants!$B$20-AF306)/Constants!$B$20)))))</f>
        <v/>
      </c>
      <c r="CM306" s="74" t="str">
        <f aca="false">IF(CL306="","",CL306*IF($BF306,1,Constants!$B$25)*CK306)</f>
        <v/>
      </c>
      <c r="CN306" s="74" t="str">
        <f aca="false">IF(OR($BK306&lt;&gt;Constants!$B$12,NOT($CJ306)),"",IF(NOT($BE306),0,IF(NOT($BG306),0,MAX(0,Constants!$B$21*(1-ABS(AG306-$BM306)/$BM306)))))</f>
        <v/>
      </c>
      <c r="CO306" s="74" t="str">
        <f aca="false">IF(CN306="","",CN306*CK306)</f>
        <v/>
      </c>
      <c r="CP306" s="74" t="str">
        <f aca="false">IF(OR($BK306&lt;&gt;Constants!$B$12,NOT($CJ306)),"",IF(OR(NOT($BE306),NOT($BF306)),0,MIN(Constants!$B$18,(Constants!$B$29*$BH306+Constants!$B$30*$BI306)*IF($BG306,1,MAX(0,MIN(1,(Constants!$B$20-AF306)/Constants!$B$20))))))</f>
        <v/>
      </c>
      <c r="CQ306" s="74" t="str">
        <f aca="false">IF(CP306="","",CP306*CK306)</f>
        <v/>
      </c>
      <c r="CR306" s="75" t="str">
        <f aca="false">IF(OR($BK306&lt;&gt;Constants!$B$12,NOT($CJ306)),"",CM306+CO306+CQ306)</f>
        <v/>
      </c>
      <c r="CS306" s="73" t="str">
        <f aca="false">IF(OR($BK306&lt;&gt;Constants!$B$12,ISBLANK($C306)),"",BW306)</f>
        <v/>
      </c>
      <c r="CT306" s="74" t="str">
        <f aca="false">IF(OR($BK306&lt;&gt;Constants!$B$12,ISBLANK($C306)),"",CG306)</f>
        <v/>
      </c>
      <c r="CU306" s="75" t="str">
        <f aca="false">IF(OR($BK306&lt;&gt;Constants!$B$12,ISBLANK($C306)),"",CR306)</f>
        <v/>
      </c>
      <c r="CV306" s="74" t="str">
        <f aca="false">IF(OR($BK306&lt;&gt;Constants!$B$12,ISBLANK($C306)),"",IF(COUNT(CS306:CU306)=0,0,MAX(CS306:CU306)))</f>
        <v/>
      </c>
      <c r="CW306" s="74" t="str">
        <f aca="false">IF($BK306&lt;&gt;Constants!$B$12,"",CV306)</f>
        <v/>
      </c>
      <c r="CX306" s="74" t="str">
        <f aca="false">IF(ISNUMBER(CW306), RANK(CW306,$CW$11:$CW$510), "")</f>
        <v/>
      </c>
      <c r="CY306" s="73" t="str">
        <f aca="false">IF(OR($BK306&lt;&gt;Constants!$B$12,ISBLANK($C306)),"",MAX(BT306,CD306,CO306))</f>
        <v/>
      </c>
      <c r="CZ306" s="74" t="str">
        <f aca="false">IF(ISNUMBER(CY306), RANK(CY306,CY$11:CY$510), "")</f>
        <v/>
      </c>
      <c r="DA306" s="74" t="str">
        <f aca="false">IF(OR($BK306&lt;&gt;Constants!$B$12,ISBLANK($C306)),"",MAX(AM306,AU306,IF($CH306,BC306,0)))</f>
        <v/>
      </c>
      <c r="DB306" s="74" t="str">
        <f aca="false">IF(ISNUMBER(DA306), RANK(DA306,DA$11:DA$510,1), "")</f>
        <v/>
      </c>
      <c r="DC306" s="74" t="str">
        <f aca="false">IF(OR($BK306&lt;&gt;Constants!$B$12,ISBLANK($C306)),"",MAX(BV306,CF306,CQ306))</f>
        <v/>
      </c>
      <c r="DD306" s="74" t="str">
        <f aca="false">IF(ISNUMBER(DC306),RANK(DC306,DC$11:DC$510),"")</f>
        <v/>
      </c>
      <c r="DE306" s="77" t="str">
        <f aca="false">IFERROR(IF(OR($BK306&lt;&gt;Constants!$B$12, ISBLANK($C306)),"",LARGE(CS306:CU306,2)), 0)</f>
        <v/>
      </c>
      <c r="DF306" s="75" t="str">
        <f aca="false">IF(ISNUMBER(DE306), RANK(DE306,DE$11:DE$510), "")</f>
        <v/>
      </c>
      <c r="DG306" s="74" t="str">
        <f aca="false">IF(ISBLANK($C306),"",IF(BK306=Constants!$B$12,RANK($CX306, $CX$11:$CX$510, 1)+
SUMPRODUCT(--($CX$11:$CX$510=$CX306),--($CZ306&gt;$CZ$11:$CZ$510))+
SUMPRODUCT(--($CX$11:$CX$510=$CX306),--($CZ306=$CZ$11:$CZ$510),--($DB306&gt;$DB$11:$DB$510))+
SUMPRODUCT(--($CX$11:$CX$510=$CX306),--($CZ306=$CZ$11:$CZ$510),--($DB306=$DB$11:$DB$510), --($DD306&gt;$DD$11:$DD$510))+
SUMPRODUCT(--($CX$11:$CX$510=$CX306),--($CZ306=$CZ$11:$CZ$510),--($DB306=$DB$11:$DB$510), --($DD306=$DD$11:$DD$510), --($DF306&gt;$DF$11:$DF$510))
,BK306)
)</f>
        <v/>
      </c>
      <c r="DH306" s="74" t="str">
        <f aca="false">IF(ISBLANK(C306),"",IF(BK306&lt;&gt;Constants!$B$12, BK306, CX306-DG306))</f>
        <v/>
      </c>
      <c r="DI306" s="75"/>
      <c r="DJ306" s="78"/>
      <c r="DK306" s="79" t="str">
        <f aca="false">IF(ISBLANK($C306),"",IF($BK306=Constants!$B$13,$BM306,""))</f>
        <v/>
      </c>
      <c r="DL306" s="78" t="str">
        <f aca="false">IF(ISBLANK($C306),"",IF($BK306&lt;&gt;Constants!$B$12,"",IF(COUNT($CS306:$CU306)=0,"",MATCH($CV306,$CS306:$CU306,0))))</f>
        <v/>
      </c>
      <c r="DM306" s="80" t="str">
        <f aca="false">IF(ISNUMBER($DL306),CHOOSE($DL306,$BR306,$CB306,$CM306),"")</f>
        <v/>
      </c>
      <c r="DN306" s="80" t="str">
        <f aca="false">IF(ISNUMBER($DL306),CHOOSE($DL306,$BT306,$CD306,$CO306),"")</f>
        <v/>
      </c>
      <c r="DO306" s="80" t="str">
        <f aca="false">IF(ISNUMBER($DL306),CHOOSE($DL306,$BV306,$CF306,$CQ306),"")</f>
        <v/>
      </c>
      <c r="DP306" s="81" t="str">
        <f aca="false">IF(ISBLANK(C306),"",IF(BK306&lt;&gt;Constants!$B$12, BK306 ,CW306))</f>
        <v/>
      </c>
      <c r="DQ306" s="82" t="str">
        <f aca="false">IF(ISBLANK($C306),"",IF($BK306&lt;&gt;Constants!$B$12,$BK306,$BL306))</f>
        <v/>
      </c>
      <c r="DR306" s="82" t="str">
        <f aca="false">IF(ISBLANK(C306),"",DH306)</f>
        <v/>
      </c>
      <c r="DS306" s="82" t="str">
        <f aca="false">IF(ISBLANK(C306),"",DG306)</f>
        <v/>
      </c>
      <c r="DT306" s="83" t="str">
        <f aca="false">IF(ISBLANK(C306),
  "",
IF(DS306=Constants!$B$9,COUNTA($C$11:$C510)+2,IF(DS306=Constants!$B$10,COUNTA($C$11:$C510)+1,IF(DS306=Constants!$B$11,COUNTA($C$11:$C510),DS306))))</f>
        <v/>
      </c>
      <c r="DU306" s="3"/>
      <c r="DV306" s="84" t="n">
        <f aca="false">IF(OR(ISNUMBER(DS306),DS306="DQ",DS306="P",DS306="NS"),
    1,
    0
)</f>
        <v>0</v>
      </c>
      <c r="DW306" s="84" t="n">
        <v>296</v>
      </c>
      <c r="DX306" s="84" t="str">
        <f aca="false">IF(ISBLANK($C306),"",IF(ISNUMBER(DT306),DT306+ROW($B306)/1000,""))</f>
        <v/>
      </c>
      <c r="DY306" s="84" t="str">
        <f aca="false">IF(ISNUMBER(DX306), RANK(DX306,DX$11:DX$510,1), "")</f>
        <v/>
      </c>
      <c r="DZ306" s="84" t="str">
        <f aca="false">IF(ISBLANK($C306),
    "",
    $B306
)</f>
        <v/>
      </c>
      <c r="EA306" s="84" t="str">
        <f aca="false">IF(ISBLANK($C306),
    "",
    $C306
)</f>
        <v/>
      </c>
      <c r="EB306" s="84" t="str">
        <f aca="false">IF(ISBLANK($C306),
    "",
    $D306
)</f>
        <v/>
      </c>
      <c r="EC306" s="84" t="str">
        <f aca="false">IF(ISBLANK($C306),"",$DQ306)</f>
        <v/>
      </c>
      <c r="ED306" s="86" t="str">
        <f aca="false">DP306</f>
        <v/>
      </c>
      <c r="EE306" s="84" t="str">
        <f aca="false">IF(ISBLANK($C306),
    "",
    DS306
)</f>
        <v/>
      </c>
      <c r="EF306" s="87" t="str">
        <f aca="false">IF(DW306&gt;DV$10,
    "",
    VLOOKUP(DW306,DY$11:EE804,7,FALSE())
)</f>
        <v/>
      </c>
      <c r="EG306" s="88" t="str">
        <f aca="false">IF(DW306&gt;DV$10,
    "",
    VLOOKUP(DW306,DY$11:EE804,2,FALSE())
)</f>
        <v/>
      </c>
      <c r="EH306" s="88" t="str">
        <f aca="false">IF(DW306&gt;DV$10,
    "",
    VLOOKUP(DW306,DY$11:EE804,3,FALSE())
)</f>
        <v/>
      </c>
      <c r="EI306" s="88" t="str">
        <f aca="false">IF(DW306&gt;DV$10,
    "",
    VLOOKUP(DW306,DY$11:EE804,4,FALSE())
)</f>
        <v/>
      </c>
      <c r="EJ306" s="89" t="str">
        <f aca="false">IF(DW306&gt;DV$10,
    "",
    VLOOKUP(DW306,DY$11:EE804,6,FALSE())
)</f>
        <v/>
      </c>
      <c r="EK306" s="59"/>
    </row>
    <row r="307" customFormat="false" ht="15.75" hidden="false" customHeight="false" outlineLevel="0" collapsed="false">
      <c r="A307" s="3"/>
      <c r="B307" s="155"/>
      <c r="C307" s="156"/>
      <c r="D307" s="96"/>
      <c r="E307" s="157"/>
      <c r="F307" s="148"/>
      <c r="G307" s="148"/>
      <c r="H307" s="149"/>
      <c r="I307" s="150"/>
      <c r="J307" s="151"/>
      <c r="K307" s="151"/>
      <c r="L307" s="151"/>
      <c r="M307" s="151"/>
      <c r="N307" s="152"/>
      <c r="O307" s="103"/>
      <c r="P307" s="148"/>
      <c r="Q307" s="149"/>
      <c r="R307" s="150"/>
      <c r="S307" s="151"/>
      <c r="T307" s="151"/>
      <c r="U307" s="151"/>
      <c r="V307" s="151"/>
      <c r="W307" s="152"/>
      <c r="X307" s="103"/>
      <c r="Y307" s="148"/>
      <c r="Z307" s="149"/>
      <c r="AA307" s="150"/>
      <c r="AB307" s="151"/>
      <c r="AC307" s="151"/>
      <c r="AD307" s="151"/>
      <c r="AE307" s="151"/>
      <c r="AF307" s="152"/>
      <c r="AG307" s="104"/>
      <c r="AH307" s="150"/>
      <c r="AI307" s="73"/>
      <c r="AJ307" s="73" t="str">
        <f aca="false">IF(ISBLANK($C307),
  "",
IF(E307=Constants!$B$7,
  TRUE(),
IF(E307=Constants!$B$8,
  FALSE(),
  TRUE()
)))</f>
        <v/>
      </c>
      <c r="AK307" s="74" t="str">
        <f aca="false">IF(ISBLANK($C307),"",IF(F307=Constants!$B$8,FALSE(),TRUE()))</f>
        <v/>
      </c>
      <c r="AL307" s="74" t="str">
        <f aca="false">IF(ISBLANK($C307),"",COUNTA($G307:$O307)&gt;0)</f>
        <v/>
      </c>
      <c r="AM307" s="74" t="str">
        <f aca="false">IF(OR(ISBLANK($C307),$AL307&lt;&gt;TRUE()),"",IF(ISBLANK(G307),Constants!$B$27,MAX(0,G307)))</f>
        <v/>
      </c>
      <c r="AN307" s="74" t="str">
        <f aca="false">IF(OR(ISBLANK($C307),$AL307&lt;&gt;TRUE()),"",IF(ISBLANK(H307),Constants!$B$28,MAX(0,H307)))</f>
        <v/>
      </c>
      <c r="AO307" s="74" t="str">
        <f aca="false">IF(OR(ISBLANK($C307),$AL307&lt;&gt;TRUE()),"",IF(J307=Constants!$B$7,TRUE(),IF(J307=Constants!$B$8,FALSE(),TRUE())))</f>
        <v/>
      </c>
      <c r="AP307" s="74" t="str">
        <f aca="false">IF(OR(ISBLANK($C307),$AL307&lt;&gt;TRUE()),"",IF(I307=Constants!$B$7,TRUE(),IF(I307=Constants!$B$8,FALSE(),TRUE())))</f>
        <v/>
      </c>
      <c r="AQ307" s="74" t="str">
        <f aca="false">IF(OR(ISBLANK($C307),$AL307&lt;&gt;TRUE()),"",IF(K307=Constants!$B$33,TRUE(),IF(K307=Constants!$B$34,FALSE(),IF(AND(ISNUMBER(O307),OR(ISBLANK(N307),N307=0)),TRUE(),IF(AND(ISBLANK(O307),ISNUMBER(N307),N307&lt;&gt;0),FALSE(),"")))))</f>
        <v/>
      </c>
      <c r="AR307" s="74" t="str">
        <f aca="false">IF(OR(ISBLANK($C307),$AL307&lt;&gt;TRUE()),"",IF(ISBLANK(L307),Constants!$B$35,MAX(0,MIN(Constants!$B$31,L307))))</f>
        <v/>
      </c>
      <c r="AS307" s="74" t="str">
        <f aca="false">IF(OR(ISBLANK($C307),$AL307&lt;&gt;TRUE()),"",IF(ISBLANK(M307),Constants!$B$35,MAX(0,MIN(Constants!$B$32,M307))))</f>
        <v/>
      </c>
      <c r="AT307" s="74" t="str">
        <f aca="false">IF(ISBLANK($C307),"",COUNTA($P307:$X307)&gt;0)</f>
        <v/>
      </c>
      <c r="AU307" s="74" t="str">
        <f aca="false">IF(OR(ISBLANK($C307),$AT307&lt;&gt;TRUE()),"",IF(ISBLANK(P307),Constants!$B$27,MAX(0,P307)))</f>
        <v/>
      </c>
      <c r="AV307" s="74" t="str">
        <f aca="false">IF(OR(ISBLANK($C307),$AT307&lt;&gt;TRUE()),"",IF(ISBLANK(Q307),Constants!$B$28,MAX(0,Q307)))</f>
        <v/>
      </c>
      <c r="AW307" s="74" t="str">
        <f aca="false">IF(OR(ISBLANK($C307),$AT307&lt;&gt;TRUE()),"",IF(S307=Constants!$B$7,TRUE(),IF(S307=Constants!$B$8,FALSE(),TRUE())))</f>
        <v/>
      </c>
      <c r="AX307" s="74" t="str">
        <f aca="false">IF(OR(ISBLANK($C307),$AT307&lt;&gt;TRUE()),"",IF(R307=Constants!$B$7,TRUE(),IF(R307=Constants!$B$8,FALSE(),TRUE())))</f>
        <v/>
      </c>
      <c r="AY307" s="74" t="str">
        <f aca="false">IF(OR(ISBLANK($C307),$AT307&lt;&gt;TRUE()),"",IF(T307=Constants!$B$33,TRUE(),IF(T307=Constants!$B$34,FALSE(),IF(AND(ISNUMBER(X307),OR(ISBLANK(W307),W307=0)),TRUE(),IF(AND(ISBLANK(X307),ISNUMBER(W307),W307&lt;&gt;0),FALSE(),"")))))</f>
        <v/>
      </c>
      <c r="AZ307" s="74" t="str">
        <f aca="false">IF(OR(ISBLANK($C307),$AT307&lt;&gt;TRUE()),"",IF(ISBLANK(U307),Constants!$B$35,MAX(0,MIN(Constants!$B$31,U307))))</f>
        <v/>
      </c>
      <c r="BA307" s="74" t="str">
        <f aca="false">IF(OR(ISBLANK($C307),$AT307&lt;&gt;TRUE()),"",IF(ISBLANK(V307),Constants!$B$35,MAX(0,MIN(Constants!$B$32,V307))))</f>
        <v/>
      </c>
      <c r="BB307" s="74" t="str">
        <f aca="false">IF(ISBLANK($C307),"",COUNTA($Y307:$AG307)&gt;0)</f>
        <v/>
      </c>
      <c r="BC307" s="74" t="str">
        <f aca="false">IF(OR(ISBLANK($C307),$BB307&lt;&gt;TRUE()),"",IF(ISBLANK(Y307),Constants!$B$27,MAX(0,Y307)))</f>
        <v/>
      </c>
      <c r="BD307" s="74" t="str">
        <f aca="false">IF(OR(ISBLANK($C307),$BB307&lt;&gt;TRUE()),"",IF(ISBLANK(Z307),Constants!$B$28,MAX(0,Z307)))</f>
        <v/>
      </c>
      <c r="BE307" s="74" t="str">
        <f aca="false">IF(OR(ISBLANK($C307),$BB307&lt;&gt;TRUE()),"",IF(AB307=Constants!$B$7,TRUE(),IF(AB307=Constants!$B$8,FALSE(),TRUE())))</f>
        <v/>
      </c>
      <c r="BF307" s="74" t="str">
        <f aca="false">IF(OR(ISBLANK($C307),$BB307&lt;&gt;TRUE()),"",IF(AA307=Constants!$B$7,TRUE(),IF(AA307=Constants!$B$8,FALSE(),TRUE())))</f>
        <v/>
      </c>
      <c r="BG307" s="74" t="str">
        <f aca="false">IF(OR(ISBLANK($C307),$BB307&lt;&gt;TRUE()),"",IF(AC307=Constants!$B$33,TRUE(),IF(AC307=Constants!$B$34,FALSE(),IF(AND(ISNUMBER(AG307),OR(ISBLANK(AF307),AF307=0)),TRUE(),IF(AND(ISBLANK(AG307),ISNUMBER(AF307),AF307&lt;&gt;0),FALSE(),"")))))</f>
        <v/>
      </c>
      <c r="BH307" s="74" t="str">
        <f aca="false">IF(OR(ISBLANK($C307),$BB307&lt;&gt;TRUE()),"",IF(ISBLANK(AD307),Constants!$B$35,MAX(0,MIN(Constants!$B$31,AD307))))</f>
        <v/>
      </c>
      <c r="BI307" s="74" t="str">
        <f aca="false">IF(OR(ISBLANK($C307),$BB307&lt;&gt;TRUE()),"",IF(ISBLANK(AE307),Constants!$B$35,MAX(0,MIN(Constants!$B$32,AE307))))</f>
        <v/>
      </c>
      <c r="BJ307" s="75" t="str">
        <f aca="false">IF(ISBLANK($C307),
  "",
IF(AH307=Constants!$B$7,
  TRUE(),
IF(AH307=Constants!$B$8,
  FALSE(),
  FALSE()
)))</f>
        <v/>
      </c>
      <c r="BK307" s="74" t="str">
        <f aca="false">IF(ISBLANK($C307),"",IF($BJ307,Constants!$B$9,IF(COUNTA($E307:$AH307)=0,Constants!$B$10,IF(NOT($AK307),Constants!$B$11,IF(AND(NOT(ISNUMBER($BM307)),COUNTA($O307,$X307,$AG307)&gt;0),Constants!$B$13,Constants!$B$12)))))</f>
        <v/>
      </c>
      <c r="BL307" s="74" t="str">
        <f aca="false">IF(ISBLANK($C307),"",IF($BK307&lt;&gt;Constants!$B$12,$BK307,Constants!$B$4))</f>
        <v/>
      </c>
      <c r="BM307" s="73" t="str">
        <f aca="false">IF(OR(ISBLANK($D$8), NOT(ISNUMBER($D$8))), Constants!$B$17,$D$8)</f>
        <v>ERROR: Set Target Time in cell D8</v>
      </c>
      <c r="BN307" s="73" t="str">
        <f aca="false">IF(OR($BK307&lt;&gt;Constants!$B$12,$AL307&lt;&gt;TRUE()),"",IF(NOT($AO307),TRUE(),IF($AQ307="","",$AQ307)))</f>
        <v/>
      </c>
      <c r="BO307" s="74" t="b">
        <f aca="false">IF(BN307="",FALSE(),IF(NOT($AO307),TRUE(),IF($AQ307,ISNUMBER(O307),ISNUMBER(N307))))</f>
        <v>0</v>
      </c>
      <c r="BP307" s="76" t="str">
        <f aca="false">IF(BO307,IF($AJ307,1,Constants!$B$22)*POWER(Constants!$B$23,MAX($AM307,0))*POWER(Constants!$B$24,MAX($AN307,0)),"")</f>
        <v/>
      </c>
      <c r="BQ307" s="74" t="str">
        <f aca="false">IF(OR($BK307&lt;&gt;Constants!$B$12,NOT($BO307)),"",IF(NOT($AO307),0,Constants!$B$19*IF($AQ307,1,MAX(0,MIN(1,(Constants!$B$20-N307)/Constants!$B$20)))))</f>
        <v/>
      </c>
      <c r="BR307" s="74" t="str">
        <f aca="false">IF(BQ307="","",BQ307*IF($AP307,1,Constants!$B$25)*BP307)</f>
        <v/>
      </c>
      <c r="BS307" s="74" t="str">
        <f aca="false">IF(OR($BK307&lt;&gt;Constants!$B$12,NOT($BO307)),"",IF(NOT($AO307),0,IF(NOT($AQ307),0,MAX(0,Constants!$B$21*(1-ABS(O307-$BM307)/$BM307)))))</f>
        <v/>
      </c>
      <c r="BT307" s="74" t="str">
        <f aca="false">IF(BS307="","",BS307*BP307)</f>
        <v/>
      </c>
      <c r="BU307" s="74" t="str">
        <f aca="false">IF(OR($BK307&lt;&gt;Constants!$B$12,NOT($BO307)),"",IF(OR(NOT($AO307),NOT($AP307)),0,MIN(Constants!$B$18,(Constants!$B$29*$AR307+Constants!$B$30*$AS307)*IF($AQ307,1,MAX(0,MIN(1,(Constants!$B$20-N307)/Constants!$B$20))))))</f>
        <v/>
      </c>
      <c r="BV307" s="74" t="str">
        <f aca="false">IF(BU307="","",BU307*BP307)</f>
        <v/>
      </c>
      <c r="BW307" s="75" t="str">
        <f aca="false">IF(OR($BK307&lt;&gt;Constants!$B$12,NOT($BO307)),"",BR307+BT307+BV307)</f>
        <v/>
      </c>
      <c r="BX307" s="73" t="str">
        <f aca="false">IF(OR($BK307&lt;&gt;Constants!$B$12,$AT307&lt;&gt;TRUE()),"",IF(NOT($AW307),TRUE(),IF($AY307="","",$AY307)))</f>
        <v/>
      </c>
      <c r="BY307" s="74" t="b">
        <f aca="false">IF(BX307="",FALSE(),IF(NOT($AW307),TRUE(),IF($AY307,ISNUMBER(X307),ISNUMBER(W307))))</f>
        <v>0</v>
      </c>
      <c r="BZ307" s="76" t="str">
        <f aca="false">IF(BY307,IF($AJ307,1,Constants!$B$22)*POWER(Constants!$B$23,MAX($AU307,0))*POWER(Constants!$B$24,MAX($AV307,0)),"")</f>
        <v/>
      </c>
      <c r="CA307" s="74" t="str">
        <f aca="false">IF(OR($BK307&lt;&gt;Constants!$B$12,NOT($BY307)),"",IF(NOT($AW307),0,Constants!$B$19*IF($AY307,1,MAX(0,MIN(1,(Constants!$B$20-W307)/Constants!$B$20)))))</f>
        <v/>
      </c>
      <c r="CB307" s="74" t="str">
        <f aca="false">IF(CA307="","",CA307*IF($AX307,1,Constants!$B$25)*BZ307)</f>
        <v/>
      </c>
      <c r="CC307" s="74" t="str">
        <f aca="false">IF(OR($BK307&lt;&gt;Constants!$B$12,NOT($BY307)),"",IF(NOT($AW307),0,IF(NOT($AY307),0,MAX(0,Constants!$B$21*(1-ABS(X307-$BM307)/$BM307)))))</f>
        <v/>
      </c>
      <c r="CD307" s="74" t="str">
        <f aca="false">IF(CC307="","",CC307*BZ307)</f>
        <v/>
      </c>
      <c r="CE307" s="74" t="str">
        <f aca="false">IF(OR($BK307&lt;&gt;Constants!$B$12,NOT($BY307)),"",IF(OR(NOT($AW307),NOT($AX307)),0,MIN(Constants!$B$18,(Constants!$B$29*$AZ307+Constants!$B$30*$BA307)*IF($AY307,1,MAX(0,MIN(1,(Constants!$B$20-W307)/Constants!$B$20))))))</f>
        <v/>
      </c>
      <c r="CF307" s="74" t="str">
        <f aca="false">IF(CE307="","",CE307*BZ307)</f>
        <v/>
      </c>
      <c r="CG307" s="75" t="str">
        <f aca="false">IF(OR($BK307&lt;&gt;Constants!$B$12,NOT($BY307)),"",CB307+CD307+CF307)</f>
        <v/>
      </c>
      <c r="CH307" s="73" t="b">
        <f aca="false">IF(OR(BN307="",BX307=""),TRUE(),BN307&lt;&gt;BX307)</f>
        <v>1</v>
      </c>
      <c r="CI307" s="74" t="str">
        <f aca="false">IF(OR($BK307&lt;&gt;Constants!$B$12,$BB307&lt;&gt;TRUE(),NOT($CH307)),"",IF(NOT($BE307),TRUE(),IF($BG307="","",$BG307)))</f>
        <v/>
      </c>
      <c r="CJ307" s="74" t="b">
        <f aca="false">IF(CI307="",FALSE(),IF(NOT($BE307),TRUE(),IF($BG307,ISNUMBER(AG307),ISNUMBER(AF307))))</f>
        <v>0</v>
      </c>
      <c r="CK307" s="76" t="str">
        <f aca="false">IF(CJ307,IF($AJ307,1,Constants!$B$22)*POWER(Constants!$B$23,MAX($BC307,0))*POWER(Constants!$B$24,MAX($BD307,0)),"")</f>
        <v/>
      </c>
      <c r="CL307" s="74" t="str">
        <f aca="false">IF(OR($BK307&lt;&gt;Constants!$B$12,NOT($CJ307)),"",IF(NOT($BE307),0,Constants!$B$19*IF($BG307,1,MAX(0,MIN(1,(Constants!$B$20-AF307)/Constants!$B$20)))))</f>
        <v/>
      </c>
      <c r="CM307" s="74" t="str">
        <f aca="false">IF(CL307="","",CL307*IF($BF307,1,Constants!$B$25)*CK307)</f>
        <v/>
      </c>
      <c r="CN307" s="74" t="str">
        <f aca="false">IF(OR($BK307&lt;&gt;Constants!$B$12,NOT($CJ307)),"",IF(NOT($BE307),0,IF(NOT($BG307),0,MAX(0,Constants!$B$21*(1-ABS(AG307-$BM307)/$BM307)))))</f>
        <v/>
      </c>
      <c r="CO307" s="74" t="str">
        <f aca="false">IF(CN307="","",CN307*CK307)</f>
        <v/>
      </c>
      <c r="CP307" s="74" t="str">
        <f aca="false">IF(OR($BK307&lt;&gt;Constants!$B$12,NOT($CJ307)),"",IF(OR(NOT($BE307),NOT($BF307)),0,MIN(Constants!$B$18,(Constants!$B$29*$BH307+Constants!$B$30*$BI307)*IF($BG307,1,MAX(0,MIN(1,(Constants!$B$20-AF307)/Constants!$B$20))))))</f>
        <v/>
      </c>
      <c r="CQ307" s="74" t="str">
        <f aca="false">IF(CP307="","",CP307*CK307)</f>
        <v/>
      </c>
      <c r="CR307" s="75" t="str">
        <f aca="false">IF(OR($BK307&lt;&gt;Constants!$B$12,NOT($CJ307)),"",CM307+CO307+CQ307)</f>
        <v/>
      </c>
      <c r="CS307" s="73" t="str">
        <f aca="false">IF(OR($BK307&lt;&gt;Constants!$B$12,ISBLANK($C307)),"",BW307)</f>
        <v/>
      </c>
      <c r="CT307" s="74" t="str">
        <f aca="false">IF(OR($BK307&lt;&gt;Constants!$B$12,ISBLANK($C307)),"",CG307)</f>
        <v/>
      </c>
      <c r="CU307" s="75" t="str">
        <f aca="false">IF(OR($BK307&lt;&gt;Constants!$B$12,ISBLANK($C307)),"",CR307)</f>
        <v/>
      </c>
      <c r="CV307" s="74" t="str">
        <f aca="false">IF(OR($BK307&lt;&gt;Constants!$B$12,ISBLANK($C307)),"",IF(COUNT(CS307:CU307)=0,0,MAX(CS307:CU307)))</f>
        <v/>
      </c>
      <c r="CW307" s="74" t="str">
        <f aca="false">IF($BK307&lt;&gt;Constants!$B$12,"",CV307)</f>
        <v/>
      </c>
      <c r="CX307" s="74" t="str">
        <f aca="false">IF(ISNUMBER(CW307), RANK(CW307,$CW$11:$CW$510), "")</f>
        <v/>
      </c>
      <c r="CY307" s="73" t="str">
        <f aca="false">IF(OR($BK307&lt;&gt;Constants!$B$12,ISBLANK($C307)),"",MAX(BT307,CD307,CO307))</f>
        <v/>
      </c>
      <c r="CZ307" s="74" t="str">
        <f aca="false">IF(ISNUMBER(CY307), RANK(CY307,CY$11:CY$510), "")</f>
        <v/>
      </c>
      <c r="DA307" s="74" t="str">
        <f aca="false">IF(OR($BK307&lt;&gt;Constants!$B$12,ISBLANK($C307)),"",MAX(AM307,AU307,IF($CH307,BC307,0)))</f>
        <v/>
      </c>
      <c r="DB307" s="74" t="str">
        <f aca="false">IF(ISNUMBER(DA307), RANK(DA307,DA$11:DA$510,1), "")</f>
        <v/>
      </c>
      <c r="DC307" s="74" t="str">
        <f aca="false">IF(OR($BK307&lt;&gt;Constants!$B$12,ISBLANK($C307)),"",MAX(BV307,CF307,CQ307))</f>
        <v/>
      </c>
      <c r="DD307" s="74" t="str">
        <f aca="false">IF(ISNUMBER(DC307),RANK(DC307,DC$11:DC$510),"")</f>
        <v/>
      </c>
      <c r="DE307" s="77" t="str">
        <f aca="false">IFERROR(IF(OR($BK307&lt;&gt;Constants!$B$12, ISBLANK($C307)),"",LARGE(CS307:CU307,2)), 0)</f>
        <v/>
      </c>
      <c r="DF307" s="75" t="str">
        <f aca="false">IF(ISNUMBER(DE307), RANK(DE307,DE$11:DE$510), "")</f>
        <v/>
      </c>
      <c r="DG307" s="74" t="str">
        <f aca="false">IF(ISBLANK($C307),"",IF(BK307=Constants!$B$12,RANK($CX307, $CX$11:$CX$510, 1)+
SUMPRODUCT(--($CX$11:$CX$510=$CX307),--($CZ307&gt;$CZ$11:$CZ$510))+
SUMPRODUCT(--($CX$11:$CX$510=$CX307),--($CZ307=$CZ$11:$CZ$510),--($DB307&gt;$DB$11:$DB$510))+
SUMPRODUCT(--($CX$11:$CX$510=$CX307),--($CZ307=$CZ$11:$CZ$510),--($DB307=$DB$11:$DB$510), --($DD307&gt;$DD$11:$DD$510))+
SUMPRODUCT(--($CX$11:$CX$510=$CX307),--($CZ307=$CZ$11:$CZ$510),--($DB307=$DB$11:$DB$510), --($DD307=$DD$11:$DD$510), --($DF307&gt;$DF$11:$DF$510))
,BK307)
)</f>
        <v/>
      </c>
      <c r="DH307" s="74" t="str">
        <f aca="false">IF(ISBLANK(C307),"",IF(BK307&lt;&gt;Constants!$B$12, BK307, CX307-DG307))</f>
        <v/>
      </c>
      <c r="DI307" s="75"/>
      <c r="DJ307" s="78"/>
      <c r="DK307" s="79" t="str">
        <f aca="false">IF(ISBLANK($C307),"",IF($BK307=Constants!$B$13,$BM307,""))</f>
        <v/>
      </c>
      <c r="DL307" s="78" t="str">
        <f aca="false">IF(ISBLANK($C307),"",IF($BK307&lt;&gt;Constants!$B$12,"",IF(COUNT($CS307:$CU307)=0,"",MATCH($CV307,$CS307:$CU307,0))))</f>
        <v/>
      </c>
      <c r="DM307" s="80" t="str">
        <f aca="false">IF(ISNUMBER($DL307),CHOOSE($DL307,$BR307,$CB307,$CM307),"")</f>
        <v/>
      </c>
      <c r="DN307" s="80" t="str">
        <f aca="false">IF(ISNUMBER($DL307),CHOOSE($DL307,$BT307,$CD307,$CO307),"")</f>
        <v/>
      </c>
      <c r="DO307" s="80" t="str">
        <f aca="false">IF(ISNUMBER($DL307),CHOOSE($DL307,$BV307,$CF307,$CQ307),"")</f>
        <v/>
      </c>
      <c r="DP307" s="81" t="str">
        <f aca="false">IF(ISBLANK(C307),"",IF(BK307&lt;&gt;Constants!$B$12, BK307 ,CW307))</f>
        <v/>
      </c>
      <c r="DQ307" s="82" t="str">
        <f aca="false">IF(ISBLANK($C307),"",IF($BK307&lt;&gt;Constants!$B$12,$BK307,$BL307))</f>
        <v/>
      </c>
      <c r="DR307" s="82" t="str">
        <f aca="false">IF(ISBLANK(C307),"",DH307)</f>
        <v/>
      </c>
      <c r="DS307" s="82" t="str">
        <f aca="false">IF(ISBLANK(C307),"",DG307)</f>
        <v/>
      </c>
      <c r="DT307" s="83" t="str">
        <f aca="false">IF(ISBLANK(C307),
  "",
IF(DS307=Constants!$B$9,COUNTA($C$11:$C510)+2,IF(DS307=Constants!$B$10,COUNTA($C$11:$C510)+1,IF(DS307=Constants!$B$11,COUNTA($C$11:$C510),DS307))))</f>
        <v/>
      </c>
      <c r="DU307" s="3"/>
      <c r="DV307" s="84" t="n">
        <f aca="false">IF(OR(ISNUMBER(DS307),DS307="DQ",DS307="P",DS307="NS"),
    1,
    0
)</f>
        <v>0</v>
      </c>
      <c r="DW307" s="84" t="n">
        <v>297</v>
      </c>
      <c r="DX307" s="84" t="str">
        <f aca="false">IF(ISBLANK($C307),"",IF(ISNUMBER(DT307),DT307+ROW($B307)/1000,""))</f>
        <v/>
      </c>
      <c r="DY307" s="84" t="str">
        <f aca="false">IF(ISNUMBER(DX307), RANK(DX307,DX$11:DX$510,1), "")</f>
        <v/>
      </c>
      <c r="DZ307" s="84" t="str">
        <f aca="false">IF(ISBLANK($C307),
    "",
    $B307
)</f>
        <v/>
      </c>
      <c r="EA307" s="84" t="str">
        <f aca="false">IF(ISBLANK($C307),
    "",
    $C307
)</f>
        <v/>
      </c>
      <c r="EB307" s="84" t="str">
        <f aca="false">IF(ISBLANK($C307),
    "",
    $D307
)</f>
        <v/>
      </c>
      <c r="EC307" s="84" t="str">
        <f aca="false">IF(ISBLANK($C307),"",$DQ307)</f>
        <v/>
      </c>
      <c r="ED307" s="86" t="str">
        <f aca="false">DP307</f>
        <v/>
      </c>
      <c r="EE307" s="84" t="str">
        <f aca="false">IF(ISBLANK($C307),
    "",
    DS307
)</f>
        <v/>
      </c>
      <c r="EF307" s="87" t="str">
        <f aca="false">IF(DW307&gt;DV$10,
    "",
    VLOOKUP(DW307,DY$11:EE805,7,FALSE())
)</f>
        <v/>
      </c>
      <c r="EG307" s="88" t="str">
        <f aca="false">IF(DW307&gt;DV$10,
    "",
    VLOOKUP(DW307,DY$11:EE805,2,FALSE())
)</f>
        <v/>
      </c>
      <c r="EH307" s="88" t="str">
        <f aca="false">IF(DW307&gt;DV$10,
    "",
    VLOOKUP(DW307,DY$11:EE805,3,FALSE())
)</f>
        <v/>
      </c>
      <c r="EI307" s="88" t="str">
        <f aca="false">IF(DW307&gt;DV$10,
    "",
    VLOOKUP(DW307,DY$11:EE805,4,FALSE())
)</f>
        <v/>
      </c>
      <c r="EJ307" s="89" t="str">
        <f aca="false">IF(DW307&gt;DV$10,
    "",
    VLOOKUP(DW307,DY$11:EE805,6,FALSE())
)</f>
        <v/>
      </c>
      <c r="EK307" s="59"/>
    </row>
    <row r="308" customFormat="false" ht="15.75" hidden="false" customHeight="false" outlineLevel="0" collapsed="false">
      <c r="A308" s="3"/>
      <c r="B308" s="153"/>
      <c r="C308" s="154"/>
      <c r="D308" s="135"/>
      <c r="E308" s="158"/>
      <c r="F308" s="137"/>
      <c r="G308" s="137"/>
      <c r="H308" s="138"/>
      <c r="I308" s="139"/>
      <c r="J308" s="140"/>
      <c r="K308" s="140"/>
      <c r="L308" s="140"/>
      <c r="M308" s="140"/>
      <c r="N308" s="141"/>
      <c r="O308" s="142"/>
      <c r="P308" s="137"/>
      <c r="Q308" s="138"/>
      <c r="R308" s="139"/>
      <c r="S308" s="140"/>
      <c r="T308" s="140"/>
      <c r="U308" s="140"/>
      <c r="V308" s="140"/>
      <c r="W308" s="141"/>
      <c r="X308" s="142"/>
      <c r="Y308" s="137"/>
      <c r="Z308" s="138"/>
      <c r="AA308" s="139"/>
      <c r="AB308" s="140"/>
      <c r="AC308" s="140"/>
      <c r="AD308" s="140"/>
      <c r="AE308" s="140"/>
      <c r="AF308" s="141"/>
      <c r="AG308" s="143"/>
      <c r="AH308" s="139"/>
      <c r="AI308" s="116"/>
      <c r="AJ308" s="116" t="str">
        <f aca="false">IF(ISBLANK($C308),
  "",
IF(E308=Constants!$B$7,
  TRUE(),
IF(E308=Constants!$B$8,
  FALSE(),
  TRUE()
)))</f>
        <v/>
      </c>
      <c r="AK308" s="117" t="str">
        <f aca="false">IF(ISBLANK($C308),"",IF(F308=Constants!$B$8,FALSE(),TRUE()))</f>
        <v/>
      </c>
      <c r="AL308" s="117" t="str">
        <f aca="false">IF(ISBLANK($C308),"",COUNTA($G308:$O308)&gt;0)</f>
        <v/>
      </c>
      <c r="AM308" s="117" t="str">
        <f aca="false">IF(OR(ISBLANK($C308),$AL308&lt;&gt;TRUE()),"",IF(ISBLANK(G308),Constants!$B$27,MAX(0,G308)))</f>
        <v/>
      </c>
      <c r="AN308" s="117" t="str">
        <f aca="false">IF(OR(ISBLANK($C308),$AL308&lt;&gt;TRUE()),"",IF(ISBLANK(H308),Constants!$B$28,MAX(0,H308)))</f>
        <v/>
      </c>
      <c r="AO308" s="117" t="str">
        <f aca="false">IF(OR(ISBLANK($C308),$AL308&lt;&gt;TRUE()),"",IF(J308=Constants!$B$7,TRUE(),IF(J308=Constants!$B$8,FALSE(),TRUE())))</f>
        <v/>
      </c>
      <c r="AP308" s="117" t="str">
        <f aca="false">IF(OR(ISBLANK($C308),$AL308&lt;&gt;TRUE()),"",IF(I308=Constants!$B$7,TRUE(),IF(I308=Constants!$B$8,FALSE(),TRUE())))</f>
        <v/>
      </c>
      <c r="AQ308" s="117" t="str">
        <f aca="false">IF(OR(ISBLANK($C308),$AL308&lt;&gt;TRUE()),"",IF(K308=Constants!$B$33,TRUE(),IF(K308=Constants!$B$34,FALSE(),IF(AND(ISNUMBER(O308),OR(ISBLANK(N308),N308=0)),TRUE(),IF(AND(ISBLANK(O308),ISNUMBER(N308),N308&lt;&gt;0),FALSE(),"")))))</f>
        <v/>
      </c>
      <c r="AR308" s="117" t="str">
        <f aca="false">IF(OR(ISBLANK($C308),$AL308&lt;&gt;TRUE()),"",IF(ISBLANK(L308),Constants!$B$35,MAX(0,MIN(Constants!$B$31,L308))))</f>
        <v/>
      </c>
      <c r="AS308" s="117" t="str">
        <f aca="false">IF(OR(ISBLANK($C308),$AL308&lt;&gt;TRUE()),"",IF(ISBLANK(M308),Constants!$B$35,MAX(0,MIN(Constants!$B$32,M308))))</f>
        <v/>
      </c>
      <c r="AT308" s="117" t="str">
        <f aca="false">IF(ISBLANK($C308),"",COUNTA($P308:$X308)&gt;0)</f>
        <v/>
      </c>
      <c r="AU308" s="117" t="str">
        <f aca="false">IF(OR(ISBLANK($C308),$AT308&lt;&gt;TRUE()),"",IF(ISBLANK(P308),Constants!$B$27,MAX(0,P308)))</f>
        <v/>
      </c>
      <c r="AV308" s="117" t="str">
        <f aca="false">IF(OR(ISBLANK($C308),$AT308&lt;&gt;TRUE()),"",IF(ISBLANK(Q308),Constants!$B$28,MAX(0,Q308)))</f>
        <v/>
      </c>
      <c r="AW308" s="117" t="str">
        <f aca="false">IF(OR(ISBLANK($C308),$AT308&lt;&gt;TRUE()),"",IF(S308=Constants!$B$7,TRUE(),IF(S308=Constants!$B$8,FALSE(),TRUE())))</f>
        <v/>
      </c>
      <c r="AX308" s="117" t="str">
        <f aca="false">IF(OR(ISBLANK($C308),$AT308&lt;&gt;TRUE()),"",IF(R308=Constants!$B$7,TRUE(),IF(R308=Constants!$B$8,FALSE(),TRUE())))</f>
        <v/>
      </c>
      <c r="AY308" s="117" t="str">
        <f aca="false">IF(OR(ISBLANK($C308),$AT308&lt;&gt;TRUE()),"",IF(T308=Constants!$B$33,TRUE(),IF(T308=Constants!$B$34,FALSE(),IF(AND(ISNUMBER(X308),OR(ISBLANK(W308),W308=0)),TRUE(),IF(AND(ISBLANK(X308),ISNUMBER(W308),W308&lt;&gt;0),FALSE(),"")))))</f>
        <v/>
      </c>
      <c r="AZ308" s="117" t="str">
        <f aca="false">IF(OR(ISBLANK($C308),$AT308&lt;&gt;TRUE()),"",IF(ISBLANK(U308),Constants!$B$35,MAX(0,MIN(Constants!$B$31,U308))))</f>
        <v/>
      </c>
      <c r="BA308" s="117" t="str">
        <f aca="false">IF(OR(ISBLANK($C308),$AT308&lt;&gt;TRUE()),"",IF(ISBLANK(V308),Constants!$B$35,MAX(0,MIN(Constants!$B$32,V308))))</f>
        <v/>
      </c>
      <c r="BB308" s="117" t="str">
        <f aca="false">IF(ISBLANK($C308),"",COUNTA($Y308:$AG308)&gt;0)</f>
        <v/>
      </c>
      <c r="BC308" s="117" t="str">
        <f aca="false">IF(OR(ISBLANK($C308),$BB308&lt;&gt;TRUE()),"",IF(ISBLANK(Y308),Constants!$B$27,MAX(0,Y308)))</f>
        <v/>
      </c>
      <c r="BD308" s="117" t="str">
        <f aca="false">IF(OR(ISBLANK($C308),$BB308&lt;&gt;TRUE()),"",IF(ISBLANK(Z308),Constants!$B$28,MAX(0,Z308)))</f>
        <v/>
      </c>
      <c r="BE308" s="117" t="str">
        <f aca="false">IF(OR(ISBLANK($C308),$BB308&lt;&gt;TRUE()),"",IF(AB308=Constants!$B$7,TRUE(),IF(AB308=Constants!$B$8,FALSE(),TRUE())))</f>
        <v/>
      </c>
      <c r="BF308" s="117" t="str">
        <f aca="false">IF(OR(ISBLANK($C308),$BB308&lt;&gt;TRUE()),"",IF(AA308=Constants!$B$7,TRUE(),IF(AA308=Constants!$B$8,FALSE(),TRUE())))</f>
        <v/>
      </c>
      <c r="BG308" s="117" t="str">
        <f aca="false">IF(OR(ISBLANK($C308),$BB308&lt;&gt;TRUE()),"",IF(AC308=Constants!$B$33,TRUE(),IF(AC308=Constants!$B$34,FALSE(),IF(AND(ISNUMBER(AG308),OR(ISBLANK(AF308),AF308=0)),TRUE(),IF(AND(ISBLANK(AG308),ISNUMBER(AF308),AF308&lt;&gt;0),FALSE(),"")))))</f>
        <v/>
      </c>
      <c r="BH308" s="117" t="str">
        <f aca="false">IF(OR(ISBLANK($C308),$BB308&lt;&gt;TRUE()),"",IF(ISBLANK(AD308),Constants!$B$35,MAX(0,MIN(Constants!$B$31,AD308))))</f>
        <v/>
      </c>
      <c r="BI308" s="117" t="str">
        <f aca="false">IF(OR(ISBLANK($C308),$BB308&lt;&gt;TRUE()),"",IF(ISBLANK(AE308),Constants!$B$35,MAX(0,MIN(Constants!$B$32,AE308))))</f>
        <v/>
      </c>
      <c r="BJ308" s="118" t="str">
        <f aca="false">IF(ISBLANK($C308),
  "",
IF(AH308=Constants!$B$7,
  TRUE(),
IF(AH308=Constants!$B$8,
  FALSE(),
  FALSE()
)))</f>
        <v/>
      </c>
      <c r="BK308" s="117" t="str">
        <f aca="false">IF(ISBLANK($C308),"",IF($BJ308,Constants!$B$9,IF(COUNTA($E308:$AH308)=0,Constants!$B$10,IF(NOT($AK308),Constants!$B$11,IF(AND(NOT(ISNUMBER($BM308)),COUNTA($O308,$X308,$AG308)&gt;0),Constants!$B$13,Constants!$B$12)))))</f>
        <v/>
      </c>
      <c r="BL308" s="117" t="str">
        <f aca="false">IF(ISBLANK($C308),"",IF($BK308&lt;&gt;Constants!$B$12,$BK308,Constants!$B$4))</f>
        <v/>
      </c>
      <c r="BM308" s="116" t="str">
        <f aca="false">IF(OR(ISBLANK($D$8), NOT(ISNUMBER($D$8))), Constants!$B$17,$D$8)</f>
        <v>ERROR: Set Target Time in cell D8</v>
      </c>
      <c r="BN308" s="119" t="str">
        <f aca="false">IF(OR($BK308&lt;&gt;Constants!$B$12,$AL308&lt;&gt;TRUE()),"",IF(NOT($AO308),TRUE(),IF($AQ308="","",$AQ308)))</f>
        <v/>
      </c>
      <c r="BO308" s="120" t="n">
        <f aca="false">IF(BN308="",FALSE(),IF(NOT($AO308),TRUE(),IF($AQ308,ISNUMBER(O308),ISNUMBER(N308))))</f>
        <v>0</v>
      </c>
      <c r="BP308" s="121" t="str">
        <f aca="false">IF(BO308,IF($AJ308,1,Constants!$B$22)*POWER(Constants!$B$23,MAX($AM308,0))*POWER(Constants!$B$24,MAX($AN308,0)),"")</f>
        <v/>
      </c>
      <c r="BQ308" s="117" t="str">
        <f aca="false">IF(OR($BK308&lt;&gt;Constants!$B$12,NOT($BO308)),"",IF(NOT($AO308),0,Constants!$B$19*IF($AQ308,1,MAX(0,MIN(1,(Constants!$B$20-N308)/Constants!$B$20)))))</f>
        <v/>
      </c>
      <c r="BR308" s="117" t="str">
        <f aca="false">IF(BQ308="","",BQ308*IF($AP308,1,Constants!$B$25)*BP308)</f>
        <v/>
      </c>
      <c r="BS308" s="117" t="str">
        <f aca="false">IF(OR($BK308&lt;&gt;Constants!$B$12,NOT($BO308)),"",IF(NOT($AO308),0,IF(NOT($AQ308),0,MAX(0,Constants!$B$21*(1-ABS(O308-$BM308)/$BM308)))))</f>
        <v/>
      </c>
      <c r="BT308" s="117" t="str">
        <f aca="false">IF(BS308="","",BS308*BP308)</f>
        <v/>
      </c>
      <c r="BU308" s="117" t="str">
        <f aca="false">IF(OR($BK308&lt;&gt;Constants!$B$12,NOT($BO308)),"",IF(OR(NOT($AO308),NOT($AP308)),0,MIN(Constants!$B$18,(Constants!$B$29*$AR308+Constants!$B$30*$AS308)*IF($AQ308,1,MAX(0,MIN(1,(Constants!$B$20-N308)/Constants!$B$20))))))</f>
        <v/>
      </c>
      <c r="BV308" s="117" t="str">
        <f aca="false">IF(BU308="","",BU308*BP308)</f>
        <v/>
      </c>
      <c r="BW308" s="122" t="str">
        <f aca="false">IF(OR($BK308&lt;&gt;Constants!$B$12,NOT($BO308)),"",BR308+BT308+BV308)</f>
        <v/>
      </c>
      <c r="BX308" s="119" t="str">
        <f aca="false">IF(OR($BK308&lt;&gt;Constants!$B$12,$AT308&lt;&gt;TRUE()),"",IF(NOT($AW308),TRUE(),IF($AY308="","",$AY308)))</f>
        <v/>
      </c>
      <c r="BY308" s="120" t="n">
        <f aca="false">IF(BX308="",FALSE(),IF(NOT($AW308),TRUE(),IF($AY308,ISNUMBER(X308),ISNUMBER(W308))))</f>
        <v>0</v>
      </c>
      <c r="BZ308" s="121" t="str">
        <f aca="false">IF(BY308,IF($AJ308,1,Constants!$B$22)*POWER(Constants!$B$23,MAX($AU308,0))*POWER(Constants!$B$24,MAX($AV308,0)),"")</f>
        <v/>
      </c>
      <c r="CA308" s="117" t="str">
        <f aca="false">IF(OR($BK308&lt;&gt;Constants!$B$12,NOT($BY308)),"",IF(NOT($AW308),0,Constants!$B$19*IF($AY308,1,MAX(0,MIN(1,(Constants!$B$20-W308)/Constants!$B$20)))))</f>
        <v/>
      </c>
      <c r="CB308" s="117" t="str">
        <f aca="false">IF(CA308="","",CA308*IF($AX308,1,Constants!$B$25)*BZ308)</f>
        <v/>
      </c>
      <c r="CC308" s="117" t="str">
        <f aca="false">IF(OR($BK308&lt;&gt;Constants!$B$12,NOT($BY308)),"",IF(NOT($AW308),0,IF(NOT($AY308),0,MAX(0,Constants!$B$21*(1-ABS(X308-$BM308)/$BM308)))))</f>
        <v/>
      </c>
      <c r="CD308" s="117" t="str">
        <f aca="false">IF(CC308="","",CC308*BZ308)</f>
        <v/>
      </c>
      <c r="CE308" s="117" t="str">
        <f aca="false">IF(OR($BK308&lt;&gt;Constants!$B$12,NOT($BY308)),"",IF(OR(NOT($AW308),NOT($AX308)),0,MIN(Constants!$B$18,(Constants!$B$29*$AZ308+Constants!$B$30*$BA308)*IF($AY308,1,MAX(0,MIN(1,(Constants!$B$20-W308)/Constants!$B$20))))))</f>
        <v/>
      </c>
      <c r="CF308" s="117" t="str">
        <f aca="false">IF(CE308="","",CE308*BZ308)</f>
        <v/>
      </c>
      <c r="CG308" s="122" t="str">
        <f aca="false">IF(OR($BK308&lt;&gt;Constants!$B$12,NOT($BY308)),"",CB308+CD308+CF308)</f>
        <v/>
      </c>
      <c r="CH308" s="119" t="n">
        <f aca="false">IF(OR(BN308="",BX308=""),TRUE(),BN308&lt;&gt;BX308)</f>
        <v>1</v>
      </c>
      <c r="CI308" s="117" t="str">
        <f aca="false">IF(OR($BK308&lt;&gt;Constants!$B$12,$BB308&lt;&gt;TRUE(),NOT($CH308)),"",IF(NOT($BE308),TRUE(),IF($BG308="","",$BG308)))</f>
        <v/>
      </c>
      <c r="CJ308" s="120" t="n">
        <f aca="false">IF(CI308="",FALSE(),IF(NOT($BE308),TRUE(),IF($BG308,ISNUMBER(AG308),ISNUMBER(AF308))))</f>
        <v>0</v>
      </c>
      <c r="CK308" s="121" t="str">
        <f aca="false">IF(CJ308,IF($AJ308,1,Constants!$B$22)*POWER(Constants!$B$23,MAX($BC308,0))*POWER(Constants!$B$24,MAX($BD308,0)),"")</f>
        <v/>
      </c>
      <c r="CL308" s="117" t="str">
        <f aca="false">IF(OR($BK308&lt;&gt;Constants!$B$12,NOT($CJ308)),"",IF(NOT($BE308),0,Constants!$B$19*IF($BG308,1,MAX(0,MIN(1,(Constants!$B$20-AF308)/Constants!$B$20)))))</f>
        <v/>
      </c>
      <c r="CM308" s="117" t="str">
        <f aca="false">IF(CL308="","",CL308*IF($BF308,1,Constants!$B$25)*CK308)</f>
        <v/>
      </c>
      <c r="CN308" s="117" t="str">
        <f aca="false">IF(OR($BK308&lt;&gt;Constants!$B$12,NOT($CJ308)),"",IF(NOT($BE308),0,IF(NOT($BG308),0,MAX(0,Constants!$B$21*(1-ABS(AG308-$BM308)/$BM308)))))</f>
        <v/>
      </c>
      <c r="CO308" s="117" t="str">
        <f aca="false">IF(CN308="","",CN308*CK308)</f>
        <v/>
      </c>
      <c r="CP308" s="117" t="str">
        <f aca="false">IF(OR($BK308&lt;&gt;Constants!$B$12,NOT($CJ308)),"",IF(OR(NOT($BE308),NOT($BF308)),0,MIN(Constants!$B$18,(Constants!$B$29*$BH308+Constants!$B$30*$BI308)*IF($BG308,1,MAX(0,MIN(1,(Constants!$B$20-AF308)/Constants!$B$20))))))</f>
        <v/>
      </c>
      <c r="CQ308" s="117" t="str">
        <f aca="false">IF(CP308="","",CP308*CK308)</f>
        <v/>
      </c>
      <c r="CR308" s="122" t="str">
        <f aca="false">IF(OR($BK308&lt;&gt;Constants!$B$12,NOT($CJ308)),"",CM308+CO308+CQ308)</f>
        <v/>
      </c>
      <c r="CS308" s="116" t="str">
        <f aca="false">IF(OR($BK308&lt;&gt;Constants!$B$12,ISBLANK($C308)),"",BW308)</f>
        <v/>
      </c>
      <c r="CT308" s="117" t="str">
        <f aca="false">IF(OR($BK308&lt;&gt;Constants!$B$12,ISBLANK($C308)),"",CG308)</f>
        <v/>
      </c>
      <c r="CU308" s="118" t="str">
        <f aca="false">IF(OR($BK308&lt;&gt;Constants!$B$12,ISBLANK($C308)),"",CR308)</f>
        <v/>
      </c>
      <c r="CV308" s="117" t="str">
        <f aca="false">IF(OR($BK308&lt;&gt;Constants!$B$12,ISBLANK($C308)),"",IF(COUNT(CS308:CU308)=0,0,MAX(CS308:CU308)))</f>
        <v/>
      </c>
      <c r="CW308" s="117" t="str">
        <f aca="false">IF($BK308&lt;&gt;Constants!$B$12,"",CV308)</f>
        <v/>
      </c>
      <c r="CX308" s="117" t="str">
        <f aca="false">IF(ISNUMBER(CW308), RANK(CW308,$CW$11:$CW$510), "")</f>
        <v/>
      </c>
      <c r="CY308" s="116" t="str">
        <f aca="false">IF(OR($BK308&lt;&gt;Constants!$B$12,ISBLANK($C308)),"",MAX(BT308,CD308,CO308))</f>
        <v/>
      </c>
      <c r="CZ308" s="117" t="str">
        <f aca="false">IF(ISNUMBER(CY308), RANK(CY308,CY$11:CY$510), "")</f>
        <v/>
      </c>
      <c r="DA308" s="117" t="str">
        <f aca="false">IF(OR($BK308&lt;&gt;Constants!$B$12,ISBLANK($C308)),"",MAX(AM308,AU308,IF($CH308,BC308,0)))</f>
        <v/>
      </c>
      <c r="DB308" s="117" t="str">
        <f aca="false">IF(ISNUMBER(DA308), RANK(DA308,DA$11:DA$510,1), "")</f>
        <v/>
      </c>
      <c r="DC308" s="117" t="str">
        <f aca="false">IF(OR($BK308&lt;&gt;Constants!$B$12,ISBLANK($C308)),"",MAX(BV308,CF308,CQ308))</f>
        <v/>
      </c>
      <c r="DD308" s="117" t="str">
        <f aca="false">IF(ISNUMBER(DC308),RANK(DC308,DC$11:DC$510),"")</f>
        <v/>
      </c>
      <c r="DE308" s="123" t="str">
        <f aca="false">IFERROR(IF(OR($BK308&lt;&gt;Constants!$B$12, ISBLANK($C308)),"",LARGE(CS308:CU308,2)), 0)</f>
        <v/>
      </c>
      <c r="DF308" s="118" t="str">
        <f aca="false">IF(ISNUMBER(DE308), RANK(DE308,DE$11:DE$510), "")</f>
        <v/>
      </c>
      <c r="DG308" s="117" t="str">
        <f aca="false">IF(ISBLANK($C308),"",IF(BK308=Constants!$B$12,RANK($CX308, $CX$11:$CX$510, 1)+
SUMPRODUCT(--($CX$11:$CX$510=$CX308),--($CZ308&gt;$CZ$11:$CZ$510))+
SUMPRODUCT(--($CX$11:$CX$510=$CX308),--($CZ308=$CZ$11:$CZ$510),--($DB308&gt;$DB$11:$DB$510))+
SUMPRODUCT(--($CX$11:$CX$510=$CX308),--($CZ308=$CZ$11:$CZ$510),--($DB308=$DB$11:$DB$510), --($DD308&gt;$DD$11:$DD$510))+
SUMPRODUCT(--($CX$11:$CX$510=$CX308),--($CZ308=$CZ$11:$CZ$510),--($DB308=$DB$11:$DB$510), --($DD308=$DD$11:$DD$510), --($DF308&gt;$DF$11:$DF$510))
,BK308)
)</f>
        <v/>
      </c>
      <c r="DH308" s="117" t="str">
        <f aca="false">IF(ISBLANK(C308),"",IF(BK308&lt;&gt;Constants!$B$12, BK308, CX308-DG308))</f>
        <v/>
      </c>
      <c r="DI308" s="118"/>
      <c r="DJ308" s="124"/>
      <c r="DK308" s="125" t="str">
        <f aca="false">IF(ISBLANK($C308),"",IF($BK308=Constants!$B$13,$BM308,""))</f>
        <v/>
      </c>
      <c r="DL308" s="124" t="str">
        <f aca="false">IF(ISBLANK($C308),"",IF($BK308&lt;&gt;Constants!$B$12,"",IF(COUNT($CS308:$CU308)=0,"",MATCH($CV308,$CS308:$CU308,0))))</f>
        <v/>
      </c>
      <c r="DM308" s="126" t="str">
        <f aca="false">IF(ISNUMBER($DL308),CHOOSE($DL308,$BR308,$CB308,$CM308),"")</f>
        <v/>
      </c>
      <c r="DN308" s="126" t="str">
        <f aca="false">IF(ISNUMBER($DL308),CHOOSE($DL308,$BT308,$CD308,$CO308),"")</f>
        <v/>
      </c>
      <c r="DO308" s="126" t="str">
        <f aca="false">IF(ISNUMBER($DL308),CHOOSE($DL308,$BV308,$CF308,$CQ308),"")</f>
        <v/>
      </c>
      <c r="DP308" s="127" t="str">
        <f aca="false">IF(ISBLANK(C308),"",IF(BK308&lt;&gt;Constants!$B$12, BK308 ,CW308))</f>
        <v/>
      </c>
      <c r="DQ308" s="128" t="str">
        <f aca="false">IF(ISBLANK($C308),"",IF($BK308&lt;&gt;Constants!$B$12,$BK308,$BL308))</f>
        <v/>
      </c>
      <c r="DR308" s="128" t="str">
        <f aca="false">IF(ISBLANK(C308),"",DH308)</f>
        <v/>
      </c>
      <c r="DS308" s="128" t="str">
        <f aca="false">IF(ISBLANK(C308),"",DG308)</f>
        <v/>
      </c>
      <c r="DT308" s="129" t="str">
        <f aca="false">IF(ISBLANK(C308),
  "",
IF(DS308=Constants!$B$9,COUNTA($C$11:$C510)+2,IF(DS308=Constants!$B$10,COUNTA($C$11:$C510)+1,IF(DS308=Constants!$B$11,COUNTA($C$11:$C510),DS308))))</f>
        <v/>
      </c>
      <c r="DU308" s="3"/>
      <c r="DV308" s="130" t="n">
        <f aca="false">IF(OR(ISNUMBER(DS308),DS308="DQ",DS308="P",DS308="NS"),
    1,
    0
)</f>
        <v>0</v>
      </c>
      <c r="DW308" s="130" t="n">
        <v>298</v>
      </c>
      <c r="DX308" s="130" t="str">
        <f aca="false">IF(ISBLANK($C308),"",IF(ISNUMBER(DT308),DT308+ROW($B308)/1000,""))</f>
        <v/>
      </c>
      <c r="DY308" s="130" t="str">
        <f aca="false">IF(ISNUMBER(DX308), RANK(DX308,DX$11:DX$510,1), "")</f>
        <v/>
      </c>
      <c r="DZ308" s="130" t="str">
        <f aca="false">IF(ISBLANK($C308),
    "",
    $B308
)</f>
        <v/>
      </c>
      <c r="EA308" s="130" t="str">
        <f aca="false">IF(ISBLANK($C308),
    "",
    $C308
)</f>
        <v/>
      </c>
      <c r="EB308" s="130" t="str">
        <f aca="false">IF(ISBLANK($C308),
    "",
    $D308
)</f>
        <v/>
      </c>
      <c r="EC308" s="130" t="str">
        <f aca="false">IF(ISBLANK($C308),"",$DQ308)</f>
        <v/>
      </c>
      <c r="ED308" s="131" t="str">
        <f aca="false">DP308</f>
        <v/>
      </c>
      <c r="EE308" s="130" t="str">
        <f aca="false">IF(ISBLANK($C308),
    "",
    DS308
)</f>
        <v/>
      </c>
      <c r="EF308" s="132" t="str">
        <f aca="false">IF(DW308&gt;DV$10,
    "",
    VLOOKUP(DW308,DY$11:EE806,7,FALSE())
)</f>
        <v/>
      </c>
      <c r="EG308" s="133" t="str">
        <f aca="false">IF(DW308&gt;DV$10,
    "",
    VLOOKUP(DW308,DY$11:EE806,2,FALSE())
)</f>
        <v/>
      </c>
      <c r="EH308" s="133" t="str">
        <f aca="false">IF(DW308&gt;DV$10,
    "",
    VLOOKUP(DW308,DY$11:EE806,3,FALSE())
)</f>
        <v/>
      </c>
      <c r="EI308" s="133" t="str">
        <f aca="false">IF(DW308&gt;DV$10,
    "",
    VLOOKUP(DW308,DY$11:EE806,4,FALSE())
)</f>
        <v/>
      </c>
      <c r="EJ308" s="134" t="str">
        <f aca="false">IF(DW308&gt;DV$10,
    "",
    VLOOKUP(DW308,DY$11:EE806,6,FALSE())
)</f>
        <v/>
      </c>
      <c r="EK308" s="59"/>
    </row>
    <row r="309" customFormat="false" ht="15.75" hidden="false" customHeight="false" outlineLevel="0" collapsed="false">
      <c r="A309" s="3"/>
      <c r="B309" s="153"/>
      <c r="C309" s="154"/>
      <c r="D309" s="135"/>
      <c r="E309" s="158"/>
      <c r="F309" s="137"/>
      <c r="G309" s="137"/>
      <c r="H309" s="138"/>
      <c r="I309" s="139"/>
      <c r="J309" s="140"/>
      <c r="K309" s="140"/>
      <c r="L309" s="140"/>
      <c r="M309" s="140"/>
      <c r="N309" s="141"/>
      <c r="O309" s="142"/>
      <c r="P309" s="137"/>
      <c r="Q309" s="138"/>
      <c r="R309" s="139"/>
      <c r="S309" s="140"/>
      <c r="T309" s="140"/>
      <c r="U309" s="140"/>
      <c r="V309" s="140"/>
      <c r="W309" s="141"/>
      <c r="X309" s="142"/>
      <c r="Y309" s="137"/>
      <c r="Z309" s="138"/>
      <c r="AA309" s="139"/>
      <c r="AB309" s="140"/>
      <c r="AC309" s="140"/>
      <c r="AD309" s="140"/>
      <c r="AE309" s="140"/>
      <c r="AF309" s="141"/>
      <c r="AG309" s="143"/>
      <c r="AH309" s="139"/>
      <c r="AI309" s="116"/>
      <c r="AJ309" s="116" t="str">
        <f aca="false">IF(ISBLANK($C309),
  "",
IF(E309=Constants!$B$7,
  TRUE(),
IF(E309=Constants!$B$8,
  FALSE(),
  TRUE()
)))</f>
        <v/>
      </c>
      <c r="AK309" s="117" t="str">
        <f aca="false">IF(ISBLANK($C309),"",IF(F309=Constants!$B$8,FALSE(),TRUE()))</f>
        <v/>
      </c>
      <c r="AL309" s="117" t="str">
        <f aca="false">IF(ISBLANK($C309),"",COUNTA($G309:$O309)&gt;0)</f>
        <v/>
      </c>
      <c r="AM309" s="117" t="str">
        <f aca="false">IF(OR(ISBLANK($C309),$AL309&lt;&gt;TRUE()),"",IF(ISBLANK(G309),Constants!$B$27,MAX(0,G309)))</f>
        <v/>
      </c>
      <c r="AN309" s="117" t="str">
        <f aca="false">IF(OR(ISBLANK($C309),$AL309&lt;&gt;TRUE()),"",IF(ISBLANK(H309),Constants!$B$28,MAX(0,H309)))</f>
        <v/>
      </c>
      <c r="AO309" s="117" t="str">
        <f aca="false">IF(OR(ISBLANK($C309),$AL309&lt;&gt;TRUE()),"",IF(J309=Constants!$B$7,TRUE(),IF(J309=Constants!$B$8,FALSE(),TRUE())))</f>
        <v/>
      </c>
      <c r="AP309" s="117" t="str">
        <f aca="false">IF(OR(ISBLANK($C309),$AL309&lt;&gt;TRUE()),"",IF(I309=Constants!$B$7,TRUE(),IF(I309=Constants!$B$8,FALSE(),TRUE())))</f>
        <v/>
      </c>
      <c r="AQ309" s="117" t="str">
        <f aca="false">IF(OR(ISBLANK($C309),$AL309&lt;&gt;TRUE()),"",IF(K309=Constants!$B$33,TRUE(),IF(K309=Constants!$B$34,FALSE(),IF(AND(ISNUMBER(O309),OR(ISBLANK(N309),N309=0)),TRUE(),IF(AND(ISBLANK(O309),ISNUMBER(N309),N309&lt;&gt;0),FALSE(),"")))))</f>
        <v/>
      </c>
      <c r="AR309" s="117" t="str">
        <f aca="false">IF(OR(ISBLANK($C309),$AL309&lt;&gt;TRUE()),"",IF(ISBLANK(L309),Constants!$B$35,MAX(0,MIN(Constants!$B$31,L309))))</f>
        <v/>
      </c>
      <c r="AS309" s="117" t="str">
        <f aca="false">IF(OR(ISBLANK($C309),$AL309&lt;&gt;TRUE()),"",IF(ISBLANK(M309),Constants!$B$35,MAX(0,MIN(Constants!$B$32,M309))))</f>
        <v/>
      </c>
      <c r="AT309" s="117" t="str">
        <f aca="false">IF(ISBLANK($C309),"",COUNTA($P309:$X309)&gt;0)</f>
        <v/>
      </c>
      <c r="AU309" s="117" t="str">
        <f aca="false">IF(OR(ISBLANK($C309),$AT309&lt;&gt;TRUE()),"",IF(ISBLANK(P309),Constants!$B$27,MAX(0,P309)))</f>
        <v/>
      </c>
      <c r="AV309" s="117" t="str">
        <f aca="false">IF(OR(ISBLANK($C309),$AT309&lt;&gt;TRUE()),"",IF(ISBLANK(Q309),Constants!$B$28,MAX(0,Q309)))</f>
        <v/>
      </c>
      <c r="AW309" s="117" t="str">
        <f aca="false">IF(OR(ISBLANK($C309),$AT309&lt;&gt;TRUE()),"",IF(S309=Constants!$B$7,TRUE(),IF(S309=Constants!$B$8,FALSE(),TRUE())))</f>
        <v/>
      </c>
      <c r="AX309" s="117" t="str">
        <f aca="false">IF(OR(ISBLANK($C309),$AT309&lt;&gt;TRUE()),"",IF(R309=Constants!$B$7,TRUE(),IF(R309=Constants!$B$8,FALSE(),TRUE())))</f>
        <v/>
      </c>
      <c r="AY309" s="117" t="str">
        <f aca="false">IF(OR(ISBLANK($C309),$AT309&lt;&gt;TRUE()),"",IF(T309=Constants!$B$33,TRUE(),IF(T309=Constants!$B$34,FALSE(),IF(AND(ISNUMBER(X309),OR(ISBLANK(W309),W309=0)),TRUE(),IF(AND(ISBLANK(X309),ISNUMBER(W309),W309&lt;&gt;0),FALSE(),"")))))</f>
        <v/>
      </c>
      <c r="AZ309" s="117" t="str">
        <f aca="false">IF(OR(ISBLANK($C309),$AT309&lt;&gt;TRUE()),"",IF(ISBLANK(U309),Constants!$B$35,MAX(0,MIN(Constants!$B$31,U309))))</f>
        <v/>
      </c>
      <c r="BA309" s="117" t="str">
        <f aca="false">IF(OR(ISBLANK($C309),$AT309&lt;&gt;TRUE()),"",IF(ISBLANK(V309),Constants!$B$35,MAX(0,MIN(Constants!$B$32,V309))))</f>
        <v/>
      </c>
      <c r="BB309" s="117" t="str">
        <f aca="false">IF(ISBLANK($C309),"",COUNTA($Y309:$AG309)&gt;0)</f>
        <v/>
      </c>
      <c r="BC309" s="117" t="str">
        <f aca="false">IF(OR(ISBLANK($C309),$BB309&lt;&gt;TRUE()),"",IF(ISBLANK(Y309),Constants!$B$27,MAX(0,Y309)))</f>
        <v/>
      </c>
      <c r="BD309" s="117" t="str">
        <f aca="false">IF(OR(ISBLANK($C309),$BB309&lt;&gt;TRUE()),"",IF(ISBLANK(Z309),Constants!$B$28,MAX(0,Z309)))</f>
        <v/>
      </c>
      <c r="BE309" s="117" t="str">
        <f aca="false">IF(OR(ISBLANK($C309),$BB309&lt;&gt;TRUE()),"",IF(AB309=Constants!$B$7,TRUE(),IF(AB309=Constants!$B$8,FALSE(),TRUE())))</f>
        <v/>
      </c>
      <c r="BF309" s="117" t="str">
        <f aca="false">IF(OR(ISBLANK($C309),$BB309&lt;&gt;TRUE()),"",IF(AA309=Constants!$B$7,TRUE(),IF(AA309=Constants!$B$8,FALSE(),TRUE())))</f>
        <v/>
      </c>
      <c r="BG309" s="117" t="str">
        <f aca="false">IF(OR(ISBLANK($C309),$BB309&lt;&gt;TRUE()),"",IF(AC309=Constants!$B$33,TRUE(),IF(AC309=Constants!$B$34,FALSE(),IF(AND(ISNUMBER(AG309),OR(ISBLANK(AF309),AF309=0)),TRUE(),IF(AND(ISBLANK(AG309),ISNUMBER(AF309),AF309&lt;&gt;0),FALSE(),"")))))</f>
        <v/>
      </c>
      <c r="BH309" s="117" t="str">
        <f aca="false">IF(OR(ISBLANK($C309),$BB309&lt;&gt;TRUE()),"",IF(ISBLANK(AD309),Constants!$B$35,MAX(0,MIN(Constants!$B$31,AD309))))</f>
        <v/>
      </c>
      <c r="BI309" s="117" t="str">
        <f aca="false">IF(OR(ISBLANK($C309),$BB309&lt;&gt;TRUE()),"",IF(ISBLANK(AE309),Constants!$B$35,MAX(0,MIN(Constants!$B$32,AE309))))</f>
        <v/>
      </c>
      <c r="BJ309" s="118" t="str">
        <f aca="false">IF(ISBLANK($C309),
  "",
IF(AH309=Constants!$B$7,
  TRUE(),
IF(AH309=Constants!$B$8,
  FALSE(),
  FALSE()
)))</f>
        <v/>
      </c>
      <c r="BK309" s="117" t="str">
        <f aca="false">IF(ISBLANK($C309),"",IF($BJ309,Constants!$B$9,IF(COUNTA($E309:$AH309)=0,Constants!$B$10,IF(NOT($AK309),Constants!$B$11,IF(AND(NOT(ISNUMBER($BM309)),COUNTA($O309,$X309,$AG309)&gt;0),Constants!$B$13,Constants!$B$12)))))</f>
        <v/>
      </c>
      <c r="BL309" s="117" t="str">
        <f aca="false">IF(ISBLANK($C309),"",IF($BK309&lt;&gt;Constants!$B$12,$BK309,Constants!$B$4))</f>
        <v/>
      </c>
      <c r="BM309" s="116" t="str">
        <f aca="false">IF(OR(ISBLANK($D$8), NOT(ISNUMBER($D$8))), Constants!$B$17,$D$8)</f>
        <v>ERROR: Set Target Time in cell D8</v>
      </c>
      <c r="BN309" s="119" t="str">
        <f aca="false">IF(OR($BK309&lt;&gt;Constants!$B$12,$AL309&lt;&gt;TRUE()),"",IF(NOT($AO309),TRUE(),IF($AQ309="","",$AQ309)))</f>
        <v/>
      </c>
      <c r="BO309" s="120" t="n">
        <f aca="false">IF(BN309="",FALSE(),IF(NOT($AO309),TRUE(),IF($AQ309,ISNUMBER(O309),ISNUMBER(N309))))</f>
        <v>0</v>
      </c>
      <c r="BP309" s="121" t="str">
        <f aca="false">IF(BO309,IF($AJ309,1,Constants!$B$22)*POWER(Constants!$B$23,MAX($AM309,0))*POWER(Constants!$B$24,MAX($AN309,0)),"")</f>
        <v/>
      </c>
      <c r="BQ309" s="117" t="str">
        <f aca="false">IF(OR($BK309&lt;&gt;Constants!$B$12,NOT($BO309)),"",IF(NOT($AO309),0,Constants!$B$19*IF($AQ309,1,MAX(0,MIN(1,(Constants!$B$20-N309)/Constants!$B$20)))))</f>
        <v/>
      </c>
      <c r="BR309" s="117" t="str">
        <f aca="false">IF(BQ309="","",BQ309*IF($AP309,1,Constants!$B$25)*BP309)</f>
        <v/>
      </c>
      <c r="BS309" s="117" t="str">
        <f aca="false">IF(OR($BK309&lt;&gt;Constants!$B$12,NOT($BO309)),"",IF(NOT($AO309),0,IF(NOT($AQ309),0,MAX(0,Constants!$B$21*(1-ABS(O309-$BM309)/$BM309)))))</f>
        <v/>
      </c>
      <c r="BT309" s="117" t="str">
        <f aca="false">IF(BS309="","",BS309*BP309)</f>
        <v/>
      </c>
      <c r="BU309" s="117" t="str">
        <f aca="false">IF(OR($BK309&lt;&gt;Constants!$B$12,NOT($BO309)),"",IF(OR(NOT($AO309),NOT($AP309)),0,MIN(Constants!$B$18,(Constants!$B$29*$AR309+Constants!$B$30*$AS309)*IF($AQ309,1,MAX(0,MIN(1,(Constants!$B$20-N309)/Constants!$B$20))))))</f>
        <v/>
      </c>
      <c r="BV309" s="117" t="str">
        <f aca="false">IF(BU309="","",BU309*BP309)</f>
        <v/>
      </c>
      <c r="BW309" s="122" t="str">
        <f aca="false">IF(OR($BK309&lt;&gt;Constants!$B$12,NOT($BO309)),"",BR309+BT309+BV309)</f>
        <v/>
      </c>
      <c r="BX309" s="119" t="str">
        <f aca="false">IF(OR($BK309&lt;&gt;Constants!$B$12,$AT309&lt;&gt;TRUE()),"",IF(NOT($AW309),TRUE(),IF($AY309="","",$AY309)))</f>
        <v/>
      </c>
      <c r="BY309" s="120" t="n">
        <f aca="false">IF(BX309="",FALSE(),IF(NOT($AW309),TRUE(),IF($AY309,ISNUMBER(X309),ISNUMBER(W309))))</f>
        <v>0</v>
      </c>
      <c r="BZ309" s="121" t="str">
        <f aca="false">IF(BY309,IF($AJ309,1,Constants!$B$22)*POWER(Constants!$B$23,MAX($AU309,0))*POWER(Constants!$B$24,MAX($AV309,0)),"")</f>
        <v/>
      </c>
      <c r="CA309" s="117" t="str">
        <f aca="false">IF(OR($BK309&lt;&gt;Constants!$B$12,NOT($BY309)),"",IF(NOT($AW309),0,Constants!$B$19*IF($AY309,1,MAX(0,MIN(1,(Constants!$B$20-W309)/Constants!$B$20)))))</f>
        <v/>
      </c>
      <c r="CB309" s="117" t="str">
        <f aca="false">IF(CA309="","",CA309*IF($AX309,1,Constants!$B$25)*BZ309)</f>
        <v/>
      </c>
      <c r="CC309" s="117" t="str">
        <f aca="false">IF(OR($BK309&lt;&gt;Constants!$B$12,NOT($BY309)),"",IF(NOT($AW309),0,IF(NOT($AY309),0,MAX(0,Constants!$B$21*(1-ABS(X309-$BM309)/$BM309)))))</f>
        <v/>
      </c>
      <c r="CD309" s="117" t="str">
        <f aca="false">IF(CC309="","",CC309*BZ309)</f>
        <v/>
      </c>
      <c r="CE309" s="117" t="str">
        <f aca="false">IF(OR($BK309&lt;&gt;Constants!$B$12,NOT($BY309)),"",IF(OR(NOT($AW309),NOT($AX309)),0,MIN(Constants!$B$18,(Constants!$B$29*$AZ309+Constants!$B$30*$BA309)*IF($AY309,1,MAX(0,MIN(1,(Constants!$B$20-W309)/Constants!$B$20))))))</f>
        <v/>
      </c>
      <c r="CF309" s="117" t="str">
        <f aca="false">IF(CE309="","",CE309*BZ309)</f>
        <v/>
      </c>
      <c r="CG309" s="122" t="str">
        <f aca="false">IF(OR($BK309&lt;&gt;Constants!$B$12,NOT($BY309)),"",CB309+CD309+CF309)</f>
        <v/>
      </c>
      <c r="CH309" s="119" t="n">
        <f aca="false">IF(OR(BN309="",BX309=""),TRUE(),BN309&lt;&gt;BX309)</f>
        <v>1</v>
      </c>
      <c r="CI309" s="117" t="str">
        <f aca="false">IF(OR($BK309&lt;&gt;Constants!$B$12,$BB309&lt;&gt;TRUE(),NOT($CH309)),"",IF(NOT($BE309),TRUE(),IF($BG309="","",$BG309)))</f>
        <v/>
      </c>
      <c r="CJ309" s="120" t="n">
        <f aca="false">IF(CI309="",FALSE(),IF(NOT($BE309),TRUE(),IF($BG309,ISNUMBER(AG309),ISNUMBER(AF309))))</f>
        <v>0</v>
      </c>
      <c r="CK309" s="121" t="str">
        <f aca="false">IF(CJ309,IF($AJ309,1,Constants!$B$22)*POWER(Constants!$B$23,MAX($BC309,0))*POWER(Constants!$B$24,MAX($BD309,0)),"")</f>
        <v/>
      </c>
      <c r="CL309" s="117" t="str">
        <f aca="false">IF(OR($BK309&lt;&gt;Constants!$B$12,NOT($CJ309)),"",IF(NOT($BE309),0,Constants!$B$19*IF($BG309,1,MAX(0,MIN(1,(Constants!$B$20-AF309)/Constants!$B$20)))))</f>
        <v/>
      </c>
      <c r="CM309" s="117" t="str">
        <f aca="false">IF(CL309="","",CL309*IF($BF309,1,Constants!$B$25)*CK309)</f>
        <v/>
      </c>
      <c r="CN309" s="117" t="str">
        <f aca="false">IF(OR($BK309&lt;&gt;Constants!$B$12,NOT($CJ309)),"",IF(NOT($BE309),0,IF(NOT($BG309),0,MAX(0,Constants!$B$21*(1-ABS(AG309-$BM309)/$BM309)))))</f>
        <v/>
      </c>
      <c r="CO309" s="117" t="str">
        <f aca="false">IF(CN309="","",CN309*CK309)</f>
        <v/>
      </c>
      <c r="CP309" s="117" t="str">
        <f aca="false">IF(OR($BK309&lt;&gt;Constants!$B$12,NOT($CJ309)),"",IF(OR(NOT($BE309),NOT($BF309)),0,MIN(Constants!$B$18,(Constants!$B$29*$BH309+Constants!$B$30*$BI309)*IF($BG309,1,MAX(0,MIN(1,(Constants!$B$20-AF309)/Constants!$B$20))))))</f>
        <v/>
      </c>
      <c r="CQ309" s="117" t="str">
        <f aca="false">IF(CP309="","",CP309*CK309)</f>
        <v/>
      </c>
      <c r="CR309" s="122" t="str">
        <f aca="false">IF(OR($BK309&lt;&gt;Constants!$B$12,NOT($CJ309)),"",CM309+CO309+CQ309)</f>
        <v/>
      </c>
      <c r="CS309" s="116" t="str">
        <f aca="false">IF(OR($BK309&lt;&gt;Constants!$B$12,ISBLANK($C309)),"",BW309)</f>
        <v/>
      </c>
      <c r="CT309" s="117" t="str">
        <f aca="false">IF(OR($BK309&lt;&gt;Constants!$B$12,ISBLANK($C309)),"",CG309)</f>
        <v/>
      </c>
      <c r="CU309" s="118" t="str">
        <f aca="false">IF(OR($BK309&lt;&gt;Constants!$B$12,ISBLANK($C309)),"",CR309)</f>
        <v/>
      </c>
      <c r="CV309" s="117" t="str">
        <f aca="false">IF(OR($BK309&lt;&gt;Constants!$B$12,ISBLANK($C309)),"",IF(COUNT(CS309:CU309)=0,0,MAX(CS309:CU309)))</f>
        <v/>
      </c>
      <c r="CW309" s="117" t="str">
        <f aca="false">IF($BK309&lt;&gt;Constants!$B$12,"",CV309)</f>
        <v/>
      </c>
      <c r="CX309" s="117" t="str">
        <f aca="false">IF(ISNUMBER(CW309), RANK(CW309,$CW$11:$CW$510), "")</f>
        <v/>
      </c>
      <c r="CY309" s="116" t="str">
        <f aca="false">IF(OR($BK309&lt;&gt;Constants!$B$12,ISBLANK($C309)),"",MAX(BT309,CD309,CO309))</f>
        <v/>
      </c>
      <c r="CZ309" s="117" t="str">
        <f aca="false">IF(ISNUMBER(CY309), RANK(CY309,CY$11:CY$510), "")</f>
        <v/>
      </c>
      <c r="DA309" s="117" t="str">
        <f aca="false">IF(OR($BK309&lt;&gt;Constants!$B$12,ISBLANK($C309)),"",MAX(AM309,AU309,IF($CH309,BC309,0)))</f>
        <v/>
      </c>
      <c r="DB309" s="117" t="str">
        <f aca="false">IF(ISNUMBER(DA309), RANK(DA309,DA$11:DA$510,1), "")</f>
        <v/>
      </c>
      <c r="DC309" s="117" t="str">
        <f aca="false">IF(OR($BK309&lt;&gt;Constants!$B$12,ISBLANK($C309)),"",MAX(BV309,CF309,CQ309))</f>
        <v/>
      </c>
      <c r="DD309" s="117" t="str">
        <f aca="false">IF(ISNUMBER(DC309),RANK(DC309,DC$11:DC$510),"")</f>
        <v/>
      </c>
      <c r="DE309" s="123" t="str">
        <f aca="false">IFERROR(IF(OR($BK309&lt;&gt;Constants!$B$12, ISBLANK($C309)),"",LARGE(CS309:CU309,2)), 0)</f>
        <v/>
      </c>
      <c r="DF309" s="118" t="str">
        <f aca="false">IF(ISNUMBER(DE309), RANK(DE309,DE$11:DE$510), "")</f>
        <v/>
      </c>
      <c r="DG309" s="117" t="str">
        <f aca="false">IF(ISBLANK($C309),"",IF(BK309=Constants!$B$12,RANK($CX309, $CX$11:$CX$510, 1)+
SUMPRODUCT(--($CX$11:$CX$510=$CX309),--($CZ309&gt;$CZ$11:$CZ$510))+
SUMPRODUCT(--($CX$11:$CX$510=$CX309),--($CZ309=$CZ$11:$CZ$510),--($DB309&gt;$DB$11:$DB$510))+
SUMPRODUCT(--($CX$11:$CX$510=$CX309),--($CZ309=$CZ$11:$CZ$510),--($DB309=$DB$11:$DB$510), --($DD309&gt;$DD$11:$DD$510))+
SUMPRODUCT(--($CX$11:$CX$510=$CX309),--($CZ309=$CZ$11:$CZ$510),--($DB309=$DB$11:$DB$510), --($DD309=$DD$11:$DD$510), --($DF309&gt;$DF$11:$DF$510))
,BK309)
)</f>
        <v/>
      </c>
      <c r="DH309" s="117" t="str">
        <f aca="false">IF(ISBLANK(C309),"",IF(BK309&lt;&gt;Constants!$B$12, BK309, CX309-DG309))</f>
        <v/>
      </c>
      <c r="DI309" s="118"/>
      <c r="DJ309" s="124"/>
      <c r="DK309" s="125" t="str">
        <f aca="false">IF(ISBLANK($C309),"",IF($BK309=Constants!$B$13,$BM309,""))</f>
        <v/>
      </c>
      <c r="DL309" s="124" t="str">
        <f aca="false">IF(ISBLANK($C309),"",IF($BK309&lt;&gt;Constants!$B$12,"",IF(COUNT($CS309:$CU309)=0,"",MATCH($CV309,$CS309:$CU309,0))))</f>
        <v/>
      </c>
      <c r="DM309" s="126" t="str">
        <f aca="false">IF(ISNUMBER($DL309),CHOOSE($DL309,$BR309,$CB309,$CM309),"")</f>
        <v/>
      </c>
      <c r="DN309" s="126" t="str">
        <f aca="false">IF(ISNUMBER($DL309),CHOOSE($DL309,$BT309,$CD309,$CO309),"")</f>
        <v/>
      </c>
      <c r="DO309" s="126" t="str">
        <f aca="false">IF(ISNUMBER($DL309),CHOOSE($DL309,$BV309,$CF309,$CQ309),"")</f>
        <v/>
      </c>
      <c r="DP309" s="127" t="str">
        <f aca="false">IF(ISBLANK(C309),"",IF(BK309&lt;&gt;Constants!$B$12, BK309 ,CW309))</f>
        <v/>
      </c>
      <c r="DQ309" s="128" t="str">
        <f aca="false">IF(ISBLANK($C309),"",IF($BK309&lt;&gt;Constants!$B$12,$BK309,$BL309))</f>
        <v/>
      </c>
      <c r="DR309" s="128" t="str">
        <f aca="false">IF(ISBLANK(C309),"",DH309)</f>
        <v/>
      </c>
      <c r="DS309" s="128" t="str">
        <f aca="false">IF(ISBLANK(C309),"",DG309)</f>
        <v/>
      </c>
      <c r="DT309" s="129" t="str">
        <f aca="false">IF(ISBLANK(C309),
  "",
IF(DS309=Constants!$B$9,COUNTA($C$11:$C510)+2,IF(DS309=Constants!$B$10,COUNTA($C$11:$C510)+1,IF(DS309=Constants!$B$11,COUNTA($C$11:$C510),DS309))))</f>
        <v/>
      </c>
      <c r="DU309" s="3"/>
      <c r="DV309" s="130" t="n">
        <f aca="false">IF(OR(ISNUMBER(DS309),DS309="DQ",DS309="P",DS309="NS"),
    1,
    0
)</f>
        <v>0</v>
      </c>
      <c r="DW309" s="130" t="n">
        <v>299</v>
      </c>
      <c r="DX309" s="130" t="str">
        <f aca="false">IF(ISBLANK($C309),"",IF(ISNUMBER(DT309),DT309+ROW($B309)/1000,""))</f>
        <v/>
      </c>
      <c r="DY309" s="130" t="str">
        <f aca="false">IF(ISNUMBER(DX309), RANK(DX309,DX$11:DX$510,1), "")</f>
        <v/>
      </c>
      <c r="DZ309" s="130" t="str">
        <f aca="false">IF(ISBLANK($C309),
    "",
    $B309
)</f>
        <v/>
      </c>
      <c r="EA309" s="130" t="str">
        <f aca="false">IF(ISBLANK($C309),
    "",
    $C309
)</f>
        <v/>
      </c>
      <c r="EB309" s="130" t="str">
        <f aca="false">IF(ISBLANK($C309),
    "",
    $D309
)</f>
        <v/>
      </c>
      <c r="EC309" s="130" t="str">
        <f aca="false">IF(ISBLANK($C309),"",$DQ309)</f>
        <v/>
      </c>
      <c r="ED309" s="131" t="str">
        <f aca="false">DP309</f>
        <v/>
      </c>
      <c r="EE309" s="130" t="str">
        <f aca="false">IF(ISBLANK($C309),
    "",
    DS309
)</f>
        <v/>
      </c>
      <c r="EF309" s="132" t="str">
        <f aca="false">IF(DW309&gt;DV$10,
    "",
    VLOOKUP(DW309,DY$11:EE807,7,FALSE())
)</f>
        <v/>
      </c>
      <c r="EG309" s="133" t="str">
        <f aca="false">IF(DW309&gt;DV$10,
    "",
    VLOOKUP(DW309,DY$11:EE807,2,FALSE())
)</f>
        <v/>
      </c>
      <c r="EH309" s="133" t="str">
        <f aca="false">IF(DW309&gt;DV$10,
    "",
    VLOOKUP(DW309,DY$11:EE807,3,FALSE())
)</f>
        <v/>
      </c>
      <c r="EI309" s="133" t="str">
        <f aca="false">IF(DW309&gt;DV$10,
    "",
    VLOOKUP(DW309,DY$11:EE807,4,FALSE())
)</f>
        <v/>
      </c>
      <c r="EJ309" s="134" t="str">
        <f aca="false">IF(DW309&gt;DV$10,
    "",
    VLOOKUP(DW309,DY$11:EE807,6,FALSE())
)</f>
        <v/>
      </c>
      <c r="EK309" s="59"/>
    </row>
    <row r="310" customFormat="false" ht="15.75" hidden="false" customHeight="false" outlineLevel="0" collapsed="false">
      <c r="A310" s="3"/>
      <c r="B310" s="153"/>
      <c r="C310" s="154"/>
      <c r="D310" s="135"/>
      <c r="E310" s="158"/>
      <c r="F310" s="137"/>
      <c r="G310" s="137"/>
      <c r="H310" s="138"/>
      <c r="I310" s="139"/>
      <c r="J310" s="140"/>
      <c r="K310" s="140"/>
      <c r="L310" s="140"/>
      <c r="M310" s="140"/>
      <c r="N310" s="141"/>
      <c r="O310" s="142"/>
      <c r="P310" s="137"/>
      <c r="Q310" s="138"/>
      <c r="R310" s="139"/>
      <c r="S310" s="140"/>
      <c r="T310" s="140"/>
      <c r="U310" s="140"/>
      <c r="V310" s="140"/>
      <c r="W310" s="141"/>
      <c r="X310" s="142"/>
      <c r="Y310" s="137"/>
      <c r="Z310" s="138"/>
      <c r="AA310" s="139"/>
      <c r="AB310" s="140"/>
      <c r="AC310" s="140"/>
      <c r="AD310" s="140"/>
      <c r="AE310" s="140"/>
      <c r="AF310" s="141"/>
      <c r="AG310" s="143"/>
      <c r="AH310" s="139"/>
      <c r="AI310" s="116"/>
      <c r="AJ310" s="116" t="str">
        <f aca="false">IF(ISBLANK($C310),
  "",
IF(E310=Constants!$B$7,
  TRUE(),
IF(E310=Constants!$B$8,
  FALSE(),
  TRUE()
)))</f>
        <v/>
      </c>
      <c r="AK310" s="117" t="str">
        <f aca="false">IF(ISBLANK($C310),"",IF(F310=Constants!$B$8,FALSE(),TRUE()))</f>
        <v/>
      </c>
      <c r="AL310" s="117" t="str">
        <f aca="false">IF(ISBLANK($C310),"",COUNTA($G310:$O310)&gt;0)</f>
        <v/>
      </c>
      <c r="AM310" s="117" t="str">
        <f aca="false">IF(OR(ISBLANK($C310),$AL310&lt;&gt;TRUE()),"",IF(ISBLANK(G310),Constants!$B$27,MAX(0,G310)))</f>
        <v/>
      </c>
      <c r="AN310" s="117" t="str">
        <f aca="false">IF(OR(ISBLANK($C310),$AL310&lt;&gt;TRUE()),"",IF(ISBLANK(H310),Constants!$B$28,MAX(0,H310)))</f>
        <v/>
      </c>
      <c r="AO310" s="117" t="str">
        <f aca="false">IF(OR(ISBLANK($C310),$AL310&lt;&gt;TRUE()),"",IF(J310=Constants!$B$7,TRUE(),IF(J310=Constants!$B$8,FALSE(),TRUE())))</f>
        <v/>
      </c>
      <c r="AP310" s="117" t="str">
        <f aca="false">IF(OR(ISBLANK($C310),$AL310&lt;&gt;TRUE()),"",IF(I310=Constants!$B$7,TRUE(),IF(I310=Constants!$B$8,FALSE(),TRUE())))</f>
        <v/>
      </c>
      <c r="AQ310" s="117" t="str">
        <f aca="false">IF(OR(ISBLANK($C310),$AL310&lt;&gt;TRUE()),"",IF(K310=Constants!$B$33,TRUE(),IF(K310=Constants!$B$34,FALSE(),IF(AND(ISNUMBER(O310),OR(ISBLANK(N310),N310=0)),TRUE(),IF(AND(ISBLANK(O310),ISNUMBER(N310),N310&lt;&gt;0),FALSE(),"")))))</f>
        <v/>
      </c>
      <c r="AR310" s="117" t="str">
        <f aca="false">IF(OR(ISBLANK($C310),$AL310&lt;&gt;TRUE()),"",IF(ISBLANK(L310),Constants!$B$35,MAX(0,MIN(Constants!$B$31,L310))))</f>
        <v/>
      </c>
      <c r="AS310" s="117" t="str">
        <f aca="false">IF(OR(ISBLANK($C310),$AL310&lt;&gt;TRUE()),"",IF(ISBLANK(M310),Constants!$B$35,MAX(0,MIN(Constants!$B$32,M310))))</f>
        <v/>
      </c>
      <c r="AT310" s="117" t="str">
        <f aca="false">IF(ISBLANK($C310),"",COUNTA($P310:$X310)&gt;0)</f>
        <v/>
      </c>
      <c r="AU310" s="117" t="str">
        <f aca="false">IF(OR(ISBLANK($C310),$AT310&lt;&gt;TRUE()),"",IF(ISBLANK(P310),Constants!$B$27,MAX(0,P310)))</f>
        <v/>
      </c>
      <c r="AV310" s="117" t="str">
        <f aca="false">IF(OR(ISBLANK($C310),$AT310&lt;&gt;TRUE()),"",IF(ISBLANK(Q310),Constants!$B$28,MAX(0,Q310)))</f>
        <v/>
      </c>
      <c r="AW310" s="117" t="str">
        <f aca="false">IF(OR(ISBLANK($C310),$AT310&lt;&gt;TRUE()),"",IF(S310=Constants!$B$7,TRUE(),IF(S310=Constants!$B$8,FALSE(),TRUE())))</f>
        <v/>
      </c>
      <c r="AX310" s="117" t="str">
        <f aca="false">IF(OR(ISBLANK($C310),$AT310&lt;&gt;TRUE()),"",IF(R310=Constants!$B$7,TRUE(),IF(R310=Constants!$B$8,FALSE(),TRUE())))</f>
        <v/>
      </c>
      <c r="AY310" s="117" t="str">
        <f aca="false">IF(OR(ISBLANK($C310),$AT310&lt;&gt;TRUE()),"",IF(T310=Constants!$B$33,TRUE(),IF(T310=Constants!$B$34,FALSE(),IF(AND(ISNUMBER(X310),OR(ISBLANK(W310),W310=0)),TRUE(),IF(AND(ISBLANK(X310),ISNUMBER(W310),W310&lt;&gt;0),FALSE(),"")))))</f>
        <v/>
      </c>
      <c r="AZ310" s="117" t="str">
        <f aca="false">IF(OR(ISBLANK($C310),$AT310&lt;&gt;TRUE()),"",IF(ISBLANK(U310),Constants!$B$35,MAX(0,MIN(Constants!$B$31,U310))))</f>
        <v/>
      </c>
      <c r="BA310" s="117" t="str">
        <f aca="false">IF(OR(ISBLANK($C310),$AT310&lt;&gt;TRUE()),"",IF(ISBLANK(V310),Constants!$B$35,MAX(0,MIN(Constants!$B$32,V310))))</f>
        <v/>
      </c>
      <c r="BB310" s="117" t="str">
        <f aca="false">IF(ISBLANK($C310),"",COUNTA($Y310:$AG310)&gt;0)</f>
        <v/>
      </c>
      <c r="BC310" s="117" t="str">
        <f aca="false">IF(OR(ISBLANK($C310),$BB310&lt;&gt;TRUE()),"",IF(ISBLANK(Y310),Constants!$B$27,MAX(0,Y310)))</f>
        <v/>
      </c>
      <c r="BD310" s="117" t="str">
        <f aca="false">IF(OR(ISBLANK($C310),$BB310&lt;&gt;TRUE()),"",IF(ISBLANK(Z310),Constants!$B$28,MAX(0,Z310)))</f>
        <v/>
      </c>
      <c r="BE310" s="117" t="str">
        <f aca="false">IF(OR(ISBLANK($C310),$BB310&lt;&gt;TRUE()),"",IF(AB310=Constants!$B$7,TRUE(),IF(AB310=Constants!$B$8,FALSE(),TRUE())))</f>
        <v/>
      </c>
      <c r="BF310" s="117" t="str">
        <f aca="false">IF(OR(ISBLANK($C310),$BB310&lt;&gt;TRUE()),"",IF(AA310=Constants!$B$7,TRUE(),IF(AA310=Constants!$B$8,FALSE(),TRUE())))</f>
        <v/>
      </c>
      <c r="BG310" s="117" t="str">
        <f aca="false">IF(OR(ISBLANK($C310),$BB310&lt;&gt;TRUE()),"",IF(AC310=Constants!$B$33,TRUE(),IF(AC310=Constants!$B$34,FALSE(),IF(AND(ISNUMBER(AG310),OR(ISBLANK(AF310),AF310=0)),TRUE(),IF(AND(ISBLANK(AG310),ISNUMBER(AF310),AF310&lt;&gt;0),FALSE(),"")))))</f>
        <v/>
      </c>
      <c r="BH310" s="117" t="str">
        <f aca="false">IF(OR(ISBLANK($C310),$BB310&lt;&gt;TRUE()),"",IF(ISBLANK(AD310),Constants!$B$35,MAX(0,MIN(Constants!$B$31,AD310))))</f>
        <v/>
      </c>
      <c r="BI310" s="117" t="str">
        <f aca="false">IF(OR(ISBLANK($C310),$BB310&lt;&gt;TRUE()),"",IF(ISBLANK(AE310),Constants!$B$35,MAX(0,MIN(Constants!$B$32,AE310))))</f>
        <v/>
      </c>
      <c r="BJ310" s="118" t="str">
        <f aca="false">IF(ISBLANK($C310),
  "",
IF(AH310=Constants!$B$7,
  TRUE(),
IF(AH310=Constants!$B$8,
  FALSE(),
  FALSE()
)))</f>
        <v/>
      </c>
      <c r="BK310" s="117" t="str">
        <f aca="false">IF(ISBLANK($C310),"",IF($BJ310,Constants!$B$9,IF(COUNTA($E310:$AH310)=0,Constants!$B$10,IF(NOT($AK310),Constants!$B$11,IF(AND(NOT(ISNUMBER($BM310)),COUNTA($O310,$X310,$AG310)&gt;0),Constants!$B$13,Constants!$B$12)))))</f>
        <v/>
      </c>
      <c r="BL310" s="117" t="str">
        <f aca="false">IF(ISBLANK($C310),"",IF($BK310&lt;&gt;Constants!$B$12,$BK310,Constants!$B$4))</f>
        <v/>
      </c>
      <c r="BM310" s="116" t="str">
        <f aca="false">IF(OR(ISBLANK($D$8), NOT(ISNUMBER($D$8))), Constants!$B$17,$D$8)</f>
        <v>ERROR: Set Target Time in cell D8</v>
      </c>
      <c r="BN310" s="119" t="str">
        <f aca="false">IF(OR($BK310&lt;&gt;Constants!$B$12,$AL310&lt;&gt;TRUE()),"",IF(NOT($AO310),TRUE(),IF($AQ310="","",$AQ310)))</f>
        <v/>
      </c>
      <c r="BO310" s="120" t="n">
        <f aca="false">IF(BN310="",FALSE(),IF(NOT($AO310),TRUE(),IF($AQ310,ISNUMBER(O310),ISNUMBER(N310))))</f>
        <v>0</v>
      </c>
      <c r="BP310" s="121" t="str">
        <f aca="false">IF(BO310,IF($AJ310,1,Constants!$B$22)*POWER(Constants!$B$23,MAX($AM310,0))*POWER(Constants!$B$24,MAX($AN310,0)),"")</f>
        <v/>
      </c>
      <c r="BQ310" s="117" t="str">
        <f aca="false">IF(OR($BK310&lt;&gt;Constants!$B$12,NOT($BO310)),"",IF(NOT($AO310),0,Constants!$B$19*IF($AQ310,1,MAX(0,MIN(1,(Constants!$B$20-N310)/Constants!$B$20)))))</f>
        <v/>
      </c>
      <c r="BR310" s="117" t="str">
        <f aca="false">IF(BQ310="","",BQ310*IF($AP310,1,Constants!$B$25)*BP310)</f>
        <v/>
      </c>
      <c r="BS310" s="117" t="str">
        <f aca="false">IF(OR($BK310&lt;&gt;Constants!$B$12,NOT($BO310)),"",IF(NOT($AO310),0,IF(NOT($AQ310),0,MAX(0,Constants!$B$21*(1-ABS(O310-$BM310)/$BM310)))))</f>
        <v/>
      </c>
      <c r="BT310" s="117" t="str">
        <f aca="false">IF(BS310="","",BS310*BP310)</f>
        <v/>
      </c>
      <c r="BU310" s="117" t="str">
        <f aca="false">IF(OR($BK310&lt;&gt;Constants!$B$12,NOT($BO310)),"",IF(OR(NOT($AO310),NOT($AP310)),0,MIN(Constants!$B$18,(Constants!$B$29*$AR310+Constants!$B$30*$AS310)*IF($AQ310,1,MAX(0,MIN(1,(Constants!$B$20-N310)/Constants!$B$20))))))</f>
        <v/>
      </c>
      <c r="BV310" s="117" t="str">
        <f aca="false">IF(BU310="","",BU310*BP310)</f>
        <v/>
      </c>
      <c r="BW310" s="122" t="str">
        <f aca="false">IF(OR($BK310&lt;&gt;Constants!$B$12,NOT($BO310)),"",BR310+BT310+BV310)</f>
        <v/>
      </c>
      <c r="BX310" s="119" t="str">
        <f aca="false">IF(OR($BK310&lt;&gt;Constants!$B$12,$AT310&lt;&gt;TRUE()),"",IF(NOT($AW310),TRUE(),IF($AY310="","",$AY310)))</f>
        <v/>
      </c>
      <c r="BY310" s="120" t="n">
        <f aca="false">IF(BX310="",FALSE(),IF(NOT($AW310),TRUE(),IF($AY310,ISNUMBER(X310),ISNUMBER(W310))))</f>
        <v>0</v>
      </c>
      <c r="BZ310" s="121" t="str">
        <f aca="false">IF(BY310,IF($AJ310,1,Constants!$B$22)*POWER(Constants!$B$23,MAX($AU310,0))*POWER(Constants!$B$24,MAX($AV310,0)),"")</f>
        <v/>
      </c>
      <c r="CA310" s="117" t="str">
        <f aca="false">IF(OR($BK310&lt;&gt;Constants!$B$12,NOT($BY310)),"",IF(NOT($AW310),0,Constants!$B$19*IF($AY310,1,MAX(0,MIN(1,(Constants!$B$20-W310)/Constants!$B$20)))))</f>
        <v/>
      </c>
      <c r="CB310" s="117" t="str">
        <f aca="false">IF(CA310="","",CA310*IF($AX310,1,Constants!$B$25)*BZ310)</f>
        <v/>
      </c>
      <c r="CC310" s="117" t="str">
        <f aca="false">IF(OR($BK310&lt;&gt;Constants!$B$12,NOT($BY310)),"",IF(NOT($AW310),0,IF(NOT($AY310),0,MAX(0,Constants!$B$21*(1-ABS(X310-$BM310)/$BM310)))))</f>
        <v/>
      </c>
      <c r="CD310" s="117" t="str">
        <f aca="false">IF(CC310="","",CC310*BZ310)</f>
        <v/>
      </c>
      <c r="CE310" s="117" t="str">
        <f aca="false">IF(OR($BK310&lt;&gt;Constants!$B$12,NOT($BY310)),"",IF(OR(NOT($AW310),NOT($AX310)),0,MIN(Constants!$B$18,(Constants!$B$29*$AZ310+Constants!$B$30*$BA310)*IF($AY310,1,MAX(0,MIN(1,(Constants!$B$20-W310)/Constants!$B$20))))))</f>
        <v/>
      </c>
      <c r="CF310" s="117" t="str">
        <f aca="false">IF(CE310="","",CE310*BZ310)</f>
        <v/>
      </c>
      <c r="CG310" s="122" t="str">
        <f aca="false">IF(OR($BK310&lt;&gt;Constants!$B$12,NOT($BY310)),"",CB310+CD310+CF310)</f>
        <v/>
      </c>
      <c r="CH310" s="119" t="n">
        <f aca="false">IF(OR(BN310="",BX310=""),TRUE(),BN310&lt;&gt;BX310)</f>
        <v>1</v>
      </c>
      <c r="CI310" s="117" t="str">
        <f aca="false">IF(OR($BK310&lt;&gt;Constants!$B$12,$BB310&lt;&gt;TRUE(),NOT($CH310)),"",IF(NOT($BE310),TRUE(),IF($BG310="","",$BG310)))</f>
        <v/>
      </c>
      <c r="CJ310" s="120" t="n">
        <f aca="false">IF(CI310="",FALSE(),IF(NOT($BE310),TRUE(),IF($BG310,ISNUMBER(AG310),ISNUMBER(AF310))))</f>
        <v>0</v>
      </c>
      <c r="CK310" s="121" t="str">
        <f aca="false">IF(CJ310,IF($AJ310,1,Constants!$B$22)*POWER(Constants!$B$23,MAX($BC310,0))*POWER(Constants!$B$24,MAX($BD310,0)),"")</f>
        <v/>
      </c>
      <c r="CL310" s="117" t="str">
        <f aca="false">IF(OR($BK310&lt;&gt;Constants!$B$12,NOT($CJ310)),"",IF(NOT($BE310),0,Constants!$B$19*IF($BG310,1,MAX(0,MIN(1,(Constants!$B$20-AF310)/Constants!$B$20)))))</f>
        <v/>
      </c>
      <c r="CM310" s="117" t="str">
        <f aca="false">IF(CL310="","",CL310*IF($BF310,1,Constants!$B$25)*CK310)</f>
        <v/>
      </c>
      <c r="CN310" s="117" t="str">
        <f aca="false">IF(OR($BK310&lt;&gt;Constants!$B$12,NOT($CJ310)),"",IF(NOT($BE310),0,IF(NOT($BG310),0,MAX(0,Constants!$B$21*(1-ABS(AG310-$BM310)/$BM310)))))</f>
        <v/>
      </c>
      <c r="CO310" s="117" t="str">
        <f aca="false">IF(CN310="","",CN310*CK310)</f>
        <v/>
      </c>
      <c r="CP310" s="117" t="str">
        <f aca="false">IF(OR($BK310&lt;&gt;Constants!$B$12,NOT($CJ310)),"",IF(OR(NOT($BE310),NOT($BF310)),0,MIN(Constants!$B$18,(Constants!$B$29*$BH310+Constants!$B$30*$BI310)*IF($BG310,1,MAX(0,MIN(1,(Constants!$B$20-AF310)/Constants!$B$20))))))</f>
        <v/>
      </c>
      <c r="CQ310" s="117" t="str">
        <f aca="false">IF(CP310="","",CP310*CK310)</f>
        <v/>
      </c>
      <c r="CR310" s="122" t="str">
        <f aca="false">IF(OR($BK310&lt;&gt;Constants!$B$12,NOT($CJ310)),"",CM310+CO310+CQ310)</f>
        <v/>
      </c>
      <c r="CS310" s="116" t="str">
        <f aca="false">IF(OR($BK310&lt;&gt;Constants!$B$12,ISBLANK($C310)),"",BW310)</f>
        <v/>
      </c>
      <c r="CT310" s="117" t="str">
        <f aca="false">IF(OR($BK310&lt;&gt;Constants!$B$12,ISBLANK($C310)),"",CG310)</f>
        <v/>
      </c>
      <c r="CU310" s="118" t="str">
        <f aca="false">IF(OR($BK310&lt;&gt;Constants!$B$12,ISBLANK($C310)),"",CR310)</f>
        <v/>
      </c>
      <c r="CV310" s="117" t="str">
        <f aca="false">IF(OR($BK310&lt;&gt;Constants!$B$12,ISBLANK($C310)),"",IF(COUNT(CS310:CU310)=0,0,MAX(CS310:CU310)))</f>
        <v/>
      </c>
      <c r="CW310" s="117" t="str">
        <f aca="false">IF($BK310&lt;&gt;Constants!$B$12,"",CV310)</f>
        <v/>
      </c>
      <c r="CX310" s="117" t="str">
        <f aca="false">IF(ISNUMBER(CW310), RANK(CW310,$CW$11:$CW$510), "")</f>
        <v/>
      </c>
      <c r="CY310" s="116" t="str">
        <f aca="false">IF(OR($BK310&lt;&gt;Constants!$B$12,ISBLANK($C310)),"",MAX(BT310,CD310,CO310))</f>
        <v/>
      </c>
      <c r="CZ310" s="117" t="str">
        <f aca="false">IF(ISNUMBER(CY310), RANK(CY310,CY$11:CY$510), "")</f>
        <v/>
      </c>
      <c r="DA310" s="117" t="str">
        <f aca="false">IF(OR($BK310&lt;&gt;Constants!$B$12,ISBLANK($C310)),"",MAX(AM310,AU310,IF($CH310,BC310,0)))</f>
        <v/>
      </c>
      <c r="DB310" s="117" t="str">
        <f aca="false">IF(ISNUMBER(DA310), RANK(DA310,DA$11:DA$510,1), "")</f>
        <v/>
      </c>
      <c r="DC310" s="117" t="str">
        <f aca="false">IF(OR($BK310&lt;&gt;Constants!$B$12,ISBLANK($C310)),"",MAX(BV310,CF310,CQ310))</f>
        <v/>
      </c>
      <c r="DD310" s="117" t="str">
        <f aca="false">IF(ISNUMBER(DC310),RANK(DC310,DC$11:DC$510),"")</f>
        <v/>
      </c>
      <c r="DE310" s="123" t="str">
        <f aca="false">IFERROR(IF(OR($BK310&lt;&gt;Constants!$B$12, ISBLANK($C310)),"",LARGE(CS310:CU310,2)), 0)</f>
        <v/>
      </c>
      <c r="DF310" s="118" t="str">
        <f aca="false">IF(ISNUMBER(DE310), RANK(DE310,DE$11:DE$510), "")</f>
        <v/>
      </c>
      <c r="DG310" s="117" t="str">
        <f aca="false">IF(ISBLANK($C310),"",IF(BK310=Constants!$B$12,RANK($CX310, $CX$11:$CX$510, 1)+
SUMPRODUCT(--($CX$11:$CX$510=$CX310),--($CZ310&gt;$CZ$11:$CZ$510))+
SUMPRODUCT(--($CX$11:$CX$510=$CX310),--($CZ310=$CZ$11:$CZ$510),--($DB310&gt;$DB$11:$DB$510))+
SUMPRODUCT(--($CX$11:$CX$510=$CX310),--($CZ310=$CZ$11:$CZ$510),--($DB310=$DB$11:$DB$510), --($DD310&gt;$DD$11:$DD$510))+
SUMPRODUCT(--($CX$11:$CX$510=$CX310),--($CZ310=$CZ$11:$CZ$510),--($DB310=$DB$11:$DB$510), --($DD310=$DD$11:$DD$510), --($DF310&gt;$DF$11:$DF$510))
,BK310)
)</f>
        <v/>
      </c>
      <c r="DH310" s="117" t="str">
        <f aca="false">IF(ISBLANK(C310),"",IF(BK310&lt;&gt;Constants!$B$12, BK310, CX310-DG310))</f>
        <v/>
      </c>
      <c r="DI310" s="118"/>
      <c r="DJ310" s="124"/>
      <c r="DK310" s="125" t="str">
        <f aca="false">IF(ISBLANK($C310),"",IF($BK310=Constants!$B$13,$BM310,""))</f>
        <v/>
      </c>
      <c r="DL310" s="124" t="str">
        <f aca="false">IF(ISBLANK($C310),"",IF($BK310&lt;&gt;Constants!$B$12,"",IF(COUNT($CS310:$CU310)=0,"",MATCH($CV310,$CS310:$CU310,0))))</f>
        <v/>
      </c>
      <c r="DM310" s="126" t="str">
        <f aca="false">IF(ISNUMBER($DL310),CHOOSE($DL310,$BR310,$CB310,$CM310),"")</f>
        <v/>
      </c>
      <c r="DN310" s="126" t="str">
        <f aca="false">IF(ISNUMBER($DL310),CHOOSE($DL310,$BT310,$CD310,$CO310),"")</f>
        <v/>
      </c>
      <c r="DO310" s="126" t="str">
        <f aca="false">IF(ISNUMBER($DL310),CHOOSE($DL310,$BV310,$CF310,$CQ310),"")</f>
        <v/>
      </c>
      <c r="DP310" s="127" t="str">
        <f aca="false">IF(ISBLANK(C310),"",IF(BK310&lt;&gt;Constants!$B$12, BK310 ,CW310))</f>
        <v/>
      </c>
      <c r="DQ310" s="128" t="str">
        <f aca="false">IF(ISBLANK($C310),"",IF($BK310&lt;&gt;Constants!$B$12,$BK310,$BL310))</f>
        <v/>
      </c>
      <c r="DR310" s="128" t="str">
        <f aca="false">IF(ISBLANK(C310),"",DH310)</f>
        <v/>
      </c>
      <c r="DS310" s="128" t="str">
        <f aca="false">IF(ISBLANK(C310),"",DG310)</f>
        <v/>
      </c>
      <c r="DT310" s="129" t="str">
        <f aca="false">IF(ISBLANK(C310),
  "",
IF(DS310=Constants!$B$9,COUNTA($C$11:$C510)+2,IF(DS310=Constants!$B$10,COUNTA($C$11:$C510)+1,IF(DS310=Constants!$B$11,COUNTA($C$11:$C510),DS310))))</f>
        <v/>
      </c>
      <c r="DU310" s="3"/>
      <c r="DV310" s="130" t="n">
        <f aca="false">IF(OR(ISNUMBER(DS310),DS310="DQ",DS310="P",DS310="NS"),
    1,
    0
)</f>
        <v>0</v>
      </c>
      <c r="DW310" s="130" t="n">
        <v>300</v>
      </c>
      <c r="DX310" s="130" t="str">
        <f aca="false">IF(ISBLANK($C310),"",IF(ISNUMBER(DT310),DT310+ROW($B310)/1000,""))</f>
        <v/>
      </c>
      <c r="DY310" s="130" t="str">
        <f aca="false">IF(ISNUMBER(DX310), RANK(DX310,DX$11:DX$510,1), "")</f>
        <v/>
      </c>
      <c r="DZ310" s="130" t="str">
        <f aca="false">IF(ISBLANK($C310),
    "",
    $B310
)</f>
        <v/>
      </c>
      <c r="EA310" s="130" t="str">
        <f aca="false">IF(ISBLANK($C310),
    "",
    $C310
)</f>
        <v/>
      </c>
      <c r="EB310" s="130" t="str">
        <f aca="false">IF(ISBLANK($C310),
    "",
    $D310
)</f>
        <v/>
      </c>
      <c r="EC310" s="130" t="str">
        <f aca="false">IF(ISBLANK($C310),"",$DQ310)</f>
        <v/>
      </c>
      <c r="ED310" s="131" t="str">
        <f aca="false">DP310</f>
        <v/>
      </c>
      <c r="EE310" s="130" t="str">
        <f aca="false">IF(ISBLANK($C310),
    "",
    DS310
)</f>
        <v/>
      </c>
      <c r="EF310" s="132" t="str">
        <f aca="false">IF(DW310&gt;DV$10,
    "",
    VLOOKUP(DW310,DY$11:EE808,7,FALSE())
)</f>
        <v/>
      </c>
      <c r="EG310" s="133" t="str">
        <f aca="false">IF(DW310&gt;DV$10,
    "",
    VLOOKUP(DW310,DY$11:EE808,2,FALSE())
)</f>
        <v/>
      </c>
      <c r="EH310" s="133" t="str">
        <f aca="false">IF(DW310&gt;DV$10,
    "",
    VLOOKUP(DW310,DY$11:EE808,3,FALSE())
)</f>
        <v/>
      </c>
      <c r="EI310" s="133" t="str">
        <f aca="false">IF(DW310&gt;DV$10,
    "",
    VLOOKUP(DW310,DY$11:EE808,4,FALSE())
)</f>
        <v/>
      </c>
      <c r="EJ310" s="134" t="str">
        <f aca="false">IF(DW310&gt;DV$10,
    "",
    VLOOKUP(DW310,DY$11:EE808,6,FALSE())
)</f>
        <v/>
      </c>
      <c r="EK310" s="59"/>
    </row>
    <row r="311" customFormat="false" ht="15.75" hidden="false" customHeight="false" outlineLevel="0" collapsed="false">
      <c r="A311" s="3"/>
      <c r="B311" s="155"/>
      <c r="C311" s="156"/>
      <c r="D311" s="96"/>
      <c r="E311" s="157"/>
      <c r="F311" s="148"/>
      <c r="G311" s="148"/>
      <c r="H311" s="149"/>
      <c r="I311" s="150"/>
      <c r="J311" s="151"/>
      <c r="K311" s="151"/>
      <c r="L311" s="151"/>
      <c r="M311" s="151"/>
      <c r="N311" s="152"/>
      <c r="O311" s="103"/>
      <c r="P311" s="148"/>
      <c r="Q311" s="149"/>
      <c r="R311" s="150"/>
      <c r="S311" s="151"/>
      <c r="T311" s="151"/>
      <c r="U311" s="151"/>
      <c r="V311" s="151"/>
      <c r="W311" s="152"/>
      <c r="X311" s="103"/>
      <c r="Y311" s="148"/>
      <c r="Z311" s="149"/>
      <c r="AA311" s="150"/>
      <c r="AB311" s="151"/>
      <c r="AC311" s="151"/>
      <c r="AD311" s="151"/>
      <c r="AE311" s="151"/>
      <c r="AF311" s="152"/>
      <c r="AG311" s="104"/>
      <c r="AH311" s="150"/>
      <c r="AI311" s="73"/>
      <c r="AJ311" s="73" t="str">
        <f aca="false">IF(ISBLANK($C311),
  "",
IF(E311=Constants!$B$7,
  TRUE(),
IF(E311=Constants!$B$8,
  FALSE(),
  TRUE()
)))</f>
        <v/>
      </c>
      <c r="AK311" s="74" t="str">
        <f aca="false">IF(ISBLANK($C311),"",IF(F311=Constants!$B$8,FALSE(),TRUE()))</f>
        <v/>
      </c>
      <c r="AL311" s="74" t="str">
        <f aca="false">IF(ISBLANK($C311),"",COUNTA($G311:$O311)&gt;0)</f>
        <v/>
      </c>
      <c r="AM311" s="74" t="str">
        <f aca="false">IF(OR(ISBLANK($C311),$AL311&lt;&gt;TRUE()),"",IF(ISBLANK(G311),Constants!$B$27,MAX(0,G311)))</f>
        <v/>
      </c>
      <c r="AN311" s="74" t="str">
        <f aca="false">IF(OR(ISBLANK($C311),$AL311&lt;&gt;TRUE()),"",IF(ISBLANK(H311),Constants!$B$28,MAX(0,H311)))</f>
        <v/>
      </c>
      <c r="AO311" s="74" t="str">
        <f aca="false">IF(OR(ISBLANK($C311),$AL311&lt;&gt;TRUE()),"",IF(J311=Constants!$B$7,TRUE(),IF(J311=Constants!$B$8,FALSE(),TRUE())))</f>
        <v/>
      </c>
      <c r="AP311" s="74" t="str">
        <f aca="false">IF(OR(ISBLANK($C311),$AL311&lt;&gt;TRUE()),"",IF(I311=Constants!$B$7,TRUE(),IF(I311=Constants!$B$8,FALSE(),TRUE())))</f>
        <v/>
      </c>
      <c r="AQ311" s="74" t="str">
        <f aca="false">IF(OR(ISBLANK($C311),$AL311&lt;&gt;TRUE()),"",IF(K311=Constants!$B$33,TRUE(),IF(K311=Constants!$B$34,FALSE(),IF(AND(ISNUMBER(O311),OR(ISBLANK(N311),N311=0)),TRUE(),IF(AND(ISBLANK(O311),ISNUMBER(N311),N311&lt;&gt;0),FALSE(),"")))))</f>
        <v/>
      </c>
      <c r="AR311" s="74" t="str">
        <f aca="false">IF(OR(ISBLANK($C311),$AL311&lt;&gt;TRUE()),"",IF(ISBLANK(L311),Constants!$B$35,MAX(0,MIN(Constants!$B$31,L311))))</f>
        <v/>
      </c>
      <c r="AS311" s="74" t="str">
        <f aca="false">IF(OR(ISBLANK($C311),$AL311&lt;&gt;TRUE()),"",IF(ISBLANK(M311),Constants!$B$35,MAX(0,MIN(Constants!$B$32,M311))))</f>
        <v/>
      </c>
      <c r="AT311" s="74" t="str">
        <f aca="false">IF(ISBLANK($C311),"",COUNTA($P311:$X311)&gt;0)</f>
        <v/>
      </c>
      <c r="AU311" s="74" t="str">
        <f aca="false">IF(OR(ISBLANK($C311),$AT311&lt;&gt;TRUE()),"",IF(ISBLANK(P311),Constants!$B$27,MAX(0,P311)))</f>
        <v/>
      </c>
      <c r="AV311" s="74" t="str">
        <f aca="false">IF(OR(ISBLANK($C311),$AT311&lt;&gt;TRUE()),"",IF(ISBLANK(Q311),Constants!$B$28,MAX(0,Q311)))</f>
        <v/>
      </c>
      <c r="AW311" s="74" t="str">
        <f aca="false">IF(OR(ISBLANK($C311),$AT311&lt;&gt;TRUE()),"",IF(S311=Constants!$B$7,TRUE(),IF(S311=Constants!$B$8,FALSE(),TRUE())))</f>
        <v/>
      </c>
      <c r="AX311" s="74" t="str">
        <f aca="false">IF(OR(ISBLANK($C311),$AT311&lt;&gt;TRUE()),"",IF(R311=Constants!$B$7,TRUE(),IF(R311=Constants!$B$8,FALSE(),TRUE())))</f>
        <v/>
      </c>
      <c r="AY311" s="74" t="str">
        <f aca="false">IF(OR(ISBLANK($C311),$AT311&lt;&gt;TRUE()),"",IF(T311=Constants!$B$33,TRUE(),IF(T311=Constants!$B$34,FALSE(),IF(AND(ISNUMBER(X311),OR(ISBLANK(W311),W311=0)),TRUE(),IF(AND(ISBLANK(X311),ISNUMBER(W311),W311&lt;&gt;0),FALSE(),"")))))</f>
        <v/>
      </c>
      <c r="AZ311" s="74" t="str">
        <f aca="false">IF(OR(ISBLANK($C311),$AT311&lt;&gt;TRUE()),"",IF(ISBLANK(U311),Constants!$B$35,MAX(0,MIN(Constants!$B$31,U311))))</f>
        <v/>
      </c>
      <c r="BA311" s="74" t="str">
        <f aca="false">IF(OR(ISBLANK($C311),$AT311&lt;&gt;TRUE()),"",IF(ISBLANK(V311),Constants!$B$35,MAX(0,MIN(Constants!$B$32,V311))))</f>
        <v/>
      </c>
      <c r="BB311" s="74" t="str">
        <f aca="false">IF(ISBLANK($C311),"",COUNTA($Y311:$AG311)&gt;0)</f>
        <v/>
      </c>
      <c r="BC311" s="74" t="str">
        <f aca="false">IF(OR(ISBLANK($C311),$BB311&lt;&gt;TRUE()),"",IF(ISBLANK(Y311),Constants!$B$27,MAX(0,Y311)))</f>
        <v/>
      </c>
      <c r="BD311" s="74" t="str">
        <f aca="false">IF(OR(ISBLANK($C311),$BB311&lt;&gt;TRUE()),"",IF(ISBLANK(Z311),Constants!$B$28,MAX(0,Z311)))</f>
        <v/>
      </c>
      <c r="BE311" s="74" t="str">
        <f aca="false">IF(OR(ISBLANK($C311),$BB311&lt;&gt;TRUE()),"",IF(AB311=Constants!$B$7,TRUE(),IF(AB311=Constants!$B$8,FALSE(),TRUE())))</f>
        <v/>
      </c>
      <c r="BF311" s="74" t="str">
        <f aca="false">IF(OR(ISBLANK($C311),$BB311&lt;&gt;TRUE()),"",IF(AA311=Constants!$B$7,TRUE(),IF(AA311=Constants!$B$8,FALSE(),TRUE())))</f>
        <v/>
      </c>
      <c r="BG311" s="74" t="str">
        <f aca="false">IF(OR(ISBLANK($C311),$BB311&lt;&gt;TRUE()),"",IF(AC311=Constants!$B$33,TRUE(),IF(AC311=Constants!$B$34,FALSE(),IF(AND(ISNUMBER(AG311),OR(ISBLANK(AF311),AF311=0)),TRUE(),IF(AND(ISBLANK(AG311),ISNUMBER(AF311),AF311&lt;&gt;0),FALSE(),"")))))</f>
        <v/>
      </c>
      <c r="BH311" s="74" t="str">
        <f aca="false">IF(OR(ISBLANK($C311),$BB311&lt;&gt;TRUE()),"",IF(ISBLANK(AD311),Constants!$B$35,MAX(0,MIN(Constants!$B$31,AD311))))</f>
        <v/>
      </c>
      <c r="BI311" s="74" t="str">
        <f aca="false">IF(OR(ISBLANK($C311),$BB311&lt;&gt;TRUE()),"",IF(ISBLANK(AE311),Constants!$B$35,MAX(0,MIN(Constants!$B$32,AE311))))</f>
        <v/>
      </c>
      <c r="BJ311" s="75" t="str">
        <f aca="false">IF(ISBLANK($C311),
  "",
IF(AH311=Constants!$B$7,
  TRUE(),
IF(AH311=Constants!$B$8,
  FALSE(),
  FALSE()
)))</f>
        <v/>
      </c>
      <c r="BK311" s="74" t="str">
        <f aca="false">IF(ISBLANK($C311),"",IF($BJ311,Constants!$B$9,IF(COUNTA($E311:$AH311)=0,Constants!$B$10,IF(NOT($AK311),Constants!$B$11,IF(AND(NOT(ISNUMBER($BM311)),COUNTA($O311,$X311,$AG311)&gt;0),Constants!$B$13,Constants!$B$12)))))</f>
        <v/>
      </c>
      <c r="BL311" s="74" t="str">
        <f aca="false">IF(ISBLANK($C311),"",IF($BK311&lt;&gt;Constants!$B$12,$BK311,Constants!$B$4))</f>
        <v/>
      </c>
      <c r="BM311" s="73" t="str">
        <f aca="false">IF(OR(ISBLANK($D$8), NOT(ISNUMBER($D$8))), Constants!$B$17,$D$8)</f>
        <v>ERROR: Set Target Time in cell D8</v>
      </c>
      <c r="BN311" s="73" t="str">
        <f aca="false">IF(OR($BK311&lt;&gt;Constants!$B$12,$AL311&lt;&gt;TRUE()),"",IF(NOT($AO311),TRUE(),IF($AQ311="","",$AQ311)))</f>
        <v/>
      </c>
      <c r="BO311" s="74" t="b">
        <f aca="false">IF(BN311="",FALSE(),IF(NOT($AO311),TRUE(),IF($AQ311,ISNUMBER(O311),ISNUMBER(N311))))</f>
        <v>0</v>
      </c>
      <c r="BP311" s="76" t="str">
        <f aca="false">IF(BO311,IF($AJ311,1,Constants!$B$22)*POWER(Constants!$B$23,MAX($AM311,0))*POWER(Constants!$B$24,MAX($AN311,0)),"")</f>
        <v/>
      </c>
      <c r="BQ311" s="74" t="str">
        <f aca="false">IF(OR($BK311&lt;&gt;Constants!$B$12,NOT($BO311)),"",IF(NOT($AO311),0,Constants!$B$19*IF($AQ311,1,MAX(0,MIN(1,(Constants!$B$20-N311)/Constants!$B$20)))))</f>
        <v/>
      </c>
      <c r="BR311" s="74" t="str">
        <f aca="false">IF(BQ311="","",BQ311*IF($AP311,1,Constants!$B$25)*BP311)</f>
        <v/>
      </c>
      <c r="BS311" s="74" t="str">
        <f aca="false">IF(OR($BK311&lt;&gt;Constants!$B$12,NOT($BO311)),"",IF(NOT($AO311),0,IF(NOT($AQ311),0,MAX(0,Constants!$B$21*(1-ABS(O311-$BM311)/$BM311)))))</f>
        <v/>
      </c>
      <c r="BT311" s="74" t="str">
        <f aca="false">IF(BS311="","",BS311*BP311)</f>
        <v/>
      </c>
      <c r="BU311" s="74" t="str">
        <f aca="false">IF(OR($BK311&lt;&gt;Constants!$B$12,NOT($BO311)),"",IF(OR(NOT($AO311),NOT($AP311)),0,MIN(Constants!$B$18,(Constants!$B$29*$AR311+Constants!$B$30*$AS311)*IF($AQ311,1,MAX(0,MIN(1,(Constants!$B$20-N311)/Constants!$B$20))))))</f>
        <v/>
      </c>
      <c r="BV311" s="74" t="str">
        <f aca="false">IF(BU311="","",BU311*BP311)</f>
        <v/>
      </c>
      <c r="BW311" s="75" t="str">
        <f aca="false">IF(OR($BK311&lt;&gt;Constants!$B$12,NOT($BO311)),"",BR311+BT311+BV311)</f>
        <v/>
      </c>
      <c r="BX311" s="73" t="str">
        <f aca="false">IF(OR($BK311&lt;&gt;Constants!$B$12,$AT311&lt;&gt;TRUE()),"",IF(NOT($AW311),TRUE(),IF($AY311="","",$AY311)))</f>
        <v/>
      </c>
      <c r="BY311" s="74" t="b">
        <f aca="false">IF(BX311="",FALSE(),IF(NOT($AW311),TRUE(),IF($AY311,ISNUMBER(X311),ISNUMBER(W311))))</f>
        <v>0</v>
      </c>
      <c r="BZ311" s="76" t="str">
        <f aca="false">IF(BY311,IF($AJ311,1,Constants!$B$22)*POWER(Constants!$B$23,MAX($AU311,0))*POWER(Constants!$B$24,MAX($AV311,0)),"")</f>
        <v/>
      </c>
      <c r="CA311" s="74" t="str">
        <f aca="false">IF(OR($BK311&lt;&gt;Constants!$B$12,NOT($BY311)),"",IF(NOT($AW311),0,Constants!$B$19*IF($AY311,1,MAX(0,MIN(1,(Constants!$B$20-W311)/Constants!$B$20)))))</f>
        <v/>
      </c>
      <c r="CB311" s="74" t="str">
        <f aca="false">IF(CA311="","",CA311*IF($AX311,1,Constants!$B$25)*BZ311)</f>
        <v/>
      </c>
      <c r="CC311" s="74" t="str">
        <f aca="false">IF(OR($BK311&lt;&gt;Constants!$B$12,NOT($BY311)),"",IF(NOT($AW311),0,IF(NOT($AY311),0,MAX(0,Constants!$B$21*(1-ABS(X311-$BM311)/$BM311)))))</f>
        <v/>
      </c>
      <c r="CD311" s="74" t="str">
        <f aca="false">IF(CC311="","",CC311*BZ311)</f>
        <v/>
      </c>
      <c r="CE311" s="74" t="str">
        <f aca="false">IF(OR($BK311&lt;&gt;Constants!$B$12,NOT($BY311)),"",IF(OR(NOT($AW311),NOT($AX311)),0,MIN(Constants!$B$18,(Constants!$B$29*$AZ311+Constants!$B$30*$BA311)*IF($AY311,1,MAX(0,MIN(1,(Constants!$B$20-W311)/Constants!$B$20))))))</f>
        <v/>
      </c>
      <c r="CF311" s="74" t="str">
        <f aca="false">IF(CE311="","",CE311*BZ311)</f>
        <v/>
      </c>
      <c r="CG311" s="75" t="str">
        <f aca="false">IF(OR($BK311&lt;&gt;Constants!$B$12,NOT($BY311)),"",CB311+CD311+CF311)</f>
        <v/>
      </c>
      <c r="CH311" s="73" t="b">
        <f aca="false">IF(OR(BN311="",BX311=""),TRUE(),BN311&lt;&gt;BX311)</f>
        <v>1</v>
      </c>
      <c r="CI311" s="74" t="str">
        <f aca="false">IF(OR($BK311&lt;&gt;Constants!$B$12,$BB311&lt;&gt;TRUE(),NOT($CH311)),"",IF(NOT($BE311),TRUE(),IF($BG311="","",$BG311)))</f>
        <v/>
      </c>
      <c r="CJ311" s="74" t="b">
        <f aca="false">IF(CI311="",FALSE(),IF(NOT($BE311),TRUE(),IF($BG311,ISNUMBER(AG311),ISNUMBER(AF311))))</f>
        <v>0</v>
      </c>
      <c r="CK311" s="76" t="str">
        <f aca="false">IF(CJ311,IF($AJ311,1,Constants!$B$22)*POWER(Constants!$B$23,MAX($BC311,0))*POWER(Constants!$B$24,MAX($BD311,0)),"")</f>
        <v/>
      </c>
      <c r="CL311" s="74" t="str">
        <f aca="false">IF(OR($BK311&lt;&gt;Constants!$B$12,NOT($CJ311)),"",IF(NOT($BE311),0,Constants!$B$19*IF($BG311,1,MAX(0,MIN(1,(Constants!$B$20-AF311)/Constants!$B$20)))))</f>
        <v/>
      </c>
      <c r="CM311" s="74" t="str">
        <f aca="false">IF(CL311="","",CL311*IF($BF311,1,Constants!$B$25)*CK311)</f>
        <v/>
      </c>
      <c r="CN311" s="74" t="str">
        <f aca="false">IF(OR($BK311&lt;&gt;Constants!$B$12,NOT($CJ311)),"",IF(NOT($BE311),0,IF(NOT($BG311),0,MAX(0,Constants!$B$21*(1-ABS(AG311-$BM311)/$BM311)))))</f>
        <v/>
      </c>
      <c r="CO311" s="74" t="str">
        <f aca="false">IF(CN311="","",CN311*CK311)</f>
        <v/>
      </c>
      <c r="CP311" s="74" t="str">
        <f aca="false">IF(OR($BK311&lt;&gt;Constants!$B$12,NOT($CJ311)),"",IF(OR(NOT($BE311),NOT($BF311)),0,MIN(Constants!$B$18,(Constants!$B$29*$BH311+Constants!$B$30*$BI311)*IF($BG311,1,MAX(0,MIN(1,(Constants!$B$20-AF311)/Constants!$B$20))))))</f>
        <v/>
      </c>
      <c r="CQ311" s="74" t="str">
        <f aca="false">IF(CP311="","",CP311*CK311)</f>
        <v/>
      </c>
      <c r="CR311" s="75" t="str">
        <f aca="false">IF(OR($BK311&lt;&gt;Constants!$B$12,NOT($CJ311)),"",CM311+CO311+CQ311)</f>
        <v/>
      </c>
      <c r="CS311" s="73" t="str">
        <f aca="false">IF(OR($BK311&lt;&gt;Constants!$B$12,ISBLANK($C311)),"",BW311)</f>
        <v/>
      </c>
      <c r="CT311" s="74" t="str">
        <f aca="false">IF(OR($BK311&lt;&gt;Constants!$B$12,ISBLANK($C311)),"",CG311)</f>
        <v/>
      </c>
      <c r="CU311" s="75" t="str">
        <f aca="false">IF(OR($BK311&lt;&gt;Constants!$B$12,ISBLANK($C311)),"",CR311)</f>
        <v/>
      </c>
      <c r="CV311" s="74" t="str">
        <f aca="false">IF(OR($BK311&lt;&gt;Constants!$B$12,ISBLANK($C311)),"",IF(COUNT(CS311:CU311)=0,0,MAX(CS311:CU311)))</f>
        <v/>
      </c>
      <c r="CW311" s="74" t="str">
        <f aca="false">IF($BK311&lt;&gt;Constants!$B$12,"",CV311)</f>
        <v/>
      </c>
      <c r="CX311" s="74" t="str">
        <f aca="false">IF(ISNUMBER(CW311), RANK(CW311,$CW$11:$CW$510), "")</f>
        <v/>
      </c>
      <c r="CY311" s="73" t="str">
        <f aca="false">IF(OR($BK311&lt;&gt;Constants!$B$12,ISBLANK($C311)),"",MAX(BT311,CD311,CO311))</f>
        <v/>
      </c>
      <c r="CZ311" s="74" t="str">
        <f aca="false">IF(ISNUMBER(CY311), RANK(CY311,CY$11:CY$510), "")</f>
        <v/>
      </c>
      <c r="DA311" s="74" t="str">
        <f aca="false">IF(OR($BK311&lt;&gt;Constants!$B$12,ISBLANK($C311)),"",MAX(AM311,AU311,IF($CH311,BC311,0)))</f>
        <v/>
      </c>
      <c r="DB311" s="74" t="str">
        <f aca="false">IF(ISNUMBER(DA311), RANK(DA311,DA$11:DA$510,1), "")</f>
        <v/>
      </c>
      <c r="DC311" s="74" t="str">
        <f aca="false">IF(OR($BK311&lt;&gt;Constants!$B$12,ISBLANK($C311)),"",MAX(BV311,CF311,CQ311))</f>
        <v/>
      </c>
      <c r="DD311" s="74" t="str">
        <f aca="false">IF(ISNUMBER(DC311),RANK(DC311,DC$11:DC$510),"")</f>
        <v/>
      </c>
      <c r="DE311" s="77" t="str">
        <f aca="false">IFERROR(IF(OR($BK311&lt;&gt;Constants!$B$12, ISBLANK($C311)),"",LARGE(CS311:CU311,2)), 0)</f>
        <v/>
      </c>
      <c r="DF311" s="75" t="str">
        <f aca="false">IF(ISNUMBER(DE311), RANK(DE311,DE$11:DE$510), "")</f>
        <v/>
      </c>
      <c r="DG311" s="74" t="str">
        <f aca="false">IF(ISBLANK($C311),"",IF(BK311=Constants!$B$12,RANK($CX311, $CX$11:$CX$510, 1)+
SUMPRODUCT(--($CX$11:$CX$510=$CX311),--($CZ311&gt;$CZ$11:$CZ$510))+
SUMPRODUCT(--($CX$11:$CX$510=$CX311),--($CZ311=$CZ$11:$CZ$510),--($DB311&gt;$DB$11:$DB$510))+
SUMPRODUCT(--($CX$11:$CX$510=$CX311),--($CZ311=$CZ$11:$CZ$510),--($DB311=$DB$11:$DB$510), --($DD311&gt;$DD$11:$DD$510))+
SUMPRODUCT(--($CX$11:$CX$510=$CX311),--($CZ311=$CZ$11:$CZ$510),--($DB311=$DB$11:$DB$510), --($DD311=$DD$11:$DD$510), --($DF311&gt;$DF$11:$DF$510))
,BK311)
)</f>
        <v/>
      </c>
      <c r="DH311" s="74" t="str">
        <f aca="false">IF(ISBLANK(C311),"",IF(BK311&lt;&gt;Constants!$B$12, BK311, CX311-DG311))</f>
        <v/>
      </c>
      <c r="DI311" s="75"/>
      <c r="DJ311" s="78"/>
      <c r="DK311" s="79" t="str">
        <f aca="false">IF(ISBLANK($C311),"",IF($BK311=Constants!$B$13,$BM311,""))</f>
        <v/>
      </c>
      <c r="DL311" s="78" t="str">
        <f aca="false">IF(ISBLANK($C311),"",IF($BK311&lt;&gt;Constants!$B$12,"",IF(COUNT($CS311:$CU311)=0,"",MATCH($CV311,$CS311:$CU311,0))))</f>
        <v/>
      </c>
      <c r="DM311" s="80" t="str">
        <f aca="false">IF(ISNUMBER($DL311),CHOOSE($DL311,$BR311,$CB311,$CM311),"")</f>
        <v/>
      </c>
      <c r="DN311" s="80" t="str">
        <f aca="false">IF(ISNUMBER($DL311),CHOOSE($DL311,$BT311,$CD311,$CO311),"")</f>
        <v/>
      </c>
      <c r="DO311" s="80" t="str">
        <f aca="false">IF(ISNUMBER($DL311),CHOOSE($DL311,$BV311,$CF311,$CQ311),"")</f>
        <v/>
      </c>
      <c r="DP311" s="81" t="str">
        <f aca="false">IF(ISBLANK(C311),"",IF(BK311&lt;&gt;Constants!$B$12, BK311 ,CW311))</f>
        <v/>
      </c>
      <c r="DQ311" s="82" t="str">
        <f aca="false">IF(ISBLANK($C311),"",IF($BK311&lt;&gt;Constants!$B$12,$BK311,$BL311))</f>
        <v/>
      </c>
      <c r="DR311" s="82" t="str">
        <f aca="false">IF(ISBLANK(C311),"",DH311)</f>
        <v/>
      </c>
      <c r="DS311" s="82" t="str">
        <f aca="false">IF(ISBLANK(C311),"",DG311)</f>
        <v/>
      </c>
      <c r="DT311" s="83" t="str">
        <f aca="false">IF(ISBLANK(C311),
  "",
IF(DS311=Constants!$B$9,COUNTA($C$11:$C510)+2,IF(DS311=Constants!$B$10,COUNTA($C$11:$C510)+1,IF(DS311=Constants!$B$11,COUNTA($C$11:$C510),DS311))))</f>
        <v/>
      </c>
      <c r="DU311" s="3"/>
      <c r="DV311" s="84" t="n">
        <f aca="false">IF(OR(ISNUMBER(DS311),DS311="DQ",DS311="P",DS311="NS"),
    1,
    0
)</f>
        <v>0</v>
      </c>
      <c r="DW311" s="84" t="n">
        <v>301</v>
      </c>
      <c r="DX311" s="84" t="str">
        <f aca="false">IF(ISBLANK($C311),"",IF(ISNUMBER(DT311),DT311+ROW($B311)/1000,""))</f>
        <v/>
      </c>
      <c r="DY311" s="84" t="str">
        <f aca="false">IF(ISNUMBER(DX311), RANK(DX311,DX$11:DX$510,1), "")</f>
        <v/>
      </c>
      <c r="DZ311" s="84" t="str">
        <f aca="false">IF(ISBLANK($C311),
    "",
    $B311
)</f>
        <v/>
      </c>
      <c r="EA311" s="84" t="str">
        <f aca="false">IF(ISBLANK($C311),
    "",
    $C311
)</f>
        <v/>
      </c>
      <c r="EB311" s="84" t="str">
        <f aca="false">IF(ISBLANK($C311),
    "",
    $D311
)</f>
        <v/>
      </c>
      <c r="EC311" s="84" t="str">
        <f aca="false">IF(ISBLANK($C311),"",$DQ311)</f>
        <v/>
      </c>
      <c r="ED311" s="86" t="str">
        <f aca="false">DP311</f>
        <v/>
      </c>
      <c r="EE311" s="84" t="str">
        <f aca="false">IF(ISBLANK($C311),
    "",
    DS311
)</f>
        <v/>
      </c>
      <c r="EF311" s="87" t="str">
        <f aca="false">IF(DW311&gt;DV$10,
    "",
    VLOOKUP(DW311,DY$11:EE809,7,FALSE())
)</f>
        <v/>
      </c>
      <c r="EG311" s="88" t="str">
        <f aca="false">IF(DW311&gt;DV$10,
    "",
    VLOOKUP(DW311,DY$11:EE809,2,FALSE())
)</f>
        <v/>
      </c>
      <c r="EH311" s="88" t="str">
        <f aca="false">IF(DW311&gt;DV$10,
    "",
    VLOOKUP(DW311,DY$11:EE809,3,FALSE())
)</f>
        <v/>
      </c>
      <c r="EI311" s="88" t="str">
        <f aca="false">IF(DW311&gt;DV$10,
    "",
    VLOOKUP(DW311,DY$11:EE809,4,FALSE())
)</f>
        <v/>
      </c>
      <c r="EJ311" s="89" t="str">
        <f aca="false">IF(DW311&gt;DV$10,
    "",
    VLOOKUP(DW311,DY$11:EE809,6,FALSE())
)</f>
        <v/>
      </c>
      <c r="EK311" s="59"/>
    </row>
    <row r="312" customFormat="false" ht="15.75" hidden="false" customHeight="false" outlineLevel="0" collapsed="false">
      <c r="A312" s="3"/>
      <c r="B312" s="155"/>
      <c r="C312" s="156"/>
      <c r="D312" s="96"/>
      <c r="E312" s="157"/>
      <c r="F312" s="148"/>
      <c r="G312" s="148"/>
      <c r="H312" s="149"/>
      <c r="I312" s="150"/>
      <c r="J312" s="151"/>
      <c r="K312" s="151"/>
      <c r="L312" s="151"/>
      <c r="M312" s="151"/>
      <c r="N312" s="152"/>
      <c r="O312" s="103"/>
      <c r="P312" s="148"/>
      <c r="Q312" s="149"/>
      <c r="R312" s="150"/>
      <c r="S312" s="151"/>
      <c r="T312" s="151"/>
      <c r="U312" s="151"/>
      <c r="V312" s="151"/>
      <c r="W312" s="152"/>
      <c r="X312" s="103"/>
      <c r="Y312" s="148"/>
      <c r="Z312" s="149"/>
      <c r="AA312" s="150"/>
      <c r="AB312" s="151"/>
      <c r="AC312" s="151"/>
      <c r="AD312" s="151"/>
      <c r="AE312" s="151"/>
      <c r="AF312" s="152"/>
      <c r="AG312" s="104"/>
      <c r="AH312" s="150"/>
      <c r="AI312" s="73"/>
      <c r="AJ312" s="73" t="str">
        <f aca="false">IF(ISBLANK($C312),
  "",
IF(E312=Constants!$B$7,
  TRUE(),
IF(E312=Constants!$B$8,
  FALSE(),
  TRUE()
)))</f>
        <v/>
      </c>
      <c r="AK312" s="74" t="str">
        <f aca="false">IF(ISBLANK($C312),"",IF(F312=Constants!$B$8,FALSE(),TRUE()))</f>
        <v/>
      </c>
      <c r="AL312" s="74" t="str">
        <f aca="false">IF(ISBLANK($C312),"",COUNTA($G312:$O312)&gt;0)</f>
        <v/>
      </c>
      <c r="AM312" s="74" t="str">
        <f aca="false">IF(OR(ISBLANK($C312),$AL312&lt;&gt;TRUE()),"",IF(ISBLANK(G312),Constants!$B$27,MAX(0,G312)))</f>
        <v/>
      </c>
      <c r="AN312" s="74" t="str">
        <f aca="false">IF(OR(ISBLANK($C312),$AL312&lt;&gt;TRUE()),"",IF(ISBLANK(H312),Constants!$B$28,MAX(0,H312)))</f>
        <v/>
      </c>
      <c r="AO312" s="74" t="str">
        <f aca="false">IF(OR(ISBLANK($C312),$AL312&lt;&gt;TRUE()),"",IF(J312=Constants!$B$7,TRUE(),IF(J312=Constants!$B$8,FALSE(),TRUE())))</f>
        <v/>
      </c>
      <c r="AP312" s="74" t="str">
        <f aca="false">IF(OR(ISBLANK($C312),$AL312&lt;&gt;TRUE()),"",IF(I312=Constants!$B$7,TRUE(),IF(I312=Constants!$B$8,FALSE(),TRUE())))</f>
        <v/>
      </c>
      <c r="AQ312" s="74" t="str">
        <f aca="false">IF(OR(ISBLANK($C312),$AL312&lt;&gt;TRUE()),"",IF(K312=Constants!$B$33,TRUE(),IF(K312=Constants!$B$34,FALSE(),IF(AND(ISNUMBER(O312),OR(ISBLANK(N312),N312=0)),TRUE(),IF(AND(ISBLANK(O312),ISNUMBER(N312),N312&lt;&gt;0),FALSE(),"")))))</f>
        <v/>
      </c>
      <c r="AR312" s="74" t="str">
        <f aca="false">IF(OR(ISBLANK($C312),$AL312&lt;&gt;TRUE()),"",IF(ISBLANK(L312),Constants!$B$35,MAX(0,MIN(Constants!$B$31,L312))))</f>
        <v/>
      </c>
      <c r="AS312" s="74" t="str">
        <f aca="false">IF(OR(ISBLANK($C312),$AL312&lt;&gt;TRUE()),"",IF(ISBLANK(M312),Constants!$B$35,MAX(0,MIN(Constants!$B$32,M312))))</f>
        <v/>
      </c>
      <c r="AT312" s="74" t="str">
        <f aca="false">IF(ISBLANK($C312),"",COUNTA($P312:$X312)&gt;0)</f>
        <v/>
      </c>
      <c r="AU312" s="74" t="str">
        <f aca="false">IF(OR(ISBLANK($C312),$AT312&lt;&gt;TRUE()),"",IF(ISBLANK(P312),Constants!$B$27,MAX(0,P312)))</f>
        <v/>
      </c>
      <c r="AV312" s="74" t="str">
        <f aca="false">IF(OR(ISBLANK($C312),$AT312&lt;&gt;TRUE()),"",IF(ISBLANK(Q312),Constants!$B$28,MAX(0,Q312)))</f>
        <v/>
      </c>
      <c r="AW312" s="74" t="str">
        <f aca="false">IF(OR(ISBLANK($C312),$AT312&lt;&gt;TRUE()),"",IF(S312=Constants!$B$7,TRUE(),IF(S312=Constants!$B$8,FALSE(),TRUE())))</f>
        <v/>
      </c>
      <c r="AX312" s="74" t="str">
        <f aca="false">IF(OR(ISBLANK($C312),$AT312&lt;&gt;TRUE()),"",IF(R312=Constants!$B$7,TRUE(),IF(R312=Constants!$B$8,FALSE(),TRUE())))</f>
        <v/>
      </c>
      <c r="AY312" s="74" t="str">
        <f aca="false">IF(OR(ISBLANK($C312),$AT312&lt;&gt;TRUE()),"",IF(T312=Constants!$B$33,TRUE(),IF(T312=Constants!$B$34,FALSE(),IF(AND(ISNUMBER(X312),OR(ISBLANK(W312),W312=0)),TRUE(),IF(AND(ISBLANK(X312),ISNUMBER(W312),W312&lt;&gt;0),FALSE(),"")))))</f>
        <v/>
      </c>
      <c r="AZ312" s="74" t="str">
        <f aca="false">IF(OR(ISBLANK($C312),$AT312&lt;&gt;TRUE()),"",IF(ISBLANK(U312),Constants!$B$35,MAX(0,MIN(Constants!$B$31,U312))))</f>
        <v/>
      </c>
      <c r="BA312" s="74" t="str">
        <f aca="false">IF(OR(ISBLANK($C312),$AT312&lt;&gt;TRUE()),"",IF(ISBLANK(V312),Constants!$B$35,MAX(0,MIN(Constants!$B$32,V312))))</f>
        <v/>
      </c>
      <c r="BB312" s="74" t="str">
        <f aca="false">IF(ISBLANK($C312),"",COUNTA($Y312:$AG312)&gt;0)</f>
        <v/>
      </c>
      <c r="BC312" s="74" t="str">
        <f aca="false">IF(OR(ISBLANK($C312),$BB312&lt;&gt;TRUE()),"",IF(ISBLANK(Y312),Constants!$B$27,MAX(0,Y312)))</f>
        <v/>
      </c>
      <c r="BD312" s="74" t="str">
        <f aca="false">IF(OR(ISBLANK($C312),$BB312&lt;&gt;TRUE()),"",IF(ISBLANK(Z312),Constants!$B$28,MAX(0,Z312)))</f>
        <v/>
      </c>
      <c r="BE312" s="74" t="str">
        <f aca="false">IF(OR(ISBLANK($C312),$BB312&lt;&gt;TRUE()),"",IF(AB312=Constants!$B$7,TRUE(),IF(AB312=Constants!$B$8,FALSE(),TRUE())))</f>
        <v/>
      </c>
      <c r="BF312" s="74" t="str">
        <f aca="false">IF(OR(ISBLANK($C312),$BB312&lt;&gt;TRUE()),"",IF(AA312=Constants!$B$7,TRUE(),IF(AA312=Constants!$B$8,FALSE(),TRUE())))</f>
        <v/>
      </c>
      <c r="BG312" s="74" t="str">
        <f aca="false">IF(OR(ISBLANK($C312),$BB312&lt;&gt;TRUE()),"",IF(AC312=Constants!$B$33,TRUE(),IF(AC312=Constants!$B$34,FALSE(),IF(AND(ISNUMBER(AG312),OR(ISBLANK(AF312),AF312=0)),TRUE(),IF(AND(ISBLANK(AG312),ISNUMBER(AF312),AF312&lt;&gt;0),FALSE(),"")))))</f>
        <v/>
      </c>
      <c r="BH312" s="74" t="str">
        <f aca="false">IF(OR(ISBLANK($C312),$BB312&lt;&gt;TRUE()),"",IF(ISBLANK(AD312),Constants!$B$35,MAX(0,MIN(Constants!$B$31,AD312))))</f>
        <v/>
      </c>
      <c r="BI312" s="74" t="str">
        <f aca="false">IF(OR(ISBLANK($C312),$BB312&lt;&gt;TRUE()),"",IF(ISBLANK(AE312),Constants!$B$35,MAX(0,MIN(Constants!$B$32,AE312))))</f>
        <v/>
      </c>
      <c r="BJ312" s="75" t="str">
        <f aca="false">IF(ISBLANK($C312),
  "",
IF(AH312=Constants!$B$7,
  TRUE(),
IF(AH312=Constants!$B$8,
  FALSE(),
  FALSE()
)))</f>
        <v/>
      </c>
      <c r="BK312" s="74" t="str">
        <f aca="false">IF(ISBLANK($C312),"",IF($BJ312,Constants!$B$9,IF(COUNTA($E312:$AH312)=0,Constants!$B$10,IF(NOT($AK312),Constants!$B$11,IF(AND(NOT(ISNUMBER($BM312)),COUNTA($O312,$X312,$AG312)&gt;0),Constants!$B$13,Constants!$B$12)))))</f>
        <v/>
      </c>
      <c r="BL312" s="74" t="str">
        <f aca="false">IF(ISBLANK($C312),"",IF($BK312&lt;&gt;Constants!$B$12,$BK312,Constants!$B$4))</f>
        <v/>
      </c>
      <c r="BM312" s="73" t="str">
        <f aca="false">IF(OR(ISBLANK($D$8), NOT(ISNUMBER($D$8))), Constants!$B$17,$D$8)</f>
        <v>ERROR: Set Target Time in cell D8</v>
      </c>
      <c r="BN312" s="73" t="str">
        <f aca="false">IF(OR($BK312&lt;&gt;Constants!$B$12,$AL312&lt;&gt;TRUE()),"",IF(NOT($AO312),TRUE(),IF($AQ312="","",$AQ312)))</f>
        <v/>
      </c>
      <c r="BO312" s="74" t="b">
        <f aca="false">IF(BN312="",FALSE(),IF(NOT($AO312),TRUE(),IF($AQ312,ISNUMBER(O312),ISNUMBER(N312))))</f>
        <v>0</v>
      </c>
      <c r="BP312" s="76" t="str">
        <f aca="false">IF(BO312,IF($AJ312,1,Constants!$B$22)*POWER(Constants!$B$23,MAX($AM312,0))*POWER(Constants!$B$24,MAX($AN312,0)),"")</f>
        <v/>
      </c>
      <c r="BQ312" s="74" t="str">
        <f aca="false">IF(OR($BK312&lt;&gt;Constants!$B$12,NOT($BO312)),"",IF(NOT($AO312),0,Constants!$B$19*IF($AQ312,1,MAX(0,MIN(1,(Constants!$B$20-N312)/Constants!$B$20)))))</f>
        <v/>
      </c>
      <c r="BR312" s="74" t="str">
        <f aca="false">IF(BQ312="","",BQ312*IF($AP312,1,Constants!$B$25)*BP312)</f>
        <v/>
      </c>
      <c r="BS312" s="74" t="str">
        <f aca="false">IF(OR($BK312&lt;&gt;Constants!$B$12,NOT($BO312)),"",IF(NOT($AO312),0,IF(NOT($AQ312),0,MAX(0,Constants!$B$21*(1-ABS(O312-$BM312)/$BM312)))))</f>
        <v/>
      </c>
      <c r="BT312" s="74" t="str">
        <f aca="false">IF(BS312="","",BS312*BP312)</f>
        <v/>
      </c>
      <c r="BU312" s="74" t="str">
        <f aca="false">IF(OR($BK312&lt;&gt;Constants!$B$12,NOT($BO312)),"",IF(OR(NOT($AO312),NOT($AP312)),0,MIN(Constants!$B$18,(Constants!$B$29*$AR312+Constants!$B$30*$AS312)*IF($AQ312,1,MAX(0,MIN(1,(Constants!$B$20-N312)/Constants!$B$20))))))</f>
        <v/>
      </c>
      <c r="BV312" s="74" t="str">
        <f aca="false">IF(BU312="","",BU312*BP312)</f>
        <v/>
      </c>
      <c r="BW312" s="75" t="str">
        <f aca="false">IF(OR($BK312&lt;&gt;Constants!$B$12,NOT($BO312)),"",BR312+BT312+BV312)</f>
        <v/>
      </c>
      <c r="BX312" s="73" t="str">
        <f aca="false">IF(OR($BK312&lt;&gt;Constants!$B$12,$AT312&lt;&gt;TRUE()),"",IF(NOT($AW312),TRUE(),IF($AY312="","",$AY312)))</f>
        <v/>
      </c>
      <c r="BY312" s="74" t="b">
        <f aca="false">IF(BX312="",FALSE(),IF(NOT($AW312),TRUE(),IF($AY312,ISNUMBER(X312),ISNUMBER(W312))))</f>
        <v>0</v>
      </c>
      <c r="BZ312" s="76" t="str">
        <f aca="false">IF(BY312,IF($AJ312,1,Constants!$B$22)*POWER(Constants!$B$23,MAX($AU312,0))*POWER(Constants!$B$24,MAX($AV312,0)),"")</f>
        <v/>
      </c>
      <c r="CA312" s="74" t="str">
        <f aca="false">IF(OR($BK312&lt;&gt;Constants!$B$12,NOT($BY312)),"",IF(NOT($AW312),0,Constants!$B$19*IF($AY312,1,MAX(0,MIN(1,(Constants!$B$20-W312)/Constants!$B$20)))))</f>
        <v/>
      </c>
      <c r="CB312" s="74" t="str">
        <f aca="false">IF(CA312="","",CA312*IF($AX312,1,Constants!$B$25)*BZ312)</f>
        <v/>
      </c>
      <c r="CC312" s="74" t="str">
        <f aca="false">IF(OR($BK312&lt;&gt;Constants!$B$12,NOT($BY312)),"",IF(NOT($AW312),0,IF(NOT($AY312),0,MAX(0,Constants!$B$21*(1-ABS(X312-$BM312)/$BM312)))))</f>
        <v/>
      </c>
      <c r="CD312" s="74" t="str">
        <f aca="false">IF(CC312="","",CC312*BZ312)</f>
        <v/>
      </c>
      <c r="CE312" s="74" t="str">
        <f aca="false">IF(OR($BK312&lt;&gt;Constants!$B$12,NOT($BY312)),"",IF(OR(NOT($AW312),NOT($AX312)),0,MIN(Constants!$B$18,(Constants!$B$29*$AZ312+Constants!$B$30*$BA312)*IF($AY312,1,MAX(0,MIN(1,(Constants!$B$20-W312)/Constants!$B$20))))))</f>
        <v/>
      </c>
      <c r="CF312" s="74" t="str">
        <f aca="false">IF(CE312="","",CE312*BZ312)</f>
        <v/>
      </c>
      <c r="CG312" s="75" t="str">
        <f aca="false">IF(OR($BK312&lt;&gt;Constants!$B$12,NOT($BY312)),"",CB312+CD312+CF312)</f>
        <v/>
      </c>
      <c r="CH312" s="73" t="b">
        <f aca="false">IF(OR(BN312="",BX312=""),TRUE(),BN312&lt;&gt;BX312)</f>
        <v>1</v>
      </c>
      <c r="CI312" s="74" t="str">
        <f aca="false">IF(OR($BK312&lt;&gt;Constants!$B$12,$BB312&lt;&gt;TRUE(),NOT($CH312)),"",IF(NOT($BE312),TRUE(),IF($BG312="","",$BG312)))</f>
        <v/>
      </c>
      <c r="CJ312" s="74" t="b">
        <f aca="false">IF(CI312="",FALSE(),IF(NOT($BE312),TRUE(),IF($BG312,ISNUMBER(AG312),ISNUMBER(AF312))))</f>
        <v>0</v>
      </c>
      <c r="CK312" s="76" t="str">
        <f aca="false">IF(CJ312,IF($AJ312,1,Constants!$B$22)*POWER(Constants!$B$23,MAX($BC312,0))*POWER(Constants!$B$24,MAX($BD312,0)),"")</f>
        <v/>
      </c>
      <c r="CL312" s="74" t="str">
        <f aca="false">IF(OR($BK312&lt;&gt;Constants!$B$12,NOT($CJ312)),"",IF(NOT($BE312),0,Constants!$B$19*IF($BG312,1,MAX(0,MIN(1,(Constants!$B$20-AF312)/Constants!$B$20)))))</f>
        <v/>
      </c>
      <c r="CM312" s="74" t="str">
        <f aca="false">IF(CL312="","",CL312*IF($BF312,1,Constants!$B$25)*CK312)</f>
        <v/>
      </c>
      <c r="CN312" s="74" t="str">
        <f aca="false">IF(OR($BK312&lt;&gt;Constants!$B$12,NOT($CJ312)),"",IF(NOT($BE312),0,IF(NOT($BG312),0,MAX(0,Constants!$B$21*(1-ABS(AG312-$BM312)/$BM312)))))</f>
        <v/>
      </c>
      <c r="CO312" s="74" t="str">
        <f aca="false">IF(CN312="","",CN312*CK312)</f>
        <v/>
      </c>
      <c r="CP312" s="74" t="str">
        <f aca="false">IF(OR($BK312&lt;&gt;Constants!$B$12,NOT($CJ312)),"",IF(OR(NOT($BE312),NOT($BF312)),0,MIN(Constants!$B$18,(Constants!$B$29*$BH312+Constants!$B$30*$BI312)*IF($BG312,1,MAX(0,MIN(1,(Constants!$B$20-AF312)/Constants!$B$20))))))</f>
        <v/>
      </c>
      <c r="CQ312" s="74" t="str">
        <f aca="false">IF(CP312="","",CP312*CK312)</f>
        <v/>
      </c>
      <c r="CR312" s="75" t="str">
        <f aca="false">IF(OR($BK312&lt;&gt;Constants!$B$12,NOT($CJ312)),"",CM312+CO312+CQ312)</f>
        <v/>
      </c>
      <c r="CS312" s="73" t="str">
        <f aca="false">IF(OR($BK312&lt;&gt;Constants!$B$12,ISBLANK($C312)),"",BW312)</f>
        <v/>
      </c>
      <c r="CT312" s="74" t="str">
        <f aca="false">IF(OR($BK312&lt;&gt;Constants!$B$12,ISBLANK($C312)),"",CG312)</f>
        <v/>
      </c>
      <c r="CU312" s="75" t="str">
        <f aca="false">IF(OR($BK312&lt;&gt;Constants!$B$12,ISBLANK($C312)),"",CR312)</f>
        <v/>
      </c>
      <c r="CV312" s="74" t="str">
        <f aca="false">IF(OR($BK312&lt;&gt;Constants!$B$12,ISBLANK($C312)),"",IF(COUNT(CS312:CU312)=0,0,MAX(CS312:CU312)))</f>
        <v/>
      </c>
      <c r="CW312" s="74" t="str">
        <f aca="false">IF($BK312&lt;&gt;Constants!$B$12,"",CV312)</f>
        <v/>
      </c>
      <c r="CX312" s="74" t="str">
        <f aca="false">IF(ISNUMBER(CW312), RANK(CW312,$CW$11:$CW$510), "")</f>
        <v/>
      </c>
      <c r="CY312" s="73" t="str">
        <f aca="false">IF(OR($BK312&lt;&gt;Constants!$B$12,ISBLANK($C312)),"",MAX(BT312,CD312,CO312))</f>
        <v/>
      </c>
      <c r="CZ312" s="74" t="str">
        <f aca="false">IF(ISNUMBER(CY312), RANK(CY312,CY$11:CY$510), "")</f>
        <v/>
      </c>
      <c r="DA312" s="74" t="str">
        <f aca="false">IF(OR($BK312&lt;&gt;Constants!$B$12,ISBLANK($C312)),"",MAX(AM312,AU312,IF($CH312,BC312,0)))</f>
        <v/>
      </c>
      <c r="DB312" s="74" t="str">
        <f aca="false">IF(ISNUMBER(DA312), RANK(DA312,DA$11:DA$510,1), "")</f>
        <v/>
      </c>
      <c r="DC312" s="74" t="str">
        <f aca="false">IF(OR($BK312&lt;&gt;Constants!$B$12,ISBLANK($C312)),"",MAX(BV312,CF312,CQ312))</f>
        <v/>
      </c>
      <c r="DD312" s="74" t="str">
        <f aca="false">IF(ISNUMBER(DC312),RANK(DC312,DC$11:DC$510),"")</f>
        <v/>
      </c>
      <c r="DE312" s="77" t="str">
        <f aca="false">IFERROR(IF(OR($BK312&lt;&gt;Constants!$B$12, ISBLANK($C312)),"",LARGE(CS312:CU312,2)), 0)</f>
        <v/>
      </c>
      <c r="DF312" s="75" t="str">
        <f aca="false">IF(ISNUMBER(DE312), RANK(DE312,DE$11:DE$510), "")</f>
        <v/>
      </c>
      <c r="DG312" s="74" t="str">
        <f aca="false">IF(ISBLANK($C312),"",IF(BK312=Constants!$B$12,RANK($CX312, $CX$11:$CX$510, 1)+
SUMPRODUCT(--($CX$11:$CX$510=$CX312),--($CZ312&gt;$CZ$11:$CZ$510))+
SUMPRODUCT(--($CX$11:$CX$510=$CX312),--($CZ312=$CZ$11:$CZ$510),--($DB312&gt;$DB$11:$DB$510))+
SUMPRODUCT(--($CX$11:$CX$510=$CX312),--($CZ312=$CZ$11:$CZ$510),--($DB312=$DB$11:$DB$510), --($DD312&gt;$DD$11:$DD$510))+
SUMPRODUCT(--($CX$11:$CX$510=$CX312),--($CZ312=$CZ$11:$CZ$510),--($DB312=$DB$11:$DB$510), --($DD312=$DD$11:$DD$510), --($DF312&gt;$DF$11:$DF$510))
,BK312)
)</f>
        <v/>
      </c>
      <c r="DH312" s="74" t="str">
        <f aca="false">IF(ISBLANK(C312),"",IF(BK312&lt;&gt;Constants!$B$12, BK312, CX312-DG312))</f>
        <v/>
      </c>
      <c r="DI312" s="75"/>
      <c r="DJ312" s="78"/>
      <c r="DK312" s="79" t="str">
        <f aca="false">IF(ISBLANK($C312),"",IF($BK312=Constants!$B$13,$BM312,""))</f>
        <v/>
      </c>
      <c r="DL312" s="78" t="str">
        <f aca="false">IF(ISBLANK($C312),"",IF($BK312&lt;&gt;Constants!$B$12,"",IF(COUNT($CS312:$CU312)=0,"",MATCH($CV312,$CS312:$CU312,0))))</f>
        <v/>
      </c>
      <c r="DM312" s="80" t="str">
        <f aca="false">IF(ISNUMBER($DL312),CHOOSE($DL312,$BR312,$CB312,$CM312),"")</f>
        <v/>
      </c>
      <c r="DN312" s="80" t="str">
        <f aca="false">IF(ISNUMBER($DL312),CHOOSE($DL312,$BT312,$CD312,$CO312),"")</f>
        <v/>
      </c>
      <c r="DO312" s="80" t="str">
        <f aca="false">IF(ISNUMBER($DL312),CHOOSE($DL312,$BV312,$CF312,$CQ312),"")</f>
        <v/>
      </c>
      <c r="DP312" s="81" t="str">
        <f aca="false">IF(ISBLANK(C312),"",IF(BK312&lt;&gt;Constants!$B$12, BK312 ,CW312))</f>
        <v/>
      </c>
      <c r="DQ312" s="82" t="str">
        <f aca="false">IF(ISBLANK($C312),"",IF($BK312&lt;&gt;Constants!$B$12,$BK312,$BL312))</f>
        <v/>
      </c>
      <c r="DR312" s="82" t="str">
        <f aca="false">IF(ISBLANK(C312),"",DH312)</f>
        <v/>
      </c>
      <c r="DS312" s="82" t="str">
        <f aca="false">IF(ISBLANK(C312),"",DG312)</f>
        <v/>
      </c>
      <c r="DT312" s="83" t="str">
        <f aca="false">IF(ISBLANK(C312),
  "",
IF(DS312=Constants!$B$9,COUNTA($C$11:$C510)+2,IF(DS312=Constants!$B$10,COUNTA($C$11:$C510)+1,IF(DS312=Constants!$B$11,COUNTA($C$11:$C510),DS312))))</f>
        <v/>
      </c>
      <c r="DU312" s="3"/>
      <c r="DV312" s="84" t="n">
        <f aca="false">IF(OR(ISNUMBER(DS312),DS312="DQ",DS312="P",DS312="NS"),
    1,
    0
)</f>
        <v>0</v>
      </c>
      <c r="DW312" s="84" t="n">
        <v>302</v>
      </c>
      <c r="DX312" s="84" t="str">
        <f aca="false">IF(ISBLANK($C312),"",IF(ISNUMBER(DT312),DT312+ROW($B312)/1000,""))</f>
        <v/>
      </c>
      <c r="DY312" s="84" t="str">
        <f aca="false">IF(ISNUMBER(DX312), RANK(DX312,DX$11:DX$510,1), "")</f>
        <v/>
      </c>
      <c r="DZ312" s="84" t="str">
        <f aca="false">IF(ISBLANK($C312),
    "",
    $B312
)</f>
        <v/>
      </c>
      <c r="EA312" s="84" t="str">
        <f aca="false">IF(ISBLANK($C312),
    "",
    $C312
)</f>
        <v/>
      </c>
      <c r="EB312" s="84" t="str">
        <f aca="false">IF(ISBLANK($C312),
    "",
    $D312
)</f>
        <v/>
      </c>
      <c r="EC312" s="84" t="str">
        <f aca="false">IF(ISBLANK($C312),"",$DQ312)</f>
        <v/>
      </c>
      <c r="ED312" s="86" t="str">
        <f aca="false">DP312</f>
        <v/>
      </c>
      <c r="EE312" s="84" t="str">
        <f aca="false">IF(ISBLANK($C312),
    "",
    DS312
)</f>
        <v/>
      </c>
      <c r="EF312" s="87" t="str">
        <f aca="false">IF(DW312&gt;DV$10,
    "",
    VLOOKUP(DW312,DY$11:EE810,7,FALSE())
)</f>
        <v/>
      </c>
      <c r="EG312" s="88" t="str">
        <f aca="false">IF(DW312&gt;DV$10,
    "",
    VLOOKUP(DW312,DY$11:EE810,2,FALSE())
)</f>
        <v/>
      </c>
      <c r="EH312" s="88" t="str">
        <f aca="false">IF(DW312&gt;DV$10,
    "",
    VLOOKUP(DW312,DY$11:EE810,3,FALSE())
)</f>
        <v/>
      </c>
      <c r="EI312" s="88" t="str">
        <f aca="false">IF(DW312&gt;DV$10,
    "",
    VLOOKUP(DW312,DY$11:EE810,4,FALSE())
)</f>
        <v/>
      </c>
      <c r="EJ312" s="89" t="str">
        <f aca="false">IF(DW312&gt;DV$10,
    "",
    VLOOKUP(DW312,DY$11:EE810,6,FALSE())
)</f>
        <v/>
      </c>
      <c r="EK312" s="59"/>
    </row>
    <row r="313" customFormat="false" ht="15.75" hidden="false" customHeight="false" outlineLevel="0" collapsed="false">
      <c r="A313" s="3"/>
      <c r="B313" s="155"/>
      <c r="C313" s="156"/>
      <c r="D313" s="96"/>
      <c r="E313" s="157"/>
      <c r="F313" s="148"/>
      <c r="G313" s="148"/>
      <c r="H313" s="149"/>
      <c r="I313" s="150"/>
      <c r="J313" s="151"/>
      <c r="K313" s="151"/>
      <c r="L313" s="151"/>
      <c r="M313" s="151"/>
      <c r="N313" s="152"/>
      <c r="O313" s="103"/>
      <c r="P313" s="148"/>
      <c r="Q313" s="149"/>
      <c r="R313" s="150"/>
      <c r="S313" s="151"/>
      <c r="T313" s="151"/>
      <c r="U313" s="151"/>
      <c r="V313" s="151"/>
      <c r="W313" s="152"/>
      <c r="X313" s="103"/>
      <c r="Y313" s="148"/>
      <c r="Z313" s="149"/>
      <c r="AA313" s="150"/>
      <c r="AB313" s="151"/>
      <c r="AC313" s="151"/>
      <c r="AD313" s="151"/>
      <c r="AE313" s="151"/>
      <c r="AF313" s="152"/>
      <c r="AG313" s="104"/>
      <c r="AH313" s="150"/>
      <c r="AI313" s="73"/>
      <c r="AJ313" s="73" t="str">
        <f aca="false">IF(ISBLANK($C313),
  "",
IF(E313=Constants!$B$7,
  TRUE(),
IF(E313=Constants!$B$8,
  FALSE(),
  TRUE()
)))</f>
        <v/>
      </c>
      <c r="AK313" s="74" t="str">
        <f aca="false">IF(ISBLANK($C313),"",IF(F313=Constants!$B$8,FALSE(),TRUE()))</f>
        <v/>
      </c>
      <c r="AL313" s="74" t="str">
        <f aca="false">IF(ISBLANK($C313),"",COUNTA($G313:$O313)&gt;0)</f>
        <v/>
      </c>
      <c r="AM313" s="74" t="str">
        <f aca="false">IF(OR(ISBLANK($C313),$AL313&lt;&gt;TRUE()),"",IF(ISBLANK(G313),Constants!$B$27,MAX(0,G313)))</f>
        <v/>
      </c>
      <c r="AN313" s="74" t="str">
        <f aca="false">IF(OR(ISBLANK($C313),$AL313&lt;&gt;TRUE()),"",IF(ISBLANK(H313),Constants!$B$28,MAX(0,H313)))</f>
        <v/>
      </c>
      <c r="AO313" s="74" t="str">
        <f aca="false">IF(OR(ISBLANK($C313),$AL313&lt;&gt;TRUE()),"",IF(J313=Constants!$B$7,TRUE(),IF(J313=Constants!$B$8,FALSE(),TRUE())))</f>
        <v/>
      </c>
      <c r="AP313" s="74" t="str">
        <f aca="false">IF(OR(ISBLANK($C313),$AL313&lt;&gt;TRUE()),"",IF(I313=Constants!$B$7,TRUE(),IF(I313=Constants!$B$8,FALSE(),TRUE())))</f>
        <v/>
      </c>
      <c r="AQ313" s="74" t="str">
        <f aca="false">IF(OR(ISBLANK($C313),$AL313&lt;&gt;TRUE()),"",IF(K313=Constants!$B$33,TRUE(),IF(K313=Constants!$B$34,FALSE(),IF(AND(ISNUMBER(O313),OR(ISBLANK(N313),N313=0)),TRUE(),IF(AND(ISBLANK(O313),ISNUMBER(N313),N313&lt;&gt;0),FALSE(),"")))))</f>
        <v/>
      </c>
      <c r="AR313" s="74" t="str">
        <f aca="false">IF(OR(ISBLANK($C313),$AL313&lt;&gt;TRUE()),"",IF(ISBLANK(L313),Constants!$B$35,MAX(0,MIN(Constants!$B$31,L313))))</f>
        <v/>
      </c>
      <c r="AS313" s="74" t="str">
        <f aca="false">IF(OR(ISBLANK($C313),$AL313&lt;&gt;TRUE()),"",IF(ISBLANK(M313),Constants!$B$35,MAX(0,MIN(Constants!$B$32,M313))))</f>
        <v/>
      </c>
      <c r="AT313" s="74" t="str">
        <f aca="false">IF(ISBLANK($C313),"",COUNTA($P313:$X313)&gt;0)</f>
        <v/>
      </c>
      <c r="AU313" s="74" t="str">
        <f aca="false">IF(OR(ISBLANK($C313),$AT313&lt;&gt;TRUE()),"",IF(ISBLANK(P313),Constants!$B$27,MAX(0,P313)))</f>
        <v/>
      </c>
      <c r="AV313" s="74" t="str">
        <f aca="false">IF(OR(ISBLANK($C313),$AT313&lt;&gt;TRUE()),"",IF(ISBLANK(Q313),Constants!$B$28,MAX(0,Q313)))</f>
        <v/>
      </c>
      <c r="AW313" s="74" t="str">
        <f aca="false">IF(OR(ISBLANK($C313),$AT313&lt;&gt;TRUE()),"",IF(S313=Constants!$B$7,TRUE(),IF(S313=Constants!$B$8,FALSE(),TRUE())))</f>
        <v/>
      </c>
      <c r="AX313" s="74" t="str">
        <f aca="false">IF(OR(ISBLANK($C313),$AT313&lt;&gt;TRUE()),"",IF(R313=Constants!$B$7,TRUE(),IF(R313=Constants!$B$8,FALSE(),TRUE())))</f>
        <v/>
      </c>
      <c r="AY313" s="74" t="str">
        <f aca="false">IF(OR(ISBLANK($C313),$AT313&lt;&gt;TRUE()),"",IF(T313=Constants!$B$33,TRUE(),IF(T313=Constants!$B$34,FALSE(),IF(AND(ISNUMBER(X313),OR(ISBLANK(W313),W313=0)),TRUE(),IF(AND(ISBLANK(X313),ISNUMBER(W313),W313&lt;&gt;0),FALSE(),"")))))</f>
        <v/>
      </c>
      <c r="AZ313" s="74" t="str">
        <f aca="false">IF(OR(ISBLANK($C313),$AT313&lt;&gt;TRUE()),"",IF(ISBLANK(U313),Constants!$B$35,MAX(0,MIN(Constants!$B$31,U313))))</f>
        <v/>
      </c>
      <c r="BA313" s="74" t="str">
        <f aca="false">IF(OR(ISBLANK($C313),$AT313&lt;&gt;TRUE()),"",IF(ISBLANK(V313),Constants!$B$35,MAX(0,MIN(Constants!$B$32,V313))))</f>
        <v/>
      </c>
      <c r="BB313" s="74" t="str">
        <f aca="false">IF(ISBLANK($C313),"",COUNTA($Y313:$AG313)&gt;0)</f>
        <v/>
      </c>
      <c r="BC313" s="74" t="str">
        <f aca="false">IF(OR(ISBLANK($C313),$BB313&lt;&gt;TRUE()),"",IF(ISBLANK(Y313),Constants!$B$27,MAX(0,Y313)))</f>
        <v/>
      </c>
      <c r="BD313" s="74" t="str">
        <f aca="false">IF(OR(ISBLANK($C313),$BB313&lt;&gt;TRUE()),"",IF(ISBLANK(Z313),Constants!$B$28,MAX(0,Z313)))</f>
        <v/>
      </c>
      <c r="BE313" s="74" t="str">
        <f aca="false">IF(OR(ISBLANK($C313),$BB313&lt;&gt;TRUE()),"",IF(AB313=Constants!$B$7,TRUE(),IF(AB313=Constants!$B$8,FALSE(),TRUE())))</f>
        <v/>
      </c>
      <c r="BF313" s="74" t="str">
        <f aca="false">IF(OR(ISBLANK($C313),$BB313&lt;&gt;TRUE()),"",IF(AA313=Constants!$B$7,TRUE(),IF(AA313=Constants!$B$8,FALSE(),TRUE())))</f>
        <v/>
      </c>
      <c r="BG313" s="74" t="str">
        <f aca="false">IF(OR(ISBLANK($C313),$BB313&lt;&gt;TRUE()),"",IF(AC313=Constants!$B$33,TRUE(),IF(AC313=Constants!$B$34,FALSE(),IF(AND(ISNUMBER(AG313),OR(ISBLANK(AF313),AF313=0)),TRUE(),IF(AND(ISBLANK(AG313),ISNUMBER(AF313),AF313&lt;&gt;0),FALSE(),"")))))</f>
        <v/>
      </c>
      <c r="BH313" s="74" t="str">
        <f aca="false">IF(OR(ISBLANK($C313),$BB313&lt;&gt;TRUE()),"",IF(ISBLANK(AD313),Constants!$B$35,MAX(0,MIN(Constants!$B$31,AD313))))</f>
        <v/>
      </c>
      <c r="BI313" s="74" t="str">
        <f aca="false">IF(OR(ISBLANK($C313),$BB313&lt;&gt;TRUE()),"",IF(ISBLANK(AE313),Constants!$B$35,MAX(0,MIN(Constants!$B$32,AE313))))</f>
        <v/>
      </c>
      <c r="BJ313" s="75" t="str">
        <f aca="false">IF(ISBLANK($C313),
  "",
IF(AH313=Constants!$B$7,
  TRUE(),
IF(AH313=Constants!$B$8,
  FALSE(),
  FALSE()
)))</f>
        <v/>
      </c>
      <c r="BK313" s="74" t="str">
        <f aca="false">IF(ISBLANK($C313),"",IF($BJ313,Constants!$B$9,IF(COUNTA($E313:$AH313)=0,Constants!$B$10,IF(NOT($AK313),Constants!$B$11,IF(AND(NOT(ISNUMBER($BM313)),COUNTA($O313,$X313,$AG313)&gt;0),Constants!$B$13,Constants!$B$12)))))</f>
        <v/>
      </c>
      <c r="BL313" s="74" t="str">
        <f aca="false">IF(ISBLANK($C313),"",IF($BK313&lt;&gt;Constants!$B$12,$BK313,Constants!$B$4))</f>
        <v/>
      </c>
      <c r="BM313" s="73" t="str">
        <f aca="false">IF(OR(ISBLANK($D$8), NOT(ISNUMBER($D$8))), Constants!$B$17,$D$8)</f>
        <v>ERROR: Set Target Time in cell D8</v>
      </c>
      <c r="BN313" s="73" t="str">
        <f aca="false">IF(OR($BK313&lt;&gt;Constants!$B$12,$AL313&lt;&gt;TRUE()),"",IF(NOT($AO313),TRUE(),IF($AQ313="","",$AQ313)))</f>
        <v/>
      </c>
      <c r="BO313" s="74" t="b">
        <f aca="false">IF(BN313="",FALSE(),IF(NOT($AO313),TRUE(),IF($AQ313,ISNUMBER(O313),ISNUMBER(N313))))</f>
        <v>0</v>
      </c>
      <c r="BP313" s="76" t="str">
        <f aca="false">IF(BO313,IF($AJ313,1,Constants!$B$22)*POWER(Constants!$B$23,MAX($AM313,0))*POWER(Constants!$B$24,MAX($AN313,0)),"")</f>
        <v/>
      </c>
      <c r="BQ313" s="74" t="str">
        <f aca="false">IF(OR($BK313&lt;&gt;Constants!$B$12,NOT($BO313)),"",IF(NOT($AO313),0,Constants!$B$19*IF($AQ313,1,MAX(0,MIN(1,(Constants!$B$20-N313)/Constants!$B$20)))))</f>
        <v/>
      </c>
      <c r="BR313" s="74" t="str">
        <f aca="false">IF(BQ313="","",BQ313*IF($AP313,1,Constants!$B$25)*BP313)</f>
        <v/>
      </c>
      <c r="BS313" s="74" t="str">
        <f aca="false">IF(OR($BK313&lt;&gt;Constants!$B$12,NOT($BO313)),"",IF(NOT($AO313),0,IF(NOT($AQ313),0,MAX(0,Constants!$B$21*(1-ABS(O313-$BM313)/$BM313)))))</f>
        <v/>
      </c>
      <c r="BT313" s="74" t="str">
        <f aca="false">IF(BS313="","",BS313*BP313)</f>
        <v/>
      </c>
      <c r="BU313" s="74" t="str">
        <f aca="false">IF(OR($BK313&lt;&gt;Constants!$B$12,NOT($BO313)),"",IF(OR(NOT($AO313),NOT($AP313)),0,MIN(Constants!$B$18,(Constants!$B$29*$AR313+Constants!$B$30*$AS313)*IF($AQ313,1,MAX(0,MIN(1,(Constants!$B$20-N313)/Constants!$B$20))))))</f>
        <v/>
      </c>
      <c r="BV313" s="74" t="str">
        <f aca="false">IF(BU313="","",BU313*BP313)</f>
        <v/>
      </c>
      <c r="BW313" s="75" t="str">
        <f aca="false">IF(OR($BK313&lt;&gt;Constants!$B$12,NOT($BO313)),"",BR313+BT313+BV313)</f>
        <v/>
      </c>
      <c r="BX313" s="73" t="str">
        <f aca="false">IF(OR($BK313&lt;&gt;Constants!$B$12,$AT313&lt;&gt;TRUE()),"",IF(NOT($AW313),TRUE(),IF($AY313="","",$AY313)))</f>
        <v/>
      </c>
      <c r="BY313" s="74" t="b">
        <f aca="false">IF(BX313="",FALSE(),IF(NOT($AW313),TRUE(),IF($AY313,ISNUMBER(X313),ISNUMBER(W313))))</f>
        <v>0</v>
      </c>
      <c r="BZ313" s="76" t="str">
        <f aca="false">IF(BY313,IF($AJ313,1,Constants!$B$22)*POWER(Constants!$B$23,MAX($AU313,0))*POWER(Constants!$B$24,MAX($AV313,0)),"")</f>
        <v/>
      </c>
      <c r="CA313" s="74" t="str">
        <f aca="false">IF(OR($BK313&lt;&gt;Constants!$B$12,NOT($BY313)),"",IF(NOT($AW313),0,Constants!$B$19*IF($AY313,1,MAX(0,MIN(1,(Constants!$B$20-W313)/Constants!$B$20)))))</f>
        <v/>
      </c>
      <c r="CB313" s="74" t="str">
        <f aca="false">IF(CA313="","",CA313*IF($AX313,1,Constants!$B$25)*BZ313)</f>
        <v/>
      </c>
      <c r="CC313" s="74" t="str">
        <f aca="false">IF(OR($BK313&lt;&gt;Constants!$B$12,NOT($BY313)),"",IF(NOT($AW313),0,IF(NOT($AY313),0,MAX(0,Constants!$B$21*(1-ABS(X313-$BM313)/$BM313)))))</f>
        <v/>
      </c>
      <c r="CD313" s="74" t="str">
        <f aca="false">IF(CC313="","",CC313*BZ313)</f>
        <v/>
      </c>
      <c r="CE313" s="74" t="str">
        <f aca="false">IF(OR($BK313&lt;&gt;Constants!$B$12,NOT($BY313)),"",IF(OR(NOT($AW313),NOT($AX313)),0,MIN(Constants!$B$18,(Constants!$B$29*$AZ313+Constants!$B$30*$BA313)*IF($AY313,1,MAX(0,MIN(1,(Constants!$B$20-W313)/Constants!$B$20))))))</f>
        <v/>
      </c>
      <c r="CF313" s="74" t="str">
        <f aca="false">IF(CE313="","",CE313*BZ313)</f>
        <v/>
      </c>
      <c r="CG313" s="75" t="str">
        <f aca="false">IF(OR($BK313&lt;&gt;Constants!$B$12,NOT($BY313)),"",CB313+CD313+CF313)</f>
        <v/>
      </c>
      <c r="CH313" s="73" t="b">
        <f aca="false">IF(OR(BN313="",BX313=""),TRUE(),BN313&lt;&gt;BX313)</f>
        <v>1</v>
      </c>
      <c r="CI313" s="74" t="str">
        <f aca="false">IF(OR($BK313&lt;&gt;Constants!$B$12,$BB313&lt;&gt;TRUE(),NOT($CH313)),"",IF(NOT($BE313),TRUE(),IF($BG313="","",$BG313)))</f>
        <v/>
      </c>
      <c r="CJ313" s="74" t="b">
        <f aca="false">IF(CI313="",FALSE(),IF(NOT($BE313),TRUE(),IF($BG313,ISNUMBER(AG313),ISNUMBER(AF313))))</f>
        <v>0</v>
      </c>
      <c r="CK313" s="76" t="str">
        <f aca="false">IF(CJ313,IF($AJ313,1,Constants!$B$22)*POWER(Constants!$B$23,MAX($BC313,0))*POWER(Constants!$B$24,MAX($BD313,0)),"")</f>
        <v/>
      </c>
      <c r="CL313" s="74" t="str">
        <f aca="false">IF(OR($BK313&lt;&gt;Constants!$B$12,NOT($CJ313)),"",IF(NOT($BE313),0,Constants!$B$19*IF($BG313,1,MAX(0,MIN(1,(Constants!$B$20-AF313)/Constants!$B$20)))))</f>
        <v/>
      </c>
      <c r="CM313" s="74" t="str">
        <f aca="false">IF(CL313="","",CL313*IF($BF313,1,Constants!$B$25)*CK313)</f>
        <v/>
      </c>
      <c r="CN313" s="74" t="str">
        <f aca="false">IF(OR($BK313&lt;&gt;Constants!$B$12,NOT($CJ313)),"",IF(NOT($BE313),0,IF(NOT($BG313),0,MAX(0,Constants!$B$21*(1-ABS(AG313-$BM313)/$BM313)))))</f>
        <v/>
      </c>
      <c r="CO313" s="74" t="str">
        <f aca="false">IF(CN313="","",CN313*CK313)</f>
        <v/>
      </c>
      <c r="CP313" s="74" t="str">
        <f aca="false">IF(OR($BK313&lt;&gt;Constants!$B$12,NOT($CJ313)),"",IF(OR(NOT($BE313),NOT($BF313)),0,MIN(Constants!$B$18,(Constants!$B$29*$BH313+Constants!$B$30*$BI313)*IF($BG313,1,MAX(0,MIN(1,(Constants!$B$20-AF313)/Constants!$B$20))))))</f>
        <v/>
      </c>
      <c r="CQ313" s="74" t="str">
        <f aca="false">IF(CP313="","",CP313*CK313)</f>
        <v/>
      </c>
      <c r="CR313" s="75" t="str">
        <f aca="false">IF(OR($BK313&lt;&gt;Constants!$B$12,NOT($CJ313)),"",CM313+CO313+CQ313)</f>
        <v/>
      </c>
      <c r="CS313" s="73" t="str">
        <f aca="false">IF(OR($BK313&lt;&gt;Constants!$B$12,ISBLANK($C313)),"",BW313)</f>
        <v/>
      </c>
      <c r="CT313" s="74" t="str">
        <f aca="false">IF(OR($BK313&lt;&gt;Constants!$B$12,ISBLANK($C313)),"",CG313)</f>
        <v/>
      </c>
      <c r="CU313" s="75" t="str">
        <f aca="false">IF(OR($BK313&lt;&gt;Constants!$B$12,ISBLANK($C313)),"",CR313)</f>
        <v/>
      </c>
      <c r="CV313" s="74" t="str">
        <f aca="false">IF(OR($BK313&lt;&gt;Constants!$B$12,ISBLANK($C313)),"",IF(COUNT(CS313:CU313)=0,0,MAX(CS313:CU313)))</f>
        <v/>
      </c>
      <c r="CW313" s="74" t="str">
        <f aca="false">IF($BK313&lt;&gt;Constants!$B$12,"",CV313)</f>
        <v/>
      </c>
      <c r="CX313" s="74" t="str">
        <f aca="false">IF(ISNUMBER(CW313), RANK(CW313,$CW$11:$CW$510), "")</f>
        <v/>
      </c>
      <c r="CY313" s="73" t="str">
        <f aca="false">IF(OR($BK313&lt;&gt;Constants!$B$12,ISBLANK($C313)),"",MAX(BT313,CD313,CO313))</f>
        <v/>
      </c>
      <c r="CZ313" s="74" t="str">
        <f aca="false">IF(ISNUMBER(CY313), RANK(CY313,CY$11:CY$510), "")</f>
        <v/>
      </c>
      <c r="DA313" s="74" t="str">
        <f aca="false">IF(OR($BK313&lt;&gt;Constants!$B$12,ISBLANK($C313)),"",MAX(AM313,AU313,IF($CH313,BC313,0)))</f>
        <v/>
      </c>
      <c r="DB313" s="74" t="str">
        <f aca="false">IF(ISNUMBER(DA313), RANK(DA313,DA$11:DA$510,1), "")</f>
        <v/>
      </c>
      <c r="DC313" s="74" t="str">
        <f aca="false">IF(OR($BK313&lt;&gt;Constants!$B$12,ISBLANK($C313)),"",MAX(BV313,CF313,CQ313))</f>
        <v/>
      </c>
      <c r="DD313" s="74" t="str">
        <f aca="false">IF(ISNUMBER(DC313),RANK(DC313,DC$11:DC$510),"")</f>
        <v/>
      </c>
      <c r="DE313" s="77" t="str">
        <f aca="false">IFERROR(IF(OR($BK313&lt;&gt;Constants!$B$12, ISBLANK($C313)),"",LARGE(CS313:CU313,2)), 0)</f>
        <v/>
      </c>
      <c r="DF313" s="75" t="str">
        <f aca="false">IF(ISNUMBER(DE313), RANK(DE313,DE$11:DE$510), "")</f>
        <v/>
      </c>
      <c r="DG313" s="74" t="str">
        <f aca="false">IF(ISBLANK($C313),"",IF(BK313=Constants!$B$12,RANK($CX313, $CX$11:$CX$510, 1)+
SUMPRODUCT(--($CX$11:$CX$510=$CX313),--($CZ313&gt;$CZ$11:$CZ$510))+
SUMPRODUCT(--($CX$11:$CX$510=$CX313),--($CZ313=$CZ$11:$CZ$510),--($DB313&gt;$DB$11:$DB$510))+
SUMPRODUCT(--($CX$11:$CX$510=$CX313),--($CZ313=$CZ$11:$CZ$510),--($DB313=$DB$11:$DB$510), --($DD313&gt;$DD$11:$DD$510))+
SUMPRODUCT(--($CX$11:$CX$510=$CX313),--($CZ313=$CZ$11:$CZ$510),--($DB313=$DB$11:$DB$510), --($DD313=$DD$11:$DD$510), --($DF313&gt;$DF$11:$DF$510))
,BK313)
)</f>
        <v/>
      </c>
      <c r="DH313" s="74" t="str">
        <f aca="false">IF(ISBLANK(C313),"",IF(BK313&lt;&gt;Constants!$B$12, BK313, CX313-DG313))</f>
        <v/>
      </c>
      <c r="DI313" s="75"/>
      <c r="DJ313" s="78"/>
      <c r="DK313" s="79" t="str">
        <f aca="false">IF(ISBLANK($C313),"",IF($BK313=Constants!$B$13,$BM313,""))</f>
        <v/>
      </c>
      <c r="DL313" s="78" t="str">
        <f aca="false">IF(ISBLANK($C313),"",IF($BK313&lt;&gt;Constants!$B$12,"",IF(COUNT($CS313:$CU313)=0,"",MATCH($CV313,$CS313:$CU313,0))))</f>
        <v/>
      </c>
      <c r="DM313" s="80" t="str">
        <f aca="false">IF(ISNUMBER($DL313),CHOOSE($DL313,$BR313,$CB313,$CM313),"")</f>
        <v/>
      </c>
      <c r="DN313" s="80" t="str">
        <f aca="false">IF(ISNUMBER($DL313),CHOOSE($DL313,$BT313,$CD313,$CO313),"")</f>
        <v/>
      </c>
      <c r="DO313" s="80" t="str">
        <f aca="false">IF(ISNUMBER($DL313),CHOOSE($DL313,$BV313,$CF313,$CQ313),"")</f>
        <v/>
      </c>
      <c r="DP313" s="81" t="str">
        <f aca="false">IF(ISBLANK(C313),"",IF(BK313&lt;&gt;Constants!$B$12, BK313 ,CW313))</f>
        <v/>
      </c>
      <c r="DQ313" s="82" t="str">
        <f aca="false">IF(ISBLANK($C313),"",IF($BK313&lt;&gt;Constants!$B$12,$BK313,$BL313))</f>
        <v/>
      </c>
      <c r="DR313" s="82" t="str">
        <f aca="false">IF(ISBLANK(C313),"",DH313)</f>
        <v/>
      </c>
      <c r="DS313" s="82" t="str">
        <f aca="false">IF(ISBLANK(C313),"",DG313)</f>
        <v/>
      </c>
      <c r="DT313" s="83" t="str">
        <f aca="false">IF(ISBLANK(C313),
  "",
IF(DS313=Constants!$B$9,COUNTA($C$11:$C510)+2,IF(DS313=Constants!$B$10,COUNTA($C$11:$C510)+1,IF(DS313=Constants!$B$11,COUNTA($C$11:$C510),DS313))))</f>
        <v/>
      </c>
      <c r="DU313" s="3"/>
      <c r="DV313" s="84" t="n">
        <f aca="false">IF(OR(ISNUMBER(DS313),DS313="DQ",DS313="P",DS313="NS"),
    1,
    0
)</f>
        <v>0</v>
      </c>
      <c r="DW313" s="84" t="n">
        <v>303</v>
      </c>
      <c r="DX313" s="84" t="str">
        <f aca="false">IF(ISBLANK($C313),"",IF(ISNUMBER(DT313),DT313+ROW($B313)/1000,""))</f>
        <v/>
      </c>
      <c r="DY313" s="84" t="str">
        <f aca="false">IF(ISNUMBER(DX313), RANK(DX313,DX$11:DX$510,1), "")</f>
        <v/>
      </c>
      <c r="DZ313" s="84" t="str">
        <f aca="false">IF(ISBLANK($C313),
    "",
    $B313
)</f>
        <v/>
      </c>
      <c r="EA313" s="84" t="str">
        <f aca="false">IF(ISBLANK($C313),
    "",
    $C313
)</f>
        <v/>
      </c>
      <c r="EB313" s="84" t="str">
        <f aca="false">IF(ISBLANK($C313),
    "",
    $D313
)</f>
        <v/>
      </c>
      <c r="EC313" s="84" t="str">
        <f aca="false">IF(ISBLANK($C313),"",$DQ313)</f>
        <v/>
      </c>
      <c r="ED313" s="86" t="str">
        <f aca="false">DP313</f>
        <v/>
      </c>
      <c r="EE313" s="84" t="str">
        <f aca="false">IF(ISBLANK($C313),
    "",
    DS313
)</f>
        <v/>
      </c>
      <c r="EF313" s="87" t="str">
        <f aca="false">IF(DW313&gt;DV$10,
    "",
    VLOOKUP(DW313,DY$11:EE811,7,FALSE())
)</f>
        <v/>
      </c>
      <c r="EG313" s="88" t="str">
        <f aca="false">IF(DW313&gt;DV$10,
    "",
    VLOOKUP(DW313,DY$11:EE811,2,FALSE())
)</f>
        <v/>
      </c>
      <c r="EH313" s="88" t="str">
        <f aca="false">IF(DW313&gt;DV$10,
    "",
    VLOOKUP(DW313,DY$11:EE811,3,FALSE())
)</f>
        <v/>
      </c>
      <c r="EI313" s="88" t="str">
        <f aca="false">IF(DW313&gt;DV$10,
    "",
    VLOOKUP(DW313,DY$11:EE811,4,FALSE())
)</f>
        <v/>
      </c>
      <c r="EJ313" s="89" t="str">
        <f aca="false">IF(DW313&gt;DV$10,
    "",
    VLOOKUP(DW313,DY$11:EE811,6,FALSE())
)</f>
        <v/>
      </c>
      <c r="EK313" s="59"/>
    </row>
    <row r="314" customFormat="false" ht="15.75" hidden="false" customHeight="false" outlineLevel="0" collapsed="false">
      <c r="A314" s="3"/>
      <c r="B314" s="153"/>
      <c r="C314" s="154"/>
      <c r="D314" s="135"/>
      <c r="E314" s="158"/>
      <c r="F314" s="137"/>
      <c r="G314" s="137"/>
      <c r="H314" s="138"/>
      <c r="I314" s="139"/>
      <c r="J314" s="140"/>
      <c r="K314" s="140"/>
      <c r="L314" s="140"/>
      <c r="M314" s="140"/>
      <c r="N314" s="141"/>
      <c r="O314" s="142"/>
      <c r="P314" s="137"/>
      <c r="Q314" s="138"/>
      <c r="R314" s="139"/>
      <c r="S314" s="140"/>
      <c r="T314" s="140"/>
      <c r="U314" s="140"/>
      <c r="V314" s="140"/>
      <c r="W314" s="141"/>
      <c r="X314" s="142"/>
      <c r="Y314" s="137"/>
      <c r="Z314" s="138"/>
      <c r="AA314" s="139"/>
      <c r="AB314" s="140"/>
      <c r="AC314" s="140"/>
      <c r="AD314" s="140"/>
      <c r="AE314" s="140"/>
      <c r="AF314" s="141"/>
      <c r="AG314" s="143"/>
      <c r="AH314" s="139"/>
      <c r="AI314" s="116"/>
      <c r="AJ314" s="116" t="str">
        <f aca="false">IF(ISBLANK($C314),
  "",
IF(E314=Constants!$B$7,
  TRUE(),
IF(E314=Constants!$B$8,
  FALSE(),
  TRUE()
)))</f>
        <v/>
      </c>
      <c r="AK314" s="117" t="str">
        <f aca="false">IF(ISBLANK($C314),"",IF(F314=Constants!$B$8,FALSE(),TRUE()))</f>
        <v/>
      </c>
      <c r="AL314" s="117" t="str">
        <f aca="false">IF(ISBLANK($C314),"",COUNTA($G314:$O314)&gt;0)</f>
        <v/>
      </c>
      <c r="AM314" s="117" t="str">
        <f aca="false">IF(OR(ISBLANK($C314),$AL314&lt;&gt;TRUE()),"",IF(ISBLANK(G314),Constants!$B$27,MAX(0,G314)))</f>
        <v/>
      </c>
      <c r="AN314" s="117" t="str">
        <f aca="false">IF(OR(ISBLANK($C314),$AL314&lt;&gt;TRUE()),"",IF(ISBLANK(H314),Constants!$B$28,MAX(0,H314)))</f>
        <v/>
      </c>
      <c r="AO314" s="117" t="str">
        <f aca="false">IF(OR(ISBLANK($C314),$AL314&lt;&gt;TRUE()),"",IF(J314=Constants!$B$7,TRUE(),IF(J314=Constants!$B$8,FALSE(),TRUE())))</f>
        <v/>
      </c>
      <c r="AP314" s="117" t="str">
        <f aca="false">IF(OR(ISBLANK($C314),$AL314&lt;&gt;TRUE()),"",IF(I314=Constants!$B$7,TRUE(),IF(I314=Constants!$B$8,FALSE(),TRUE())))</f>
        <v/>
      </c>
      <c r="AQ314" s="117" t="str">
        <f aca="false">IF(OR(ISBLANK($C314),$AL314&lt;&gt;TRUE()),"",IF(K314=Constants!$B$33,TRUE(),IF(K314=Constants!$B$34,FALSE(),IF(AND(ISNUMBER(O314),OR(ISBLANK(N314),N314=0)),TRUE(),IF(AND(ISBLANK(O314),ISNUMBER(N314),N314&lt;&gt;0),FALSE(),"")))))</f>
        <v/>
      </c>
      <c r="AR314" s="117" t="str">
        <f aca="false">IF(OR(ISBLANK($C314),$AL314&lt;&gt;TRUE()),"",IF(ISBLANK(L314),Constants!$B$35,MAX(0,MIN(Constants!$B$31,L314))))</f>
        <v/>
      </c>
      <c r="AS314" s="117" t="str">
        <f aca="false">IF(OR(ISBLANK($C314),$AL314&lt;&gt;TRUE()),"",IF(ISBLANK(M314),Constants!$B$35,MAX(0,MIN(Constants!$B$32,M314))))</f>
        <v/>
      </c>
      <c r="AT314" s="117" t="str">
        <f aca="false">IF(ISBLANK($C314),"",COUNTA($P314:$X314)&gt;0)</f>
        <v/>
      </c>
      <c r="AU314" s="117" t="str">
        <f aca="false">IF(OR(ISBLANK($C314),$AT314&lt;&gt;TRUE()),"",IF(ISBLANK(P314),Constants!$B$27,MAX(0,P314)))</f>
        <v/>
      </c>
      <c r="AV314" s="117" t="str">
        <f aca="false">IF(OR(ISBLANK($C314),$AT314&lt;&gt;TRUE()),"",IF(ISBLANK(Q314),Constants!$B$28,MAX(0,Q314)))</f>
        <v/>
      </c>
      <c r="AW314" s="117" t="str">
        <f aca="false">IF(OR(ISBLANK($C314),$AT314&lt;&gt;TRUE()),"",IF(S314=Constants!$B$7,TRUE(),IF(S314=Constants!$B$8,FALSE(),TRUE())))</f>
        <v/>
      </c>
      <c r="AX314" s="117" t="str">
        <f aca="false">IF(OR(ISBLANK($C314),$AT314&lt;&gt;TRUE()),"",IF(R314=Constants!$B$7,TRUE(),IF(R314=Constants!$B$8,FALSE(),TRUE())))</f>
        <v/>
      </c>
      <c r="AY314" s="117" t="str">
        <f aca="false">IF(OR(ISBLANK($C314),$AT314&lt;&gt;TRUE()),"",IF(T314=Constants!$B$33,TRUE(),IF(T314=Constants!$B$34,FALSE(),IF(AND(ISNUMBER(X314),OR(ISBLANK(W314),W314=0)),TRUE(),IF(AND(ISBLANK(X314),ISNUMBER(W314),W314&lt;&gt;0),FALSE(),"")))))</f>
        <v/>
      </c>
      <c r="AZ314" s="117" t="str">
        <f aca="false">IF(OR(ISBLANK($C314),$AT314&lt;&gt;TRUE()),"",IF(ISBLANK(U314),Constants!$B$35,MAX(0,MIN(Constants!$B$31,U314))))</f>
        <v/>
      </c>
      <c r="BA314" s="117" t="str">
        <f aca="false">IF(OR(ISBLANK($C314),$AT314&lt;&gt;TRUE()),"",IF(ISBLANK(V314),Constants!$B$35,MAX(0,MIN(Constants!$B$32,V314))))</f>
        <v/>
      </c>
      <c r="BB314" s="117" t="str">
        <f aca="false">IF(ISBLANK($C314),"",COUNTA($Y314:$AG314)&gt;0)</f>
        <v/>
      </c>
      <c r="BC314" s="117" t="str">
        <f aca="false">IF(OR(ISBLANK($C314),$BB314&lt;&gt;TRUE()),"",IF(ISBLANK(Y314),Constants!$B$27,MAX(0,Y314)))</f>
        <v/>
      </c>
      <c r="BD314" s="117" t="str">
        <f aca="false">IF(OR(ISBLANK($C314),$BB314&lt;&gt;TRUE()),"",IF(ISBLANK(Z314),Constants!$B$28,MAX(0,Z314)))</f>
        <v/>
      </c>
      <c r="BE314" s="117" t="str">
        <f aca="false">IF(OR(ISBLANK($C314),$BB314&lt;&gt;TRUE()),"",IF(AB314=Constants!$B$7,TRUE(),IF(AB314=Constants!$B$8,FALSE(),TRUE())))</f>
        <v/>
      </c>
      <c r="BF314" s="117" t="str">
        <f aca="false">IF(OR(ISBLANK($C314),$BB314&lt;&gt;TRUE()),"",IF(AA314=Constants!$B$7,TRUE(),IF(AA314=Constants!$B$8,FALSE(),TRUE())))</f>
        <v/>
      </c>
      <c r="BG314" s="117" t="str">
        <f aca="false">IF(OR(ISBLANK($C314),$BB314&lt;&gt;TRUE()),"",IF(AC314=Constants!$B$33,TRUE(),IF(AC314=Constants!$B$34,FALSE(),IF(AND(ISNUMBER(AG314),OR(ISBLANK(AF314),AF314=0)),TRUE(),IF(AND(ISBLANK(AG314),ISNUMBER(AF314),AF314&lt;&gt;0),FALSE(),"")))))</f>
        <v/>
      </c>
      <c r="BH314" s="117" t="str">
        <f aca="false">IF(OR(ISBLANK($C314),$BB314&lt;&gt;TRUE()),"",IF(ISBLANK(AD314),Constants!$B$35,MAX(0,MIN(Constants!$B$31,AD314))))</f>
        <v/>
      </c>
      <c r="BI314" s="117" t="str">
        <f aca="false">IF(OR(ISBLANK($C314),$BB314&lt;&gt;TRUE()),"",IF(ISBLANK(AE314),Constants!$B$35,MAX(0,MIN(Constants!$B$32,AE314))))</f>
        <v/>
      </c>
      <c r="BJ314" s="118" t="str">
        <f aca="false">IF(ISBLANK($C314),
  "",
IF(AH314=Constants!$B$7,
  TRUE(),
IF(AH314=Constants!$B$8,
  FALSE(),
  FALSE()
)))</f>
        <v/>
      </c>
      <c r="BK314" s="117" t="str">
        <f aca="false">IF(ISBLANK($C314),"",IF($BJ314,Constants!$B$9,IF(COUNTA($E314:$AH314)=0,Constants!$B$10,IF(NOT($AK314),Constants!$B$11,IF(AND(NOT(ISNUMBER($BM314)),COUNTA($O314,$X314,$AG314)&gt;0),Constants!$B$13,Constants!$B$12)))))</f>
        <v/>
      </c>
      <c r="BL314" s="117" t="str">
        <f aca="false">IF(ISBLANK($C314),"",IF($BK314&lt;&gt;Constants!$B$12,$BK314,Constants!$B$4))</f>
        <v/>
      </c>
      <c r="BM314" s="116" t="str">
        <f aca="false">IF(OR(ISBLANK($D$8), NOT(ISNUMBER($D$8))), Constants!$B$17,$D$8)</f>
        <v>ERROR: Set Target Time in cell D8</v>
      </c>
      <c r="BN314" s="119" t="str">
        <f aca="false">IF(OR($BK314&lt;&gt;Constants!$B$12,$AL314&lt;&gt;TRUE()),"",IF(NOT($AO314),TRUE(),IF($AQ314="","",$AQ314)))</f>
        <v/>
      </c>
      <c r="BO314" s="120" t="n">
        <f aca="false">IF(BN314="",FALSE(),IF(NOT($AO314),TRUE(),IF($AQ314,ISNUMBER(O314),ISNUMBER(N314))))</f>
        <v>0</v>
      </c>
      <c r="BP314" s="121" t="str">
        <f aca="false">IF(BO314,IF($AJ314,1,Constants!$B$22)*POWER(Constants!$B$23,MAX($AM314,0))*POWER(Constants!$B$24,MAX($AN314,0)),"")</f>
        <v/>
      </c>
      <c r="BQ314" s="117" t="str">
        <f aca="false">IF(OR($BK314&lt;&gt;Constants!$B$12,NOT($BO314)),"",IF(NOT($AO314),0,Constants!$B$19*IF($AQ314,1,MAX(0,MIN(1,(Constants!$B$20-N314)/Constants!$B$20)))))</f>
        <v/>
      </c>
      <c r="BR314" s="117" t="str">
        <f aca="false">IF(BQ314="","",BQ314*IF($AP314,1,Constants!$B$25)*BP314)</f>
        <v/>
      </c>
      <c r="BS314" s="117" t="str">
        <f aca="false">IF(OR($BK314&lt;&gt;Constants!$B$12,NOT($BO314)),"",IF(NOT($AO314),0,IF(NOT($AQ314),0,MAX(0,Constants!$B$21*(1-ABS(O314-$BM314)/$BM314)))))</f>
        <v/>
      </c>
      <c r="BT314" s="117" t="str">
        <f aca="false">IF(BS314="","",BS314*BP314)</f>
        <v/>
      </c>
      <c r="BU314" s="117" t="str">
        <f aca="false">IF(OR($BK314&lt;&gt;Constants!$B$12,NOT($BO314)),"",IF(OR(NOT($AO314),NOT($AP314)),0,MIN(Constants!$B$18,(Constants!$B$29*$AR314+Constants!$B$30*$AS314)*IF($AQ314,1,MAX(0,MIN(1,(Constants!$B$20-N314)/Constants!$B$20))))))</f>
        <v/>
      </c>
      <c r="BV314" s="117" t="str">
        <f aca="false">IF(BU314="","",BU314*BP314)</f>
        <v/>
      </c>
      <c r="BW314" s="122" t="str">
        <f aca="false">IF(OR($BK314&lt;&gt;Constants!$B$12,NOT($BO314)),"",BR314+BT314+BV314)</f>
        <v/>
      </c>
      <c r="BX314" s="119" t="str">
        <f aca="false">IF(OR($BK314&lt;&gt;Constants!$B$12,$AT314&lt;&gt;TRUE()),"",IF(NOT($AW314),TRUE(),IF($AY314="","",$AY314)))</f>
        <v/>
      </c>
      <c r="BY314" s="120" t="n">
        <f aca="false">IF(BX314="",FALSE(),IF(NOT($AW314),TRUE(),IF($AY314,ISNUMBER(X314),ISNUMBER(W314))))</f>
        <v>0</v>
      </c>
      <c r="BZ314" s="121" t="str">
        <f aca="false">IF(BY314,IF($AJ314,1,Constants!$B$22)*POWER(Constants!$B$23,MAX($AU314,0))*POWER(Constants!$B$24,MAX($AV314,0)),"")</f>
        <v/>
      </c>
      <c r="CA314" s="117" t="str">
        <f aca="false">IF(OR($BK314&lt;&gt;Constants!$B$12,NOT($BY314)),"",IF(NOT($AW314),0,Constants!$B$19*IF($AY314,1,MAX(0,MIN(1,(Constants!$B$20-W314)/Constants!$B$20)))))</f>
        <v/>
      </c>
      <c r="CB314" s="117" t="str">
        <f aca="false">IF(CA314="","",CA314*IF($AX314,1,Constants!$B$25)*BZ314)</f>
        <v/>
      </c>
      <c r="CC314" s="117" t="str">
        <f aca="false">IF(OR($BK314&lt;&gt;Constants!$B$12,NOT($BY314)),"",IF(NOT($AW314),0,IF(NOT($AY314),0,MAX(0,Constants!$B$21*(1-ABS(X314-$BM314)/$BM314)))))</f>
        <v/>
      </c>
      <c r="CD314" s="117" t="str">
        <f aca="false">IF(CC314="","",CC314*BZ314)</f>
        <v/>
      </c>
      <c r="CE314" s="117" t="str">
        <f aca="false">IF(OR($BK314&lt;&gt;Constants!$B$12,NOT($BY314)),"",IF(OR(NOT($AW314),NOT($AX314)),0,MIN(Constants!$B$18,(Constants!$B$29*$AZ314+Constants!$B$30*$BA314)*IF($AY314,1,MAX(0,MIN(1,(Constants!$B$20-W314)/Constants!$B$20))))))</f>
        <v/>
      </c>
      <c r="CF314" s="117" t="str">
        <f aca="false">IF(CE314="","",CE314*BZ314)</f>
        <v/>
      </c>
      <c r="CG314" s="122" t="str">
        <f aca="false">IF(OR($BK314&lt;&gt;Constants!$B$12,NOT($BY314)),"",CB314+CD314+CF314)</f>
        <v/>
      </c>
      <c r="CH314" s="119" t="n">
        <f aca="false">IF(OR(BN314="",BX314=""),TRUE(),BN314&lt;&gt;BX314)</f>
        <v>1</v>
      </c>
      <c r="CI314" s="117" t="str">
        <f aca="false">IF(OR($BK314&lt;&gt;Constants!$B$12,$BB314&lt;&gt;TRUE(),NOT($CH314)),"",IF(NOT($BE314),TRUE(),IF($BG314="","",$BG314)))</f>
        <v/>
      </c>
      <c r="CJ314" s="120" t="n">
        <f aca="false">IF(CI314="",FALSE(),IF(NOT($BE314),TRUE(),IF($BG314,ISNUMBER(AG314),ISNUMBER(AF314))))</f>
        <v>0</v>
      </c>
      <c r="CK314" s="121" t="str">
        <f aca="false">IF(CJ314,IF($AJ314,1,Constants!$B$22)*POWER(Constants!$B$23,MAX($BC314,0))*POWER(Constants!$B$24,MAX($BD314,0)),"")</f>
        <v/>
      </c>
      <c r="CL314" s="117" t="str">
        <f aca="false">IF(OR($BK314&lt;&gt;Constants!$B$12,NOT($CJ314)),"",IF(NOT($BE314),0,Constants!$B$19*IF($BG314,1,MAX(0,MIN(1,(Constants!$B$20-AF314)/Constants!$B$20)))))</f>
        <v/>
      </c>
      <c r="CM314" s="117" t="str">
        <f aca="false">IF(CL314="","",CL314*IF($BF314,1,Constants!$B$25)*CK314)</f>
        <v/>
      </c>
      <c r="CN314" s="117" t="str">
        <f aca="false">IF(OR($BK314&lt;&gt;Constants!$B$12,NOT($CJ314)),"",IF(NOT($BE314),0,IF(NOT($BG314),0,MAX(0,Constants!$B$21*(1-ABS(AG314-$BM314)/$BM314)))))</f>
        <v/>
      </c>
      <c r="CO314" s="117" t="str">
        <f aca="false">IF(CN314="","",CN314*CK314)</f>
        <v/>
      </c>
      <c r="CP314" s="117" t="str">
        <f aca="false">IF(OR($BK314&lt;&gt;Constants!$B$12,NOT($CJ314)),"",IF(OR(NOT($BE314),NOT($BF314)),0,MIN(Constants!$B$18,(Constants!$B$29*$BH314+Constants!$B$30*$BI314)*IF($BG314,1,MAX(0,MIN(1,(Constants!$B$20-AF314)/Constants!$B$20))))))</f>
        <v/>
      </c>
      <c r="CQ314" s="117" t="str">
        <f aca="false">IF(CP314="","",CP314*CK314)</f>
        <v/>
      </c>
      <c r="CR314" s="122" t="str">
        <f aca="false">IF(OR($BK314&lt;&gt;Constants!$B$12,NOT($CJ314)),"",CM314+CO314+CQ314)</f>
        <v/>
      </c>
      <c r="CS314" s="116" t="str">
        <f aca="false">IF(OR($BK314&lt;&gt;Constants!$B$12,ISBLANK($C314)),"",BW314)</f>
        <v/>
      </c>
      <c r="CT314" s="117" t="str">
        <f aca="false">IF(OR($BK314&lt;&gt;Constants!$B$12,ISBLANK($C314)),"",CG314)</f>
        <v/>
      </c>
      <c r="CU314" s="118" t="str">
        <f aca="false">IF(OR($BK314&lt;&gt;Constants!$B$12,ISBLANK($C314)),"",CR314)</f>
        <v/>
      </c>
      <c r="CV314" s="117" t="str">
        <f aca="false">IF(OR($BK314&lt;&gt;Constants!$B$12,ISBLANK($C314)),"",IF(COUNT(CS314:CU314)=0,0,MAX(CS314:CU314)))</f>
        <v/>
      </c>
      <c r="CW314" s="117" t="str">
        <f aca="false">IF($BK314&lt;&gt;Constants!$B$12,"",CV314)</f>
        <v/>
      </c>
      <c r="CX314" s="117" t="str">
        <f aca="false">IF(ISNUMBER(CW314), RANK(CW314,$CW$11:$CW$510), "")</f>
        <v/>
      </c>
      <c r="CY314" s="116" t="str">
        <f aca="false">IF(OR($BK314&lt;&gt;Constants!$B$12,ISBLANK($C314)),"",MAX(BT314,CD314,CO314))</f>
        <v/>
      </c>
      <c r="CZ314" s="117" t="str">
        <f aca="false">IF(ISNUMBER(CY314), RANK(CY314,CY$11:CY$510), "")</f>
        <v/>
      </c>
      <c r="DA314" s="117" t="str">
        <f aca="false">IF(OR($BK314&lt;&gt;Constants!$B$12,ISBLANK($C314)),"",MAX(AM314,AU314,IF($CH314,BC314,0)))</f>
        <v/>
      </c>
      <c r="DB314" s="117" t="str">
        <f aca="false">IF(ISNUMBER(DA314), RANK(DA314,DA$11:DA$510,1), "")</f>
        <v/>
      </c>
      <c r="DC314" s="117" t="str">
        <f aca="false">IF(OR($BK314&lt;&gt;Constants!$B$12,ISBLANK($C314)),"",MAX(BV314,CF314,CQ314))</f>
        <v/>
      </c>
      <c r="DD314" s="117" t="str">
        <f aca="false">IF(ISNUMBER(DC314),RANK(DC314,DC$11:DC$510),"")</f>
        <v/>
      </c>
      <c r="DE314" s="123" t="str">
        <f aca="false">IFERROR(IF(OR($BK314&lt;&gt;Constants!$B$12, ISBLANK($C314)),"",LARGE(CS314:CU314,2)), 0)</f>
        <v/>
      </c>
      <c r="DF314" s="118" t="str">
        <f aca="false">IF(ISNUMBER(DE314), RANK(DE314,DE$11:DE$510), "")</f>
        <v/>
      </c>
      <c r="DG314" s="117" t="str">
        <f aca="false">IF(ISBLANK($C314),"",IF(BK314=Constants!$B$12,RANK($CX314, $CX$11:$CX$510, 1)+
SUMPRODUCT(--($CX$11:$CX$510=$CX314),--($CZ314&gt;$CZ$11:$CZ$510))+
SUMPRODUCT(--($CX$11:$CX$510=$CX314),--($CZ314=$CZ$11:$CZ$510),--($DB314&gt;$DB$11:$DB$510))+
SUMPRODUCT(--($CX$11:$CX$510=$CX314),--($CZ314=$CZ$11:$CZ$510),--($DB314=$DB$11:$DB$510), --($DD314&gt;$DD$11:$DD$510))+
SUMPRODUCT(--($CX$11:$CX$510=$CX314),--($CZ314=$CZ$11:$CZ$510),--($DB314=$DB$11:$DB$510), --($DD314=$DD$11:$DD$510), --($DF314&gt;$DF$11:$DF$510))
,BK314)
)</f>
        <v/>
      </c>
      <c r="DH314" s="117" t="str">
        <f aca="false">IF(ISBLANK(C314),"",IF(BK314&lt;&gt;Constants!$B$12, BK314, CX314-DG314))</f>
        <v/>
      </c>
      <c r="DI314" s="118"/>
      <c r="DJ314" s="124"/>
      <c r="DK314" s="125" t="str">
        <f aca="false">IF(ISBLANK($C314),"",IF($BK314=Constants!$B$13,$BM314,""))</f>
        <v/>
      </c>
      <c r="DL314" s="124" t="str">
        <f aca="false">IF(ISBLANK($C314),"",IF($BK314&lt;&gt;Constants!$B$12,"",IF(COUNT($CS314:$CU314)=0,"",MATCH($CV314,$CS314:$CU314,0))))</f>
        <v/>
      </c>
      <c r="DM314" s="126" t="str">
        <f aca="false">IF(ISNUMBER($DL314),CHOOSE($DL314,$BR314,$CB314,$CM314),"")</f>
        <v/>
      </c>
      <c r="DN314" s="126" t="str">
        <f aca="false">IF(ISNUMBER($DL314),CHOOSE($DL314,$BT314,$CD314,$CO314),"")</f>
        <v/>
      </c>
      <c r="DO314" s="126" t="str">
        <f aca="false">IF(ISNUMBER($DL314),CHOOSE($DL314,$BV314,$CF314,$CQ314),"")</f>
        <v/>
      </c>
      <c r="DP314" s="127" t="str">
        <f aca="false">IF(ISBLANK(C314),"",IF(BK314&lt;&gt;Constants!$B$12, BK314 ,CW314))</f>
        <v/>
      </c>
      <c r="DQ314" s="128" t="str">
        <f aca="false">IF(ISBLANK($C314),"",IF($BK314&lt;&gt;Constants!$B$12,$BK314,$BL314))</f>
        <v/>
      </c>
      <c r="DR314" s="128" t="str">
        <f aca="false">IF(ISBLANK(C314),"",DH314)</f>
        <v/>
      </c>
      <c r="DS314" s="128" t="str">
        <f aca="false">IF(ISBLANK(C314),"",DG314)</f>
        <v/>
      </c>
      <c r="DT314" s="129" t="str">
        <f aca="false">IF(ISBLANK(C314),
  "",
IF(DS314=Constants!$B$9,COUNTA($C$11:$C510)+2,IF(DS314=Constants!$B$10,COUNTA($C$11:$C510)+1,IF(DS314=Constants!$B$11,COUNTA($C$11:$C510),DS314))))</f>
        <v/>
      </c>
      <c r="DU314" s="3"/>
      <c r="DV314" s="130" t="n">
        <f aca="false">IF(OR(ISNUMBER(DS314),DS314="DQ",DS314="P",DS314="NS"),
    1,
    0
)</f>
        <v>0</v>
      </c>
      <c r="DW314" s="130" t="n">
        <v>304</v>
      </c>
      <c r="DX314" s="130" t="str">
        <f aca="false">IF(ISBLANK($C314),"",IF(ISNUMBER(DT314),DT314+ROW($B314)/1000,""))</f>
        <v/>
      </c>
      <c r="DY314" s="130" t="str">
        <f aca="false">IF(ISNUMBER(DX314), RANK(DX314,DX$11:DX$510,1), "")</f>
        <v/>
      </c>
      <c r="DZ314" s="130" t="str">
        <f aca="false">IF(ISBLANK($C314),
    "",
    $B314
)</f>
        <v/>
      </c>
      <c r="EA314" s="130" t="str">
        <f aca="false">IF(ISBLANK($C314),
    "",
    $C314
)</f>
        <v/>
      </c>
      <c r="EB314" s="130" t="str">
        <f aca="false">IF(ISBLANK($C314),
    "",
    $D314
)</f>
        <v/>
      </c>
      <c r="EC314" s="130" t="str">
        <f aca="false">IF(ISBLANK($C314),"",$DQ314)</f>
        <v/>
      </c>
      <c r="ED314" s="131" t="str">
        <f aca="false">DP314</f>
        <v/>
      </c>
      <c r="EE314" s="130" t="str">
        <f aca="false">IF(ISBLANK($C314),
    "",
    DS314
)</f>
        <v/>
      </c>
      <c r="EF314" s="132" t="str">
        <f aca="false">IF(DW314&gt;DV$10,
    "",
    VLOOKUP(DW314,DY$11:EE812,7,FALSE())
)</f>
        <v/>
      </c>
      <c r="EG314" s="133" t="str">
        <f aca="false">IF(DW314&gt;DV$10,
    "",
    VLOOKUP(DW314,DY$11:EE812,2,FALSE())
)</f>
        <v/>
      </c>
      <c r="EH314" s="133" t="str">
        <f aca="false">IF(DW314&gt;DV$10,
    "",
    VLOOKUP(DW314,DY$11:EE812,3,FALSE())
)</f>
        <v/>
      </c>
      <c r="EI314" s="133" t="str">
        <f aca="false">IF(DW314&gt;DV$10,
    "",
    VLOOKUP(DW314,DY$11:EE812,4,FALSE())
)</f>
        <v/>
      </c>
      <c r="EJ314" s="134" t="str">
        <f aca="false">IF(DW314&gt;DV$10,
    "",
    VLOOKUP(DW314,DY$11:EE812,6,FALSE())
)</f>
        <v/>
      </c>
      <c r="EK314" s="59"/>
    </row>
    <row r="315" customFormat="false" ht="15.75" hidden="false" customHeight="false" outlineLevel="0" collapsed="false">
      <c r="A315" s="3"/>
      <c r="B315" s="153"/>
      <c r="C315" s="154"/>
      <c r="D315" s="135"/>
      <c r="E315" s="158"/>
      <c r="F315" s="137"/>
      <c r="G315" s="137"/>
      <c r="H315" s="138"/>
      <c r="I315" s="139"/>
      <c r="J315" s="140"/>
      <c r="K315" s="140"/>
      <c r="L315" s="140"/>
      <c r="M315" s="140"/>
      <c r="N315" s="141"/>
      <c r="O315" s="142"/>
      <c r="P315" s="137"/>
      <c r="Q315" s="138"/>
      <c r="R315" s="139"/>
      <c r="S315" s="140"/>
      <c r="T315" s="140"/>
      <c r="U315" s="140"/>
      <c r="V315" s="140"/>
      <c r="W315" s="141"/>
      <c r="X315" s="142"/>
      <c r="Y315" s="137"/>
      <c r="Z315" s="138"/>
      <c r="AA315" s="139"/>
      <c r="AB315" s="140"/>
      <c r="AC315" s="140"/>
      <c r="AD315" s="140"/>
      <c r="AE315" s="140"/>
      <c r="AF315" s="141"/>
      <c r="AG315" s="143"/>
      <c r="AH315" s="139"/>
      <c r="AI315" s="116"/>
      <c r="AJ315" s="116" t="str">
        <f aca="false">IF(ISBLANK($C315),
  "",
IF(E315=Constants!$B$7,
  TRUE(),
IF(E315=Constants!$B$8,
  FALSE(),
  TRUE()
)))</f>
        <v/>
      </c>
      <c r="AK315" s="117" t="str">
        <f aca="false">IF(ISBLANK($C315),"",IF(F315=Constants!$B$8,FALSE(),TRUE()))</f>
        <v/>
      </c>
      <c r="AL315" s="117" t="str">
        <f aca="false">IF(ISBLANK($C315),"",COUNTA($G315:$O315)&gt;0)</f>
        <v/>
      </c>
      <c r="AM315" s="117" t="str">
        <f aca="false">IF(OR(ISBLANK($C315),$AL315&lt;&gt;TRUE()),"",IF(ISBLANK(G315),Constants!$B$27,MAX(0,G315)))</f>
        <v/>
      </c>
      <c r="AN315" s="117" t="str">
        <f aca="false">IF(OR(ISBLANK($C315),$AL315&lt;&gt;TRUE()),"",IF(ISBLANK(H315),Constants!$B$28,MAX(0,H315)))</f>
        <v/>
      </c>
      <c r="AO315" s="117" t="str">
        <f aca="false">IF(OR(ISBLANK($C315),$AL315&lt;&gt;TRUE()),"",IF(J315=Constants!$B$7,TRUE(),IF(J315=Constants!$B$8,FALSE(),TRUE())))</f>
        <v/>
      </c>
      <c r="AP315" s="117" t="str">
        <f aca="false">IF(OR(ISBLANK($C315),$AL315&lt;&gt;TRUE()),"",IF(I315=Constants!$B$7,TRUE(),IF(I315=Constants!$B$8,FALSE(),TRUE())))</f>
        <v/>
      </c>
      <c r="AQ315" s="117" t="str">
        <f aca="false">IF(OR(ISBLANK($C315),$AL315&lt;&gt;TRUE()),"",IF(K315=Constants!$B$33,TRUE(),IF(K315=Constants!$B$34,FALSE(),IF(AND(ISNUMBER(O315),OR(ISBLANK(N315),N315=0)),TRUE(),IF(AND(ISBLANK(O315),ISNUMBER(N315),N315&lt;&gt;0),FALSE(),"")))))</f>
        <v/>
      </c>
      <c r="AR315" s="117" t="str">
        <f aca="false">IF(OR(ISBLANK($C315),$AL315&lt;&gt;TRUE()),"",IF(ISBLANK(L315),Constants!$B$35,MAX(0,MIN(Constants!$B$31,L315))))</f>
        <v/>
      </c>
      <c r="AS315" s="117" t="str">
        <f aca="false">IF(OR(ISBLANK($C315),$AL315&lt;&gt;TRUE()),"",IF(ISBLANK(M315),Constants!$B$35,MAX(0,MIN(Constants!$B$32,M315))))</f>
        <v/>
      </c>
      <c r="AT315" s="117" t="str">
        <f aca="false">IF(ISBLANK($C315),"",COUNTA($P315:$X315)&gt;0)</f>
        <v/>
      </c>
      <c r="AU315" s="117" t="str">
        <f aca="false">IF(OR(ISBLANK($C315),$AT315&lt;&gt;TRUE()),"",IF(ISBLANK(P315),Constants!$B$27,MAX(0,P315)))</f>
        <v/>
      </c>
      <c r="AV315" s="117" t="str">
        <f aca="false">IF(OR(ISBLANK($C315),$AT315&lt;&gt;TRUE()),"",IF(ISBLANK(Q315),Constants!$B$28,MAX(0,Q315)))</f>
        <v/>
      </c>
      <c r="AW315" s="117" t="str">
        <f aca="false">IF(OR(ISBLANK($C315),$AT315&lt;&gt;TRUE()),"",IF(S315=Constants!$B$7,TRUE(),IF(S315=Constants!$B$8,FALSE(),TRUE())))</f>
        <v/>
      </c>
      <c r="AX315" s="117" t="str">
        <f aca="false">IF(OR(ISBLANK($C315),$AT315&lt;&gt;TRUE()),"",IF(R315=Constants!$B$7,TRUE(),IF(R315=Constants!$B$8,FALSE(),TRUE())))</f>
        <v/>
      </c>
      <c r="AY315" s="117" t="str">
        <f aca="false">IF(OR(ISBLANK($C315),$AT315&lt;&gt;TRUE()),"",IF(T315=Constants!$B$33,TRUE(),IF(T315=Constants!$B$34,FALSE(),IF(AND(ISNUMBER(X315),OR(ISBLANK(W315),W315=0)),TRUE(),IF(AND(ISBLANK(X315),ISNUMBER(W315),W315&lt;&gt;0),FALSE(),"")))))</f>
        <v/>
      </c>
      <c r="AZ315" s="117" t="str">
        <f aca="false">IF(OR(ISBLANK($C315),$AT315&lt;&gt;TRUE()),"",IF(ISBLANK(U315),Constants!$B$35,MAX(0,MIN(Constants!$B$31,U315))))</f>
        <v/>
      </c>
      <c r="BA315" s="117" t="str">
        <f aca="false">IF(OR(ISBLANK($C315),$AT315&lt;&gt;TRUE()),"",IF(ISBLANK(V315),Constants!$B$35,MAX(0,MIN(Constants!$B$32,V315))))</f>
        <v/>
      </c>
      <c r="BB315" s="117" t="str">
        <f aca="false">IF(ISBLANK($C315),"",COUNTA($Y315:$AG315)&gt;0)</f>
        <v/>
      </c>
      <c r="BC315" s="117" t="str">
        <f aca="false">IF(OR(ISBLANK($C315),$BB315&lt;&gt;TRUE()),"",IF(ISBLANK(Y315),Constants!$B$27,MAX(0,Y315)))</f>
        <v/>
      </c>
      <c r="BD315" s="117" t="str">
        <f aca="false">IF(OR(ISBLANK($C315),$BB315&lt;&gt;TRUE()),"",IF(ISBLANK(Z315),Constants!$B$28,MAX(0,Z315)))</f>
        <v/>
      </c>
      <c r="BE315" s="117" t="str">
        <f aca="false">IF(OR(ISBLANK($C315),$BB315&lt;&gt;TRUE()),"",IF(AB315=Constants!$B$7,TRUE(),IF(AB315=Constants!$B$8,FALSE(),TRUE())))</f>
        <v/>
      </c>
      <c r="BF315" s="117" t="str">
        <f aca="false">IF(OR(ISBLANK($C315),$BB315&lt;&gt;TRUE()),"",IF(AA315=Constants!$B$7,TRUE(),IF(AA315=Constants!$B$8,FALSE(),TRUE())))</f>
        <v/>
      </c>
      <c r="BG315" s="117" t="str">
        <f aca="false">IF(OR(ISBLANK($C315),$BB315&lt;&gt;TRUE()),"",IF(AC315=Constants!$B$33,TRUE(),IF(AC315=Constants!$B$34,FALSE(),IF(AND(ISNUMBER(AG315),OR(ISBLANK(AF315),AF315=0)),TRUE(),IF(AND(ISBLANK(AG315),ISNUMBER(AF315),AF315&lt;&gt;0),FALSE(),"")))))</f>
        <v/>
      </c>
      <c r="BH315" s="117" t="str">
        <f aca="false">IF(OR(ISBLANK($C315),$BB315&lt;&gt;TRUE()),"",IF(ISBLANK(AD315),Constants!$B$35,MAX(0,MIN(Constants!$B$31,AD315))))</f>
        <v/>
      </c>
      <c r="BI315" s="117" t="str">
        <f aca="false">IF(OR(ISBLANK($C315),$BB315&lt;&gt;TRUE()),"",IF(ISBLANK(AE315),Constants!$B$35,MAX(0,MIN(Constants!$B$32,AE315))))</f>
        <v/>
      </c>
      <c r="BJ315" s="118" t="str">
        <f aca="false">IF(ISBLANK($C315),
  "",
IF(AH315=Constants!$B$7,
  TRUE(),
IF(AH315=Constants!$B$8,
  FALSE(),
  FALSE()
)))</f>
        <v/>
      </c>
      <c r="BK315" s="117" t="str">
        <f aca="false">IF(ISBLANK($C315),"",IF($BJ315,Constants!$B$9,IF(COUNTA($E315:$AH315)=0,Constants!$B$10,IF(NOT($AK315),Constants!$B$11,IF(AND(NOT(ISNUMBER($BM315)),COUNTA($O315,$X315,$AG315)&gt;0),Constants!$B$13,Constants!$B$12)))))</f>
        <v/>
      </c>
      <c r="BL315" s="117" t="str">
        <f aca="false">IF(ISBLANK($C315),"",IF($BK315&lt;&gt;Constants!$B$12,$BK315,Constants!$B$4))</f>
        <v/>
      </c>
      <c r="BM315" s="116" t="str">
        <f aca="false">IF(OR(ISBLANK($D$8), NOT(ISNUMBER($D$8))), Constants!$B$17,$D$8)</f>
        <v>ERROR: Set Target Time in cell D8</v>
      </c>
      <c r="BN315" s="119" t="str">
        <f aca="false">IF(OR($BK315&lt;&gt;Constants!$B$12,$AL315&lt;&gt;TRUE()),"",IF(NOT($AO315),TRUE(),IF($AQ315="","",$AQ315)))</f>
        <v/>
      </c>
      <c r="BO315" s="120" t="n">
        <f aca="false">IF(BN315="",FALSE(),IF(NOT($AO315),TRUE(),IF($AQ315,ISNUMBER(O315),ISNUMBER(N315))))</f>
        <v>0</v>
      </c>
      <c r="BP315" s="121" t="str">
        <f aca="false">IF(BO315,IF($AJ315,1,Constants!$B$22)*POWER(Constants!$B$23,MAX($AM315,0))*POWER(Constants!$B$24,MAX($AN315,0)),"")</f>
        <v/>
      </c>
      <c r="BQ315" s="117" t="str">
        <f aca="false">IF(OR($BK315&lt;&gt;Constants!$B$12,NOT($BO315)),"",IF(NOT($AO315),0,Constants!$B$19*IF($AQ315,1,MAX(0,MIN(1,(Constants!$B$20-N315)/Constants!$B$20)))))</f>
        <v/>
      </c>
      <c r="BR315" s="117" t="str">
        <f aca="false">IF(BQ315="","",BQ315*IF($AP315,1,Constants!$B$25)*BP315)</f>
        <v/>
      </c>
      <c r="BS315" s="117" t="str">
        <f aca="false">IF(OR($BK315&lt;&gt;Constants!$B$12,NOT($BO315)),"",IF(NOT($AO315),0,IF(NOT($AQ315),0,MAX(0,Constants!$B$21*(1-ABS(O315-$BM315)/$BM315)))))</f>
        <v/>
      </c>
      <c r="BT315" s="117" t="str">
        <f aca="false">IF(BS315="","",BS315*BP315)</f>
        <v/>
      </c>
      <c r="BU315" s="117" t="str">
        <f aca="false">IF(OR($BK315&lt;&gt;Constants!$B$12,NOT($BO315)),"",IF(OR(NOT($AO315),NOT($AP315)),0,MIN(Constants!$B$18,(Constants!$B$29*$AR315+Constants!$B$30*$AS315)*IF($AQ315,1,MAX(0,MIN(1,(Constants!$B$20-N315)/Constants!$B$20))))))</f>
        <v/>
      </c>
      <c r="BV315" s="117" t="str">
        <f aca="false">IF(BU315="","",BU315*BP315)</f>
        <v/>
      </c>
      <c r="BW315" s="122" t="str">
        <f aca="false">IF(OR($BK315&lt;&gt;Constants!$B$12,NOT($BO315)),"",BR315+BT315+BV315)</f>
        <v/>
      </c>
      <c r="BX315" s="119" t="str">
        <f aca="false">IF(OR($BK315&lt;&gt;Constants!$B$12,$AT315&lt;&gt;TRUE()),"",IF(NOT($AW315),TRUE(),IF($AY315="","",$AY315)))</f>
        <v/>
      </c>
      <c r="BY315" s="120" t="n">
        <f aca="false">IF(BX315="",FALSE(),IF(NOT($AW315),TRUE(),IF($AY315,ISNUMBER(X315),ISNUMBER(W315))))</f>
        <v>0</v>
      </c>
      <c r="BZ315" s="121" t="str">
        <f aca="false">IF(BY315,IF($AJ315,1,Constants!$B$22)*POWER(Constants!$B$23,MAX($AU315,0))*POWER(Constants!$B$24,MAX($AV315,0)),"")</f>
        <v/>
      </c>
      <c r="CA315" s="117" t="str">
        <f aca="false">IF(OR($BK315&lt;&gt;Constants!$B$12,NOT($BY315)),"",IF(NOT($AW315),0,Constants!$B$19*IF($AY315,1,MAX(0,MIN(1,(Constants!$B$20-W315)/Constants!$B$20)))))</f>
        <v/>
      </c>
      <c r="CB315" s="117" t="str">
        <f aca="false">IF(CA315="","",CA315*IF($AX315,1,Constants!$B$25)*BZ315)</f>
        <v/>
      </c>
      <c r="CC315" s="117" t="str">
        <f aca="false">IF(OR($BK315&lt;&gt;Constants!$B$12,NOT($BY315)),"",IF(NOT($AW315),0,IF(NOT($AY315),0,MAX(0,Constants!$B$21*(1-ABS(X315-$BM315)/$BM315)))))</f>
        <v/>
      </c>
      <c r="CD315" s="117" t="str">
        <f aca="false">IF(CC315="","",CC315*BZ315)</f>
        <v/>
      </c>
      <c r="CE315" s="117" t="str">
        <f aca="false">IF(OR($BK315&lt;&gt;Constants!$B$12,NOT($BY315)),"",IF(OR(NOT($AW315),NOT($AX315)),0,MIN(Constants!$B$18,(Constants!$B$29*$AZ315+Constants!$B$30*$BA315)*IF($AY315,1,MAX(0,MIN(1,(Constants!$B$20-W315)/Constants!$B$20))))))</f>
        <v/>
      </c>
      <c r="CF315" s="117" t="str">
        <f aca="false">IF(CE315="","",CE315*BZ315)</f>
        <v/>
      </c>
      <c r="CG315" s="122" t="str">
        <f aca="false">IF(OR($BK315&lt;&gt;Constants!$B$12,NOT($BY315)),"",CB315+CD315+CF315)</f>
        <v/>
      </c>
      <c r="CH315" s="119" t="n">
        <f aca="false">IF(OR(BN315="",BX315=""),TRUE(),BN315&lt;&gt;BX315)</f>
        <v>1</v>
      </c>
      <c r="CI315" s="117" t="str">
        <f aca="false">IF(OR($BK315&lt;&gt;Constants!$B$12,$BB315&lt;&gt;TRUE(),NOT($CH315)),"",IF(NOT($BE315),TRUE(),IF($BG315="","",$BG315)))</f>
        <v/>
      </c>
      <c r="CJ315" s="120" t="n">
        <f aca="false">IF(CI315="",FALSE(),IF(NOT($BE315),TRUE(),IF($BG315,ISNUMBER(AG315),ISNUMBER(AF315))))</f>
        <v>0</v>
      </c>
      <c r="CK315" s="121" t="str">
        <f aca="false">IF(CJ315,IF($AJ315,1,Constants!$B$22)*POWER(Constants!$B$23,MAX($BC315,0))*POWER(Constants!$B$24,MAX($BD315,0)),"")</f>
        <v/>
      </c>
      <c r="CL315" s="117" t="str">
        <f aca="false">IF(OR($BK315&lt;&gt;Constants!$B$12,NOT($CJ315)),"",IF(NOT($BE315),0,Constants!$B$19*IF($BG315,1,MAX(0,MIN(1,(Constants!$B$20-AF315)/Constants!$B$20)))))</f>
        <v/>
      </c>
      <c r="CM315" s="117" t="str">
        <f aca="false">IF(CL315="","",CL315*IF($BF315,1,Constants!$B$25)*CK315)</f>
        <v/>
      </c>
      <c r="CN315" s="117" t="str">
        <f aca="false">IF(OR($BK315&lt;&gt;Constants!$B$12,NOT($CJ315)),"",IF(NOT($BE315),0,IF(NOT($BG315),0,MAX(0,Constants!$B$21*(1-ABS(AG315-$BM315)/$BM315)))))</f>
        <v/>
      </c>
      <c r="CO315" s="117" t="str">
        <f aca="false">IF(CN315="","",CN315*CK315)</f>
        <v/>
      </c>
      <c r="CP315" s="117" t="str">
        <f aca="false">IF(OR($BK315&lt;&gt;Constants!$B$12,NOT($CJ315)),"",IF(OR(NOT($BE315),NOT($BF315)),0,MIN(Constants!$B$18,(Constants!$B$29*$BH315+Constants!$B$30*$BI315)*IF($BG315,1,MAX(0,MIN(1,(Constants!$B$20-AF315)/Constants!$B$20))))))</f>
        <v/>
      </c>
      <c r="CQ315" s="117" t="str">
        <f aca="false">IF(CP315="","",CP315*CK315)</f>
        <v/>
      </c>
      <c r="CR315" s="122" t="str">
        <f aca="false">IF(OR($BK315&lt;&gt;Constants!$B$12,NOT($CJ315)),"",CM315+CO315+CQ315)</f>
        <v/>
      </c>
      <c r="CS315" s="116" t="str">
        <f aca="false">IF(OR($BK315&lt;&gt;Constants!$B$12,ISBLANK($C315)),"",BW315)</f>
        <v/>
      </c>
      <c r="CT315" s="117" t="str">
        <f aca="false">IF(OR($BK315&lt;&gt;Constants!$B$12,ISBLANK($C315)),"",CG315)</f>
        <v/>
      </c>
      <c r="CU315" s="118" t="str">
        <f aca="false">IF(OR($BK315&lt;&gt;Constants!$B$12,ISBLANK($C315)),"",CR315)</f>
        <v/>
      </c>
      <c r="CV315" s="117" t="str">
        <f aca="false">IF(OR($BK315&lt;&gt;Constants!$B$12,ISBLANK($C315)),"",IF(COUNT(CS315:CU315)=0,0,MAX(CS315:CU315)))</f>
        <v/>
      </c>
      <c r="CW315" s="117" t="str">
        <f aca="false">IF($BK315&lt;&gt;Constants!$B$12,"",CV315)</f>
        <v/>
      </c>
      <c r="CX315" s="117" t="str">
        <f aca="false">IF(ISNUMBER(CW315), RANK(CW315,$CW$11:$CW$510), "")</f>
        <v/>
      </c>
      <c r="CY315" s="116" t="str">
        <f aca="false">IF(OR($BK315&lt;&gt;Constants!$B$12,ISBLANK($C315)),"",MAX(BT315,CD315,CO315))</f>
        <v/>
      </c>
      <c r="CZ315" s="117" t="str">
        <f aca="false">IF(ISNUMBER(CY315), RANK(CY315,CY$11:CY$510), "")</f>
        <v/>
      </c>
      <c r="DA315" s="117" t="str">
        <f aca="false">IF(OR($BK315&lt;&gt;Constants!$B$12,ISBLANK($C315)),"",MAX(AM315,AU315,IF($CH315,BC315,0)))</f>
        <v/>
      </c>
      <c r="DB315" s="117" t="str">
        <f aca="false">IF(ISNUMBER(DA315), RANK(DA315,DA$11:DA$510,1), "")</f>
        <v/>
      </c>
      <c r="DC315" s="117" t="str">
        <f aca="false">IF(OR($BK315&lt;&gt;Constants!$B$12,ISBLANK($C315)),"",MAX(BV315,CF315,CQ315))</f>
        <v/>
      </c>
      <c r="DD315" s="117" t="str">
        <f aca="false">IF(ISNUMBER(DC315),RANK(DC315,DC$11:DC$510),"")</f>
        <v/>
      </c>
      <c r="DE315" s="123" t="str">
        <f aca="false">IFERROR(IF(OR($BK315&lt;&gt;Constants!$B$12, ISBLANK($C315)),"",LARGE(CS315:CU315,2)), 0)</f>
        <v/>
      </c>
      <c r="DF315" s="118" t="str">
        <f aca="false">IF(ISNUMBER(DE315), RANK(DE315,DE$11:DE$510), "")</f>
        <v/>
      </c>
      <c r="DG315" s="117" t="str">
        <f aca="false">IF(ISBLANK($C315),"",IF(BK315=Constants!$B$12,RANK($CX315, $CX$11:$CX$510, 1)+
SUMPRODUCT(--($CX$11:$CX$510=$CX315),--($CZ315&gt;$CZ$11:$CZ$510))+
SUMPRODUCT(--($CX$11:$CX$510=$CX315),--($CZ315=$CZ$11:$CZ$510),--($DB315&gt;$DB$11:$DB$510))+
SUMPRODUCT(--($CX$11:$CX$510=$CX315),--($CZ315=$CZ$11:$CZ$510),--($DB315=$DB$11:$DB$510), --($DD315&gt;$DD$11:$DD$510))+
SUMPRODUCT(--($CX$11:$CX$510=$CX315),--($CZ315=$CZ$11:$CZ$510),--($DB315=$DB$11:$DB$510), --($DD315=$DD$11:$DD$510), --($DF315&gt;$DF$11:$DF$510))
,BK315)
)</f>
        <v/>
      </c>
      <c r="DH315" s="117" t="str">
        <f aca="false">IF(ISBLANK(C315),"",IF(BK315&lt;&gt;Constants!$B$12, BK315, CX315-DG315))</f>
        <v/>
      </c>
      <c r="DI315" s="118"/>
      <c r="DJ315" s="124"/>
      <c r="DK315" s="125" t="str">
        <f aca="false">IF(ISBLANK($C315),"",IF($BK315=Constants!$B$13,$BM315,""))</f>
        <v/>
      </c>
      <c r="DL315" s="124" t="str">
        <f aca="false">IF(ISBLANK($C315),"",IF($BK315&lt;&gt;Constants!$B$12,"",IF(COUNT($CS315:$CU315)=0,"",MATCH($CV315,$CS315:$CU315,0))))</f>
        <v/>
      </c>
      <c r="DM315" s="126" t="str">
        <f aca="false">IF(ISNUMBER($DL315),CHOOSE($DL315,$BR315,$CB315,$CM315),"")</f>
        <v/>
      </c>
      <c r="DN315" s="126" t="str">
        <f aca="false">IF(ISNUMBER($DL315),CHOOSE($DL315,$BT315,$CD315,$CO315),"")</f>
        <v/>
      </c>
      <c r="DO315" s="126" t="str">
        <f aca="false">IF(ISNUMBER($DL315),CHOOSE($DL315,$BV315,$CF315,$CQ315),"")</f>
        <v/>
      </c>
      <c r="DP315" s="127" t="str">
        <f aca="false">IF(ISBLANK(C315),"",IF(BK315&lt;&gt;Constants!$B$12, BK315 ,CW315))</f>
        <v/>
      </c>
      <c r="DQ315" s="128" t="str">
        <f aca="false">IF(ISBLANK($C315),"",IF($BK315&lt;&gt;Constants!$B$12,$BK315,$BL315))</f>
        <v/>
      </c>
      <c r="DR315" s="128" t="str">
        <f aca="false">IF(ISBLANK(C315),"",DH315)</f>
        <v/>
      </c>
      <c r="DS315" s="128" t="str">
        <f aca="false">IF(ISBLANK(C315),"",DG315)</f>
        <v/>
      </c>
      <c r="DT315" s="129" t="str">
        <f aca="false">IF(ISBLANK(C315),
  "",
IF(DS315=Constants!$B$9,COUNTA($C$11:$C510)+2,IF(DS315=Constants!$B$10,COUNTA($C$11:$C510)+1,IF(DS315=Constants!$B$11,COUNTA($C$11:$C510),DS315))))</f>
        <v/>
      </c>
      <c r="DU315" s="3"/>
      <c r="DV315" s="130" t="n">
        <f aca="false">IF(OR(ISNUMBER(DS315),DS315="DQ",DS315="P",DS315="NS"),
    1,
    0
)</f>
        <v>0</v>
      </c>
      <c r="DW315" s="130" t="n">
        <v>305</v>
      </c>
      <c r="DX315" s="130" t="str">
        <f aca="false">IF(ISBLANK($C315),"",IF(ISNUMBER(DT315),DT315+ROW($B315)/1000,""))</f>
        <v/>
      </c>
      <c r="DY315" s="130" t="str">
        <f aca="false">IF(ISNUMBER(DX315), RANK(DX315,DX$11:DX$510,1), "")</f>
        <v/>
      </c>
      <c r="DZ315" s="130" t="str">
        <f aca="false">IF(ISBLANK($C315),
    "",
    $B315
)</f>
        <v/>
      </c>
      <c r="EA315" s="130" t="str">
        <f aca="false">IF(ISBLANK($C315),
    "",
    $C315
)</f>
        <v/>
      </c>
      <c r="EB315" s="130" t="str">
        <f aca="false">IF(ISBLANK($C315),
    "",
    $D315
)</f>
        <v/>
      </c>
      <c r="EC315" s="130" t="str">
        <f aca="false">IF(ISBLANK($C315),"",$DQ315)</f>
        <v/>
      </c>
      <c r="ED315" s="131" t="str">
        <f aca="false">DP315</f>
        <v/>
      </c>
      <c r="EE315" s="130" t="str">
        <f aca="false">IF(ISBLANK($C315),
    "",
    DS315
)</f>
        <v/>
      </c>
      <c r="EF315" s="132" t="str">
        <f aca="false">IF(DW315&gt;DV$10,
    "",
    VLOOKUP(DW315,DY$11:EE813,7,FALSE())
)</f>
        <v/>
      </c>
      <c r="EG315" s="133" t="str">
        <f aca="false">IF(DW315&gt;DV$10,
    "",
    VLOOKUP(DW315,DY$11:EE813,2,FALSE())
)</f>
        <v/>
      </c>
      <c r="EH315" s="133" t="str">
        <f aca="false">IF(DW315&gt;DV$10,
    "",
    VLOOKUP(DW315,DY$11:EE813,3,FALSE())
)</f>
        <v/>
      </c>
      <c r="EI315" s="133" t="str">
        <f aca="false">IF(DW315&gt;DV$10,
    "",
    VLOOKUP(DW315,DY$11:EE813,4,FALSE())
)</f>
        <v/>
      </c>
      <c r="EJ315" s="134" t="str">
        <f aca="false">IF(DW315&gt;DV$10,
    "",
    VLOOKUP(DW315,DY$11:EE813,6,FALSE())
)</f>
        <v/>
      </c>
      <c r="EK315" s="59"/>
    </row>
    <row r="316" customFormat="false" ht="15.75" hidden="false" customHeight="false" outlineLevel="0" collapsed="false">
      <c r="A316" s="3"/>
      <c r="B316" s="153"/>
      <c r="C316" s="154"/>
      <c r="D316" s="135"/>
      <c r="E316" s="158"/>
      <c r="F316" s="137"/>
      <c r="G316" s="137"/>
      <c r="H316" s="138"/>
      <c r="I316" s="139"/>
      <c r="J316" s="140"/>
      <c r="K316" s="140"/>
      <c r="L316" s="140"/>
      <c r="M316" s="140"/>
      <c r="N316" s="141"/>
      <c r="O316" s="142"/>
      <c r="P316" s="137"/>
      <c r="Q316" s="138"/>
      <c r="R316" s="139"/>
      <c r="S316" s="140"/>
      <c r="T316" s="140"/>
      <c r="U316" s="140"/>
      <c r="V316" s="140"/>
      <c r="W316" s="141"/>
      <c r="X316" s="142"/>
      <c r="Y316" s="137"/>
      <c r="Z316" s="138"/>
      <c r="AA316" s="139"/>
      <c r="AB316" s="140"/>
      <c r="AC316" s="140"/>
      <c r="AD316" s="140"/>
      <c r="AE316" s="140"/>
      <c r="AF316" s="141"/>
      <c r="AG316" s="143"/>
      <c r="AH316" s="139"/>
      <c r="AI316" s="116"/>
      <c r="AJ316" s="116" t="str">
        <f aca="false">IF(ISBLANK($C316),
  "",
IF(E316=Constants!$B$7,
  TRUE(),
IF(E316=Constants!$B$8,
  FALSE(),
  TRUE()
)))</f>
        <v/>
      </c>
      <c r="AK316" s="117" t="str">
        <f aca="false">IF(ISBLANK($C316),"",IF(F316=Constants!$B$8,FALSE(),TRUE()))</f>
        <v/>
      </c>
      <c r="AL316" s="117" t="str">
        <f aca="false">IF(ISBLANK($C316),"",COUNTA($G316:$O316)&gt;0)</f>
        <v/>
      </c>
      <c r="AM316" s="117" t="str">
        <f aca="false">IF(OR(ISBLANK($C316),$AL316&lt;&gt;TRUE()),"",IF(ISBLANK(G316),Constants!$B$27,MAX(0,G316)))</f>
        <v/>
      </c>
      <c r="AN316" s="117" t="str">
        <f aca="false">IF(OR(ISBLANK($C316),$AL316&lt;&gt;TRUE()),"",IF(ISBLANK(H316),Constants!$B$28,MAX(0,H316)))</f>
        <v/>
      </c>
      <c r="AO316" s="117" t="str">
        <f aca="false">IF(OR(ISBLANK($C316),$AL316&lt;&gt;TRUE()),"",IF(J316=Constants!$B$7,TRUE(),IF(J316=Constants!$B$8,FALSE(),TRUE())))</f>
        <v/>
      </c>
      <c r="AP316" s="117" t="str">
        <f aca="false">IF(OR(ISBLANK($C316),$AL316&lt;&gt;TRUE()),"",IF(I316=Constants!$B$7,TRUE(),IF(I316=Constants!$B$8,FALSE(),TRUE())))</f>
        <v/>
      </c>
      <c r="AQ316" s="117" t="str">
        <f aca="false">IF(OR(ISBLANK($C316),$AL316&lt;&gt;TRUE()),"",IF(K316=Constants!$B$33,TRUE(),IF(K316=Constants!$B$34,FALSE(),IF(AND(ISNUMBER(O316),OR(ISBLANK(N316),N316=0)),TRUE(),IF(AND(ISBLANK(O316),ISNUMBER(N316),N316&lt;&gt;0),FALSE(),"")))))</f>
        <v/>
      </c>
      <c r="AR316" s="117" t="str">
        <f aca="false">IF(OR(ISBLANK($C316),$AL316&lt;&gt;TRUE()),"",IF(ISBLANK(L316),Constants!$B$35,MAX(0,MIN(Constants!$B$31,L316))))</f>
        <v/>
      </c>
      <c r="AS316" s="117" t="str">
        <f aca="false">IF(OR(ISBLANK($C316),$AL316&lt;&gt;TRUE()),"",IF(ISBLANK(M316),Constants!$B$35,MAX(0,MIN(Constants!$B$32,M316))))</f>
        <v/>
      </c>
      <c r="AT316" s="117" t="str">
        <f aca="false">IF(ISBLANK($C316),"",COUNTA($P316:$X316)&gt;0)</f>
        <v/>
      </c>
      <c r="AU316" s="117" t="str">
        <f aca="false">IF(OR(ISBLANK($C316),$AT316&lt;&gt;TRUE()),"",IF(ISBLANK(P316),Constants!$B$27,MAX(0,P316)))</f>
        <v/>
      </c>
      <c r="AV316" s="117" t="str">
        <f aca="false">IF(OR(ISBLANK($C316),$AT316&lt;&gt;TRUE()),"",IF(ISBLANK(Q316),Constants!$B$28,MAX(0,Q316)))</f>
        <v/>
      </c>
      <c r="AW316" s="117" t="str">
        <f aca="false">IF(OR(ISBLANK($C316),$AT316&lt;&gt;TRUE()),"",IF(S316=Constants!$B$7,TRUE(),IF(S316=Constants!$B$8,FALSE(),TRUE())))</f>
        <v/>
      </c>
      <c r="AX316" s="117" t="str">
        <f aca="false">IF(OR(ISBLANK($C316),$AT316&lt;&gt;TRUE()),"",IF(R316=Constants!$B$7,TRUE(),IF(R316=Constants!$B$8,FALSE(),TRUE())))</f>
        <v/>
      </c>
      <c r="AY316" s="117" t="str">
        <f aca="false">IF(OR(ISBLANK($C316),$AT316&lt;&gt;TRUE()),"",IF(T316=Constants!$B$33,TRUE(),IF(T316=Constants!$B$34,FALSE(),IF(AND(ISNUMBER(X316),OR(ISBLANK(W316),W316=0)),TRUE(),IF(AND(ISBLANK(X316),ISNUMBER(W316),W316&lt;&gt;0),FALSE(),"")))))</f>
        <v/>
      </c>
      <c r="AZ316" s="117" t="str">
        <f aca="false">IF(OR(ISBLANK($C316),$AT316&lt;&gt;TRUE()),"",IF(ISBLANK(U316),Constants!$B$35,MAX(0,MIN(Constants!$B$31,U316))))</f>
        <v/>
      </c>
      <c r="BA316" s="117" t="str">
        <f aca="false">IF(OR(ISBLANK($C316),$AT316&lt;&gt;TRUE()),"",IF(ISBLANK(V316),Constants!$B$35,MAX(0,MIN(Constants!$B$32,V316))))</f>
        <v/>
      </c>
      <c r="BB316" s="117" t="str">
        <f aca="false">IF(ISBLANK($C316),"",COUNTA($Y316:$AG316)&gt;0)</f>
        <v/>
      </c>
      <c r="BC316" s="117" t="str">
        <f aca="false">IF(OR(ISBLANK($C316),$BB316&lt;&gt;TRUE()),"",IF(ISBLANK(Y316),Constants!$B$27,MAX(0,Y316)))</f>
        <v/>
      </c>
      <c r="BD316" s="117" t="str">
        <f aca="false">IF(OR(ISBLANK($C316),$BB316&lt;&gt;TRUE()),"",IF(ISBLANK(Z316),Constants!$B$28,MAX(0,Z316)))</f>
        <v/>
      </c>
      <c r="BE316" s="117" t="str">
        <f aca="false">IF(OR(ISBLANK($C316),$BB316&lt;&gt;TRUE()),"",IF(AB316=Constants!$B$7,TRUE(),IF(AB316=Constants!$B$8,FALSE(),TRUE())))</f>
        <v/>
      </c>
      <c r="BF316" s="117" t="str">
        <f aca="false">IF(OR(ISBLANK($C316),$BB316&lt;&gt;TRUE()),"",IF(AA316=Constants!$B$7,TRUE(),IF(AA316=Constants!$B$8,FALSE(),TRUE())))</f>
        <v/>
      </c>
      <c r="BG316" s="117" t="str">
        <f aca="false">IF(OR(ISBLANK($C316),$BB316&lt;&gt;TRUE()),"",IF(AC316=Constants!$B$33,TRUE(),IF(AC316=Constants!$B$34,FALSE(),IF(AND(ISNUMBER(AG316),OR(ISBLANK(AF316),AF316=0)),TRUE(),IF(AND(ISBLANK(AG316),ISNUMBER(AF316),AF316&lt;&gt;0),FALSE(),"")))))</f>
        <v/>
      </c>
      <c r="BH316" s="117" t="str">
        <f aca="false">IF(OR(ISBLANK($C316),$BB316&lt;&gt;TRUE()),"",IF(ISBLANK(AD316),Constants!$B$35,MAX(0,MIN(Constants!$B$31,AD316))))</f>
        <v/>
      </c>
      <c r="BI316" s="117" t="str">
        <f aca="false">IF(OR(ISBLANK($C316),$BB316&lt;&gt;TRUE()),"",IF(ISBLANK(AE316),Constants!$B$35,MAX(0,MIN(Constants!$B$32,AE316))))</f>
        <v/>
      </c>
      <c r="BJ316" s="118" t="str">
        <f aca="false">IF(ISBLANK($C316),
  "",
IF(AH316=Constants!$B$7,
  TRUE(),
IF(AH316=Constants!$B$8,
  FALSE(),
  FALSE()
)))</f>
        <v/>
      </c>
      <c r="BK316" s="117" t="str">
        <f aca="false">IF(ISBLANK($C316),"",IF($BJ316,Constants!$B$9,IF(COUNTA($E316:$AH316)=0,Constants!$B$10,IF(NOT($AK316),Constants!$B$11,IF(AND(NOT(ISNUMBER($BM316)),COUNTA($O316,$X316,$AG316)&gt;0),Constants!$B$13,Constants!$B$12)))))</f>
        <v/>
      </c>
      <c r="BL316" s="117" t="str">
        <f aca="false">IF(ISBLANK($C316),"",IF($BK316&lt;&gt;Constants!$B$12,$BK316,Constants!$B$4))</f>
        <v/>
      </c>
      <c r="BM316" s="116" t="str">
        <f aca="false">IF(OR(ISBLANK($D$8), NOT(ISNUMBER($D$8))), Constants!$B$17,$D$8)</f>
        <v>ERROR: Set Target Time in cell D8</v>
      </c>
      <c r="BN316" s="119" t="str">
        <f aca="false">IF(OR($BK316&lt;&gt;Constants!$B$12,$AL316&lt;&gt;TRUE()),"",IF(NOT($AO316),TRUE(),IF($AQ316="","",$AQ316)))</f>
        <v/>
      </c>
      <c r="BO316" s="120" t="n">
        <f aca="false">IF(BN316="",FALSE(),IF(NOT($AO316),TRUE(),IF($AQ316,ISNUMBER(O316),ISNUMBER(N316))))</f>
        <v>0</v>
      </c>
      <c r="BP316" s="121" t="str">
        <f aca="false">IF(BO316,IF($AJ316,1,Constants!$B$22)*POWER(Constants!$B$23,MAX($AM316,0))*POWER(Constants!$B$24,MAX($AN316,0)),"")</f>
        <v/>
      </c>
      <c r="BQ316" s="117" t="str">
        <f aca="false">IF(OR($BK316&lt;&gt;Constants!$B$12,NOT($BO316)),"",IF(NOT($AO316),0,Constants!$B$19*IF($AQ316,1,MAX(0,MIN(1,(Constants!$B$20-N316)/Constants!$B$20)))))</f>
        <v/>
      </c>
      <c r="BR316" s="117" t="str">
        <f aca="false">IF(BQ316="","",BQ316*IF($AP316,1,Constants!$B$25)*BP316)</f>
        <v/>
      </c>
      <c r="BS316" s="117" t="str">
        <f aca="false">IF(OR($BK316&lt;&gt;Constants!$B$12,NOT($BO316)),"",IF(NOT($AO316),0,IF(NOT($AQ316),0,MAX(0,Constants!$B$21*(1-ABS(O316-$BM316)/$BM316)))))</f>
        <v/>
      </c>
      <c r="BT316" s="117" t="str">
        <f aca="false">IF(BS316="","",BS316*BP316)</f>
        <v/>
      </c>
      <c r="BU316" s="117" t="str">
        <f aca="false">IF(OR($BK316&lt;&gt;Constants!$B$12,NOT($BO316)),"",IF(OR(NOT($AO316),NOT($AP316)),0,MIN(Constants!$B$18,(Constants!$B$29*$AR316+Constants!$B$30*$AS316)*IF($AQ316,1,MAX(0,MIN(1,(Constants!$B$20-N316)/Constants!$B$20))))))</f>
        <v/>
      </c>
      <c r="BV316" s="117" t="str">
        <f aca="false">IF(BU316="","",BU316*BP316)</f>
        <v/>
      </c>
      <c r="BW316" s="122" t="str">
        <f aca="false">IF(OR($BK316&lt;&gt;Constants!$B$12,NOT($BO316)),"",BR316+BT316+BV316)</f>
        <v/>
      </c>
      <c r="BX316" s="119" t="str">
        <f aca="false">IF(OR($BK316&lt;&gt;Constants!$B$12,$AT316&lt;&gt;TRUE()),"",IF(NOT($AW316),TRUE(),IF($AY316="","",$AY316)))</f>
        <v/>
      </c>
      <c r="BY316" s="120" t="n">
        <f aca="false">IF(BX316="",FALSE(),IF(NOT($AW316),TRUE(),IF($AY316,ISNUMBER(X316),ISNUMBER(W316))))</f>
        <v>0</v>
      </c>
      <c r="BZ316" s="121" t="str">
        <f aca="false">IF(BY316,IF($AJ316,1,Constants!$B$22)*POWER(Constants!$B$23,MAX($AU316,0))*POWER(Constants!$B$24,MAX($AV316,0)),"")</f>
        <v/>
      </c>
      <c r="CA316" s="117" t="str">
        <f aca="false">IF(OR($BK316&lt;&gt;Constants!$B$12,NOT($BY316)),"",IF(NOT($AW316),0,Constants!$B$19*IF($AY316,1,MAX(0,MIN(1,(Constants!$B$20-W316)/Constants!$B$20)))))</f>
        <v/>
      </c>
      <c r="CB316" s="117" t="str">
        <f aca="false">IF(CA316="","",CA316*IF($AX316,1,Constants!$B$25)*BZ316)</f>
        <v/>
      </c>
      <c r="CC316" s="117" t="str">
        <f aca="false">IF(OR($BK316&lt;&gt;Constants!$B$12,NOT($BY316)),"",IF(NOT($AW316),0,IF(NOT($AY316),0,MAX(0,Constants!$B$21*(1-ABS(X316-$BM316)/$BM316)))))</f>
        <v/>
      </c>
      <c r="CD316" s="117" t="str">
        <f aca="false">IF(CC316="","",CC316*BZ316)</f>
        <v/>
      </c>
      <c r="CE316" s="117" t="str">
        <f aca="false">IF(OR($BK316&lt;&gt;Constants!$B$12,NOT($BY316)),"",IF(OR(NOT($AW316),NOT($AX316)),0,MIN(Constants!$B$18,(Constants!$B$29*$AZ316+Constants!$B$30*$BA316)*IF($AY316,1,MAX(0,MIN(1,(Constants!$B$20-W316)/Constants!$B$20))))))</f>
        <v/>
      </c>
      <c r="CF316" s="117" t="str">
        <f aca="false">IF(CE316="","",CE316*BZ316)</f>
        <v/>
      </c>
      <c r="CG316" s="122" t="str">
        <f aca="false">IF(OR($BK316&lt;&gt;Constants!$B$12,NOT($BY316)),"",CB316+CD316+CF316)</f>
        <v/>
      </c>
      <c r="CH316" s="119" t="n">
        <f aca="false">IF(OR(BN316="",BX316=""),TRUE(),BN316&lt;&gt;BX316)</f>
        <v>1</v>
      </c>
      <c r="CI316" s="117" t="str">
        <f aca="false">IF(OR($BK316&lt;&gt;Constants!$B$12,$BB316&lt;&gt;TRUE(),NOT($CH316)),"",IF(NOT($BE316),TRUE(),IF($BG316="","",$BG316)))</f>
        <v/>
      </c>
      <c r="CJ316" s="120" t="n">
        <f aca="false">IF(CI316="",FALSE(),IF(NOT($BE316),TRUE(),IF($BG316,ISNUMBER(AG316),ISNUMBER(AF316))))</f>
        <v>0</v>
      </c>
      <c r="CK316" s="121" t="str">
        <f aca="false">IF(CJ316,IF($AJ316,1,Constants!$B$22)*POWER(Constants!$B$23,MAX($BC316,0))*POWER(Constants!$B$24,MAX($BD316,0)),"")</f>
        <v/>
      </c>
      <c r="CL316" s="117" t="str">
        <f aca="false">IF(OR($BK316&lt;&gt;Constants!$B$12,NOT($CJ316)),"",IF(NOT($BE316),0,Constants!$B$19*IF($BG316,1,MAX(0,MIN(1,(Constants!$B$20-AF316)/Constants!$B$20)))))</f>
        <v/>
      </c>
      <c r="CM316" s="117" t="str">
        <f aca="false">IF(CL316="","",CL316*IF($BF316,1,Constants!$B$25)*CK316)</f>
        <v/>
      </c>
      <c r="CN316" s="117" t="str">
        <f aca="false">IF(OR($BK316&lt;&gt;Constants!$B$12,NOT($CJ316)),"",IF(NOT($BE316),0,IF(NOT($BG316),0,MAX(0,Constants!$B$21*(1-ABS(AG316-$BM316)/$BM316)))))</f>
        <v/>
      </c>
      <c r="CO316" s="117" t="str">
        <f aca="false">IF(CN316="","",CN316*CK316)</f>
        <v/>
      </c>
      <c r="CP316" s="117" t="str">
        <f aca="false">IF(OR($BK316&lt;&gt;Constants!$B$12,NOT($CJ316)),"",IF(OR(NOT($BE316),NOT($BF316)),0,MIN(Constants!$B$18,(Constants!$B$29*$BH316+Constants!$B$30*$BI316)*IF($BG316,1,MAX(0,MIN(1,(Constants!$B$20-AF316)/Constants!$B$20))))))</f>
        <v/>
      </c>
      <c r="CQ316" s="117" t="str">
        <f aca="false">IF(CP316="","",CP316*CK316)</f>
        <v/>
      </c>
      <c r="CR316" s="122" t="str">
        <f aca="false">IF(OR($BK316&lt;&gt;Constants!$B$12,NOT($CJ316)),"",CM316+CO316+CQ316)</f>
        <v/>
      </c>
      <c r="CS316" s="116" t="str">
        <f aca="false">IF(OR($BK316&lt;&gt;Constants!$B$12,ISBLANK($C316)),"",BW316)</f>
        <v/>
      </c>
      <c r="CT316" s="117" t="str">
        <f aca="false">IF(OR($BK316&lt;&gt;Constants!$B$12,ISBLANK($C316)),"",CG316)</f>
        <v/>
      </c>
      <c r="CU316" s="118" t="str">
        <f aca="false">IF(OR($BK316&lt;&gt;Constants!$B$12,ISBLANK($C316)),"",CR316)</f>
        <v/>
      </c>
      <c r="CV316" s="117" t="str">
        <f aca="false">IF(OR($BK316&lt;&gt;Constants!$B$12,ISBLANK($C316)),"",IF(COUNT(CS316:CU316)=0,0,MAX(CS316:CU316)))</f>
        <v/>
      </c>
      <c r="CW316" s="117" t="str">
        <f aca="false">IF($BK316&lt;&gt;Constants!$B$12,"",CV316)</f>
        <v/>
      </c>
      <c r="CX316" s="117" t="str">
        <f aca="false">IF(ISNUMBER(CW316), RANK(CW316,$CW$11:$CW$510), "")</f>
        <v/>
      </c>
      <c r="CY316" s="116" t="str">
        <f aca="false">IF(OR($BK316&lt;&gt;Constants!$B$12,ISBLANK($C316)),"",MAX(BT316,CD316,CO316))</f>
        <v/>
      </c>
      <c r="CZ316" s="117" t="str">
        <f aca="false">IF(ISNUMBER(CY316), RANK(CY316,CY$11:CY$510), "")</f>
        <v/>
      </c>
      <c r="DA316" s="117" t="str">
        <f aca="false">IF(OR($BK316&lt;&gt;Constants!$B$12,ISBLANK($C316)),"",MAX(AM316,AU316,IF($CH316,BC316,0)))</f>
        <v/>
      </c>
      <c r="DB316" s="117" t="str">
        <f aca="false">IF(ISNUMBER(DA316), RANK(DA316,DA$11:DA$510,1), "")</f>
        <v/>
      </c>
      <c r="DC316" s="117" t="str">
        <f aca="false">IF(OR($BK316&lt;&gt;Constants!$B$12,ISBLANK($C316)),"",MAX(BV316,CF316,CQ316))</f>
        <v/>
      </c>
      <c r="DD316" s="117" t="str">
        <f aca="false">IF(ISNUMBER(DC316),RANK(DC316,DC$11:DC$510),"")</f>
        <v/>
      </c>
      <c r="DE316" s="123" t="str">
        <f aca="false">IFERROR(IF(OR($BK316&lt;&gt;Constants!$B$12, ISBLANK($C316)),"",LARGE(CS316:CU316,2)), 0)</f>
        <v/>
      </c>
      <c r="DF316" s="118" t="str">
        <f aca="false">IF(ISNUMBER(DE316), RANK(DE316,DE$11:DE$510), "")</f>
        <v/>
      </c>
      <c r="DG316" s="117" t="str">
        <f aca="false">IF(ISBLANK($C316),"",IF(BK316=Constants!$B$12,RANK($CX316, $CX$11:$CX$510, 1)+
SUMPRODUCT(--($CX$11:$CX$510=$CX316),--($CZ316&gt;$CZ$11:$CZ$510))+
SUMPRODUCT(--($CX$11:$CX$510=$CX316),--($CZ316=$CZ$11:$CZ$510),--($DB316&gt;$DB$11:$DB$510))+
SUMPRODUCT(--($CX$11:$CX$510=$CX316),--($CZ316=$CZ$11:$CZ$510),--($DB316=$DB$11:$DB$510), --($DD316&gt;$DD$11:$DD$510))+
SUMPRODUCT(--($CX$11:$CX$510=$CX316),--($CZ316=$CZ$11:$CZ$510),--($DB316=$DB$11:$DB$510), --($DD316=$DD$11:$DD$510), --($DF316&gt;$DF$11:$DF$510))
,BK316)
)</f>
        <v/>
      </c>
      <c r="DH316" s="117" t="str">
        <f aca="false">IF(ISBLANK(C316),"",IF(BK316&lt;&gt;Constants!$B$12, BK316, CX316-DG316))</f>
        <v/>
      </c>
      <c r="DI316" s="118"/>
      <c r="DJ316" s="124"/>
      <c r="DK316" s="125" t="str">
        <f aca="false">IF(ISBLANK($C316),"",IF($BK316=Constants!$B$13,$BM316,""))</f>
        <v/>
      </c>
      <c r="DL316" s="124" t="str">
        <f aca="false">IF(ISBLANK($C316),"",IF($BK316&lt;&gt;Constants!$B$12,"",IF(COUNT($CS316:$CU316)=0,"",MATCH($CV316,$CS316:$CU316,0))))</f>
        <v/>
      </c>
      <c r="DM316" s="126" t="str">
        <f aca="false">IF(ISNUMBER($DL316),CHOOSE($DL316,$BR316,$CB316,$CM316),"")</f>
        <v/>
      </c>
      <c r="DN316" s="126" t="str">
        <f aca="false">IF(ISNUMBER($DL316),CHOOSE($DL316,$BT316,$CD316,$CO316),"")</f>
        <v/>
      </c>
      <c r="DO316" s="126" t="str">
        <f aca="false">IF(ISNUMBER($DL316),CHOOSE($DL316,$BV316,$CF316,$CQ316),"")</f>
        <v/>
      </c>
      <c r="DP316" s="127" t="str">
        <f aca="false">IF(ISBLANK(C316),"",IF(BK316&lt;&gt;Constants!$B$12, BK316 ,CW316))</f>
        <v/>
      </c>
      <c r="DQ316" s="128" t="str">
        <f aca="false">IF(ISBLANK($C316),"",IF($BK316&lt;&gt;Constants!$B$12,$BK316,$BL316))</f>
        <v/>
      </c>
      <c r="DR316" s="128" t="str">
        <f aca="false">IF(ISBLANK(C316),"",DH316)</f>
        <v/>
      </c>
      <c r="DS316" s="128" t="str">
        <f aca="false">IF(ISBLANK(C316),"",DG316)</f>
        <v/>
      </c>
      <c r="DT316" s="129" t="str">
        <f aca="false">IF(ISBLANK(C316),
  "",
IF(DS316=Constants!$B$9,COUNTA($C$11:$C510)+2,IF(DS316=Constants!$B$10,COUNTA($C$11:$C510)+1,IF(DS316=Constants!$B$11,COUNTA($C$11:$C510),DS316))))</f>
        <v/>
      </c>
      <c r="DU316" s="3"/>
      <c r="DV316" s="130" t="n">
        <f aca="false">IF(OR(ISNUMBER(DS316),DS316="DQ",DS316="P",DS316="NS"),
    1,
    0
)</f>
        <v>0</v>
      </c>
      <c r="DW316" s="130" t="n">
        <v>306</v>
      </c>
      <c r="DX316" s="130" t="str">
        <f aca="false">IF(ISBLANK($C316),"",IF(ISNUMBER(DT316),DT316+ROW($B316)/1000,""))</f>
        <v/>
      </c>
      <c r="DY316" s="130" t="str">
        <f aca="false">IF(ISNUMBER(DX316), RANK(DX316,DX$11:DX$510,1), "")</f>
        <v/>
      </c>
      <c r="DZ316" s="130" t="str">
        <f aca="false">IF(ISBLANK($C316),
    "",
    $B316
)</f>
        <v/>
      </c>
      <c r="EA316" s="130" t="str">
        <f aca="false">IF(ISBLANK($C316),
    "",
    $C316
)</f>
        <v/>
      </c>
      <c r="EB316" s="130" t="str">
        <f aca="false">IF(ISBLANK($C316),
    "",
    $D316
)</f>
        <v/>
      </c>
      <c r="EC316" s="130" t="str">
        <f aca="false">IF(ISBLANK($C316),"",$DQ316)</f>
        <v/>
      </c>
      <c r="ED316" s="131" t="str">
        <f aca="false">DP316</f>
        <v/>
      </c>
      <c r="EE316" s="130" t="str">
        <f aca="false">IF(ISBLANK($C316),
    "",
    DS316
)</f>
        <v/>
      </c>
      <c r="EF316" s="132" t="str">
        <f aca="false">IF(DW316&gt;DV$10,
    "",
    VLOOKUP(DW316,DY$11:EE814,7,FALSE())
)</f>
        <v/>
      </c>
      <c r="EG316" s="133" t="str">
        <f aca="false">IF(DW316&gt;DV$10,
    "",
    VLOOKUP(DW316,DY$11:EE814,2,FALSE())
)</f>
        <v/>
      </c>
      <c r="EH316" s="133" t="str">
        <f aca="false">IF(DW316&gt;DV$10,
    "",
    VLOOKUP(DW316,DY$11:EE814,3,FALSE())
)</f>
        <v/>
      </c>
      <c r="EI316" s="133" t="str">
        <f aca="false">IF(DW316&gt;DV$10,
    "",
    VLOOKUP(DW316,DY$11:EE814,4,FALSE())
)</f>
        <v/>
      </c>
      <c r="EJ316" s="134" t="str">
        <f aca="false">IF(DW316&gt;DV$10,
    "",
    VLOOKUP(DW316,DY$11:EE814,6,FALSE())
)</f>
        <v/>
      </c>
      <c r="EK316" s="59"/>
    </row>
    <row r="317" customFormat="false" ht="15.75" hidden="false" customHeight="false" outlineLevel="0" collapsed="false">
      <c r="A317" s="3"/>
      <c r="B317" s="155"/>
      <c r="C317" s="156"/>
      <c r="D317" s="96"/>
      <c r="E317" s="157"/>
      <c r="F317" s="148"/>
      <c r="G317" s="148"/>
      <c r="H317" s="149"/>
      <c r="I317" s="150"/>
      <c r="J317" s="151"/>
      <c r="K317" s="151"/>
      <c r="L317" s="151"/>
      <c r="M317" s="151"/>
      <c r="N317" s="152"/>
      <c r="O317" s="103"/>
      <c r="P317" s="148"/>
      <c r="Q317" s="149"/>
      <c r="R317" s="150"/>
      <c r="S317" s="151"/>
      <c r="T317" s="151"/>
      <c r="U317" s="151"/>
      <c r="V317" s="151"/>
      <c r="W317" s="152"/>
      <c r="X317" s="103"/>
      <c r="Y317" s="148"/>
      <c r="Z317" s="149"/>
      <c r="AA317" s="150"/>
      <c r="AB317" s="151"/>
      <c r="AC317" s="151"/>
      <c r="AD317" s="151"/>
      <c r="AE317" s="151"/>
      <c r="AF317" s="152"/>
      <c r="AG317" s="104"/>
      <c r="AH317" s="150"/>
      <c r="AI317" s="73"/>
      <c r="AJ317" s="73" t="str">
        <f aca="false">IF(ISBLANK($C317),
  "",
IF(E317=Constants!$B$7,
  TRUE(),
IF(E317=Constants!$B$8,
  FALSE(),
  TRUE()
)))</f>
        <v/>
      </c>
      <c r="AK317" s="74" t="str">
        <f aca="false">IF(ISBLANK($C317),"",IF(F317=Constants!$B$8,FALSE(),TRUE()))</f>
        <v/>
      </c>
      <c r="AL317" s="74" t="str">
        <f aca="false">IF(ISBLANK($C317),"",COUNTA($G317:$O317)&gt;0)</f>
        <v/>
      </c>
      <c r="AM317" s="74" t="str">
        <f aca="false">IF(OR(ISBLANK($C317),$AL317&lt;&gt;TRUE()),"",IF(ISBLANK(G317),Constants!$B$27,MAX(0,G317)))</f>
        <v/>
      </c>
      <c r="AN317" s="74" t="str">
        <f aca="false">IF(OR(ISBLANK($C317),$AL317&lt;&gt;TRUE()),"",IF(ISBLANK(H317),Constants!$B$28,MAX(0,H317)))</f>
        <v/>
      </c>
      <c r="AO317" s="74" t="str">
        <f aca="false">IF(OR(ISBLANK($C317),$AL317&lt;&gt;TRUE()),"",IF(J317=Constants!$B$7,TRUE(),IF(J317=Constants!$B$8,FALSE(),TRUE())))</f>
        <v/>
      </c>
      <c r="AP317" s="74" t="str">
        <f aca="false">IF(OR(ISBLANK($C317),$AL317&lt;&gt;TRUE()),"",IF(I317=Constants!$B$7,TRUE(),IF(I317=Constants!$B$8,FALSE(),TRUE())))</f>
        <v/>
      </c>
      <c r="AQ317" s="74" t="str">
        <f aca="false">IF(OR(ISBLANK($C317),$AL317&lt;&gt;TRUE()),"",IF(K317=Constants!$B$33,TRUE(),IF(K317=Constants!$B$34,FALSE(),IF(AND(ISNUMBER(O317),OR(ISBLANK(N317),N317=0)),TRUE(),IF(AND(ISBLANK(O317),ISNUMBER(N317),N317&lt;&gt;0),FALSE(),"")))))</f>
        <v/>
      </c>
      <c r="AR317" s="74" t="str">
        <f aca="false">IF(OR(ISBLANK($C317),$AL317&lt;&gt;TRUE()),"",IF(ISBLANK(L317),Constants!$B$35,MAX(0,MIN(Constants!$B$31,L317))))</f>
        <v/>
      </c>
      <c r="AS317" s="74" t="str">
        <f aca="false">IF(OR(ISBLANK($C317),$AL317&lt;&gt;TRUE()),"",IF(ISBLANK(M317),Constants!$B$35,MAX(0,MIN(Constants!$B$32,M317))))</f>
        <v/>
      </c>
      <c r="AT317" s="74" t="str">
        <f aca="false">IF(ISBLANK($C317),"",COUNTA($P317:$X317)&gt;0)</f>
        <v/>
      </c>
      <c r="AU317" s="74" t="str">
        <f aca="false">IF(OR(ISBLANK($C317),$AT317&lt;&gt;TRUE()),"",IF(ISBLANK(P317),Constants!$B$27,MAX(0,P317)))</f>
        <v/>
      </c>
      <c r="AV317" s="74" t="str">
        <f aca="false">IF(OR(ISBLANK($C317),$AT317&lt;&gt;TRUE()),"",IF(ISBLANK(Q317),Constants!$B$28,MAX(0,Q317)))</f>
        <v/>
      </c>
      <c r="AW317" s="74" t="str">
        <f aca="false">IF(OR(ISBLANK($C317),$AT317&lt;&gt;TRUE()),"",IF(S317=Constants!$B$7,TRUE(),IF(S317=Constants!$B$8,FALSE(),TRUE())))</f>
        <v/>
      </c>
      <c r="AX317" s="74" t="str">
        <f aca="false">IF(OR(ISBLANK($C317),$AT317&lt;&gt;TRUE()),"",IF(R317=Constants!$B$7,TRUE(),IF(R317=Constants!$B$8,FALSE(),TRUE())))</f>
        <v/>
      </c>
      <c r="AY317" s="74" t="str">
        <f aca="false">IF(OR(ISBLANK($C317),$AT317&lt;&gt;TRUE()),"",IF(T317=Constants!$B$33,TRUE(),IF(T317=Constants!$B$34,FALSE(),IF(AND(ISNUMBER(X317),OR(ISBLANK(W317),W317=0)),TRUE(),IF(AND(ISBLANK(X317),ISNUMBER(W317),W317&lt;&gt;0),FALSE(),"")))))</f>
        <v/>
      </c>
      <c r="AZ317" s="74" t="str">
        <f aca="false">IF(OR(ISBLANK($C317),$AT317&lt;&gt;TRUE()),"",IF(ISBLANK(U317),Constants!$B$35,MAX(0,MIN(Constants!$B$31,U317))))</f>
        <v/>
      </c>
      <c r="BA317" s="74" t="str">
        <f aca="false">IF(OR(ISBLANK($C317),$AT317&lt;&gt;TRUE()),"",IF(ISBLANK(V317),Constants!$B$35,MAX(0,MIN(Constants!$B$32,V317))))</f>
        <v/>
      </c>
      <c r="BB317" s="74" t="str">
        <f aca="false">IF(ISBLANK($C317),"",COUNTA($Y317:$AG317)&gt;0)</f>
        <v/>
      </c>
      <c r="BC317" s="74" t="str">
        <f aca="false">IF(OR(ISBLANK($C317),$BB317&lt;&gt;TRUE()),"",IF(ISBLANK(Y317),Constants!$B$27,MAX(0,Y317)))</f>
        <v/>
      </c>
      <c r="BD317" s="74" t="str">
        <f aca="false">IF(OR(ISBLANK($C317),$BB317&lt;&gt;TRUE()),"",IF(ISBLANK(Z317),Constants!$B$28,MAX(0,Z317)))</f>
        <v/>
      </c>
      <c r="BE317" s="74" t="str">
        <f aca="false">IF(OR(ISBLANK($C317),$BB317&lt;&gt;TRUE()),"",IF(AB317=Constants!$B$7,TRUE(),IF(AB317=Constants!$B$8,FALSE(),TRUE())))</f>
        <v/>
      </c>
      <c r="BF317" s="74" t="str">
        <f aca="false">IF(OR(ISBLANK($C317),$BB317&lt;&gt;TRUE()),"",IF(AA317=Constants!$B$7,TRUE(),IF(AA317=Constants!$B$8,FALSE(),TRUE())))</f>
        <v/>
      </c>
      <c r="BG317" s="74" t="str">
        <f aca="false">IF(OR(ISBLANK($C317),$BB317&lt;&gt;TRUE()),"",IF(AC317=Constants!$B$33,TRUE(),IF(AC317=Constants!$B$34,FALSE(),IF(AND(ISNUMBER(AG317),OR(ISBLANK(AF317),AF317=0)),TRUE(),IF(AND(ISBLANK(AG317),ISNUMBER(AF317),AF317&lt;&gt;0),FALSE(),"")))))</f>
        <v/>
      </c>
      <c r="BH317" s="74" t="str">
        <f aca="false">IF(OR(ISBLANK($C317),$BB317&lt;&gt;TRUE()),"",IF(ISBLANK(AD317),Constants!$B$35,MAX(0,MIN(Constants!$B$31,AD317))))</f>
        <v/>
      </c>
      <c r="BI317" s="74" t="str">
        <f aca="false">IF(OR(ISBLANK($C317),$BB317&lt;&gt;TRUE()),"",IF(ISBLANK(AE317),Constants!$B$35,MAX(0,MIN(Constants!$B$32,AE317))))</f>
        <v/>
      </c>
      <c r="BJ317" s="75" t="str">
        <f aca="false">IF(ISBLANK($C317),
  "",
IF(AH317=Constants!$B$7,
  TRUE(),
IF(AH317=Constants!$B$8,
  FALSE(),
  FALSE()
)))</f>
        <v/>
      </c>
      <c r="BK317" s="74" t="str">
        <f aca="false">IF(ISBLANK($C317),"",IF($BJ317,Constants!$B$9,IF(COUNTA($E317:$AH317)=0,Constants!$B$10,IF(NOT($AK317),Constants!$B$11,IF(AND(NOT(ISNUMBER($BM317)),COUNTA($O317,$X317,$AG317)&gt;0),Constants!$B$13,Constants!$B$12)))))</f>
        <v/>
      </c>
      <c r="BL317" s="74" t="str">
        <f aca="false">IF(ISBLANK($C317),"",IF($BK317&lt;&gt;Constants!$B$12,$BK317,Constants!$B$4))</f>
        <v/>
      </c>
      <c r="BM317" s="73" t="str">
        <f aca="false">IF(OR(ISBLANK($D$8), NOT(ISNUMBER($D$8))), Constants!$B$17,$D$8)</f>
        <v>ERROR: Set Target Time in cell D8</v>
      </c>
      <c r="BN317" s="73" t="str">
        <f aca="false">IF(OR($BK317&lt;&gt;Constants!$B$12,$AL317&lt;&gt;TRUE()),"",IF(NOT($AO317),TRUE(),IF($AQ317="","",$AQ317)))</f>
        <v/>
      </c>
      <c r="BO317" s="74" t="b">
        <f aca="false">IF(BN317="",FALSE(),IF(NOT($AO317),TRUE(),IF($AQ317,ISNUMBER(O317),ISNUMBER(N317))))</f>
        <v>0</v>
      </c>
      <c r="BP317" s="76" t="str">
        <f aca="false">IF(BO317,IF($AJ317,1,Constants!$B$22)*POWER(Constants!$B$23,MAX($AM317,0))*POWER(Constants!$B$24,MAX($AN317,0)),"")</f>
        <v/>
      </c>
      <c r="BQ317" s="74" t="str">
        <f aca="false">IF(OR($BK317&lt;&gt;Constants!$B$12,NOT($BO317)),"",IF(NOT($AO317),0,Constants!$B$19*IF($AQ317,1,MAX(0,MIN(1,(Constants!$B$20-N317)/Constants!$B$20)))))</f>
        <v/>
      </c>
      <c r="BR317" s="74" t="str">
        <f aca="false">IF(BQ317="","",BQ317*IF($AP317,1,Constants!$B$25)*BP317)</f>
        <v/>
      </c>
      <c r="BS317" s="74" t="str">
        <f aca="false">IF(OR($BK317&lt;&gt;Constants!$B$12,NOT($BO317)),"",IF(NOT($AO317),0,IF(NOT($AQ317),0,MAX(0,Constants!$B$21*(1-ABS(O317-$BM317)/$BM317)))))</f>
        <v/>
      </c>
      <c r="BT317" s="74" t="str">
        <f aca="false">IF(BS317="","",BS317*BP317)</f>
        <v/>
      </c>
      <c r="BU317" s="74" t="str">
        <f aca="false">IF(OR($BK317&lt;&gt;Constants!$B$12,NOT($BO317)),"",IF(OR(NOT($AO317),NOT($AP317)),0,MIN(Constants!$B$18,(Constants!$B$29*$AR317+Constants!$B$30*$AS317)*IF($AQ317,1,MAX(0,MIN(1,(Constants!$B$20-N317)/Constants!$B$20))))))</f>
        <v/>
      </c>
      <c r="BV317" s="74" t="str">
        <f aca="false">IF(BU317="","",BU317*BP317)</f>
        <v/>
      </c>
      <c r="BW317" s="75" t="str">
        <f aca="false">IF(OR($BK317&lt;&gt;Constants!$B$12,NOT($BO317)),"",BR317+BT317+BV317)</f>
        <v/>
      </c>
      <c r="BX317" s="73" t="str">
        <f aca="false">IF(OR($BK317&lt;&gt;Constants!$B$12,$AT317&lt;&gt;TRUE()),"",IF(NOT($AW317),TRUE(),IF($AY317="","",$AY317)))</f>
        <v/>
      </c>
      <c r="BY317" s="74" t="b">
        <f aca="false">IF(BX317="",FALSE(),IF(NOT($AW317),TRUE(),IF($AY317,ISNUMBER(X317),ISNUMBER(W317))))</f>
        <v>0</v>
      </c>
      <c r="BZ317" s="76" t="str">
        <f aca="false">IF(BY317,IF($AJ317,1,Constants!$B$22)*POWER(Constants!$B$23,MAX($AU317,0))*POWER(Constants!$B$24,MAX($AV317,0)),"")</f>
        <v/>
      </c>
      <c r="CA317" s="74" t="str">
        <f aca="false">IF(OR($BK317&lt;&gt;Constants!$B$12,NOT($BY317)),"",IF(NOT($AW317),0,Constants!$B$19*IF($AY317,1,MAX(0,MIN(1,(Constants!$B$20-W317)/Constants!$B$20)))))</f>
        <v/>
      </c>
      <c r="CB317" s="74" t="str">
        <f aca="false">IF(CA317="","",CA317*IF($AX317,1,Constants!$B$25)*BZ317)</f>
        <v/>
      </c>
      <c r="CC317" s="74" t="str">
        <f aca="false">IF(OR($BK317&lt;&gt;Constants!$B$12,NOT($BY317)),"",IF(NOT($AW317),0,IF(NOT($AY317),0,MAX(0,Constants!$B$21*(1-ABS(X317-$BM317)/$BM317)))))</f>
        <v/>
      </c>
      <c r="CD317" s="74" t="str">
        <f aca="false">IF(CC317="","",CC317*BZ317)</f>
        <v/>
      </c>
      <c r="CE317" s="74" t="str">
        <f aca="false">IF(OR($BK317&lt;&gt;Constants!$B$12,NOT($BY317)),"",IF(OR(NOT($AW317),NOT($AX317)),0,MIN(Constants!$B$18,(Constants!$B$29*$AZ317+Constants!$B$30*$BA317)*IF($AY317,1,MAX(0,MIN(1,(Constants!$B$20-W317)/Constants!$B$20))))))</f>
        <v/>
      </c>
      <c r="CF317" s="74" t="str">
        <f aca="false">IF(CE317="","",CE317*BZ317)</f>
        <v/>
      </c>
      <c r="CG317" s="75" t="str">
        <f aca="false">IF(OR($BK317&lt;&gt;Constants!$B$12,NOT($BY317)),"",CB317+CD317+CF317)</f>
        <v/>
      </c>
      <c r="CH317" s="73" t="b">
        <f aca="false">IF(OR(BN317="",BX317=""),TRUE(),BN317&lt;&gt;BX317)</f>
        <v>1</v>
      </c>
      <c r="CI317" s="74" t="str">
        <f aca="false">IF(OR($BK317&lt;&gt;Constants!$B$12,$BB317&lt;&gt;TRUE(),NOT($CH317)),"",IF(NOT($BE317),TRUE(),IF($BG317="","",$BG317)))</f>
        <v/>
      </c>
      <c r="CJ317" s="74" t="b">
        <f aca="false">IF(CI317="",FALSE(),IF(NOT($BE317),TRUE(),IF($BG317,ISNUMBER(AG317),ISNUMBER(AF317))))</f>
        <v>0</v>
      </c>
      <c r="CK317" s="76" t="str">
        <f aca="false">IF(CJ317,IF($AJ317,1,Constants!$B$22)*POWER(Constants!$B$23,MAX($BC317,0))*POWER(Constants!$B$24,MAX($BD317,0)),"")</f>
        <v/>
      </c>
      <c r="CL317" s="74" t="str">
        <f aca="false">IF(OR($BK317&lt;&gt;Constants!$B$12,NOT($CJ317)),"",IF(NOT($BE317),0,Constants!$B$19*IF($BG317,1,MAX(0,MIN(1,(Constants!$B$20-AF317)/Constants!$B$20)))))</f>
        <v/>
      </c>
      <c r="CM317" s="74" t="str">
        <f aca="false">IF(CL317="","",CL317*IF($BF317,1,Constants!$B$25)*CK317)</f>
        <v/>
      </c>
      <c r="CN317" s="74" t="str">
        <f aca="false">IF(OR($BK317&lt;&gt;Constants!$B$12,NOT($CJ317)),"",IF(NOT($BE317),0,IF(NOT($BG317),0,MAX(0,Constants!$B$21*(1-ABS(AG317-$BM317)/$BM317)))))</f>
        <v/>
      </c>
      <c r="CO317" s="74" t="str">
        <f aca="false">IF(CN317="","",CN317*CK317)</f>
        <v/>
      </c>
      <c r="CP317" s="74" t="str">
        <f aca="false">IF(OR($BK317&lt;&gt;Constants!$B$12,NOT($CJ317)),"",IF(OR(NOT($BE317),NOT($BF317)),0,MIN(Constants!$B$18,(Constants!$B$29*$BH317+Constants!$B$30*$BI317)*IF($BG317,1,MAX(0,MIN(1,(Constants!$B$20-AF317)/Constants!$B$20))))))</f>
        <v/>
      </c>
      <c r="CQ317" s="74" t="str">
        <f aca="false">IF(CP317="","",CP317*CK317)</f>
        <v/>
      </c>
      <c r="CR317" s="75" t="str">
        <f aca="false">IF(OR($BK317&lt;&gt;Constants!$B$12,NOT($CJ317)),"",CM317+CO317+CQ317)</f>
        <v/>
      </c>
      <c r="CS317" s="73" t="str">
        <f aca="false">IF(OR($BK317&lt;&gt;Constants!$B$12,ISBLANK($C317)),"",BW317)</f>
        <v/>
      </c>
      <c r="CT317" s="74" t="str">
        <f aca="false">IF(OR($BK317&lt;&gt;Constants!$B$12,ISBLANK($C317)),"",CG317)</f>
        <v/>
      </c>
      <c r="CU317" s="75" t="str">
        <f aca="false">IF(OR($BK317&lt;&gt;Constants!$B$12,ISBLANK($C317)),"",CR317)</f>
        <v/>
      </c>
      <c r="CV317" s="74" t="str">
        <f aca="false">IF(OR($BK317&lt;&gt;Constants!$B$12,ISBLANK($C317)),"",IF(COUNT(CS317:CU317)=0,0,MAX(CS317:CU317)))</f>
        <v/>
      </c>
      <c r="CW317" s="74" t="str">
        <f aca="false">IF($BK317&lt;&gt;Constants!$B$12,"",CV317)</f>
        <v/>
      </c>
      <c r="CX317" s="74" t="str">
        <f aca="false">IF(ISNUMBER(CW317), RANK(CW317,$CW$11:$CW$510), "")</f>
        <v/>
      </c>
      <c r="CY317" s="73" t="str">
        <f aca="false">IF(OR($BK317&lt;&gt;Constants!$B$12,ISBLANK($C317)),"",MAX(BT317,CD317,CO317))</f>
        <v/>
      </c>
      <c r="CZ317" s="74" t="str">
        <f aca="false">IF(ISNUMBER(CY317), RANK(CY317,CY$11:CY$510), "")</f>
        <v/>
      </c>
      <c r="DA317" s="74" t="str">
        <f aca="false">IF(OR($BK317&lt;&gt;Constants!$B$12,ISBLANK($C317)),"",MAX(AM317,AU317,IF($CH317,BC317,0)))</f>
        <v/>
      </c>
      <c r="DB317" s="74" t="str">
        <f aca="false">IF(ISNUMBER(DA317), RANK(DA317,DA$11:DA$510,1), "")</f>
        <v/>
      </c>
      <c r="DC317" s="74" t="str">
        <f aca="false">IF(OR($BK317&lt;&gt;Constants!$B$12,ISBLANK($C317)),"",MAX(BV317,CF317,CQ317))</f>
        <v/>
      </c>
      <c r="DD317" s="74" t="str">
        <f aca="false">IF(ISNUMBER(DC317),RANK(DC317,DC$11:DC$510),"")</f>
        <v/>
      </c>
      <c r="DE317" s="77" t="str">
        <f aca="false">IFERROR(IF(OR($BK317&lt;&gt;Constants!$B$12, ISBLANK($C317)),"",LARGE(CS317:CU317,2)), 0)</f>
        <v/>
      </c>
      <c r="DF317" s="75" t="str">
        <f aca="false">IF(ISNUMBER(DE317), RANK(DE317,DE$11:DE$510), "")</f>
        <v/>
      </c>
      <c r="DG317" s="74" t="str">
        <f aca="false">IF(ISBLANK($C317),"",IF(BK317=Constants!$B$12,RANK($CX317, $CX$11:$CX$510, 1)+
SUMPRODUCT(--($CX$11:$CX$510=$CX317),--($CZ317&gt;$CZ$11:$CZ$510))+
SUMPRODUCT(--($CX$11:$CX$510=$CX317),--($CZ317=$CZ$11:$CZ$510),--($DB317&gt;$DB$11:$DB$510))+
SUMPRODUCT(--($CX$11:$CX$510=$CX317),--($CZ317=$CZ$11:$CZ$510),--($DB317=$DB$11:$DB$510), --($DD317&gt;$DD$11:$DD$510))+
SUMPRODUCT(--($CX$11:$CX$510=$CX317),--($CZ317=$CZ$11:$CZ$510),--($DB317=$DB$11:$DB$510), --($DD317=$DD$11:$DD$510), --($DF317&gt;$DF$11:$DF$510))
,BK317)
)</f>
        <v/>
      </c>
      <c r="DH317" s="74" t="str">
        <f aca="false">IF(ISBLANK(C317),"",IF(BK317&lt;&gt;Constants!$B$12, BK317, CX317-DG317))</f>
        <v/>
      </c>
      <c r="DI317" s="75"/>
      <c r="DJ317" s="78"/>
      <c r="DK317" s="79" t="str">
        <f aca="false">IF(ISBLANK($C317),"",IF($BK317=Constants!$B$13,$BM317,""))</f>
        <v/>
      </c>
      <c r="DL317" s="78" t="str">
        <f aca="false">IF(ISBLANK($C317),"",IF($BK317&lt;&gt;Constants!$B$12,"",IF(COUNT($CS317:$CU317)=0,"",MATCH($CV317,$CS317:$CU317,0))))</f>
        <v/>
      </c>
      <c r="DM317" s="80" t="str">
        <f aca="false">IF(ISNUMBER($DL317),CHOOSE($DL317,$BR317,$CB317,$CM317),"")</f>
        <v/>
      </c>
      <c r="DN317" s="80" t="str">
        <f aca="false">IF(ISNUMBER($DL317),CHOOSE($DL317,$BT317,$CD317,$CO317),"")</f>
        <v/>
      </c>
      <c r="DO317" s="80" t="str">
        <f aca="false">IF(ISNUMBER($DL317),CHOOSE($DL317,$BV317,$CF317,$CQ317),"")</f>
        <v/>
      </c>
      <c r="DP317" s="81" t="str">
        <f aca="false">IF(ISBLANK(C317),"",IF(BK317&lt;&gt;Constants!$B$12, BK317 ,CW317))</f>
        <v/>
      </c>
      <c r="DQ317" s="82" t="str">
        <f aca="false">IF(ISBLANK($C317),"",IF($BK317&lt;&gt;Constants!$B$12,$BK317,$BL317))</f>
        <v/>
      </c>
      <c r="DR317" s="82" t="str">
        <f aca="false">IF(ISBLANK(C317),"",DH317)</f>
        <v/>
      </c>
      <c r="DS317" s="82" t="str">
        <f aca="false">IF(ISBLANK(C317),"",DG317)</f>
        <v/>
      </c>
      <c r="DT317" s="83" t="str">
        <f aca="false">IF(ISBLANK(C317),
  "",
IF(DS317=Constants!$B$9,COUNTA($C$11:$C510)+2,IF(DS317=Constants!$B$10,COUNTA($C$11:$C510)+1,IF(DS317=Constants!$B$11,COUNTA($C$11:$C510),DS317))))</f>
        <v/>
      </c>
      <c r="DU317" s="3"/>
      <c r="DV317" s="84" t="n">
        <f aca="false">IF(OR(ISNUMBER(DS317),DS317="DQ",DS317="P",DS317="NS"),
    1,
    0
)</f>
        <v>0</v>
      </c>
      <c r="DW317" s="84" t="n">
        <v>307</v>
      </c>
      <c r="DX317" s="84" t="str">
        <f aca="false">IF(ISBLANK($C317),"",IF(ISNUMBER(DT317),DT317+ROW($B317)/1000,""))</f>
        <v/>
      </c>
      <c r="DY317" s="84" t="str">
        <f aca="false">IF(ISNUMBER(DX317), RANK(DX317,DX$11:DX$510,1), "")</f>
        <v/>
      </c>
      <c r="DZ317" s="84" t="str">
        <f aca="false">IF(ISBLANK($C317),
    "",
    $B317
)</f>
        <v/>
      </c>
      <c r="EA317" s="84" t="str">
        <f aca="false">IF(ISBLANK($C317),
    "",
    $C317
)</f>
        <v/>
      </c>
      <c r="EB317" s="84" t="str">
        <f aca="false">IF(ISBLANK($C317),
    "",
    $D317
)</f>
        <v/>
      </c>
      <c r="EC317" s="84" t="str">
        <f aca="false">IF(ISBLANK($C317),"",$DQ317)</f>
        <v/>
      </c>
      <c r="ED317" s="86" t="str">
        <f aca="false">DP317</f>
        <v/>
      </c>
      <c r="EE317" s="84" t="str">
        <f aca="false">IF(ISBLANK($C317),
    "",
    DS317
)</f>
        <v/>
      </c>
      <c r="EF317" s="87" t="str">
        <f aca="false">IF(DW317&gt;DV$10,
    "",
    VLOOKUP(DW317,DY$11:EE815,7,FALSE())
)</f>
        <v/>
      </c>
      <c r="EG317" s="88" t="str">
        <f aca="false">IF(DW317&gt;DV$10,
    "",
    VLOOKUP(DW317,DY$11:EE815,2,FALSE())
)</f>
        <v/>
      </c>
      <c r="EH317" s="88" t="str">
        <f aca="false">IF(DW317&gt;DV$10,
    "",
    VLOOKUP(DW317,DY$11:EE815,3,FALSE())
)</f>
        <v/>
      </c>
      <c r="EI317" s="88" t="str">
        <f aca="false">IF(DW317&gt;DV$10,
    "",
    VLOOKUP(DW317,DY$11:EE815,4,FALSE())
)</f>
        <v/>
      </c>
      <c r="EJ317" s="89" t="str">
        <f aca="false">IF(DW317&gt;DV$10,
    "",
    VLOOKUP(DW317,DY$11:EE815,6,FALSE())
)</f>
        <v/>
      </c>
      <c r="EK317" s="59"/>
    </row>
    <row r="318" customFormat="false" ht="15.75" hidden="false" customHeight="false" outlineLevel="0" collapsed="false">
      <c r="A318" s="3"/>
      <c r="B318" s="155"/>
      <c r="C318" s="156"/>
      <c r="D318" s="96"/>
      <c r="E318" s="157"/>
      <c r="F318" s="148"/>
      <c r="G318" s="148"/>
      <c r="H318" s="149"/>
      <c r="I318" s="150"/>
      <c r="J318" s="151"/>
      <c r="K318" s="151"/>
      <c r="L318" s="151"/>
      <c r="M318" s="151"/>
      <c r="N318" s="152"/>
      <c r="O318" s="103"/>
      <c r="P318" s="148"/>
      <c r="Q318" s="149"/>
      <c r="R318" s="150"/>
      <c r="S318" s="151"/>
      <c r="T318" s="151"/>
      <c r="U318" s="151"/>
      <c r="V318" s="151"/>
      <c r="W318" s="152"/>
      <c r="X318" s="103"/>
      <c r="Y318" s="148"/>
      <c r="Z318" s="149"/>
      <c r="AA318" s="150"/>
      <c r="AB318" s="151"/>
      <c r="AC318" s="151"/>
      <c r="AD318" s="151"/>
      <c r="AE318" s="151"/>
      <c r="AF318" s="152"/>
      <c r="AG318" s="104"/>
      <c r="AH318" s="150"/>
      <c r="AI318" s="73"/>
      <c r="AJ318" s="73" t="str">
        <f aca="false">IF(ISBLANK($C318),
  "",
IF(E318=Constants!$B$7,
  TRUE(),
IF(E318=Constants!$B$8,
  FALSE(),
  TRUE()
)))</f>
        <v/>
      </c>
      <c r="AK318" s="74" t="str">
        <f aca="false">IF(ISBLANK($C318),"",IF(F318=Constants!$B$8,FALSE(),TRUE()))</f>
        <v/>
      </c>
      <c r="AL318" s="74" t="str">
        <f aca="false">IF(ISBLANK($C318),"",COUNTA($G318:$O318)&gt;0)</f>
        <v/>
      </c>
      <c r="AM318" s="74" t="str">
        <f aca="false">IF(OR(ISBLANK($C318),$AL318&lt;&gt;TRUE()),"",IF(ISBLANK(G318),Constants!$B$27,MAX(0,G318)))</f>
        <v/>
      </c>
      <c r="AN318" s="74" t="str">
        <f aca="false">IF(OR(ISBLANK($C318),$AL318&lt;&gt;TRUE()),"",IF(ISBLANK(H318),Constants!$B$28,MAX(0,H318)))</f>
        <v/>
      </c>
      <c r="AO318" s="74" t="str">
        <f aca="false">IF(OR(ISBLANK($C318),$AL318&lt;&gt;TRUE()),"",IF(J318=Constants!$B$7,TRUE(),IF(J318=Constants!$B$8,FALSE(),TRUE())))</f>
        <v/>
      </c>
      <c r="AP318" s="74" t="str">
        <f aca="false">IF(OR(ISBLANK($C318),$AL318&lt;&gt;TRUE()),"",IF(I318=Constants!$B$7,TRUE(),IF(I318=Constants!$B$8,FALSE(),TRUE())))</f>
        <v/>
      </c>
      <c r="AQ318" s="74" t="str">
        <f aca="false">IF(OR(ISBLANK($C318),$AL318&lt;&gt;TRUE()),"",IF(K318=Constants!$B$33,TRUE(),IF(K318=Constants!$B$34,FALSE(),IF(AND(ISNUMBER(O318),OR(ISBLANK(N318),N318=0)),TRUE(),IF(AND(ISBLANK(O318),ISNUMBER(N318),N318&lt;&gt;0),FALSE(),"")))))</f>
        <v/>
      </c>
      <c r="AR318" s="74" t="str">
        <f aca="false">IF(OR(ISBLANK($C318),$AL318&lt;&gt;TRUE()),"",IF(ISBLANK(L318),Constants!$B$35,MAX(0,MIN(Constants!$B$31,L318))))</f>
        <v/>
      </c>
      <c r="AS318" s="74" t="str">
        <f aca="false">IF(OR(ISBLANK($C318),$AL318&lt;&gt;TRUE()),"",IF(ISBLANK(M318),Constants!$B$35,MAX(0,MIN(Constants!$B$32,M318))))</f>
        <v/>
      </c>
      <c r="AT318" s="74" t="str">
        <f aca="false">IF(ISBLANK($C318),"",COUNTA($P318:$X318)&gt;0)</f>
        <v/>
      </c>
      <c r="AU318" s="74" t="str">
        <f aca="false">IF(OR(ISBLANK($C318),$AT318&lt;&gt;TRUE()),"",IF(ISBLANK(P318),Constants!$B$27,MAX(0,P318)))</f>
        <v/>
      </c>
      <c r="AV318" s="74" t="str">
        <f aca="false">IF(OR(ISBLANK($C318),$AT318&lt;&gt;TRUE()),"",IF(ISBLANK(Q318),Constants!$B$28,MAX(0,Q318)))</f>
        <v/>
      </c>
      <c r="AW318" s="74" t="str">
        <f aca="false">IF(OR(ISBLANK($C318),$AT318&lt;&gt;TRUE()),"",IF(S318=Constants!$B$7,TRUE(),IF(S318=Constants!$B$8,FALSE(),TRUE())))</f>
        <v/>
      </c>
      <c r="AX318" s="74" t="str">
        <f aca="false">IF(OR(ISBLANK($C318),$AT318&lt;&gt;TRUE()),"",IF(R318=Constants!$B$7,TRUE(),IF(R318=Constants!$B$8,FALSE(),TRUE())))</f>
        <v/>
      </c>
      <c r="AY318" s="74" t="str">
        <f aca="false">IF(OR(ISBLANK($C318),$AT318&lt;&gt;TRUE()),"",IF(T318=Constants!$B$33,TRUE(),IF(T318=Constants!$B$34,FALSE(),IF(AND(ISNUMBER(X318),OR(ISBLANK(W318),W318=0)),TRUE(),IF(AND(ISBLANK(X318),ISNUMBER(W318),W318&lt;&gt;0),FALSE(),"")))))</f>
        <v/>
      </c>
      <c r="AZ318" s="74" t="str">
        <f aca="false">IF(OR(ISBLANK($C318),$AT318&lt;&gt;TRUE()),"",IF(ISBLANK(U318),Constants!$B$35,MAX(0,MIN(Constants!$B$31,U318))))</f>
        <v/>
      </c>
      <c r="BA318" s="74" t="str">
        <f aca="false">IF(OR(ISBLANK($C318),$AT318&lt;&gt;TRUE()),"",IF(ISBLANK(V318),Constants!$B$35,MAX(0,MIN(Constants!$B$32,V318))))</f>
        <v/>
      </c>
      <c r="BB318" s="74" t="str">
        <f aca="false">IF(ISBLANK($C318),"",COUNTA($Y318:$AG318)&gt;0)</f>
        <v/>
      </c>
      <c r="BC318" s="74" t="str">
        <f aca="false">IF(OR(ISBLANK($C318),$BB318&lt;&gt;TRUE()),"",IF(ISBLANK(Y318),Constants!$B$27,MAX(0,Y318)))</f>
        <v/>
      </c>
      <c r="BD318" s="74" t="str">
        <f aca="false">IF(OR(ISBLANK($C318),$BB318&lt;&gt;TRUE()),"",IF(ISBLANK(Z318),Constants!$B$28,MAX(0,Z318)))</f>
        <v/>
      </c>
      <c r="BE318" s="74" t="str">
        <f aca="false">IF(OR(ISBLANK($C318),$BB318&lt;&gt;TRUE()),"",IF(AB318=Constants!$B$7,TRUE(),IF(AB318=Constants!$B$8,FALSE(),TRUE())))</f>
        <v/>
      </c>
      <c r="BF318" s="74" t="str">
        <f aca="false">IF(OR(ISBLANK($C318),$BB318&lt;&gt;TRUE()),"",IF(AA318=Constants!$B$7,TRUE(),IF(AA318=Constants!$B$8,FALSE(),TRUE())))</f>
        <v/>
      </c>
      <c r="BG318" s="74" t="str">
        <f aca="false">IF(OR(ISBLANK($C318),$BB318&lt;&gt;TRUE()),"",IF(AC318=Constants!$B$33,TRUE(),IF(AC318=Constants!$B$34,FALSE(),IF(AND(ISNUMBER(AG318),OR(ISBLANK(AF318),AF318=0)),TRUE(),IF(AND(ISBLANK(AG318),ISNUMBER(AF318),AF318&lt;&gt;0),FALSE(),"")))))</f>
        <v/>
      </c>
      <c r="BH318" s="74" t="str">
        <f aca="false">IF(OR(ISBLANK($C318),$BB318&lt;&gt;TRUE()),"",IF(ISBLANK(AD318),Constants!$B$35,MAX(0,MIN(Constants!$B$31,AD318))))</f>
        <v/>
      </c>
      <c r="BI318" s="74" t="str">
        <f aca="false">IF(OR(ISBLANK($C318),$BB318&lt;&gt;TRUE()),"",IF(ISBLANK(AE318),Constants!$B$35,MAX(0,MIN(Constants!$B$32,AE318))))</f>
        <v/>
      </c>
      <c r="BJ318" s="75" t="str">
        <f aca="false">IF(ISBLANK($C318),
  "",
IF(AH318=Constants!$B$7,
  TRUE(),
IF(AH318=Constants!$B$8,
  FALSE(),
  FALSE()
)))</f>
        <v/>
      </c>
      <c r="BK318" s="74" t="str">
        <f aca="false">IF(ISBLANK($C318),"",IF($BJ318,Constants!$B$9,IF(COUNTA($E318:$AH318)=0,Constants!$B$10,IF(NOT($AK318),Constants!$B$11,IF(AND(NOT(ISNUMBER($BM318)),COUNTA($O318,$X318,$AG318)&gt;0),Constants!$B$13,Constants!$B$12)))))</f>
        <v/>
      </c>
      <c r="BL318" s="74" t="str">
        <f aca="false">IF(ISBLANK($C318),"",IF($BK318&lt;&gt;Constants!$B$12,$BK318,Constants!$B$4))</f>
        <v/>
      </c>
      <c r="BM318" s="73" t="str">
        <f aca="false">IF(OR(ISBLANK($D$8), NOT(ISNUMBER($D$8))), Constants!$B$17,$D$8)</f>
        <v>ERROR: Set Target Time in cell D8</v>
      </c>
      <c r="BN318" s="73" t="str">
        <f aca="false">IF(OR($BK318&lt;&gt;Constants!$B$12,$AL318&lt;&gt;TRUE()),"",IF(NOT($AO318),TRUE(),IF($AQ318="","",$AQ318)))</f>
        <v/>
      </c>
      <c r="BO318" s="74" t="b">
        <f aca="false">IF(BN318="",FALSE(),IF(NOT($AO318),TRUE(),IF($AQ318,ISNUMBER(O318),ISNUMBER(N318))))</f>
        <v>0</v>
      </c>
      <c r="BP318" s="76" t="str">
        <f aca="false">IF(BO318,IF($AJ318,1,Constants!$B$22)*POWER(Constants!$B$23,MAX($AM318,0))*POWER(Constants!$B$24,MAX($AN318,0)),"")</f>
        <v/>
      </c>
      <c r="BQ318" s="74" t="str">
        <f aca="false">IF(OR($BK318&lt;&gt;Constants!$B$12,NOT($BO318)),"",IF(NOT($AO318),0,Constants!$B$19*IF($AQ318,1,MAX(0,MIN(1,(Constants!$B$20-N318)/Constants!$B$20)))))</f>
        <v/>
      </c>
      <c r="BR318" s="74" t="str">
        <f aca="false">IF(BQ318="","",BQ318*IF($AP318,1,Constants!$B$25)*BP318)</f>
        <v/>
      </c>
      <c r="BS318" s="74" t="str">
        <f aca="false">IF(OR($BK318&lt;&gt;Constants!$B$12,NOT($BO318)),"",IF(NOT($AO318),0,IF(NOT($AQ318),0,MAX(0,Constants!$B$21*(1-ABS(O318-$BM318)/$BM318)))))</f>
        <v/>
      </c>
      <c r="BT318" s="74" t="str">
        <f aca="false">IF(BS318="","",BS318*BP318)</f>
        <v/>
      </c>
      <c r="BU318" s="74" t="str">
        <f aca="false">IF(OR($BK318&lt;&gt;Constants!$B$12,NOT($BO318)),"",IF(OR(NOT($AO318),NOT($AP318)),0,MIN(Constants!$B$18,(Constants!$B$29*$AR318+Constants!$B$30*$AS318)*IF($AQ318,1,MAX(0,MIN(1,(Constants!$B$20-N318)/Constants!$B$20))))))</f>
        <v/>
      </c>
      <c r="BV318" s="74" t="str">
        <f aca="false">IF(BU318="","",BU318*BP318)</f>
        <v/>
      </c>
      <c r="BW318" s="75" t="str">
        <f aca="false">IF(OR($BK318&lt;&gt;Constants!$B$12,NOT($BO318)),"",BR318+BT318+BV318)</f>
        <v/>
      </c>
      <c r="BX318" s="73" t="str">
        <f aca="false">IF(OR($BK318&lt;&gt;Constants!$B$12,$AT318&lt;&gt;TRUE()),"",IF(NOT($AW318),TRUE(),IF($AY318="","",$AY318)))</f>
        <v/>
      </c>
      <c r="BY318" s="74" t="b">
        <f aca="false">IF(BX318="",FALSE(),IF(NOT($AW318),TRUE(),IF($AY318,ISNUMBER(X318),ISNUMBER(W318))))</f>
        <v>0</v>
      </c>
      <c r="BZ318" s="76" t="str">
        <f aca="false">IF(BY318,IF($AJ318,1,Constants!$B$22)*POWER(Constants!$B$23,MAX($AU318,0))*POWER(Constants!$B$24,MAX($AV318,0)),"")</f>
        <v/>
      </c>
      <c r="CA318" s="74" t="str">
        <f aca="false">IF(OR($BK318&lt;&gt;Constants!$B$12,NOT($BY318)),"",IF(NOT($AW318),0,Constants!$B$19*IF($AY318,1,MAX(0,MIN(1,(Constants!$B$20-W318)/Constants!$B$20)))))</f>
        <v/>
      </c>
      <c r="CB318" s="74" t="str">
        <f aca="false">IF(CA318="","",CA318*IF($AX318,1,Constants!$B$25)*BZ318)</f>
        <v/>
      </c>
      <c r="CC318" s="74" t="str">
        <f aca="false">IF(OR($BK318&lt;&gt;Constants!$B$12,NOT($BY318)),"",IF(NOT($AW318),0,IF(NOT($AY318),0,MAX(0,Constants!$B$21*(1-ABS(X318-$BM318)/$BM318)))))</f>
        <v/>
      </c>
      <c r="CD318" s="74" t="str">
        <f aca="false">IF(CC318="","",CC318*BZ318)</f>
        <v/>
      </c>
      <c r="CE318" s="74" t="str">
        <f aca="false">IF(OR($BK318&lt;&gt;Constants!$B$12,NOT($BY318)),"",IF(OR(NOT($AW318),NOT($AX318)),0,MIN(Constants!$B$18,(Constants!$B$29*$AZ318+Constants!$B$30*$BA318)*IF($AY318,1,MAX(0,MIN(1,(Constants!$B$20-W318)/Constants!$B$20))))))</f>
        <v/>
      </c>
      <c r="CF318" s="74" t="str">
        <f aca="false">IF(CE318="","",CE318*BZ318)</f>
        <v/>
      </c>
      <c r="CG318" s="75" t="str">
        <f aca="false">IF(OR($BK318&lt;&gt;Constants!$B$12,NOT($BY318)),"",CB318+CD318+CF318)</f>
        <v/>
      </c>
      <c r="CH318" s="73" t="b">
        <f aca="false">IF(OR(BN318="",BX318=""),TRUE(),BN318&lt;&gt;BX318)</f>
        <v>1</v>
      </c>
      <c r="CI318" s="74" t="str">
        <f aca="false">IF(OR($BK318&lt;&gt;Constants!$B$12,$BB318&lt;&gt;TRUE(),NOT($CH318)),"",IF(NOT($BE318),TRUE(),IF($BG318="","",$BG318)))</f>
        <v/>
      </c>
      <c r="CJ318" s="74" t="b">
        <f aca="false">IF(CI318="",FALSE(),IF(NOT($BE318),TRUE(),IF($BG318,ISNUMBER(AG318),ISNUMBER(AF318))))</f>
        <v>0</v>
      </c>
      <c r="CK318" s="76" t="str">
        <f aca="false">IF(CJ318,IF($AJ318,1,Constants!$B$22)*POWER(Constants!$B$23,MAX($BC318,0))*POWER(Constants!$B$24,MAX($BD318,0)),"")</f>
        <v/>
      </c>
      <c r="CL318" s="74" t="str">
        <f aca="false">IF(OR($BK318&lt;&gt;Constants!$B$12,NOT($CJ318)),"",IF(NOT($BE318),0,Constants!$B$19*IF($BG318,1,MAX(0,MIN(1,(Constants!$B$20-AF318)/Constants!$B$20)))))</f>
        <v/>
      </c>
      <c r="CM318" s="74" t="str">
        <f aca="false">IF(CL318="","",CL318*IF($BF318,1,Constants!$B$25)*CK318)</f>
        <v/>
      </c>
      <c r="CN318" s="74" t="str">
        <f aca="false">IF(OR($BK318&lt;&gt;Constants!$B$12,NOT($CJ318)),"",IF(NOT($BE318),0,IF(NOT($BG318),0,MAX(0,Constants!$B$21*(1-ABS(AG318-$BM318)/$BM318)))))</f>
        <v/>
      </c>
      <c r="CO318" s="74" t="str">
        <f aca="false">IF(CN318="","",CN318*CK318)</f>
        <v/>
      </c>
      <c r="CP318" s="74" t="str">
        <f aca="false">IF(OR($BK318&lt;&gt;Constants!$B$12,NOT($CJ318)),"",IF(OR(NOT($BE318),NOT($BF318)),0,MIN(Constants!$B$18,(Constants!$B$29*$BH318+Constants!$B$30*$BI318)*IF($BG318,1,MAX(0,MIN(1,(Constants!$B$20-AF318)/Constants!$B$20))))))</f>
        <v/>
      </c>
      <c r="CQ318" s="74" t="str">
        <f aca="false">IF(CP318="","",CP318*CK318)</f>
        <v/>
      </c>
      <c r="CR318" s="75" t="str">
        <f aca="false">IF(OR($BK318&lt;&gt;Constants!$B$12,NOT($CJ318)),"",CM318+CO318+CQ318)</f>
        <v/>
      </c>
      <c r="CS318" s="73" t="str">
        <f aca="false">IF(OR($BK318&lt;&gt;Constants!$B$12,ISBLANK($C318)),"",BW318)</f>
        <v/>
      </c>
      <c r="CT318" s="74" t="str">
        <f aca="false">IF(OR($BK318&lt;&gt;Constants!$B$12,ISBLANK($C318)),"",CG318)</f>
        <v/>
      </c>
      <c r="CU318" s="75" t="str">
        <f aca="false">IF(OR($BK318&lt;&gt;Constants!$B$12,ISBLANK($C318)),"",CR318)</f>
        <v/>
      </c>
      <c r="CV318" s="74" t="str">
        <f aca="false">IF(OR($BK318&lt;&gt;Constants!$B$12,ISBLANK($C318)),"",IF(COUNT(CS318:CU318)=0,0,MAX(CS318:CU318)))</f>
        <v/>
      </c>
      <c r="CW318" s="74" t="str">
        <f aca="false">IF($BK318&lt;&gt;Constants!$B$12,"",CV318)</f>
        <v/>
      </c>
      <c r="CX318" s="74" t="str">
        <f aca="false">IF(ISNUMBER(CW318), RANK(CW318,$CW$11:$CW$510), "")</f>
        <v/>
      </c>
      <c r="CY318" s="73" t="str">
        <f aca="false">IF(OR($BK318&lt;&gt;Constants!$B$12,ISBLANK($C318)),"",MAX(BT318,CD318,CO318))</f>
        <v/>
      </c>
      <c r="CZ318" s="74" t="str">
        <f aca="false">IF(ISNUMBER(CY318), RANK(CY318,CY$11:CY$510), "")</f>
        <v/>
      </c>
      <c r="DA318" s="74" t="str">
        <f aca="false">IF(OR($BK318&lt;&gt;Constants!$B$12,ISBLANK($C318)),"",MAX(AM318,AU318,IF($CH318,BC318,0)))</f>
        <v/>
      </c>
      <c r="DB318" s="74" t="str">
        <f aca="false">IF(ISNUMBER(DA318), RANK(DA318,DA$11:DA$510,1), "")</f>
        <v/>
      </c>
      <c r="DC318" s="74" t="str">
        <f aca="false">IF(OR($BK318&lt;&gt;Constants!$B$12,ISBLANK($C318)),"",MAX(BV318,CF318,CQ318))</f>
        <v/>
      </c>
      <c r="DD318" s="74" t="str">
        <f aca="false">IF(ISNUMBER(DC318),RANK(DC318,DC$11:DC$510),"")</f>
        <v/>
      </c>
      <c r="DE318" s="77" t="str">
        <f aca="false">IFERROR(IF(OR($BK318&lt;&gt;Constants!$B$12, ISBLANK($C318)),"",LARGE(CS318:CU318,2)), 0)</f>
        <v/>
      </c>
      <c r="DF318" s="75" t="str">
        <f aca="false">IF(ISNUMBER(DE318), RANK(DE318,DE$11:DE$510), "")</f>
        <v/>
      </c>
      <c r="DG318" s="74" t="str">
        <f aca="false">IF(ISBLANK($C318),"",IF(BK318=Constants!$B$12,RANK($CX318, $CX$11:$CX$510, 1)+
SUMPRODUCT(--($CX$11:$CX$510=$CX318),--($CZ318&gt;$CZ$11:$CZ$510))+
SUMPRODUCT(--($CX$11:$CX$510=$CX318),--($CZ318=$CZ$11:$CZ$510),--($DB318&gt;$DB$11:$DB$510))+
SUMPRODUCT(--($CX$11:$CX$510=$CX318),--($CZ318=$CZ$11:$CZ$510),--($DB318=$DB$11:$DB$510), --($DD318&gt;$DD$11:$DD$510))+
SUMPRODUCT(--($CX$11:$CX$510=$CX318),--($CZ318=$CZ$11:$CZ$510),--($DB318=$DB$11:$DB$510), --($DD318=$DD$11:$DD$510), --($DF318&gt;$DF$11:$DF$510))
,BK318)
)</f>
        <v/>
      </c>
      <c r="DH318" s="74" t="str">
        <f aca="false">IF(ISBLANK(C318),"",IF(BK318&lt;&gt;Constants!$B$12, BK318, CX318-DG318))</f>
        <v/>
      </c>
      <c r="DI318" s="75"/>
      <c r="DJ318" s="78"/>
      <c r="DK318" s="79" t="str">
        <f aca="false">IF(ISBLANK($C318),"",IF($BK318=Constants!$B$13,$BM318,""))</f>
        <v/>
      </c>
      <c r="DL318" s="78" t="str">
        <f aca="false">IF(ISBLANK($C318),"",IF($BK318&lt;&gt;Constants!$B$12,"",IF(COUNT($CS318:$CU318)=0,"",MATCH($CV318,$CS318:$CU318,0))))</f>
        <v/>
      </c>
      <c r="DM318" s="80" t="str">
        <f aca="false">IF(ISNUMBER($DL318),CHOOSE($DL318,$BR318,$CB318,$CM318),"")</f>
        <v/>
      </c>
      <c r="DN318" s="80" t="str">
        <f aca="false">IF(ISNUMBER($DL318),CHOOSE($DL318,$BT318,$CD318,$CO318),"")</f>
        <v/>
      </c>
      <c r="DO318" s="80" t="str">
        <f aca="false">IF(ISNUMBER($DL318),CHOOSE($DL318,$BV318,$CF318,$CQ318),"")</f>
        <v/>
      </c>
      <c r="DP318" s="81" t="str">
        <f aca="false">IF(ISBLANK(C318),"",IF(BK318&lt;&gt;Constants!$B$12, BK318 ,CW318))</f>
        <v/>
      </c>
      <c r="DQ318" s="82" t="str">
        <f aca="false">IF(ISBLANK($C318),"",IF($BK318&lt;&gt;Constants!$B$12,$BK318,$BL318))</f>
        <v/>
      </c>
      <c r="DR318" s="82" t="str">
        <f aca="false">IF(ISBLANK(C318),"",DH318)</f>
        <v/>
      </c>
      <c r="DS318" s="82" t="str">
        <f aca="false">IF(ISBLANK(C318),"",DG318)</f>
        <v/>
      </c>
      <c r="DT318" s="83" t="str">
        <f aca="false">IF(ISBLANK(C318),
  "",
IF(DS318=Constants!$B$9,COUNTA($C$11:$C510)+2,IF(DS318=Constants!$B$10,COUNTA($C$11:$C510)+1,IF(DS318=Constants!$B$11,COUNTA($C$11:$C510),DS318))))</f>
        <v/>
      </c>
      <c r="DU318" s="3"/>
      <c r="DV318" s="84" t="n">
        <f aca="false">IF(OR(ISNUMBER(DS318),DS318="DQ",DS318="P",DS318="NS"),
    1,
    0
)</f>
        <v>0</v>
      </c>
      <c r="DW318" s="84" t="n">
        <v>308</v>
      </c>
      <c r="DX318" s="84" t="str">
        <f aca="false">IF(ISBLANK($C318),"",IF(ISNUMBER(DT318),DT318+ROW($B318)/1000,""))</f>
        <v/>
      </c>
      <c r="DY318" s="84" t="str">
        <f aca="false">IF(ISNUMBER(DX318), RANK(DX318,DX$11:DX$510,1), "")</f>
        <v/>
      </c>
      <c r="DZ318" s="84" t="str">
        <f aca="false">IF(ISBLANK($C318),
    "",
    $B318
)</f>
        <v/>
      </c>
      <c r="EA318" s="84" t="str">
        <f aca="false">IF(ISBLANK($C318),
    "",
    $C318
)</f>
        <v/>
      </c>
      <c r="EB318" s="84" t="str">
        <f aca="false">IF(ISBLANK($C318),
    "",
    $D318
)</f>
        <v/>
      </c>
      <c r="EC318" s="84" t="str">
        <f aca="false">IF(ISBLANK($C318),"",$DQ318)</f>
        <v/>
      </c>
      <c r="ED318" s="86" t="str">
        <f aca="false">DP318</f>
        <v/>
      </c>
      <c r="EE318" s="84" t="str">
        <f aca="false">IF(ISBLANK($C318),
    "",
    DS318
)</f>
        <v/>
      </c>
      <c r="EF318" s="87" t="str">
        <f aca="false">IF(DW318&gt;DV$10,
    "",
    VLOOKUP(DW318,DY$11:EE816,7,FALSE())
)</f>
        <v/>
      </c>
      <c r="EG318" s="88" t="str">
        <f aca="false">IF(DW318&gt;DV$10,
    "",
    VLOOKUP(DW318,DY$11:EE816,2,FALSE())
)</f>
        <v/>
      </c>
      <c r="EH318" s="88" t="str">
        <f aca="false">IF(DW318&gt;DV$10,
    "",
    VLOOKUP(DW318,DY$11:EE816,3,FALSE())
)</f>
        <v/>
      </c>
      <c r="EI318" s="88" t="str">
        <f aca="false">IF(DW318&gt;DV$10,
    "",
    VLOOKUP(DW318,DY$11:EE816,4,FALSE())
)</f>
        <v/>
      </c>
      <c r="EJ318" s="89" t="str">
        <f aca="false">IF(DW318&gt;DV$10,
    "",
    VLOOKUP(DW318,DY$11:EE816,6,FALSE())
)</f>
        <v/>
      </c>
      <c r="EK318" s="59"/>
    </row>
    <row r="319" customFormat="false" ht="15.75" hidden="false" customHeight="false" outlineLevel="0" collapsed="false">
      <c r="A319" s="3"/>
      <c r="B319" s="155"/>
      <c r="C319" s="156"/>
      <c r="D319" s="96"/>
      <c r="E319" s="157"/>
      <c r="F319" s="148"/>
      <c r="G319" s="148"/>
      <c r="H319" s="149"/>
      <c r="I319" s="150"/>
      <c r="J319" s="151"/>
      <c r="K319" s="151"/>
      <c r="L319" s="151"/>
      <c r="M319" s="151"/>
      <c r="N319" s="152"/>
      <c r="O319" s="103"/>
      <c r="P319" s="148"/>
      <c r="Q319" s="149"/>
      <c r="R319" s="150"/>
      <c r="S319" s="151"/>
      <c r="T319" s="151"/>
      <c r="U319" s="151"/>
      <c r="V319" s="151"/>
      <c r="W319" s="152"/>
      <c r="X319" s="103"/>
      <c r="Y319" s="148"/>
      <c r="Z319" s="149"/>
      <c r="AA319" s="150"/>
      <c r="AB319" s="151"/>
      <c r="AC319" s="151"/>
      <c r="AD319" s="151"/>
      <c r="AE319" s="151"/>
      <c r="AF319" s="152"/>
      <c r="AG319" s="104"/>
      <c r="AH319" s="150"/>
      <c r="AI319" s="73"/>
      <c r="AJ319" s="73" t="str">
        <f aca="false">IF(ISBLANK($C319),
  "",
IF(E319=Constants!$B$7,
  TRUE(),
IF(E319=Constants!$B$8,
  FALSE(),
  TRUE()
)))</f>
        <v/>
      </c>
      <c r="AK319" s="74" t="str">
        <f aca="false">IF(ISBLANK($C319),"",IF(F319=Constants!$B$8,FALSE(),TRUE()))</f>
        <v/>
      </c>
      <c r="AL319" s="74" t="str">
        <f aca="false">IF(ISBLANK($C319),"",COUNTA($G319:$O319)&gt;0)</f>
        <v/>
      </c>
      <c r="AM319" s="74" t="str">
        <f aca="false">IF(OR(ISBLANK($C319),$AL319&lt;&gt;TRUE()),"",IF(ISBLANK(G319),Constants!$B$27,MAX(0,G319)))</f>
        <v/>
      </c>
      <c r="AN319" s="74" t="str">
        <f aca="false">IF(OR(ISBLANK($C319),$AL319&lt;&gt;TRUE()),"",IF(ISBLANK(H319),Constants!$B$28,MAX(0,H319)))</f>
        <v/>
      </c>
      <c r="AO319" s="74" t="str">
        <f aca="false">IF(OR(ISBLANK($C319),$AL319&lt;&gt;TRUE()),"",IF(J319=Constants!$B$7,TRUE(),IF(J319=Constants!$B$8,FALSE(),TRUE())))</f>
        <v/>
      </c>
      <c r="AP319" s="74" t="str">
        <f aca="false">IF(OR(ISBLANK($C319),$AL319&lt;&gt;TRUE()),"",IF(I319=Constants!$B$7,TRUE(),IF(I319=Constants!$B$8,FALSE(),TRUE())))</f>
        <v/>
      </c>
      <c r="AQ319" s="74" t="str">
        <f aca="false">IF(OR(ISBLANK($C319),$AL319&lt;&gt;TRUE()),"",IF(K319=Constants!$B$33,TRUE(),IF(K319=Constants!$B$34,FALSE(),IF(AND(ISNUMBER(O319),OR(ISBLANK(N319),N319=0)),TRUE(),IF(AND(ISBLANK(O319),ISNUMBER(N319),N319&lt;&gt;0),FALSE(),"")))))</f>
        <v/>
      </c>
      <c r="AR319" s="74" t="str">
        <f aca="false">IF(OR(ISBLANK($C319),$AL319&lt;&gt;TRUE()),"",IF(ISBLANK(L319),Constants!$B$35,MAX(0,MIN(Constants!$B$31,L319))))</f>
        <v/>
      </c>
      <c r="AS319" s="74" t="str">
        <f aca="false">IF(OR(ISBLANK($C319),$AL319&lt;&gt;TRUE()),"",IF(ISBLANK(M319),Constants!$B$35,MAX(0,MIN(Constants!$B$32,M319))))</f>
        <v/>
      </c>
      <c r="AT319" s="74" t="str">
        <f aca="false">IF(ISBLANK($C319),"",COUNTA($P319:$X319)&gt;0)</f>
        <v/>
      </c>
      <c r="AU319" s="74" t="str">
        <f aca="false">IF(OR(ISBLANK($C319),$AT319&lt;&gt;TRUE()),"",IF(ISBLANK(P319),Constants!$B$27,MAX(0,P319)))</f>
        <v/>
      </c>
      <c r="AV319" s="74" t="str">
        <f aca="false">IF(OR(ISBLANK($C319),$AT319&lt;&gt;TRUE()),"",IF(ISBLANK(Q319),Constants!$B$28,MAX(0,Q319)))</f>
        <v/>
      </c>
      <c r="AW319" s="74" t="str">
        <f aca="false">IF(OR(ISBLANK($C319),$AT319&lt;&gt;TRUE()),"",IF(S319=Constants!$B$7,TRUE(),IF(S319=Constants!$B$8,FALSE(),TRUE())))</f>
        <v/>
      </c>
      <c r="AX319" s="74" t="str">
        <f aca="false">IF(OR(ISBLANK($C319),$AT319&lt;&gt;TRUE()),"",IF(R319=Constants!$B$7,TRUE(),IF(R319=Constants!$B$8,FALSE(),TRUE())))</f>
        <v/>
      </c>
      <c r="AY319" s="74" t="str">
        <f aca="false">IF(OR(ISBLANK($C319),$AT319&lt;&gt;TRUE()),"",IF(T319=Constants!$B$33,TRUE(),IF(T319=Constants!$B$34,FALSE(),IF(AND(ISNUMBER(X319),OR(ISBLANK(W319),W319=0)),TRUE(),IF(AND(ISBLANK(X319),ISNUMBER(W319),W319&lt;&gt;0),FALSE(),"")))))</f>
        <v/>
      </c>
      <c r="AZ319" s="74" t="str">
        <f aca="false">IF(OR(ISBLANK($C319),$AT319&lt;&gt;TRUE()),"",IF(ISBLANK(U319),Constants!$B$35,MAX(0,MIN(Constants!$B$31,U319))))</f>
        <v/>
      </c>
      <c r="BA319" s="74" t="str">
        <f aca="false">IF(OR(ISBLANK($C319),$AT319&lt;&gt;TRUE()),"",IF(ISBLANK(V319),Constants!$B$35,MAX(0,MIN(Constants!$B$32,V319))))</f>
        <v/>
      </c>
      <c r="BB319" s="74" t="str">
        <f aca="false">IF(ISBLANK($C319),"",COUNTA($Y319:$AG319)&gt;0)</f>
        <v/>
      </c>
      <c r="BC319" s="74" t="str">
        <f aca="false">IF(OR(ISBLANK($C319),$BB319&lt;&gt;TRUE()),"",IF(ISBLANK(Y319),Constants!$B$27,MAX(0,Y319)))</f>
        <v/>
      </c>
      <c r="BD319" s="74" t="str">
        <f aca="false">IF(OR(ISBLANK($C319),$BB319&lt;&gt;TRUE()),"",IF(ISBLANK(Z319),Constants!$B$28,MAX(0,Z319)))</f>
        <v/>
      </c>
      <c r="BE319" s="74" t="str">
        <f aca="false">IF(OR(ISBLANK($C319),$BB319&lt;&gt;TRUE()),"",IF(AB319=Constants!$B$7,TRUE(),IF(AB319=Constants!$B$8,FALSE(),TRUE())))</f>
        <v/>
      </c>
      <c r="BF319" s="74" t="str">
        <f aca="false">IF(OR(ISBLANK($C319),$BB319&lt;&gt;TRUE()),"",IF(AA319=Constants!$B$7,TRUE(),IF(AA319=Constants!$B$8,FALSE(),TRUE())))</f>
        <v/>
      </c>
      <c r="BG319" s="74" t="str">
        <f aca="false">IF(OR(ISBLANK($C319),$BB319&lt;&gt;TRUE()),"",IF(AC319=Constants!$B$33,TRUE(),IF(AC319=Constants!$B$34,FALSE(),IF(AND(ISNUMBER(AG319),OR(ISBLANK(AF319),AF319=0)),TRUE(),IF(AND(ISBLANK(AG319),ISNUMBER(AF319),AF319&lt;&gt;0),FALSE(),"")))))</f>
        <v/>
      </c>
      <c r="BH319" s="74" t="str">
        <f aca="false">IF(OR(ISBLANK($C319),$BB319&lt;&gt;TRUE()),"",IF(ISBLANK(AD319),Constants!$B$35,MAX(0,MIN(Constants!$B$31,AD319))))</f>
        <v/>
      </c>
      <c r="BI319" s="74" t="str">
        <f aca="false">IF(OR(ISBLANK($C319),$BB319&lt;&gt;TRUE()),"",IF(ISBLANK(AE319),Constants!$B$35,MAX(0,MIN(Constants!$B$32,AE319))))</f>
        <v/>
      </c>
      <c r="BJ319" s="75" t="str">
        <f aca="false">IF(ISBLANK($C319),
  "",
IF(AH319=Constants!$B$7,
  TRUE(),
IF(AH319=Constants!$B$8,
  FALSE(),
  FALSE()
)))</f>
        <v/>
      </c>
      <c r="BK319" s="74" t="str">
        <f aca="false">IF(ISBLANK($C319),"",IF($BJ319,Constants!$B$9,IF(COUNTA($E319:$AH319)=0,Constants!$B$10,IF(NOT($AK319),Constants!$B$11,IF(AND(NOT(ISNUMBER($BM319)),COUNTA($O319,$X319,$AG319)&gt;0),Constants!$B$13,Constants!$B$12)))))</f>
        <v/>
      </c>
      <c r="BL319" s="74" t="str">
        <f aca="false">IF(ISBLANK($C319),"",IF($BK319&lt;&gt;Constants!$B$12,$BK319,Constants!$B$4))</f>
        <v/>
      </c>
      <c r="BM319" s="73" t="str">
        <f aca="false">IF(OR(ISBLANK($D$8), NOT(ISNUMBER($D$8))), Constants!$B$17,$D$8)</f>
        <v>ERROR: Set Target Time in cell D8</v>
      </c>
      <c r="BN319" s="73" t="str">
        <f aca="false">IF(OR($BK319&lt;&gt;Constants!$B$12,$AL319&lt;&gt;TRUE()),"",IF(NOT($AO319),TRUE(),IF($AQ319="","",$AQ319)))</f>
        <v/>
      </c>
      <c r="BO319" s="74" t="b">
        <f aca="false">IF(BN319="",FALSE(),IF(NOT($AO319),TRUE(),IF($AQ319,ISNUMBER(O319),ISNUMBER(N319))))</f>
        <v>0</v>
      </c>
      <c r="BP319" s="76" t="str">
        <f aca="false">IF(BO319,IF($AJ319,1,Constants!$B$22)*POWER(Constants!$B$23,MAX($AM319,0))*POWER(Constants!$B$24,MAX($AN319,0)),"")</f>
        <v/>
      </c>
      <c r="BQ319" s="74" t="str">
        <f aca="false">IF(OR($BK319&lt;&gt;Constants!$B$12,NOT($BO319)),"",IF(NOT($AO319),0,Constants!$B$19*IF($AQ319,1,MAX(0,MIN(1,(Constants!$B$20-N319)/Constants!$B$20)))))</f>
        <v/>
      </c>
      <c r="BR319" s="74" t="str">
        <f aca="false">IF(BQ319="","",BQ319*IF($AP319,1,Constants!$B$25)*BP319)</f>
        <v/>
      </c>
      <c r="BS319" s="74" t="str">
        <f aca="false">IF(OR($BK319&lt;&gt;Constants!$B$12,NOT($BO319)),"",IF(NOT($AO319),0,IF(NOT($AQ319),0,MAX(0,Constants!$B$21*(1-ABS(O319-$BM319)/$BM319)))))</f>
        <v/>
      </c>
      <c r="BT319" s="74" t="str">
        <f aca="false">IF(BS319="","",BS319*BP319)</f>
        <v/>
      </c>
      <c r="BU319" s="74" t="str">
        <f aca="false">IF(OR($BK319&lt;&gt;Constants!$B$12,NOT($BO319)),"",IF(OR(NOT($AO319),NOT($AP319)),0,MIN(Constants!$B$18,(Constants!$B$29*$AR319+Constants!$B$30*$AS319)*IF($AQ319,1,MAX(0,MIN(1,(Constants!$B$20-N319)/Constants!$B$20))))))</f>
        <v/>
      </c>
      <c r="BV319" s="74" t="str">
        <f aca="false">IF(BU319="","",BU319*BP319)</f>
        <v/>
      </c>
      <c r="BW319" s="75" t="str">
        <f aca="false">IF(OR($BK319&lt;&gt;Constants!$B$12,NOT($BO319)),"",BR319+BT319+BV319)</f>
        <v/>
      </c>
      <c r="BX319" s="73" t="str">
        <f aca="false">IF(OR($BK319&lt;&gt;Constants!$B$12,$AT319&lt;&gt;TRUE()),"",IF(NOT($AW319),TRUE(),IF($AY319="","",$AY319)))</f>
        <v/>
      </c>
      <c r="BY319" s="74" t="b">
        <f aca="false">IF(BX319="",FALSE(),IF(NOT($AW319),TRUE(),IF($AY319,ISNUMBER(X319),ISNUMBER(W319))))</f>
        <v>0</v>
      </c>
      <c r="BZ319" s="76" t="str">
        <f aca="false">IF(BY319,IF($AJ319,1,Constants!$B$22)*POWER(Constants!$B$23,MAX($AU319,0))*POWER(Constants!$B$24,MAX($AV319,0)),"")</f>
        <v/>
      </c>
      <c r="CA319" s="74" t="str">
        <f aca="false">IF(OR($BK319&lt;&gt;Constants!$B$12,NOT($BY319)),"",IF(NOT($AW319),0,Constants!$B$19*IF($AY319,1,MAX(0,MIN(1,(Constants!$B$20-W319)/Constants!$B$20)))))</f>
        <v/>
      </c>
      <c r="CB319" s="74" t="str">
        <f aca="false">IF(CA319="","",CA319*IF($AX319,1,Constants!$B$25)*BZ319)</f>
        <v/>
      </c>
      <c r="CC319" s="74" t="str">
        <f aca="false">IF(OR($BK319&lt;&gt;Constants!$B$12,NOT($BY319)),"",IF(NOT($AW319),0,IF(NOT($AY319),0,MAX(0,Constants!$B$21*(1-ABS(X319-$BM319)/$BM319)))))</f>
        <v/>
      </c>
      <c r="CD319" s="74" t="str">
        <f aca="false">IF(CC319="","",CC319*BZ319)</f>
        <v/>
      </c>
      <c r="CE319" s="74" t="str">
        <f aca="false">IF(OR($BK319&lt;&gt;Constants!$B$12,NOT($BY319)),"",IF(OR(NOT($AW319),NOT($AX319)),0,MIN(Constants!$B$18,(Constants!$B$29*$AZ319+Constants!$B$30*$BA319)*IF($AY319,1,MAX(0,MIN(1,(Constants!$B$20-W319)/Constants!$B$20))))))</f>
        <v/>
      </c>
      <c r="CF319" s="74" t="str">
        <f aca="false">IF(CE319="","",CE319*BZ319)</f>
        <v/>
      </c>
      <c r="CG319" s="75" t="str">
        <f aca="false">IF(OR($BK319&lt;&gt;Constants!$B$12,NOT($BY319)),"",CB319+CD319+CF319)</f>
        <v/>
      </c>
      <c r="CH319" s="73" t="b">
        <f aca="false">IF(OR(BN319="",BX319=""),TRUE(),BN319&lt;&gt;BX319)</f>
        <v>1</v>
      </c>
      <c r="CI319" s="74" t="str">
        <f aca="false">IF(OR($BK319&lt;&gt;Constants!$B$12,$BB319&lt;&gt;TRUE(),NOT($CH319)),"",IF(NOT($BE319),TRUE(),IF($BG319="","",$BG319)))</f>
        <v/>
      </c>
      <c r="CJ319" s="74" t="b">
        <f aca="false">IF(CI319="",FALSE(),IF(NOT($BE319),TRUE(),IF($BG319,ISNUMBER(AG319),ISNUMBER(AF319))))</f>
        <v>0</v>
      </c>
      <c r="CK319" s="76" t="str">
        <f aca="false">IF(CJ319,IF($AJ319,1,Constants!$B$22)*POWER(Constants!$B$23,MAX($BC319,0))*POWER(Constants!$B$24,MAX($BD319,0)),"")</f>
        <v/>
      </c>
      <c r="CL319" s="74" t="str">
        <f aca="false">IF(OR($BK319&lt;&gt;Constants!$B$12,NOT($CJ319)),"",IF(NOT($BE319),0,Constants!$B$19*IF($BG319,1,MAX(0,MIN(1,(Constants!$B$20-AF319)/Constants!$B$20)))))</f>
        <v/>
      </c>
      <c r="CM319" s="74" t="str">
        <f aca="false">IF(CL319="","",CL319*IF($BF319,1,Constants!$B$25)*CK319)</f>
        <v/>
      </c>
      <c r="CN319" s="74" t="str">
        <f aca="false">IF(OR($BK319&lt;&gt;Constants!$B$12,NOT($CJ319)),"",IF(NOT($BE319),0,IF(NOT($BG319),0,MAX(0,Constants!$B$21*(1-ABS(AG319-$BM319)/$BM319)))))</f>
        <v/>
      </c>
      <c r="CO319" s="74" t="str">
        <f aca="false">IF(CN319="","",CN319*CK319)</f>
        <v/>
      </c>
      <c r="CP319" s="74" t="str">
        <f aca="false">IF(OR($BK319&lt;&gt;Constants!$B$12,NOT($CJ319)),"",IF(OR(NOT($BE319),NOT($BF319)),0,MIN(Constants!$B$18,(Constants!$B$29*$BH319+Constants!$B$30*$BI319)*IF($BG319,1,MAX(0,MIN(1,(Constants!$B$20-AF319)/Constants!$B$20))))))</f>
        <v/>
      </c>
      <c r="CQ319" s="74" t="str">
        <f aca="false">IF(CP319="","",CP319*CK319)</f>
        <v/>
      </c>
      <c r="CR319" s="75" t="str">
        <f aca="false">IF(OR($BK319&lt;&gt;Constants!$B$12,NOT($CJ319)),"",CM319+CO319+CQ319)</f>
        <v/>
      </c>
      <c r="CS319" s="73" t="str">
        <f aca="false">IF(OR($BK319&lt;&gt;Constants!$B$12,ISBLANK($C319)),"",BW319)</f>
        <v/>
      </c>
      <c r="CT319" s="74" t="str">
        <f aca="false">IF(OR($BK319&lt;&gt;Constants!$B$12,ISBLANK($C319)),"",CG319)</f>
        <v/>
      </c>
      <c r="CU319" s="75" t="str">
        <f aca="false">IF(OR($BK319&lt;&gt;Constants!$B$12,ISBLANK($C319)),"",CR319)</f>
        <v/>
      </c>
      <c r="CV319" s="74" t="str">
        <f aca="false">IF(OR($BK319&lt;&gt;Constants!$B$12,ISBLANK($C319)),"",IF(COUNT(CS319:CU319)=0,0,MAX(CS319:CU319)))</f>
        <v/>
      </c>
      <c r="CW319" s="74" t="str">
        <f aca="false">IF($BK319&lt;&gt;Constants!$B$12,"",CV319)</f>
        <v/>
      </c>
      <c r="CX319" s="74" t="str">
        <f aca="false">IF(ISNUMBER(CW319), RANK(CW319,$CW$11:$CW$510), "")</f>
        <v/>
      </c>
      <c r="CY319" s="73" t="str">
        <f aca="false">IF(OR($BK319&lt;&gt;Constants!$B$12,ISBLANK($C319)),"",MAX(BT319,CD319,CO319))</f>
        <v/>
      </c>
      <c r="CZ319" s="74" t="str">
        <f aca="false">IF(ISNUMBER(CY319), RANK(CY319,CY$11:CY$510), "")</f>
        <v/>
      </c>
      <c r="DA319" s="74" t="str">
        <f aca="false">IF(OR($BK319&lt;&gt;Constants!$B$12,ISBLANK($C319)),"",MAX(AM319,AU319,IF($CH319,BC319,0)))</f>
        <v/>
      </c>
      <c r="DB319" s="74" t="str">
        <f aca="false">IF(ISNUMBER(DA319), RANK(DA319,DA$11:DA$510,1), "")</f>
        <v/>
      </c>
      <c r="DC319" s="74" t="str">
        <f aca="false">IF(OR($BK319&lt;&gt;Constants!$B$12,ISBLANK($C319)),"",MAX(BV319,CF319,CQ319))</f>
        <v/>
      </c>
      <c r="DD319" s="74" t="str">
        <f aca="false">IF(ISNUMBER(DC319),RANK(DC319,DC$11:DC$510),"")</f>
        <v/>
      </c>
      <c r="DE319" s="77" t="str">
        <f aca="false">IFERROR(IF(OR($BK319&lt;&gt;Constants!$B$12, ISBLANK($C319)),"",LARGE(CS319:CU319,2)), 0)</f>
        <v/>
      </c>
      <c r="DF319" s="75" t="str">
        <f aca="false">IF(ISNUMBER(DE319), RANK(DE319,DE$11:DE$510), "")</f>
        <v/>
      </c>
      <c r="DG319" s="74" t="str">
        <f aca="false">IF(ISBLANK($C319),"",IF(BK319=Constants!$B$12,RANK($CX319, $CX$11:$CX$510, 1)+
SUMPRODUCT(--($CX$11:$CX$510=$CX319),--($CZ319&gt;$CZ$11:$CZ$510))+
SUMPRODUCT(--($CX$11:$CX$510=$CX319),--($CZ319=$CZ$11:$CZ$510),--($DB319&gt;$DB$11:$DB$510))+
SUMPRODUCT(--($CX$11:$CX$510=$CX319),--($CZ319=$CZ$11:$CZ$510),--($DB319=$DB$11:$DB$510), --($DD319&gt;$DD$11:$DD$510))+
SUMPRODUCT(--($CX$11:$CX$510=$CX319),--($CZ319=$CZ$11:$CZ$510),--($DB319=$DB$11:$DB$510), --($DD319=$DD$11:$DD$510), --($DF319&gt;$DF$11:$DF$510))
,BK319)
)</f>
        <v/>
      </c>
      <c r="DH319" s="74" t="str">
        <f aca="false">IF(ISBLANK(C319),"",IF(BK319&lt;&gt;Constants!$B$12, BK319, CX319-DG319))</f>
        <v/>
      </c>
      <c r="DI319" s="75"/>
      <c r="DJ319" s="78"/>
      <c r="DK319" s="79" t="str">
        <f aca="false">IF(ISBLANK($C319),"",IF($BK319=Constants!$B$13,$BM319,""))</f>
        <v/>
      </c>
      <c r="DL319" s="78" t="str">
        <f aca="false">IF(ISBLANK($C319),"",IF($BK319&lt;&gt;Constants!$B$12,"",IF(COUNT($CS319:$CU319)=0,"",MATCH($CV319,$CS319:$CU319,0))))</f>
        <v/>
      </c>
      <c r="DM319" s="80" t="str">
        <f aca="false">IF(ISNUMBER($DL319),CHOOSE($DL319,$BR319,$CB319,$CM319),"")</f>
        <v/>
      </c>
      <c r="DN319" s="80" t="str">
        <f aca="false">IF(ISNUMBER($DL319),CHOOSE($DL319,$BT319,$CD319,$CO319),"")</f>
        <v/>
      </c>
      <c r="DO319" s="80" t="str">
        <f aca="false">IF(ISNUMBER($DL319),CHOOSE($DL319,$BV319,$CF319,$CQ319),"")</f>
        <v/>
      </c>
      <c r="DP319" s="81" t="str">
        <f aca="false">IF(ISBLANK(C319),"",IF(BK319&lt;&gt;Constants!$B$12, BK319 ,CW319))</f>
        <v/>
      </c>
      <c r="DQ319" s="82" t="str">
        <f aca="false">IF(ISBLANK($C319),"",IF($BK319&lt;&gt;Constants!$B$12,$BK319,$BL319))</f>
        <v/>
      </c>
      <c r="DR319" s="82" t="str">
        <f aca="false">IF(ISBLANK(C319),"",DH319)</f>
        <v/>
      </c>
      <c r="DS319" s="82" t="str">
        <f aca="false">IF(ISBLANK(C319),"",DG319)</f>
        <v/>
      </c>
      <c r="DT319" s="83" t="str">
        <f aca="false">IF(ISBLANK(C319),
  "",
IF(DS319=Constants!$B$9,COUNTA($C$11:$C510)+2,IF(DS319=Constants!$B$10,COUNTA($C$11:$C510)+1,IF(DS319=Constants!$B$11,COUNTA($C$11:$C510),DS319))))</f>
        <v/>
      </c>
      <c r="DU319" s="3"/>
      <c r="DV319" s="84" t="n">
        <f aca="false">IF(OR(ISNUMBER(DS319),DS319="DQ",DS319="P",DS319="NS"),
    1,
    0
)</f>
        <v>0</v>
      </c>
      <c r="DW319" s="84" t="n">
        <v>309</v>
      </c>
      <c r="DX319" s="84" t="str">
        <f aca="false">IF(ISBLANK($C319),"",IF(ISNUMBER(DT319),DT319+ROW($B319)/1000,""))</f>
        <v/>
      </c>
      <c r="DY319" s="84" t="str">
        <f aca="false">IF(ISNUMBER(DX319), RANK(DX319,DX$11:DX$510,1), "")</f>
        <v/>
      </c>
      <c r="DZ319" s="84" t="str">
        <f aca="false">IF(ISBLANK($C319),
    "",
    $B319
)</f>
        <v/>
      </c>
      <c r="EA319" s="84" t="str">
        <f aca="false">IF(ISBLANK($C319),
    "",
    $C319
)</f>
        <v/>
      </c>
      <c r="EB319" s="84" t="str">
        <f aca="false">IF(ISBLANK($C319),
    "",
    $D319
)</f>
        <v/>
      </c>
      <c r="EC319" s="84" t="str">
        <f aca="false">IF(ISBLANK($C319),"",$DQ319)</f>
        <v/>
      </c>
      <c r="ED319" s="86" t="str">
        <f aca="false">DP319</f>
        <v/>
      </c>
      <c r="EE319" s="84" t="str">
        <f aca="false">IF(ISBLANK($C319),
    "",
    DS319
)</f>
        <v/>
      </c>
      <c r="EF319" s="87" t="str">
        <f aca="false">IF(DW319&gt;DV$10,
    "",
    VLOOKUP(DW319,DY$11:EE817,7,FALSE())
)</f>
        <v/>
      </c>
      <c r="EG319" s="88" t="str">
        <f aca="false">IF(DW319&gt;DV$10,
    "",
    VLOOKUP(DW319,DY$11:EE817,2,FALSE())
)</f>
        <v/>
      </c>
      <c r="EH319" s="88" t="str">
        <f aca="false">IF(DW319&gt;DV$10,
    "",
    VLOOKUP(DW319,DY$11:EE817,3,FALSE())
)</f>
        <v/>
      </c>
      <c r="EI319" s="88" t="str">
        <f aca="false">IF(DW319&gt;DV$10,
    "",
    VLOOKUP(DW319,DY$11:EE817,4,FALSE())
)</f>
        <v/>
      </c>
      <c r="EJ319" s="89" t="str">
        <f aca="false">IF(DW319&gt;DV$10,
    "",
    VLOOKUP(DW319,DY$11:EE817,6,FALSE())
)</f>
        <v/>
      </c>
      <c r="EK319" s="59"/>
    </row>
    <row r="320" customFormat="false" ht="15.75" hidden="false" customHeight="false" outlineLevel="0" collapsed="false">
      <c r="A320" s="3"/>
      <c r="B320" s="153"/>
      <c r="C320" s="154"/>
      <c r="D320" s="135"/>
      <c r="E320" s="158"/>
      <c r="F320" s="137"/>
      <c r="G320" s="137"/>
      <c r="H320" s="138"/>
      <c r="I320" s="139"/>
      <c r="J320" s="140"/>
      <c r="K320" s="140"/>
      <c r="L320" s="140"/>
      <c r="M320" s="140"/>
      <c r="N320" s="141"/>
      <c r="O320" s="142"/>
      <c r="P320" s="137"/>
      <c r="Q320" s="138"/>
      <c r="R320" s="139"/>
      <c r="S320" s="140"/>
      <c r="T320" s="140"/>
      <c r="U320" s="140"/>
      <c r="V320" s="140"/>
      <c r="W320" s="141"/>
      <c r="X320" s="142"/>
      <c r="Y320" s="137"/>
      <c r="Z320" s="138"/>
      <c r="AA320" s="139"/>
      <c r="AB320" s="140"/>
      <c r="AC320" s="140"/>
      <c r="AD320" s="140"/>
      <c r="AE320" s="140"/>
      <c r="AF320" s="141"/>
      <c r="AG320" s="143"/>
      <c r="AH320" s="139"/>
      <c r="AI320" s="116"/>
      <c r="AJ320" s="116" t="str">
        <f aca="false">IF(ISBLANK($C320),
  "",
IF(E320=Constants!$B$7,
  TRUE(),
IF(E320=Constants!$B$8,
  FALSE(),
  TRUE()
)))</f>
        <v/>
      </c>
      <c r="AK320" s="117" t="str">
        <f aca="false">IF(ISBLANK($C320),"",IF(F320=Constants!$B$8,FALSE(),TRUE()))</f>
        <v/>
      </c>
      <c r="AL320" s="117" t="str">
        <f aca="false">IF(ISBLANK($C320),"",COUNTA($G320:$O320)&gt;0)</f>
        <v/>
      </c>
      <c r="AM320" s="117" t="str">
        <f aca="false">IF(OR(ISBLANK($C320),$AL320&lt;&gt;TRUE()),"",IF(ISBLANK(G320),Constants!$B$27,MAX(0,G320)))</f>
        <v/>
      </c>
      <c r="AN320" s="117" t="str">
        <f aca="false">IF(OR(ISBLANK($C320),$AL320&lt;&gt;TRUE()),"",IF(ISBLANK(H320),Constants!$B$28,MAX(0,H320)))</f>
        <v/>
      </c>
      <c r="AO320" s="117" t="str">
        <f aca="false">IF(OR(ISBLANK($C320),$AL320&lt;&gt;TRUE()),"",IF(J320=Constants!$B$7,TRUE(),IF(J320=Constants!$B$8,FALSE(),TRUE())))</f>
        <v/>
      </c>
      <c r="AP320" s="117" t="str">
        <f aca="false">IF(OR(ISBLANK($C320),$AL320&lt;&gt;TRUE()),"",IF(I320=Constants!$B$7,TRUE(),IF(I320=Constants!$B$8,FALSE(),TRUE())))</f>
        <v/>
      </c>
      <c r="AQ320" s="117" t="str">
        <f aca="false">IF(OR(ISBLANK($C320),$AL320&lt;&gt;TRUE()),"",IF(K320=Constants!$B$33,TRUE(),IF(K320=Constants!$B$34,FALSE(),IF(AND(ISNUMBER(O320),OR(ISBLANK(N320),N320=0)),TRUE(),IF(AND(ISBLANK(O320),ISNUMBER(N320),N320&lt;&gt;0),FALSE(),"")))))</f>
        <v/>
      </c>
      <c r="AR320" s="117" t="str">
        <f aca="false">IF(OR(ISBLANK($C320),$AL320&lt;&gt;TRUE()),"",IF(ISBLANK(L320),Constants!$B$35,MAX(0,MIN(Constants!$B$31,L320))))</f>
        <v/>
      </c>
      <c r="AS320" s="117" t="str">
        <f aca="false">IF(OR(ISBLANK($C320),$AL320&lt;&gt;TRUE()),"",IF(ISBLANK(M320),Constants!$B$35,MAX(0,MIN(Constants!$B$32,M320))))</f>
        <v/>
      </c>
      <c r="AT320" s="117" t="str">
        <f aca="false">IF(ISBLANK($C320),"",COUNTA($P320:$X320)&gt;0)</f>
        <v/>
      </c>
      <c r="AU320" s="117" t="str">
        <f aca="false">IF(OR(ISBLANK($C320),$AT320&lt;&gt;TRUE()),"",IF(ISBLANK(P320),Constants!$B$27,MAX(0,P320)))</f>
        <v/>
      </c>
      <c r="AV320" s="117" t="str">
        <f aca="false">IF(OR(ISBLANK($C320),$AT320&lt;&gt;TRUE()),"",IF(ISBLANK(Q320),Constants!$B$28,MAX(0,Q320)))</f>
        <v/>
      </c>
      <c r="AW320" s="117" t="str">
        <f aca="false">IF(OR(ISBLANK($C320),$AT320&lt;&gt;TRUE()),"",IF(S320=Constants!$B$7,TRUE(),IF(S320=Constants!$B$8,FALSE(),TRUE())))</f>
        <v/>
      </c>
      <c r="AX320" s="117" t="str">
        <f aca="false">IF(OR(ISBLANK($C320),$AT320&lt;&gt;TRUE()),"",IF(R320=Constants!$B$7,TRUE(),IF(R320=Constants!$B$8,FALSE(),TRUE())))</f>
        <v/>
      </c>
      <c r="AY320" s="117" t="str">
        <f aca="false">IF(OR(ISBLANK($C320),$AT320&lt;&gt;TRUE()),"",IF(T320=Constants!$B$33,TRUE(),IF(T320=Constants!$B$34,FALSE(),IF(AND(ISNUMBER(X320),OR(ISBLANK(W320),W320=0)),TRUE(),IF(AND(ISBLANK(X320),ISNUMBER(W320),W320&lt;&gt;0),FALSE(),"")))))</f>
        <v/>
      </c>
      <c r="AZ320" s="117" t="str">
        <f aca="false">IF(OR(ISBLANK($C320),$AT320&lt;&gt;TRUE()),"",IF(ISBLANK(U320),Constants!$B$35,MAX(0,MIN(Constants!$B$31,U320))))</f>
        <v/>
      </c>
      <c r="BA320" s="117" t="str">
        <f aca="false">IF(OR(ISBLANK($C320),$AT320&lt;&gt;TRUE()),"",IF(ISBLANK(V320),Constants!$B$35,MAX(0,MIN(Constants!$B$32,V320))))</f>
        <v/>
      </c>
      <c r="BB320" s="117" t="str">
        <f aca="false">IF(ISBLANK($C320),"",COUNTA($Y320:$AG320)&gt;0)</f>
        <v/>
      </c>
      <c r="BC320" s="117" t="str">
        <f aca="false">IF(OR(ISBLANK($C320),$BB320&lt;&gt;TRUE()),"",IF(ISBLANK(Y320),Constants!$B$27,MAX(0,Y320)))</f>
        <v/>
      </c>
      <c r="BD320" s="117" t="str">
        <f aca="false">IF(OR(ISBLANK($C320),$BB320&lt;&gt;TRUE()),"",IF(ISBLANK(Z320),Constants!$B$28,MAX(0,Z320)))</f>
        <v/>
      </c>
      <c r="BE320" s="117" t="str">
        <f aca="false">IF(OR(ISBLANK($C320),$BB320&lt;&gt;TRUE()),"",IF(AB320=Constants!$B$7,TRUE(),IF(AB320=Constants!$B$8,FALSE(),TRUE())))</f>
        <v/>
      </c>
      <c r="BF320" s="117" t="str">
        <f aca="false">IF(OR(ISBLANK($C320),$BB320&lt;&gt;TRUE()),"",IF(AA320=Constants!$B$7,TRUE(),IF(AA320=Constants!$B$8,FALSE(),TRUE())))</f>
        <v/>
      </c>
      <c r="BG320" s="117" t="str">
        <f aca="false">IF(OR(ISBLANK($C320),$BB320&lt;&gt;TRUE()),"",IF(AC320=Constants!$B$33,TRUE(),IF(AC320=Constants!$B$34,FALSE(),IF(AND(ISNUMBER(AG320),OR(ISBLANK(AF320),AF320=0)),TRUE(),IF(AND(ISBLANK(AG320),ISNUMBER(AF320),AF320&lt;&gt;0),FALSE(),"")))))</f>
        <v/>
      </c>
      <c r="BH320" s="117" t="str">
        <f aca="false">IF(OR(ISBLANK($C320),$BB320&lt;&gt;TRUE()),"",IF(ISBLANK(AD320),Constants!$B$35,MAX(0,MIN(Constants!$B$31,AD320))))</f>
        <v/>
      </c>
      <c r="BI320" s="117" t="str">
        <f aca="false">IF(OR(ISBLANK($C320),$BB320&lt;&gt;TRUE()),"",IF(ISBLANK(AE320),Constants!$B$35,MAX(0,MIN(Constants!$B$32,AE320))))</f>
        <v/>
      </c>
      <c r="BJ320" s="118" t="str">
        <f aca="false">IF(ISBLANK($C320),
  "",
IF(AH320=Constants!$B$7,
  TRUE(),
IF(AH320=Constants!$B$8,
  FALSE(),
  FALSE()
)))</f>
        <v/>
      </c>
      <c r="BK320" s="117" t="str">
        <f aca="false">IF(ISBLANK($C320),"",IF($BJ320,Constants!$B$9,IF(COUNTA($E320:$AH320)=0,Constants!$B$10,IF(NOT($AK320),Constants!$B$11,IF(AND(NOT(ISNUMBER($BM320)),COUNTA($O320,$X320,$AG320)&gt;0),Constants!$B$13,Constants!$B$12)))))</f>
        <v/>
      </c>
      <c r="BL320" s="117" t="str">
        <f aca="false">IF(ISBLANK($C320),"",IF($BK320&lt;&gt;Constants!$B$12,$BK320,Constants!$B$4))</f>
        <v/>
      </c>
      <c r="BM320" s="116" t="str">
        <f aca="false">IF(OR(ISBLANK($D$8), NOT(ISNUMBER($D$8))), Constants!$B$17,$D$8)</f>
        <v>ERROR: Set Target Time in cell D8</v>
      </c>
      <c r="BN320" s="119" t="str">
        <f aca="false">IF(OR($BK320&lt;&gt;Constants!$B$12,$AL320&lt;&gt;TRUE()),"",IF(NOT($AO320),TRUE(),IF($AQ320="","",$AQ320)))</f>
        <v/>
      </c>
      <c r="BO320" s="120" t="n">
        <f aca="false">IF(BN320="",FALSE(),IF(NOT($AO320),TRUE(),IF($AQ320,ISNUMBER(O320),ISNUMBER(N320))))</f>
        <v>0</v>
      </c>
      <c r="BP320" s="121" t="str">
        <f aca="false">IF(BO320,IF($AJ320,1,Constants!$B$22)*POWER(Constants!$B$23,MAX($AM320,0))*POWER(Constants!$B$24,MAX($AN320,0)),"")</f>
        <v/>
      </c>
      <c r="BQ320" s="117" t="str">
        <f aca="false">IF(OR($BK320&lt;&gt;Constants!$B$12,NOT($BO320)),"",IF(NOT($AO320),0,Constants!$B$19*IF($AQ320,1,MAX(0,MIN(1,(Constants!$B$20-N320)/Constants!$B$20)))))</f>
        <v/>
      </c>
      <c r="BR320" s="117" t="str">
        <f aca="false">IF(BQ320="","",BQ320*IF($AP320,1,Constants!$B$25)*BP320)</f>
        <v/>
      </c>
      <c r="BS320" s="117" t="str">
        <f aca="false">IF(OR($BK320&lt;&gt;Constants!$B$12,NOT($BO320)),"",IF(NOT($AO320),0,IF(NOT($AQ320),0,MAX(0,Constants!$B$21*(1-ABS(O320-$BM320)/$BM320)))))</f>
        <v/>
      </c>
      <c r="BT320" s="117" t="str">
        <f aca="false">IF(BS320="","",BS320*BP320)</f>
        <v/>
      </c>
      <c r="BU320" s="117" t="str">
        <f aca="false">IF(OR($BK320&lt;&gt;Constants!$B$12,NOT($BO320)),"",IF(OR(NOT($AO320),NOT($AP320)),0,MIN(Constants!$B$18,(Constants!$B$29*$AR320+Constants!$B$30*$AS320)*IF($AQ320,1,MAX(0,MIN(1,(Constants!$B$20-N320)/Constants!$B$20))))))</f>
        <v/>
      </c>
      <c r="BV320" s="117" t="str">
        <f aca="false">IF(BU320="","",BU320*BP320)</f>
        <v/>
      </c>
      <c r="BW320" s="122" t="str">
        <f aca="false">IF(OR($BK320&lt;&gt;Constants!$B$12,NOT($BO320)),"",BR320+BT320+BV320)</f>
        <v/>
      </c>
      <c r="BX320" s="119" t="str">
        <f aca="false">IF(OR($BK320&lt;&gt;Constants!$B$12,$AT320&lt;&gt;TRUE()),"",IF(NOT($AW320),TRUE(),IF($AY320="","",$AY320)))</f>
        <v/>
      </c>
      <c r="BY320" s="120" t="n">
        <f aca="false">IF(BX320="",FALSE(),IF(NOT($AW320),TRUE(),IF($AY320,ISNUMBER(X320),ISNUMBER(W320))))</f>
        <v>0</v>
      </c>
      <c r="BZ320" s="121" t="str">
        <f aca="false">IF(BY320,IF($AJ320,1,Constants!$B$22)*POWER(Constants!$B$23,MAX($AU320,0))*POWER(Constants!$B$24,MAX($AV320,0)),"")</f>
        <v/>
      </c>
      <c r="CA320" s="117" t="str">
        <f aca="false">IF(OR($BK320&lt;&gt;Constants!$B$12,NOT($BY320)),"",IF(NOT($AW320),0,Constants!$B$19*IF($AY320,1,MAX(0,MIN(1,(Constants!$B$20-W320)/Constants!$B$20)))))</f>
        <v/>
      </c>
      <c r="CB320" s="117" t="str">
        <f aca="false">IF(CA320="","",CA320*IF($AX320,1,Constants!$B$25)*BZ320)</f>
        <v/>
      </c>
      <c r="CC320" s="117" t="str">
        <f aca="false">IF(OR($BK320&lt;&gt;Constants!$B$12,NOT($BY320)),"",IF(NOT($AW320),0,IF(NOT($AY320),0,MAX(0,Constants!$B$21*(1-ABS(X320-$BM320)/$BM320)))))</f>
        <v/>
      </c>
      <c r="CD320" s="117" t="str">
        <f aca="false">IF(CC320="","",CC320*BZ320)</f>
        <v/>
      </c>
      <c r="CE320" s="117" t="str">
        <f aca="false">IF(OR($BK320&lt;&gt;Constants!$B$12,NOT($BY320)),"",IF(OR(NOT($AW320),NOT($AX320)),0,MIN(Constants!$B$18,(Constants!$B$29*$AZ320+Constants!$B$30*$BA320)*IF($AY320,1,MAX(0,MIN(1,(Constants!$B$20-W320)/Constants!$B$20))))))</f>
        <v/>
      </c>
      <c r="CF320" s="117" t="str">
        <f aca="false">IF(CE320="","",CE320*BZ320)</f>
        <v/>
      </c>
      <c r="CG320" s="122" t="str">
        <f aca="false">IF(OR($BK320&lt;&gt;Constants!$B$12,NOT($BY320)),"",CB320+CD320+CF320)</f>
        <v/>
      </c>
      <c r="CH320" s="119" t="n">
        <f aca="false">IF(OR(BN320="",BX320=""),TRUE(),BN320&lt;&gt;BX320)</f>
        <v>1</v>
      </c>
      <c r="CI320" s="117" t="str">
        <f aca="false">IF(OR($BK320&lt;&gt;Constants!$B$12,$BB320&lt;&gt;TRUE(),NOT($CH320)),"",IF(NOT($BE320),TRUE(),IF($BG320="","",$BG320)))</f>
        <v/>
      </c>
      <c r="CJ320" s="120" t="n">
        <f aca="false">IF(CI320="",FALSE(),IF(NOT($BE320),TRUE(),IF($BG320,ISNUMBER(AG320),ISNUMBER(AF320))))</f>
        <v>0</v>
      </c>
      <c r="CK320" s="121" t="str">
        <f aca="false">IF(CJ320,IF($AJ320,1,Constants!$B$22)*POWER(Constants!$B$23,MAX($BC320,0))*POWER(Constants!$B$24,MAX($BD320,0)),"")</f>
        <v/>
      </c>
      <c r="CL320" s="117" t="str">
        <f aca="false">IF(OR($BK320&lt;&gt;Constants!$B$12,NOT($CJ320)),"",IF(NOT($BE320),0,Constants!$B$19*IF($BG320,1,MAX(0,MIN(1,(Constants!$B$20-AF320)/Constants!$B$20)))))</f>
        <v/>
      </c>
      <c r="CM320" s="117" t="str">
        <f aca="false">IF(CL320="","",CL320*IF($BF320,1,Constants!$B$25)*CK320)</f>
        <v/>
      </c>
      <c r="CN320" s="117" t="str">
        <f aca="false">IF(OR($BK320&lt;&gt;Constants!$B$12,NOT($CJ320)),"",IF(NOT($BE320),0,IF(NOT($BG320),0,MAX(0,Constants!$B$21*(1-ABS(AG320-$BM320)/$BM320)))))</f>
        <v/>
      </c>
      <c r="CO320" s="117" t="str">
        <f aca="false">IF(CN320="","",CN320*CK320)</f>
        <v/>
      </c>
      <c r="CP320" s="117" t="str">
        <f aca="false">IF(OR($BK320&lt;&gt;Constants!$B$12,NOT($CJ320)),"",IF(OR(NOT($BE320),NOT($BF320)),0,MIN(Constants!$B$18,(Constants!$B$29*$BH320+Constants!$B$30*$BI320)*IF($BG320,1,MAX(0,MIN(1,(Constants!$B$20-AF320)/Constants!$B$20))))))</f>
        <v/>
      </c>
      <c r="CQ320" s="117" t="str">
        <f aca="false">IF(CP320="","",CP320*CK320)</f>
        <v/>
      </c>
      <c r="CR320" s="122" t="str">
        <f aca="false">IF(OR($BK320&lt;&gt;Constants!$B$12,NOT($CJ320)),"",CM320+CO320+CQ320)</f>
        <v/>
      </c>
      <c r="CS320" s="116" t="str">
        <f aca="false">IF(OR($BK320&lt;&gt;Constants!$B$12,ISBLANK($C320)),"",BW320)</f>
        <v/>
      </c>
      <c r="CT320" s="117" t="str">
        <f aca="false">IF(OR($BK320&lt;&gt;Constants!$B$12,ISBLANK($C320)),"",CG320)</f>
        <v/>
      </c>
      <c r="CU320" s="118" t="str">
        <f aca="false">IF(OR($BK320&lt;&gt;Constants!$B$12,ISBLANK($C320)),"",CR320)</f>
        <v/>
      </c>
      <c r="CV320" s="117" t="str">
        <f aca="false">IF(OR($BK320&lt;&gt;Constants!$B$12,ISBLANK($C320)),"",IF(COUNT(CS320:CU320)=0,0,MAX(CS320:CU320)))</f>
        <v/>
      </c>
      <c r="CW320" s="117" t="str">
        <f aca="false">IF($BK320&lt;&gt;Constants!$B$12,"",CV320)</f>
        <v/>
      </c>
      <c r="CX320" s="117" t="str">
        <f aca="false">IF(ISNUMBER(CW320), RANK(CW320,$CW$11:$CW$510), "")</f>
        <v/>
      </c>
      <c r="CY320" s="116" t="str">
        <f aca="false">IF(OR($BK320&lt;&gt;Constants!$B$12,ISBLANK($C320)),"",MAX(BT320,CD320,CO320))</f>
        <v/>
      </c>
      <c r="CZ320" s="117" t="str">
        <f aca="false">IF(ISNUMBER(CY320), RANK(CY320,CY$11:CY$510), "")</f>
        <v/>
      </c>
      <c r="DA320" s="117" t="str">
        <f aca="false">IF(OR($BK320&lt;&gt;Constants!$B$12,ISBLANK($C320)),"",MAX(AM320,AU320,IF($CH320,BC320,0)))</f>
        <v/>
      </c>
      <c r="DB320" s="117" t="str">
        <f aca="false">IF(ISNUMBER(DA320), RANK(DA320,DA$11:DA$510,1), "")</f>
        <v/>
      </c>
      <c r="DC320" s="117" t="str">
        <f aca="false">IF(OR($BK320&lt;&gt;Constants!$B$12,ISBLANK($C320)),"",MAX(BV320,CF320,CQ320))</f>
        <v/>
      </c>
      <c r="DD320" s="117" t="str">
        <f aca="false">IF(ISNUMBER(DC320),RANK(DC320,DC$11:DC$510),"")</f>
        <v/>
      </c>
      <c r="DE320" s="123" t="str">
        <f aca="false">IFERROR(IF(OR($BK320&lt;&gt;Constants!$B$12, ISBLANK($C320)),"",LARGE(CS320:CU320,2)), 0)</f>
        <v/>
      </c>
      <c r="DF320" s="118" t="str">
        <f aca="false">IF(ISNUMBER(DE320), RANK(DE320,DE$11:DE$510), "")</f>
        <v/>
      </c>
      <c r="DG320" s="117" t="str">
        <f aca="false">IF(ISBLANK($C320),"",IF(BK320=Constants!$B$12,RANK($CX320, $CX$11:$CX$510, 1)+
SUMPRODUCT(--($CX$11:$CX$510=$CX320),--($CZ320&gt;$CZ$11:$CZ$510))+
SUMPRODUCT(--($CX$11:$CX$510=$CX320),--($CZ320=$CZ$11:$CZ$510),--($DB320&gt;$DB$11:$DB$510))+
SUMPRODUCT(--($CX$11:$CX$510=$CX320),--($CZ320=$CZ$11:$CZ$510),--($DB320=$DB$11:$DB$510), --($DD320&gt;$DD$11:$DD$510))+
SUMPRODUCT(--($CX$11:$CX$510=$CX320),--($CZ320=$CZ$11:$CZ$510),--($DB320=$DB$11:$DB$510), --($DD320=$DD$11:$DD$510), --($DF320&gt;$DF$11:$DF$510))
,BK320)
)</f>
        <v/>
      </c>
      <c r="DH320" s="117" t="str">
        <f aca="false">IF(ISBLANK(C320),"",IF(BK320&lt;&gt;Constants!$B$12, BK320, CX320-DG320))</f>
        <v/>
      </c>
      <c r="DI320" s="118"/>
      <c r="DJ320" s="124"/>
      <c r="DK320" s="125" t="str">
        <f aca="false">IF(ISBLANK($C320),"",IF($BK320=Constants!$B$13,$BM320,""))</f>
        <v/>
      </c>
      <c r="DL320" s="124" t="str">
        <f aca="false">IF(ISBLANK($C320),"",IF($BK320&lt;&gt;Constants!$B$12,"",IF(COUNT($CS320:$CU320)=0,"",MATCH($CV320,$CS320:$CU320,0))))</f>
        <v/>
      </c>
      <c r="DM320" s="126" t="str">
        <f aca="false">IF(ISNUMBER($DL320),CHOOSE($DL320,$BR320,$CB320,$CM320),"")</f>
        <v/>
      </c>
      <c r="DN320" s="126" t="str">
        <f aca="false">IF(ISNUMBER($DL320),CHOOSE($DL320,$BT320,$CD320,$CO320),"")</f>
        <v/>
      </c>
      <c r="DO320" s="126" t="str">
        <f aca="false">IF(ISNUMBER($DL320),CHOOSE($DL320,$BV320,$CF320,$CQ320),"")</f>
        <v/>
      </c>
      <c r="DP320" s="127" t="str">
        <f aca="false">IF(ISBLANK(C320),"",IF(BK320&lt;&gt;Constants!$B$12, BK320 ,CW320))</f>
        <v/>
      </c>
      <c r="DQ320" s="128" t="str">
        <f aca="false">IF(ISBLANK($C320),"",IF($BK320&lt;&gt;Constants!$B$12,$BK320,$BL320))</f>
        <v/>
      </c>
      <c r="DR320" s="128" t="str">
        <f aca="false">IF(ISBLANK(C320),"",DH320)</f>
        <v/>
      </c>
      <c r="DS320" s="128" t="str">
        <f aca="false">IF(ISBLANK(C320),"",DG320)</f>
        <v/>
      </c>
      <c r="DT320" s="129" t="str">
        <f aca="false">IF(ISBLANK(C320),
  "",
IF(DS320=Constants!$B$9,COUNTA($C$11:$C510)+2,IF(DS320=Constants!$B$10,COUNTA($C$11:$C510)+1,IF(DS320=Constants!$B$11,COUNTA($C$11:$C510),DS320))))</f>
        <v/>
      </c>
      <c r="DU320" s="3"/>
      <c r="DV320" s="130" t="n">
        <f aca="false">IF(OR(ISNUMBER(DS320),DS320="DQ",DS320="P",DS320="NS"),
    1,
    0
)</f>
        <v>0</v>
      </c>
      <c r="DW320" s="130" t="n">
        <v>310</v>
      </c>
      <c r="DX320" s="130" t="str">
        <f aca="false">IF(ISBLANK($C320),"",IF(ISNUMBER(DT320),DT320+ROW($B320)/1000,""))</f>
        <v/>
      </c>
      <c r="DY320" s="130" t="str">
        <f aca="false">IF(ISNUMBER(DX320), RANK(DX320,DX$11:DX$510,1), "")</f>
        <v/>
      </c>
      <c r="DZ320" s="130" t="str">
        <f aca="false">IF(ISBLANK($C320),
    "",
    $B320
)</f>
        <v/>
      </c>
      <c r="EA320" s="130" t="str">
        <f aca="false">IF(ISBLANK($C320),
    "",
    $C320
)</f>
        <v/>
      </c>
      <c r="EB320" s="130" t="str">
        <f aca="false">IF(ISBLANK($C320),
    "",
    $D320
)</f>
        <v/>
      </c>
      <c r="EC320" s="130" t="str">
        <f aca="false">IF(ISBLANK($C320),"",$DQ320)</f>
        <v/>
      </c>
      <c r="ED320" s="131" t="str">
        <f aca="false">DP320</f>
        <v/>
      </c>
      <c r="EE320" s="130" t="str">
        <f aca="false">IF(ISBLANK($C320),
    "",
    DS320
)</f>
        <v/>
      </c>
      <c r="EF320" s="132" t="str">
        <f aca="false">IF(DW320&gt;DV$10,
    "",
    VLOOKUP(DW320,DY$11:EE818,7,FALSE())
)</f>
        <v/>
      </c>
      <c r="EG320" s="133" t="str">
        <f aca="false">IF(DW320&gt;DV$10,
    "",
    VLOOKUP(DW320,DY$11:EE818,2,FALSE())
)</f>
        <v/>
      </c>
      <c r="EH320" s="133" t="str">
        <f aca="false">IF(DW320&gt;DV$10,
    "",
    VLOOKUP(DW320,DY$11:EE818,3,FALSE())
)</f>
        <v/>
      </c>
      <c r="EI320" s="133" t="str">
        <f aca="false">IF(DW320&gt;DV$10,
    "",
    VLOOKUP(DW320,DY$11:EE818,4,FALSE())
)</f>
        <v/>
      </c>
      <c r="EJ320" s="134" t="str">
        <f aca="false">IF(DW320&gt;DV$10,
    "",
    VLOOKUP(DW320,DY$11:EE818,6,FALSE())
)</f>
        <v/>
      </c>
      <c r="EK320" s="59"/>
    </row>
    <row r="321" customFormat="false" ht="15.75" hidden="false" customHeight="false" outlineLevel="0" collapsed="false">
      <c r="A321" s="3"/>
      <c r="B321" s="153"/>
      <c r="C321" s="154"/>
      <c r="D321" s="135"/>
      <c r="E321" s="158"/>
      <c r="F321" s="137"/>
      <c r="G321" s="137"/>
      <c r="H321" s="138"/>
      <c r="I321" s="139"/>
      <c r="J321" s="140"/>
      <c r="K321" s="140"/>
      <c r="L321" s="140"/>
      <c r="M321" s="140"/>
      <c r="N321" s="141"/>
      <c r="O321" s="142"/>
      <c r="P321" s="137"/>
      <c r="Q321" s="138"/>
      <c r="R321" s="139"/>
      <c r="S321" s="140"/>
      <c r="T321" s="140"/>
      <c r="U321" s="140"/>
      <c r="V321" s="140"/>
      <c r="W321" s="141"/>
      <c r="X321" s="142"/>
      <c r="Y321" s="137"/>
      <c r="Z321" s="138"/>
      <c r="AA321" s="139"/>
      <c r="AB321" s="140"/>
      <c r="AC321" s="140"/>
      <c r="AD321" s="140"/>
      <c r="AE321" s="140"/>
      <c r="AF321" s="141"/>
      <c r="AG321" s="143"/>
      <c r="AH321" s="139"/>
      <c r="AI321" s="116"/>
      <c r="AJ321" s="116" t="str">
        <f aca="false">IF(ISBLANK($C321),
  "",
IF(E321=Constants!$B$7,
  TRUE(),
IF(E321=Constants!$B$8,
  FALSE(),
  TRUE()
)))</f>
        <v/>
      </c>
      <c r="AK321" s="117" t="str">
        <f aca="false">IF(ISBLANK($C321),"",IF(F321=Constants!$B$8,FALSE(),TRUE()))</f>
        <v/>
      </c>
      <c r="AL321" s="117" t="str">
        <f aca="false">IF(ISBLANK($C321),"",COUNTA($G321:$O321)&gt;0)</f>
        <v/>
      </c>
      <c r="AM321" s="117" t="str">
        <f aca="false">IF(OR(ISBLANK($C321),$AL321&lt;&gt;TRUE()),"",IF(ISBLANK(G321),Constants!$B$27,MAX(0,G321)))</f>
        <v/>
      </c>
      <c r="AN321" s="117" t="str">
        <f aca="false">IF(OR(ISBLANK($C321),$AL321&lt;&gt;TRUE()),"",IF(ISBLANK(H321),Constants!$B$28,MAX(0,H321)))</f>
        <v/>
      </c>
      <c r="AO321" s="117" t="str">
        <f aca="false">IF(OR(ISBLANK($C321),$AL321&lt;&gt;TRUE()),"",IF(J321=Constants!$B$7,TRUE(),IF(J321=Constants!$B$8,FALSE(),TRUE())))</f>
        <v/>
      </c>
      <c r="AP321" s="117" t="str">
        <f aca="false">IF(OR(ISBLANK($C321),$AL321&lt;&gt;TRUE()),"",IF(I321=Constants!$B$7,TRUE(),IF(I321=Constants!$B$8,FALSE(),TRUE())))</f>
        <v/>
      </c>
      <c r="AQ321" s="117" t="str">
        <f aca="false">IF(OR(ISBLANK($C321),$AL321&lt;&gt;TRUE()),"",IF(K321=Constants!$B$33,TRUE(),IF(K321=Constants!$B$34,FALSE(),IF(AND(ISNUMBER(O321),OR(ISBLANK(N321),N321=0)),TRUE(),IF(AND(ISBLANK(O321),ISNUMBER(N321),N321&lt;&gt;0),FALSE(),"")))))</f>
        <v/>
      </c>
      <c r="AR321" s="117" t="str">
        <f aca="false">IF(OR(ISBLANK($C321),$AL321&lt;&gt;TRUE()),"",IF(ISBLANK(L321),Constants!$B$35,MAX(0,MIN(Constants!$B$31,L321))))</f>
        <v/>
      </c>
      <c r="AS321" s="117" t="str">
        <f aca="false">IF(OR(ISBLANK($C321),$AL321&lt;&gt;TRUE()),"",IF(ISBLANK(M321),Constants!$B$35,MAX(0,MIN(Constants!$B$32,M321))))</f>
        <v/>
      </c>
      <c r="AT321" s="117" t="str">
        <f aca="false">IF(ISBLANK($C321),"",COUNTA($P321:$X321)&gt;0)</f>
        <v/>
      </c>
      <c r="AU321" s="117" t="str">
        <f aca="false">IF(OR(ISBLANK($C321),$AT321&lt;&gt;TRUE()),"",IF(ISBLANK(P321),Constants!$B$27,MAX(0,P321)))</f>
        <v/>
      </c>
      <c r="AV321" s="117" t="str">
        <f aca="false">IF(OR(ISBLANK($C321),$AT321&lt;&gt;TRUE()),"",IF(ISBLANK(Q321),Constants!$B$28,MAX(0,Q321)))</f>
        <v/>
      </c>
      <c r="AW321" s="117" t="str">
        <f aca="false">IF(OR(ISBLANK($C321),$AT321&lt;&gt;TRUE()),"",IF(S321=Constants!$B$7,TRUE(),IF(S321=Constants!$B$8,FALSE(),TRUE())))</f>
        <v/>
      </c>
      <c r="AX321" s="117" t="str">
        <f aca="false">IF(OR(ISBLANK($C321),$AT321&lt;&gt;TRUE()),"",IF(R321=Constants!$B$7,TRUE(),IF(R321=Constants!$B$8,FALSE(),TRUE())))</f>
        <v/>
      </c>
      <c r="AY321" s="117" t="str">
        <f aca="false">IF(OR(ISBLANK($C321),$AT321&lt;&gt;TRUE()),"",IF(T321=Constants!$B$33,TRUE(),IF(T321=Constants!$B$34,FALSE(),IF(AND(ISNUMBER(X321),OR(ISBLANK(W321),W321=0)),TRUE(),IF(AND(ISBLANK(X321),ISNUMBER(W321),W321&lt;&gt;0),FALSE(),"")))))</f>
        <v/>
      </c>
      <c r="AZ321" s="117" t="str">
        <f aca="false">IF(OR(ISBLANK($C321),$AT321&lt;&gt;TRUE()),"",IF(ISBLANK(U321),Constants!$B$35,MAX(0,MIN(Constants!$B$31,U321))))</f>
        <v/>
      </c>
      <c r="BA321" s="117" t="str">
        <f aca="false">IF(OR(ISBLANK($C321),$AT321&lt;&gt;TRUE()),"",IF(ISBLANK(V321),Constants!$B$35,MAX(0,MIN(Constants!$B$32,V321))))</f>
        <v/>
      </c>
      <c r="BB321" s="117" t="str">
        <f aca="false">IF(ISBLANK($C321),"",COUNTA($Y321:$AG321)&gt;0)</f>
        <v/>
      </c>
      <c r="BC321" s="117" t="str">
        <f aca="false">IF(OR(ISBLANK($C321),$BB321&lt;&gt;TRUE()),"",IF(ISBLANK(Y321),Constants!$B$27,MAX(0,Y321)))</f>
        <v/>
      </c>
      <c r="BD321" s="117" t="str">
        <f aca="false">IF(OR(ISBLANK($C321),$BB321&lt;&gt;TRUE()),"",IF(ISBLANK(Z321),Constants!$B$28,MAX(0,Z321)))</f>
        <v/>
      </c>
      <c r="BE321" s="117" t="str">
        <f aca="false">IF(OR(ISBLANK($C321),$BB321&lt;&gt;TRUE()),"",IF(AB321=Constants!$B$7,TRUE(),IF(AB321=Constants!$B$8,FALSE(),TRUE())))</f>
        <v/>
      </c>
      <c r="BF321" s="117" t="str">
        <f aca="false">IF(OR(ISBLANK($C321),$BB321&lt;&gt;TRUE()),"",IF(AA321=Constants!$B$7,TRUE(),IF(AA321=Constants!$B$8,FALSE(),TRUE())))</f>
        <v/>
      </c>
      <c r="BG321" s="117" t="str">
        <f aca="false">IF(OR(ISBLANK($C321),$BB321&lt;&gt;TRUE()),"",IF(AC321=Constants!$B$33,TRUE(),IF(AC321=Constants!$B$34,FALSE(),IF(AND(ISNUMBER(AG321),OR(ISBLANK(AF321),AF321=0)),TRUE(),IF(AND(ISBLANK(AG321),ISNUMBER(AF321),AF321&lt;&gt;0),FALSE(),"")))))</f>
        <v/>
      </c>
      <c r="BH321" s="117" t="str">
        <f aca="false">IF(OR(ISBLANK($C321),$BB321&lt;&gt;TRUE()),"",IF(ISBLANK(AD321),Constants!$B$35,MAX(0,MIN(Constants!$B$31,AD321))))</f>
        <v/>
      </c>
      <c r="BI321" s="117" t="str">
        <f aca="false">IF(OR(ISBLANK($C321),$BB321&lt;&gt;TRUE()),"",IF(ISBLANK(AE321),Constants!$B$35,MAX(0,MIN(Constants!$B$32,AE321))))</f>
        <v/>
      </c>
      <c r="BJ321" s="118" t="str">
        <f aca="false">IF(ISBLANK($C321),
  "",
IF(AH321=Constants!$B$7,
  TRUE(),
IF(AH321=Constants!$B$8,
  FALSE(),
  FALSE()
)))</f>
        <v/>
      </c>
      <c r="BK321" s="117" t="str">
        <f aca="false">IF(ISBLANK($C321),"",IF($BJ321,Constants!$B$9,IF(COUNTA($E321:$AH321)=0,Constants!$B$10,IF(NOT($AK321),Constants!$B$11,IF(AND(NOT(ISNUMBER($BM321)),COUNTA($O321,$X321,$AG321)&gt;0),Constants!$B$13,Constants!$B$12)))))</f>
        <v/>
      </c>
      <c r="BL321" s="117" t="str">
        <f aca="false">IF(ISBLANK($C321),"",IF($BK321&lt;&gt;Constants!$B$12,$BK321,Constants!$B$4))</f>
        <v/>
      </c>
      <c r="BM321" s="116" t="str">
        <f aca="false">IF(OR(ISBLANK($D$8), NOT(ISNUMBER($D$8))), Constants!$B$17,$D$8)</f>
        <v>ERROR: Set Target Time in cell D8</v>
      </c>
      <c r="BN321" s="119" t="str">
        <f aca="false">IF(OR($BK321&lt;&gt;Constants!$B$12,$AL321&lt;&gt;TRUE()),"",IF(NOT($AO321),TRUE(),IF($AQ321="","",$AQ321)))</f>
        <v/>
      </c>
      <c r="BO321" s="120" t="n">
        <f aca="false">IF(BN321="",FALSE(),IF(NOT($AO321),TRUE(),IF($AQ321,ISNUMBER(O321),ISNUMBER(N321))))</f>
        <v>0</v>
      </c>
      <c r="BP321" s="121" t="str">
        <f aca="false">IF(BO321,IF($AJ321,1,Constants!$B$22)*POWER(Constants!$B$23,MAX($AM321,0))*POWER(Constants!$B$24,MAX($AN321,0)),"")</f>
        <v/>
      </c>
      <c r="BQ321" s="117" t="str">
        <f aca="false">IF(OR($BK321&lt;&gt;Constants!$B$12,NOT($BO321)),"",IF(NOT($AO321),0,Constants!$B$19*IF($AQ321,1,MAX(0,MIN(1,(Constants!$B$20-N321)/Constants!$B$20)))))</f>
        <v/>
      </c>
      <c r="BR321" s="117" t="str">
        <f aca="false">IF(BQ321="","",BQ321*IF($AP321,1,Constants!$B$25)*BP321)</f>
        <v/>
      </c>
      <c r="BS321" s="117" t="str">
        <f aca="false">IF(OR($BK321&lt;&gt;Constants!$B$12,NOT($BO321)),"",IF(NOT($AO321),0,IF(NOT($AQ321),0,MAX(0,Constants!$B$21*(1-ABS(O321-$BM321)/$BM321)))))</f>
        <v/>
      </c>
      <c r="BT321" s="117" t="str">
        <f aca="false">IF(BS321="","",BS321*BP321)</f>
        <v/>
      </c>
      <c r="BU321" s="117" t="str">
        <f aca="false">IF(OR($BK321&lt;&gt;Constants!$B$12,NOT($BO321)),"",IF(OR(NOT($AO321),NOT($AP321)),0,MIN(Constants!$B$18,(Constants!$B$29*$AR321+Constants!$B$30*$AS321)*IF($AQ321,1,MAX(0,MIN(1,(Constants!$B$20-N321)/Constants!$B$20))))))</f>
        <v/>
      </c>
      <c r="BV321" s="117" t="str">
        <f aca="false">IF(BU321="","",BU321*BP321)</f>
        <v/>
      </c>
      <c r="BW321" s="122" t="str">
        <f aca="false">IF(OR($BK321&lt;&gt;Constants!$B$12,NOT($BO321)),"",BR321+BT321+BV321)</f>
        <v/>
      </c>
      <c r="BX321" s="119" t="str">
        <f aca="false">IF(OR($BK321&lt;&gt;Constants!$B$12,$AT321&lt;&gt;TRUE()),"",IF(NOT($AW321),TRUE(),IF($AY321="","",$AY321)))</f>
        <v/>
      </c>
      <c r="BY321" s="120" t="n">
        <f aca="false">IF(BX321="",FALSE(),IF(NOT($AW321),TRUE(),IF($AY321,ISNUMBER(X321),ISNUMBER(W321))))</f>
        <v>0</v>
      </c>
      <c r="BZ321" s="121" t="str">
        <f aca="false">IF(BY321,IF($AJ321,1,Constants!$B$22)*POWER(Constants!$B$23,MAX($AU321,0))*POWER(Constants!$B$24,MAX($AV321,0)),"")</f>
        <v/>
      </c>
      <c r="CA321" s="117" t="str">
        <f aca="false">IF(OR($BK321&lt;&gt;Constants!$B$12,NOT($BY321)),"",IF(NOT($AW321),0,Constants!$B$19*IF($AY321,1,MAX(0,MIN(1,(Constants!$B$20-W321)/Constants!$B$20)))))</f>
        <v/>
      </c>
      <c r="CB321" s="117" t="str">
        <f aca="false">IF(CA321="","",CA321*IF($AX321,1,Constants!$B$25)*BZ321)</f>
        <v/>
      </c>
      <c r="CC321" s="117" t="str">
        <f aca="false">IF(OR($BK321&lt;&gt;Constants!$B$12,NOT($BY321)),"",IF(NOT($AW321),0,IF(NOT($AY321),0,MAX(0,Constants!$B$21*(1-ABS(X321-$BM321)/$BM321)))))</f>
        <v/>
      </c>
      <c r="CD321" s="117" t="str">
        <f aca="false">IF(CC321="","",CC321*BZ321)</f>
        <v/>
      </c>
      <c r="CE321" s="117" t="str">
        <f aca="false">IF(OR($BK321&lt;&gt;Constants!$B$12,NOT($BY321)),"",IF(OR(NOT($AW321),NOT($AX321)),0,MIN(Constants!$B$18,(Constants!$B$29*$AZ321+Constants!$B$30*$BA321)*IF($AY321,1,MAX(0,MIN(1,(Constants!$B$20-W321)/Constants!$B$20))))))</f>
        <v/>
      </c>
      <c r="CF321" s="117" t="str">
        <f aca="false">IF(CE321="","",CE321*BZ321)</f>
        <v/>
      </c>
      <c r="CG321" s="122" t="str">
        <f aca="false">IF(OR($BK321&lt;&gt;Constants!$B$12,NOT($BY321)),"",CB321+CD321+CF321)</f>
        <v/>
      </c>
      <c r="CH321" s="119" t="n">
        <f aca="false">IF(OR(BN321="",BX321=""),TRUE(),BN321&lt;&gt;BX321)</f>
        <v>1</v>
      </c>
      <c r="CI321" s="117" t="str">
        <f aca="false">IF(OR($BK321&lt;&gt;Constants!$B$12,$BB321&lt;&gt;TRUE(),NOT($CH321)),"",IF(NOT($BE321),TRUE(),IF($BG321="","",$BG321)))</f>
        <v/>
      </c>
      <c r="CJ321" s="120" t="n">
        <f aca="false">IF(CI321="",FALSE(),IF(NOT($BE321),TRUE(),IF($BG321,ISNUMBER(AG321),ISNUMBER(AF321))))</f>
        <v>0</v>
      </c>
      <c r="CK321" s="121" t="str">
        <f aca="false">IF(CJ321,IF($AJ321,1,Constants!$B$22)*POWER(Constants!$B$23,MAX($BC321,0))*POWER(Constants!$B$24,MAX($BD321,0)),"")</f>
        <v/>
      </c>
      <c r="CL321" s="117" t="str">
        <f aca="false">IF(OR($BK321&lt;&gt;Constants!$B$12,NOT($CJ321)),"",IF(NOT($BE321),0,Constants!$B$19*IF($BG321,1,MAX(0,MIN(1,(Constants!$B$20-AF321)/Constants!$B$20)))))</f>
        <v/>
      </c>
      <c r="CM321" s="117" t="str">
        <f aca="false">IF(CL321="","",CL321*IF($BF321,1,Constants!$B$25)*CK321)</f>
        <v/>
      </c>
      <c r="CN321" s="117" t="str">
        <f aca="false">IF(OR($BK321&lt;&gt;Constants!$B$12,NOT($CJ321)),"",IF(NOT($BE321),0,IF(NOT($BG321),0,MAX(0,Constants!$B$21*(1-ABS(AG321-$BM321)/$BM321)))))</f>
        <v/>
      </c>
      <c r="CO321" s="117" t="str">
        <f aca="false">IF(CN321="","",CN321*CK321)</f>
        <v/>
      </c>
      <c r="CP321" s="117" t="str">
        <f aca="false">IF(OR($BK321&lt;&gt;Constants!$B$12,NOT($CJ321)),"",IF(OR(NOT($BE321),NOT($BF321)),0,MIN(Constants!$B$18,(Constants!$B$29*$BH321+Constants!$B$30*$BI321)*IF($BG321,1,MAX(0,MIN(1,(Constants!$B$20-AF321)/Constants!$B$20))))))</f>
        <v/>
      </c>
      <c r="CQ321" s="117" t="str">
        <f aca="false">IF(CP321="","",CP321*CK321)</f>
        <v/>
      </c>
      <c r="CR321" s="122" t="str">
        <f aca="false">IF(OR($BK321&lt;&gt;Constants!$B$12,NOT($CJ321)),"",CM321+CO321+CQ321)</f>
        <v/>
      </c>
      <c r="CS321" s="116" t="str">
        <f aca="false">IF(OR($BK321&lt;&gt;Constants!$B$12,ISBLANK($C321)),"",BW321)</f>
        <v/>
      </c>
      <c r="CT321" s="117" t="str">
        <f aca="false">IF(OR($BK321&lt;&gt;Constants!$B$12,ISBLANK($C321)),"",CG321)</f>
        <v/>
      </c>
      <c r="CU321" s="118" t="str">
        <f aca="false">IF(OR($BK321&lt;&gt;Constants!$B$12,ISBLANK($C321)),"",CR321)</f>
        <v/>
      </c>
      <c r="CV321" s="117" t="str">
        <f aca="false">IF(OR($BK321&lt;&gt;Constants!$B$12,ISBLANK($C321)),"",IF(COUNT(CS321:CU321)=0,0,MAX(CS321:CU321)))</f>
        <v/>
      </c>
      <c r="CW321" s="117" t="str">
        <f aca="false">IF($BK321&lt;&gt;Constants!$B$12,"",CV321)</f>
        <v/>
      </c>
      <c r="CX321" s="117" t="str">
        <f aca="false">IF(ISNUMBER(CW321), RANK(CW321,$CW$11:$CW$510), "")</f>
        <v/>
      </c>
      <c r="CY321" s="116" t="str">
        <f aca="false">IF(OR($BK321&lt;&gt;Constants!$B$12,ISBLANK($C321)),"",MAX(BT321,CD321,CO321))</f>
        <v/>
      </c>
      <c r="CZ321" s="117" t="str">
        <f aca="false">IF(ISNUMBER(CY321), RANK(CY321,CY$11:CY$510), "")</f>
        <v/>
      </c>
      <c r="DA321" s="117" t="str">
        <f aca="false">IF(OR($BK321&lt;&gt;Constants!$B$12,ISBLANK($C321)),"",MAX(AM321,AU321,IF($CH321,BC321,0)))</f>
        <v/>
      </c>
      <c r="DB321" s="117" t="str">
        <f aca="false">IF(ISNUMBER(DA321), RANK(DA321,DA$11:DA$510,1), "")</f>
        <v/>
      </c>
      <c r="DC321" s="117" t="str">
        <f aca="false">IF(OR($BK321&lt;&gt;Constants!$B$12,ISBLANK($C321)),"",MAX(BV321,CF321,CQ321))</f>
        <v/>
      </c>
      <c r="DD321" s="117" t="str">
        <f aca="false">IF(ISNUMBER(DC321),RANK(DC321,DC$11:DC$510),"")</f>
        <v/>
      </c>
      <c r="DE321" s="123" t="str">
        <f aca="false">IFERROR(IF(OR($BK321&lt;&gt;Constants!$B$12, ISBLANK($C321)),"",LARGE(CS321:CU321,2)), 0)</f>
        <v/>
      </c>
      <c r="DF321" s="118" t="str">
        <f aca="false">IF(ISNUMBER(DE321), RANK(DE321,DE$11:DE$510), "")</f>
        <v/>
      </c>
      <c r="DG321" s="117" t="str">
        <f aca="false">IF(ISBLANK($C321),"",IF(BK321=Constants!$B$12,RANK($CX321, $CX$11:$CX$510, 1)+
SUMPRODUCT(--($CX$11:$CX$510=$CX321),--($CZ321&gt;$CZ$11:$CZ$510))+
SUMPRODUCT(--($CX$11:$CX$510=$CX321),--($CZ321=$CZ$11:$CZ$510),--($DB321&gt;$DB$11:$DB$510))+
SUMPRODUCT(--($CX$11:$CX$510=$CX321),--($CZ321=$CZ$11:$CZ$510),--($DB321=$DB$11:$DB$510), --($DD321&gt;$DD$11:$DD$510))+
SUMPRODUCT(--($CX$11:$CX$510=$CX321),--($CZ321=$CZ$11:$CZ$510),--($DB321=$DB$11:$DB$510), --($DD321=$DD$11:$DD$510), --($DF321&gt;$DF$11:$DF$510))
,BK321)
)</f>
        <v/>
      </c>
      <c r="DH321" s="117" t="str">
        <f aca="false">IF(ISBLANK(C321),"",IF(BK321&lt;&gt;Constants!$B$12, BK321, CX321-DG321))</f>
        <v/>
      </c>
      <c r="DI321" s="118"/>
      <c r="DJ321" s="124"/>
      <c r="DK321" s="125" t="str">
        <f aca="false">IF(ISBLANK($C321),"",IF($BK321=Constants!$B$13,$BM321,""))</f>
        <v/>
      </c>
      <c r="DL321" s="124" t="str">
        <f aca="false">IF(ISBLANK($C321),"",IF($BK321&lt;&gt;Constants!$B$12,"",IF(COUNT($CS321:$CU321)=0,"",MATCH($CV321,$CS321:$CU321,0))))</f>
        <v/>
      </c>
      <c r="DM321" s="126" t="str">
        <f aca="false">IF(ISNUMBER($DL321),CHOOSE($DL321,$BR321,$CB321,$CM321),"")</f>
        <v/>
      </c>
      <c r="DN321" s="126" t="str">
        <f aca="false">IF(ISNUMBER($DL321),CHOOSE($DL321,$BT321,$CD321,$CO321),"")</f>
        <v/>
      </c>
      <c r="DO321" s="126" t="str">
        <f aca="false">IF(ISNUMBER($DL321),CHOOSE($DL321,$BV321,$CF321,$CQ321),"")</f>
        <v/>
      </c>
      <c r="DP321" s="127" t="str">
        <f aca="false">IF(ISBLANK(C321),"",IF(BK321&lt;&gt;Constants!$B$12, BK321 ,CW321))</f>
        <v/>
      </c>
      <c r="DQ321" s="128" t="str">
        <f aca="false">IF(ISBLANK($C321),"",IF($BK321&lt;&gt;Constants!$B$12,$BK321,$BL321))</f>
        <v/>
      </c>
      <c r="DR321" s="128" t="str">
        <f aca="false">IF(ISBLANK(C321),"",DH321)</f>
        <v/>
      </c>
      <c r="DS321" s="128" t="str">
        <f aca="false">IF(ISBLANK(C321),"",DG321)</f>
        <v/>
      </c>
      <c r="DT321" s="129" t="str">
        <f aca="false">IF(ISBLANK(C321),
  "",
IF(DS321=Constants!$B$9,COUNTA($C$11:$C510)+2,IF(DS321=Constants!$B$10,COUNTA($C$11:$C510)+1,IF(DS321=Constants!$B$11,COUNTA($C$11:$C510),DS321))))</f>
        <v/>
      </c>
      <c r="DU321" s="3"/>
      <c r="DV321" s="130" t="n">
        <f aca="false">IF(OR(ISNUMBER(DS321),DS321="DQ",DS321="P",DS321="NS"),
    1,
    0
)</f>
        <v>0</v>
      </c>
      <c r="DW321" s="130" t="n">
        <v>311</v>
      </c>
      <c r="DX321" s="130" t="str">
        <f aca="false">IF(ISBLANK($C321),"",IF(ISNUMBER(DT321),DT321+ROW($B321)/1000,""))</f>
        <v/>
      </c>
      <c r="DY321" s="130" t="str">
        <f aca="false">IF(ISNUMBER(DX321), RANK(DX321,DX$11:DX$510,1), "")</f>
        <v/>
      </c>
      <c r="DZ321" s="130" t="str">
        <f aca="false">IF(ISBLANK($C321),
    "",
    $B321
)</f>
        <v/>
      </c>
      <c r="EA321" s="130" t="str">
        <f aca="false">IF(ISBLANK($C321),
    "",
    $C321
)</f>
        <v/>
      </c>
      <c r="EB321" s="130" t="str">
        <f aca="false">IF(ISBLANK($C321),
    "",
    $D321
)</f>
        <v/>
      </c>
      <c r="EC321" s="130" t="str">
        <f aca="false">IF(ISBLANK($C321),"",$DQ321)</f>
        <v/>
      </c>
      <c r="ED321" s="131" t="str">
        <f aca="false">DP321</f>
        <v/>
      </c>
      <c r="EE321" s="130" t="str">
        <f aca="false">IF(ISBLANK($C321),
    "",
    DS321
)</f>
        <v/>
      </c>
      <c r="EF321" s="132" t="str">
        <f aca="false">IF(DW321&gt;DV$10,
    "",
    VLOOKUP(DW321,DY$11:EE819,7,FALSE())
)</f>
        <v/>
      </c>
      <c r="EG321" s="133" t="str">
        <f aca="false">IF(DW321&gt;DV$10,
    "",
    VLOOKUP(DW321,DY$11:EE819,2,FALSE())
)</f>
        <v/>
      </c>
      <c r="EH321" s="133" t="str">
        <f aca="false">IF(DW321&gt;DV$10,
    "",
    VLOOKUP(DW321,DY$11:EE819,3,FALSE())
)</f>
        <v/>
      </c>
      <c r="EI321" s="133" t="str">
        <f aca="false">IF(DW321&gt;DV$10,
    "",
    VLOOKUP(DW321,DY$11:EE819,4,FALSE())
)</f>
        <v/>
      </c>
      <c r="EJ321" s="134" t="str">
        <f aca="false">IF(DW321&gt;DV$10,
    "",
    VLOOKUP(DW321,DY$11:EE819,6,FALSE())
)</f>
        <v/>
      </c>
      <c r="EK321" s="59"/>
    </row>
    <row r="322" customFormat="false" ht="15.75" hidden="false" customHeight="false" outlineLevel="0" collapsed="false">
      <c r="A322" s="3"/>
      <c r="B322" s="153"/>
      <c r="C322" s="154"/>
      <c r="D322" s="135"/>
      <c r="E322" s="158"/>
      <c r="F322" s="137"/>
      <c r="G322" s="137"/>
      <c r="H322" s="138"/>
      <c r="I322" s="139"/>
      <c r="J322" s="140"/>
      <c r="K322" s="140"/>
      <c r="L322" s="140"/>
      <c r="M322" s="140"/>
      <c r="N322" s="141"/>
      <c r="O322" s="142"/>
      <c r="P322" s="137"/>
      <c r="Q322" s="138"/>
      <c r="R322" s="139"/>
      <c r="S322" s="140"/>
      <c r="T322" s="140"/>
      <c r="U322" s="140"/>
      <c r="V322" s="140"/>
      <c r="W322" s="141"/>
      <c r="X322" s="142"/>
      <c r="Y322" s="137"/>
      <c r="Z322" s="138"/>
      <c r="AA322" s="139"/>
      <c r="AB322" s="140"/>
      <c r="AC322" s="140"/>
      <c r="AD322" s="140"/>
      <c r="AE322" s="140"/>
      <c r="AF322" s="141"/>
      <c r="AG322" s="143"/>
      <c r="AH322" s="139"/>
      <c r="AI322" s="116"/>
      <c r="AJ322" s="116" t="str">
        <f aca="false">IF(ISBLANK($C322),
  "",
IF(E322=Constants!$B$7,
  TRUE(),
IF(E322=Constants!$B$8,
  FALSE(),
  TRUE()
)))</f>
        <v/>
      </c>
      <c r="AK322" s="117" t="str">
        <f aca="false">IF(ISBLANK($C322),"",IF(F322=Constants!$B$8,FALSE(),TRUE()))</f>
        <v/>
      </c>
      <c r="AL322" s="117" t="str">
        <f aca="false">IF(ISBLANK($C322),"",COUNTA($G322:$O322)&gt;0)</f>
        <v/>
      </c>
      <c r="AM322" s="117" t="str">
        <f aca="false">IF(OR(ISBLANK($C322),$AL322&lt;&gt;TRUE()),"",IF(ISBLANK(G322),Constants!$B$27,MAX(0,G322)))</f>
        <v/>
      </c>
      <c r="AN322" s="117" t="str">
        <f aca="false">IF(OR(ISBLANK($C322),$AL322&lt;&gt;TRUE()),"",IF(ISBLANK(H322),Constants!$B$28,MAX(0,H322)))</f>
        <v/>
      </c>
      <c r="AO322" s="117" t="str">
        <f aca="false">IF(OR(ISBLANK($C322),$AL322&lt;&gt;TRUE()),"",IF(J322=Constants!$B$7,TRUE(),IF(J322=Constants!$B$8,FALSE(),TRUE())))</f>
        <v/>
      </c>
      <c r="AP322" s="117" t="str">
        <f aca="false">IF(OR(ISBLANK($C322),$AL322&lt;&gt;TRUE()),"",IF(I322=Constants!$B$7,TRUE(),IF(I322=Constants!$B$8,FALSE(),TRUE())))</f>
        <v/>
      </c>
      <c r="AQ322" s="117" t="str">
        <f aca="false">IF(OR(ISBLANK($C322),$AL322&lt;&gt;TRUE()),"",IF(K322=Constants!$B$33,TRUE(),IF(K322=Constants!$B$34,FALSE(),IF(AND(ISNUMBER(O322),OR(ISBLANK(N322),N322=0)),TRUE(),IF(AND(ISBLANK(O322),ISNUMBER(N322),N322&lt;&gt;0),FALSE(),"")))))</f>
        <v/>
      </c>
      <c r="AR322" s="117" t="str">
        <f aca="false">IF(OR(ISBLANK($C322),$AL322&lt;&gt;TRUE()),"",IF(ISBLANK(L322),Constants!$B$35,MAX(0,MIN(Constants!$B$31,L322))))</f>
        <v/>
      </c>
      <c r="AS322" s="117" t="str">
        <f aca="false">IF(OR(ISBLANK($C322),$AL322&lt;&gt;TRUE()),"",IF(ISBLANK(M322),Constants!$B$35,MAX(0,MIN(Constants!$B$32,M322))))</f>
        <v/>
      </c>
      <c r="AT322" s="117" t="str">
        <f aca="false">IF(ISBLANK($C322),"",COUNTA($P322:$X322)&gt;0)</f>
        <v/>
      </c>
      <c r="AU322" s="117" t="str">
        <f aca="false">IF(OR(ISBLANK($C322),$AT322&lt;&gt;TRUE()),"",IF(ISBLANK(P322),Constants!$B$27,MAX(0,P322)))</f>
        <v/>
      </c>
      <c r="AV322" s="117" t="str">
        <f aca="false">IF(OR(ISBLANK($C322),$AT322&lt;&gt;TRUE()),"",IF(ISBLANK(Q322),Constants!$B$28,MAX(0,Q322)))</f>
        <v/>
      </c>
      <c r="AW322" s="117" t="str">
        <f aca="false">IF(OR(ISBLANK($C322),$AT322&lt;&gt;TRUE()),"",IF(S322=Constants!$B$7,TRUE(),IF(S322=Constants!$B$8,FALSE(),TRUE())))</f>
        <v/>
      </c>
      <c r="AX322" s="117" t="str">
        <f aca="false">IF(OR(ISBLANK($C322),$AT322&lt;&gt;TRUE()),"",IF(R322=Constants!$B$7,TRUE(),IF(R322=Constants!$B$8,FALSE(),TRUE())))</f>
        <v/>
      </c>
      <c r="AY322" s="117" t="str">
        <f aca="false">IF(OR(ISBLANK($C322),$AT322&lt;&gt;TRUE()),"",IF(T322=Constants!$B$33,TRUE(),IF(T322=Constants!$B$34,FALSE(),IF(AND(ISNUMBER(X322),OR(ISBLANK(W322),W322=0)),TRUE(),IF(AND(ISBLANK(X322),ISNUMBER(W322),W322&lt;&gt;0),FALSE(),"")))))</f>
        <v/>
      </c>
      <c r="AZ322" s="117" t="str">
        <f aca="false">IF(OR(ISBLANK($C322),$AT322&lt;&gt;TRUE()),"",IF(ISBLANK(U322),Constants!$B$35,MAX(0,MIN(Constants!$B$31,U322))))</f>
        <v/>
      </c>
      <c r="BA322" s="117" t="str">
        <f aca="false">IF(OR(ISBLANK($C322),$AT322&lt;&gt;TRUE()),"",IF(ISBLANK(V322),Constants!$B$35,MAX(0,MIN(Constants!$B$32,V322))))</f>
        <v/>
      </c>
      <c r="BB322" s="117" t="str">
        <f aca="false">IF(ISBLANK($C322),"",COUNTA($Y322:$AG322)&gt;0)</f>
        <v/>
      </c>
      <c r="BC322" s="117" t="str">
        <f aca="false">IF(OR(ISBLANK($C322),$BB322&lt;&gt;TRUE()),"",IF(ISBLANK(Y322),Constants!$B$27,MAX(0,Y322)))</f>
        <v/>
      </c>
      <c r="BD322" s="117" t="str">
        <f aca="false">IF(OR(ISBLANK($C322),$BB322&lt;&gt;TRUE()),"",IF(ISBLANK(Z322),Constants!$B$28,MAX(0,Z322)))</f>
        <v/>
      </c>
      <c r="BE322" s="117" t="str">
        <f aca="false">IF(OR(ISBLANK($C322),$BB322&lt;&gt;TRUE()),"",IF(AB322=Constants!$B$7,TRUE(),IF(AB322=Constants!$B$8,FALSE(),TRUE())))</f>
        <v/>
      </c>
      <c r="BF322" s="117" t="str">
        <f aca="false">IF(OR(ISBLANK($C322),$BB322&lt;&gt;TRUE()),"",IF(AA322=Constants!$B$7,TRUE(),IF(AA322=Constants!$B$8,FALSE(),TRUE())))</f>
        <v/>
      </c>
      <c r="BG322" s="117" t="str">
        <f aca="false">IF(OR(ISBLANK($C322),$BB322&lt;&gt;TRUE()),"",IF(AC322=Constants!$B$33,TRUE(),IF(AC322=Constants!$B$34,FALSE(),IF(AND(ISNUMBER(AG322),OR(ISBLANK(AF322),AF322=0)),TRUE(),IF(AND(ISBLANK(AG322),ISNUMBER(AF322),AF322&lt;&gt;0),FALSE(),"")))))</f>
        <v/>
      </c>
      <c r="BH322" s="117" t="str">
        <f aca="false">IF(OR(ISBLANK($C322),$BB322&lt;&gt;TRUE()),"",IF(ISBLANK(AD322),Constants!$B$35,MAX(0,MIN(Constants!$B$31,AD322))))</f>
        <v/>
      </c>
      <c r="BI322" s="117" t="str">
        <f aca="false">IF(OR(ISBLANK($C322),$BB322&lt;&gt;TRUE()),"",IF(ISBLANK(AE322),Constants!$B$35,MAX(0,MIN(Constants!$B$32,AE322))))</f>
        <v/>
      </c>
      <c r="BJ322" s="118" t="str">
        <f aca="false">IF(ISBLANK($C322),
  "",
IF(AH322=Constants!$B$7,
  TRUE(),
IF(AH322=Constants!$B$8,
  FALSE(),
  FALSE()
)))</f>
        <v/>
      </c>
      <c r="BK322" s="117" t="str">
        <f aca="false">IF(ISBLANK($C322),"",IF($BJ322,Constants!$B$9,IF(COUNTA($E322:$AH322)=0,Constants!$B$10,IF(NOT($AK322),Constants!$B$11,IF(AND(NOT(ISNUMBER($BM322)),COUNTA($O322,$X322,$AG322)&gt;0),Constants!$B$13,Constants!$B$12)))))</f>
        <v/>
      </c>
      <c r="BL322" s="117" t="str">
        <f aca="false">IF(ISBLANK($C322),"",IF($BK322&lt;&gt;Constants!$B$12,$BK322,Constants!$B$4))</f>
        <v/>
      </c>
      <c r="BM322" s="116" t="str">
        <f aca="false">IF(OR(ISBLANK($D$8), NOT(ISNUMBER($D$8))), Constants!$B$17,$D$8)</f>
        <v>ERROR: Set Target Time in cell D8</v>
      </c>
      <c r="BN322" s="119" t="str">
        <f aca="false">IF(OR($BK322&lt;&gt;Constants!$B$12,$AL322&lt;&gt;TRUE()),"",IF(NOT($AO322),TRUE(),IF($AQ322="","",$AQ322)))</f>
        <v/>
      </c>
      <c r="BO322" s="120" t="n">
        <f aca="false">IF(BN322="",FALSE(),IF(NOT($AO322),TRUE(),IF($AQ322,ISNUMBER(O322),ISNUMBER(N322))))</f>
        <v>0</v>
      </c>
      <c r="BP322" s="121" t="str">
        <f aca="false">IF(BO322,IF($AJ322,1,Constants!$B$22)*POWER(Constants!$B$23,MAX($AM322,0))*POWER(Constants!$B$24,MAX($AN322,0)),"")</f>
        <v/>
      </c>
      <c r="BQ322" s="117" t="str">
        <f aca="false">IF(OR($BK322&lt;&gt;Constants!$B$12,NOT($BO322)),"",IF(NOT($AO322),0,Constants!$B$19*IF($AQ322,1,MAX(0,MIN(1,(Constants!$B$20-N322)/Constants!$B$20)))))</f>
        <v/>
      </c>
      <c r="BR322" s="117" t="str">
        <f aca="false">IF(BQ322="","",BQ322*IF($AP322,1,Constants!$B$25)*BP322)</f>
        <v/>
      </c>
      <c r="BS322" s="117" t="str">
        <f aca="false">IF(OR($BK322&lt;&gt;Constants!$B$12,NOT($BO322)),"",IF(NOT($AO322),0,IF(NOT($AQ322),0,MAX(0,Constants!$B$21*(1-ABS(O322-$BM322)/$BM322)))))</f>
        <v/>
      </c>
      <c r="BT322" s="117" t="str">
        <f aca="false">IF(BS322="","",BS322*BP322)</f>
        <v/>
      </c>
      <c r="BU322" s="117" t="str">
        <f aca="false">IF(OR($BK322&lt;&gt;Constants!$B$12,NOT($BO322)),"",IF(OR(NOT($AO322),NOT($AP322)),0,MIN(Constants!$B$18,(Constants!$B$29*$AR322+Constants!$B$30*$AS322)*IF($AQ322,1,MAX(0,MIN(1,(Constants!$B$20-N322)/Constants!$B$20))))))</f>
        <v/>
      </c>
      <c r="BV322" s="117" t="str">
        <f aca="false">IF(BU322="","",BU322*BP322)</f>
        <v/>
      </c>
      <c r="BW322" s="122" t="str">
        <f aca="false">IF(OR($BK322&lt;&gt;Constants!$B$12,NOT($BO322)),"",BR322+BT322+BV322)</f>
        <v/>
      </c>
      <c r="BX322" s="119" t="str">
        <f aca="false">IF(OR($BK322&lt;&gt;Constants!$B$12,$AT322&lt;&gt;TRUE()),"",IF(NOT($AW322),TRUE(),IF($AY322="","",$AY322)))</f>
        <v/>
      </c>
      <c r="BY322" s="120" t="n">
        <f aca="false">IF(BX322="",FALSE(),IF(NOT($AW322),TRUE(),IF($AY322,ISNUMBER(X322),ISNUMBER(W322))))</f>
        <v>0</v>
      </c>
      <c r="BZ322" s="121" t="str">
        <f aca="false">IF(BY322,IF($AJ322,1,Constants!$B$22)*POWER(Constants!$B$23,MAX($AU322,0))*POWER(Constants!$B$24,MAX($AV322,0)),"")</f>
        <v/>
      </c>
      <c r="CA322" s="117" t="str">
        <f aca="false">IF(OR($BK322&lt;&gt;Constants!$B$12,NOT($BY322)),"",IF(NOT($AW322),0,Constants!$B$19*IF($AY322,1,MAX(0,MIN(1,(Constants!$B$20-W322)/Constants!$B$20)))))</f>
        <v/>
      </c>
      <c r="CB322" s="117" t="str">
        <f aca="false">IF(CA322="","",CA322*IF($AX322,1,Constants!$B$25)*BZ322)</f>
        <v/>
      </c>
      <c r="CC322" s="117" t="str">
        <f aca="false">IF(OR($BK322&lt;&gt;Constants!$B$12,NOT($BY322)),"",IF(NOT($AW322),0,IF(NOT($AY322),0,MAX(0,Constants!$B$21*(1-ABS(X322-$BM322)/$BM322)))))</f>
        <v/>
      </c>
      <c r="CD322" s="117" t="str">
        <f aca="false">IF(CC322="","",CC322*BZ322)</f>
        <v/>
      </c>
      <c r="CE322" s="117" t="str">
        <f aca="false">IF(OR($BK322&lt;&gt;Constants!$B$12,NOT($BY322)),"",IF(OR(NOT($AW322),NOT($AX322)),0,MIN(Constants!$B$18,(Constants!$B$29*$AZ322+Constants!$B$30*$BA322)*IF($AY322,1,MAX(0,MIN(1,(Constants!$B$20-W322)/Constants!$B$20))))))</f>
        <v/>
      </c>
      <c r="CF322" s="117" t="str">
        <f aca="false">IF(CE322="","",CE322*BZ322)</f>
        <v/>
      </c>
      <c r="CG322" s="122" t="str">
        <f aca="false">IF(OR($BK322&lt;&gt;Constants!$B$12,NOT($BY322)),"",CB322+CD322+CF322)</f>
        <v/>
      </c>
      <c r="CH322" s="119" t="n">
        <f aca="false">IF(OR(BN322="",BX322=""),TRUE(),BN322&lt;&gt;BX322)</f>
        <v>1</v>
      </c>
      <c r="CI322" s="117" t="str">
        <f aca="false">IF(OR($BK322&lt;&gt;Constants!$B$12,$BB322&lt;&gt;TRUE(),NOT($CH322)),"",IF(NOT($BE322),TRUE(),IF($BG322="","",$BG322)))</f>
        <v/>
      </c>
      <c r="CJ322" s="120" t="n">
        <f aca="false">IF(CI322="",FALSE(),IF(NOT($BE322),TRUE(),IF($BG322,ISNUMBER(AG322),ISNUMBER(AF322))))</f>
        <v>0</v>
      </c>
      <c r="CK322" s="121" t="str">
        <f aca="false">IF(CJ322,IF($AJ322,1,Constants!$B$22)*POWER(Constants!$B$23,MAX($BC322,0))*POWER(Constants!$B$24,MAX($BD322,0)),"")</f>
        <v/>
      </c>
      <c r="CL322" s="117" t="str">
        <f aca="false">IF(OR($BK322&lt;&gt;Constants!$B$12,NOT($CJ322)),"",IF(NOT($BE322),0,Constants!$B$19*IF($BG322,1,MAX(0,MIN(1,(Constants!$B$20-AF322)/Constants!$B$20)))))</f>
        <v/>
      </c>
      <c r="CM322" s="117" t="str">
        <f aca="false">IF(CL322="","",CL322*IF($BF322,1,Constants!$B$25)*CK322)</f>
        <v/>
      </c>
      <c r="CN322" s="117" t="str">
        <f aca="false">IF(OR($BK322&lt;&gt;Constants!$B$12,NOT($CJ322)),"",IF(NOT($BE322),0,IF(NOT($BG322),0,MAX(0,Constants!$B$21*(1-ABS(AG322-$BM322)/$BM322)))))</f>
        <v/>
      </c>
      <c r="CO322" s="117" t="str">
        <f aca="false">IF(CN322="","",CN322*CK322)</f>
        <v/>
      </c>
      <c r="CP322" s="117" t="str">
        <f aca="false">IF(OR($BK322&lt;&gt;Constants!$B$12,NOT($CJ322)),"",IF(OR(NOT($BE322),NOT($BF322)),0,MIN(Constants!$B$18,(Constants!$B$29*$BH322+Constants!$B$30*$BI322)*IF($BG322,1,MAX(0,MIN(1,(Constants!$B$20-AF322)/Constants!$B$20))))))</f>
        <v/>
      </c>
      <c r="CQ322" s="117" t="str">
        <f aca="false">IF(CP322="","",CP322*CK322)</f>
        <v/>
      </c>
      <c r="CR322" s="122" t="str">
        <f aca="false">IF(OR($BK322&lt;&gt;Constants!$B$12,NOT($CJ322)),"",CM322+CO322+CQ322)</f>
        <v/>
      </c>
      <c r="CS322" s="116" t="str">
        <f aca="false">IF(OR($BK322&lt;&gt;Constants!$B$12,ISBLANK($C322)),"",BW322)</f>
        <v/>
      </c>
      <c r="CT322" s="117" t="str">
        <f aca="false">IF(OR($BK322&lt;&gt;Constants!$B$12,ISBLANK($C322)),"",CG322)</f>
        <v/>
      </c>
      <c r="CU322" s="118" t="str">
        <f aca="false">IF(OR($BK322&lt;&gt;Constants!$B$12,ISBLANK($C322)),"",CR322)</f>
        <v/>
      </c>
      <c r="CV322" s="117" t="str">
        <f aca="false">IF(OR($BK322&lt;&gt;Constants!$B$12,ISBLANK($C322)),"",IF(COUNT(CS322:CU322)=0,0,MAX(CS322:CU322)))</f>
        <v/>
      </c>
      <c r="CW322" s="117" t="str">
        <f aca="false">IF($BK322&lt;&gt;Constants!$B$12,"",CV322)</f>
        <v/>
      </c>
      <c r="CX322" s="117" t="str">
        <f aca="false">IF(ISNUMBER(CW322), RANK(CW322,$CW$11:$CW$510), "")</f>
        <v/>
      </c>
      <c r="CY322" s="116" t="str">
        <f aca="false">IF(OR($BK322&lt;&gt;Constants!$B$12,ISBLANK($C322)),"",MAX(BT322,CD322,CO322))</f>
        <v/>
      </c>
      <c r="CZ322" s="117" t="str">
        <f aca="false">IF(ISNUMBER(CY322), RANK(CY322,CY$11:CY$510), "")</f>
        <v/>
      </c>
      <c r="DA322" s="117" t="str">
        <f aca="false">IF(OR($BK322&lt;&gt;Constants!$B$12,ISBLANK($C322)),"",MAX(AM322,AU322,IF($CH322,BC322,0)))</f>
        <v/>
      </c>
      <c r="DB322" s="117" t="str">
        <f aca="false">IF(ISNUMBER(DA322), RANK(DA322,DA$11:DA$510,1), "")</f>
        <v/>
      </c>
      <c r="DC322" s="117" t="str">
        <f aca="false">IF(OR($BK322&lt;&gt;Constants!$B$12,ISBLANK($C322)),"",MAX(BV322,CF322,CQ322))</f>
        <v/>
      </c>
      <c r="DD322" s="117" t="str">
        <f aca="false">IF(ISNUMBER(DC322),RANK(DC322,DC$11:DC$510),"")</f>
        <v/>
      </c>
      <c r="DE322" s="123" t="str">
        <f aca="false">IFERROR(IF(OR($BK322&lt;&gt;Constants!$B$12, ISBLANK($C322)),"",LARGE(CS322:CU322,2)), 0)</f>
        <v/>
      </c>
      <c r="DF322" s="118" t="str">
        <f aca="false">IF(ISNUMBER(DE322), RANK(DE322,DE$11:DE$510), "")</f>
        <v/>
      </c>
      <c r="DG322" s="117" t="str">
        <f aca="false">IF(ISBLANK($C322),"",IF(BK322=Constants!$B$12,RANK($CX322, $CX$11:$CX$510, 1)+
SUMPRODUCT(--($CX$11:$CX$510=$CX322),--($CZ322&gt;$CZ$11:$CZ$510))+
SUMPRODUCT(--($CX$11:$CX$510=$CX322),--($CZ322=$CZ$11:$CZ$510),--($DB322&gt;$DB$11:$DB$510))+
SUMPRODUCT(--($CX$11:$CX$510=$CX322),--($CZ322=$CZ$11:$CZ$510),--($DB322=$DB$11:$DB$510), --($DD322&gt;$DD$11:$DD$510))+
SUMPRODUCT(--($CX$11:$CX$510=$CX322),--($CZ322=$CZ$11:$CZ$510),--($DB322=$DB$11:$DB$510), --($DD322=$DD$11:$DD$510), --($DF322&gt;$DF$11:$DF$510))
,BK322)
)</f>
        <v/>
      </c>
      <c r="DH322" s="117" t="str">
        <f aca="false">IF(ISBLANK(C322),"",IF(BK322&lt;&gt;Constants!$B$12, BK322, CX322-DG322))</f>
        <v/>
      </c>
      <c r="DI322" s="118"/>
      <c r="DJ322" s="124"/>
      <c r="DK322" s="125" t="str">
        <f aca="false">IF(ISBLANK($C322),"",IF($BK322=Constants!$B$13,$BM322,""))</f>
        <v/>
      </c>
      <c r="DL322" s="124" t="str">
        <f aca="false">IF(ISBLANK($C322),"",IF($BK322&lt;&gt;Constants!$B$12,"",IF(COUNT($CS322:$CU322)=0,"",MATCH($CV322,$CS322:$CU322,0))))</f>
        <v/>
      </c>
      <c r="DM322" s="126" t="str">
        <f aca="false">IF(ISNUMBER($DL322),CHOOSE($DL322,$BR322,$CB322,$CM322),"")</f>
        <v/>
      </c>
      <c r="DN322" s="126" t="str">
        <f aca="false">IF(ISNUMBER($DL322),CHOOSE($DL322,$BT322,$CD322,$CO322),"")</f>
        <v/>
      </c>
      <c r="DO322" s="126" t="str">
        <f aca="false">IF(ISNUMBER($DL322),CHOOSE($DL322,$BV322,$CF322,$CQ322),"")</f>
        <v/>
      </c>
      <c r="DP322" s="127" t="str">
        <f aca="false">IF(ISBLANK(C322),"",IF(BK322&lt;&gt;Constants!$B$12, BK322 ,CW322))</f>
        <v/>
      </c>
      <c r="DQ322" s="128" t="str">
        <f aca="false">IF(ISBLANK($C322),"",IF($BK322&lt;&gt;Constants!$B$12,$BK322,$BL322))</f>
        <v/>
      </c>
      <c r="DR322" s="128" t="str">
        <f aca="false">IF(ISBLANK(C322),"",DH322)</f>
        <v/>
      </c>
      <c r="DS322" s="128" t="str">
        <f aca="false">IF(ISBLANK(C322),"",DG322)</f>
        <v/>
      </c>
      <c r="DT322" s="129" t="str">
        <f aca="false">IF(ISBLANK(C322),
  "",
IF(DS322=Constants!$B$9,COUNTA($C$11:$C510)+2,IF(DS322=Constants!$B$10,COUNTA($C$11:$C510)+1,IF(DS322=Constants!$B$11,COUNTA($C$11:$C510),DS322))))</f>
        <v/>
      </c>
      <c r="DU322" s="3"/>
      <c r="DV322" s="130" t="n">
        <f aca="false">IF(OR(ISNUMBER(DS322),DS322="DQ",DS322="P",DS322="NS"),
    1,
    0
)</f>
        <v>0</v>
      </c>
      <c r="DW322" s="130" t="n">
        <v>312</v>
      </c>
      <c r="DX322" s="130" t="str">
        <f aca="false">IF(ISBLANK($C322),"",IF(ISNUMBER(DT322),DT322+ROW($B322)/1000,""))</f>
        <v/>
      </c>
      <c r="DY322" s="130" t="str">
        <f aca="false">IF(ISNUMBER(DX322), RANK(DX322,DX$11:DX$510,1), "")</f>
        <v/>
      </c>
      <c r="DZ322" s="130" t="str">
        <f aca="false">IF(ISBLANK($C322),
    "",
    $B322
)</f>
        <v/>
      </c>
      <c r="EA322" s="130" t="str">
        <f aca="false">IF(ISBLANK($C322),
    "",
    $C322
)</f>
        <v/>
      </c>
      <c r="EB322" s="130" t="str">
        <f aca="false">IF(ISBLANK($C322),
    "",
    $D322
)</f>
        <v/>
      </c>
      <c r="EC322" s="130" t="str">
        <f aca="false">IF(ISBLANK($C322),"",$DQ322)</f>
        <v/>
      </c>
      <c r="ED322" s="131" t="str">
        <f aca="false">DP322</f>
        <v/>
      </c>
      <c r="EE322" s="130" t="str">
        <f aca="false">IF(ISBLANK($C322),
    "",
    DS322
)</f>
        <v/>
      </c>
      <c r="EF322" s="132" t="str">
        <f aca="false">IF(DW322&gt;DV$10,
    "",
    VLOOKUP(DW322,DY$11:EE820,7,FALSE())
)</f>
        <v/>
      </c>
      <c r="EG322" s="133" t="str">
        <f aca="false">IF(DW322&gt;DV$10,
    "",
    VLOOKUP(DW322,DY$11:EE820,2,FALSE())
)</f>
        <v/>
      </c>
      <c r="EH322" s="133" t="str">
        <f aca="false">IF(DW322&gt;DV$10,
    "",
    VLOOKUP(DW322,DY$11:EE820,3,FALSE())
)</f>
        <v/>
      </c>
      <c r="EI322" s="133" t="str">
        <f aca="false">IF(DW322&gt;DV$10,
    "",
    VLOOKUP(DW322,DY$11:EE820,4,FALSE())
)</f>
        <v/>
      </c>
      <c r="EJ322" s="134" t="str">
        <f aca="false">IF(DW322&gt;DV$10,
    "",
    VLOOKUP(DW322,DY$11:EE820,6,FALSE())
)</f>
        <v/>
      </c>
      <c r="EK322" s="59"/>
    </row>
    <row r="323" customFormat="false" ht="15.75" hidden="false" customHeight="false" outlineLevel="0" collapsed="false">
      <c r="A323" s="3"/>
      <c r="B323" s="155"/>
      <c r="C323" s="156"/>
      <c r="D323" s="96"/>
      <c r="E323" s="157"/>
      <c r="F323" s="148"/>
      <c r="G323" s="148"/>
      <c r="H323" s="149"/>
      <c r="I323" s="150"/>
      <c r="J323" s="151"/>
      <c r="K323" s="151"/>
      <c r="L323" s="151"/>
      <c r="M323" s="151"/>
      <c r="N323" s="152"/>
      <c r="O323" s="103"/>
      <c r="P323" s="148"/>
      <c r="Q323" s="149"/>
      <c r="R323" s="150"/>
      <c r="S323" s="151"/>
      <c r="T323" s="151"/>
      <c r="U323" s="151"/>
      <c r="V323" s="151"/>
      <c r="W323" s="152"/>
      <c r="X323" s="103"/>
      <c r="Y323" s="148"/>
      <c r="Z323" s="149"/>
      <c r="AA323" s="150"/>
      <c r="AB323" s="151"/>
      <c r="AC323" s="151"/>
      <c r="AD323" s="151"/>
      <c r="AE323" s="151"/>
      <c r="AF323" s="152"/>
      <c r="AG323" s="104"/>
      <c r="AH323" s="150"/>
      <c r="AI323" s="73"/>
      <c r="AJ323" s="73" t="str">
        <f aca="false">IF(ISBLANK($C323),
  "",
IF(E323=Constants!$B$7,
  TRUE(),
IF(E323=Constants!$B$8,
  FALSE(),
  TRUE()
)))</f>
        <v/>
      </c>
      <c r="AK323" s="74" t="str">
        <f aca="false">IF(ISBLANK($C323),"",IF(F323=Constants!$B$8,FALSE(),TRUE()))</f>
        <v/>
      </c>
      <c r="AL323" s="74" t="str">
        <f aca="false">IF(ISBLANK($C323),"",COUNTA($G323:$O323)&gt;0)</f>
        <v/>
      </c>
      <c r="AM323" s="74" t="str">
        <f aca="false">IF(OR(ISBLANK($C323),$AL323&lt;&gt;TRUE()),"",IF(ISBLANK(G323),Constants!$B$27,MAX(0,G323)))</f>
        <v/>
      </c>
      <c r="AN323" s="74" t="str">
        <f aca="false">IF(OR(ISBLANK($C323),$AL323&lt;&gt;TRUE()),"",IF(ISBLANK(H323),Constants!$B$28,MAX(0,H323)))</f>
        <v/>
      </c>
      <c r="AO323" s="74" t="str">
        <f aca="false">IF(OR(ISBLANK($C323),$AL323&lt;&gt;TRUE()),"",IF(J323=Constants!$B$7,TRUE(),IF(J323=Constants!$B$8,FALSE(),TRUE())))</f>
        <v/>
      </c>
      <c r="AP323" s="74" t="str">
        <f aca="false">IF(OR(ISBLANK($C323),$AL323&lt;&gt;TRUE()),"",IF(I323=Constants!$B$7,TRUE(),IF(I323=Constants!$B$8,FALSE(),TRUE())))</f>
        <v/>
      </c>
      <c r="AQ323" s="74" t="str">
        <f aca="false">IF(OR(ISBLANK($C323),$AL323&lt;&gt;TRUE()),"",IF(K323=Constants!$B$33,TRUE(),IF(K323=Constants!$B$34,FALSE(),IF(AND(ISNUMBER(O323),OR(ISBLANK(N323),N323=0)),TRUE(),IF(AND(ISBLANK(O323),ISNUMBER(N323),N323&lt;&gt;0),FALSE(),"")))))</f>
        <v/>
      </c>
      <c r="AR323" s="74" t="str">
        <f aca="false">IF(OR(ISBLANK($C323),$AL323&lt;&gt;TRUE()),"",IF(ISBLANK(L323),Constants!$B$35,MAX(0,MIN(Constants!$B$31,L323))))</f>
        <v/>
      </c>
      <c r="AS323" s="74" t="str">
        <f aca="false">IF(OR(ISBLANK($C323),$AL323&lt;&gt;TRUE()),"",IF(ISBLANK(M323),Constants!$B$35,MAX(0,MIN(Constants!$B$32,M323))))</f>
        <v/>
      </c>
      <c r="AT323" s="74" t="str">
        <f aca="false">IF(ISBLANK($C323),"",COUNTA($P323:$X323)&gt;0)</f>
        <v/>
      </c>
      <c r="AU323" s="74" t="str">
        <f aca="false">IF(OR(ISBLANK($C323),$AT323&lt;&gt;TRUE()),"",IF(ISBLANK(P323),Constants!$B$27,MAX(0,P323)))</f>
        <v/>
      </c>
      <c r="AV323" s="74" t="str">
        <f aca="false">IF(OR(ISBLANK($C323),$AT323&lt;&gt;TRUE()),"",IF(ISBLANK(Q323),Constants!$B$28,MAX(0,Q323)))</f>
        <v/>
      </c>
      <c r="AW323" s="74" t="str">
        <f aca="false">IF(OR(ISBLANK($C323),$AT323&lt;&gt;TRUE()),"",IF(S323=Constants!$B$7,TRUE(),IF(S323=Constants!$B$8,FALSE(),TRUE())))</f>
        <v/>
      </c>
      <c r="AX323" s="74" t="str">
        <f aca="false">IF(OR(ISBLANK($C323),$AT323&lt;&gt;TRUE()),"",IF(R323=Constants!$B$7,TRUE(),IF(R323=Constants!$B$8,FALSE(),TRUE())))</f>
        <v/>
      </c>
      <c r="AY323" s="74" t="str">
        <f aca="false">IF(OR(ISBLANK($C323),$AT323&lt;&gt;TRUE()),"",IF(T323=Constants!$B$33,TRUE(),IF(T323=Constants!$B$34,FALSE(),IF(AND(ISNUMBER(X323),OR(ISBLANK(W323),W323=0)),TRUE(),IF(AND(ISBLANK(X323),ISNUMBER(W323),W323&lt;&gt;0),FALSE(),"")))))</f>
        <v/>
      </c>
      <c r="AZ323" s="74" t="str">
        <f aca="false">IF(OR(ISBLANK($C323),$AT323&lt;&gt;TRUE()),"",IF(ISBLANK(U323),Constants!$B$35,MAX(0,MIN(Constants!$B$31,U323))))</f>
        <v/>
      </c>
      <c r="BA323" s="74" t="str">
        <f aca="false">IF(OR(ISBLANK($C323),$AT323&lt;&gt;TRUE()),"",IF(ISBLANK(V323),Constants!$B$35,MAX(0,MIN(Constants!$B$32,V323))))</f>
        <v/>
      </c>
      <c r="BB323" s="74" t="str">
        <f aca="false">IF(ISBLANK($C323),"",COUNTA($Y323:$AG323)&gt;0)</f>
        <v/>
      </c>
      <c r="BC323" s="74" t="str">
        <f aca="false">IF(OR(ISBLANK($C323),$BB323&lt;&gt;TRUE()),"",IF(ISBLANK(Y323),Constants!$B$27,MAX(0,Y323)))</f>
        <v/>
      </c>
      <c r="BD323" s="74" t="str">
        <f aca="false">IF(OR(ISBLANK($C323),$BB323&lt;&gt;TRUE()),"",IF(ISBLANK(Z323),Constants!$B$28,MAX(0,Z323)))</f>
        <v/>
      </c>
      <c r="BE323" s="74" t="str">
        <f aca="false">IF(OR(ISBLANK($C323),$BB323&lt;&gt;TRUE()),"",IF(AB323=Constants!$B$7,TRUE(),IF(AB323=Constants!$B$8,FALSE(),TRUE())))</f>
        <v/>
      </c>
      <c r="BF323" s="74" t="str">
        <f aca="false">IF(OR(ISBLANK($C323),$BB323&lt;&gt;TRUE()),"",IF(AA323=Constants!$B$7,TRUE(),IF(AA323=Constants!$B$8,FALSE(),TRUE())))</f>
        <v/>
      </c>
      <c r="BG323" s="74" t="str">
        <f aca="false">IF(OR(ISBLANK($C323),$BB323&lt;&gt;TRUE()),"",IF(AC323=Constants!$B$33,TRUE(),IF(AC323=Constants!$B$34,FALSE(),IF(AND(ISNUMBER(AG323),OR(ISBLANK(AF323),AF323=0)),TRUE(),IF(AND(ISBLANK(AG323),ISNUMBER(AF323),AF323&lt;&gt;0),FALSE(),"")))))</f>
        <v/>
      </c>
      <c r="BH323" s="74" t="str">
        <f aca="false">IF(OR(ISBLANK($C323),$BB323&lt;&gt;TRUE()),"",IF(ISBLANK(AD323),Constants!$B$35,MAX(0,MIN(Constants!$B$31,AD323))))</f>
        <v/>
      </c>
      <c r="BI323" s="74" t="str">
        <f aca="false">IF(OR(ISBLANK($C323),$BB323&lt;&gt;TRUE()),"",IF(ISBLANK(AE323),Constants!$B$35,MAX(0,MIN(Constants!$B$32,AE323))))</f>
        <v/>
      </c>
      <c r="BJ323" s="75" t="str">
        <f aca="false">IF(ISBLANK($C323),
  "",
IF(AH323=Constants!$B$7,
  TRUE(),
IF(AH323=Constants!$B$8,
  FALSE(),
  FALSE()
)))</f>
        <v/>
      </c>
      <c r="BK323" s="74" t="str">
        <f aca="false">IF(ISBLANK($C323),"",IF($BJ323,Constants!$B$9,IF(COUNTA($E323:$AH323)=0,Constants!$B$10,IF(NOT($AK323),Constants!$B$11,IF(AND(NOT(ISNUMBER($BM323)),COUNTA($O323,$X323,$AG323)&gt;0),Constants!$B$13,Constants!$B$12)))))</f>
        <v/>
      </c>
      <c r="BL323" s="74" t="str">
        <f aca="false">IF(ISBLANK($C323),"",IF($BK323&lt;&gt;Constants!$B$12,$BK323,Constants!$B$4))</f>
        <v/>
      </c>
      <c r="BM323" s="73" t="str">
        <f aca="false">IF(OR(ISBLANK($D$8), NOT(ISNUMBER($D$8))), Constants!$B$17,$D$8)</f>
        <v>ERROR: Set Target Time in cell D8</v>
      </c>
      <c r="BN323" s="73" t="str">
        <f aca="false">IF(OR($BK323&lt;&gt;Constants!$B$12,$AL323&lt;&gt;TRUE()),"",IF(NOT($AO323),TRUE(),IF($AQ323="","",$AQ323)))</f>
        <v/>
      </c>
      <c r="BO323" s="74" t="b">
        <f aca="false">IF(BN323="",FALSE(),IF(NOT($AO323),TRUE(),IF($AQ323,ISNUMBER(O323),ISNUMBER(N323))))</f>
        <v>0</v>
      </c>
      <c r="BP323" s="76" t="str">
        <f aca="false">IF(BO323,IF($AJ323,1,Constants!$B$22)*POWER(Constants!$B$23,MAX($AM323,0))*POWER(Constants!$B$24,MAX($AN323,0)),"")</f>
        <v/>
      </c>
      <c r="BQ323" s="74" t="str">
        <f aca="false">IF(OR($BK323&lt;&gt;Constants!$B$12,NOT($BO323)),"",IF(NOT($AO323),0,Constants!$B$19*IF($AQ323,1,MAX(0,MIN(1,(Constants!$B$20-N323)/Constants!$B$20)))))</f>
        <v/>
      </c>
      <c r="BR323" s="74" t="str">
        <f aca="false">IF(BQ323="","",BQ323*IF($AP323,1,Constants!$B$25)*BP323)</f>
        <v/>
      </c>
      <c r="BS323" s="74" t="str">
        <f aca="false">IF(OR($BK323&lt;&gt;Constants!$B$12,NOT($BO323)),"",IF(NOT($AO323),0,IF(NOT($AQ323),0,MAX(0,Constants!$B$21*(1-ABS(O323-$BM323)/$BM323)))))</f>
        <v/>
      </c>
      <c r="BT323" s="74" t="str">
        <f aca="false">IF(BS323="","",BS323*BP323)</f>
        <v/>
      </c>
      <c r="BU323" s="74" t="str">
        <f aca="false">IF(OR($BK323&lt;&gt;Constants!$B$12,NOT($BO323)),"",IF(OR(NOT($AO323),NOT($AP323)),0,MIN(Constants!$B$18,(Constants!$B$29*$AR323+Constants!$B$30*$AS323)*IF($AQ323,1,MAX(0,MIN(1,(Constants!$B$20-N323)/Constants!$B$20))))))</f>
        <v/>
      </c>
      <c r="BV323" s="74" t="str">
        <f aca="false">IF(BU323="","",BU323*BP323)</f>
        <v/>
      </c>
      <c r="BW323" s="75" t="str">
        <f aca="false">IF(OR($BK323&lt;&gt;Constants!$B$12,NOT($BO323)),"",BR323+BT323+BV323)</f>
        <v/>
      </c>
      <c r="BX323" s="73" t="str">
        <f aca="false">IF(OR($BK323&lt;&gt;Constants!$B$12,$AT323&lt;&gt;TRUE()),"",IF(NOT($AW323),TRUE(),IF($AY323="","",$AY323)))</f>
        <v/>
      </c>
      <c r="BY323" s="74" t="b">
        <f aca="false">IF(BX323="",FALSE(),IF(NOT($AW323),TRUE(),IF($AY323,ISNUMBER(X323),ISNUMBER(W323))))</f>
        <v>0</v>
      </c>
      <c r="BZ323" s="76" t="str">
        <f aca="false">IF(BY323,IF($AJ323,1,Constants!$B$22)*POWER(Constants!$B$23,MAX($AU323,0))*POWER(Constants!$B$24,MAX($AV323,0)),"")</f>
        <v/>
      </c>
      <c r="CA323" s="74" t="str">
        <f aca="false">IF(OR($BK323&lt;&gt;Constants!$B$12,NOT($BY323)),"",IF(NOT($AW323),0,Constants!$B$19*IF($AY323,1,MAX(0,MIN(1,(Constants!$B$20-W323)/Constants!$B$20)))))</f>
        <v/>
      </c>
      <c r="CB323" s="74" t="str">
        <f aca="false">IF(CA323="","",CA323*IF($AX323,1,Constants!$B$25)*BZ323)</f>
        <v/>
      </c>
      <c r="CC323" s="74" t="str">
        <f aca="false">IF(OR($BK323&lt;&gt;Constants!$B$12,NOT($BY323)),"",IF(NOT($AW323),0,IF(NOT($AY323),0,MAX(0,Constants!$B$21*(1-ABS(X323-$BM323)/$BM323)))))</f>
        <v/>
      </c>
      <c r="CD323" s="74" t="str">
        <f aca="false">IF(CC323="","",CC323*BZ323)</f>
        <v/>
      </c>
      <c r="CE323" s="74" t="str">
        <f aca="false">IF(OR($BK323&lt;&gt;Constants!$B$12,NOT($BY323)),"",IF(OR(NOT($AW323),NOT($AX323)),0,MIN(Constants!$B$18,(Constants!$B$29*$AZ323+Constants!$B$30*$BA323)*IF($AY323,1,MAX(0,MIN(1,(Constants!$B$20-W323)/Constants!$B$20))))))</f>
        <v/>
      </c>
      <c r="CF323" s="74" t="str">
        <f aca="false">IF(CE323="","",CE323*BZ323)</f>
        <v/>
      </c>
      <c r="CG323" s="75" t="str">
        <f aca="false">IF(OR($BK323&lt;&gt;Constants!$B$12,NOT($BY323)),"",CB323+CD323+CF323)</f>
        <v/>
      </c>
      <c r="CH323" s="73" t="b">
        <f aca="false">IF(OR(BN323="",BX323=""),TRUE(),BN323&lt;&gt;BX323)</f>
        <v>1</v>
      </c>
      <c r="CI323" s="74" t="str">
        <f aca="false">IF(OR($BK323&lt;&gt;Constants!$B$12,$BB323&lt;&gt;TRUE(),NOT($CH323)),"",IF(NOT($BE323),TRUE(),IF($BG323="","",$BG323)))</f>
        <v/>
      </c>
      <c r="CJ323" s="74" t="b">
        <f aca="false">IF(CI323="",FALSE(),IF(NOT($BE323),TRUE(),IF($BG323,ISNUMBER(AG323),ISNUMBER(AF323))))</f>
        <v>0</v>
      </c>
      <c r="CK323" s="76" t="str">
        <f aca="false">IF(CJ323,IF($AJ323,1,Constants!$B$22)*POWER(Constants!$B$23,MAX($BC323,0))*POWER(Constants!$B$24,MAX($BD323,0)),"")</f>
        <v/>
      </c>
      <c r="CL323" s="74" t="str">
        <f aca="false">IF(OR($BK323&lt;&gt;Constants!$B$12,NOT($CJ323)),"",IF(NOT($BE323),0,Constants!$B$19*IF($BG323,1,MAX(0,MIN(1,(Constants!$B$20-AF323)/Constants!$B$20)))))</f>
        <v/>
      </c>
      <c r="CM323" s="74" t="str">
        <f aca="false">IF(CL323="","",CL323*IF($BF323,1,Constants!$B$25)*CK323)</f>
        <v/>
      </c>
      <c r="CN323" s="74" t="str">
        <f aca="false">IF(OR($BK323&lt;&gt;Constants!$B$12,NOT($CJ323)),"",IF(NOT($BE323),0,IF(NOT($BG323),0,MAX(0,Constants!$B$21*(1-ABS(AG323-$BM323)/$BM323)))))</f>
        <v/>
      </c>
      <c r="CO323" s="74" t="str">
        <f aca="false">IF(CN323="","",CN323*CK323)</f>
        <v/>
      </c>
      <c r="CP323" s="74" t="str">
        <f aca="false">IF(OR($BK323&lt;&gt;Constants!$B$12,NOT($CJ323)),"",IF(OR(NOT($BE323),NOT($BF323)),0,MIN(Constants!$B$18,(Constants!$B$29*$BH323+Constants!$B$30*$BI323)*IF($BG323,1,MAX(0,MIN(1,(Constants!$B$20-AF323)/Constants!$B$20))))))</f>
        <v/>
      </c>
      <c r="CQ323" s="74" t="str">
        <f aca="false">IF(CP323="","",CP323*CK323)</f>
        <v/>
      </c>
      <c r="CR323" s="75" t="str">
        <f aca="false">IF(OR($BK323&lt;&gt;Constants!$B$12,NOT($CJ323)),"",CM323+CO323+CQ323)</f>
        <v/>
      </c>
      <c r="CS323" s="73" t="str">
        <f aca="false">IF(OR($BK323&lt;&gt;Constants!$B$12,ISBLANK($C323)),"",BW323)</f>
        <v/>
      </c>
      <c r="CT323" s="74" t="str">
        <f aca="false">IF(OR($BK323&lt;&gt;Constants!$B$12,ISBLANK($C323)),"",CG323)</f>
        <v/>
      </c>
      <c r="CU323" s="75" t="str">
        <f aca="false">IF(OR($BK323&lt;&gt;Constants!$B$12,ISBLANK($C323)),"",CR323)</f>
        <v/>
      </c>
      <c r="CV323" s="74" t="str">
        <f aca="false">IF(OR($BK323&lt;&gt;Constants!$B$12,ISBLANK($C323)),"",IF(COUNT(CS323:CU323)=0,0,MAX(CS323:CU323)))</f>
        <v/>
      </c>
      <c r="CW323" s="74" t="str">
        <f aca="false">IF($BK323&lt;&gt;Constants!$B$12,"",CV323)</f>
        <v/>
      </c>
      <c r="CX323" s="74" t="str">
        <f aca="false">IF(ISNUMBER(CW323), RANK(CW323,$CW$11:$CW$510), "")</f>
        <v/>
      </c>
      <c r="CY323" s="73" t="str">
        <f aca="false">IF(OR($BK323&lt;&gt;Constants!$B$12,ISBLANK($C323)),"",MAX(BT323,CD323,CO323))</f>
        <v/>
      </c>
      <c r="CZ323" s="74" t="str">
        <f aca="false">IF(ISNUMBER(CY323), RANK(CY323,CY$11:CY$510), "")</f>
        <v/>
      </c>
      <c r="DA323" s="74" t="str">
        <f aca="false">IF(OR($BK323&lt;&gt;Constants!$B$12,ISBLANK($C323)),"",MAX(AM323,AU323,IF($CH323,BC323,0)))</f>
        <v/>
      </c>
      <c r="DB323" s="74" t="str">
        <f aca="false">IF(ISNUMBER(DA323), RANK(DA323,DA$11:DA$510,1), "")</f>
        <v/>
      </c>
      <c r="DC323" s="74" t="str">
        <f aca="false">IF(OR($BK323&lt;&gt;Constants!$B$12,ISBLANK($C323)),"",MAX(BV323,CF323,CQ323))</f>
        <v/>
      </c>
      <c r="DD323" s="74" t="str">
        <f aca="false">IF(ISNUMBER(DC323),RANK(DC323,DC$11:DC$510),"")</f>
        <v/>
      </c>
      <c r="DE323" s="77" t="str">
        <f aca="false">IFERROR(IF(OR($BK323&lt;&gt;Constants!$B$12, ISBLANK($C323)),"",LARGE(CS323:CU323,2)), 0)</f>
        <v/>
      </c>
      <c r="DF323" s="75" t="str">
        <f aca="false">IF(ISNUMBER(DE323), RANK(DE323,DE$11:DE$510), "")</f>
        <v/>
      </c>
      <c r="DG323" s="74" t="str">
        <f aca="false">IF(ISBLANK($C323),"",IF(BK323=Constants!$B$12,RANK($CX323, $CX$11:$CX$510, 1)+
SUMPRODUCT(--($CX$11:$CX$510=$CX323),--($CZ323&gt;$CZ$11:$CZ$510))+
SUMPRODUCT(--($CX$11:$CX$510=$CX323),--($CZ323=$CZ$11:$CZ$510),--($DB323&gt;$DB$11:$DB$510))+
SUMPRODUCT(--($CX$11:$CX$510=$CX323),--($CZ323=$CZ$11:$CZ$510),--($DB323=$DB$11:$DB$510), --($DD323&gt;$DD$11:$DD$510))+
SUMPRODUCT(--($CX$11:$CX$510=$CX323),--($CZ323=$CZ$11:$CZ$510),--($DB323=$DB$11:$DB$510), --($DD323=$DD$11:$DD$510), --($DF323&gt;$DF$11:$DF$510))
,BK323)
)</f>
        <v/>
      </c>
      <c r="DH323" s="74" t="str">
        <f aca="false">IF(ISBLANK(C323),"",IF(BK323&lt;&gt;Constants!$B$12, BK323, CX323-DG323))</f>
        <v/>
      </c>
      <c r="DI323" s="75"/>
      <c r="DJ323" s="78"/>
      <c r="DK323" s="79" t="str">
        <f aca="false">IF(ISBLANK($C323),"",IF($BK323=Constants!$B$13,$BM323,""))</f>
        <v/>
      </c>
      <c r="DL323" s="78" t="str">
        <f aca="false">IF(ISBLANK($C323),"",IF($BK323&lt;&gt;Constants!$B$12,"",IF(COUNT($CS323:$CU323)=0,"",MATCH($CV323,$CS323:$CU323,0))))</f>
        <v/>
      </c>
      <c r="DM323" s="80" t="str">
        <f aca="false">IF(ISNUMBER($DL323),CHOOSE($DL323,$BR323,$CB323,$CM323),"")</f>
        <v/>
      </c>
      <c r="DN323" s="80" t="str">
        <f aca="false">IF(ISNUMBER($DL323),CHOOSE($DL323,$BT323,$CD323,$CO323),"")</f>
        <v/>
      </c>
      <c r="DO323" s="80" t="str">
        <f aca="false">IF(ISNUMBER($DL323),CHOOSE($DL323,$BV323,$CF323,$CQ323),"")</f>
        <v/>
      </c>
      <c r="DP323" s="81" t="str">
        <f aca="false">IF(ISBLANK(C323),"",IF(BK323&lt;&gt;Constants!$B$12, BK323 ,CW323))</f>
        <v/>
      </c>
      <c r="DQ323" s="82" t="str">
        <f aca="false">IF(ISBLANK($C323),"",IF($BK323&lt;&gt;Constants!$B$12,$BK323,$BL323))</f>
        <v/>
      </c>
      <c r="DR323" s="82" t="str">
        <f aca="false">IF(ISBLANK(C323),"",DH323)</f>
        <v/>
      </c>
      <c r="DS323" s="82" t="str">
        <f aca="false">IF(ISBLANK(C323),"",DG323)</f>
        <v/>
      </c>
      <c r="DT323" s="83" t="str">
        <f aca="false">IF(ISBLANK(C323),
  "",
IF(DS323=Constants!$B$9,COUNTA($C$11:$C510)+2,IF(DS323=Constants!$B$10,COUNTA($C$11:$C510)+1,IF(DS323=Constants!$B$11,COUNTA($C$11:$C510),DS323))))</f>
        <v/>
      </c>
      <c r="DU323" s="3"/>
      <c r="DV323" s="84" t="n">
        <f aca="false">IF(OR(ISNUMBER(DS323),DS323="DQ",DS323="P",DS323="NS"),
    1,
    0
)</f>
        <v>0</v>
      </c>
      <c r="DW323" s="84" t="n">
        <v>313</v>
      </c>
      <c r="DX323" s="84" t="str">
        <f aca="false">IF(ISBLANK($C323),"",IF(ISNUMBER(DT323),DT323+ROW($B323)/1000,""))</f>
        <v/>
      </c>
      <c r="DY323" s="84" t="str">
        <f aca="false">IF(ISNUMBER(DX323), RANK(DX323,DX$11:DX$510,1), "")</f>
        <v/>
      </c>
      <c r="DZ323" s="84" t="str">
        <f aca="false">IF(ISBLANK($C323),
    "",
    $B323
)</f>
        <v/>
      </c>
      <c r="EA323" s="84" t="str">
        <f aca="false">IF(ISBLANK($C323),
    "",
    $C323
)</f>
        <v/>
      </c>
      <c r="EB323" s="84" t="str">
        <f aca="false">IF(ISBLANK($C323),
    "",
    $D323
)</f>
        <v/>
      </c>
      <c r="EC323" s="84" t="str">
        <f aca="false">IF(ISBLANK($C323),"",$DQ323)</f>
        <v/>
      </c>
      <c r="ED323" s="86" t="str">
        <f aca="false">DP323</f>
        <v/>
      </c>
      <c r="EE323" s="84" t="str">
        <f aca="false">IF(ISBLANK($C323),
    "",
    DS323
)</f>
        <v/>
      </c>
      <c r="EF323" s="87" t="str">
        <f aca="false">IF(DW323&gt;DV$10,
    "",
    VLOOKUP(DW323,DY$11:EE821,7,FALSE())
)</f>
        <v/>
      </c>
      <c r="EG323" s="88" t="str">
        <f aca="false">IF(DW323&gt;DV$10,
    "",
    VLOOKUP(DW323,DY$11:EE821,2,FALSE())
)</f>
        <v/>
      </c>
      <c r="EH323" s="88" t="str">
        <f aca="false">IF(DW323&gt;DV$10,
    "",
    VLOOKUP(DW323,DY$11:EE821,3,FALSE())
)</f>
        <v/>
      </c>
      <c r="EI323" s="88" t="str">
        <f aca="false">IF(DW323&gt;DV$10,
    "",
    VLOOKUP(DW323,DY$11:EE821,4,FALSE())
)</f>
        <v/>
      </c>
      <c r="EJ323" s="89" t="str">
        <f aca="false">IF(DW323&gt;DV$10,
    "",
    VLOOKUP(DW323,DY$11:EE821,6,FALSE())
)</f>
        <v/>
      </c>
      <c r="EK323" s="59"/>
    </row>
    <row r="324" customFormat="false" ht="15.75" hidden="false" customHeight="false" outlineLevel="0" collapsed="false">
      <c r="A324" s="3"/>
      <c r="B324" s="155"/>
      <c r="C324" s="156"/>
      <c r="D324" s="96"/>
      <c r="E324" s="157"/>
      <c r="F324" s="148"/>
      <c r="G324" s="148"/>
      <c r="H324" s="149"/>
      <c r="I324" s="150"/>
      <c r="J324" s="151"/>
      <c r="K324" s="151"/>
      <c r="L324" s="151"/>
      <c r="M324" s="151"/>
      <c r="N324" s="152"/>
      <c r="O324" s="103"/>
      <c r="P324" s="148"/>
      <c r="Q324" s="149"/>
      <c r="R324" s="150"/>
      <c r="S324" s="151"/>
      <c r="T324" s="151"/>
      <c r="U324" s="151"/>
      <c r="V324" s="151"/>
      <c r="W324" s="152"/>
      <c r="X324" s="103"/>
      <c r="Y324" s="148"/>
      <c r="Z324" s="149"/>
      <c r="AA324" s="150"/>
      <c r="AB324" s="151"/>
      <c r="AC324" s="151"/>
      <c r="AD324" s="151"/>
      <c r="AE324" s="151"/>
      <c r="AF324" s="152"/>
      <c r="AG324" s="104"/>
      <c r="AH324" s="150"/>
      <c r="AI324" s="73"/>
      <c r="AJ324" s="73" t="str">
        <f aca="false">IF(ISBLANK($C324),
  "",
IF(E324=Constants!$B$7,
  TRUE(),
IF(E324=Constants!$B$8,
  FALSE(),
  TRUE()
)))</f>
        <v/>
      </c>
      <c r="AK324" s="74" t="str">
        <f aca="false">IF(ISBLANK($C324),"",IF(F324=Constants!$B$8,FALSE(),TRUE()))</f>
        <v/>
      </c>
      <c r="AL324" s="74" t="str">
        <f aca="false">IF(ISBLANK($C324),"",COUNTA($G324:$O324)&gt;0)</f>
        <v/>
      </c>
      <c r="AM324" s="74" t="str">
        <f aca="false">IF(OR(ISBLANK($C324),$AL324&lt;&gt;TRUE()),"",IF(ISBLANK(G324),Constants!$B$27,MAX(0,G324)))</f>
        <v/>
      </c>
      <c r="AN324" s="74" t="str">
        <f aca="false">IF(OR(ISBLANK($C324),$AL324&lt;&gt;TRUE()),"",IF(ISBLANK(H324),Constants!$B$28,MAX(0,H324)))</f>
        <v/>
      </c>
      <c r="AO324" s="74" t="str">
        <f aca="false">IF(OR(ISBLANK($C324),$AL324&lt;&gt;TRUE()),"",IF(J324=Constants!$B$7,TRUE(),IF(J324=Constants!$B$8,FALSE(),TRUE())))</f>
        <v/>
      </c>
      <c r="AP324" s="74" t="str">
        <f aca="false">IF(OR(ISBLANK($C324),$AL324&lt;&gt;TRUE()),"",IF(I324=Constants!$B$7,TRUE(),IF(I324=Constants!$B$8,FALSE(),TRUE())))</f>
        <v/>
      </c>
      <c r="AQ324" s="74" t="str">
        <f aca="false">IF(OR(ISBLANK($C324),$AL324&lt;&gt;TRUE()),"",IF(K324=Constants!$B$33,TRUE(),IF(K324=Constants!$B$34,FALSE(),IF(AND(ISNUMBER(O324),OR(ISBLANK(N324),N324=0)),TRUE(),IF(AND(ISBLANK(O324),ISNUMBER(N324),N324&lt;&gt;0),FALSE(),"")))))</f>
        <v/>
      </c>
      <c r="AR324" s="74" t="str">
        <f aca="false">IF(OR(ISBLANK($C324),$AL324&lt;&gt;TRUE()),"",IF(ISBLANK(L324),Constants!$B$35,MAX(0,MIN(Constants!$B$31,L324))))</f>
        <v/>
      </c>
      <c r="AS324" s="74" t="str">
        <f aca="false">IF(OR(ISBLANK($C324),$AL324&lt;&gt;TRUE()),"",IF(ISBLANK(M324),Constants!$B$35,MAX(0,MIN(Constants!$B$32,M324))))</f>
        <v/>
      </c>
      <c r="AT324" s="74" t="str">
        <f aca="false">IF(ISBLANK($C324),"",COUNTA($P324:$X324)&gt;0)</f>
        <v/>
      </c>
      <c r="AU324" s="74" t="str">
        <f aca="false">IF(OR(ISBLANK($C324),$AT324&lt;&gt;TRUE()),"",IF(ISBLANK(P324),Constants!$B$27,MAX(0,P324)))</f>
        <v/>
      </c>
      <c r="AV324" s="74" t="str">
        <f aca="false">IF(OR(ISBLANK($C324),$AT324&lt;&gt;TRUE()),"",IF(ISBLANK(Q324),Constants!$B$28,MAX(0,Q324)))</f>
        <v/>
      </c>
      <c r="AW324" s="74" t="str">
        <f aca="false">IF(OR(ISBLANK($C324),$AT324&lt;&gt;TRUE()),"",IF(S324=Constants!$B$7,TRUE(),IF(S324=Constants!$B$8,FALSE(),TRUE())))</f>
        <v/>
      </c>
      <c r="AX324" s="74" t="str">
        <f aca="false">IF(OR(ISBLANK($C324),$AT324&lt;&gt;TRUE()),"",IF(R324=Constants!$B$7,TRUE(),IF(R324=Constants!$B$8,FALSE(),TRUE())))</f>
        <v/>
      </c>
      <c r="AY324" s="74" t="str">
        <f aca="false">IF(OR(ISBLANK($C324),$AT324&lt;&gt;TRUE()),"",IF(T324=Constants!$B$33,TRUE(),IF(T324=Constants!$B$34,FALSE(),IF(AND(ISNUMBER(X324),OR(ISBLANK(W324),W324=0)),TRUE(),IF(AND(ISBLANK(X324),ISNUMBER(W324),W324&lt;&gt;0),FALSE(),"")))))</f>
        <v/>
      </c>
      <c r="AZ324" s="74" t="str">
        <f aca="false">IF(OR(ISBLANK($C324),$AT324&lt;&gt;TRUE()),"",IF(ISBLANK(U324),Constants!$B$35,MAX(0,MIN(Constants!$B$31,U324))))</f>
        <v/>
      </c>
      <c r="BA324" s="74" t="str">
        <f aca="false">IF(OR(ISBLANK($C324),$AT324&lt;&gt;TRUE()),"",IF(ISBLANK(V324),Constants!$B$35,MAX(0,MIN(Constants!$B$32,V324))))</f>
        <v/>
      </c>
      <c r="BB324" s="74" t="str">
        <f aca="false">IF(ISBLANK($C324),"",COUNTA($Y324:$AG324)&gt;0)</f>
        <v/>
      </c>
      <c r="BC324" s="74" t="str">
        <f aca="false">IF(OR(ISBLANK($C324),$BB324&lt;&gt;TRUE()),"",IF(ISBLANK(Y324),Constants!$B$27,MAX(0,Y324)))</f>
        <v/>
      </c>
      <c r="BD324" s="74" t="str">
        <f aca="false">IF(OR(ISBLANK($C324),$BB324&lt;&gt;TRUE()),"",IF(ISBLANK(Z324),Constants!$B$28,MAX(0,Z324)))</f>
        <v/>
      </c>
      <c r="BE324" s="74" t="str">
        <f aca="false">IF(OR(ISBLANK($C324),$BB324&lt;&gt;TRUE()),"",IF(AB324=Constants!$B$7,TRUE(),IF(AB324=Constants!$B$8,FALSE(),TRUE())))</f>
        <v/>
      </c>
      <c r="BF324" s="74" t="str">
        <f aca="false">IF(OR(ISBLANK($C324),$BB324&lt;&gt;TRUE()),"",IF(AA324=Constants!$B$7,TRUE(),IF(AA324=Constants!$B$8,FALSE(),TRUE())))</f>
        <v/>
      </c>
      <c r="BG324" s="74" t="str">
        <f aca="false">IF(OR(ISBLANK($C324),$BB324&lt;&gt;TRUE()),"",IF(AC324=Constants!$B$33,TRUE(),IF(AC324=Constants!$B$34,FALSE(),IF(AND(ISNUMBER(AG324),OR(ISBLANK(AF324),AF324=0)),TRUE(),IF(AND(ISBLANK(AG324),ISNUMBER(AF324),AF324&lt;&gt;0),FALSE(),"")))))</f>
        <v/>
      </c>
      <c r="BH324" s="74" t="str">
        <f aca="false">IF(OR(ISBLANK($C324),$BB324&lt;&gt;TRUE()),"",IF(ISBLANK(AD324),Constants!$B$35,MAX(0,MIN(Constants!$B$31,AD324))))</f>
        <v/>
      </c>
      <c r="BI324" s="74" t="str">
        <f aca="false">IF(OR(ISBLANK($C324),$BB324&lt;&gt;TRUE()),"",IF(ISBLANK(AE324),Constants!$B$35,MAX(0,MIN(Constants!$B$32,AE324))))</f>
        <v/>
      </c>
      <c r="BJ324" s="75" t="str">
        <f aca="false">IF(ISBLANK($C324),
  "",
IF(AH324=Constants!$B$7,
  TRUE(),
IF(AH324=Constants!$B$8,
  FALSE(),
  FALSE()
)))</f>
        <v/>
      </c>
      <c r="BK324" s="74" t="str">
        <f aca="false">IF(ISBLANK($C324),"",IF($BJ324,Constants!$B$9,IF(COUNTA($E324:$AH324)=0,Constants!$B$10,IF(NOT($AK324),Constants!$B$11,IF(AND(NOT(ISNUMBER($BM324)),COUNTA($O324,$X324,$AG324)&gt;0),Constants!$B$13,Constants!$B$12)))))</f>
        <v/>
      </c>
      <c r="BL324" s="74" t="str">
        <f aca="false">IF(ISBLANK($C324),"",IF($BK324&lt;&gt;Constants!$B$12,$BK324,Constants!$B$4))</f>
        <v/>
      </c>
      <c r="BM324" s="73" t="str">
        <f aca="false">IF(OR(ISBLANK($D$8), NOT(ISNUMBER($D$8))), Constants!$B$17,$D$8)</f>
        <v>ERROR: Set Target Time in cell D8</v>
      </c>
      <c r="BN324" s="73" t="str">
        <f aca="false">IF(OR($BK324&lt;&gt;Constants!$B$12,$AL324&lt;&gt;TRUE()),"",IF(NOT($AO324),TRUE(),IF($AQ324="","",$AQ324)))</f>
        <v/>
      </c>
      <c r="BO324" s="74" t="b">
        <f aca="false">IF(BN324="",FALSE(),IF(NOT($AO324),TRUE(),IF($AQ324,ISNUMBER(O324),ISNUMBER(N324))))</f>
        <v>0</v>
      </c>
      <c r="BP324" s="76" t="str">
        <f aca="false">IF(BO324,IF($AJ324,1,Constants!$B$22)*POWER(Constants!$B$23,MAX($AM324,0))*POWER(Constants!$B$24,MAX($AN324,0)),"")</f>
        <v/>
      </c>
      <c r="BQ324" s="74" t="str">
        <f aca="false">IF(OR($BK324&lt;&gt;Constants!$B$12,NOT($BO324)),"",IF(NOT($AO324),0,Constants!$B$19*IF($AQ324,1,MAX(0,MIN(1,(Constants!$B$20-N324)/Constants!$B$20)))))</f>
        <v/>
      </c>
      <c r="BR324" s="74" t="str">
        <f aca="false">IF(BQ324="","",BQ324*IF($AP324,1,Constants!$B$25)*BP324)</f>
        <v/>
      </c>
      <c r="BS324" s="74" t="str">
        <f aca="false">IF(OR($BK324&lt;&gt;Constants!$B$12,NOT($BO324)),"",IF(NOT($AO324),0,IF(NOT($AQ324),0,MAX(0,Constants!$B$21*(1-ABS(O324-$BM324)/$BM324)))))</f>
        <v/>
      </c>
      <c r="BT324" s="74" t="str">
        <f aca="false">IF(BS324="","",BS324*BP324)</f>
        <v/>
      </c>
      <c r="BU324" s="74" t="str">
        <f aca="false">IF(OR($BK324&lt;&gt;Constants!$B$12,NOT($BO324)),"",IF(OR(NOT($AO324),NOT($AP324)),0,MIN(Constants!$B$18,(Constants!$B$29*$AR324+Constants!$B$30*$AS324)*IF($AQ324,1,MAX(0,MIN(1,(Constants!$B$20-N324)/Constants!$B$20))))))</f>
        <v/>
      </c>
      <c r="BV324" s="74" t="str">
        <f aca="false">IF(BU324="","",BU324*BP324)</f>
        <v/>
      </c>
      <c r="BW324" s="75" t="str">
        <f aca="false">IF(OR($BK324&lt;&gt;Constants!$B$12,NOT($BO324)),"",BR324+BT324+BV324)</f>
        <v/>
      </c>
      <c r="BX324" s="73" t="str">
        <f aca="false">IF(OR($BK324&lt;&gt;Constants!$B$12,$AT324&lt;&gt;TRUE()),"",IF(NOT($AW324),TRUE(),IF($AY324="","",$AY324)))</f>
        <v/>
      </c>
      <c r="BY324" s="74" t="b">
        <f aca="false">IF(BX324="",FALSE(),IF(NOT($AW324),TRUE(),IF($AY324,ISNUMBER(X324),ISNUMBER(W324))))</f>
        <v>0</v>
      </c>
      <c r="BZ324" s="76" t="str">
        <f aca="false">IF(BY324,IF($AJ324,1,Constants!$B$22)*POWER(Constants!$B$23,MAX($AU324,0))*POWER(Constants!$B$24,MAX($AV324,0)),"")</f>
        <v/>
      </c>
      <c r="CA324" s="74" t="str">
        <f aca="false">IF(OR($BK324&lt;&gt;Constants!$B$12,NOT($BY324)),"",IF(NOT($AW324),0,Constants!$B$19*IF($AY324,1,MAX(0,MIN(1,(Constants!$B$20-W324)/Constants!$B$20)))))</f>
        <v/>
      </c>
      <c r="CB324" s="74" t="str">
        <f aca="false">IF(CA324="","",CA324*IF($AX324,1,Constants!$B$25)*BZ324)</f>
        <v/>
      </c>
      <c r="CC324" s="74" t="str">
        <f aca="false">IF(OR($BK324&lt;&gt;Constants!$B$12,NOT($BY324)),"",IF(NOT($AW324),0,IF(NOT($AY324),0,MAX(0,Constants!$B$21*(1-ABS(X324-$BM324)/$BM324)))))</f>
        <v/>
      </c>
      <c r="CD324" s="74" t="str">
        <f aca="false">IF(CC324="","",CC324*BZ324)</f>
        <v/>
      </c>
      <c r="CE324" s="74" t="str">
        <f aca="false">IF(OR($BK324&lt;&gt;Constants!$B$12,NOT($BY324)),"",IF(OR(NOT($AW324),NOT($AX324)),0,MIN(Constants!$B$18,(Constants!$B$29*$AZ324+Constants!$B$30*$BA324)*IF($AY324,1,MAX(0,MIN(1,(Constants!$B$20-W324)/Constants!$B$20))))))</f>
        <v/>
      </c>
      <c r="CF324" s="74" t="str">
        <f aca="false">IF(CE324="","",CE324*BZ324)</f>
        <v/>
      </c>
      <c r="CG324" s="75" t="str">
        <f aca="false">IF(OR($BK324&lt;&gt;Constants!$B$12,NOT($BY324)),"",CB324+CD324+CF324)</f>
        <v/>
      </c>
      <c r="CH324" s="73" t="b">
        <f aca="false">IF(OR(BN324="",BX324=""),TRUE(),BN324&lt;&gt;BX324)</f>
        <v>1</v>
      </c>
      <c r="CI324" s="74" t="str">
        <f aca="false">IF(OR($BK324&lt;&gt;Constants!$B$12,$BB324&lt;&gt;TRUE(),NOT($CH324)),"",IF(NOT($BE324),TRUE(),IF($BG324="","",$BG324)))</f>
        <v/>
      </c>
      <c r="CJ324" s="74" t="b">
        <f aca="false">IF(CI324="",FALSE(),IF(NOT($BE324),TRUE(),IF($BG324,ISNUMBER(AG324),ISNUMBER(AF324))))</f>
        <v>0</v>
      </c>
      <c r="CK324" s="76" t="str">
        <f aca="false">IF(CJ324,IF($AJ324,1,Constants!$B$22)*POWER(Constants!$B$23,MAX($BC324,0))*POWER(Constants!$B$24,MAX($BD324,0)),"")</f>
        <v/>
      </c>
      <c r="CL324" s="74" t="str">
        <f aca="false">IF(OR($BK324&lt;&gt;Constants!$B$12,NOT($CJ324)),"",IF(NOT($BE324),0,Constants!$B$19*IF($BG324,1,MAX(0,MIN(1,(Constants!$B$20-AF324)/Constants!$B$20)))))</f>
        <v/>
      </c>
      <c r="CM324" s="74" t="str">
        <f aca="false">IF(CL324="","",CL324*IF($BF324,1,Constants!$B$25)*CK324)</f>
        <v/>
      </c>
      <c r="CN324" s="74" t="str">
        <f aca="false">IF(OR($BK324&lt;&gt;Constants!$B$12,NOT($CJ324)),"",IF(NOT($BE324),0,IF(NOT($BG324),0,MAX(0,Constants!$B$21*(1-ABS(AG324-$BM324)/$BM324)))))</f>
        <v/>
      </c>
      <c r="CO324" s="74" t="str">
        <f aca="false">IF(CN324="","",CN324*CK324)</f>
        <v/>
      </c>
      <c r="CP324" s="74" t="str">
        <f aca="false">IF(OR($BK324&lt;&gt;Constants!$B$12,NOT($CJ324)),"",IF(OR(NOT($BE324),NOT($BF324)),0,MIN(Constants!$B$18,(Constants!$B$29*$BH324+Constants!$B$30*$BI324)*IF($BG324,1,MAX(0,MIN(1,(Constants!$B$20-AF324)/Constants!$B$20))))))</f>
        <v/>
      </c>
      <c r="CQ324" s="74" t="str">
        <f aca="false">IF(CP324="","",CP324*CK324)</f>
        <v/>
      </c>
      <c r="CR324" s="75" t="str">
        <f aca="false">IF(OR($BK324&lt;&gt;Constants!$B$12,NOT($CJ324)),"",CM324+CO324+CQ324)</f>
        <v/>
      </c>
      <c r="CS324" s="73" t="str">
        <f aca="false">IF(OR($BK324&lt;&gt;Constants!$B$12,ISBLANK($C324)),"",BW324)</f>
        <v/>
      </c>
      <c r="CT324" s="74" t="str">
        <f aca="false">IF(OR($BK324&lt;&gt;Constants!$B$12,ISBLANK($C324)),"",CG324)</f>
        <v/>
      </c>
      <c r="CU324" s="75" t="str">
        <f aca="false">IF(OR($BK324&lt;&gt;Constants!$B$12,ISBLANK($C324)),"",CR324)</f>
        <v/>
      </c>
      <c r="CV324" s="74" t="str">
        <f aca="false">IF(OR($BK324&lt;&gt;Constants!$B$12,ISBLANK($C324)),"",IF(COUNT(CS324:CU324)=0,0,MAX(CS324:CU324)))</f>
        <v/>
      </c>
      <c r="CW324" s="74" t="str">
        <f aca="false">IF($BK324&lt;&gt;Constants!$B$12,"",CV324)</f>
        <v/>
      </c>
      <c r="CX324" s="74" t="str">
        <f aca="false">IF(ISNUMBER(CW324), RANK(CW324,$CW$11:$CW$510), "")</f>
        <v/>
      </c>
      <c r="CY324" s="73" t="str">
        <f aca="false">IF(OR($BK324&lt;&gt;Constants!$B$12,ISBLANK($C324)),"",MAX(BT324,CD324,CO324))</f>
        <v/>
      </c>
      <c r="CZ324" s="74" t="str">
        <f aca="false">IF(ISNUMBER(CY324), RANK(CY324,CY$11:CY$510), "")</f>
        <v/>
      </c>
      <c r="DA324" s="74" t="str">
        <f aca="false">IF(OR($BK324&lt;&gt;Constants!$B$12,ISBLANK($C324)),"",MAX(AM324,AU324,IF($CH324,BC324,0)))</f>
        <v/>
      </c>
      <c r="DB324" s="74" t="str">
        <f aca="false">IF(ISNUMBER(DA324), RANK(DA324,DA$11:DA$510,1), "")</f>
        <v/>
      </c>
      <c r="DC324" s="74" t="str">
        <f aca="false">IF(OR($BK324&lt;&gt;Constants!$B$12,ISBLANK($C324)),"",MAX(BV324,CF324,CQ324))</f>
        <v/>
      </c>
      <c r="DD324" s="74" t="str">
        <f aca="false">IF(ISNUMBER(DC324),RANK(DC324,DC$11:DC$510),"")</f>
        <v/>
      </c>
      <c r="DE324" s="77" t="str">
        <f aca="false">IFERROR(IF(OR($BK324&lt;&gt;Constants!$B$12, ISBLANK($C324)),"",LARGE(CS324:CU324,2)), 0)</f>
        <v/>
      </c>
      <c r="DF324" s="75" t="str">
        <f aca="false">IF(ISNUMBER(DE324), RANK(DE324,DE$11:DE$510), "")</f>
        <v/>
      </c>
      <c r="DG324" s="74" t="str">
        <f aca="false">IF(ISBLANK($C324),"",IF(BK324=Constants!$B$12,RANK($CX324, $CX$11:$CX$510, 1)+
SUMPRODUCT(--($CX$11:$CX$510=$CX324),--($CZ324&gt;$CZ$11:$CZ$510))+
SUMPRODUCT(--($CX$11:$CX$510=$CX324),--($CZ324=$CZ$11:$CZ$510),--($DB324&gt;$DB$11:$DB$510))+
SUMPRODUCT(--($CX$11:$CX$510=$CX324),--($CZ324=$CZ$11:$CZ$510),--($DB324=$DB$11:$DB$510), --($DD324&gt;$DD$11:$DD$510))+
SUMPRODUCT(--($CX$11:$CX$510=$CX324),--($CZ324=$CZ$11:$CZ$510),--($DB324=$DB$11:$DB$510), --($DD324=$DD$11:$DD$510), --($DF324&gt;$DF$11:$DF$510))
,BK324)
)</f>
        <v/>
      </c>
      <c r="DH324" s="74" t="str">
        <f aca="false">IF(ISBLANK(C324),"",IF(BK324&lt;&gt;Constants!$B$12, BK324, CX324-DG324))</f>
        <v/>
      </c>
      <c r="DI324" s="75"/>
      <c r="DJ324" s="78"/>
      <c r="DK324" s="79" t="str">
        <f aca="false">IF(ISBLANK($C324),"",IF($BK324=Constants!$B$13,$BM324,""))</f>
        <v/>
      </c>
      <c r="DL324" s="78" t="str">
        <f aca="false">IF(ISBLANK($C324),"",IF($BK324&lt;&gt;Constants!$B$12,"",IF(COUNT($CS324:$CU324)=0,"",MATCH($CV324,$CS324:$CU324,0))))</f>
        <v/>
      </c>
      <c r="DM324" s="80" t="str">
        <f aca="false">IF(ISNUMBER($DL324),CHOOSE($DL324,$BR324,$CB324,$CM324),"")</f>
        <v/>
      </c>
      <c r="DN324" s="80" t="str">
        <f aca="false">IF(ISNUMBER($DL324),CHOOSE($DL324,$BT324,$CD324,$CO324),"")</f>
        <v/>
      </c>
      <c r="DO324" s="80" t="str">
        <f aca="false">IF(ISNUMBER($DL324),CHOOSE($DL324,$BV324,$CF324,$CQ324),"")</f>
        <v/>
      </c>
      <c r="DP324" s="81" t="str">
        <f aca="false">IF(ISBLANK(C324),"",IF(BK324&lt;&gt;Constants!$B$12, BK324 ,CW324))</f>
        <v/>
      </c>
      <c r="DQ324" s="82" t="str">
        <f aca="false">IF(ISBLANK($C324),"",IF($BK324&lt;&gt;Constants!$B$12,$BK324,$BL324))</f>
        <v/>
      </c>
      <c r="DR324" s="82" t="str">
        <f aca="false">IF(ISBLANK(C324),"",DH324)</f>
        <v/>
      </c>
      <c r="DS324" s="82" t="str">
        <f aca="false">IF(ISBLANK(C324),"",DG324)</f>
        <v/>
      </c>
      <c r="DT324" s="83" t="str">
        <f aca="false">IF(ISBLANK(C324),
  "",
IF(DS324=Constants!$B$9,COUNTA($C$11:$C510)+2,IF(DS324=Constants!$B$10,COUNTA($C$11:$C510)+1,IF(DS324=Constants!$B$11,COUNTA($C$11:$C510),DS324))))</f>
        <v/>
      </c>
      <c r="DU324" s="3"/>
      <c r="DV324" s="84" t="n">
        <f aca="false">IF(OR(ISNUMBER(DS324),DS324="DQ",DS324="P",DS324="NS"),
    1,
    0
)</f>
        <v>0</v>
      </c>
      <c r="DW324" s="84" t="n">
        <v>314</v>
      </c>
      <c r="DX324" s="84" t="str">
        <f aca="false">IF(ISBLANK($C324),"",IF(ISNUMBER(DT324),DT324+ROW($B324)/1000,""))</f>
        <v/>
      </c>
      <c r="DY324" s="84" t="str">
        <f aca="false">IF(ISNUMBER(DX324), RANK(DX324,DX$11:DX$510,1), "")</f>
        <v/>
      </c>
      <c r="DZ324" s="84" t="str">
        <f aca="false">IF(ISBLANK($C324),
    "",
    $B324
)</f>
        <v/>
      </c>
      <c r="EA324" s="84" t="str">
        <f aca="false">IF(ISBLANK($C324),
    "",
    $C324
)</f>
        <v/>
      </c>
      <c r="EB324" s="84" t="str">
        <f aca="false">IF(ISBLANK($C324),
    "",
    $D324
)</f>
        <v/>
      </c>
      <c r="EC324" s="84" t="str">
        <f aca="false">IF(ISBLANK($C324),"",$DQ324)</f>
        <v/>
      </c>
      <c r="ED324" s="86" t="str">
        <f aca="false">DP324</f>
        <v/>
      </c>
      <c r="EE324" s="84" t="str">
        <f aca="false">IF(ISBLANK($C324),
    "",
    DS324
)</f>
        <v/>
      </c>
      <c r="EF324" s="87" t="str">
        <f aca="false">IF(DW324&gt;DV$10,
    "",
    VLOOKUP(DW324,DY$11:EE822,7,FALSE())
)</f>
        <v/>
      </c>
      <c r="EG324" s="88" t="str">
        <f aca="false">IF(DW324&gt;DV$10,
    "",
    VLOOKUP(DW324,DY$11:EE822,2,FALSE())
)</f>
        <v/>
      </c>
      <c r="EH324" s="88" t="str">
        <f aca="false">IF(DW324&gt;DV$10,
    "",
    VLOOKUP(DW324,DY$11:EE822,3,FALSE())
)</f>
        <v/>
      </c>
      <c r="EI324" s="88" t="str">
        <f aca="false">IF(DW324&gt;DV$10,
    "",
    VLOOKUP(DW324,DY$11:EE822,4,FALSE())
)</f>
        <v/>
      </c>
      <c r="EJ324" s="89" t="str">
        <f aca="false">IF(DW324&gt;DV$10,
    "",
    VLOOKUP(DW324,DY$11:EE822,6,FALSE())
)</f>
        <v/>
      </c>
      <c r="EK324" s="59"/>
    </row>
    <row r="325" customFormat="false" ht="15.75" hidden="false" customHeight="false" outlineLevel="0" collapsed="false">
      <c r="A325" s="3"/>
      <c r="B325" s="155"/>
      <c r="C325" s="156"/>
      <c r="D325" s="96"/>
      <c r="E325" s="157"/>
      <c r="F325" s="148"/>
      <c r="G325" s="148"/>
      <c r="H325" s="149"/>
      <c r="I325" s="150"/>
      <c r="J325" s="151"/>
      <c r="K325" s="151"/>
      <c r="L325" s="151"/>
      <c r="M325" s="151"/>
      <c r="N325" s="152"/>
      <c r="O325" s="103"/>
      <c r="P325" s="148"/>
      <c r="Q325" s="149"/>
      <c r="R325" s="150"/>
      <c r="S325" s="151"/>
      <c r="T325" s="151"/>
      <c r="U325" s="151"/>
      <c r="V325" s="151"/>
      <c r="W325" s="152"/>
      <c r="X325" s="103"/>
      <c r="Y325" s="148"/>
      <c r="Z325" s="149"/>
      <c r="AA325" s="150"/>
      <c r="AB325" s="151"/>
      <c r="AC325" s="151"/>
      <c r="AD325" s="151"/>
      <c r="AE325" s="151"/>
      <c r="AF325" s="152"/>
      <c r="AG325" s="104"/>
      <c r="AH325" s="150"/>
      <c r="AI325" s="73"/>
      <c r="AJ325" s="73" t="str">
        <f aca="false">IF(ISBLANK($C325),
  "",
IF(E325=Constants!$B$7,
  TRUE(),
IF(E325=Constants!$B$8,
  FALSE(),
  TRUE()
)))</f>
        <v/>
      </c>
      <c r="AK325" s="74" t="str">
        <f aca="false">IF(ISBLANK($C325),"",IF(F325=Constants!$B$8,FALSE(),TRUE()))</f>
        <v/>
      </c>
      <c r="AL325" s="74" t="str">
        <f aca="false">IF(ISBLANK($C325),"",COUNTA($G325:$O325)&gt;0)</f>
        <v/>
      </c>
      <c r="AM325" s="74" t="str">
        <f aca="false">IF(OR(ISBLANK($C325),$AL325&lt;&gt;TRUE()),"",IF(ISBLANK(G325),Constants!$B$27,MAX(0,G325)))</f>
        <v/>
      </c>
      <c r="AN325" s="74" t="str">
        <f aca="false">IF(OR(ISBLANK($C325),$AL325&lt;&gt;TRUE()),"",IF(ISBLANK(H325),Constants!$B$28,MAX(0,H325)))</f>
        <v/>
      </c>
      <c r="AO325" s="74" t="str">
        <f aca="false">IF(OR(ISBLANK($C325),$AL325&lt;&gt;TRUE()),"",IF(J325=Constants!$B$7,TRUE(),IF(J325=Constants!$B$8,FALSE(),TRUE())))</f>
        <v/>
      </c>
      <c r="AP325" s="74" t="str">
        <f aca="false">IF(OR(ISBLANK($C325),$AL325&lt;&gt;TRUE()),"",IF(I325=Constants!$B$7,TRUE(),IF(I325=Constants!$B$8,FALSE(),TRUE())))</f>
        <v/>
      </c>
      <c r="AQ325" s="74" t="str">
        <f aca="false">IF(OR(ISBLANK($C325),$AL325&lt;&gt;TRUE()),"",IF(K325=Constants!$B$33,TRUE(),IF(K325=Constants!$B$34,FALSE(),IF(AND(ISNUMBER(O325),OR(ISBLANK(N325),N325=0)),TRUE(),IF(AND(ISBLANK(O325),ISNUMBER(N325),N325&lt;&gt;0),FALSE(),"")))))</f>
        <v/>
      </c>
      <c r="AR325" s="74" t="str">
        <f aca="false">IF(OR(ISBLANK($C325),$AL325&lt;&gt;TRUE()),"",IF(ISBLANK(L325),Constants!$B$35,MAX(0,MIN(Constants!$B$31,L325))))</f>
        <v/>
      </c>
      <c r="AS325" s="74" t="str">
        <f aca="false">IF(OR(ISBLANK($C325),$AL325&lt;&gt;TRUE()),"",IF(ISBLANK(M325),Constants!$B$35,MAX(0,MIN(Constants!$B$32,M325))))</f>
        <v/>
      </c>
      <c r="AT325" s="74" t="str">
        <f aca="false">IF(ISBLANK($C325),"",COUNTA($P325:$X325)&gt;0)</f>
        <v/>
      </c>
      <c r="AU325" s="74" t="str">
        <f aca="false">IF(OR(ISBLANK($C325),$AT325&lt;&gt;TRUE()),"",IF(ISBLANK(P325),Constants!$B$27,MAX(0,P325)))</f>
        <v/>
      </c>
      <c r="AV325" s="74" t="str">
        <f aca="false">IF(OR(ISBLANK($C325),$AT325&lt;&gt;TRUE()),"",IF(ISBLANK(Q325),Constants!$B$28,MAX(0,Q325)))</f>
        <v/>
      </c>
      <c r="AW325" s="74" t="str">
        <f aca="false">IF(OR(ISBLANK($C325),$AT325&lt;&gt;TRUE()),"",IF(S325=Constants!$B$7,TRUE(),IF(S325=Constants!$B$8,FALSE(),TRUE())))</f>
        <v/>
      </c>
      <c r="AX325" s="74" t="str">
        <f aca="false">IF(OR(ISBLANK($C325),$AT325&lt;&gt;TRUE()),"",IF(R325=Constants!$B$7,TRUE(),IF(R325=Constants!$B$8,FALSE(),TRUE())))</f>
        <v/>
      </c>
      <c r="AY325" s="74" t="str">
        <f aca="false">IF(OR(ISBLANK($C325),$AT325&lt;&gt;TRUE()),"",IF(T325=Constants!$B$33,TRUE(),IF(T325=Constants!$B$34,FALSE(),IF(AND(ISNUMBER(X325),OR(ISBLANK(W325),W325=0)),TRUE(),IF(AND(ISBLANK(X325),ISNUMBER(W325),W325&lt;&gt;0),FALSE(),"")))))</f>
        <v/>
      </c>
      <c r="AZ325" s="74" t="str">
        <f aca="false">IF(OR(ISBLANK($C325),$AT325&lt;&gt;TRUE()),"",IF(ISBLANK(U325),Constants!$B$35,MAX(0,MIN(Constants!$B$31,U325))))</f>
        <v/>
      </c>
      <c r="BA325" s="74" t="str">
        <f aca="false">IF(OR(ISBLANK($C325),$AT325&lt;&gt;TRUE()),"",IF(ISBLANK(V325),Constants!$B$35,MAX(0,MIN(Constants!$B$32,V325))))</f>
        <v/>
      </c>
      <c r="BB325" s="74" t="str">
        <f aca="false">IF(ISBLANK($C325),"",COUNTA($Y325:$AG325)&gt;0)</f>
        <v/>
      </c>
      <c r="BC325" s="74" t="str">
        <f aca="false">IF(OR(ISBLANK($C325),$BB325&lt;&gt;TRUE()),"",IF(ISBLANK(Y325),Constants!$B$27,MAX(0,Y325)))</f>
        <v/>
      </c>
      <c r="BD325" s="74" t="str">
        <f aca="false">IF(OR(ISBLANK($C325),$BB325&lt;&gt;TRUE()),"",IF(ISBLANK(Z325),Constants!$B$28,MAX(0,Z325)))</f>
        <v/>
      </c>
      <c r="BE325" s="74" t="str">
        <f aca="false">IF(OR(ISBLANK($C325),$BB325&lt;&gt;TRUE()),"",IF(AB325=Constants!$B$7,TRUE(),IF(AB325=Constants!$B$8,FALSE(),TRUE())))</f>
        <v/>
      </c>
      <c r="BF325" s="74" t="str">
        <f aca="false">IF(OR(ISBLANK($C325),$BB325&lt;&gt;TRUE()),"",IF(AA325=Constants!$B$7,TRUE(),IF(AA325=Constants!$B$8,FALSE(),TRUE())))</f>
        <v/>
      </c>
      <c r="BG325" s="74" t="str">
        <f aca="false">IF(OR(ISBLANK($C325),$BB325&lt;&gt;TRUE()),"",IF(AC325=Constants!$B$33,TRUE(),IF(AC325=Constants!$B$34,FALSE(),IF(AND(ISNUMBER(AG325),OR(ISBLANK(AF325),AF325=0)),TRUE(),IF(AND(ISBLANK(AG325),ISNUMBER(AF325),AF325&lt;&gt;0),FALSE(),"")))))</f>
        <v/>
      </c>
      <c r="BH325" s="74" t="str">
        <f aca="false">IF(OR(ISBLANK($C325),$BB325&lt;&gt;TRUE()),"",IF(ISBLANK(AD325),Constants!$B$35,MAX(0,MIN(Constants!$B$31,AD325))))</f>
        <v/>
      </c>
      <c r="BI325" s="74" t="str">
        <f aca="false">IF(OR(ISBLANK($C325),$BB325&lt;&gt;TRUE()),"",IF(ISBLANK(AE325),Constants!$B$35,MAX(0,MIN(Constants!$B$32,AE325))))</f>
        <v/>
      </c>
      <c r="BJ325" s="75" t="str">
        <f aca="false">IF(ISBLANK($C325),
  "",
IF(AH325=Constants!$B$7,
  TRUE(),
IF(AH325=Constants!$B$8,
  FALSE(),
  FALSE()
)))</f>
        <v/>
      </c>
      <c r="BK325" s="74" t="str">
        <f aca="false">IF(ISBLANK($C325),"",IF($BJ325,Constants!$B$9,IF(COUNTA($E325:$AH325)=0,Constants!$B$10,IF(NOT($AK325),Constants!$B$11,IF(AND(NOT(ISNUMBER($BM325)),COUNTA($O325,$X325,$AG325)&gt;0),Constants!$B$13,Constants!$B$12)))))</f>
        <v/>
      </c>
      <c r="BL325" s="74" t="str">
        <f aca="false">IF(ISBLANK($C325),"",IF($BK325&lt;&gt;Constants!$B$12,$BK325,Constants!$B$4))</f>
        <v/>
      </c>
      <c r="BM325" s="73" t="str">
        <f aca="false">IF(OR(ISBLANK($D$8), NOT(ISNUMBER($D$8))), Constants!$B$17,$D$8)</f>
        <v>ERROR: Set Target Time in cell D8</v>
      </c>
      <c r="BN325" s="73" t="str">
        <f aca="false">IF(OR($BK325&lt;&gt;Constants!$B$12,$AL325&lt;&gt;TRUE()),"",IF(NOT($AO325),TRUE(),IF($AQ325="","",$AQ325)))</f>
        <v/>
      </c>
      <c r="BO325" s="74" t="b">
        <f aca="false">IF(BN325="",FALSE(),IF(NOT($AO325),TRUE(),IF($AQ325,ISNUMBER(O325),ISNUMBER(N325))))</f>
        <v>0</v>
      </c>
      <c r="BP325" s="76" t="str">
        <f aca="false">IF(BO325,IF($AJ325,1,Constants!$B$22)*POWER(Constants!$B$23,MAX($AM325,0))*POWER(Constants!$B$24,MAX($AN325,0)),"")</f>
        <v/>
      </c>
      <c r="BQ325" s="74" t="str">
        <f aca="false">IF(OR($BK325&lt;&gt;Constants!$B$12,NOT($BO325)),"",IF(NOT($AO325),0,Constants!$B$19*IF($AQ325,1,MAX(0,MIN(1,(Constants!$B$20-N325)/Constants!$B$20)))))</f>
        <v/>
      </c>
      <c r="BR325" s="74" t="str">
        <f aca="false">IF(BQ325="","",BQ325*IF($AP325,1,Constants!$B$25)*BP325)</f>
        <v/>
      </c>
      <c r="BS325" s="74" t="str">
        <f aca="false">IF(OR($BK325&lt;&gt;Constants!$B$12,NOT($BO325)),"",IF(NOT($AO325),0,IF(NOT($AQ325),0,MAX(0,Constants!$B$21*(1-ABS(O325-$BM325)/$BM325)))))</f>
        <v/>
      </c>
      <c r="BT325" s="74" t="str">
        <f aca="false">IF(BS325="","",BS325*BP325)</f>
        <v/>
      </c>
      <c r="BU325" s="74" t="str">
        <f aca="false">IF(OR($BK325&lt;&gt;Constants!$B$12,NOT($BO325)),"",IF(OR(NOT($AO325),NOT($AP325)),0,MIN(Constants!$B$18,(Constants!$B$29*$AR325+Constants!$B$30*$AS325)*IF($AQ325,1,MAX(0,MIN(1,(Constants!$B$20-N325)/Constants!$B$20))))))</f>
        <v/>
      </c>
      <c r="BV325" s="74" t="str">
        <f aca="false">IF(BU325="","",BU325*BP325)</f>
        <v/>
      </c>
      <c r="BW325" s="75" t="str">
        <f aca="false">IF(OR($BK325&lt;&gt;Constants!$B$12,NOT($BO325)),"",BR325+BT325+BV325)</f>
        <v/>
      </c>
      <c r="BX325" s="73" t="str">
        <f aca="false">IF(OR($BK325&lt;&gt;Constants!$B$12,$AT325&lt;&gt;TRUE()),"",IF(NOT($AW325),TRUE(),IF($AY325="","",$AY325)))</f>
        <v/>
      </c>
      <c r="BY325" s="74" t="b">
        <f aca="false">IF(BX325="",FALSE(),IF(NOT($AW325),TRUE(),IF($AY325,ISNUMBER(X325),ISNUMBER(W325))))</f>
        <v>0</v>
      </c>
      <c r="BZ325" s="76" t="str">
        <f aca="false">IF(BY325,IF($AJ325,1,Constants!$B$22)*POWER(Constants!$B$23,MAX($AU325,0))*POWER(Constants!$B$24,MAX($AV325,0)),"")</f>
        <v/>
      </c>
      <c r="CA325" s="74" t="str">
        <f aca="false">IF(OR($BK325&lt;&gt;Constants!$B$12,NOT($BY325)),"",IF(NOT($AW325),0,Constants!$B$19*IF($AY325,1,MAX(0,MIN(1,(Constants!$B$20-W325)/Constants!$B$20)))))</f>
        <v/>
      </c>
      <c r="CB325" s="74" t="str">
        <f aca="false">IF(CA325="","",CA325*IF($AX325,1,Constants!$B$25)*BZ325)</f>
        <v/>
      </c>
      <c r="CC325" s="74" t="str">
        <f aca="false">IF(OR($BK325&lt;&gt;Constants!$B$12,NOT($BY325)),"",IF(NOT($AW325),0,IF(NOT($AY325),0,MAX(0,Constants!$B$21*(1-ABS(X325-$BM325)/$BM325)))))</f>
        <v/>
      </c>
      <c r="CD325" s="74" t="str">
        <f aca="false">IF(CC325="","",CC325*BZ325)</f>
        <v/>
      </c>
      <c r="CE325" s="74" t="str">
        <f aca="false">IF(OR($BK325&lt;&gt;Constants!$B$12,NOT($BY325)),"",IF(OR(NOT($AW325),NOT($AX325)),0,MIN(Constants!$B$18,(Constants!$B$29*$AZ325+Constants!$B$30*$BA325)*IF($AY325,1,MAX(0,MIN(1,(Constants!$B$20-W325)/Constants!$B$20))))))</f>
        <v/>
      </c>
      <c r="CF325" s="74" t="str">
        <f aca="false">IF(CE325="","",CE325*BZ325)</f>
        <v/>
      </c>
      <c r="CG325" s="75" t="str">
        <f aca="false">IF(OR($BK325&lt;&gt;Constants!$B$12,NOT($BY325)),"",CB325+CD325+CF325)</f>
        <v/>
      </c>
      <c r="CH325" s="73" t="b">
        <f aca="false">IF(OR(BN325="",BX325=""),TRUE(),BN325&lt;&gt;BX325)</f>
        <v>1</v>
      </c>
      <c r="CI325" s="74" t="str">
        <f aca="false">IF(OR($BK325&lt;&gt;Constants!$B$12,$BB325&lt;&gt;TRUE(),NOT($CH325)),"",IF(NOT($BE325),TRUE(),IF($BG325="","",$BG325)))</f>
        <v/>
      </c>
      <c r="CJ325" s="74" t="b">
        <f aca="false">IF(CI325="",FALSE(),IF(NOT($BE325),TRUE(),IF($BG325,ISNUMBER(AG325),ISNUMBER(AF325))))</f>
        <v>0</v>
      </c>
      <c r="CK325" s="76" t="str">
        <f aca="false">IF(CJ325,IF($AJ325,1,Constants!$B$22)*POWER(Constants!$B$23,MAX($BC325,0))*POWER(Constants!$B$24,MAX($BD325,0)),"")</f>
        <v/>
      </c>
      <c r="CL325" s="74" t="str">
        <f aca="false">IF(OR($BK325&lt;&gt;Constants!$B$12,NOT($CJ325)),"",IF(NOT($BE325),0,Constants!$B$19*IF($BG325,1,MAX(0,MIN(1,(Constants!$B$20-AF325)/Constants!$B$20)))))</f>
        <v/>
      </c>
      <c r="CM325" s="74" t="str">
        <f aca="false">IF(CL325="","",CL325*IF($BF325,1,Constants!$B$25)*CK325)</f>
        <v/>
      </c>
      <c r="CN325" s="74" t="str">
        <f aca="false">IF(OR($BK325&lt;&gt;Constants!$B$12,NOT($CJ325)),"",IF(NOT($BE325),0,IF(NOT($BG325),0,MAX(0,Constants!$B$21*(1-ABS(AG325-$BM325)/$BM325)))))</f>
        <v/>
      </c>
      <c r="CO325" s="74" t="str">
        <f aca="false">IF(CN325="","",CN325*CK325)</f>
        <v/>
      </c>
      <c r="CP325" s="74" t="str">
        <f aca="false">IF(OR($BK325&lt;&gt;Constants!$B$12,NOT($CJ325)),"",IF(OR(NOT($BE325),NOT($BF325)),0,MIN(Constants!$B$18,(Constants!$B$29*$BH325+Constants!$B$30*$BI325)*IF($BG325,1,MAX(0,MIN(1,(Constants!$B$20-AF325)/Constants!$B$20))))))</f>
        <v/>
      </c>
      <c r="CQ325" s="74" t="str">
        <f aca="false">IF(CP325="","",CP325*CK325)</f>
        <v/>
      </c>
      <c r="CR325" s="75" t="str">
        <f aca="false">IF(OR($BK325&lt;&gt;Constants!$B$12,NOT($CJ325)),"",CM325+CO325+CQ325)</f>
        <v/>
      </c>
      <c r="CS325" s="73" t="str">
        <f aca="false">IF(OR($BK325&lt;&gt;Constants!$B$12,ISBLANK($C325)),"",BW325)</f>
        <v/>
      </c>
      <c r="CT325" s="74" t="str">
        <f aca="false">IF(OR($BK325&lt;&gt;Constants!$B$12,ISBLANK($C325)),"",CG325)</f>
        <v/>
      </c>
      <c r="CU325" s="75" t="str">
        <f aca="false">IF(OR($BK325&lt;&gt;Constants!$B$12,ISBLANK($C325)),"",CR325)</f>
        <v/>
      </c>
      <c r="CV325" s="74" t="str">
        <f aca="false">IF(OR($BK325&lt;&gt;Constants!$B$12,ISBLANK($C325)),"",IF(COUNT(CS325:CU325)=0,0,MAX(CS325:CU325)))</f>
        <v/>
      </c>
      <c r="CW325" s="74" t="str">
        <f aca="false">IF($BK325&lt;&gt;Constants!$B$12,"",CV325)</f>
        <v/>
      </c>
      <c r="CX325" s="74" t="str">
        <f aca="false">IF(ISNUMBER(CW325), RANK(CW325,$CW$11:$CW$510), "")</f>
        <v/>
      </c>
      <c r="CY325" s="73" t="str">
        <f aca="false">IF(OR($BK325&lt;&gt;Constants!$B$12,ISBLANK($C325)),"",MAX(BT325,CD325,CO325))</f>
        <v/>
      </c>
      <c r="CZ325" s="74" t="str">
        <f aca="false">IF(ISNUMBER(CY325), RANK(CY325,CY$11:CY$510), "")</f>
        <v/>
      </c>
      <c r="DA325" s="74" t="str">
        <f aca="false">IF(OR($BK325&lt;&gt;Constants!$B$12,ISBLANK($C325)),"",MAX(AM325,AU325,IF($CH325,BC325,0)))</f>
        <v/>
      </c>
      <c r="DB325" s="74" t="str">
        <f aca="false">IF(ISNUMBER(DA325), RANK(DA325,DA$11:DA$510,1), "")</f>
        <v/>
      </c>
      <c r="DC325" s="74" t="str">
        <f aca="false">IF(OR($BK325&lt;&gt;Constants!$B$12,ISBLANK($C325)),"",MAX(BV325,CF325,CQ325))</f>
        <v/>
      </c>
      <c r="DD325" s="74" t="str">
        <f aca="false">IF(ISNUMBER(DC325),RANK(DC325,DC$11:DC$510),"")</f>
        <v/>
      </c>
      <c r="DE325" s="77" t="str">
        <f aca="false">IFERROR(IF(OR($BK325&lt;&gt;Constants!$B$12, ISBLANK($C325)),"",LARGE(CS325:CU325,2)), 0)</f>
        <v/>
      </c>
      <c r="DF325" s="75" t="str">
        <f aca="false">IF(ISNUMBER(DE325), RANK(DE325,DE$11:DE$510), "")</f>
        <v/>
      </c>
      <c r="DG325" s="74" t="str">
        <f aca="false">IF(ISBLANK($C325),"",IF(BK325=Constants!$B$12,RANK($CX325, $CX$11:$CX$510, 1)+
SUMPRODUCT(--($CX$11:$CX$510=$CX325),--($CZ325&gt;$CZ$11:$CZ$510))+
SUMPRODUCT(--($CX$11:$CX$510=$CX325),--($CZ325=$CZ$11:$CZ$510),--($DB325&gt;$DB$11:$DB$510))+
SUMPRODUCT(--($CX$11:$CX$510=$CX325),--($CZ325=$CZ$11:$CZ$510),--($DB325=$DB$11:$DB$510), --($DD325&gt;$DD$11:$DD$510))+
SUMPRODUCT(--($CX$11:$CX$510=$CX325),--($CZ325=$CZ$11:$CZ$510),--($DB325=$DB$11:$DB$510), --($DD325=$DD$11:$DD$510), --($DF325&gt;$DF$11:$DF$510))
,BK325)
)</f>
        <v/>
      </c>
      <c r="DH325" s="74" t="str">
        <f aca="false">IF(ISBLANK(C325),"",IF(BK325&lt;&gt;Constants!$B$12, BK325, CX325-DG325))</f>
        <v/>
      </c>
      <c r="DI325" s="75"/>
      <c r="DJ325" s="78"/>
      <c r="DK325" s="79" t="str">
        <f aca="false">IF(ISBLANK($C325),"",IF($BK325=Constants!$B$13,$BM325,""))</f>
        <v/>
      </c>
      <c r="DL325" s="78" t="str">
        <f aca="false">IF(ISBLANK($C325),"",IF($BK325&lt;&gt;Constants!$B$12,"",IF(COUNT($CS325:$CU325)=0,"",MATCH($CV325,$CS325:$CU325,0))))</f>
        <v/>
      </c>
      <c r="DM325" s="80" t="str">
        <f aca="false">IF(ISNUMBER($DL325),CHOOSE($DL325,$BR325,$CB325,$CM325),"")</f>
        <v/>
      </c>
      <c r="DN325" s="80" t="str">
        <f aca="false">IF(ISNUMBER($DL325),CHOOSE($DL325,$BT325,$CD325,$CO325),"")</f>
        <v/>
      </c>
      <c r="DO325" s="80" t="str">
        <f aca="false">IF(ISNUMBER($DL325),CHOOSE($DL325,$BV325,$CF325,$CQ325),"")</f>
        <v/>
      </c>
      <c r="DP325" s="81" t="str">
        <f aca="false">IF(ISBLANK(C325),"",IF(BK325&lt;&gt;Constants!$B$12, BK325 ,CW325))</f>
        <v/>
      </c>
      <c r="DQ325" s="82" t="str">
        <f aca="false">IF(ISBLANK($C325),"",IF($BK325&lt;&gt;Constants!$B$12,$BK325,$BL325))</f>
        <v/>
      </c>
      <c r="DR325" s="82" t="str">
        <f aca="false">IF(ISBLANK(C325),"",DH325)</f>
        <v/>
      </c>
      <c r="DS325" s="82" t="str">
        <f aca="false">IF(ISBLANK(C325),"",DG325)</f>
        <v/>
      </c>
      <c r="DT325" s="83" t="str">
        <f aca="false">IF(ISBLANK(C325),
  "",
IF(DS325=Constants!$B$9,COUNTA($C$11:$C510)+2,IF(DS325=Constants!$B$10,COUNTA($C$11:$C510)+1,IF(DS325=Constants!$B$11,COUNTA($C$11:$C510),DS325))))</f>
        <v/>
      </c>
      <c r="DU325" s="3"/>
      <c r="DV325" s="84" t="n">
        <f aca="false">IF(OR(ISNUMBER(DS325),DS325="DQ",DS325="P",DS325="NS"),
    1,
    0
)</f>
        <v>0</v>
      </c>
      <c r="DW325" s="84" t="n">
        <v>315</v>
      </c>
      <c r="DX325" s="84" t="str">
        <f aca="false">IF(ISBLANK($C325),"",IF(ISNUMBER(DT325),DT325+ROW($B325)/1000,""))</f>
        <v/>
      </c>
      <c r="DY325" s="84" t="str">
        <f aca="false">IF(ISNUMBER(DX325), RANK(DX325,DX$11:DX$510,1), "")</f>
        <v/>
      </c>
      <c r="DZ325" s="84" t="str">
        <f aca="false">IF(ISBLANK($C325),
    "",
    $B325
)</f>
        <v/>
      </c>
      <c r="EA325" s="84" t="str">
        <f aca="false">IF(ISBLANK($C325),
    "",
    $C325
)</f>
        <v/>
      </c>
      <c r="EB325" s="84" t="str">
        <f aca="false">IF(ISBLANK($C325),
    "",
    $D325
)</f>
        <v/>
      </c>
      <c r="EC325" s="84" t="str">
        <f aca="false">IF(ISBLANK($C325),"",$DQ325)</f>
        <v/>
      </c>
      <c r="ED325" s="86" t="str">
        <f aca="false">DP325</f>
        <v/>
      </c>
      <c r="EE325" s="84" t="str">
        <f aca="false">IF(ISBLANK($C325),
    "",
    DS325
)</f>
        <v/>
      </c>
      <c r="EF325" s="87" t="str">
        <f aca="false">IF(DW325&gt;DV$10,
    "",
    VLOOKUP(DW325,DY$11:EE823,7,FALSE())
)</f>
        <v/>
      </c>
      <c r="EG325" s="88" t="str">
        <f aca="false">IF(DW325&gt;DV$10,
    "",
    VLOOKUP(DW325,DY$11:EE823,2,FALSE())
)</f>
        <v/>
      </c>
      <c r="EH325" s="88" t="str">
        <f aca="false">IF(DW325&gt;DV$10,
    "",
    VLOOKUP(DW325,DY$11:EE823,3,FALSE())
)</f>
        <v/>
      </c>
      <c r="EI325" s="88" t="str">
        <f aca="false">IF(DW325&gt;DV$10,
    "",
    VLOOKUP(DW325,DY$11:EE823,4,FALSE())
)</f>
        <v/>
      </c>
      <c r="EJ325" s="89" t="str">
        <f aca="false">IF(DW325&gt;DV$10,
    "",
    VLOOKUP(DW325,DY$11:EE823,6,FALSE())
)</f>
        <v/>
      </c>
      <c r="EK325" s="59"/>
    </row>
    <row r="326" customFormat="false" ht="15.75" hidden="false" customHeight="false" outlineLevel="0" collapsed="false">
      <c r="A326" s="3"/>
      <c r="B326" s="153"/>
      <c r="C326" s="154"/>
      <c r="D326" s="135"/>
      <c r="E326" s="158"/>
      <c r="F326" s="137"/>
      <c r="G326" s="137"/>
      <c r="H326" s="138"/>
      <c r="I326" s="139"/>
      <c r="J326" s="140"/>
      <c r="K326" s="140"/>
      <c r="L326" s="140"/>
      <c r="M326" s="140"/>
      <c r="N326" s="141"/>
      <c r="O326" s="142"/>
      <c r="P326" s="137"/>
      <c r="Q326" s="138"/>
      <c r="R326" s="139"/>
      <c r="S326" s="140"/>
      <c r="T326" s="140"/>
      <c r="U326" s="140"/>
      <c r="V326" s="140"/>
      <c r="W326" s="141"/>
      <c r="X326" s="142"/>
      <c r="Y326" s="137"/>
      <c r="Z326" s="138"/>
      <c r="AA326" s="139"/>
      <c r="AB326" s="140"/>
      <c r="AC326" s="140"/>
      <c r="AD326" s="140"/>
      <c r="AE326" s="140"/>
      <c r="AF326" s="141"/>
      <c r="AG326" s="143"/>
      <c r="AH326" s="139"/>
      <c r="AI326" s="116"/>
      <c r="AJ326" s="116" t="str">
        <f aca="false">IF(ISBLANK($C326),
  "",
IF(E326=Constants!$B$7,
  TRUE(),
IF(E326=Constants!$B$8,
  FALSE(),
  TRUE()
)))</f>
        <v/>
      </c>
      <c r="AK326" s="117" t="str">
        <f aca="false">IF(ISBLANK($C326),"",IF(F326=Constants!$B$8,FALSE(),TRUE()))</f>
        <v/>
      </c>
      <c r="AL326" s="117" t="str">
        <f aca="false">IF(ISBLANK($C326),"",COUNTA($G326:$O326)&gt;0)</f>
        <v/>
      </c>
      <c r="AM326" s="117" t="str">
        <f aca="false">IF(OR(ISBLANK($C326),$AL326&lt;&gt;TRUE()),"",IF(ISBLANK(G326),Constants!$B$27,MAX(0,G326)))</f>
        <v/>
      </c>
      <c r="AN326" s="117" t="str">
        <f aca="false">IF(OR(ISBLANK($C326),$AL326&lt;&gt;TRUE()),"",IF(ISBLANK(H326),Constants!$B$28,MAX(0,H326)))</f>
        <v/>
      </c>
      <c r="AO326" s="117" t="str">
        <f aca="false">IF(OR(ISBLANK($C326),$AL326&lt;&gt;TRUE()),"",IF(J326=Constants!$B$7,TRUE(),IF(J326=Constants!$B$8,FALSE(),TRUE())))</f>
        <v/>
      </c>
      <c r="AP326" s="117" t="str">
        <f aca="false">IF(OR(ISBLANK($C326),$AL326&lt;&gt;TRUE()),"",IF(I326=Constants!$B$7,TRUE(),IF(I326=Constants!$B$8,FALSE(),TRUE())))</f>
        <v/>
      </c>
      <c r="AQ326" s="117" t="str">
        <f aca="false">IF(OR(ISBLANK($C326),$AL326&lt;&gt;TRUE()),"",IF(K326=Constants!$B$33,TRUE(),IF(K326=Constants!$B$34,FALSE(),IF(AND(ISNUMBER(O326),OR(ISBLANK(N326),N326=0)),TRUE(),IF(AND(ISBLANK(O326),ISNUMBER(N326),N326&lt;&gt;0),FALSE(),"")))))</f>
        <v/>
      </c>
      <c r="AR326" s="117" t="str">
        <f aca="false">IF(OR(ISBLANK($C326),$AL326&lt;&gt;TRUE()),"",IF(ISBLANK(L326),Constants!$B$35,MAX(0,MIN(Constants!$B$31,L326))))</f>
        <v/>
      </c>
      <c r="AS326" s="117" t="str">
        <f aca="false">IF(OR(ISBLANK($C326),$AL326&lt;&gt;TRUE()),"",IF(ISBLANK(M326),Constants!$B$35,MAX(0,MIN(Constants!$B$32,M326))))</f>
        <v/>
      </c>
      <c r="AT326" s="117" t="str">
        <f aca="false">IF(ISBLANK($C326),"",COUNTA($P326:$X326)&gt;0)</f>
        <v/>
      </c>
      <c r="AU326" s="117" t="str">
        <f aca="false">IF(OR(ISBLANK($C326),$AT326&lt;&gt;TRUE()),"",IF(ISBLANK(P326),Constants!$B$27,MAX(0,P326)))</f>
        <v/>
      </c>
      <c r="AV326" s="117" t="str">
        <f aca="false">IF(OR(ISBLANK($C326),$AT326&lt;&gt;TRUE()),"",IF(ISBLANK(Q326),Constants!$B$28,MAX(0,Q326)))</f>
        <v/>
      </c>
      <c r="AW326" s="117" t="str">
        <f aca="false">IF(OR(ISBLANK($C326),$AT326&lt;&gt;TRUE()),"",IF(S326=Constants!$B$7,TRUE(),IF(S326=Constants!$B$8,FALSE(),TRUE())))</f>
        <v/>
      </c>
      <c r="AX326" s="117" t="str">
        <f aca="false">IF(OR(ISBLANK($C326),$AT326&lt;&gt;TRUE()),"",IF(R326=Constants!$B$7,TRUE(),IF(R326=Constants!$B$8,FALSE(),TRUE())))</f>
        <v/>
      </c>
      <c r="AY326" s="117" t="str">
        <f aca="false">IF(OR(ISBLANK($C326),$AT326&lt;&gt;TRUE()),"",IF(T326=Constants!$B$33,TRUE(),IF(T326=Constants!$B$34,FALSE(),IF(AND(ISNUMBER(X326),OR(ISBLANK(W326),W326=0)),TRUE(),IF(AND(ISBLANK(X326),ISNUMBER(W326),W326&lt;&gt;0),FALSE(),"")))))</f>
        <v/>
      </c>
      <c r="AZ326" s="117" t="str">
        <f aca="false">IF(OR(ISBLANK($C326),$AT326&lt;&gt;TRUE()),"",IF(ISBLANK(U326),Constants!$B$35,MAX(0,MIN(Constants!$B$31,U326))))</f>
        <v/>
      </c>
      <c r="BA326" s="117" t="str">
        <f aca="false">IF(OR(ISBLANK($C326),$AT326&lt;&gt;TRUE()),"",IF(ISBLANK(V326),Constants!$B$35,MAX(0,MIN(Constants!$B$32,V326))))</f>
        <v/>
      </c>
      <c r="BB326" s="117" t="str">
        <f aca="false">IF(ISBLANK($C326),"",COUNTA($Y326:$AG326)&gt;0)</f>
        <v/>
      </c>
      <c r="BC326" s="117" t="str">
        <f aca="false">IF(OR(ISBLANK($C326),$BB326&lt;&gt;TRUE()),"",IF(ISBLANK(Y326),Constants!$B$27,MAX(0,Y326)))</f>
        <v/>
      </c>
      <c r="BD326" s="117" t="str">
        <f aca="false">IF(OR(ISBLANK($C326),$BB326&lt;&gt;TRUE()),"",IF(ISBLANK(Z326),Constants!$B$28,MAX(0,Z326)))</f>
        <v/>
      </c>
      <c r="BE326" s="117" t="str">
        <f aca="false">IF(OR(ISBLANK($C326),$BB326&lt;&gt;TRUE()),"",IF(AB326=Constants!$B$7,TRUE(),IF(AB326=Constants!$B$8,FALSE(),TRUE())))</f>
        <v/>
      </c>
      <c r="BF326" s="117" t="str">
        <f aca="false">IF(OR(ISBLANK($C326),$BB326&lt;&gt;TRUE()),"",IF(AA326=Constants!$B$7,TRUE(),IF(AA326=Constants!$B$8,FALSE(),TRUE())))</f>
        <v/>
      </c>
      <c r="BG326" s="117" t="str">
        <f aca="false">IF(OR(ISBLANK($C326),$BB326&lt;&gt;TRUE()),"",IF(AC326=Constants!$B$33,TRUE(),IF(AC326=Constants!$B$34,FALSE(),IF(AND(ISNUMBER(AG326),OR(ISBLANK(AF326),AF326=0)),TRUE(),IF(AND(ISBLANK(AG326),ISNUMBER(AF326),AF326&lt;&gt;0),FALSE(),"")))))</f>
        <v/>
      </c>
      <c r="BH326" s="117" t="str">
        <f aca="false">IF(OR(ISBLANK($C326),$BB326&lt;&gt;TRUE()),"",IF(ISBLANK(AD326),Constants!$B$35,MAX(0,MIN(Constants!$B$31,AD326))))</f>
        <v/>
      </c>
      <c r="BI326" s="117" t="str">
        <f aca="false">IF(OR(ISBLANK($C326),$BB326&lt;&gt;TRUE()),"",IF(ISBLANK(AE326),Constants!$B$35,MAX(0,MIN(Constants!$B$32,AE326))))</f>
        <v/>
      </c>
      <c r="BJ326" s="118" t="str">
        <f aca="false">IF(ISBLANK($C326),
  "",
IF(AH326=Constants!$B$7,
  TRUE(),
IF(AH326=Constants!$B$8,
  FALSE(),
  FALSE()
)))</f>
        <v/>
      </c>
      <c r="BK326" s="117" t="str">
        <f aca="false">IF(ISBLANK($C326),"",IF($BJ326,Constants!$B$9,IF(COUNTA($E326:$AH326)=0,Constants!$B$10,IF(NOT($AK326),Constants!$B$11,IF(AND(NOT(ISNUMBER($BM326)),COUNTA($O326,$X326,$AG326)&gt;0),Constants!$B$13,Constants!$B$12)))))</f>
        <v/>
      </c>
      <c r="BL326" s="117" t="str">
        <f aca="false">IF(ISBLANK($C326),"",IF($BK326&lt;&gt;Constants!$B$12,$BK326,Constants!$B$4))</f>
        <v/>
      </c>
      <c r="BM326" s="116" t="str">
        <f aca="false">IF(OR(ISBLANK($D$8), NOT(ISNUMBER($D$8))), Constants!$B$17,$D$8)</f>
        <v>ERROR: Set Target Time in cell D8</v>
      </c>
      <c r="BN326" s="119" t="str">
        <f aca="false">IF(OR($BK326&lt;&gt;Constants!$B$12,$AL326&lt;&gt;TRUE()),"",IF(NOT($AO326),TRUE(),IF($AQ326="","",$AQ326)))</f>
        <v/>
      </c>
      <c r="BO326" s="120" t="n">
        <f aca="false">IF(BN326="",FALSE(),IF(NOT($AO326),TRUE(),IF($AQ326,ISNUMBER(O326),ISNUMBER(N326))))</f>
        <v>0</v>
      </c>
      <c r="BP326" s="121" t="str">
        <f aca="false">IF(BO326,IF($AJ326,1,Constants!$B$22)*POWER(Constants!$B$23,MAX($AM326,0))*POWER(Constants!$B$24,MAX($AN326,0)),"")</f>
        <v/>
      </c>
      <c r="BQ326" s="117" t="str">
        <f aca="false">IF(OR($BK326&lt;&gt;Constants!$B$12,NOT($BO326)),"",IF(NOT($AO326),0,Constants!$B$19*IF($AQ326,1,MAX(0,MIN(1,(Constants!$B$20-N326)/Constants!$B$20)))))</f>
        <v/>
      </c>
      <c r="BR326" s="117" t="str">
        <f aca="false">IF(BQ326="","",BQ326*IF($AP326,1,Constants!$B$25)*BP326)</f>
        <v/>
      </c>
      <c r="BS326" s="117" t="str">
        <f aca="false">IF(OR($BK326&lt;&gt;Constants!$B$12,NOT($BO326)),"",IF(NOT($AO326),0,IF(NOT($AQ326),0,MAX(0,Constants!$B$21*(1-ABS(O326-$BM326)/$BM326)))))</f>
        <v/>
      </c>
      <c r="BT326" s="117" t="str">
        <f aca="false">IF(BS326="","",BS326*BP326)</f>
        <v/>
      </c>
      <c r="BU326" s="117" t="str">
        <f aca="false">IF(OR($BK326&lt;&gt;Constants!$B$12,NOT($BO326)),"",IF(OR(NOT($AO326),NOT($AP326)),0,MIN(Constants!$B$18,(Constants!$B$29*$AR326+Constants!$B$30*$AS326)*IF($AQ326,1,MAX(0,MIN(1,(Constants!$B$20-N326)/Constants!$B$20))))))</f>
        <v/>
      </c>
      <c r="BV326" s="117" t="str">
        <f aca="false">IF(BU326="","",BU326*BP326)</f>
        <v/>
      </c>
      <c r="BW326" s="122" t="str">
        <f aca="false">IF(OR($BK326&lt;&gt;Constants!$B$12,NOT($BO326)),"",BR326+BT326+BV326)</f>
        <v/>
      </c>
      <c r="BX326" s="119" t="str">
        <f aca="false">IF(OR($BK326&lt;&gt;Constants!$B$12,$AT326&lt;&gt;TRUE()),"",IF(NOT($AW326),TRUE(),IF($AY326="","",$AY326)))</f>
        <v/>
      </c>
      <c r="BY326" s="120" t="n">
        <f aca="false">IF(BX326="",FALSE(),IF(NOT($AW326),TRUE(),IF($AY326,ISNUMBER(X326),ISNUMBER(W326))))</f>
        <v>0</v>
      </c>
      <c r="BZ326" s="121" t="str">
        <f aca="false">IF(BY326,IF($AJ326,1,Constants!$B$22)*POWER(Constants!$B$23,MAX($AU326,0))*POWER(Constants!$B$24,MAX($AV326,0)),"")</f>
        <v/>
      </c>
      <c r="CA326" s="117" t="str">
        <f aca="false">IF(OR($BK326&lt;&gt;Constants!$B$12,NOT($BY326)),"",IF(NOT($AW326),0,Constants!$B$19*IF($AY326,1,MAX(0,MIN(1,(Constants!$B$20-W326)/Constants!$B$20)))))</f>
        <v/>
      </c>
      <c r="CB326" s="117" t="str">
        <f aca="false">IF(CA326="","",CA326*IF($AX326,1,Constants!$B$25)*BZ326)</f>
        <v/>
      </c>
      <c r="CC326" s="117" t="str">
        <f aca="false">IF(OR($BK326&lt;&gt;Constants!$B$12,NOT($BY326)),"",IF(NOT($AW326),0,IF(NOT($AY326),0,MAX(0,Constants!$B$21*(1-ABS(X326-$BM326)/$BM326)))))</f>
        <v/>
      </c>
      <c r="CD326" s="117" t="str">
        <f aca="false">IF(CC326="","",CC326*BZ326)</f>
        <v/>
      </c>
      <c r="CE326" s="117" t="str">
        <f aca="false">IF(OR($BK326&lt;&gt;Constants!$B$12,NOT($BY326)),"",IF(OR(NOT($AW326),NOT($AX326)),0,MIN(Constants!$B$18,(Constants!$B$29*$AZ326+Constants!$B$30*$BA326)*IF($AY326,1,MAX(0,MIN(1,(Constants!$B$20-W326)/Constants!$B$20))))))</f>
        <v/>
      </c>
      <c r="CF326" s="117" t="str">
        <f aca="false">IF(CE326="","",CE326*BZ326)</f>
        <v/>
      </c>
      <c r="CG326" s="122" t="str">
        <f aca="false">IF(OR($BK326&lt;&gt;Constants!$B$12,NOT($BY326)),"",CB326+CD326+CF326)</f>
        <v/>
      </c>
      <c r="CH326" s="119" t="n">
        <f aca="false">IF(OR(BN326="",BX326=""),TRUE(),BN326&lt;&gt;BX326)</f>
        <v>1</v>
      </c>
      <c r="CI326" s="117" t="str">
        <f aca="false">IF(OR($BK326&lt;&gt;Constants!$B$12,$BB326&lt;&gt;TRUE(),NOT($CH326)),"",IF(NOT($BE326),TRUE(),IF($BG326="","",$BG326)))</f>
        <v/>
      </c>
      <c r="CJ326" s="120" t="n">
        <f aca="false">IF(CI326="",FALSE(),IF(NOT($BE326),TRUE(),IF($BG326,ISNUMBER(AG326),ISNUMBER(AF326))))</f>
        <v>0</v>
      </c>
      <c r="CK326" s="121" t="str">
        <f aca="false">IF(CJ326,IF($AJ326,1,Constants!$B$22)*POWER(Constants!$B$23,MAX($BC326,0))*POWER(Constants!$B$24,MAX($BD326,0)),"")</f>
        <v/>
      </c>
      <c r="CL326" s="117" t="str">
        <f aca="false">IF(OR($BK326&lt;&gt;Constants!$B$12,NOT($CJ326)),"",IF(NOT($BE326),0,Constants!$B$19*IF($BG326,1,MAX(0,MIN(1,(Constants!$B$20-AF326)/Constants!$B$20)))))</f>
        <v/>
      </c>
      <c r="CM326" s="117" t="str">
        <f aca="false">IF(CL326="","",CL326*IF($BF326,1,Constants!$B$25)*CK326)</f>
        <v/>
      </c>
      <c r="CN326" s="117" t="str">
        <f aca="false">IF(OR($BK326&lt;&gt;Constants!$B$12,NOT($CJ326)),"",IF(NOT($BE326),0,IF(NOT($BG326),0,MAX(0,Constants!$B$21*(1-ABS(AG326-$BM326)/$BM326)))))</f>
        <v/>
      </c>
      <c r="CO326" s="117" t="str">
        <f aca="false">IF(CN326="","",CN326*CK326)</f>
        <v/>
      </c>
      <c r="CP326" s="117" t="str">
        <f aca="false">IF(OR($BK326&lt;&gt;Constants!$B$12,NOT($CJ326)),"",IF(OR(NOT($BE326),NOT($BF326)),0,MIN(Constants!$B$18,(Constants!$B$29*$BH326+Constants!$B$30*$BI326)*IF($BG326,1,MAX(0,MIN(1,(Constants!$B$20-AF326)/Constants!$B$20))))))</f>
        <v/>
      </c>
      <c r="CQ326" s="117" t="str">
        <f aca="false">IF(CP326="","",CP326*CK326)</f>
        <v/>
      </c>
      <c r="CR326" s="122" t="str">
        <f aca="false">IF(OR($BK326&lt;&gt;Constants!$B$12,NOT($CJ326)),"",CM326+CO326+CQ326)</f>
        <v/>
      </c>
      <c r="CS326" s="116" t="str">
        <f aca="false">IF(OR($BK326&lt;&gt;Constants!$B$12,ISBLANK($C326)),"",BW326)</f>
        <v/>
      </c>
      <c r="CT326" s="117" t="str">
        <f aca="false">IF(OR($BK326&lt;&gt;Constants!$B$12,ISBLANK($C326)),"",CG326)</f>
        <v/>
      </c>
      <c r="CU326" s="118" t="str">
        <f aca="false">IF(OR($BK326&lt;&gt;Constants!$B$12,ISBLANK($C326)),"",CR326)</f>
        <v/>
      </c>
      <c r="CV326" s="117" t="str">
        <f aca="false">IF(OR($BK326&lt;&gt;Constants!$B$12,ISBLANK($C326)),"",IF(COUNT(CS326:CU326)=0,0,MAX(CS326:CU326)))</f>
        <v/>
      </c>
      <c r="CW326" s="117" t="str">
        <f aca="false">IF($BK326&lt;&gt;Constants!$B$12,"",CV326)</f>
        <v/>
      </c>
      <c r="CX326" s="117" t="str">
        <f aca="false">IF(ISNUMBER(CW326), RANK(CW326,$CW$11:$CW$510), "")</f>
        <v/>
      </c>
      <c r="CY326" s="116" t="str">
        <f aca="false">IF(OR($BK326&lt;&gt;Constants!$B$12,ISBLANK($C326)),"",MAX(BT326,CD326,CO326))</f>
        <v/>
      </c>
      <c r="CZ326" s="117" t="str">
        <f aca="false">IF(ISNUMBER(CY326), RANK(CY326,CY$11:CY$510), "")</f>
        <v/>
      </c>
      <c r="DA326" s="117" t="str">
        <f aca="false">IF(OR($BK326&lt;&gt;Constants!$B$12,ISBLANK($C326)),"",MAX(AM326,AU326,IF($CH326,BC326,0)))</f>
        <v/>
      </c>
      <c r="DB326" s="117" t="str">
        <f aca="false">IF(ISNUMBER(DA326), RANK(DA326,DA$11:DA$510,1), "")</f>
        <v/>
      </c>
      <c r="DC326" s="117" t="str">
        <f aca="false">IF(OR($BK326&lt;&gt;Constants!$B$12,ISBLANK($C326)),"",MAX(BV326,CF326,CQ326))</f>
        <v/>
      </c>
      <c r="DD326" s="117" t="str">
        <f aca="false">IF(ISNUMBER(DC326),RANK(DC326,DC$11:DC$510),"")</f>
        <v/>
      </c>
      <c r="DE326" s="123" t="str">
        <f aca="false">IFERROR(IF(OR($BK326&lt;&gt;Constants!$B$12, ISBLANK($C326)),"",LARGE(CS326:CU326,2)), 0)</f>
        <v/>
      </c>
      <c r="DF326" s="118" t="str">
        <f aca="false">IF(ISNUMBER(DE326), RANK(DE326,DE$11:DE$510), "")</f>
        <v/>
      </c>
      <c r="DG326" s="117" t="str">
        <f aca="false">IF(ISBLANK($C326),"",IF(BK326=Constants!$B$12,RANK($CX326, $CX$11:$CX$510, 1)+
SUMPRODUCT(--($CX$11:$CX$510=$CX326),--($CZ326&gt;$CZ$11:$CZ$510))+
SUMPRODUCT(--($CX$11:$CX$510=$CX326),--($CZ326=$CZ$11:$CZ$510),--($DB326&gt;$DB$11:$DB$510))+
SUMPRODUCT(--($CX$11:$CX$510=$CX326),--($CZ326=$CZ$11:$CZ$510),--($DB326=$DB$11:$DB$510), --($DD326&gt;$DD$11:$DD$510))+
SUMPRODUCT(--($CX$11:$CX$510=$CX326),--($CZ326=$CZ$11:$CZ$510),--($DB326=$DB$11:$DB$510), --($DD326=$DD$11:$DD$510), --($DF326&gt;$DF$11:$DF$510))
,BK326)
)</f>
        <v/>
      </c>
      <c r="DH326" s="117" t="str">
        <f aca="false">IF(ISBLANK(C326),"",IF(BK326&lt;&gt;Constants!$B$12, BK326, CX326-DG326))</f>
        <v/>
      </c>
      <c r="DI326" s="118"/>
      <c r="DJ326" s="124"/>
      <c r="DK326" s="125" t="str">
        <f aca="false">IF(ISBLANK($C326),"",IF($BK326=Constants!$B$13,$BM326,""))</f>
        <v/>
      </c>
      <c r="DL326" s="124" t="str">
        <f aca="false">IF(ISBLANK($C326),"",IF($BK326&lt;&gt;Constants!$B$12,"",IF(COUNT($CS326:$CU326)=0,"",MATCH($CV326,$CS326:$CU326,0))))</f>
        <v/>
      </c>
      <c r="DM326" s="126" t="str">
        <f aca="false">IF(ISNUMBER($DL326),CHOOSE($DL326,$BR326,$CB326,$CM326),"")</f>
        <v/>
      </c>
      <c r="DN326" s="126" t="str">
        <f aca="false">IF(ISNUMBER($DL326),CHOOSE($DL326,$BT326,$CD326,$CO326),"")</f>
        <v/>
      </c>
      <c r="DO326" s="126" t="str">
        <f aca="false">IF(ISNUMBER($DL326),CHOOSE($DL326,$BV326,$CF326,$CQ326),"")</f>
        <v/>
      </c>
      <c r="DP326" s="127" t="str">
        <f aca="false">IF(ISBLANK(C326),"",IF(BK326&lt;&gt;Constants!$B$12, BK326 ,CW326))</f>
        <v/>
      </c>
      <c r="DQ326" s="128" t="str">
        <f aca="false">IF(ISBLANK($C326),"",IF($BK326&lt;&gt;Constants!$B$12,$BK326,$BL326))</f>
        <v/>
      </c>
      <c r="DR326" s="128" t="str">
        <f aca="false">IF(ISBLANK(C326),"",DH326)</f>
        <v/>
      </c>
      <c r="DS326" s="128" t="str">
        <f aca="false">IF(ISBLANK(C326),"",DG326)</f>
        <v/>
      </c>
      <c r="DT326" s="129" t="str">
        <f aca="false">IF(ISBLANK(C326),
  "",
IF(DS326=Constants!$B$9,COUNTA($C$11:$C510)+2,IF(DS326=Constants!$B$10,COUNTA($C$11:$C510)+1,IF(DS326=Constants!$B$11,COUNTA($C$11:$C510),DS326))))</f>
        <v/>
      </c>
      <c r="DU326" s="3"/>
      <c r="DV326" s="130" t="n">
        <f aca="false">IF(OR(ISNUMBER(DS326),DS326="DQ",DS326="P",DS326="NS"),
    1,
    0
)</f>
        <v>0</v>
      </c>
      <c r="DW326" s="130" t="n">
        <v>316</v>
      </c>
      <c r="DX326" s="130" t="str">
        <f aca="false">IF(ISBLANK($C326),"",IF(ISNUMBER(DT326),DT326+ROW($B326)/1000,""))</f>
        <v/>
      </c>
      <c r="DY326" s="130" t="str">
        <f aca="false">IF(ISNUMBER(DX326), RANK(DX326,DX$11:DX$510,1), "")</f>
        <v/>
      </c>
      <c r="DZ326" s="130" t="str">
        <f aca="false">IF(ISBLANK($C326),
    "",
    $B326
)</f>
        <v/>
      </c>
      <c r="EA326" s="130" t="str">
        <f aca="false">IF(ISBLANK($C326),
    "",
    $C326
)</f>
        <v/>
      </c>
      <c r="EB326" s="130" t="str">
        <f aca="false">IF(ISBLANK($C326),
    "",
    $D326
)</f>
        <v/>
      </c>
      <c r="EC326" s="130" t="str">
        <f aca="false">IF(ISBLANK($C326),"",$DQ326)</f>
        <v/>
      </c>
      <c r="ED326" s="131" t="str">
        <f aca="false">DP326</f>
        <v/>
      </c>
      <c r="EE326" s="130" t="str">
        <f aca="false">IF(ISBLANK($C326),
    "",
    DS326
)</f>
        <v/>
      </c>
      <c r="EF326" s="132" t="str">
        <f aca="false">IF(DW326&gt;DV$10,
    "",
    VLOOKUP(DW326,DY$11:EE824,7,FALSE())
)</f>
        <v/>
      </c>
      <c r="EG326" s="133" t="str">
        <f aca="false">IF(DW326&gt;DV$10,
    "",
    VLOOKUP(DW326,DY$11:EE824,2,FALSE())
)</f>
        <v/>
      </c>
      <c r="EH326" s="133" t="str">
        <f aca="false">IF(DW326&gt;DV$10,
    "",
    VLOOKUP(DW326,DY$11:EE824,3,FALSE())
)</f>
        <v/>
      </c>
      <c r="EI326" s="133" t="str">
        <f aca="false">IF(DW326&gt;DV$10,
    "",
    VLOOKUP(DW326,DY$11:EE824,4,FALSE())
)</f>
        <v/>
      </c>
      <c r="EJ326" s="134" t="str">
        <f aca="false">IF(DW326&gt;DV$10,
    "",
    VLOOKUP(DW326,DY$11:EE824,6,FALSE())
)</f>
        <v/>
      </c>
      <c r="EK326" s="59"/>
    </row>
    <row r="327" customFormat="false" ht="15.75" hidden="false" customHeight="false" outlineLevel="0" collapsed="false">
      <c r="A327" s="3"/>
      <c r="B327" s="153"/>
      <c r="C327" s="154"/>
      <c r="D327" s="135"/>
      <c r="E327" s="158"/>
      <c r="F327" s="137"/>
      <c r="G327" s="137"/>
      <c r="H327" s="138"/>
      <c r="I327" s="139"/>
      <c r="J327" s="140"/>
      <c r="K327" s="140"/>
      <c r="L327" s="140"/>
      <c r="M327" s="140"/>
      <c r="N327" s="141"/>
      <c r="O327" s="142"/>
      <c r="P327" s="137"/>
      <c r="Q327" s="138"/>
      <c r="R327" s="139"/>
      <c r="S327" s="140"/>
      <c r="T327" s="140"/>
      <c r="U327" s="140"/>
      <c r="V327" s="140"/>
      <c r="W327" s="141"/>
      <c r="X327" s="142"/>
      <c r="Y327" s="137"/>
      <c r="Z327" s="138"/>
      <c r="AA327" s="139"/>
      <c r="AB327" s="140"/>
      <c r="AC327" s="140"/>
      <c r="AD327" s="140"/>
      <c r="AE327" s="140"/>
      <c r="AF327" s="141"/>
      <c r="AG327" s="143"/>
      <c r="AH327" s="139"/>
      <c r="AI327" s="116"/>
      <c r="AJ327" s="116" t="str">
        <f aca="false">IF(ISBLANK($C327),
  "",
IF(E327=Constants!$B$7,
  TRUE(),
IF(E327=Constants!$B$8,
  FALSE(),
  TRUE()
)))</f>
        <v/>
      </c>
      <c r="AK327" s="117" t="str">
        <f aca="false">IF(ISBLANK($C327),"",IF(F327=Constants!$B$8,FALSE(),TRUE()))</f>
        <v/>
      </c>
      <c r="AL327" s="117" t="str">
        <f aca="false">IF(ISBLANK($C327),"",COUNTA($G327:$O327)&gt;0)</f>
        <v/>
      </c>
      <c r="AM327" s="117" t="str">
        <f aca="false">IF(OR(ISBLANK($C327),$AL327&lt;&gt;TRUE()),"",IF(ISBLANK(G327),Constants!$B$27,MAX(0,G327)))</f>
        <v/>
      </c>
      <c r="AN327" s="117" t="str">
        <f aca="false">IF(OR(ISBLANK($C327),$AL327&lt;&gt;TRUE()),"",IF(ISBLANK(H327),Constants!$B$28,MAX(0,H327)))</f>
        <v/>
      </c>
      <c r="AO327" s="117" t="str">
        <f aca="false">IF(OR(ISBLANK($C327),$AL327&lt;&gt;TRUE()),"",IF(J327=Constants!$B$7,TRUE(),IF(J327=Constants!$B$8,FALSE(),TRUE())))</f>
        <v/>
      </c>
      <c r="AP327" s="117" t="str">
        <f aca="false">IF(OR(ISBLANK($C327),$AL327&lt;&gt;TRUE()),"",IF(I327=Constants!$B$7,TRUE(),IF(I327=Constants!$B$8,FALSE(),TRUE())))</f>
        <v/>
      </c>
      <c r="AQ327" s="117" t="str">
        <f aca="false">IF(OR(ISBLANK($C327),$AL327&lt;&gt;TRUE()),"",IF(K327=Constants!$B$33,TRUE(),IF(K327=Constants!$B$34,FALSE(),IF(AND(ISNUMBER(O327),OR(ISBLANK(N327),N327=0)),TRUE(),IF(AND(ISBLANK(O327),ISNUMBER(N327),N327&lt;&gt;0),FALSE(),"")))))</f>
        <v/>
      </c>
      <c r="AR327" s="117" t="str">
        <f aca="false">IF(OR(ISBLANK($C327),$AL327&lt;&gt;TRUE()),"",IF(ISBLANK(L327),Constants!$B$35,MAX(0,MIN(Constants!$B$31,L327))))</f>
        <v/>
      </c>
      <c r="AS327" s="117" t="str">
        <f aca="false">IF(OR(ISBLANK($C327),$AL327&lt;&gt;TRUE()),"",IF(ISBLANK(M327),Constants!$B$35,MAX(0,MIN(Constants!$B$32,M327))))</f>
        <v/>
      </c>
      <c r="AT327" s="117" t="str">
        <f aca="false">IF(ISBLANK($C327),"",COUNTA($P327:$X327)&gt;0)</f>
        <v/>
      </c>
      <c r="AU327" s="117" t="str">
        <f aca="false">IF(OR(ISBLANK($C327),$AT327&lt;&gt;TRUE()),"",IF(ISBLANK(P327),Constants!$B$27,MAX(0,P327)))</f>
        <v/>
      </c>
      <c r="AV327" s="117" t="str">
        <f aca="false">IF(OR(ISBLANK($C327),$AT327&lt;&gt;TRUE()),"",IF(ISBLANK(Q327),Constants!$B$28,MAX(0,Q327)))</f>
        <v/>
      </c>
      <c r="AW327" s="117" t="str">
        <f aca="false">IF(OR(ISBLANK($C327),$AT327&lt;&gt;TRUE()),"",IF(S327=Constants!$B$7,TRUE(),IF(S327=Constants!$B$8,FALSE(),TRUE())))</f>
        <v/>
      </c>
      <c r="AX327" s="117" t="str">
        <f aca="false">IF(OR(ISBLANK($C327),$AT327&lt;&gt;TRUE()),"",IF(R327=Constants!$B$7,TRUE(),IF(R327=Constants!$B$8,FALSE(),TRUE())))</f>
        <v/>
      </c>
      <c r="AY327" s="117" t="str">
        <f aca="false">IF(OR(ISBLANK($C327),$AT327&lt;&gt;TRUE()),"",IF(T327=Constants!$B$33,TRUE(),IF(T327=Constants!$B$34,FALSE(),IF(AND(ISNUMBER(X327),OR(ISBLANK(W327),W327=0)),TRUE(),IF(AND(ISBLANK(X327),ISNUMBER(W327),W327&lt;&gt;0),FALSE(),"")))))</f>
        <v/>
      </c>
      <c r="AZ327" s="117" t="str">
        <f aca="false">IF(OR(ISBLANK($C327),$AT327&lt;&gt;TRUE()),"",IF(ISBLANK(U327),Constants!$B$35,MAX(0,MIN(Constants!$B$31,U327))))</f>
        <v/>
      </c>
      <c r="BA327" s="117" t="str">
        <f aca="false">IF(OR(ISBLANK($C327),$AT327&lt;&gt;TRUE()),"",IF(ISBLANK(V327),Constants!$B$35,MAX(0,MIN(Constants!$B$32,V327))))</f>
        <v/>
      </c>
      <c r="BB327" s="117" t="str">
        <f aca="false">IF(ISBLANK($C327),"",COUNTA($Y327:$AG327)&gt;0)</f>
        <v/>
      </c>
      <c r="BC327" s="117" t="str">
        <f aca="false">IF(OR(ISBLANK($C327),$BB327&lt;&gt;TRUE()),"",IF(ISBLANK(Y327),Constants!$B$27,MAX(0,Y327)))</f>
        <v/>
      </c>
      <c r="BD327" s="117" t="str">
        <f aca="false">IF(OR(ISBLANK($C327),$BB327&lt;&gt;TRUE()),"",IF(ISBLANK(Z327),Constants!$B$28,MAX(0,Z327)))</f>
        <v/>
      </c>
      <c r="BE327" s="117" t="str">
        <f aca="false">IF(OR(ISBLANK($C327),$BB327&lt;&gt;TRUE()),"",IF(AB327=Constants!$B$7,TRUE(),IF(AB327=Constants!$B$8,FALSE(),TRUE())))</f>
        <v/>
      </c>
      <c r="BF327" s="117" t="str">
        <f aca="false">IF(OR(ISBLANK($C327),$BB327&lt;&gt;TRUE()),"",IF(AA327=Constants!$B$7,TRUE(),IF(AA327=Constants!$B$8,FALSE(),TRUE())))</f>
        <v/>
      </c>
      <c r="BG327" s="117" t="str">
        <f aca="false">IF(OR(ISBLANK($C327),$BB327&lt;&gt;TRUE()),"",IF(AC327=Constants!$B$33,TRUE(),IF(AC327=Constants!$B$34,FALSE(),IF(AND(ISNUMBER(AG327),OR(ISBLANK(AF327),AF327=0)),TRUE(),IF(AND(ISBLANK(AG327),ISNUMBER(AF327),AF327&lt;&gt;0),FALSE(),"")))))</f>
        <v/>
      </c>
      <c r="BH327" s="117" t="str">
        <f aca="false">IF(OR(ISBLANK($C327),$BB327&lt;&gt;TRUE()),"",IF(ISBLANK(AD327),Constants!$B$35,MAX(0,MIN(Constants!$B$31,AD327))))</f>
        <v/>
      </c>
      <c r="BI327" s="117" t="str">
        <f aca="false">IF(OR(ISBLANK($C327),$BB327&lt;&gt;TRUE()),"",IF(ISBLANK(AE327),Constants!$B$35,MAX(0,MIN(Constants!$B$32,AE327))))</f>
        <v/>
      </c>
      <c r="BJ327" s="118" t="str">
        <f aca="false">IF(ISBLANK($C327),
  "",
IF(AH327=Constants!$B$7,
  TRUE(),
IF(AH327=Constants!$B$8,
  FALSE(),
  FALSE()
)))</f>
        <v/>
      </c>
      <c r="BK327" s="117" t="str">
        <f aca="false">IF(ISBLANK($C327),"",IF($BJ327,Constants!$B$9,IF(COUNTA($E327:$AH327)=0,Constants!$B$10,IF(NOT($AK327),Constants!$B$11,IF(AND(NOT(ISNUMBER($BM327)),COUNTA($O327,$X327,$AG327)&gt;0),Constants!$B$13,Constants!$B$12)))))</f>
        <v/>
      </c>
      <c r="BL327" s="117" t="str">
        <f aca="false">IF(ISBLANK($C327),"",IF($BK327&lt;&gt;Constants!$B$12,$BK327,Constants!$B$4))</f>
        <v/>
      </c>
      <c r="BM327" s="116" t="str">
        <f aca="false">IF(OR(ISBLANK($D$8), NOT(ISNUMBER($D$8))), Constants!$B$17,$D$8)</f>
        <v>ERROR: Set Target Time in cell D8</v>
      </c>
      <c r="BN327" s="119" t="str">
        <f aca="false">IF(OR($BK327&lt;&gt;Constants!$B$12,$AL327&lt;&gt;TRUE()),"",IF(NOT($AO327),TRUE(),IF($AQ327="","",$AQ327)))</f>
        <v/>
      </c>
      <c r="BO327" s="120" t="n">
        <f aca="false">IF(BN327="",FALSE(),IF(NOT($AO327),TRUE(),IF($AQ327,ISNUMBER(O327),ISNUMBER(N327))))</f>
        <v>0</v>
      </c>
      <c r="BP327" s="121" t="str">
        <f aca="false">IF(BO327,IF($AJ327,1,Constants!$B$22)*POWER(Constants!$B$23,MAX($AM327,0))*POWER(Constants!$B$24,MAX($AN327,0)),"")</f>
        <v/>
      </c>
      <c r="BQ327" s="117" t="str">
        <f aca="false">IF(OR($BK327&lt;&gt;Constants!$B$12,NOT($BO327)),"",IF(NOT($AO327),0,Constants!$B$19*IF($AQ327,1,MAX(0,MIN(1,(Constants!$B$20-N327)/Constants!$B$20)))))</f>
        <v/>
      </c>
      <c r="BR327" s="117" t="str">
        <f aca="false">IF(BQ327="","",BQ327*IF($AP327,1,Constants!$B$25)*BP327)</f>
        <v/>
      </c>
      <c r="BS327" s="117" t="str">
        <f aca="false">IF(OR($BK327&lt;&gt;Constants!$B$12,NOT($BO327)),"",IF(NOT($AO327),0,IF(NOT($AQ327),0,MAX(0,Constants!$B$21*(1-ABS(O327-$BM327)/$BM327)))))</f>
        <v/>
      </c>
      <c r="BT327" s="117" t="str">
        <f aca="false">IF(BS327="","",BS327*BP327)</f>
        <v/>
      </c>
      <c r="BU327" s="117" t="str">
        <f aca="false">IF(OR($BK327&lt;&gt;Constants!$B$12,NOT($BO327)),"",IF(OR(NOT($AO327),NOT($AP327)),0,MIN(Constants!$B$18,(Constants!$B$29*$AR327+Constants!$B$30*$AS327)*IF($AQ327,1,MAX(0,MIN(1,(Constants!$B$20-N327)/Constants!$B$20))))))</f>
        <v/>
      </c>
      <c r="BV327" s="117" t="str">
        <f aca="false">IF(BU327="","",BU327*BP327)</f>
        <v/>
      </c>
      <c r="BW327" s="122" t="str">
        <f aca="false">IF(OR($BK327&lt;&gt;Constants!$B$12,NOT($BO327)),"",BR327+BT327+BV327)</f>
        <v/>
      </c>
      <c r="BX327" s="119" t="str">
        <f aca="false">IF(OR($BK327&lt;&gt;Constants!$B$12,$AT327&lt;&gt;TRUE()),"",IF(NOT($AW327),TRUE(),IF($AY327="","",$AY327)))</f>
        <v/>
      </c>
      <c r="BY327" s="120" t="n">
        <f aca="false">IF(BX327="",FALSE(),IF(NOT($AW327),TRUE(),IF($AY327,ISNUMBER(X327),ISNUMBER(W327))))</f>
        <v>0</v>
      </c>
      <c r="BZ327" s="121" t="str">
        <f aca="false">IF(BY327,IF($AJ327,1,Constants!$B$22)*POWER(Constants!$B$23,MAX($AU327,0))*POWER(Constants!$B$24,MAX($AV327,0)),"")</f>
        <v/>
      </c>
      <c r="CA327" s="117" t="str">
        <f aca="false">IF(OR($BK327&lt;&gt;Constants!$B$12,NOT($BY327)),"",IF(NOT($AW327),0,Constants!$B$19*IF($AY327,1,MAX(0,MIN(1,(Constants!$B$20-W327)/Constants!$B$20)))))</f>
        <v/>
      </c>
      <c r="CB327" s="117" t="str">
        <f aca="false">IF(CA327="","",CA327*IF($AX327,1,Constants!$B$25)*BZ327)</f>
        <v/>
      </c>
      <c r="CC327" s="117" t="str">
        <f aca="false">IF(OR($BK327&lt;&gt;Constants!$B$12,NOT($BY327)),"",IF(NOT($AW327),0,IF(NOT($AY327),0,MAX(0,Constants!$B$21*(1-ABS(X327-$BM327)/$BM327)))))</f>
        <v/>
      </c>
      <c r="CD327" s="117" t="str">
        <f aca="false">IF(CC327="","",CC327*BZ327)</f>
        <v/>
      </c>
      <c r="CE327" s="117" t="str">
        <f aca="false">IF(OR($BK327&lt;&gt;Constants!$B$12,NOT($BY327)),"",IF(OR(NOT($AW327),NOT($AX327)),0,MIN(Constants!$B$18,(Constants!$B$29*$AZ327+Constants!$B$30*$BA327)*IF($AY327,1,MAX(0,MIN(1,(Constants!$B$20-W327)/Constants!$B$20))))))</f>
        <v/>
      </c>
      <c r="CF327" s="117" t="str">
        <f aca="false">IF(CE327="","",CE327*BZ327)</f>
        <v/>
      </c>
      <c r="CG327" s="122" t="str">
        <f aca="false">IF(OR($BK327&lt;&gt;Constants!$B$12,NOT($BY327)),"",CB327+CD327+CF327)</f>
        <v/>
      </c>
      <c r="CH327" s="119" t="n">
        <f aca="false">IF(OR(BN327="",BX327=""),TRUE(),BN327&lt;&gt;BX327)</f>
        <v>1</v>
      </c>
      <c r="CI327" s="117" t="str">
        <f aca="false">IF(OR($BK327&lt;&gt;Constants!$B$12,$BB327&lt;&gt;TRUE(),NOT($CH327)),"",IF(NOT($BE327),TRUE(),IF($BG327="","",$BG327)))</f>
        <v/>
      </c>
      <c r="CJ327" s="120" t="n">
        <f aca="false">IF(CI327="",FALSE(),IF(NOT($BE327),TRUE(),IF($BG327,ISNUMBER(AG327),ISNUMBER(AF327))))</f>
        <v>0</v>
      </c>
      <c r="CK327" s="121" t="str">
        <f aca="false">IF(CJ327,IF($AJ327,1,Constants!$B$22)*POWER(Constants!$B$23,MAX($BC327,0))*POWER(Constants!$B$24,MAX($BD327,0)),"")</f>
        <v/>
      </c>
      <c r="CL327" s="117" t="str">
        <f aca="false">IF(OR($BK327&lt;&gt;Constants!$B$12,NOT($CJ327)),"",IF(NOT($BE327),0,Constants!$B$19*IF($BG327,1,MAX(0,MIN(1,(Constants!$B$20-AF327)/Constants!$B$20)))))</f>
        <v/>
      </c>
      <c r="CM327" s="117" t="str">
        <f aca="false">IF(CL327="","",CL327*IF($BF327,1,Constants!$B$25)*CK327)</f>
        <v/>
      </c>
      <c r="CN327" s="117" t="str">
        <f aca="false">IF(OR($BK327&lt;&gt;Constants!$B$12,NOT($CJ327)),"",IF(NOT($BE327),0,IF(NOT($BG327),0,MAX(0,Constants!$B$21*(1-ABS(AG327-$BM327)/$BM327)))))</f>
        <v/>
      </c>
      <c r="CO327" s="117" t="str">
        <f aca="false">IF(CN327="","",CN327*CK327)</f>
        <v/>
      </c>
      <c r="CP327" s="117" t="str">
        <f aca="false">IF(OR($BK327&lt;&gt;Constants!$B$12,NOT($CJ327)),"",IF(OR(NOT($BE327),NOT($BF327)),0,MIN(Constants!$B$18,(Constants!$B$29*$BH327+Constants!$B$30*$BI327)*IF($BG327,1,MAX(0,MIN(1,(Constants!$B$20-AF327)/Constants!$B$20))))))</f>
        <v/>
      </c>
      <c r="CQ327" s="117" t="str">
        <f aca="false">IF(CP327="","",CP327*CK327)</f>
        <v/>
      </c>
      <c r="CR327" s="122" t="str">
        <f aca="false">IF(OR($BK327&lt;&gt;Constants!$B$12,NOT($CJ327)),"",CM327+CO327+CQ327)</f>
        <v/>
      </c>
      <c r="CS327" s="116" t="str">
        <f aca="false">IF(OR($BK327&lt;&gt;Constants!$B$12,ISBLANK($C327)),"",BW327)</f>
        <v/>
      </c>
      <c r="CT327" s="117" t="str">
        <f aca="false">IF(OR($BK327&lt;&gt;Constants!$B$12,ISBLANK($C327)),"",CG327)</f>
        <v/>
      </c>
      <c r="CU327" s="118" t="str">
        <f aca="false">IF(OR($BK327&lt;&gt;Constants!$B$12,ISBLANK($C327)),"",CR327)</f>
        <v/>
      </c>
      <c r="CV327" s="117" t="str">
        <f aca="false">IF(OR($BK327&lt;&gt;Constants!$B$12,ISBLANK($C327)),"",IF(COUNT(CS327:CU327)=0,0,MAX(CS327:CU327)))</f>
        <v/>
      </c>
      <c r="CW327" s="117" t="str">
        <f aca="false">IF($BK327&lt;&gt;Constants!$B$12,"",CV327)</f>
        <v/>
      </c>
      <c r="CX327" s="117" t="str">
        <f aca="false">IF(ISNUMBER(CW327), RANK(CW327,$CW$11:$CW$510), "")</f>
        <v/>
      </c>
      <c r="CY327" s="116" t="str">
        <f aca="false">IF(OR($BK327&lt;&gt;Constants!$B$12,ISBLANK($C327)),"",MAX(BT327,CD327,CO327))</f>
        <v/>
      </c>
      <c r="CZ327" s="117" t="str">
        <f aca="false">IF(ISNUMBER(CY327), RANK(CY327,CY$11:CY$510), "")</f>
        <v/>
      </c>
      <c r="DA327" s="117" t="str">
        <f aca="false">IF(OR($BK327&lt;&gt;Constants!$B$12,ISBLANK($C327)),"",MAX(AM327,AU327,IF($CH327,BC327,0)))</f>
        <v/>
      </c>
      <c r="DB327" s="117" t="str">
        <f aca="false">IF(ISNUMBER(DA327), RANK(DA327,DA$11:DA$510,1), "")</f>
        <v/>
      </c>
      <c r="DC327" s="117" t="str">
        <f aca="false">IF(OR($BK327&lt;&gt;Constants!$B$12,ISBLANK($C327)),"",MAX(BV327,CF327,CQ327))</f>
        <v/>
      </c>
      <c r="DD327" s="117" t="str">
        <f aca="false">IF(ISNUMBER(DC327),RANK(DC327,DC$11:DC$510),"")</f>
        <v/>
      </c>
      <c r="DE327" s="123" t="str">
        <f aca="false">IFERROR(IF(OR($BK327&lt;&gt;Constants!$B$12, ISBLANK($C327)),"",LARGE(CS327:CU327,2)), 0)</f>
        <v/>
      </c>
      <c r="DF327" s="118" t="str">
        <f aca="false">IF(ISNUMBER(DE327), RANK(DE327,DE$11:DE$510), "")</f>
        <v/>
      </c>
      <c r="DG327" s="117" t="str">
        <f aca="false">IF(ISBLANK($C327),"",IF(BK327=Constants!$B$12,RANK($CX327, $CX$11:$CX$510, 1)+
SUMPRODUCT(--($CX$11:$CX$510=$CX327),--($CZ327&gt;$CZ$11:$CZ$510))+
SUMPRODUCT(--($CX$11:$CX$510=$CX327),--($CZ327=$CZ$11:$CZ$510),--($DB327&gt;$DB$11:$DB$510))+
SUMPRODUCT(--($CX$11:$CX$510=$CX327),--($CZ327=$CZ$11:$CZ$510),--($DB327=$DB$11:$DB$510), --($DD327&gt;$DD$11:$DD$510))+
SUMPRODUCT(--($CX$11:$CX$510=$CX327),--($CZ327=$CZ$11:$CZ$510),--($DB327=$DB$11:$DB$510), --($DD327=$DD$11:$DD$510), --($DF327&gt;$DF$11:$DF$510))
,BK327)
)</f>
        <v/>
      </c>
      <c r="DH327" s="117" t="str">
        <f aca="false">IF(ISBLANK(C327),"",IF(BK327&lt;&gt;Constants!$B$12, BK327, CX327-DG327))</f>
        <v/>
      </c>
      <c r="DI327" s="118"/>
      <c r="DJ327" s="124"/>
      <c r="DK327" s="125" t="str">
        <f aca="false">IF(ISBLANK($C327),"",IF($BK327=Constants!$B$13,$BM327,""))</f>
        <v/>
      </c>
      <c r="DL327" s="124" t="str">
        <f aca="false">IF(ISBLANK($C327),"",IF($BK327&lt;&gt;Constants!$B$12,"",IF(COUNT($CS327:$CU327)=0,"",MATCH($CV327,$CS327:$CU327,0))))</f>
        <v/>
      </c>
      <c r="DM327" s="126" t="str">
        <f aca="false">IF(ISNUMBER($DL327),CHOOSE($DL327,$BR327,$CB327,$CM327),"")</f>
        <v/>
      </c>
      <c r="DN327" s="126" t="str">
        <f aca="false">IF(ISNUMBER($DL327),CHOOSE($DL327,$BT327,$CD327,$CO327),"")</f>
        <v/>
      </c>
      <c r="DO327" s="126" t="str">
        <f aca="false">IF(ISNUMBER($DL327),CHOOSE($DL327,$BV327,$CF327,$CQ327),"")</f>
        <v/>
      </c>
      <c r="DP327" s="127" t="str">
        <f aca="false">IF(ISBLANK(C327),"",IF(BK327&lt;&gt;Constants!$B$12, BK327 ,CW327))</f>
        <v/>
      </c>
      <c r="DQ327" s="128" t="str">
        <f aca="false">IF(ISBLANK($C327),"",IF($BK327&lt;&gt;Constants!$B$12,$BK327,$BL327))</f>
        <v/>
      </c>
      <c r="DR327" s="128" t="str">
        <f aca="false">IF(ISBLANK(C327),"",DH327)</f>
        <v/>
      </c>
      <c r="DS327" s="128" t="str">
        <f aca="false">IF(ISBLANK(C327),"",DG327)</f>
        <v/>
      </c>
      <c r="DT327" s="129" t="str">
        <f aca="false">IF(ISBLANK(C327),
  "",
IF(DS327=Constants!$B$9,COUNTA($C$11:$C510)+2,IF(DS327=Constants!$B$10,COUNTA($C$11:$C510)+1,IF(DS327=Constants!$B$11,COUNTA($C$11:$C510),DS327))))</f>
        <v/>
      </c>
      <c r="DU327" s="3"/>
      <c r="DV327" s="130" t="n">
        <f aca="false">IF(OR(ISNUMBER(DS327),DS327="DQ",DS327="P",DS327="NS"),
    1,
    0
)</f>
        <v>0</v>
      </c>
      <c r="DW327" s="130" t="n">
        <v>317</v>
      </c>
      <c r="DX327" s="130" t="str">
        <f aca="false">IF(ISBLANK($C327),"",IF(ISNUMBER(DT327),DT327+ROW($B327)/1000,""))</f>
        <v/>
      </c>
      <c r="DY327" s="130" t="str">
        <f aca="false">IF(ISNUMBER(DX327), RANK(DX327,DX$11:DX$510,1), "")</f>
        <v/>
      </c>
      <c r="DZ327" s="130" t="str">
        <f aca="false">IF(ISBLANK($C327),
    "",
    $B327
)</f>
        <v/>
      </c>
      <c r="EA327" s="130" t="str">
        <f aca="false">IF(ISBLANK($C327),
    "",
    $C327
)</f>
        <v/>
      </c>
      <c r="EB327" s="130" t="str">
        <f aca="false">IF(ISBLANK($C327),
    "",
    $D327
)</f>
        <v/>
      </c>
      <c r="EC327" s="130" t="str">
        <f aca="false">IF(ISBLANK($C327),"",$DQ327)</f>
        <v/>
      </c>
      <c r="ED327" s="131" t="str">
        <f aca="false">DP327</f>
        <v/>
      </c>
      <c r="EE327" s="130" t="str">
        <f aca="false">IF(ISBLANK($C327),
    "",
    DS327
)</f>
        <v/>
      </c>
      <c r="EF327" s="132" t="str">
        <f aca="false">IF(DW327&gt;DV$10,
    "",
    VLOOKUP(DW327,DY$11:EE825,7,FALSE())
)</f>
        <v/>
      </c>
      <c r="EG327" s="133" t="str">
        <f aca="false">IF(DW327&gt;DV$10,
    "",
    VLOOKUP(DW327,DY$11:EE825,2,FALSE())
)</f>
        <v/>
      </c>
      <c r="EH327" s="133" t="str">
        <f aca="false">IF(DW327&gt;DV$10,
    "",
    VLOOKUP(DW327,DY$11:EE825,3,FALSE())
)</f>
        <v/>
      </c>
      <c r="EI327" s="133" t="str">
        <f aca="false">IF(DW327&gt;DV$10,
    "",
    VLOOKUP(DW327,DY$11:EE825,4,FALSE())
)</f>
        <v/>
      </c>
      <c r="EJ327" s="134" t="str">
        <f aca="false">IF(DW327&gt;DV$10,
    "",
    VLOOKUP(DW327,DY$11:EE825,6,FALSE())
)</f>
        <v/>
      </c>
      <c r="EK327" s="59"/>
    </row>
    <row r="328" customFormat="false" ht="15.75" hidden="false" customHeight="false" outlineLevel="0" collapsed="false">
      <c r="A328" s="3"/>
      <c r="B328" s="153"/>
      <c r="C328" s="154"/>
      <c r="D328" s="135"/>
      <c r="E328" s="158"/>
      <c r="F328" s="137"/>
      <c r="G328" s="137"/>
      <c r="H328" s="138"/>
      <c r="I328" s="139"/>
      <c r="J328" s="140"/>
      <c r="K328" s="140"/>
      <c r="L328" s="140"/>
      <c r="M328" s="140"/>
      <c r="N328" s="141"/>
      <c r="O328" s="142"/>
      <c r="P328" s="137"/>
      <c r="Q328" s="138"/>
      <c r="R328" s="139"/>
      <c r="S328" s="140"/>
      <c r="T328" s="140"/>
      <c r="U328" s="140"/>
      <c r="V328" s="140"/>
      <c r="W328" s="141"/>
      <c r="X328" s="142"/>
      <c r="Y328" s="137"/>
      <c r="Z328" s="138"/>
      <c r="AA328" s="139"/>
      <c r="AB328" s="140"/>
      <c r="AC328" s="140"/>
      <c r="AD328" s="140"/>
      <c r="AE328" s="140"/>
      <c r="AF328" s="141"/>
      <c r="AG328" s="143"/>
      <c r="AH328" s="139"/>
      <c r="AI328" s="116"/>
      <c r="AJ328" s="116" t="str">
        <f aca="false">IF(ISBLANK($C328),
  "",
IF(E328=Constants!$B$7,
  TRUE(),
IF(E328=Constants!$B$8,
  FALSE(),
  TRUE()
)))</f>
        <v/>
      </c>
      <c r="AK328" s="117" t="str">
        <f aca="false">IF(ISBLANK($C328),"",IF(F328=Constants!$B$8,FALSE(),TRUE()))</f>
        <v/>
      </c>
      <c r="AL328" s="117" t="str">
        <f aca="false">IF(ISBLANK($C328),"",COUNTA($G328:$O328)&gt;0)</f>
        <v/>
      </c>
      <c r="AM328" s="117" t="str">
        <f aca="false">IF(OR(ISBLANK($C328),$AL328&lt;&gt;TRUE()),"",IF(ISBLANK(G328),Constants!$B$27,MAX(0,G328)))</f>
        <v/>
      </c>
      <c r="AN328" s="117" t="str">
        <f aca="false">IF(OR(ISBLANK($C328),$AL328&lt;&gt;TRUE()),"",IF(ISBLANK(H328),Constants!$B$28,MAX(0,H328)))</f>
        <v/>
      </c>
      <c r="AO328" s="117" t="str">
        <f aca="false">IF(OR(ISBLANK($C328),$AL328&lt;&gt;TRUE()),"",IF(J328=Constants!$B$7,TRUE(),IF(J328=Constants!$B$8,FALSE(),TRUE())))</f>
        <v/>
      </c>
      <c r="AP328" s="117" t="str">
        <f aca="false">IF(OR(ISBLANK($C328),$AL328&lt;&gt;TRUE()),"",IF(I328=Constants!$B$7,TRUE(),IF(I328=Constants!$B$8,FALSE(),TRUE())))</f>
        <v/>
      </c>
      <c r="AQ328" s="117" t="str">
        <f aca="false">IF(OR(ISBLANK($C328),$AL328&lt;&gt;TRUE()),"",IF(K328=Constants!$B$33,TRUE(),IF(K328=Constants!$B$34,FALSE(),IF(AND(ISNUMBER(O328),OR(ISBLANK(N328),N328=0)),TRUE(),IF(AND(ISBLANK(O328),ISNUMBER(N328),N328&lt;&gt;0),FALSE(),"")))))</f>
        <v/>
      </c>
      <c r="AR328" s="117" t="str">
        <f aca="false">IF(OR(ISBLANK($C328),$AL328&lt;&gt;TRUE()),"",IF(ISBLANK(L328),Constants!$B$35,MAX(0,MIN(Constants!$B$31,L328))))</f>
        <v/>
      </c>
      <c r="AS328" s="117" t="str">
        <f aca="false">IF(OR(ISBLANK($C328),$AL328&lt;&gt;TRUE()),"",IF(ISBLANK(M328),Constants!$B$35,MAX(0,MIN(Constants!$B$32,M328))))</f>
        <v/>
      </c>
      <c r="AT328" s="117" t="str">
        <f aca="false">IF(ISBLANK($C328),"",COUNTA($P328:$X328)&gt;0)</f>
        <v/>
      </c>
      <c r="AU328" s="117" t="str">
        <f aca="false">IF(OR(ISBLANK($C328),$AT328&lt;&gt;TRUE()),"",IF(ISBLANK(P328),Constants!$B$27,MAX(0,P328)))</f>
        <v/>
      </c>
      <c r="AV328" s="117" t="str">
        <f aca="false">IF(OR(ISBLANK($C328),$AT328&lt;&gt;TRUE()),"",IF(ISBLANK(Q328),Constants!$B$28,MAX(0,Q328)))</f>
        <v/>
      </c>
      <c r="AW328" s="117" t="str">
        <f aca="false">IF(OR(ISBLANK($C328),$AT328&lt;&gt;TRUE()),"",IF(S328=Constants!$B$7,TRUE(),IF(S328=Constants!$B$8,FALSE(),TRUE())))</f>
        <v/>
      </c>
      <c r="AX328" s="117" t="str">
        <f aca="false">IF(OR(ISBLANK($C328),$AT328&lt;&gt;TRUE()),"",IF(R328=Constants!$B$7,TRUE(),IF(R328=Constants!$B$8,FALSE(),TRUE())))</f>
        <v/>
      </c>
      <c r="AY328" s="117" t="str">
        <f aca="false">IF(OR(ISBLANK($C328),$AT328&lt;&gt;TRUE()),"",IF(T328=Constants!$B$33,TRUE(),IF(T328=Constants!$B$34,FALSE(),IF(AND(ISNUMBER(X328),OR(ISBLANK(W328),W328=0)),TRUE(),IF(AND(ISBLANK(X328),ISNUMBER(W328),W328&lt;&gt;0),FALSE(),"")))))</f>
        <v/>
      </c>
      <c r="AZ328" s="117" t="str">
        <f aca="false">IF(OR(ISBLANK($C328),$AT328&lt;&gt;TRUE()),"",IF(ISBLANK(U328),Constants!$B$35,MAX(0,MIN(Constants!$B$31,U328))))</f>
        <v/>
      </c>
      <c r="BA328" s="117" t="str">
        <f aca="false">IF(OR(ISBLANK($C328),$AT328&lt;&gt;TRUE()),"",IF(ISBLANK(V328),Constants!$B$35,MAX(0,MIN(Constants!$B$32,V328))))</f>
        <v/>
      </c>
      <c r="BB328" s="117" t="str">
        <f aca="false">IF(ISBLANK($C328),"",COUNTA($Y328:$AG328)&gt;0)</f>
        <v/>
      </c>
      <c r="BC328" s="117" t="str">
        <f aca="false">IF(OR(ISBLANK($C328),$BB328&lt;&gt;TRUE()),"",IF(ISBLANK(Y328),Constants!$B$27,MAX(0,Y328)))</f>
        <v/>
      </c>
      <c r="BD328" s="117" t="str">
        <f aca="false">IF(OR(ISBLANK($C328),$BB328&lt;&gt;TRUE()),"",IF(ISBLANK(Z328),Constants!$B$28,MAX(0,Z328)))</f>
        <v/>
      </c>
      <c r="BE328" s="117" t="str">
        <f aca="false">IF(OR(ISBLANK($C328),$BB328&lt;&gt;TRUE()),"",IF(AB328=Constants!$B$7,TRUE(),IF(AB328=Constants!$B$8,FALSE(),TRUE())))</f>
        <v/>
      </c>
      <c r="BF328" s="117" t="str">
        <f aca="false">IF(OR(ISBLANK($C328),$BB328&lt;&gt;TRUE()),"",IF(AA328=Constants!$B$7,TRUE(),IF(AA328=Constants!$B$8,FALSE(),TRUE())))</f>
        <v/>
      </c>
      <c r="BG328" s="117" t="str">
        <f aca="false">IF(OR(ISBLANK($C328),$BB328&lt;&gt;TRUE()),"",IF(AC328=Constants!$B$33,TRUE(),IF(AC328=Constants!$B$34,FALSE(),IF(AND(ISNUMBER(AG328),OR(ISBLANK(AF328),AF328=0)),TRUE(),IF(AND(ISBLANK(AG328),ISNUMBER(AF328),AF328&lt;&gt;0),FALSE(),"")))))</f>
        <v/>
      </c>
      <c r="BH328" s="117" t="str">
        <f aca="false">IF(OR(ISBLANK($C328),$BB328&lt;&gt;TRUE()),"",IF(ISBLANK(AD328),Constants!$B$35,MAX(0,MIN(Constants!$B$31,AD328))))</f>
        <v/>
      </c>
      <c r="BI328" s="117" t="str">
        <f aca="false">IF(OR(ISBLANK($C328),$BB328&lt;&gt;TRUE()),"",IF(ISBLANK(AE328),Constants!$B$35,MAX(0,MIN(Constants!$B$32,AE328))))</f>
        <v/>
      </c>
      <c r="BJ328" s="118" t="str">
        <f aca="false">IF(ISBLANK($C328),
  "",
IF(AH328=Constants!$B$7,
  TRUE(),
IF(AH328=Constants!$B$8,
  FALSE(),
  FALSE()
)))</f>
        <v/>
      </c>
      <c r="BK328" s="117" t="str">
        <f aca="false">IF(ISBLANK($C328),"",IF($BJ328,Constants!$B$9,IF(COUNTA($E328:$AH328)=0,Constants!$B$10,IF(NOT($AK328),Constants!$B$11,IF(AND(NOT(ISNUMBER($BM328)),COUNTA($O328,$X328,$AG328)&gt;0),Constants!$B$13,Constants!$B$12)))))</f>
        <v/>
      </c>
      <c r="BL328" s="117" t="str">
        <f aca="false">IF(ISBLANK($C328),"",IF($BK328&lt;&gt;Constants!$B$12,$BK328,Constants!$B$4))</f>
        <v/>
      </c>
      <c r="BM328" s="116" t="str">
        <f aca="false">IF(OR(ISBLANK($D$8), NOT(ISNUMBER($D$8))), Constants!$B$17,$D$8)</f>
        <v>ERROR: Set Target Time in cell D8</v>
      </c>
      <c r="BN328" s="119" t="str">
        <f aca="false">IF(OR($BK328&lt;&gt;Constants!$B$12,$AL328&lt;&gt;TRUE()),"",IF(NOT($AO328),TRUE(),IF($AQ328="","",$AQ328)))</f>
        <v/>
      </c>
      <c r="BO328" s="120" t="n">
        <f aca="false">IF(BN328="",FALSE(),IF(NOT($AO328),TRUE(),IF($AQ328,ISNUMBER(O328),ISNUMBER(N328))))</f>
        <v>0</v>
      </c>
      <c r="BP328" s="121" t="str">
        <f aca="false">IF(BO328,IF($AJ328,1,Constants!$B$22)*POWER(Constants!$B$23,MAX($AM328,0))*POWER(Constants!$B$24,MAX($AN328,0)),"")</f>
        <v/>
      </c>
      <c r="BQ328" s="117" t="str">
        <f aca="false">IF(OR($BK328&lt;&gt;Constants!$B$12,NOT($BO328)),"",IF(NOT($AO328),0,Constants!$B$19*IF($AQ328,1,MAX(0,MIN(1,(Constants!$B$20-N328)/Constants!$B$20)))))</f>
        <v/>
      </c>
      <c r="BR328" s="117" t="str">
        <f aca="false">IF(BQ328="","",BQ328*IF($AP328,1,Constants!$B$25)*BP328)</f>
        <v/>
      </c>
      <c r="BS328" s="117" t="str">
        <f aca="false">IF(OR($BK328&lt;&gt;Constants!$B$12,NOT($BO328)),"",IF(NOT($AO328),0,IF(NOT($AQ328),0,MAX(0,Constants!$B$21*(1-ABS(O328-$BM328)/$BM328)))))</f>
        <v/>
      </c>
      <c r="BT328" s="117" t="str">
        <f aca="false">IF(BS328="","",BS328*BP328)</f>
        <v/>
      </c>
      <c r="BU328" s="117" t="str">
        <f aca="false">IF(OR($BK328&lt;&gt;Constants!$B$12,NOT($BO328)),"",IF(OR(NOT($AO328),NOT($AP328)),0,MIN(Constants!$B$18,(Constants!$B$29*$AR328+Constants!$B$30*$AS328)*IF($AQ328,1,MAX(0,MIN(1,(Constants!$B$20-N328)/Constants!$B$20))))))</f>
        <v/>
      </c>
      <c r="BV328" s="117" t="str">
        <f aca="false">IF(BU328="","",BU328*BP328)</f>
        <v/>
      </c>
      <c r="BW328" s="122" t="str">
        <f aca="false">IF(OR($BK328&lt;&gt;Constants!$B$12,NOT($BO328)),"",BR328+BT328+BV328)</f>
        <v/>
      </c>
      <c r="BX328" s="119" t="str">
        <f aca="false">IF(OR($BK328&lt;&gt;Constants!$B$12,$AT328&lt;&gt;TRUE()),"",IF(NOT($AW328),TRUE(),IF($AY328="","",$AY328)))</f>
        <v/>
      </c>
      <c r="BY328" s="120" t="n">
        <f aca="false">IF(BX328="",FALSE(),IF(NOT($AW328),TRUE(),IF($AY328,ISNUMBER(X328),ISNUMBER(W328))))</f>
        <v>0</v>
      </c>
      <c r="BZ328" s="121" t="str">
        <f aca="false">IF(BY328,IF($AJ328,1,Constants!$B$22)*POWER(Constants!$B$23,MAX($AU328,0))*POWER(Constants!$B$24,MAX($AV328,0)),"")</f>
        <v/>
      </c>
      <c r="CA328" s="117" t="str">
        <f aca="false">IF(OR($BK328&lt;&gt;Constants!$B$12,NOT($BY328)),"",IF(NOT($AW328),0,Constants!$B$19*IF($AY328,1,MAX(0,MIN(1,(Constants!$B$20-W328)/Constants!$B$20)))))</f>
        <v/>
      </c>
      <c r="CB328" s="117" t="str">
        <f aca="false">IF(CA328="","",CA328*IF($AX328,1,Constants!$B$25)*BZ328)</f>
        <v/>
      </c>
      <c r="CC328" s="117" t="str">
        <f aca="false">IF(OR($BK328&lt;&gt;Constants!$B$12,NOT($BY328)),"",IF(NOT($AW328),0,IF(NOT($AY328),0,MAX(0,Constants!$B$21*(1-ABS(X328-$BM328)/$BM328)))))</f>
        <v/>
      </c>
      <c r="CD328" s="117" t="str">
        <f aca="false">IF(CC328="","",CC328*BZ328)</f>
        <v/>
      </c>
      <c r="CE328" s="117" t="str">
        <f aca="false">IF(OR($BK328&lt;&gt;Constants!$B$12,NOT($BY328)),"",IF(OR(NOT($AW328),NOT($AX328)),0,MIN(Constants!$B$18,(Constants!$B$29*$AZ328+Constants!$B$30*$BA328)*IF($AY328,1,MAX(0,MIN(1,(Constants!$B$20-W328)/Constants!$B$20))))))</f>
        <v/>
      </c>
      <c r="CF328" s="117" t="str">
        <f aca="false">IF(CE328="","",CE328*BZ328)</f>
        <v/>
      </c>
      <c r="CG328" s="122" t="str">
        <f aca="false">IF(OR($BK328&lt;&gt;Constants!$B$12,NOT($BY328)),"",CB328+CD328+CF328)</f>
        <v/>
      </c>
      <c r="CH328" s="119" t="n">
        <f aca="false">IF(OR(BN328="",BX328=""),TRUE(),BN328&lt;&gt;BX328)</f>
        <v>1</v>
      </c>
      <c r="CI328" s="117" t="str">
        <f aca="false">IF(OR($BK328&lt;&gt;Constants!$B$12,$BB328&lt;&gt;TRUE(),NOT($CH328)),"",IF(NOT($BE328),TRUE(),IF($BG328="","",$BG328)))</f>
        <v/>
      </c>
      <c r="CJ328" s="120" t="n">
        <f aca="false">IF(CI328="",FALSE(),IF(NOT($BE328),TRUE(),IF($BG328,ISNUMBER(AG328),ISNUMBER(AF328))))</f>
        <v>0</v>
      </c>
      <c r="CK328" s="121" t="str">
        <f aca="false">IF(CJ328,IF($AJ328,1,Constants!$B$22)*POWER(Constants!$B$23,MAX($BC328,0))*POWER(Constants!$B$24,MAX($BD328,0)),"")</f>
        <v/>
      </c>
      <c r="CL328" s="117" t="str">
        <f aca="false">IF(OR($BK328&lt;&gt;Constants!$B$12,NOT($CJ328)),"",IF(NOT($BE328),0,Constants!$B$19*IF($BG328,1,MAX(0,MIN(1,(Constants!$B$20-AF328)/Constants!$B$20)))))</f>
        <v/>
      </c>
      <c r="CM328" s="117" t="str">
        <f aca="false">IF(CL328="","",CL328*IF($BF328,1,Constants!$B$25)*CK328)</f>
        <v/>
      </c>
      <c r="CN328" s="117" t="str">
        <f aca="false">IF(OR($BK328&lt;&gt;Constants!$B$12,NOT($CJ328)),"",IF(NOT($BE328),0,IF(NOT($BG328),0,MAX(0,Constants!$B$21*(1-ABS(AG328-$BM328)/$BM328)))))</f>
        <v/>
      </c>
      <c r="CO328" s="117" t="str">
        <f aca="false">IF(CN328="","",CN328*CK328)</f>
        <v/>
      </c>
      <c r="CP328" s="117" t="str">
        <f aca="false">IF(OR($BK328&lt;&gt;Constants!$B$12,NOT($CJ328)),"",IF(OR(NOT($BE328),NOT($BF328)),0,MIN(Constants!$B$18,(Constants!$B$29*$BH328+Constants!$B$30*$BI328)*IF($BG328,1,MAX(0,MIN(1,(Constants!$B$20-AF328)/Constants!$B$20))))))</f>
        <v/>
      </c>
      <c r="CQ328" s="117" t="str">
        <f aca="false">IF(CP328="","",CP328*CK328)</f>
        <v/>
      </c>
      <c r="CR328" s="122" t="str">
        <f aca="false">IF(OR($BK328&lt;&gt;Constants!$B$12,NOT($CJ328)),"",CM328+CO328+CQ328)</f>
        <v/>
      </c>
      <c r="CS328" s="116" t="str">
        <f aca="false">IF(OR($BK328&lt;&gt;Constants!$B$12,ISBLANK($C328)),"",BW328)</f>
        <v/>
      </c>
      <c r="CT328" s="117" t="str">
        <f aca="false">IF(OR($BK328&lt;&gt;Constants!$B$12,ISBLANK($C328)),"",CG328)</f>
        <v/>
      </c>
      <c r="CU328" s="118" t="str">
        <f aca="false">IF(OR($BK328&lt;&gt;Constants!$B$12,ISBLANK($C328)),"",CR328)</f>
        <v/>
      </c>
      <c r="CV328" s="117" t="str">
        <f aca="false">IF(OR($BK328&lt;&gt;Constants!$B$12,ISBLANK($C328)),"",IF(COUNT(CS328:CU328)=0,0,MAX(CS328:CU328)))</f>
        <v/>
      </c>
      <c r="CW328" s="117" t="str">
        <f aca="false">IF($BK328&lt;&gt;Constants!$B$12,"",CV328)</f>
        <v/>
      </c>
      <c r="CX328" s="117" t="str">
        <f aca="false">IF(ISNUMBER(CW328), RANK(CW328,$CW$11:$CW$510), "")</f>
        <v/>
      </c>
      <c r="CY328" s="116" t="str">
        <f aca="false">IF(OR($BK328&lt;&gt;Constants!$B$12,ISBLANK($C328)),"",MAX(BT328,CD328,CO328))</f>
        <v/>
      </c>
      <c r="CZ328" s="117" t="str">
        <f aca="false">IF(ISNUMBER(CY328), RANK(CY328,CY$11:CY$510), "")</f>
        <v/>
      </c>
      <c r="DA328" s="117" t="str">
        <f aca="false">IF(OR($BK328&lt;&gt;Constants!$B$12,ISBLANK($C328)),"",MAX(AM328,AU328,IF($CH328,BC328,0)))</f>
        <v/>
      </c>
      <c r="DB328" s="117" t="str">
        <f aca="false">IF(ISNUMBER(DA328), RANK(DA328,DA$11:DA$510,1), "")</f>
        <v/>
      </c>
      <c r="DC328" s="117" t="str">
        <f aca="false">IF(OR($BK328&lt;&gt;Constants!$B$12,ISBLANK($C328)),"",MAX(BV328,CF328,CQ328))</f>
        <v/>
      </c>
      <c r="DD328" s="117" t="str">
        <f aca="false">IF(ISNUMBER(DC328),RANK(DC328,DC$11:DC$510),"")</f>
        <v/>
      </c>
      <c r="DE328" s="123" t="str">
        <f aca="false">IFERROR(IF(OR($BK328&lt;&gt;Constants!$B$12, ISBLANK($C328)),"",LARGE(CS328:CU328,2)), 0)</f>
        <v/>
      </c>
      <c r="DF328" s="118" t="str">
        <f aca="false">IF(ISNUMBER(DE328), RANK(DE328,DE$11:DE$510), "")</f>
        <v/>
      </c>
      <c r="DG328" s="117" t="str">
        <f aca="false">IF(ISBLANK($C328),"",IF(BK328=Constants!$B$12,RANK($CX328, $CX$11:$CX$510, 1)+
SUMPRODUCT(--($CX$11:$CX$510=$CX328),--($CZ328&gt;$CZ$11:$CZ$510))+
SUMPRODUCT(--($CX$11:$CX$510=$CX328),--($CZ328=$CZ$11:$CZ$510),--($DB328&gt;$DB$11:$DB$510))+
SUMPRODUCT(--($CX$11:$CX$510=$CX328),--($CZ328=$CZ$11:$CZ$510),--($DB328=$DB$11:$DB$510), --($DD328&gt;$DD$11:$DD$510))+
SUMPRODUCT(--($CX$11:$CX$510=$CX328),--($CZ328=$CZ$11:$CZ$510),--($DB328=$DB$11:$DB$510), --($DD328=$DD$11:$DD$510), --($DF328&gt;$DF$11:$DF$510))
,BK328)
)</f>
        <v/>
      </c>
      <c r="DH328" s="117" t="str">
        <f aca="false">IF(ISBLANK(C328),"",IF(BK328&lt;&gt;Constants!$B$12, BK328, CX328-DG328))</f>
        <v/>
      </c>
      <c r="DI328" s="118"/>
      <c r="DJ328" s="124"/>
      <c r="DK328" s="125" t="str">
        <f aca="false">IF(ISBLANK($C328),"",IF($BK328=Constants!$B$13,$BM328,""))</f>
        <v/>
      </c>
      <c r="DL328" s="124" t="str">
        <f aca="false">IF(ISBLANK($C328),"",IF($BK328&lt;&gt;Constants!$B$12,"",IF(COUNT($CS328:$CU328)=0,"",MATCH($CV328,$CS328:$CU328,0))))</f>
        <v/>
      </c>
      <c r="DM328" s="126" t="str">
        <f aca="false">IF(ISNUMBER($DL328),CHOOSE($DL328,$BR328,$CB328,$CM328),"")</f>
        <v/>
      </c>
      <c r="DN328" s="126" t="str">
        <f aca="false">IF(ISNUMBER($DL328),CHOOSE($DL328,$BT328,$CD328,$CO328),"")</f>
        <v/>
      </c>
      <c r="DO328" s="126" t="str">
        <f aca="false">IF(ISNUMBER($DL328),CHOOSE($DL328,$BV328,$CF328,$CQ328),"")</f>
        <v/>
      </c>
      <c r="DP328" s="127" t="str">
        <f aca="false">IF(ISBLANK(C328),"",IF(BK328&lt;&gt;Constants!$B$12, BK328 ,CW328))</f>
        <v/>
      </c>
      <c r="DQ328" s="128" t="str">
        <f aca="false">IF(ISBLANK($C328),"",IF($BK328&lt;&gt;Constants!$B$12,$BK328,$BL328))</f>
        <v/>
      </c>
      <c r="DR328" s="128" t="str">
        <f aca="false">IF(ISBLANK(C328),"",DH328)</f>
        <v/>
      </c>
      <c r="DS328" s="128" t="str">
        <f aca="false">IF(ISBLANK(C328),"",DG328)</f>
        <v/>
      </c>
      <c r="DT328" s="129" t="str">
        <f aca="false">IF(ISBLANK(C328),
  "",
IF(DS328=Constants!$B$9,COUNTA($C$11:$C510)+2,IF(DS328=Constants!$B$10,COUNTA($C$11:$C510)+1,IF(DS328=Constants!$B$11,COUNTA($C$11:$C510),DS328))))</f>
        <v/>
      </c>
      <c r="DU328" s="3"/>
      <c r="DV328" s="130" t="n">
        <f aca="false">IF(OR(ISNUMBER(DS328),DS328="DQ",DS328="P",DS328="NS"),
    1,
    0
)</f>
        <v>0</v>
      </c>
      <c r="DW328" s="130" t="n">
        <v>318</v>
      </c>
      <c r="DX328" s="130" t="str">
        <f aca="false">IF(ISBLANK($C328),"",IF(ISNUMBER(DT328),DT328+ROW($B328)/1000,""))</f>
        <v/>
      </c>
      <c r="DY328" s="130" t="str">
        <f aca="false">IF(ISNUMBER(DX328), RANK(DX328,DX$11:DX$510,1), "")</f>
        <v/>
      </c>
      <c r="DZ328" s="130" t="str">
        <f aca="false">IF(ISBLANK($C328),
    "",
    $B328
)</f>
        <v/>
      </c>
      <c r="EA328" s="130" t="str">
        <f aca="false">IF(ISBLANK($C328),
    "",
    $C328
)</f>
        <v/>
      </c>
      <c r="EB328" s="130" t="str">
        <f aca="false">IF(ISBLANK($C328),
    "",
    $D328
)</f>
        <v/>
      </c>
      <c r="EC328" s="130" t="str">
        <f aca="false">IF(ISBLANK($C328),"",$DQ328)</f>
        <v/>
      </c>
      <c r="ED328" s="131" t="str">
        <f aca="false">DP328</f>
        <v/>
      </c>
      <c r="EE328" s="130" t="str">
        <f aca="false">IF(ISBLANK($C328),
    "",
    DS328
)</f>
        <v/>
      </c>
      <c r="EF328" s="132" t="str">
        <f aca="false">IF(DW328&gt;DV$10,
    "",
    VLOOKUP(DW328,DY$11:EE826,7,FALSE())
)</f>
        <v/>
      </c>
      <c r="EG328" s="133" t="str">
        <f aca="false">IF(DW328&gt;DV$10,
    "",
    VLOOKUP(DW328,DY$11:EE826,2,FALSE())
)</f>
        <v/>
      </c>
      <c r="EH328" s="133" t="str">
        <f aca="false">IF(DW328&gt;DV$10,
    "",
    VLOOKUP(DW328,DY$11:EE826,3,FALSE())
)</f>
        <v/>
      </c>
      <c r="EI328" s="133" t="str">
        <f aca="false">IF(DW328&gt;DV$10,
    "",
    VLOOKUP(DW328,DY$11:EE826,4,FALSE())
)</f>
        <v/>
      </c>
      <c r="EJ328" s="134" t="str">
        <f aca="false">IF(DW328&gt;DV$10,
    "",
    VLOOKUP(DW328,DY$11:EE826,6,FALSE())
)</f>
        <v/>
      </c>
      <c r="EK328" s="59"/>
    </row>
    <row r="329" customFormat="false" ht="15.75" hidden="false" customHeight="false" outlineLevel="0" collapsed="false">
      <c r="A329" s="3"/>
      <c r="B329" s="155"/>
      <c r="C329" s="156"/>
      <c r="D329" s="96"/>
      <c r="E329" s="157"/>
      <c r="F329" s="148"/>
      <c r="G329" s="148"/>
      <c r="H329" s="149"/>
      <c r="I329" s="150"/>
      <c r="J329" s="151"/>
      <c r="K329" s="151"/>
      <c r="L329" s="151"/>
      <c r="M329" s="151"/>
      <c r="N329" s="152"/>
      <c r="O329" s="103"/>
      <c r="P329" s="148"/>
      <c r="Q329" s="149"/>
      <c r="R329" s="150"/>
      <c r="S329" s="151"/>
      <c r="T329" s="151"/>
      <c r="U329" s="151"/>
      <c r="V329" s="151"/>
      <c r="W329" s="152"/>
      <c r="X329" s="103"/>
      <c r="Y329" s="148"/>
      <c r="Z329" s="149"/>
      <c r="AA329" s="150"/>
      <c r="AB329" s="151"/>
      <c r="AC329" s="151"/>
      <c r="AD329" s="151"/>
      <c r="AE329" s="151"/>
      <c r="AF329" s="152"/>
      <c r="AG329" s="104"/>
      <c r="AH329" s="150"/>
      <c r="AI329" s="73"/>
      <c r="AJ329" s="73" t="str">
        <f aca="false">IF(ISBLANK($C329),
  "",
IF(E329=Constants!$B$7,
  TRUE(),
IF(E329=Constants!$B$8,
  FALSE(),
  TRUE()
)))</f>
        <v/>
      </c>
      <c r="AK329" s="74" t="str">
        <f aca="false">IF(ISBLANK($C329),"",IF(F329=Constants!$B$8,FALSE(),TRUE()))</f>
        <v/>
      </c>
      <c r="AL329" s="74" t="str">
        <f aca="false">IF(ISBLANK($C329),"",COUNTA($G329:$O329)&gt;0)</f>
        <v/>
      </c>
      <c r="AM329" s="74" t="str">
        <f aca="false">IF(OR(ISBLANK($C329),$AL329&lt;&gt;TRUE()),"",IF(ISBLANK(G329),Constants!$B$27,MAX(0,G329)))</f>
        <v/>
      </c>
      <c r="AN329" s="74" t="str">
        <f aca="false">IF(OR(ISBLANK($C329),$AL329&lt;&gt;TRUE()),"",IF(ISBLANK(H329),Constants!$B$28,MAX(0,H329)))</f>
        <v/>
      </c>
      <c r="AO329" s="74" t="str">
        <f aca="false">IF(OR(ISBLANK($C329),$AL329&lt;&gt;TRUE()),"",IF(J329=Constants!$B$7,TRUE(),IF(J329=Constants!$B$8,FALSE(),TRUE())))</f>
        <v/>
      </c>
      <c r="AP329" s="74" t="str">
        <f aca="false">IF(OR(ISBLANK($C329),$AL329&lt;&gt;TRUE()),"",IF(I329=Constants!$B$7,TRUE(),IF(I329=Constants!$B$8,FALSE(),TRUE())))</f>
        <v/>
      </c>
      <c r="AQ329" s="74" t="str">
        <f aca="false">IF(OR(ISBLANK($C329),$AL329&lt;&gt;TRUE()),"",IF(K329=Constants!$B$33,TRUE(),IF(K329=Constants!$B$34,FALSE(),IF(AND(ISNUMBER(O329),OR(ISBLANK(N329),N329=0)),TRUE(),IF(AND(ISBLANK(O329),ISNUMBER(N329),N329&lt;&gt;0),FALSE(),"")))))</f>
        <v/>
      </c>
      <c r="AR329" s="74" t="str">
        <f aca="false">IF(OR(ISBLANK($C329),$AL329&lt;&gt;TRUE()),"",IF(ISBLANK(L329),Constants!$B$35,MAX(0,MIN(Constants!$B$31,L329))))</f>
        <v/>
      </c>
      <c r="AS329" s="74" t="str">
        <f aca="false">IF(OR(ISBLANK($C329),$AL329&lt;&gt;TRUE()),"",IF(ISBLANK(M329),Constants!$B$35,MAX(0,MIN(Constants!$B$32,M329))))</f>
        <v/>
      </c>
      <c r="AT329" s="74" t="str">
        <f aca="false">IF(ISBLANK($C329),"",COUNTA($P329:$X329)&gt;0)</f>
        <v/>
      </c>
      <c r="AU329" s="74" t="str">
        <f aca="false">IF(OR(ISBLANK($C329),$AT329&lt;&gt;TRUE()),"",IF(ISBLANK(P329),Constants!$B$27,MAX(0,P329)))</f>
        <v/>
      </c>
      <c r="AV329" s="74" t="str">
        <f aca="false">IF(OR(ISBLANK($C329),$AT329&lt;&gt;TRUE()),"",IF(ISBLANK(Q329),Constants!$B$28,MAX(0,Q329)))</f>
        <v/>
      </c>
      <c r="AW329" s="74" t="str">
        <f aca="false">IF(OR(ISBLANK($C329),$AT329&lt;&gt;TRUE()),"",IF(S329=Constants!$B$7,TRUE(),IF(S329=Constants!$B$8,FALSE(),TRUE())))</f>
        <v/>
      </c>
      <c r="AX329" s="74" t="str">
        <f aca="false">IF(OR(ISBLANK($C329),$AT329&lt;&gt;TRUE()),"",IF(R329=Constants!$B$7,TRUE(),IF(R329=Constants!$B$8,FALSE(),TRUE())))</f>
        <v/>
      </c>
      <c r="AY329" s="74" t="str">
        <f aca="false">IF(OR(ISBLANK($C329),$AT329&lt;&gt;TRUE()),"",IF(T329=Constants!$B$33,TRUE(),IF(T329=Constants!$B$34,FALSE(),IF(AND(ISNUMBER(X329),OR(ISBLANK(W329),W329=0)),TRUE(),IF(AND(ISBLANK(X329),ISNUMBER(W329),W329&lt;&gt;0),FALSE(),"")))))</f>
        <v/>
      </c>
      <c r="AZ329" s="74" t="str">
        <f aca="false">IF(OR(ISBLANK($C329),$AT329&lt;&gt;TRUE()),"",IF(ISBLANK(U329),Constants!$B$35,MAX(0,MIN(Constants!$B$31,U329))))</f>
        <v/>
      </c>
      <c r="BA329" s="74" t="str">
        <f aca="false">IF(OR(ISBLANK($C329),$AT329&lt;&gt;TRUE()),"",IF(ISBLANK(V329),Constants!$B$35,MAX(0,MIN(Constants!$B$32,V329))))</f>
        <v/>
      </c>
      <c r="BB329" s="74" t="str">
        <f aca="false">IF(ISBLANK($C329),"",COUNTA($Y329:$AG329)&gt;0)</f>
        <v/>
      </c>
      <c r="BC329" s="74" t="str">
        <f aca="false">IF(OR(ISBLANK($C329),$BB329&lt;&gt;TRUE()),"",IF(ISBLANK(Y329),Constants!$B$27,MAX(0,Y329)))</f>
        <v/>
      </c>
      <c r="BD329" s="74" t="str">
        <f aca="false">IF(OR(ISBLANK($C329),$BB329&lt;&gt;TRUE()),"",IF(ISBLANK(Z329),Constants!$B$28,MAX(0,Z329)))</f>
        <v/>
      </c>
      <c r="BE329" s="74" t="str">
        <f aca="false">IF(OR(ISBLANK($C329),$BB329&lt;&gt;TRUE()),"",IF(AB329=Constants!$B$7,TRUE(),IF(AB329=Constants!$B$8,FALSE(),TRUE())))</f>
        <v/>
      </c>
      <c r="BF329" s="74" t="str">
        <f aca="false">IF(OR(ISBLANK($C329),$BB329&lt;&gt;TRUE()),"",IF(AA329=Constants!$B$7,TRUE(),IF(AA329=Constants!$B$8,FALSE(),TRUE())))</f>
        <v/>
      </c>
      <c r="BG329" s="74" t="str">
        <f aca="false">IF(OR(ISBLANK($C329),$BB329&lt;&gt;TRUE()),"",IF(AC329=Constants!$B$33,TRUE(),IF(AC329=Constants!$B$34,FALSE(),IF(AND(ISNUMBER(AG329),OR(ISBLANK(AF329),AF329=0)),TRUE(),IF(AND(ISBLANK(AG329),ISNUMBER(AF329),AF329&lt;&gt;0),FALSE(),"")))))</f>
        <v/>
      </c>
      <c r="BH329" s="74" t="str">
        <f aca="false">IF(OR(ISBLANK($C329),$BB329&lt;&gt;TRUE()),"",IF(ISBLANK(AD329),Constants!$B$35,MAX(0,MIN(Constants!$B$31,AD329))))</f>
        <v/>
      </c>
      <c r="BI329" s="74" t="str">
        <f aca="false">IF(OR(ISBLANK($C329),$BB329&lt;&gt;TRUE()),"",IF(ISBLANK(AE329),Constants!$B$35,MAX(0,MIN(Constants!$B$32,AE329))))</f>
        <v/>
      </c>
      <c r="BJ329" s="75" t="str">
        <f aca="false">IF(ISBLANK($C329),
  "",
IF(AH329=Constants!$B$7,
  TRUE(),
IF(AH329=Constants!$B$8,
  FALSE(),
  FALSE()
)))</f>
        <v/>
      </c>
      <c r="BK329" s="74" t="str">
        <f aca="false">IF(ISBLANK($C329),"",IF($BJ329,Constants!$B$9,IF(COUNTA($E329:$AH329)=0,Constants!$B$10,IF(NOT($AK329),Constants!$B$11,IF(AND(NOT(ISNUMBER($BM329)),COUNTA($O329,$X329,$AG329)&gt;0),Constants!$B$13,Constants!$B$12)))))</f>
        <v/>
      </c>
      <c r="BL329" s="74" t="str">
        <f aca="false">IF(ISBLANK($C329),"",IF($BK329&lt;&gt;Constants!$B$12,$BK329,Constants!$B$4))</f>
        <v/>
      </c>
      <c r="BM329" s="73" t="str">
        <f aca="false">IF(OR(ISBLANK($D$8), NOT(ISNUMBER($D$8))), Constants!$B$17,$D$8)</f>
        <v>ERROR: Set Target Time in cell D8</v>
      </c>
      <c r="BN329" s="73" t="str">
        <f aca="false">IF(OR($BK329&lt;&gt;Constants!$B$12,$AL329&lt;&gt;TRUE()),"",IF(NOT($AO329),TRUE(),IF($AQ329="","",$AQ329)))</f>
        <v/>
      </c>
      <c r="BO329" s="74" t="b">
        <f aca="false">IF(BN329="",FALSE(),IF(NOT($AO329),TRUE(),IF($AQ329,ISNUMBER(O329),ISNUMBER(N329))))</f>
        <v>0</v>
      </c>
      <c r="BP329" s="76" t="str">
        <f aca="false">IF(BO329,IF($AJ329,1,Constants!$B$22)*POWER(Constants!$B$23,MAX($AM329,0))*POWER(Constants!$B$24,MAX($AN329,0)),"")</f>
        <v/>
      </c>
      <c r="BQ329" s="74" t="str">
        <f aca="false">IF(OR($BK329&lt;&gt;Constants!$B$12,NOT($BO329)),"",IF(NOT($AO329),0,Constants!$B$19*IF($AQ329,1,MAX(0,MIN(1,(Constants!$B$20-N329)/Constants!$B$20)))))</f>
        <v/>
      </c>
      <c r="BR329" s="74" t="str">
        <f aca="false">IF(BQ329="","",BQ329*IF($AP329,1,Constants!$B$25)*BP329)</f>
        <v/>
      </c>
      <c r="BS329" s="74" t="str">
        <f aca="false">IF(OR($BK329&lt;&gt;Constants!$B$12,NOT($BO329)),"",IF(NOT($AO329),0,IF(NOT($AQ329),0,MAX(0,Constants!$B$21*(1-ABS(O329-$BM329)/$BM329)))))</f>
        <v/>
      </c>
      <c r="BT329" s="74" t="str">
        <f aca="false">IF(BS329="","",BS329*BP329)</f>
        <v/>
      </c>
      <c r="BU329" s="74" t="str">
        <f aca="false">IF(OR($BK329&lt;&gt;Constants!$B$12,NOT($BO329)),"",IF(OR(NOT($AO329),NOT($AP329)),0,MIN(Constants!$B$18,(Constants!$B$29*$AR329+Constants!$B$30*$AS329)*IF($AQ329,1,MAX(0,MIN(1,(Constants!$B$20-N329)/Constants!$B$20))))))</f>
        <v/>
      </c>
      <c r="BV329" s="74" t="str">
        <f aca="false">IF(BU329="","",BU329*BP329)</f>
        <v/>
      </c>
      <c r="BW329" s="75" t="str">
        <f aca="false">IF(OR($BK329&lt;&gt;Constants!$B$12,NOT($BO329)),"",BR329+BT329+BV329)</f>
        <v/>
      </c>
      <c r="BX329" s="73" t="str">
        <f aca="false">IF(OR($BK329&lt;&gt;Constants!$B$12,$AT329&lt;&gt;TRUE()),"",IF(NOT($AW329),TRUE(),IF($AY329="","",$AY329)))</f>
        <v/>
      </c>
      <c r="BY329" s="74" t="b">
        <f aca="false">IF(BX329="",FALSE(),IF(NOT($AW329),TRUE(),IF($AY329,ISNUMBER(X329),ISNUMBER(W329))))</f>
        <v>0</v>
      </c>
      <c r="BZ329" s="76" t="str">
        <f aca="false">IF(BY329,IF($AJ329,1,Constants!$B$22)*POWER(Constants!$B$23,MAX($AU329,0))*POWER(Constants!$B$24,MAX($AV329,0)),"")</f>
        <v/>
      </c>
      <c r="CA329" s="74" t="str">
        <f aca="false">IF(OR($BK329&lt;&gt;Constants!$B$12,NOT($BY329)),"",IF(NOT($AW329),0,Constants!$B$19*IF($AY329,1,MAX(0,MIN(1,(Constants!$B$20-W329)/Constants!$B$20)))))</f>
        <v/>
      </c>
      <c r="CB329" s="74" t="str">
        <f aca="false">IF(CA329="","",CA329*IF($AX329,1,Constants!$B$25)*BZ329)</f>
        <v/>
      </c>
      <c r="CC329" s="74" t="str">
        <f aca="false">IF(OR($BK329&lt;&gt;Constants!$B$12,NOT($BY329)),"",IF(NOT($AW329),0,IF(NOT($AY329),0,MAX(0,Constants!$B$21*(1-ABS(X329-$BM329)/$BM329)))))</f>
        <v/>
      </c>
      <c r="CD329" s="74" t="str">
        <f aca="false">IF(CC329="","",CC329*BZ329)</f>
        <v/>
      </c>
      <c r="CE329" s="74" t="str">
        <f aca="false">IF(OR($BK329&lt;&gt;Constants!$B$12,NOT($BY329)),"",IF(OR(NOT($AW329),NOT($AX329)),0,MIN(Constants!$B$18,(Constants!$B$29*$AZ329+Constants!$B$30*$BA329)*IF($AY329,1,MAX(0,MIN(1,(Constants!$B$20-W329)/Constants!$B$20))))))</f>
        <v/>
      </c>
      <c r="CF329" s="74" t="str">
        <f aca="false">IF(CE329="","",CE329*BZ329)</f>
        <v/>
      </c>
      <c r="CG329" s="75" t="str">
        <f aca="false">IF(OR($BK329&lt;&gt;Constants!$B$12,NOT($BY329)),"",CB329+CD329+CF329)</f>
        <v/>
      </c>
      <c r="CH329" s="73" t="b">
        <f aca="false">IF(OR(BN329="",BX329=""),TRUE(),BN329&lt;&gt;BX329)</f>
        <v>1</v>
      </c>
      <c r="CI329" s="74" t="str">
        <f aca="false">IF(OR($BK329&lt;&gt;Constants!$B$12,$BB329&lt;&gt;TRUE(),NOT($CH329)),"",IF(NOT($BE329),TRUE(),IF($BG329="","",$BG329)))</f>
        <v/>
      </c>
      <c r="CJ329" s="74" t="b">
        <f aca="false">IF(CI329="",FALSE(),IF(NOT($BE329),TRUE(),IF($BG329,ISNUMBER(AG329),ISNUMBER(AF329))))</f>
        <v>0</v>
      </c>
      <c r="CK329" s="76" t="str">
        <f aca="false">IF(CJ329,IF($AJ329,1,Constants!$B$22)*POWER(Constants!$B$23,MAX($BC329,0))*POWER(Constants!$B$24,MAX($BD329,0)),"")</f>
        <v/>
      </c>
      <c r="CL329" s="74" t="str">
        <f aca="false">IF(OR($BK329&lt;&gt;Constants!$B$12,NOT($CJ329)),"",IF(NOT($BE329),0,Constants!$B$19*IF($BG329,1,MAX(0,MIN(1,(Constants!$B$20-AF329)/Constants!$B$20)))))</f>
        <v/>
      </c>
      <c r="CM329" s="74" t="str">
        <f aca="false">IF(CL329="","",CL329*IF($BF329,1,Constants!$B$25)*CK329)</f>
        <v/>
      </c>
      <c r="CN329" s="74" t="str">
        <f aca="false">IF(OR($BK329&lt;&gt;Constants!$B$12,NOT($CJ329)),"",IF(NOT($BE329),0,IF(NOT($BG329),0,MAX(0,Constants!$B$21*(1-ABS(AG329-$BM329)/$BM329)))))</f>
        <v/>
      </c>
      <c r="CO329" s="74" t="str">
        <f aca="false">IF(CN329="","",CN329*CK329)</f>
        <v/>
      </c>
      <c r="CP329" s="74" t="str">
        <f aca="false">IF(OR($BK329&lt;&gt;Constants!$B$12,NOT($CJ329)),"",IF(OR(NOT($BE329),NOT($BF329)),0,MIN(Constants!$B$18,(Constants!$B$29*$BH329+Constants!$B$30*$BI329)*IF($BG329,1,MAX(0,MIN(1,(Constants!$B$20-AF329)/Constants!$B$20))))))</f>
        <v/>
      </c>
      <c r="CQ329" s="74" t="str">
        <f aca="false">IF(CP329="","",CP329*CK329)</f>
        <v/>
      </c>
      <c r="CR329" s="75" t="str">
        <f aca="false">IF(OR($BK329&lt;&gt;Constants!$B$12,NOT($CJ329)),"",CM329+CO329+CQ329)</f>
        <v/>
      </c>
      <c r="CS329" s="73" t="str">
        <f aca="false">IF(OR($BK329&lt;&gt;Constants!$B$12,ISBLANK($C329)),"",BW329)</f>
        <v/>
      </c>
      <c r="CT329" s="74" t="str">
        <f aca="false">IF(OR($BK329&lt;&gt;Constants!$B$12,ISBLANK($C329)),"",CG329)</f>
        <v/>
      </c>
      <c r="CU329" s="75" t="str">
        <f aca="false">IF(OR($BK329&lt;&gt;Constants!$B$12,ISBLANK($C329)),"",CR329)</f>
        <v/>
      </c>
      <c r="CV329" s="74" t="str">
        <f aca="false">IF(OR($BK329&lt;&gt;Constants!$B$12,ISBLANK($C329)),"",IF(COUNT(CS329:CU329)=0,0,MAX(CS329:CU329)))</f>
        <v/>
      </c>
      <c r="CW329" s="74" t="str">
        <f aca="false">IF($BK329&lt;&gt;Constants!$B$12,"",CV329)</f>
        <v/>
      </c>
      <c r="CX329" s="74" t="str">
        <f aca="false">IF(ISNUMBER(CW329), RANK(CW329,$CW$11:$CW$510), "")</f>
        <v/>
      </c>
      <c r="CY329" s="73" t="str">
        <f aca="false">IF(OR($BK329&lt;&gt;Constants!$B$12,ISBLANK($C329)),"",MAX(BT329,CD329,CO329))</f>
        <v/>
      </c>
      <c r="CZ329" s="74" t="str">
        <f aca="false">IF(ISNUMBER(CY329), RANK(CY329,CY$11:CY$510), "")</f>
        <v/>
      </c>
      <c r="DA329" s="74" t="str">
        <f aca="false">IF(OR($BK329&lt;&gt;Constants!$B$12,ISBLANK($C329)),"",MAX(AM329,AU329,IF($CH329,BC329,0)))</f>
        <v/>
      </c>
      <c r="DB329" s="74" t="str">
        <f aca="false">IF(ISNUMBER(DA329), RANK(DA329,DA$11:DA$510,1), "")</f>
        <v/>
      </c>
      <c r="DC329" s="74" t="str">
        <f aca="false">IF(OR($BK329&lt;&gt;Constants!$B$12,ISBLANK($C329)),"",MAX(BV329,CF329,CQ329))</f>
        <v/>
      </c>
      <c r="DD329" s="74" t="str">
        <f aca="false">IF(ISNUMBER(DC329),RANK(DC329,DC$11:DC$510),"")</f>
        <v/>
      </c>
      <c r="DE329" s="77" t="str">
        <f aca="false">IFERROR(IF(OR($BK329&lt;&gt;Constants!$B$12, ISBLANK($C329)),"",LARGE(CS329:CU329,2)), 0)</f>
        <v/>
      </c>
      <c r="DF329" s="75" t="str">
        <f aca="false">IF(ISNUMBER(DE329), RANK(DE329,DE$11:DE$510), "")</f>
        <v/>
      </c>
      <c r="DG329" s="74" t="str">
        <f aca="false">IF(ISBLANK($C329),"",IF(BK329=Constants!$B$12,RANK($CX329, $CX$11:$CX$510, 1)+
SUMPRODUCT(--($CX$11:$CX$510=$CX329),--($CZ329&gt;$CZ$11:$CZ$510))+
SUMPRODUCT(--($CX$11:$CX$510=$CX329),--($CZ329=$CZ$11:$CZ$510),--($DB329&gt;$DB$11:$DB$510))+
SUMPRODUCT(--($CX$11:$CX$510=$CX329),--($CZ329=$CZ$11:$CZ$510),--($DB329=$DB$11:$DB$510), --($DD329&gt;$DD$11:$DD$510))+
SUMPRODUCT(--($CX$11:$CX$510=$CX329),--($CZ329=$CZ$11:$CZ$510),--($DB329=$DB$11:$DB$510), --($DD329=$DD$11:$DD$510), --($DF329&gt;$DF$11:$DF$510))
,BK329)
)</f>
        <v/>
      </c>
      <c r="DH329" s="74" t="str">
        <f aca="false">IF(ISBLANK(C329),"",IF(BK329&lt;&gt;Constants!$B$12, BK329, CX329-DG329))</f>
        <v/>
      </c>
      <c r="DI329" s="75"/>
      <c r="DJ329" s="78"/>
      <c r="DK329" s="79" t="str">
        <f aca="false">IF(ISBLANK($C329),"",IF($BK329=Constants!$B$13,$BM329,""))</f>
        <v/>
      </c>
      <c r="DL329" s="78" t="str">
        <f aca="false">IF(ISBLANK($C329),"",IF($BK329&lt;&gt;Constants!$B$12,"",IF(COUNT($CS329:$CU329)=0,"",MATCH($CV329,$CS329:$CU329,0))))</f>
        <v/>
      </c>
      <c r="DM329" s="80" t="str">
        <f aca="false">IF(ISNUMBER($DL329),CHOOSE($DL329,$BR329,$CB329,$CM329),"")</f>
        <v/>
      </c>
      <c r="DN329" s="80" t="str">
        <f aca="false">IF(ISNUMBER($DL329),CHOOSE($DL329,$BT329,$CD329,$CO329),"")</f>
        <v/>
      </c>
      <c r="DO329" s="80" t="str">
        <f aca="false">IF(ISNUMBER($DL329),CHOOSE($DL329,$BV329,$CF329,$CQ329),"")</f>
        <v/>
      </c>
      <c r="DP329" s="81" t="str">
        <f aca="false">IF(ISBLANK(C329),"",IF(BK329&lt;&gt;Constants!$B$12, BK329 ,CW329))</f>
        <v/>
      </c>
      <c r="DQ329" s="82" t="str">
        <f aca="false">IF(ISBLANK($C329),"",IF($BK329&lt;&gt;Constants!$B$12,$BK329,$BL329))</f>
        <v/>
      </c>
      <c r="DR329" s="82" t="str">
        <f aca="false">IF(ISBLANK(C329),"",DH329)</f>
        <v/>
      </c>
      <c r="DS329" s="82" t="str">
        <f aca="false">IF(ISBLANK(C329),"",DG329)</f>
        <v/>
      </c>
      <c r="DT329" s="83" t="str">
        <f aca="false">IF(ISBLANK(C329),
  "",
IF(DS329=Constants!$B$9,COUNTA($C$11:$C510)+2,IF(DS329=Constants!$B$10,COUNTA($C$11:$C510)+1,IF(DS329=Constants!$B$11,COUNTA($C$11:$C510),DS329))))</f>
        <v/>
      </c>
      <c r="DU329" s="3"/>
      <c r="DV329" s="84" t="n">
        <f aca="false">IF(OR(ISNUMBER(DS329),DS329="DQ",DS329="P",DS329="NS"),
    1,
    0
)</f>
        <v>0</v>
      </c>
      <c r="DW329" s="84" t="n">
        <v>319</v>
      </c>
      <c r="DX329" s="84" t="str">
        <f aca="false">IF(ISBLANK($C329),"",IF(ISNUMBER(DT329),DT329+ROW($B329)/1000,""))</f>
        <v/>
      </c>
      <c r="DY329" s="84" t="str">
        <f aca="false">IF(ISNUMBER(DX329), RANK(DX329,DX$11:DX$510,1), "")</f>
        <v/>
      </c>
      <c r="DZ329" s="84" t="str">
        <f aca="false">IF(ISBLANK($C329),
    "",
    $B329
)</f>
        <v/>
      </c>
      <c r="EA329" s="84" t="str">
        <f aca="false">IF(ISBLANK($C329),
    "",
    $C329
)</f>
        <v/>
      </c>
      <c r="EB329" s="84" t="str">
        <f aca="false">IF(ISBLANK($C329),
    "",
    $D329
)</f>
        <v/>
      </c>
      <c r="EC329" s="84" t="str">
        <f aca="false">IF(ISBLANK($C329),"",$DQ329)</f>
        <v/>
      </c>
      <c r="ED329" s="86" t="str">
        <f aca="false">DP329</f>
        <v/>
      </c>
      <c r="EE329" s="84" t="str">
        <f aca="false">IF(ISBLANK($C329),
    "",
    DS329
)</f>
        <v/>
      </c>
      <c r="EF329" s="87" t="str">
        <f aca="false">IF(DW329&gt;DV$10,
    "",
    VLOOKUP(DW329,DY$11:EE827,7,FALSE())
)</f>
        <v/>
      </c>
      <c r="EG329" s="88" t="str">
        <f aca="false">IF(DW329&gt;DV$10,
    "",
    VLOOKUP(DW329,DY$11:EE827,2,FALSE())
)</f>
        <v/>
      </c>
      <c r="EH329" s="88" t="str">
        <f aca="false">IF(DW329&gt;DV$10,
    "",
    VLOOKUP(DW329,DY$11:EE827,3,FALSE())
)</f>
        <v/>
      </c>
      <c r="EI329" s="88" t="str">
        <f aca="false">IF(DW329&gt;DV$10,
    "",
    VLOOKUP(DW329,DY$11:EE827,4,FALSE())
)</f>
        <v/>
      </c>
      <c r="EJ329" s="89" t="str">
        <f aca="false">IF(DW329&gt;DV$10,
    "",
    VLOOKUP(DW329,DY$11:EE827,6,FALSE())
)</f>
        <v/>
      </c>
      <c r="EK329" s="59"/>
    </row>
    <row r="330" customFormat="false" ht="15.75" hidden="false" customHeight="false" outlineLevel="0" collapsed="false">
      <c r="A330" s="3"/>
      <c r="B330" s="155"/>
      <c r="C330" s="156"/>
      <c r="D330" s="96"/>
      <c r="E330" s="157"/>
      <c r="F330" s="148"/>
      <c r="G330" s="148"/>
      <c r="H330" s="149"/>
      <c r="I330" s="150"/>
      <c r="J330" s="151"/>
      <c r="K330" s="151"/>
      <c r="L330" s="151"/>
      <c r="M330" s="151"/>
      <c r="N330" s="152"/>
      <c r="O330" s="103"/>
      <c r="P330" s="148"/>
      <c r="Q330" s="149"/>
      <c r="R330" s="150"/>
      <c r="S330" s="151"/>
      <c r="T330" s="151"/>
      <c r="U330" s="151"/>
      <c r="V330" s="151"/>
      <c r="W330" s="152"/>
      <c r="X330" s="103"/>
      <c r="Y330" s="148"/>
      <c r="Z330" s="149"/>
      <c r="AA330" s="150"/>
      <c r="AB330" s="151"/>
      <c r="AC330" s="151"/>
      <c r="AD330" s="151"/>
      <c r="AE330" s="151"/>
      <c r="AF330" s="152"/>
      <c r="AG330" s="104"/>
      <c r="AH330" s="150"/>
      <c r="AI330" s="73"/>
      <c r="AJ330" s="73" t="str">
        <f aca="false">IF(ISBLANK($C330),
  "",
IF(E330=Constants!$B$7,
  TRUE(),
IF(E330=Constants!$B$8,
  FALSE(),
  TRUE()
)))</f>
        <v/>
      </c>
      <c r="AK330" s="74" t="str">
        <f aca="false">IF(ISBLANK($C330),"",IF(F330=Constants!$B$8,FALSE(),TRUE()))</f>
        <v/>
      </c>
      <c r="AL330" s="74" t="str">
        <f aca="false">IF(ISBLANK($C330),"",COUNTA($G330:$O330)&gt;0)</f>
        <v/>
      </c>
      <c r="AM330" s="74" t="str">
        <f aca="false">IF(OR(ISBLANK($C330),$AL330&lt;&gt;TRUE()),"",IF(ISBLANK(G330),Constants!$B$27,MAX(0,G330)))</f>
        <v/>
      </c>
      <c r="AN330" s="74" t="str">
        <f aca="false">IF(OR(ISBLANK($C330),$AL330&lt;&gt;TRUE()),"",IF(ISBLANK(H330),Constants!$B$28,MAX(0,H330)))</f>
        <v/>
      </c>
      <c r="AO330" s="74" t="str">
        <f aca="false">IF(OR(ISBLANK($C330),$AL330&lt;&gt;TRUE()),"",IF(J330=Constants!$B$7,TRUE(),IF(J330=Constants!$B$8,FALSE(),TRUE())))</f>
        <v/>
      </c>
      <c r="AP330" s="74" t="str">
        <f aca="false">IF(OR(ISBLANK($C330),$AL330&lt;&gt;TRUE()),"",IF(I330=Constants!$B$7,TRUE(),IF(I330=Constants!$B$8,FALSE(),TRUE())))</f>
        <v/>
      </c>
      <c r="AQ330" s="74" t="str">
        <f aca="false">IF(OR(ISBLANK($C330),$AL330&lt;&gt;TRUE()),"",IF(K330=Constants!$B$33,TRUE(),IF(K330=Constants!$B$34,FALSE(),IF(AND(ISNUMBER(O330),OR(ISBLANK(N330),N330=0)),TRUE(),IF(AND(ISBLANK(O330),ISNUMBER(N330),N330&lt;&gt;0),FALSE(),"")))))</f>
        <v/>
      </c>
      <c r="AR330" s="74" t="str">
        <f aca="false">IF(OR(ISBLANK($C330),$AL330&lt;&gt;TRUE()),"",IF(ISBLANK(L330),Constants!$B$35,MAX(0,MIN(Constants!$B$31,L330))))</f>
        <v/>
      </c>
      <c r="AS330" s="74" t="str">
        <f aca="false">IF(OR(ISBLANK($C330),$AL330&lt;&gt;TRUE()),"",IF(ISBLANK(M330),Constants!$B$35,MAX(0,MIN(Constants!$B$32,M330))))</f>
        <v/>
      </c>
      <c r="AT330" s="74" t="str">
        <f aca="false">IF(ISBLANK($C330),"",COUNTA($P330:$X330)&gt;0)</f>
        <v/>
      </c>
      <c r="AU330" s="74" t="str">
        <f aca="false">IF(OR(ISBLANK($C330),$AT330&lt;&gt;TRUE()),"",IF(ISBLANK(P330),Constants!$B$27,MAX(0,P330)))</f>
        <v/>
      </c>
      <c r="AV330" s="74" t="str">
        <f aca="false">IF(OR(ISBLANK($C330),$AT330&lt;&gt;TRUE()),"",IF(ISBLANK(Q330),Constants!$B$28,MAX(0,Q330)))</f>
        <v/>
      </c>
      <c r="AW330" s="74" t="str">
        <f aca="false">IF(OR(ISBLANK($C330),$AT330&lt;&gt;TRUE()),"",IF(S330=Constants!$B$7,TRUE(),IF(S330=Constants!$B$8,FALSE(),TRUE())))</f>
        <v/>
      </c>
      <c r="AX330" s="74" t="str">
        <f aca="false">IF(OR(ISBLANK($C330),$AT330&lt;&gt;TRUE()),"",IF(R330=Constants!$B$7,TRUE(),IF(R330=Constants!$B$8,FALSE(),TRUE())))</f>
        <v/>
      </c>
      <c r="AY330" s="74" t="str">
        <f aca="false">IF(OR(ISBLANK($C330),$AT330&lt;&gt;TRUE()),"",IF(T330=Constants!$B$33,TRUE(),IF(T330=Constants!$B$34,FALSE(),IF(AND(ISNUMBER(X330),OR(ISBLANK(W330),W330=0)),TRUE(),IF(AND(ISBLANK(X330),ISNUMBER(W330),W330&lt;&gt;0),FALSE(),"")))))</f>
        <v/>
      </c>
      <c r="AZ330" s="74" t="str">
        <f aca="false">IF(OR(ISBLANK($C330),$AT330&lt;&gt;TRUE()),"",IF(ISBLANK(U330),Constants!$B$35,MAX(0,MIN(Constants!$B$31,U330))))</f>
        <v/>
      </c>
      <c r="BA330" s="74" t="str">
        <f aca="false">IF(OR(ISBLANK($C330),$AT330&lt;&gt;TRUE()),"",IF(ISBLANK(V330),Constants!$B$35,MAX(0,MIN(Constants!$B$32,V330))))</f>
        <v/>
      </c>
      <c r="BB330" s="74" t="str">
        <f aca="false">IF(ISBLANK($C330),"",COUNTA($Y330:$AG330)&gt;0)</f>
        <v/>
      </c>
      <c r="BC330" s="74" t="str">
        <f aca="false">IF(OR(ISBLANK($C330),$BB330&lt;&gt;TRUE()),"",IF(ISBLANK(Y330),Constants!$B$27,MAX(0,Y330)))</f>
        <v/>
      </c>
      <c r="BD330" s="74" t="str">
        <f aca="false">IF(OR(ISBLANK($C330),$BB330&lt;&gt;TRUE()),"",IF(ISBLANK(Z330),Constants!$B$28,MAX(0,Z330)))</f>
        <v/>
      </c>
      <c r="BE330" s="74" t="str">
        <f aca="false">IF(OR(ISBLANK($C330),$BB330&lt;&gt;TRUE()),"",IF(AB330=Constants!$B$7,TRUE(),IF(AB330=Constants!$B$8,FALSE(),TRUE())))</f>
        <v/>
      </c>
      <c r="BF330" s="74" t="str">
        <f aca="false">IF(OR(ISBLANK($C330),$BB330&lt;&gt;TRUE()),"",IF(AA330=Constants!$B$7,TRUE(),IF(AA330=Constants!$B$8,FALSE(),TRUE())))</f>
        <v/>
      </c>
      <c r="BG330" s="74" t="str">
        <f aca="false">IF(OR(ISBLANK($C330),$BB330&lt;&gt;TRUE()),"",IF(AC330=Constants!$B$33,TRUE(),IF(AC330=Constants!$B$34,FALSE(),IF(AND(ISNUMBER(AG330),OR(ISBLANK(AF330),AF330=0)),TRUE(),IF(AND(ISBLANK(AG330),ISNUMBER(AF330),AF330&lt;&gt;0),FALSE(),"")))))</f>
        <v/>
      </c>
      <c r="BH330" s="74" t="str">
        <f aca="false">IF(OR(ISBLANK($C330),$BB330&lt;&gt;TRUE()),"",IF(ISBLANK(AD330),Constants!$B$35,MAX(0,MIN(Constants!$B$31,AD330))))</f>
        <v/>
      </c>
      <c r="BI330" s="74" t="str">
        <f aca="false">IF(OR(ISBLANK($C330),$BB330&lt;&gt;TRUE()),"",IF(ISBLANK(AE330),Constants!$B$35,MAX(0,MIN(Constants!$B$32,AE330))))</f>
        <v/>
      </c>
      <c r="BJ330" s="75" t="str">
        <f aca="false">IF(ISBLANK($C330),
  "",
IF(AH330=Constants!$B$7,
  TRUE(),
IF(AH330=Constants!$B$8,
  FALSE(),
  FALSE()
)))</f>
        <v/>
      </c>
      <c r="BK330" s="74" t="str">
        <f aca="false">IF(ISBLANK($C330),"",IF($BJ330,Constants!$B$9,IF(COUNTA($E330:$AH330)=0,Constants!$B$10,IF(NOT($AK330),Constants!$B$11,IF(AND(NOT(ISNUMBER($BM330)),COUNTA($O330,$X330,$AG330)&gt;0),Constants!$B$13,Constants!$B$12)))))</f>
        <v/>
      </c>
      <c r="BL330" s="74" t="str">
        <f aca="false">IF(ISBLANK($C330),"",IF($BK330&lt;&gt;Constants!$B$12,$BK330,Constants!$B$4))</f>
        <v/>
      </c>
      <c r="BM330" s="73" t="str">
        <f aca="false">IF(OR(ISBLANK($D$8), NOT(ISNUMBER($D$8))), Constants!$B$17,$D$8)</f>
        <v>ERROR: Set Target Time in cell D8</v>
      </c>
      <c r="BN330" s="73" t="str">
        <f aca="false">IF(OR($BK330&lt;&gt;Constants!$B$12,$AL330&lt;&gt;TRUE()),"",IF(NOT($AO330),TRUE(),IF($AQ330="","",$AQ330)))</f>
        <v/>
      </c>
      <c r="BO330" s="74" t="b">
        <f aca="false">IF(BN330="",FALSE(),IF(NOT($AO330),TRUE(),IF($AQ330,ISNUMBER(O330),ISNUMBER(N330))))</f>
        <v>0</v>
      </c>
      <c r="BP330" s="76" t="str">
        <f aca="false">IF(BO330,IF($AJ330,1,Constants!$B$22)*POWER(Constants!$B$23,MAX($AM330,0))*POWER(Constants!$B$24,MAX($AN330,0)),"")</f>
        <v/>
      </c>
      <c r="BQ330" s="74" t="str">
        <f aca="false">IF(OR($BK330&lt;&gt;Constants!$B$12,NOT($BO330)),"",IF(NOT($AO330),0,Constants!$B$19*IF($AQ330,1,MAX(0,MIN(1,(Constants!$B$20-N330)/Constants!$B$20)))))</f>
        <v/>
      </c>
      <c r="BR330" s="74" t="str">
        <f aca="false">IF(BQ330="","",BQ330*IF($AP330,1,Constants!$B$25)*BP330)</f>
        <v/>
      </c>
      <c r="BS330" s="74" t="str">
        <f aca="false">IF(OR($BK330&lt;&gt;Constants!$B$12,NOT($BO330)),"",IF(NOT($AO330),0,IF(NOT($AQ330),0,MAX(0,Constants!$B$21*(1-ABS(O330-$BM330)/$BM330)))))</f>
        <v/>
      </c>
      <c r="BT330" s="74" t="str">
        <f aca="false">IF(BS330="","",BS330*BP330)</f>
        <v/>
      </c>
      <c r="BU330" s="74" t="str">
        <f aca="false">IF(OR($BK330&lt;&gt;Constants!$B$12,NOT($BO330)),"",IF(OR(NOT($AO330),NOT($AP330)),0,MIN(Constants!$B$18,(Constants!$B$29*$AR330+Constants!$B$30*$AS330)*IF($AQ330,1,MAX(0,MIN(1,(Constants!$B$20-N330)/Constants!$B$20))))))</f>
        <v/>
      </c>
      <c r="BV330" s="74" t="str">
        <f aca="false">IF(BU330="","",BU330*BP330)</f>
        <v/>
      </c>
      <c r="BW330" s="75" t="str">
        <f aca="false">IF(OR($BK330&lt;&gt;Constants!$B$12,NOT($BO330)),"",BR330+BT330+BV330)</f>
        <v/>
      </c>
      <c r="BX330" s="73" t="str">
        <f aca="false">IF(OR($BK330&lt;&gt;Constants!$B$12,$AT330&lt;&gt;TRUE()),"",IF(NOT($AW330),TRUE(),IF($AY330="","",$AY330)))</f>
        <v/>
      </c>
      <c r="BY330" s="74" t="b">
        <f aca="false">IF(BX330="",FALSE(),IF(NOT($AW330),TRUE(),IF($AY330,ISNUMBER(X330),ISNUMBER(W330))))</f>
        <v>0</v>
      </c>
      <c r="BZ330" s="76" t="str">
        <f aca="false">IF(BY330,IF($AJ330,1,Constants!$B$22)*POWER(Constants!$B$23,MAX($AU330,0))*POWER(Constants!$B$24,MAX($AV330,0)),"")</f>
        <v/>
      </c>
      <c r="CA330" s="74" t="str">
        <f aca="false">IF(OR($BK330&lt;&gt;Constants!$B$12,NOT($BY330)),"",IF(NOT($AW330),0,Constants!$B$19*IF($AY330,1,MAX(0,MIN(1,(Constants!$B$20-W330)/Constants!$B$20)))))</f>
        <v/>
      </c>
      <c r="CB330" s="74" t="str">
        <f aca="false">IF(CA330="","",CA330*IF($AX330,1,Constants!$B$25)*BZ330)</f>
        <v/>
      </c>
      <c r="CC330" s="74" t="str">
        <f aca="false">IF(OR($BK330&lt;&gt;Constants!$B$12,NOT($BY330)),"",IF(NOT($AW330),0,IF(NOT($AY330),0,MAX(0,Constants!$B$21*(1-ABS(X330-$BM330)/$BM330)))))</f>
        <v/>
      </c>
      <c r="CD330" s="74" t="str">
        <f aca="false">IF(CC330="","",CC330*BZ330)</f>
        <v/>
      </c>
      <c r="CE330" s="74" t="str">
        <f aca="false">IF(OR($BK330&lt;&gt;Constants!$B$12,NOT($BY330)),"",IF(OR(NOT($AW330),NOT($AX330)),0,MIN(Constants!$B$18,(Constants!$B$29*$AZ330+Constants!$B$30*$BA330)*IF($AY330,1,MAX(0,MIN(1,(Constants!$B$20-W330)/Constants!$B$20))))))</f>
        <v/>
      </c>
      <c r="CF330" s="74" t="str">
        <f aca="false">IF(CE330="","",CE330*BZ330)</f>
        <v/>
      </c>
      <c r="CG330" s="75" t="str">
        <f aca="false">IF(OR($BK330&lt;&gt;Constants!$B$12,NOT($BY330)),"",CB330+CD330+CF330)</f>
        <v/>
      </c>
      <c r="CH330" s="73" t="b">
        <f aca="false">IF(OR(BN330="",BX330=""),TRUE(),BN330&lt;&gt;BX330)</f>
        <v>1</v>
      </c>
      <c r="CI330" s="74" t="str">
        <f aca="false">IF(OR($BK330&lt;&gt;Constants!$B$12,$BB330&lt;&gt;TRUE(),NOT($CH330)),"",IF(NOT($BE330),TRUE(),IF($BG330="","",$BG330)))</f>
        <v/>
      </c>
      <c r="CJ330" s="74" t="b">
        <f aca="false">IF(CI330="",FALSE(),IF(NOT($BE330),TRUE(),IF($BG330,ISNUMBER(AG330),ISNUMBER(AF330))))</f>
        <v>0</v>
      </c>
      <c r="CK330" s="76" t="str">
        <f aca="false">IF(CJ330,IF($AJ330,1,Constants!$B$22)*POWER(Constants!$B$23,MAX($BC330,0))*POWER(Constants!$B$24,MAX($BD330,0)),"")</f>
        <v/>
      </c>
      <c r="CL330" s="74" t="str">
        <f aca="false">IF(OR($BK330&lt;&gt;Constants!$B$12,NOT($CJ330)),"",IF(NOT($BE330),0,Constants!$B$19*IF($BG330,1,MAX(0,MIN(1,(Constants!$B$20-AF330)/Constants!$B$20)))))</f>
        <v/>
      </c>
      <c r="CM330" s="74" t="str">
        <f aca="false">IF(CL330="","",CL330*IF($BF330,1,Constants!$B$25)*CK330)</f>
        <v/>
      </c>
      <c r="CN330" s="74" t="str">
        <f aca="false">IF(OR($BK330&lt;&gt;Constants!$B$12,NOT($CJ330)),"",IF(NOT($BE330),0,IF(NOT($BG330),0,MAX(0,Constants!$B$21*(1-ABS(AG330-$BM330)/$BM330)))))</f>
        <v/>
      </c>
      <c r="CO330" s="74" t="str">
        <f aca="false">IF(CN330="","",CN330*CK330)</f>
        <v/>
      </c>
      <c r="CP330" s="74" t="str">
        <f aca="false">IF(OR($BK330&lt;&gt;Constants!$B$12,NOT($CJ330)),"",IF(OR(NOT($BE330),NOT($BF330)),0,MIN(Constants!$B$18,(Constants!$B$29*$BH330+Constants!$B$30*$BI330)*IF($BG330,1,MAX(0,MIN(1,(Constants!$B$20-AF330)/Constants!$B$20))))))</f>
        <v/>
      </c>
      <c r="CQ330" s="74" t="str">
        <f aca="false">IF(CP330="","",CP330*CK330)</f>
        <v/>
      </c>
      <c r="CR330" s="75" t="str">
        <f aca="false">IF(OR($BK330&lt;&gt;Constants!$B$12,NOT($CJ330)),"",CM330+CO330+CQ330)</f>
        <v/>
      </c>
      <c r="CS330" s="73" t="str">
        <f aca="false">IF(OR($BK330&lt;&gt;Constants!$B$12,ISBLANK($C330)),"",BW330)</f>
        <v/>
      </c>
      <c r="CT330" s="74" t="str">
        <f aca="false">IF(OR($BK330&lt;&gt;Constants!$B$12,ISBLANK($C330)),"",CG330)</f>
        <v/>
      </c>
      <c r="CU330" s="75" t="str">
        <f aca="false">IF(OR($BK330&lt;&gt;Constants!$B$12,ISBLANK($C330)),"",CR330)</f>
        <v/>
      </c>
      <c r="CV330" s="74" t="str">
        <f aca="false">IF(OR($BK330&lt;&gt;Constants!$B$12,ISBLANK($C330)),"",IF(COUNT(CS330:CU330)=0,0,MAX(CS330:CU330)))</f>
        <v/>
      </c>
      <c r="CW330" s="74" t="str">
        <f aca="false">IF($BK330&lt;&gt;Constants!$B$12,"",CV330)</f>
        <v/>
      </c>
      <c r="CX330" s="74" t="str">
        <f aca="false">IF(ISNUMBER(CW330), RANK(CW330,$CW$11:$CW$510), "")</f>
        <v/>
      </c>
      <c r="CY330" s="73" t="str">
        <f aca="false">IF(OR($BK330&lt;&gt;Constants!$B$12,ISBLANK($C330)),"",MAX(BT330,CD330,CO330))</f>
        <v/>
      </c>
      <c r="CZ330" s="74" t="str">
        <f aca="false">IF(ISNUMBER(CY330), RANK(CY330,CY$11:CY$510), "")</f>
        <v/>
      </c>
      <c r="DA330" s="74" t="str">
        <f aca="false">IF(OR($BK330&lt;&gt;Constants!$B$12,ISBLANK($C330)),"",MAX(AM330,AU330,IF($CH330,BC330,0)))</f>
        <v/>
      </c>
      <c r="DB330" s="74" t="str">
        <f aca="false">IF(ISNUMBER(DA330), RANK(DA330,DA$11:DA$510,1), "")</f>
        <v/>
      </c>
      <c r="DC330" s="74" t="str">
        <f aca="false">IF(OR($BK330&lt;&gt;Constants!$B$12,ISBLANK($C330)),"",MAX(BV330,CF330,CQ330))</f>
        <v/>
      </c>
      <c r="DD330" s="74" t="str">
        <f aca="false">IF(ISNUMBER(DC330),RANK(DC330,DC$11:DC$510),"")</f>
        <v/>
      </c>
      <c r="DE330" s="77" t="str">
        <f aca="false">IFERROR(IF(OR($BK330&lt;&gt;Constants!$B$12, ISBLANK($C330)),"",LARGE(CS330:CU330,2)), 0)</f>
        <v/>
      </c>
      <c r="DF330" s="75" t="str">
        <f aca="false">IF(ISNUMBER(DE330), RANK(DE330,DE$11:DE$510), "")</f>
        <v/>
      </c>
      <c r="DG330" s="74" t="str">
        <f aca="false">IF(ISBLANK($C330),"",IF(BK330=Constants!$B$12,RANK($CX330, $CX$11:$CX$510, 1)+
SUMPRODUCT(--($CX$11:$CX$510=$CX330),--($CZ330&gt;$CZ$11:$CZ$510))+
SUMPRODUCT(--($CX$11:$CX$510=$CX330),--($CZ330=$CZ$11:$CZ$510),--($DB330&gt;$DB$11:$DB$510))+
SUMPRODUCT(--($CX$11:$CX$510=$CX330),--($CZ330=$CZ$11:$CZ$510),--($DB330=$DB$11:$DB$510), --($DD330&gt;$DD$11:$DD$510))+
SUMPRODUCT(--($CX$11:$CX$510=$CX330),--($CZ330=$CZ$11:$CZ$510),--($DB330=$DB$11:$DB$510), --($DD330=$DD$11:$DD$510), --($DF330&gt;$DF$11:$DF$510))
,BK330)
)</f>
        <v/>
      </c>
      <c r="DH330" s="74" t="str">
        <f aca="false">IF(ISBLANK(C330),"",IF(BK330&lt;&gt;Constants!$B$12, BK330, CX330-DG330))</f>
        <v/>
      </c>
      <c r="DI330" s="75"/>
      <c r="DJ330" s="78"/>
      <c r="DK330" s="79" t="str">
        <f aca="false">IF(ISBLANK($C330),"",IF($BK330=Constants!$B$13,$BM330,""))</f>
        <v/>
      </c>
      <c r="DL330" s="78" t="str">
        <f aca="false">IF(ISBLANK($C330),"",IF($BK330&lt;&gt;Constants!$B$12,"",IF(COUNT($CS330:$CU330)=0,"",MATCH($CV330,$CS330:$CU330,0))))</f>
        <v/>
      </c>
      <c r="DM330" s="80" t="str">
        <f aca="false">IF(ISNUMBER($DL330),CHOOSE($DL330,$BR330,$CB330,$CM330),"")</f>
        <v/>
      </c>
      <c r="DN330" s="80" t="str">
        <f aca="false">IF(ISNUMBER($DL330),CHOOSE($DL330,$BT330,$CD330,$CO330),"")</f>
        <v/>
      </c>
      <c r="DO330" s="80" t="str">
        <f aca="false">IF(ISNUMBER($DL330),CHOOSE($DL330,$BV330,$CF330,$CQ330),"")</f>
        <v/>
      </c>
      <c r="DP330" s="81" t="str">
        <f aca="false">IF(ISBLANK(C330),"",IF(BK330&lt;&gt;Constants!$B$12, BK330 ,CW330))</f>
        <v/>
      </c>
      <c r="DQ330" s="82" t="str">
        <f aca="false">IF(ISBLANK($C330),"",IF($BK330&lt;&gt;Constants!$B$12,$BK330,$BL330))</f>
        <v/>
      </c>
      <c r="DR330" s="82" t="str">
        <f aca="false">IF(ISBLANK(C330),"",DH330)</f>
        <v/>
      </c>
      <c r="DS330" s="82" t="str">
        <f aca="false">IF(ISBLANK(C330),"",DG330)</f>
        <v/>
      </c>
      <c r="DT330" s="83" t="str">
        <f aca="false">IF(ISBLANK(C330),
  "",
IF(DS330=Constants!$B$9,COUNTA($C$11:$C510)+2,IF(DS330=Constants!$B$10,COUNTA($C$11:$C510)+1,IF(DS330=Constants!$B$11,COUNTA($C$11:$C510),DS330))))</f>
        <v/>
      </c>
      <c r="DU330" s="3"/>
      <c r="DV330" s="84" t="n">
        <f aca="false">IF(OR(ISNUMBER(DS330),DS330="DQ",DS330="P",DS330="NS"),
    1,
    0
)</f>
        <v>0</v>
      </c>
      <c r="DW330" s="84" t="n">
        <v>320</v>
      </c>
      <c r="DX330" s="84" t="str">
        <f aca="false">IF(ISBLANK($C330),"",IF(ISNUMBER(DT330),DT330+ROW($B330)/1000,""))</f>
        <v/>
      </c>
      <c r="DY330" s="84" t="str">
        <f aca="false">IF(ISNUMBER(DX330), RANK(DX330,DX$11:DX$510,1), "")</f>
        <v/>
      </c>
      <c r="DZ330" s="84" t="str">
        <f aca="false">IF(ISBLANK($C330),
    "",
    $B330
)</f>
        <v/>
      </c>
      <c r="EA330" s="84" t="str">
        <f aca="false">IF(ISBLANK($C330),
    "",
    $C330
)</f>
        <v/>
      </c>
      <c r="EB330" s="84" t="str">
        <f aca="false">IF(ISBLANK($C330),
    "",
    $D330
)</f>
        <v/>
      </c>
      <c r="EC330" s="84" t="str">
        <f aca="false">IF(ISBLANK($C330),"",$DQ330)</f>
        <v/>
      </c>
      <c r="ED330" s="86" t="str">
        <f aca="false">DP330</f>
        <v/>
      </c>
      <c r="EE330" s="84" t="str">
        <f aca="false">IF(ISBLANK($C330),
    "",
    DS330
)</f>
        <v/>
      </c>
      <c r="EF330" s="87" t="str">
        <f aca="false">IF(DW330&gt;DV$10,
    "",
    VLOOKUP(DW330,DY$11:EE828,7,FALSE())
)</f>
        <v/>
      </c>
      <c r="EG330" s="88" t="str">
        <f aca="false">IF(DW330&gt;DV$10,
    "",
    VLOOKUP(DW330,DY$11:EE828,2,FALSE())
)</f>
        <v/>
      </c>
      <c r="EH330" s="88" t="str">
        <f aca="false">IF(DW330&gt;DV$10,
    "",
    VLOOKUP(DW330,DY$11:EE828,3,FALSE())
)</f>
        <v/>
      </c>
      <c r="EI330" s="88" t="str">
        <f aca="false">IF(DW330&gt;DV$10,
    "",
    VLOOKUP(DW330,DY$11:EE828,4,FALSE())
)</f>
        <v/>
      </c>
      <c r="EJ330" s="89" t="str">
        <f aca="false">IF(DW330&gt;DV$10,
    "",
    VLOOKUP(DW330,DY$11:EE828,6,FALSE())
)</f>
        <v/>
      </c>
      <c r="EK330" s="59"/>
    </row>
    <row r="331" customFormat="false" ht="15.75" hidden="false" customHeight="false" outlineLevel="0" collapsed="false">
      <c r="A331" s="3"/>
      <c r="B331" s="155"/>
      <c r="C331" s="156"/>
      <c r="D331" s="96"/>
      <c r="E331" s="157"/>
      <c r="F331" s="148"/>
      <c r="G331" s="148"/>
      <c r="H331" s="149"/>
      <c r="I331" s="150"/>
      <c r="J331" s="151"/>
      <c r="K331" s="151"/>
      <c r="L331" s="151"/>
      <c r="M331" s="151"/>
      <c r="N331" s="152"/>
      <c r="O331" s="103"/>
      <c r="P331" s="148"/>
      <c r="Q331" s="149"/>
      <c r="R331" s="150"/>
      <c r="S331" s="151"/>
      <c r="T331" s="151"/>
      <c r="U331" s="151"/>
      <c r="V331" s="151"/>
      <c r="W331" s="152"/>
      <c r="X331" s="103"/>
      <c r="Y331" s="148"/>
      <c r="Z331" s="149"/>
      <c r="AA331" s="150"/>
      <c r="AB331" s="151"/>
      <c r="AC331" s="151"/>
      <c r="AD331" s="151"/>
      <c r="AE331" s="151"/>
      <c r="AF331" s="152"/>
      <c r="AG331" s="104"/>
      <c r="AH331" s="150"/>
      <c r="AI331" s="73"/>
      <c r="AJ331" s="73" t="str">
        <f aca="false">IF(ISBLANK($C331),
  "",
IF(E331=Constants!$B$7,
  TRUE(),
IF(E331=Constants!$B$8,
  FALSE(),
  TRUE()
)))</f>
        <v/>
      </c>
      <c r="AK331" s="74" t="str">
        <f aca="false">IF(ISBLANK($C331),"",IF(F331=Constants!$B$8,FALSE(),TRUE()))</f>
        <v/>
      </c>
      <c r="AL331" s="74" t="str">
        <f aca="false">IF(ISBLANK($C331),"",COUNTA($G331:$O331)&gt;0)</f>
        <v/>
      </c>
      <c r="AM331" s="74" t="str">
        <f aca="false">IF(OR(ISBLANK($C331),$AL331&lt;&gt;TRUE()),"",IF(ISBLANK(G331),Constants!$B$27,MAX(0,G331)))</f>
        <v/>
      </c>
      <c r="AN331" s="74" t="str">
        <f aca="false">IF(OR(ISBLANK($C331),$AL331&lt;&gt;TRUE()),"",IF(ISBLANK(H331),Constants!$B$28,MAX(0,H331)))</f>
        <v/>
      </c>
      <c r="AO331" s="74" t="str">
        <f aca="false">IF(OR(ISBLANK($C331),$AL331&lt;&gt;TRUE()),"",IF(J331=Constants!$B$7,TRUE(),IF(J331=Constants!$B$8,FALSE(),TRUE())))</f>
        <v/>
      </c>
      <c r="AP331" s="74" t="str">
        <f aca="false">IF(OR(ISBLANK($C331),$AL331&lt;&gt;TRUE()),"",IF(I331=Constants!$B$7,TRUE(),IF(I331=Constants!$B$8,FALSE(),TRUE())))</f>
        <v/>
      </c>
      <c r="AQ331" s="74" t="str">
        <f aca="false">IF(OR(ISBLANK($C331),$AL331&lt;&gt;TRUE()),"",IF(K331=Constants!$B$33,TRUE(),IF(K331=Constants!$B$34,FALSE(),IF(AND(ISNUMBER(O331),OR(ISBLANK(N331),N331=0)),TRUE(),IF(AND(ISBLANK(O331),ISNUMBER(N331),N331&lt;&gt;0),FALSE(),"")))))</f>
        <v/>
      </c>
      <c r="AR331" s="74" t="str">
        <f aca="false">IF(OR(ISBLANK($C331),$AL331&lt;&gt;TRUE()),"",IF(ISBLANK(L331),Constants!$B$35,MAX(0,MIN(Constants!$B$31,L331))))</f>
        <v/>
      </c>
      <c r="AS331" s="74" t="str">
        <f aca="false">IF(OR(ISBLANK($C331),$AL331&lt;&gt;TRUE()),"",IF(ISBLANK(M331),Constants!$B$35,MAX(0,MIN(Constants!$B$32,M331))))</f>
        <v/>
      </c>
      <c r="AT331" s="74" t="str">
        <f aca="false">IF(ISBLANK($C331),"",COUNTA($P331:$X331)&gt;0)</f>
        <v/>
      </c>
      <c r="AU331" s="74" t="str">
        <f aca="false">IF(OR(ISBLANK($C331),$AT331&lt;&gt;TRUE()),"",IF(ISBLANK(P331),Constants!$B$27,MAX(0,P331)))</f>
        <v/>
      </c>
      <c r="AV331" s="74" t="str">
        <f aca="false">IF(OR(ISBLANK($C331),$AT331&lt;&gt;TRUE()),"",IF(ISBLANK(Q331),Constants!$B$28,MAX(0,Q331)))</f>
        <v/>
      </c>
      <c r="AW331" s="74" t="str">
        <f aca="false">IF(OR(ISBLANK($C331),$AT331&lt;&gt;TRUE()),"",IF(S331=Constants!$B$7,TRUE(),IF(S331=Constants!$B$8,FALSE(),TRUE())))</f>
        <v/>
      </c>
      <c r="AX331" s="74" t="str">
        <f aca="false">IF(OR(ISBLANK($C331),$AT331&lt;&gt;TRUE()),"",IF(R331=Constants!$B$7,TRUE(),IF(R331=Constants!$B$8,FALSE(),TRUE())))</f>
        <v/>
      </c>
      <c r="AY331" s="74" t="str">
        <f aca="false">IF(OR(ISBLANK($C331),$AT331&lt;&gt;TRUE()),"",IF(T331=Constants!$B$33,TRUE(),IF(T331=Constants!$B$34,FALSE(),IF(AND(ISNUMBER(X331),OR(ISBLANK(W331),W331=0)),TRUE(),IF(AND(ISBLANK(X331),ISNUMBER(W331),W331&lt;&gt;0),FALSE(),"")))))</f>
        <v/>
      </c>
      <c r="AZ331" s="74" t="str">
        <f aca="false">IF(OR(ISBLANK($C331),$AT331&lt;&gt;TRUE()),"",IF(ISBLANK(U331),Constants!$B$35,MAX(0,MIN(Constants!$B$31,U331))))</f>
        <v/>
      </c>
      <c r="BA331" s="74" t="str">
        <f aca="false">IF(OR(ISBLANK($C331),$AT331&lt;&gt;TRUE()),"",IF(ISBLANK(V331),Constants!$B$35,MAX(0,MIN(Constants!$B$32,V331))))</f>
        <v/>
      </c>
      <c r="BB331" s="74" t="str">
        <f aca="false">IF(ISBLANK($C331),"",COUNTA($Y331:$AG331)&gt;0)</f>
        <v/>
      </c>
      <c r="BC331" s="74" t="str">
        <f aca="false">IF(OR(ISBLANK($C331),$BB331&lt;&gt;TRUE()),"",IF(ISBLANK(Y331),Constants!$B$27,MAX(0,Y331)))</f>
        <v/>
      </c>
      <c r="BD331" s="74" t="str">
        <f aca="false">IF(OR(ISBLANK($C331),$BB331&lt;&gt;TRUE()),"",IF(ISBLANK(Z331),Constants!$B$28,MAX(0,Z331)))</f>
        <v/>
      </c>
      <c r="BE331" s="74" t="str">
        <f aca="false">IF(OR(ISBLANK($C331),$BB331&lt;&gt;TRUE()),"",IF(AB331=Constants!$B$7,TRUE(),IF(AB331=Constants!$B$8,FALSE(),TRUE())))</f>
        <v/>
      </c>
      <c r="BF331" s="74" t="str">
        <f aca="false">IF(OR(ISBLANK($C331),$BB331&lt;&gt;TRUE()),"",IF(AA331=Constants!$B$7,TRUE(),IF(AA331=Constants!$B$8,FALSE(),TRUE())))</f>
        <v/>
      </c>
      <c r="BG331" s="74" t="str">
        <f aca="false">IF(OR(ISBLANK($C331),$BB331&lt;&gt;TRUE()),"",IF(AC331=Constants!$B$33,TRUE(),IF(AC331=Constants!$B$34,FALSE(),IF(AND(ISNUMBER(AG331),OR(ISBLANK(AF331),AF331=0)),TRUE(),IF(AND(ISBLANK(AG331),ISNUMBER(AF331),AF331&lt;&gt;0),FALSE(),"")))))</f>
        <v/>
      </c>
      <c r="BH331" s="74" t="str">
        <f aca="false">IF(OR(ISBLANK($C331),$BB331&lt;&gt;TRUE()),"",IF(ISBLANK(AD331),Constants!$B$35,MAX(0,MIN(Constants!$B$31,AD331))))</f>
        <v/>
      </c>
      <c r="BI331" s="74" t="str">
        <f aca="false">IF(OR(ISBLANK($C331),$BB331&lt;&gt;TRUE()),"",IF(ISBLANK(AE331),Constants!$B$35,MAX(0,MIN(Constants!$B$32,AE331))))</f>
        <v/>
      </c>
      <c r="BJ331" s="75" t="str">
        <f aca="false">IF(ISBLANK($C331),
  "",
IF(AH331=Constants!$B$7,
  TRUE(),
IF(AH331=Constants!$B$8,
  FALSE(),
  FALSE()
)))</f>
        <v/>
      </c>
      <c r="BK331" s="74" t="str">
        <f aca="false">IF(ISBLANK($C331),"",IF($BJ331,Constants!$B$9,IF(COUNTA($E331:$AH331)=0,Constants!$B$10,IF(NOT($AK331),Constants!$B$11,IF(AND(NOT(ISNUMBER($BM331)),COUNTA($O331,$X331,$AG331)&gt;0),Constants!$B$13,Constants!$B$12)))))</f>
        <v/>
      </c>
      <c r="BL331" s="74" t="str">
        <f aca="false">IF(ISBLANK($C331),"",IF($BK331&lt;&gt;Constants!$B$12,$BK331,Constants!$B$4))</f>
        <v/>
      </c>
      <c r="BM331" s="73" t="str">
        <f aca="false">IF(OR(ISBLANK($D$8), NOT(ISNUMBER($D$8))), Constants!$B$17,$D$8)</f>
        <v>ERROR: Set Target Time in cell D8</v>
      </c>
      <c r="BN331" s="73" t="str">
        <f aca="false">IF(OR($BK331&lt;&gt;Constants!$B$12,$AL331&lt;&gt;TRUE()),"",IF(NOT($AO331),TRUE(),IF($AQ331="","",$AQ331)))</f>
        <v/>
      </c>
      <c r="BO331" s="74" t="b">
        <f aca="false">IF(BN331="",FALSE(),IF(NOT($AO331),TRUE(),IF($AQ331,ISNUMBER(O331),ISNUMBER(N331))))</f>
        <v>0</v>
      </c>
      <c r="BP331" s="76" t="str">
        <f aca="false">IF(BO331,IF($AJ331,1,Constants!$B$22)*POWER(Constants!$B$23,MAX($AM331,0))*POWER(Constants!$B$24,MAX($AN331,0)),"")</f>
        <v/>
      </c>
      <c r="BQ331" s="74" t="str">
        <f aca="false">IF(OR($BK331&lt;&gt;Constants!$B$12,NOT($BO331)),"",IF(NOT($AO331),0,Constants!$B$19*IF($AQ331,1,MAX(0,MIN(1,(Constants!$B$20-N331)/Constants!$B$20)))))</f>
        <v/>
      </c>
      <c r="BR331" s="74" t="str">
        <f aca="false">IF(BQ331="","",BQ331*IF($AP331,1,Constants!$B$25)*BP331)</f>
        <v/>
      </c>
      <c r="BS331" s="74" t="str">
        <f aca="false">IF(OR($BK331&lt;&gt;Constants!$B$12,NOT($BO331)),"",IF(NOT($AO331),0,IF(NOT($AQ331),0,MAX(0,Constants!$B$21*(1-ABS(O331-$BM331)/$BM331)))))</f>
        <v/>
      </c>
      <c r="BT331" s="74" t="str">
        <f aca="false">IF(BS331="","",BS331*BP331)</f>
        <v/>
      </c>
      <c r="BU331" s="74" t="str">
        <f aca="false">IF(OR($BK331&lt;&gt;Constants!$B$12,NOT($BO331)),"",IF(OR(NOT($AO331),NOT($AP331)),0,MIN(Constants!$B$18,(Constants!$B$29*$AR331+Constants!$B$30*$AS331)*IF($AQ331,1,MAX(0,MIN(1,(Constants!$B$20-N331)/Constants!$B$20))))))</f>
        <v/>
      </c>
      <c r="BV331" s="74" t="str">
        <f aca="false">IF(BU331="","",BU331*BP331)</f>
        <v/>
      </c>
      <c r="BW331" s="75" t="str">
        <f aca="false">IF(OR($BK331&lt;&gt;Constants!$B$12,NOT($BO331)),"",BR331+BT331+BV331)</f>
        <v/>
      </c>
      <c r="BX331" s="73" t="str">
        <f aca="false">IF(OR($BK331&lt;&gt;Constants!$B$12,$AT331&lt;&gt;TRUE()),"",IF(NOT($AW331),TRUE(),IF($AY331="","",$AY331)))</f>
        <v/>
      </c>
      <c r="BY331" s="74" t="b">
        <f aca="false">IF(BX331="",FALSE(),IF(NOT($AW331),TRUE(),IF($AY331,ISNUMBER(X331),ISNUMBER(W331))))</f>
        <v>0</v>
      </c>
      <c r="BZ331" s="76" t="str">
        <f aca="false">IF(BY331,IF($AJ331,1,Constants!$B$22)*POWER(Constants!$B$23,MAX($AU331,0))*POWER(Constants!$B$24,MAX($AV331,0)),"")</f>
        <v/>
      </c>
      <c r="CA331" s="74" t="str">
        <f aca="false">IF(OR($BK331&lt;&gt;Constants!$B$12,NOT($BY331)),"",IF(NOT($AW331),0,Constants!$B$19*IF($AY331,1,MAX(0,MIN(1,(Constants!$B$20-W331)/Constants!$B$20)))))</f>
        <v/>
      </c>
      <c r="CB331" s="74" t="str">
        <f aca="false">IF(CA331="","",CA331*IF($AX331,1,Constants!$B$25)*BZ331)</f>
        <v/>
      </c>
      <c r="CC331" s="74" t="str">
        <f aca="false">IF(OR($BK331&lt;&gt;Constants!$B$12,NOT($BY331)),"",IF(NOT($AW331),0,IF(NOT($AY331),0,MAX(0,Constants!$B$21*(1-ABS(X331-$BM331)/$BM331)))))</f>
        <v/>
      </c>
      <c r="CD331" s="74" t="str">
        <f aca="false">IF(CC331="","",CC331*BZ331)</f>
        <v/>
      </c>
      <c r="CE331" s="74" t="str">
        <f aca="false">IF(OR($BK331&lt;&gt;Constants!$B$12,NOT($BY331)),"",IF(OR(NOT($AW331),NOT($AX331)),0,MIN(Constants!$B$18,(Constants!$B$29*$AZ331+Constants!$B$30*$BA331)*IF($AY331,1,MAX(0,MIN(1,(Constants!$B$20-W331)/Constants!$B$20))))))</f>
        <v/>
      </c>
      <c r="CF331" s="74" t="str">
        <f aca="false">IF(CE331="","",CE331*BZ331)</f>
        <v/>
      </c>
      <c r="CG331" s="75" t="str">
        <f aca="false">IF(OR($BK331&lt;&gt;Constants!$B$12,NOT($BY331)),"",CB331+CD331+CF331)</f>
        <v/>
      </c>
      <c r="CH331" s="73" t="b">
        <f aca="false">IF(OR(BN331="",BX331=""),TRUE(),BN331&lt;&gt;BX331)</f>
        <v>1</v>
      </c>
      <c r="CI331" s="74" t="str">
        <f aca="false">IF(OR($BK331&lt;&gt;Constants!$B$12,$BB331&lt;&gt;TRUE(),NOT($CH331)),"",IF(NOT($BE331),TRUE(),IF($BG331="","",$BG331)))</f>
        <v/>
      </c>
      <c r="CJ331" s="74" t="b">
        <f aca="false">IF(CI331="",FALSE(),IF(NOT($BE331),TRUE(),IF($BG331,ISNUMBER(AG331),ISNUMBER(AF331))))</f>
        <v>0</v>
      </c>
      <c r="CK331" s="76" t="str">
        <f aca="false">IF(CJ331,IF($AJ331,1,Constants!$B$22)*POWER(Constants!$B$23,MAX($BC331,0))*POWER(Constants!$B$24,MAX($BD331,0)),"")</f>
        <v/>
      </c>
      <c r="CL331" s="74" t="str">
        <f aca="false">IF(OR($BK331&lt;&gt;Constants!$B$12,NOT($CJ331)),"",IF(NOT($BE331),0,Constants!$B$19*IF($BG331,1,MAX(0,MIN(1,(Constants!$B$20-AF331)/Constants!$B$20)))))</f>
        <v/>
      </c>
      <c r="CM331" s="74" t="str">
        <f aca="false">IF(CL331="","",CL331*IF($BF331,1,Constants!$B$25)*CK331)</f>
        <v/>
      </c>
      <c r="CN331" s="74" t="str">
        <f aca="false">IF(OR($BK331&lt;&gt;Constants!$B$12,NOT($CJ331)),"",IF(NOT($BE331),0,IF(NOT($BG331),0,MAX(0,Constants!$B$21*(1-ABS(AG331-$BM331)/$BM331)))))</f>
        <v/>
      </c>
      <c r="CO331" s="74" t="str">
        <f aca="false">IF(CN331="","",CN331*CK331)</f>
        <v/>
      </c>
      <c r="CP331" s="74" t="str">
        <f aca="false">IF(OR($BK331&lt;&gt;Constants!$B$12,NOT($CJ331)),"",IF(OR(NOT($BE331),NOT($BF331)),0,MIN(Constants!$B$18,(Constants!$B$29*$BH331+Constants!$B$30*$BI331)*IF($BG331,1,MAX(0,MIN(1,(Constants!$B$20-AF331)/Constants!$B$20))))))</f>
        <v/>
      </c>
      <c r="CQ331" s="74" t="str">
        <f aca="false">IF(CP331="","",CP331*CK331)</f>
        <v/>
      </c>
      <c r="CR331" s="75" t="str">
        <f aca="false">IF(OR($BK331&lt;&gt;Constants!$B$12,NOT($CJ331)),"",CM331+CO331+CQ331)</f>
        <v/>
      </c>
      <c r="CS331" s="73" t="str">
        <f aca="false">IF(OR($BK331&lt;&gt;Constants!$B$12,ISBLANK($C331)),"",BW331)</f>
        <v/>
      </c>
      <c r="CT331" s="74" t="str">
        <f aca="false">IF(OR($BK331&lt;&gt;Constants!$B$12,ISBLANK($C331)),"",CG331)</f>
        <v/>
      </c>
      <c r="CU331" s="75" t="str">
        <f aca="false">IF(OR($BK331&lt;&gt;Constants!$B$12,ISBLANK($C331)),"",CR331)</f>
        <v/>
      </c>
      <c r="CV331" s="74" t="str">
        <f aca="false">IF(OR($BK331&lt;&gt;Constants!$B$12,ISBLANK($C331)),"",IF(COUNT(CS331:CU331)=0,0,MAX(CS331:CU331)))</f>
        <v/>
      </c>
      <c r="CW331" s="74" t="str">
        <f aca="false">IF($BK331&lt;&gt;Constants!$B$12,"",CV331)</f>
        <v/>
      </c>
      <c r="CX331" s="74" t="str">
        <f aca="false">IF(ISNUMBER(CW331), RANK(CW331,$CW$11:$CW$510), "")</f>
        <v/>
      </c>
      <c r="CY331" s="73" t="str">
        <f aca="false">IF(OR($BK331&lt;&gt;Constants!$B$12,ISBLANK($C331)),"",MAX(BT331,CD331,CO331))</f>
        <v/>
      </c>
      <c r="CZ331" s="74" t="str">
        <f aca="false">IF(ISNUMBER(CY331), RANK(CY331,CY$11:CY$510), "")</f>
        <v/>
      </c>
      <c r="DA331" s="74" t="str">
        <f aca="false">IF(OR($BK331&lt;&gt;Constants!$B$12,ISBLANK($C331)),"",MAX(AM331,AU331,IF($CH331,BC331,0)))</f>
        <v/>
      </c>
      <c r="DB331" s="74" t="str">
        <f aca="false">IF(ISNUMBER(DA331), RANK(DA331,DA$11:DA$510,1), "")</f>
        <v/>
      </c>
      <c r="DC331" s="74" t="str">
        <f aca="false">IF(OR($BK331&lt;&gt;Constants!$B$12,ISBLANK($C331)),"",MAX(BV331,CF331,CQ331))</f>
        <v/>
      </c>
      <c r="DD331" s="74" t="str">
        <f aca="false">IF(ISNUMBER(DC331),RANK(DC331,DC$11:DC$510),"")</f>
        <v/>
      </c>
      <c r="DE331" s="77" t="str">
        <f aca="false">IFERROR(IF(OR($BK331&lt;&gt;Constants!$B$12, ISBLANK($C331)),"",LARGE(CS331:CU331,2)), 0)</f>
        <v/>
      </c>
      <c r="DF331" s="75" t="str">
        <f aca="false">IF(ISNUMBER(DE331), RANK(DE331,DE$11:DE$510), "")</f>
        <v/>
      </c>
      <c r="DG331" s="74" t="str">
        <f aca="false">IF(ISBLANK($C331),"",IF(BK331=Constants!$B$12,RANK($CX331, $CX$11:$CX$510, 1)+
SUMPRODUCT(--($CX$11:$CX$510=$CX331),--($CZ331&gt;$CZ$11:$CZ$510))+
SUMPRODUCT(--($CX$11:$CX$510=$CX331),--($CZ331=$CZ$11:$CZ$510),--($DB331&gt;$DB$11:$DB$510))+
SUMPRODUCT(--($CX$11:$CX$510=$CX331),--($CZ331=$CZ$11:$CZ$510),--($DB331=$DB$11:$DB$510), --($DD331&gt;$DD$11:$DD$510))+
SUMPRODUCT(--($CX$11:$CX$510=$CX331),--($CZ331=$CZ$11:$CZ$510),--($DB331=$DB$11:$DB$510), --($DD331=$DD$11:$DD$510), --($DF331&gt;$DF$11:$DF$510))
,BK331)
)</f>
        <v/>
      </c>
      <c r="DH331" s="74" t="str">
        <f aca="false">IF(ISBLANK(C331),"",IF(BK331&lt;&gt;Constants!$B$12, BK331, CX331-DG331))</f>
        <v/>
      </c>
      <c r="DI331" s="75"/>
      <c r="DJ331" s="78"/>
      <c r="DK331" s="79" t="str">
        <f aca="false">IF(ISBLANK($C331),"",IF($BK331=Constants!$B$13,$BM331,""))</f>
        <v/>
      </c>
      <c r="DL331" s="78" t="str">
        <f aca="false">IF(ISBLANK($C331),"",IF($BK331&lt;&gt;Constants!$B$12,"",IF(COUNT($CS331:$CU331)=0,"",MATCH($CV331,$CS331:$CU331,0))))</f>
        <v/>
      </c>
      <c r="DM331" s="80" t="str">
        <f aca="false">IF(ISNUMBER($DL331),CHOOSE($DL331,$BR331,$CB331,$CM331),"")</f>
        <v/>
      </c>
      <c r="DN331" s="80" t="str">
        <f aca="false">IF(ISNUMBER($DL331),CHOOSE($DL331,$BT331,$CD331,$CO331),"")</f>
        <v/>
      </c>
      <c r="DO331" s="80" t="str">
        <f aca="false">IF(ISNUMBER($DL331),CHOOSE($DL331,$BV331,$CF331,$CQ331),"")</f>
        <v/>
      </c>
      <c r="DP331" s="81" t="str">
        <f aca="false">IF(ISBLANK(C331),"",IF(BK331&lt;&gt;Constants!$B$12, BK331 ,CW331))</f>
        <v/>
      </c>
      <c r="DQ331" s="82" t="str">
        <f aca="false">IF(ISBLANK($C331),"",IF($BK331&lt;&gt;Constants!$B$12,$BK331,$BL331))</f>
        <v/>
      </c>
      <c r="DR331" s="82" t="str">
        <f aca="false">IF(ISBLANK(C331),"",DH331)</f>
        <v/>
      </c>
      <c r="DS331" s="82" t="str">
        <f aca="false">IF(ISBLANK(C331),"",DG331)</f>
        <v/>
      </c>
      <c r="DT331" s="83" t="str">
        <f aca="false">IF(ISBLANK(C331),
  "",
IF(DS331=Constants!$B$9,COUNTA($C$11:$C510)+2,IF(DS331=Constants!$B$10,COUNTA($C$11:$C510)+1,IF(DS331=Constants!$B$11,COUNTA($C$11:$C510),DS331))))</f>
        <v/>
      </c>
      <c r="DU331" s="3"/>
      <c r="DV331" s="84" t="n">
        <f aca="false">IF(OR(ISNUMBER(DS331),DS331="DQ",DS331="P",DS331="NS"),
    1,
    0
)</f>
        <v>0</v>
      </c>
      <c r="DW331" s="84" t="n">
        <v>321</v>
      </c>
      <c r="DX331" s="84" t="str">
        <f aca="false">IF(ISBLANK($C331),"",IF(ISNUMBER(DT331),DT331+ROW($B331)/1000,""))</f>
        <v/>
      </c>
      <c r="DY331" s="84" t="str">
        <f aca="false">IF(ISNUMBER(DX331), RANK(DX331,DX$11:DX$510,1), "")</f>
        <v/>
      </c>
      <c r="DZ331" s="84" t="str">
        <f aca="false">IF(ISBLANK($C331),
    "",
    $B331
)</f>
        <v/>
      </c>
      <c r="EA331" s="84" t="str">
        <f aca="false">IF(ISBLANK($C331),
    "",
    $C331
)</f>
        <v/>
      </c>
      <c r="EB331" s="84" t="str">
        <f aca="false">IF(ISBLANK($C331),
    "",
    $D331
)</f>
        <v/>
      </c>
      <c r="EC331" s="84" t="str">
        <f aca="false">IF(ISBLANK($C331),"",$DQ331)</f>
        <v/>
      </c>
      <c r="ED331" s="86" t="str">
        <f aca="false">DP331</f>
        <v/>
      </c>
      <c r="EE331" s="84" t="str">
        <f aca="false">IF(ISBLANK($C331),
    "",
    DS331
)</f>
        <v/>
      </c>
      <c r="EF331" s="87" t="str">
        <f aca="false">IF(DW331&gt;DV$10,
    "",
    VLOOKUP(DW331,DY$11:EE829,7,FALSE())
)</f>
        <v/>
      </c>
      <c r="EG331" s="88" t="str">
        <f aca="false">IF(DW331&gt;DV$10,
    "",
    VLOOKUP(DW331,DY$11:EE829,2,FALSE())
)</f>
        <v/>
      </c>
      <c r="EH331" s="88" t="str">
        <f aca="false">IF(DW331&gt;DV$10,
    "",
    VLOOKUP(DW331,DY$11:EE829,3,FALSE())
)</f>
        <v/>
      </c>
      <c r="EI331" s="88" t="str">
        <f aca="false">IF(DW331&gt;DV$10,
    "",
    VLOOKUP(DW331,DY$11:EE829,4,FALSE())
)</f>
        <v/>
      </c>
      <c r="EJ331" s="89" t="str">
        <f aca="false">IF(DW331&gt;DV$10,
    "",
    VLOOKUP(DW331,DY$11:EE829,6,FALSE())
)</f>
        <v/>
      </c>
      <c r="EK331" s="59"/>
    </row>
    <row r="332" customFormat="false" ht="15.75" hidden="false" customHeight="false" outlineLevel="0" collapsed="false">
      <c r="A332" s="3"/>
      <c r="B332" s="153"/>
      <c r="C332" s="154"/>
      <c r="D332" s="135"/>
      <c r="E332" s="158"/>
      <c r="F332" s="137"/>
      <c r="G332" s="137"/>
      <c r="H332" s="138"/>
      <c r="I332" s="139"/>
      <c r="J332" s="140"/>
      <c r="K332" s="140"/>
      <c r="L332" s="140"/>
      <c r="M332" s="140"/>
      <c r="N332" s="141"/>
      <c r="O332" s="142"/>
      <c r="P332" s="137"/>
      <c r="Q332" s="138"/>
      <c r="R332" s="139"/>
      <c r="S332" s="140"/>
      <c r="T332" s="140"/>
      <c r="U332" s="140"/>
      <c r="V332" s="140"/>
      <c r="W332" s="141"/>
      <c r="X332" s="142"/>
      <c r="Y332" s="137"/>
      <c r="Z332" s="138"/>
      <c r="AA332" s="139"/>
      <c r="AB332" s="140"/>
      <c r="AC332" s="140"/>
      <c r="AD332" s="140"/>
      <c r="AE332" s="140"/>
      <c r="AF332" s="141"/>
      <c r="AG332" s="143"/>
      <c r="AH332" s="139"/>
      <c r="AI332" s="116"/>
      <c r="AJ332" s="116" t="str">
        <f aca="false">IF(ISBLANK($C332),
  "",
IF(E332=Constants!$B$7,
  TRUE(),
IF(E332=Constants!$B$8,
  FALSE(),
  TRUE()
)))</f>
        <v/>
      </c>
      <c r="AK332" s="117" t="str">
        <f aca="false">IF(ISBLANK($C332),"",IF(F332=Constants!$B$8,FALSE(),TRUE()))</f>
        <v/>
      </c>
      <c r="AL332" s="117" t="str">
        <f aca="false">IF(ISBLANK($C332),"",COUNTA($G332:$O332)&gt;0)</f>
        <v/>
      </c>
      <c r="AM332" s="117" t="str">
        <f aca="false">IF(OR(ISBLANK($C332),$AL332&lt;&gt;TRUE()),"",IF(ISBLANK(G332),Constants!$B$27,MAX(0,G332)))</f>
        <v/>
      </c>
      <c r="AN332" s="117" t="str">
        <f aca="false">IF(OR(ISBLANK($C332),$AL332&lt;&gt;TRUE()),"",IF(ISBLANK(H332),Constants!$B$28,MAX(0,H332)))</f>
        <v/>
      </c>
      <c r="AO332" s="117" t="str">
        <f aca="false">IF(OR(ISBLANK($C332),$AL332&lt;&gt;TRUE()),"",IF(J332=Constants!$B$7,TRUE(),IF(J332=Constants!$B$8,FALSE(),TRUE())))</f>
        <v/>
      </c>
      <c r="AP332" s="117" t="str">
        <f aca="false">IF(OR(ISBLANK($C332),$AL332&lt;&gt;TRUE()),"",IF(I332=Constants!$B$7,TRUE(),IF(I332=Constants!$B$8,FALSE(),TRUE())))</f>
        <v/>
      </c>
      <c r="AQ332" s="117" t="str">
        <f aca="false">IF(OR(ISBLANK($C332),$AL332&lt;&gt;TRUE()),"",IF(K332=Constants!$B$33,TRUE(),IF(K332=Constants!$B$34,FALSE(),IF(AND(ISNUMBER(O332),OR(ISBLANK(N332),N332=0)),TRUE(),IF(AND(ISBLANK(O332),ISNUMBER(N332),N332&lt;&gt;0),FALSE(),"")))))</f>
        <v/>
      </c>
      <c r="AR332" s="117" t="str">
        <f aca="false">IF(OR(ISBLANK($C332),$AL332&lt;&gt;TRUE()),"",IF(ISBLANK(L332),Constants!$B$35,MAX(0,MIN(Constants!$B$31,L332))))</f>
        <v/>
      </c>
      <c r="AS332" s="117" t="str">
        <f aca="false">IF(OR(ISBLANK($C332),$AL332&lt;&gt;TRUE()),"",IF(ISBLANK(M332),Constants!$B$35,MAX(0,MIN(Constants!$B$32,M332))))</f>
        <v/>
      </c>
      <c r="AT332" s="117" t="str">
        <f aca="false">IF(ISBLANK($C332),"",COUNTA($P332:$X332)&gt;0)</f>
        <v/>
      </c>
      <c r="AU332" s="117" t="str">
        <f aca="false">IF(OR(ISBLANK($C332),$AT332&lt;&gt;TRUE()),"",IF(ISBLANK(P332),Constants!$B$27,MAX(0,P332)))</f>
        <v/>
      </c>
      <c r="AV332" s="117" t="str">
        <f aca="false">IF(OR(ISBLANK($C332),$AT332&lt;&gt;TRUE()),"",IF(ISBLANK(Q332),Constants!$B$28,MAX(0,Q332)))</f>
        <v/>
      </c>
      <c r="AW332" s="117" t="str">
        <f aca="false">IF(OR(ISBLANK($C332),$AT332&lt;&gt;TRUE()),"",IF(S332=Constants!$B$7,TRUE(),IF(S332=Constants!$B$8,FALSE(),TRUE())))</f>
        <v/>
      </c>
      <c r="AX332" s="117" t="str">
        <f aca="false">IF(OR(ISBLANK($C332),$AT332&lt;&gt;TRUE()),"",IF(R332=Constants!$B$7,TRUE(),IF(R332=Constants!$B$8,FALSE(),TRUE())))</f>
        <v/>
      </c>
      <c r="AY332" s="117" t="str">
        <f aca="false">IF(OR(ISBLANK($C332),$AT332&lt;&gt;TRUE()),"",IF(T332=Constants!$B$33,TRUE(),IF(T332=Constants!$B$34,FALSE(),IF(AND(ISNUMBER(X332),OR(ISBLANK(W332),W332=0)),TRUE(),IF(AND(ISBLANK(X332),ISNUMBER(W332),W332&lt;&gt;0),FALSE(),"")))))</f>
        <v/>
      </c>
      <c r="AZ332" s="117" t="str">
        <f aca="false">IF(OR(ISBLANK($C332),$AT332&lt;&gt;TRUE()),"",IF(ISBLANK(U332),Constants!$B$35,MAX(0,MIN(Constants!$B$31,U332))))</f>
        <v/>
      </c>
      <c r="BA332" s="117" t="str">
        <f aca="false">IF(OR(ISBLANK($C332),$AT332&lt;&gt;TRUE()),"",IF(ISBLANK(V332),Constants!$B$35,MAX(0,MIN(Constants!$B$32,V332))))</f>
        <v/>
      </c>
      <c r="BB332" s="117" t="str">
        <f aca="false">IF(ISBLANK($C332),"",COUNTA($Y332:$AG332)&gt;0)</f>
        <v/>
      </c>
      <c r="BC332" s="117" t="str">
        <f aca="false">IF(OR(ISBLANK($C332),$BB332&lt;&gt;TRUE()),"",IF(ISBLANK(Y332),Constants!$B$27,MAX(0,Y332)))</f>
        <v/>
      </c>
      <c r="BD332" s="117" t="str">
        <f aca="false">IF(OR(ISBLANK($C332),$BB332&lt;&gt;TRUE()),"",IF(ISBLANK(Z332),Constants!$B$28,MAX(0,Z332)))</f>
        <v/>
      </c>
      <c r="BE332" s="117" t="str">
        <f aca="false">IF(OR(ISBLANK($C332),$BB332&lt;&gt;TRUE()),"",IF(AB332=Constants!$B$7,TRUE(),IF(AB332=Constants!$B$8,FALSE(),TRUE())))</f>
        <v/>
      </c>
      <c r="BF332" s="117" t="str">
        <f aca="false">IF(OR(ISBLANK($C332),$BB332&lt;&gt;TRUE()),"",IF(AA332=Constants!$B$7,TRUE(),IF(AA332=Constants!$B$8,FALSE(),TRUE())))</f>
        <v/>
      </c>
      <c r="BG332" s="117" t="str">
        <f aca="false">IF(OR(ISBLANK($C332),$BB332&lt;&gt;TRUE()),"",IF(AC332=Constants!$B$33,TRUE(),IF(AC332=Constants!$B$34,FALSE(),IF(AND(ISNUMBER(AG332),OR(ISBLANK(AF332),AF332=0)),TRUE(),IF(AND(ISBLANK(AG332),ISNUMBER(AF332),AF332&lt;&gt;0),FALSE(),"")))))</f>
        <v/>
      </c>
      <c r="BH332" s="117" t="str">
        <f aca="false">IF(OR(ISBLANK($C332),$BB332&lt;&gt;TRUE()),"",IF(ISBLANK(AD332),Constants!$B$35,MAX(0,MIN(Constants!$B$31,AD332))))</f>
        <v/>
      </c>
      <c r="BI332" s="117" t="str">
        <f aca="false">IF(OR(ISBLANK($C332),$BB332&lt;&gt;TRUE()),"",IF(ISBLANK(AE332),Constants!$B$35,MAX(0,MIN(Constants!$B$32,AE332))))</f>
        <v/>
      </c>
      <c r="BJ332" s="118" t="str">
        <f aca="false">IF(ISBLANK($C332),
  "",
IF(AH332=Constants!$B$7,
  TRUE(),
IF(AH332=Constants!$B$8,
  FALSE(),
  FALSE()
)))</f>
        <v/>
      </c>
      <c r="BK332" s="117" t="str">
        <f aca="false">IF(ISBLANK($C332),"",IF($BJ332,Constants!$B$9,IF(COUNTA($E332:$AH332)=0,Constants!$B$10,IF(NOT($AK332),Constants!$B$11,IF(AND(NOT(ISNUMBER($BM332)),COUNTA($O332,$X332,$AG332)&gt;0),Constants!$B$13,Constants!$B$12)))))</f>
        <v/>
      </c>
      <c r="BL332" s="117" t="str">
        <f aca="false">IF(ISBLANK($C332),"",IF($BK332&lt;&gt;Constants!$B$12,$BK332,Constants!$B$4))</f>
        <v/>
      </c>
      <c r="BM332" s="116" t="str">
        <f aca="false">IF(OR(ISBLANK($D$8), NOT(ISNUMBER($D$8))), Constants!$B$17,$D$8)</f>
        <v>ERROR: Set Target Time in cell D8</v>
      </c>
      <c r="BN332" s="119" t="str">
        <f aca="false">IF(OR($BK332&lt;&gt;Constants!$B$12,$AL332&lt;&gt;TRUE()),"",IF(NOT($AO332),TRUE(),IF($AQ332="","",$AQ332)))</f>
        <v/>
      </c>
      <c r="BO332" s="120" t="n">
        <f aca="false">IF(BN332="",FALSE(),IF(NOT($AO332),TRUE(),IF($AQ332,ISNUMBER(O332),ISNUMBER(N332))))</f>
        <v>0</v>
      </c>
      <c r="BP332" s="121" t="str">
        <f aca="false">IF(BO332,IF($AJ332,1,Constants!$B$22)*POWER(Constants!$B$23,MAX($AM332,0))*POWER(Constants!$B$24,MAX($AN332,0)),"")</f>
        <v/>
      </c>
      <c r="BQ332" s="117" t="str">
        <f aca="false">IF(OR($BK332&lt;&gt;Constants!$B$12,NOT($BO332)),"",IF(NOT($AO332),0,Constants!$B$19*IF($AQ332,1,MAX(0,MIN(1,(Constants!$B$20-N332)/Constants!$B$20)))))</f>
        <v/>
      </c>
      <c r="BR332" s="117" t="str">
        <f aca="false">IF(BQ332="","",BQ332*IF($AP332,1,Constants!$B$25)*BP332)</f>
        <v/>
      </c>
      <c r="BS332" s="117" t="str">
        <f aca="false">IF(OR($BK332&lt;&gt;Constants!$B$12,NOT($BO332)),"",IF(NOT($AO332),0,IF(NOT($AQ332),0,MAX(0,Constants!$B$21*(1-ABS(O332-$BM332)/$BM332)))))</f>
        <v/>
      </c>
      <c r="BT332" s="117" t="str">
        <f aca="false">IF(BS332="","",BS332*BP332)</f>
        <v/>
      </c>
      <c r="BU332" s="117" t="str">
        <f aca="false">IF(OR($BK332&lt;&gt;Constants!$B$12,NOT($BO332)),"",IF(OR(NOT($AO332),NOT($AP332)),0,MIN(Constants!$B$18,(Constants!$B$29*$AR332+Constants!$B$30*$AS332)*IF($AQ332,1,MAX(0,MIN(1,(Constants!$B$20-N332)/Constants!$B$20))))))</f>
        <v/>
      </c>
      <c r="BV332" s="117" t="str">
        <f aca="false">IF(BU332="","",BU332*BP332)</f>
        <v/>
      </c>
      <c r="BW332" s="122" t="str">
        <f aca="false">IF(OR($BK332&lt;&gt;Constants!$B$12,NOT($BO332)),"",BR332+BT332+BV332)</f>
        <v/>
      </c>
      <c r="BX332" s="119" t="str">
        <f aca="false">IF(OR($BK332&lt;&gt;Constants!$B$12,$AT332&lt;&gt;TRUE()),"",IF(NOT($AW332),TRUE(),IF($AY332="","",$AY332)))</f>
        <v/>
      </c>
      <c r="BY332" s="120" t="n">
        <f aca="false">IF(BX332="",FALSE(),IF(NOT($AW332),TRUE(),IF($AY332,ISNUMBER(X332),ISNUMBER(W332))))</f>
        <v>0</v>
      </c>
      <c r="BZ332" s="121" t="str">
        <f aca="false">IF(BY332,IF($AJ332,1,Constants!$B$22)*POWER(Constants!$B$23,MAX($AU332,0))*POWER(Constants!$B$24,MAX($AV332,0)),"")</f>
        <v/>
      </c>
      <c r="CA332" s="117" t="str">
        <f aca="false">IF(OR($BK332&lt;&gt;Constants!$B$12,NOT($BY332)),"",IF(NOT($AW332),0,Constants!$B$19*IF($AY332,1,MAX(0,MIN(1,(Constants!$B$20-W332)/Constants!$B$20)))))</f>
        <v/>
      </c>
      <c r="CB332" s="117" t="str">
        <f aca="false">IF(CA332="","",CA332*IF($AX332,1,Constants!$B$25)*BZ332)</f>
        <v/>
      </c>
      <c r="CC332" s="117" t="str">
        <f aca="false">IF(OR($BK332&lt;&gt;Constants!$B$12,NOT($BY332)),"",IF(NOT($AW332),0,IF(NOT($AY332),0,MAX(0,Constants!$B$21*(1-ABS(X332-$BM332)/$BM332)))))</f>
        <v/>
      </c>
      <c r="CD332" s="117" t="str">
        <f aca="false">IF(CC332="","",CC332*BZ332)</f>
        <v/>
      </c>
      <c r="CE332" s="117" t="str">
        <f aca="false">IF(OR($BK332&lt;&gt;Constants!$B$12,NOT($BY332)),"",IF(OR(NOT($AW332),NOT($AX332)),0,MIN(Constants!$B$18,(Constants!$B$29*$AZ332+Constants!$B$30*$BA332)*IF($AY332,1,MAX(0,MIN(1,(Constants!$B$20-W332)/Constants!$B$20))))))</f>
        <v/>
      </c>
      <c r="CF332" s="117" t="str">
        <f aca="false">IF(CE332="","",CE332*BZ332)</f>
        <v/>
      </c>
      <c r="CG332" s="122" t="str">
        <f aca="false">IF(OR($BK332&lt;&gt;Constants!$B$12,NOT($BY332)),"",CB332+CD332+CF332)</f>
        <v/>
      </c>
      <c r="CH332" s="119" t="n">
        <f aca="false">IF(OR(BN332="",BX332=""),TRUE(),BN332&lt;&gt;BX332)</f>
        <v>1</v>
      </c>
      <c r="CI332" s="117" t="str">
        <f aca="false">IF(OR($BK332&lt;&gt;Constants!$B$12,$BB332&lt;&gt;TRUE(),NOT($CH332)),"",IF(NOT($BE332),TRUE(),IF($BG332="","",$BG332)))</f>
        <v/>
      </c>
      <c r="CJ332" s="120" t="n">
        <f aca="false">IF(CI332="",FALSE(),IF(NOT($BE332),TRUE(),IF($BG332,ISNUMBER(AG332),ISNUMBER(AF332))))</f>
        <v>0</v>
      </c>
      <c r="CK332" s="121" t="str">
        <f aca="false">IF(CJ332,IF($AJ332,1,Constants!$B$22)*POWER(Constants!$B$23,MAX($BC332,0))*POWER(Constants!$B$24,MAX($BD332,0)),"")</f>
        <v/>
      </c>
      <c r="CL332" s="117" t="str">
        <f aca="false">IF(OR($BK332&lt;&gt;Constants!$B$12,NOT($CJ332)),"",IF(NOT($BE332),0,Constants!$B$19*IF($BG332,1,MAX(0,MIN(1,(Constants!$B$20-AF332)/Constants!$B$20)))))</f>
        <v/>
      </c>
      <c r="CM332" s="117" t="str">
        <f aca="false">IF(CL332="","",CL332*IF($BF332,1,Constants!$B$25)*CK332)</f>
        <v/>
      </c>
      <c r="CN332" s="117" t="str">
        <f aca="false">IF(OR($BK332&lt;&gt;Constants!$B$12,NOT($CJ332)),"",IF(NOT($BE332),0,IF(NOT($BG332),0,MAX(0,Constants!$B$21*(1-ABS(AG332-$BM332)/$BM332)))))</f>
        <v/>
      </c>
      <c r="CO332" s="117" t="str">
        <f aca="false">IF(CN332="","",CN332*CK332)</f>
        <v/>
      </c>
      <c r="CP332" s="117" t="str">
        <f aca="false">IF(OR($BK332&lt;&gt;Constants!$B$12,NOT($CJ332)),"",IF(OR(NOT($BE332),NOT($BF332)),0,MIN(Constants!$B$18,(Constants!$B$29*$BH332+Constants!$B$30*$BI332)*IF($BG332,1,MAX(0,MIN(1,(Constants!$B$20-AF332)/Constants!$B$20))))))</f>
        <v/>
      </c>
      <c r="CQ332" s="117" t="str">
        <f aca="false">IF(CP332="","",CP332*CK332)</f>
        <v/>
      </c>
      <c r="CR332" s="122" t="str">
        <f aca="false">IF(OR($BK332&lt;&gt;Constants!$B$12,NOT($CJ332)),"",CM332+CO332+CQ332)</f>
        <v/>
      </c>
      <c r="CS332" s="116" t="str">
        <f aca="false">IF(OR($BK332&lt;&gt;Constants!$B$12,ISBLANK($C332)),"",BW332)</f>
        <v/>
      </c>
      <c r="CT332" s="117" t="str">
        <f aca="false">IF(OR($BK332&lt;&gt;Constants!$B$12,ISBLANK($C332)),"",CG332)</f>
        <v/>
      </c>
      <c r="CU332" s="118" t="str">
        <f aca="false">IF(OR($BK332&lt;&gt;Constants!$B$12,ISBLANK($C332)),"",CR332)</f>
        <v/>
      </c>
      <c r="CV332" s="117" t="str">
        <f aca="false">IF(OR($BK332&lt;&gt;Constants!$B$12,ISBLANK($C332)),"",IF(COUNT(CS332:CU332)=0,0,MAX(CS332:CU332)))</f>
        <v/>
      </c>
      <c r="CW332" s="117" t="str">
        <f aca="false">IF($BK332&lt;&gt;Constants!$B$12,"",CV332)</f>
        <v/>
      </c>
      <c r="CX332" s="117" t="str">
        <f aca="false">IF(ISNUMBER(CW332), RANK(CW332,$CW$11:$CW$510), "")</f>
        <v/>
      </c>
      <c r="CY332" s="116" t="str">
        <f aca="false">IF(OR($BK332&lt;&gt;Constants!$B$12,ISBLANK($C332)),"",MAX(BT332,CD332,CO332))</f>
        <v/>
      </c>
      <c r="CZ332" s="117" t="str">
        <f aca="false">IF(ISNUMBER(CY332), RANK(CY332,CY$11:CY$510), "")</f>
        <v/>
      </c>
      <c r="DA332" s="117" t="str">
        <f aca="false">IF(OR($BK332&lt;&gt;Constants!$B$12,ISBLANK($C332)),"",MAX(AM332,AU332,IF($CH332,BC332,0)))</f>
        <v/>
      </c>
      <c r="DB332" s="117" t="str">
        <f aca="false">IF(ISNUMBER(DA332), RANK(DA332,DA$11:DA$510,1), "")</f>
        <v/>
      </c>
      <c r="DC332" s="117" t="str">
        <f aca="false">IF(OR($BK332&lt;&gt;Constants!$B$12,ISBLANK($C332)),"",MAX(BV332,CF332,CQ332))</f>
        <v/>
      </c>
      <c r="DD332" s="117" t="str">
        <f aca="false">IF(ISNUMBER(DC332),RANK(DC332,DC$11:DC$510),"")</f>
        <v/>
      </c>
      <c r="DE332" s="123" t="str">
        <f aca="false">IFERROR(IF(OR($BK332&lt;&gt;Constants!$B$12, ISBLANK($C332)),"",LARGE(CS332:CU332,2)), 0)</f>
        <v/>
      </c>
      <c r="DF332" s="118" t="str">
        <f aca="false">IF(ISNUMBER(DE332), RANK(DE332,DE$11:DE$510), "")</f>
        <v/>
      </c>
      <c r="DG332" s="117" t="str">
        <f aca="false">IF(ISBLANK($C332),"",IF(BK332=Constants!$B$12,RANK($CX332, $CX$11:$CX$510, 1)+
SUMPRODUCT(--($CX$11:$CX$510=$CX332),--($CZ332&gt;$CZ$11:$CZ$510))+
SUMPRODUCT(--($CX$11:$CX$510=$CX332),--($CZ332=$CZ$11:$CZ$510),--($DB332&gt;$DB$11:$DB$510))+
SUMPRODUCT(--($CX$11:$CX$510=$CX332),--($CZ332=$CZ$11:$CZ$510),--($DB332=$DB$11:$DB$510), --($DD332&gt;$DD$11:$DD$510))+
SUMPRODUCT(--($CX$11:$CX$510=$CX332),--($CZ332=$CZ$11:$CZ$510),--($DB332=$DB$11:$DB$510), --($DD332=$DD$11:$DD$510), --($DF332&gt;$DF$11:$DF$510))
,BK332)
)</f>
        <v/>
      </c>
      <c r="DH332" s="117" t="str">
        <f aca="false">IF(ISBLANK(C332),"",IF(BK332&lt;&gt;Constants!$B$12, BK332, CX332-DG332))</f>
        <v/>
      </c>
      <c r="DI332" s="118"/>
      <c r="DJ332" s="124"/>
      <c r="DK332" s="125" t="str">
        <f aca="false">IF(ISBLANK($C332),"",IF($BK332=Constants!$B$13,$BM332,""))</f>
        <v/>
      </c>
      <c r="DL332" s="124" t="str">
        <f aca="false">IF(ISBLANK($C332),"",IF($BK332&lt;&gt;Constants!$B$12,"",IF(COUNT($CS332:$CU332)=0,"",MATCH($CV332,$CS332:$CU332,0))))</f>
        <v/>
      </c>
      <c r="DM332" s="126" t="str">
        <f aca="false">IF(ISNUMBER($DL332),CHOOSE($DL332,$BR332,$CB332,$CM332),"")</f>
        <v/>
      </c>
      <c r="DN332" s="126" t="str">
        <f aca="false">IF(ISNUMBER($DL332),CHOOSE($DL332,$BT332,$CD332,$CO332),"")</f>
        <v/>
      </c>
      <c r="DO332" s="126" t="str">
        <f aca="false">IF(ISNUMBER($DL332),CHOOSE($DL332,$BV332,$CF332,$CQ332),"")</f>
        <v/>
      </c>
      <c r="DP332" s="127" t="str">
        <f aca="false">IF(ISBLANK(C332),"",IF(BK332&lt;&gt;Constants!$B$12, BK332 ,CW332))</f>
        <v/>
      </c>
      <c r="DQ332" s="128" t="str">
        <f aca="false">IF(ISBLANK($C332),"",IF($BK332&lt;&gt;Constants!$B$12,$BK332,$BL332))</f>
        <v/>
      </c>
      <c r="DR332" s="128" t="str">
        <f aca="false">IF(ISBLANK(C332),"",DH332)</f>
        <v/>
      </c>
      <c r="DS332" s="128" t="str">
        <f aca="false">IF(ISBLANK(C332),"",DG332)</f>
        <v/>
      </c>
      <c r="DT332" s="129" t="str">
        <f aca="false">IF(ISBLANK(C332),
  "",
IF(DS332=Constants!$B$9,COUNTA($C$11:$C510)+2,IF(DS332=Constants!$B$10,COUNTA($C$11:$C510)+1,IF(DS332=Constants!$B$11,COUNTA($C$11:$C510),DS332))))</f>
        <v/>
      </c>
      <c r="DU332" s="3"/>
      <c r="DV332" s="130" t="n">
        <f aca="false">IF(OR(ISNUMBER(DS332),DS332="DQ",DS332="P",DS332="NS"),
    1,
    0
)</f>
        <v>0</v>
      </c>
      <c r="DW332" s="130" t="n">
        <v>322</v>
      </c>
      <c r="DX332" s="130" t="str">
        <f aca="false">IF(ISBLANK($C332),"",IF(ISNUMBER(DT332),DT332+ROW($B332)/1000,""))</f>
        <v/>
      </c>
      <c r="DY332" s="130" t="str">
        <f aca="false">IF(ISNUMBER(DX332), RANK(DX332,DX$11:DX$510,1), "")</f>
        <v/>
      </c>
      <c r="DZ332" s="130" t="str">
        <f aca="false">IF(ISBLANK($C332),
    "",
    $B332
)</f>
        <v/>
      </c>
      <c r="EA332" s="130" t="str">
        <f aca="false">IF(ISBLANK($C332),
    "",
    $C332
)</f>
        <v/>
      </c>
      <c r="EB332" s="130" t="str">
        <f aca="false">IF(ISBLANK($C332),
    "",
    $D332
)</f>
        <v/>
      </c>
      <c r="EC332" s="130" t="str">
        <f aca="false">IF(ISBLANK($C332),"",$DQ332)</f>
        <v/>
      </c>
      <c r="ED332" s="131" t="str">
        <f aca="false">DP332</f>
        <v/>
      </c>
      <c r="EE332" s="130" t="str">
        <f aca="false">IF(ISBLANK($C332),
    "",
    DS332
)</f>
        <v/>
      </c>
      <c r="EF332" s="132" t="str">
        <f aca="false">IF(DW332&gt;DV$10,
    "",
    VLOOKUP(DW332,DY$11:EE830,7,FALSE())
)</f>
        <v/>
      </c>
      <c r="EG332" s="133" t="str">
        <f aca="false">IF(DW332&gt;DV$10,
    "",
    VLOOKUP(DW332,DY$11:EE830,2,FALSE())
)</f>
        <v/>
      </c>
      <c r="EH332" s="133" t="str">
        <f aca="false">IF(DW332&gt;DV$10,
    "",
    VLOOKUP(DW332,DY$11:EE830,3,FALSE())
)</f>
        <v/>
      </c>
      <c r="EI332" s="133" t="str">
        <f aca="false">IF(DW332&gt;DV$10,
    "",
    VLOOKUP(DW332,DY$11:EE830,4,FALSE())
)</f>
        <v/>
      </c>
      <c r="EJ332" s="134" t="str">
        <f aca="false">IF(DW332&gt;DV$10,
    "",
    VLOOKUP(DW332,DY$11:EE830,6,FALSE())
)</f>
        <v/>
      </c>
      <c r="EK332" s="59"/>
    </row>
    <row r="333" customFormat="false" ht="15.75" hidden="false" customHeight="false" outlineLevel="0" collapsed="false">
      <c r="A333" s="3"/>
      <c r="B333" s="153"/>
      <c r="C333" s="154"/>
      <c r="D333" s="135"/>
      <c r="E333" s="158"/>
      <c r="F333" s="137"/>
      <c r="G333" s="137"/>
      <c r="H333" s="138"/>
      <c r="I333" s="139"/>
      <c r="J333" s="140"/>
      <c r="K333" s="140"/>
      <c r="L333" s="140"/>
      <c r="M333" s="140"/>
      <c r="N333" s="141"/>
      <c r="O333" s="142"/>
      <c r="P333" s="137"/>
      <c r="Q333" s="138"/>
      <c r="R333" s="139"/>
      <c r="S333" s="140"/>
      <c r="T333" s="140"/>
      <c r="U333" s="140"/>
      <c r="V333" s="140"/>
      <c r="W333" s="141"/>
      <c r="X333" s="142"/>
      <c r="Y333" s="137"/>
      <c r="Z333" s="138"/>
      <c r="AA333" s="139"/>
      <c r="AB333" s="140"/>
      <c r="AC333" s="140"/>
      <c r="AD333" s="140"/>
      <c r="AE333" s="140"/>
      <c r="AF333" s="141"/>
      <c r="AG333" s="143"/>
      <c r="AH333" s="139"/>
      <c r="AI333" s="116"/>
      <c r="AJ333" s="116" t="str">
        <f aca="false">IF(ISBLANK($C333),
  "",
IF(E333=Constants!$B$7,
  TRUE(),
IF(E333=Constants!$B$8,
  FALSE(),
  TRUE()
)))</f>
        <v/>
      </c>
      <c r="AK333" s="117" t="str">
        <f aca="false">IF(ISBLANK($C333),"",IF(F333=Constants!$B$8,FALSE(),TRUE()))</f>
        <v/>
      </c>
      <c r="AL333" s="117" t="str">
        <f aca="false">IF(ISBLANK($C333),"",COUNTA($G333:$O333)&gt;0)</f>
        <v/>
      </c>
      <c r="AM333" s="117" t="str">
        <f aca="false">IF(OR(ISBLANK($C333),$AL333&lt;&gt;TRUE()),"",IF(ISBLANK(G333),Constants!$B$27,MAX(0,G333)))</f>
        <v/>
      </c>
      <c r="AN333" s="117" t="str">
        <f aca="false">IF(OR(ISBLANK($C333),$AL333&lt;&gt;TRUE()),"",IF(ISBLANK(H333),Constants!$B$28,MAX(0,H333)))</f>
        <v/>
      </c>
      <c r="AO333" s="117" t="str">
        <f aca="false">IF(OR(ISBLANK($C333),$AL333&lt;&gt;TRUE()),"",IF(J333=Constants!$B$7,TRUE(),IF(J333=Constants!$B$8,FALSE(),TRUE())))</f>
        <v/>
      </c>
      <c r="AP333" s="117" t="str">
        <f aca="false">IF(OR(ISBLANK($C333),$AL333&lt;&gt;TRUE()),"",IF(I333=Constants!$B$7,TRUE(),IF(I333=Constants!$B$8,FALSE(),TRUE())))</f>
        <v/>
      </c>
      <c r="AQ333" s="117" t="str">
        <f aca="false">IF(OR(ISBLANK($C333),$AL333&lt;&gt;TRUE()),"",IF(K333=Constants!$B$33,TRUE(),IF(K333=Constants!$B$34,FALSE(),IF(AND(ISNUMBER(O333),OR(ISBLANK(N333),N333=0)),TRUE(),IF(AND(ISBLANK(O333),ISNUMBER(N333),N333&lt;&gt;0),FALSE(),"")))))</f>
        <v/>
      </c>
      <c r="AR333" s="117" t="str">
        <f aca="false">IF(OR(ISBLANK($C333),$AL333&lt;&gt;TRUE()),"",IF(ISBLANK(L333),Constants!$B$35,MAX(0,MIN(Constants!$B$31,L333))))</f>
        <v/>
      </c>
      <c r="AS333" s="117" t="str">
        <f aca="false">IF(OR(ISBLANK($C333),$AL333&lt;&gt;TRUE()),"",IF(ISBLANK(M333),Constants!$B$35,MAX(0,MIN(Constants!$B$32,M333))))</f>
        <v/>
      </c>
      <c r="AT333" s="117" t="str">
        <f aca="false">IF(ISBLANK($C333),"",COUNTA($P333:$X333)&gt;0)</f>
        <v/>
      </c>
      <c r="AU333" s="117" t="str">
        <f aca="false">IF(OR(ISBLANK($C333),$AT333&lt;&gt;TRUE()),"",IF(ISBLANK(P333),Constants!$B$27,MAX(0,P333)))</f>
        <v/>
      </c>
      <c r="AV333" s="117" t="str">
        <f aca="false">IF(OR(ISBLANK($C333),$AT333&lt;&gt;TRUE()),"",IF(ISBLANK(Q333),Constants!$B$28,MAX(0,Q333)))</f>
        <v/>
      </c>
      <c r="AW333" s="117" t="str">
        <f aca="false">IF(OR(ISBLANK($C333),$AT333&lt;&gt;TRUE()),"",IF(S333=Constants!$B$7,TRUE(),IF(S333=Constants!$B$8,FALSE(),TRUE())))</f>
        <v/>
      </c>
      <c r="AX333" s="117" t="str">
        <f aca="false">IF(OR(ISBLANK($C333),$AT333&lt;&gt;TRUE()),"",IF(R333=Constants!$B$7,TRUE(),IF(R333=Constants!$B$8,FALSE(),TRUE())))</f>
        <v/>
      </c>
      <c r="AY333" s="117" t="str">
        <f aca="false">IF(OR(ISBLANK($C333),$AT333&lt;&gt;TRUE()),"",IF(T333=Constants!$B$33,TRUE(),IF(T333=Constants!$B$34,FALSE(),IF(AND(ISNUMBER(X333),OR(ISBLANK(W333),W333=0)),TRUE(),IF(AND(ISBLANK(X333),ISNUMBER(W333),W333&lt;&gt;0),FALSE(),"")))))</f>
        <v/>
      </c>
      <c r="AZ333" s="117" t="str">
        <f aca="false">IF(OR(ISBLANK($C333),$AT333&lt;&gt;TRUE()),"",IF(ISBLANK(U333),Constants!$B$35,MAX(0,MIN(Constants!$B$31,U333))))</f>
        <v/>
      </c>
      <c r="BA333" s="117" t="str">
        <f aca="false">IF(OR(ISBLANK($C333),$AT333&lt;&gt;TRUE()),"",IF(ISBLANK(V333),Constants!$B$35,MAX(0,MIN(Constants!$B$32,V333))))</f>
        <v/>
      </c>
      <c r="BB333" s="117" t="str">
        <f aca="false">IF(ISBLANK($C333),"",COUNTA($Y333:$AG333)&gt;0)</f>
        <v/>
      </c>
      <c r="BC333" s="117" t="str">
        <f aca="false">IF(OR(ISBLANK($C333),$BB333&lt;&gt;TRUE()),"",IF(ISBLANK(Y333),Constants!$B$27,MAX(0,Y333)))</f>
        <v/>
      </c>
      <c r="BD333" s="117" t="str">
        <f aca="false">IF(OR(ISBLANK($C333),$BB333&lt;&gt;TRUE()),"",IF(ISBLANK(Z333),Constants!$B$28,MAX(0,Z333)))</f>
        <v/>
      </c>
      <c r="BE333" s="117" t="str">
        <f aca="false">IF(OR(ISBLANK($C333),$BB333&lt;&gt;TRUE()),"",IF(AB333=Constants!$B$7,TRUE(),IF(AB333=Constants!$B$8,FALSE(),TRUE())))</f>
        <v/>
      </c>
      <c r="BF333" s="117" t="str">
        <f aca="false">IF(OR(ISBLANK($C333),$BB333&lt;&gt;TRUE()),"",IF(AA333=Constants!$B$7,TRUE(),IF(AA333=Constants!$B$8,FALSE(),TRUE())))</f>
        <v/>
      </c>
      <c r="BG333" s="117" t="str">
        <f aca="false">IF(OR(ISBLANK($C333),$BB333&lt;&gt;TRUE()),"",IF(AC333=Constants!$B$33,TRUE(),IF(AC333=Constants!$B$34,FALSE(),IF(AND(ISNUMBER(AG333),OR(ISBLANK(AF333),AF333=0)),TRUE(),IF(AND(ISBLANK(AG333),ISNUMBER(AF333),AF333&lt;&gt;0),FALSE(),"")))))</f>
        <v/>
      </c>
      <c r="BH333" s="117" t="str">
        <f aca="false">IF(OR(ISBLANK($C333),$BB333&lt;&gt;TRUE()),"",IF(ISBLANK(AD333),Constants!$B$35,MAX(0,MIN(Constants!$B$31,AD333))))</f>
        <v/>
      </c>
      <c r="BI333" s="117" t="str">
        <f aca="false">IF(OR(ISBLANK($C333),$BB333&lt;&gt;TRUE()),"",IF(ISBLANK(AE333),Constants!$B$35,MAX(0,MIN(Constants!$B$32,AE333))))</f>
        <v/>
      </c>
      <c r="BJ333" s="118" t="str">
        <f aca="false">IF(ISBLANK($C333),
  "",
IF(AH333=Constants!$B$7,
  TRUE(),
IF(AH333=Constants!$B$8,
  FALSE(),
  FALSE()
)))</f>
        <v/>
      </c>
      <c r="BK333" s="117" t="str">
        <f aca="false">IF(ISBLANK($C333),"",IF($BJ333,Constants!$B$9,IF(COUNTA($E333:$AH333)=0,Constants!$B$10,IF(NOT($AK333),Constants!$B$11,IF(AND(NOT(ISNUMBER($BM333)),COUNTA($O333,$X333,$AG333)&gt;0),Constants!$B$13,Constants!$B$12)))))</f>
        <v/>
      </c>
      <c r="BL333" s="117" t="str">
        <f aca="false">IF(ISBLANK($C333),"",IF($BK333&lt;&gt;Constants!$B$12,$BK333,Constants!$B$4))</f>
        <v/>
      </c>
      <c r="BM333" s="116" t="str">
        <f aca="false">IF(OR(ISBLANK($D$8), NOT(ISNUMBER($D$8))), Constants!$B$17,$D$8)</f>
        <v>ERROR: Set Target Time in cell D8</v>
      </c>
      <c r="BN333" s="119" t="str">
        <f aca="false">IF(OR($BK333&lt;&gt;Constants!$B$12,$AL333&lt;&gt;TRUE()),"",IF(NOT($AO333),TRUE(),IF($AQ333="","",$AQ333)))</f>
        <v/>
      </c>
      <c r="BO333" s="120" t="n">
        <f aca="false">IF(BN333="",FALSE(),IF(NOT($AO333),TRUE(),IF($AQ333,ISNUMBER(O333),ISNUMBER(N333))))</f>
        <v>0</v>
      </c>
      <c r="BP333" s="121" t="str">
        <f aca="false">IF(BO333,IF($AJ333,1,Constants!$B$22)*POWER(Constants!$B$23,MAX($AM333,0))*POWER(Constants!$B$24,MAX($AN333,0)),"")</f>
        <v/>
      </c>
      <c r="BQ333" s="117" t="str">
        <f aca="false">IF(OR($BK333&lt;&gt;Constants!$B$12,NOT($BO333)),"",IF(NOT($AO333),0,Constants!$B$19*IF($AQ333,1,MAX(0,MIN(1,(Constants!$B$20-N333)/Constants!$B$20)))))</f>
        <v/>
      </c>
      <c r="BR333" s="117" t="str">
        <f aca="false">IF(BQ333="","",BQ333*IF($AP333,1,Constants!$B$25)*BP333)</f>
        <v/>
      </c>
      <c r="BS333" s="117" t="str">
        <f aca="false">IF(OR($BK333&lt;&gt;Constants!$B$12,NOT($BO333)),"",IF(NOT($AO333),0,IF(NOT($AQ333),0,MAX(0,Constants!$B$21*(1-ABS(O333-$BM333)/$BM333)))))</f>
        <v/>
      </c>
      <c r="BT333" s="117" t="str">
        <f aca="false">IF(BS333="","",BS333*BP333)</f>
        <v/>
      </c>
      <c r="BU333" s="117" t="str">
        <f aca="false">IF(OR($BK333&lt;&gt;Constants!$B$12,NOT($BO333)),"",IF(OR(NOT($AO333),NOT($AP333)),0,MIN(Constants!$B$18,(Constants!$B$29*$AR333+Constants!$B$30*$AS333)*IF($AQ333,1,MAX(0,MIN(1,(Constants!$B$20-N333)/Constants!$B$20))))))</f>
        <v/>
      </c>
      <c r="BV333" s="117" t="str">
        <f aca="false">IF(BU333="","",BU333*BP333)</f>
        <v/>
      </c>
      <c r="BW333" s="122" t="str">
        <f aca="false">IF(OR($BK333&lt;&gt;Constants!$B$12,NOT($BO333)),"",BR333+BT333+BV333)</f>
        <v/>
      </c>
      <c r="BX333" s="119" t="str">
        <f aca="false">IF(OR($BK333&lt;&gt;Constants!$B$12,$AT333&lt;&gt;TRUE()),"",IF(NOT($AW333),TRUE(),IF($AY333="","",$AY333)))</f>
        <v/>
      </c>
      <c r="BY333" s="120" t="n">
        <f aca="false">IF(BX333="",FALSE(),IF(NOT($AW333),TRUE(),IF($AY333,ISNUMBER(X333),ISNUMBER(W333))))</f>
        <v>0</v>
      </c>
      <c r="BZ333" s="121" t="str">
        <f aca="false">IF(BY333,IF($AJ333,1,Constants!$B$22)*POWER(Constants!$B$23,MAX($AU333,0))*POWER(Constants!$B$24,MAX($AV333,0)),"")</f>
        <v/>
      </c>
      <c r="CA333" s="117" t="str">
        <f aca="false">IF(OR($BK333&lt;&gt;Constants!$B$12,NOT($BY333)),"",IF(NOT($AW333),0,Constants!$B$19*IF($AY333,1,MAX(0,MIN(1,(Constants!$B$20-W333)/Constants!$B$20)))))</f>
        <v/>
      </c>
      <c r="CB333" s="117" t="str">
        <f aca="false">IF(CA333="","",CA333*IF($AX333,1,Constants!$B$25)*BZ333)</f>
        <v/>
      </c>
      <c r="CC333" s="117" t="str">
        <f aca="false">IF(OR($BK333&lt;&gt;Constants!$B$12,NOT($BY333)),"",IF(NOT($AW333),0,IF(NOT($AY333),0,MAX(0,Constants!$B$21*(1-ABS(X333-$BM333)/$BM333)))))</f>
        <v/>
      </c>
      <c r="CD333" s="117" t="str">
        <f aca="false">IF(CC333="","",CC333*BZ333)</f>
        <v/>
      </c>
      <c r="CE333" s="117" t="str">
        <f aca="false">IF(OR($BK333&lt;&gt;Constants!$B$12,NOT($BY333)),"",IF(OR(NOT($AW333),NOT($AX333)),0,MIN(Constants!$B$18,(Constants!$B$29*$AZ333+Constants!$B$30*$BA333)*IF($AY333,1,MAX(0,MIN(1,(Constants!$B$20-W333)/Constants!$B$20))))))</f>
        <v/>
      </c>
      <c r="CF333" s="117" t="str">
        <f aca="false">IF(CE333="","",CE333*BZ333)</f>
        <v/>
      </c>
      <c r="CG333" s="122" t="str">
        <f aca="false">IF(OR($BK333&lt;&gt;Constants!$B$12,NOT($BY333)),"",CB333+CD333+CF333)</f>
        <v/>
      </c>
      <c r="CH333" s="119" t="n">
        <f aca="false">IF(OR(BN333="",BX333=""),TRUE(),BN333&lt;&gt;BX333)</f>
        <v>1</v>
      </c>
      <c r="CI333" s="117" t="str">
        <f aca="false">IF(OR($BK333&lt;&gt;Constants!$B$12,$BB333&lt;&gt;TRUE(),NOT($CH333)),"",IF(NOT($BE333),TRUE(),IF($BG333="","",$BG333)))</f>
        <v/>
      </c>
      <c r="CJ333" s="120" t="n">
        <f aca="false">IF(CI333="",FALSE(),IF(NOT($BE333),TRUE(),IF($BG333,ISNUMBER(AG333),ISNUMBER(AF333))))</f>
        <v>0</v>
      </c>
      <c r="CK333" s="121" t="str">
        <f aca="false">IF(CJ333,IF($AJ333,1,Constants!$B$22)*POWER(Constants!$B$23,MAX($BC333,0))*POWER(Constants!$B$24,MAX($BD333,0)),"")</f>
        <v/>
      </c>
      <c r="CL333" s="117" t="str">
        <f aca="false">IF(OR($BK333&lt;&gt;Constants!$B$12,NOT($CJ333)),"",IF(NOT($BE333),0,Constants!$B$19*IF($BG333,1,MAX(0,MIN(1,(Constants!$B$20-AF333)/Constants!$B$20)))))</f>
        <v/>
      </c>
      <c r="CM333" s="117" t="str">
        <f aca="false">IF(CL333="","",CL333*IF($BF333,1,Constants!$B$25)*CK333)</f>
        <v/>
      </c>
      <c r="CN333" s="117" t="str">
        <f aca="false">IF(OR($BK333&lt;&gt;Constants!$B$12,NOT($CJ333)),"",IF(NOT($BE333),0,IF(NOT($BG333),0,MAX(0,Constants!$B$21*(1-ABS(AG333-$BM333)/$BM333)))))</f>
        <v/>
      </c>
      <c r="CO333" s="117" t="str">
        <f aca="false">IF(CN333="","",CN333*CK333)</f>
        <v/>
      </c>
      <c r="CP333" s="117" t="str">
        <f aca="false">IF(OR($BK333&lt;&gt;Constants!$B$12,NOT($CJ333)),"",IF(OR(NOT($BE333),NOT($BF333)),0,MIN(Constants!$B$18,(Constants!$B$29*$BH333+Constants!$B$30*$BI333)*IF($BG333,1,MAX(0,MIN(1,(Constants!$B$20-AF333)/Constants!$B$20))))))</f>
        <v/>
      </c>
      <c r="CQ333" s="117" t="str">
        <f aca="false">IF(CP333="","",CP333*CK333)</f>
        <v/>
      </c>
      <c r="CR333" s="122" t="str">
        <f aca="false">IF(OR($BK333&lt;&gt;Constants!$B$12,NOT($CJ333)),"",CM333+CO333+CQ333)</f>
        <v/>
      </c>
      <c r="CS333" s="116" t="str">
        <f aca="false">IF(OR($BK333&lt;&gt;Constants!$B$12,ISBLANK($C333)),"",BW333)</f>
        <v/>
      </c>
      <c r="CT333" s="117" t="str">
        <f aca="false">IF(OR($BK333&lt;&gt;Constants!$B$12,ISBLANK($C333)),"",CG333)</f>
        <v/>
      </c>
      <c r="CU333" s="118" t="str">
        <f aca="false">IF(OR($BK333&lt;&gt;Constants!$B$12,ISBLANK($C333)),"",CR333)</f>
        <v/>
      </c>
      <c r="CV333" s="117" t="str">
        <f aca="false">IF(OR($BK333&lt;&gt;Constants!$B$12,ISBLANK($C333)),"",IF(COUNT(CS333:CU333)=0,0,MAX(CS333:CU333)))</f>
        <v/>
      </c>
      <c r="CW333" s="117" t="str">
        <f aca="false">IF($BK333&lt;&gt;Constants!$B$12,"",CV333)</f>
        <v/>
      </c>
      <c r="CX333" s="117" t="str">
        <f aca="false">IF(ISNUMBER(CW333), RANK(CW333,$CW$11:$CW$510), "")</f>
        <v/>
      </c>
      <c r="CY333" s="116" t="str">
        <f aca="false">IF(OR($BK333&lt;&gt;Constants!$B$12,ISBLANK($C333)),"",MAX(BT333,CD333,CO333))</f>
        <v/>
      </c>
      <c r="CZ333" s="117" t="str">
        <f aca="false">IF(ISNUMBER(CY333), RANK(CY333,CY$11:CY$510), "")</f>
        <v/>
      </c>
      <c r="DA333" s="117" t="str">
        <f aca="false">IF(OR($BK333&lt;&gt;Constants!$B$12,ISBLANK($C333)),"",MAX(AM333,AU333,IF($CH333,BC333,0)))</f>
        <v/>
      </c>
      <c r="DB333" s="117" t="str">
        <f aca="false">IF(ISNUMBER(DA333), RANK(DA333,DA$11:DA$510,1), "")</f>
        <v/>
      </c>
      <c r="DC333" s="117" t="str">
        <f aca="false">IF(OR($BK333&lt;&gt;Constants!$B$12,ISBLANK($C333)),"",MAX(BV333,CF333,CQ333))</f>
        <v/>
      </c>
      <c r="DD333" s="117" t="str">
        <f aca="false">IF(ISNUMBER(DC333),RANK(DC333,DC$11:DC$510),"")</f>
        <v/>
      </c>
      <c r="DE333" s="123" t="str">
        <f aca="false">IFERROR(IF(OR($BK333&lt;&gt;Constants!$B$12, ISBLANK($C333)),"",LARGE(CS333:CU333,2)), 0)</f>
        <v/>
      </c>
      <c r="DF333" s="118" t="str">
        <f aca="false">IF(ISNUMBER(DE333), RANK(DE333,DE$11:DE$510), "")</f>
        <v/>
      </c>
      <c r="DG333" s="117" t="str">
        <f aca="false">IF(ISBLANK($C333),"",IF(BK333=Constants!$B$12,RANK($CX333, $CX$11:$CX$510, 1)+
SUMPRODUCT(--($CX$11:$CX$510=$CX333),--($CZ333&gt;$CZ$11:$CZ$510))+
SUMPRODUCT(--($CX$11:$CX$510=$CX333),--($CZ333=$CZ$11:$CZ$510),--($DB333&gt;$DB$11:$DB$510))+
SUMPRODUCT(--($CX$11:$CX$510=$CX333),--($CZ333=$CZ$11:$CZ$510),--($DB333=$DB$11:$DB$510), --($DD333&gt;$DD$11:$DD$510))+
SUMPRODUCT(--($CX$11:$CX$510=$CX333),--($CZ333=$CZ$11:$CZ$510),--($DB333=$DB$11:$DB$510), --($DD333=$DD$11:$DD$510), --($DF333&gt;$DF$11:$DF$510))
,BK333)
)</f>
        <v/>
      </c>
      <c r="DH333" s="117" t="str">
        <f aca="false">IF(ISBLANK(C333),"",IF(BK333&lt;&gt;Constants!$B$12, BK333, CX333-DG333))</f>
        <v/>
      </c>
      <c r="DI333" s="118"/>
      <c r="DJ333" s="124"/>
      <c r="DK333" s="125" t="str">
        <f aca="false">IF(ISBLANK($C333),"",IF($BK333=Constants!$B$13,$BM333,""))</f>
        <v/>
      </c>
      <c r="DL333" s="124" t="str">
        <f aca="false">IF(ISBLANK($C333),"",IF($BK333&lt;&gt;Constants!$B$12,"",IF(COUNT($CS333:$CU333)=0,"",MATCH($CV333,$CS333:$CU333,0))))</f>
        <v/>
      </c>
      <c r="DM333" s="126" t="str">
        <f aca="false">IF(ISNUMBER($DL333),CHOOSE($DL333,$BR333,$CB333,$CM333),"")</f>
        <v/>
      </c>
      <c r="DN333" s="126" t="str">
        <f aca="false">IF(ISNUMBER($DL333),CHOOSE($DL333,$BT333,$CD333,$CO333),"")</f>
        <v/>
      </c>
      <c r="DO333" s="126" t="str">
        <f aca="false">IF(ISNUMBER($DL333),CHOOSE($DL333,$BV333,$CF333,$CQ333),"")</f>
        <v/>
      </c>
      <c r="DP333" s="127" t="str">
        <f aca="false">IF(ISBLANK(C333),"",IF(BK333&lt;&gt;Constants!$B$12, BK333 ,CW333))</f>
        <v/>
      </c>
      <c r="DQ333" s="128" t="str">
        <f aca="false">IF(ISBLANK($C333),"",IF($BK333&lt;&gt;Constants!$B$12,$BK333,$BL333))</f>
        <v/>
      </c>
      <c r="DR333" s="128" t="str">
        <f aca="false">IF(ISBLANK(C333),"",DH333)</f>
        <v/>
      </c>
      <c r="DS333" s="128" t="str">
        <f aca="false">IF(ISBLANK(C333),"",DG333)</f>
        <v/>
      </c>
      <c r="DT333" s="129" t="str">
        <f aca="false">IF(ISBLANK(C333),
  "",
IF(DS333=Constants!$B$9,COUNTA($C$11:$C510)+2,IF(DS333=Constants!$B$10,COUNTA($C$11:$C510)+1,IF(DS333=Constants!$B$11,COUNTA($C$11:$C510),DS333))))</f>
        <v/>
      </c>
      <c r="DU333" s="3"/>
      <c r="DV333" s="130" t="n">
        <f aca="false">IF(OR(ISNUMBER(DS333),DS333="DQ",DS333="P",DS333="NS"),
    1,
    0
)</f>
        <v>0</v>
      </c>
      <c r="DW333" s="130" t="n">
        <v>323</v>
      </c>
      <c r="DX333" s="130" t="str">
        <f aca="false">IF(ISBLANK($C333),"",IF(ISNUMBER(DT333),DT333+ROW($B333)/1000,""))</f>
        <v/>
      </c>
      <c r="DY333" s="130" t="str">
        <f aca="false">IF(ISNUMBER(DX333), RANK(DX333,DX$11:DX$510,1), "")</f>
        <v/>
      </c>
      <c r="DZ333" s="130" t="str">
        <f aca="false">IF(ISBLANK($C333),
    "",
    $B333
)</f>
        <v/>
      </c>
      <c r="EA333" s="130" t="str">
        <f aca="false">IF(ISBLANK($C333),
    "",
    $C333
)</f>
        <v/>
      </c>
      <c r="EB333" s="130" t="str">
        <f aca="false">IF(ISBLANK($C333),
    "",
    $D333
)</f>
        <v/>
      </c>
      <c r="EC333" s="130" t="str">
        <f aca="false">IF(ISBLANK($C333),"",$DQ333)</f>
        <v/>
      </c>
      <c r="ED333" s="131" t="str">
        <f aca="false">DP333</f>
        <v/>
      </c>
      <c r="EE333" s="130" t="str">
        <f aca="false">IF(ISBLANK($C333),
    "",
    DS333
)</f>
        <v/>
      </c>
      <c r="EF333" s="132" t="str">
        <f aca="false">IF(DW333&gt;DV$10,
    "",
    VLOOKUP(DW333,DY$11:EE831,7,FALSE())
)</f>
        <v/>
      </c>
      <c r="EG333" s="133" t="str">
        <f aca="false">IF(DW333&gt;DV$10,
    "",
    VLOOKUP(DW333,DY$11:EE831,2,FALSE())
)</f>
        <v/>
      </c>
      <c r="EH333" s="133" t="str">
        <f aca="false">IF(DW333&gt;DV$10,
    "",
    VLOOKUP(DW333,DY$11:EE831,3,FALSE())
)</f>
        <v/>
      </c>
      <c r="EI333" s="133" t="str">
        <f aca="false">IF(DW333&gt;DV$10,
    "",
    VLOOKUP(DW333,DY$11:EE831,4,FALSE())
)</f>
        <v/>
      </c>
      <c r="EJ333" s="134" t="str">
        <f aca="false">IF(DW333&gt;DV$10,
    "",
    VLOOKUP(DW333,DY$11:EE831,6,FALSE())
)</f>
        <v/>
      </c>
      <c r="EK333" s="59"/>
    </row>
    <row r="334" customFormat="false" ht="15.75" hidden="false" customHeight="false" outlineLevel="0" collapsed="false">
      <c r="A334" s="3"/>
      <c r="B334" s="153"/>
      <c r="C334" s="154"/>
      <c r="D334" s="135"/>
      <c r="E334" s="158"/>
      <c r="F334" s="137"/>
      <c r="G334" s="137"/>
      <c r="H334" s="138"/>
      <c r="I334" s="139"/>
      <c r="J334" s="140"/>
      <c r="K334" s="140"/>
      <c r="L334" s="140"/>
      <c r="M334" s="140"/>
      <c r="N334" s="141"/>
      <c r="O334" s="142"/>
      <c r="P334" s="137"/>
      <c r="Q334" s="138"/>
      <c r="R334" s="139"/>
      <c r="S334" s="140"/>
      <c r="T334" s="140"/>
      <c r="U334" s="140"/>
      <c r="V334" s="140"/>
      <c r="W334" s="141"/>
      <c r="X334" s="142"/>
      <c r="Y334" s="137"/>
      <c r="Z334" s="138"/>
      <c r="AA334" s="139"/>
      <c r="AB334" s="140"/>
      <c r="AC334" s="140"/>
      <c r="AD334" s="140"/>
      <c r="AE334" s="140"/>
      <c r="AF334" s="141"/>
      <c r="AG334" s="143"/>
      <c r="AH334" s="139"/>
      <c r="AI334" s="116"/>
      <c r="AJ334" s="116" t="str">
        <f aca="false">IF(ISBLANK($C334),
  "",
IF(E334=Constants!$B$7,
  TRUE(),
IF(E334=Constants!$B$8,
  FALSE(),
  TRUE()
)))</f>
        <v/>
      </c>
      <c r="AK334" s="117" t="str">
        <f aca="false">IF(ISBLANK($C334),"",IF(F334=Constants!$B$8,FALSE(),TRUE()))</f>
        <v/>
      </c>
      <c r="AL334" s="117" t="str">
        <f aca="false">IF(ISBLANK($C334),"",COUNTA($G334:$O334)&gt;0)</f>
        <v/>
      </c>
      <c r="AM334" s="117" t="str">
        <f aca="false">IF(OR(ISBLANK($C334),$AL334&lt;&gt;TRUE()),"",IF(ISBLANK(G334),Constants!$B$27,MAX(0,G334)))</f>
        <v/>
      </c>
      <c r="AN334" s="117" t="str">
        <f aca="false">IF(OR(ISBLANK($C334),$AL334&lt;&gt;TRUE()),"",IF(ISBLANK(H334),Constants!$B$28,MAX(0,H334)))</f>
        <v/>
      </c>
      <c r="AO334" s="117" t="str">
        <f aca="false">IF(OR(ISBLANK($C334),$AL334&lt;&gt;TRUE()),"",IF(J334=Constants!$B$7,TRUE(),IF(J334=Constants!$B$8,FALSE(),TRUE())))</f>
        <v/>
      </c>
      <c r="AP334" s="117" t="str">
        <f aca="false">IF(OR(ISBLANK($C334),$AL334&lt;&gt;TRUE()),"",IF(I334=Constants!$B$7,TRUE(),IF(I334=Constants!$B$8,FALSE(),TRUE())))</f>
        <v/>
      </c>
      <c r="AQ334" s="117" t="str">
        <f aca="false">IF(OR(ISBLANK($C334),$AL334&lt;&gt;TRUE()),"",IF(K334=Constants!$B$33,TRUE(),IF(K334=Constants!$B$34,FALSE(),IF(AND(ISNUMBER(O334),OR(ISBLANK(N334),N334=0)),TRUE(),IF(AND(ISBLANK(O334),ISNUMBER(N334),N334&lt;&gt;0),FALSE(),"")))))</f>
        <v/>
      </c>
      <c r="AR334" s="117" t="str">
        <f aca="false">IF(OR(ISBLANK($C334),$AL334&lt;&gt;TRUE()),"",IF(ISBLANK(L334),Constants!$B$35,MAX(0,MIN(Constants!$B$31,L334))))</f>
        <v/>
      </c>
      <c r="AS334" s="117" t="str">
        <f aca="false">IF(OR(ISBLANK($C334),$AL334&lt;&gt;TRUE()),"",IF(ISBLANK(M334),Constants!$B$35,MAX(0,MIN(Constants!$B$32,M334))))</f>
        <v/>
      </c>
      <c r="AT334" s="117" t="str">
        <f aca="false">IF(ISBLANK($C334),"",COUNTA($P334:$X334)&gt;0)</f>
        <v/>
      </c>
      <c r="AU334" s="117" t="str">
        <f aca="false">IF(OR(ISBLANK($C334),$AT334&lt;&gt;TRUE()),"",IF(ISBLANK(P334),Constants!$B$27,MAX(0,P334)))</f>
        <v/>
      </c>
      <c r="AV334" s="117" t="str">
        <f aca="false">IF(OR(ISBLANK($C334),$AT334&lt;&gt;TRUE()),"",IF(ISBLANK(Q334),Constants!$B$28,MAX(0,Q334)))</f>
        <v/>
      </c>
      <c r="AW334" s="117" t="str">
        <f aca="false">IF(OR(ISBLANK($C334),$AT334&lt;&gt;TRUE()),"",IF(S334=Constants!$B$7,TRUE(),IF(S334=Constants!$B$8,FALSE(),TRUE())))</f>
        <v/>
      </c>
      <c r="AX334" s="117" t="str">
        <f aca="false">IF(OR(ISBLANK($C334),$AT334&lt;&gt;TRUE()),"",IF(R334=Constants!$B$7,TRUE(),IF(R334=Constants!$B$8,FALSE(),TRUE())))</f>
        <v/>
      </c>
      <c r="AY334" s="117" t="str">
        <f aca="false">IF(OR(ISBLANK($C334),$AT334&lt;&gt;TRUE()),"",IF(T334=Constants!$B$33,TRUE(),IF(T334=Constants!$B$34,FALSE(),IF(AND(ISNUMBER(X334),OR(ISBLANK(W334),W334=0)),TRUE(),IF(AND(ISBLANK(X334),ISNUMBER(W334),W334&lt;&gt;0),FALSE(),"")))))</f>
        <v/>
      </c>
      <c r="AZ334" s="117" t="str">
        <f aca="false">IF(OR(ISBLANK($C334),$AT334&lt;&gt;TRUE()),"",IF(ISBLANK(U334),Constants!$B$35,MAX(0,MIN(Constants!$B$31,U334))))</f>
        <v/>
      </c>
      <c r="BA334" s="117" t="str">
        <f aca="false">IF(OR(ISBLANK($C334),$AT334&lt;&gt;TRUE()),"",IF(ISBLANK(V334),Constants!$B$35,MAX(0,MIN(Constants!$B$32,V334))))</f>
        <v/>
      </c>
      <c r="BB334" s="117" t="str">
        <f aca="false">IF(ISBLANK($C334),"",COUNTA($Y334:$AG334)&gt;0)</f>
        <v/>
      </c>
      <c r="BC334" s="117" t="str">
        <f aca="false">IF(OR(ISBLANK($C334),$BB334&lt;&gt;TRUE()),"",IF(ISBLANK(Y334),Constants!$B$27,MAX(0,Y334)))</f>
        <v/>
      </c>
      <c r="BD334" s="117" t="str">
        <f aca="false">IF(OR(ISBLANK($C334),$BB334&lt;&gt;TRUE()),"",IF(ISBLANK(Z334),Constants!$B$28,MAX(0,Z334)))</f>
        <v/>
      </c>
      <c r="BE334" s="117" t="str">
        <f aca="false">IF(OR(ISBLANK($C334),$BB334&lt;&gt;TRUE()),"",IF(AB334=Constants!$B$7,TRUE(),IF(AB334=Constants!$B$8,FALSE(),TRUE())))</f>
        <v/>
      </c>
      <c r="BF334" s="117" t="str">
        <f aca="false">IF(OR(ISBLANK($C334),$BB334&lt;&gt;TRUE()),"",IF(AA334=Constants!$B$7,TRUE(),IF(AA334=Constants!$B$8,FALSE(),TRUE())))</f>
        <v/>
      </c>
      <c r="BG334" s="117" t="str">
        <f aca="false">IF(OR(ISBLANK($C334),$BB334&lt;&gt;TRUE()),"",IF(AC334=Constants!$B$33,TRUE(),IF(AC334=Constants!$B$34,FALSE(),IF(AND(ISNUMBER(AG334),OR(ISBLANK(AF334),AF334=0)),TRUE(),IF(AND(ISBLANK(AG334),ISNUMBER(AF334),AF334&lt;&gt;0),FALSE(),"")))))</f>
        <v/>
      </c>
      <c r="BH334" s="117" t="str">
        <f aca="false">IF(OR(ISBLANK($C334),$BB334&lt;&gt;TRUE()),"",IF(ISBLANK(AD334),Constants!$B$35,MAX(0,MIN(Constants!$B$31,AD334))))</f>
        <v/>
      </c>
      <c r="BI334" s="117" t="str">
        <f aca="false">IF(OR(ISBLANK($C334),$BB334&lt;&gt;TRUE()),"",IF(ISBLANK(AE334),Constants!$B$35,MAX(0,MIN(Constants!$B$32,AE334))))</f>
        <v/>
      </c>
      <c r="BJ334" s="118" t="str">
        <f aca="false">IF(ISBLANK($C334),
  "",
IF(AH334=Constants!$B$7,
  TRUE(),
IF(AH334=Constants!$B$8,
  FALSE(),
  FALSE()
)))</f>
        <v/>
      </c>
      <c r="BK334" s="117" t="str">
        <f aca="false">IF(ISBLANK($C334),"",IF($BJ334,Constants!$B$9,IF(COUNTA($E334:$AH334)=0,Constants!$B$10,IF(NOT($AK334),Constants!$B$11,IF(AND(NOT(ISNUMBER($BM334)),COUNTA($O334,$X334,$AG334)&gt;0),Constants!$B$13,Constants!$B$12)))))</f>
        <v/>
      </c>
      <c r="BL334" s="117" t="str">
        <f aca="false">IF(ISBLANK($C334),"",IF($BK334&lt;&gt;Constants!$B$12,$BK334,Constants!$B$4))</f>
        <v/>
      </c>
      <c r="BM334" s="116" t="str">
        <f aca="false">IF(OR(ISBLANK($D$8), NOT(ISNUMBER($D$8))), Constants!$B$17,$D$8)</f>
        <v>ERROR: Set Target Time in cell D8</v>
      </c>
      <c r="BN334" s="119" t="str">
        <f aca="false">IF(OR($BK334&lt;&gt;Constants!$B$12,$AL334&lt;&gt;TRUE()),"",IF(NOT($AO334),TRUE(),IF($AQ334="","",$AQ334)))</f>
        <v/>
      </c>
      <c r="BO334" s="120" t="n">
        <f aca="false">IF(BN334="",FALSE(),IF(NOT($AO334),TRUE(),IF($AQ334,ISNUMBER(O334),ISNUMBER(N334))))</f>
        <v>0</v>
      </c>
      <c r="BP334" s="121" t="str">
        <f aca="false">IF(BO334,IF($AJ334,1,Constants!$B$22)*POWER(Constants!$B$23,MAX($AM334,0))*POWER(Constants!$B$24,MAX($AN334,0)),"")</f>
        <v/>
      </c>
      <c r="BQ334" s="117" t="str">
        <f aca="false">IF(OR($BK334&lt;&gt;Constants!$B$12,NOT($BO334)),"",IF(NOT($AO334),0,Constants!$B$19*IF($AQ334,1,MAX(0,MIN(1,(Constants!$B$20-N334)/Constants!$B$20)))))</f>
        <v/>
      </c>
      <c r="BR334" s="117" t="str">
        <f aca="false">IF(BQ334="","",BQ334*IF($AP334,1,Constants!$B$25)*BP334)</f>
        <v/>
      </c>
      <c r="BS334" s="117" t="str">
        <f aca="false">IF(OR($BK334&lt;&gt;Constants!$B$12,NOT($BO334)),"",IF(NOT($AO334),0,IF(NOT($AQ334),0,MAX(0,Constants!$B$21*(1-ABS(O334-$BM334)/$BM334)))))</f>
        <v/>
      </c>
      <c r="BT334" s="117" t="str">
        <f aca="false">IF(BS334="","",BS334*BP334)</f>
        <v/>
      </c>
      <c r="BU334" s="117" t="str">
        <f aca="false">IF(OR($BK334&lt;&gt;Constants!$B$12,NOT($BO334)),"",IF(OR(NOT($AO334),NOT($AP334)),0,MIN(Constants!$B$18,(Constants!$B$29*$AR334+Constants!$B$30*$AS334)*IF($AQ334,1,MAX(0,MIN(1,(Constants!$B$20-N334)/Constants!$B$20))))))</f>
        <v/>
      </c>
      <c r="BV334" s="117" t="str">
        <f aca="false">IF(BU334="","",BU334*BP334)</f>
        <v/>
      </c>
      <c r="BW334" s="122" t="str">
        <f aca="false">IF(OR($BK334&lt;&gt;Constants!$B$12,NOT($BO334)),"",BR334+BT334+BV334)</f>
        <v/>
      </c>
      <c r="BX334" s="119" t="str">
        <f aca="false">IF(OR($BK334&lt;&gt;Constants!$B$12,$AT334&lt;&gt;TRUE()),"",IF(NOT($AW334),TRUE(),IF($AY334="","",$AY334)))</f>
        <v/>
      </c>
      <c r="BY334" s="120" t="n">
        <f aca="false">IF(BX334="",FALSE(),IF(NOT($AW334),TRUE(),IF($AY334,ISNUMBER(X334),ISNUMBER(W334))))</f>
        <v>0</v>
      </c>
      <c r="BZ334" s="121" t="str">
        <f aca="false">IF(BY334,IF($AJ334,1,Constants!$B$22)*POWER(Constants!$B$23,MAX($AU334,0))*POWER(Constants!$B$24,MAX($AV334,0)),"")</f>
        <v/>
      </c>
      <c r="CA334" s="117" t="str">
        <f aca="false">IF(OR($BK334&lt;&gt;Constants!$B$12,NOT($BY334)),"",IF(NOT($AW334),0,Constants!$B$19*IF($AY334,1,MAX(0,MIN(1,(Constants!$B$20-W334)/Constants!$B$20)))))</f>
        <v/>
      </c>
      <c r="CB334" s="117" t="str">
        <f aca="false">IF(CA334="","",CA334*IF($AX334,1,Constants!$B$25)*BZ334)</f>
        <v/>
      </c>
      <c r="CC334" s="117" t="str">
        <f aca="false">IF(OR($BK334&lt;&gt;Constants!$B$12,NOT($BY334)),"",IF(NOT($AW334),0,IF(NOT($AY334),0,MAX(0,Constants!$B$21*(1-ABS(X334-$BM334)/$BM334)))))</f>
        <v/>
      </c>
      <c r="CD334" s="117" t="str">
        <f aca="false">IF(CC334="","",CC334*BZ334)</f>
        <v/>
      </c>
      <c r="CE334" s="117" t="str">
        <f aca="false">IF(OR($BK334&lt;&gt;Constants!$B$12,NOT($BY334)),"",IF(OR(NOT($AW334),NOT($AX334)),0,MIN(Constants!$B$18,(Constants!$B$29*$AZ334+Constants!$B$30*$BA334)*IF($AY334,1,MAX(0,MIN(1,(Constants!$B$20-W334)/Constants!$B$20))))))</f>
        <v/>
      </c>
      <c r="CF334" s="117" t="str">
        <f aca="false">IF(CE334="","",CE334*BZ334)</f>
        <v/>
      </c>
      <c r="CG334" s="122" t="str">
        <f aca="false">IF(OR($BK334&lt;&gt;Constants!$B$12,NOT($BY334)),"",CB334+CD334+CF334)</f>
        <v/>
      </c>
      <c r="CH334" s="119" t="n">
        <f aca="false">IF(OR(BN334="",BX334=""),TRUE(),BN334&lt;&gt;BX334)</f>
        <v>1</v>
      </c>
      <c r="CI334" s="117" t="str">
        <f aca="false">IF(OR($BK334&lt;&gt;Constants!$B$12,$BB334&lt;&gt;TRUE(),NOT($CH334)),"",IF(NOT($BE334),TRUE(),IF($BG334="","",$BG334)))</f>
        <v/>
      </c>
      <c r="CJ334" s="120" t="n">
        <f aca="false">IF(CI334="",FALSE(),IF(NOT($BE334),TRUE(),IF($BG334,ISNUMBER(AG334),ISNUMBER(AF334))))</f>
        <v>0</v>
      </c>
      <c r="CK334" s="121" t="str">
        <f aca="false">IF(CJ334,IF($AJ334,1,Constants!$B$22)*POWER(Constants!$B$23,MAX($BC334,0))*POWER(Constants!$B$24,MAX($BD334,0)),"")</f>
        <v/>
      </c>
      <c r="CL334" s="117" t="str">
        <f aca="false">IF(OR($BK334&lt;&gt;Constants!$B$12,NOT($CJ334)),"",IF(NOT($BE334),0,Constants!$B$19*IF($BG334,1,MAX(0,MIN(1,(Constants!$B$20-AF334)/Constants!$B$20)))))</f>
        <v/>
      </c>
      <c r="CM334" s="117" t="str">
        <f aca="false">IF(CL334="","",CL334*IF($BF334,1,Constants!$B$25)*CK334)</f>
        <v/>
      </c>
      <c r="CN334" s="117" t="str">
        <f aca="false">IF(OR($BK334&lt;&gt;Constants!$B$12,NOT($CJ334)),"",IF(NOT($BE334),0,IF(NOT($BG334),0,MAX(0,Constants!$B$21*(1-ABS(AG334-$BM334)/$BM334)))))</f>
        <v/>
      </c>
      <c r="CO334" s="117" t="str">
        <f aca="false">IF(CN334="","",CN334*CK334)</f>
        <v/>
      </c>
      <c r="CP334" s="117" t="str">
        <f aca="false">IF(OR($BK334&lt;&gt;Constants!$B$12,NOT($CJ334)),"",IF(OR(NOT($BE334),NOT($BF334)),0,MIN(Constants!$B$18,(Constants!$B$29*$BH334+Constants!$B$30*$BI334)*IF($BG334,1,MAX(0,MIN(1,(Constants!$B$20-AF334)/Constants!$B$20))))))</f>
        <v/>
      </c>
      <c r="CQ334" s="117" t="str">
        <f aca="false">IF(CP334="","",CP334*CK334)</f>
        <v/>
      </c>
      <c r="CR334" s="122" t="str">
        <f aca="false">IF(OR($BK334&lt;&gt;Constants!$B$12,NOT($CJ334)),"",CM334+CO334+CQ334)</f>
        <v/>
      </c>
      <c r="CS334" s="116" t="str">
        <f aca="false">IF(OR($BK334&lt;&gt;Constants!$B$12,ISBLANK($C334)),"",BW334)</f>
        <v/>
      </c>
      <c r="CT334" s="117" t="str">
        <f aca="false">IF(OR($BK334&lt;&gt;Constants!$B$12,ISBLANK($C334)),"",CG334)</f>
        <v/>
      </c>
      <c r="CU334" s="118" t="str">
        <f aca="false">IF(OR($BK334&lt;&gt;Constants!$B$12,ISBLANK($C334)),"",CR334)</f>
        <v/>
      </c>
      <c r="CV334" s="117" t="str">
        <f aca="false">IF(OR($BK334&lt;&gt;Constants!$B$12,ISBLANK($C334)),"",IF(COUNT(CS334:CU334)=0,0,MAX(CS334:CU334)))</f>
        <v/>
      </c>
      <c r="CW334" s="117" t="str">
        <f aca="false">IF($BK334&lt;&gt;Constants!$B$12,"",CV334)</f>
        <v/>
      </c>
      <c r="CX334" s="117" t="str">
        <f aca="false">IF(ISNUMBER(CW334), RANK(CW334,$CW$11:$CW$510), "")</f>
        <v/>
      </c>
      <c r="CY334" s="116" t="str">
        <f aca="false">IF(OR($BK334&lt;&gt;Constants!$B$12,ISBLANK($C334)),"",MAX(BT334,CD334,CO334))</f>
        <v/>
      </c>
      <c r="CZ334" s="117" t="str">
        <f aca="false">IF(ISNUMBER(CY334), RANK(CY334,CY$11:CY$510), "")</f>
        <v/>
      </c>
      <c r="DA334" s="117" t="str">
        <f aca="false">IF(OR($BK334&lt;&gt;Constants!$B$12,ISBLANK($C334)),"",MAX(AM334,AU334,IF($CH334,BC334,0)))</f>
        <v/>
      </c>
      <c r="DB334" s="117" t="str">
        <f aca="false">IF(ISNUMBER(DA334), RANK(DA334,DA$11:DA$510,1), "")</f>
        <v/>
      </c>
      <c r="DC334" s="117" t="str">
        <f aca="false">IF(OR($BK334&lt;&gt;Constants!$B$12,ISBLANK($C334)),"",MAX(BV334,CF334,CQ334))</f>
        <v/>
      </c>
      <c r="DD334" s="117" t="str">
        <f aca="false">IF(ISNUMBER(DC334),RANK(DC334,DC$11:DC$510),"")</f>
        <v/>
      </c>
      <c r="DE334" s="123" t="str">
        <f aca="false">IFERROR(IF(OR($BK334&lt;&gt;Constants!$B$12, ISBLANK($C334)),"",LARGE(CS334:CU334,2)), 0)</f>
        <v/>
      </c>
      <c r="DF334" s="118" t="str">
        <f aca="false">IF(ISNUMBER(DE334), RANK(DE334,DE$11:DE$510), "")</f>
        <v/>
      </c>
      <c r="DG334" s="117" t="str">
        <f aca="false">IF(ISBLANK($C334),"",IF(BK334=Constants!$B$12,RANK($CX334, $CX$11:$CX$510, 1)+
SUMPRODUCT(--($CX$11:$CX$510=$CX334),--($CZ334&gt;$CZ$11:$CZ$510))+
SUMPRODUCT(--($CX$11:$CX$510=$CX334),--($CZ334=$CZ$11:$CZ$510),--($DB334&gt;$DB$11:$DB$510))+
SUMPRODUCT(--($CX$11:$CX$510=$CX334),--($CZ334=$CZ$11:$CZ$510),--($DB334=$DB$11:$DB$510), --($DD334&gt;$DD$11:$DD$510))+
SUMPRODUCT(--($CX$11:$CX$510=$CX334),--($CZ334=$CZ$11:$CZ$510),--($DB334=$DB$11:$DB$510), --($DD334=$DD$11:$DD$510), --($DF334&gt;$DF$11:$DF$510))
,BK334)
)</f>
        <v/>
      </c>
      <c r="DH334" s="117" t="str">
        <f aca="false">IF(ISBLANK(C334),"",IF(BK334&lt;&gt;Constants!$B$12, BK334, CX334-DG334))</f>
        <v/>
      </c>
      <c r="DI334" s="118"/>
      <c r="DJ334" s="124"/>
      <c r="DK334" s="125" t="str">
        <f aca="false">IF(ISBLANK($C334),"",IF($BK334=Constants!$B$13,$BM334,""))</f>
        <v/>
      </c>
      <c r="DL334" s="124" t="str">
        <f aca="false">IF(ISBLANK($C334),"",IF($BK334&lt;&gt;Constants!$B$12,"",IF(COUNT($CS334:$CU334)=0,"",MATCH($CV334,$CS334:$CU334,0))))</f>
        <v/>
      </c>
      <c r="DM334" s="126" t="str">
        <f aca="false">IF(ISNUMBER($DL334),CHOOSE($DL334,$BR334,$CB334,$CM334),"")</f>
        <v/>
      </c>
      <c r="DN334" s="126" t="str">
        <f aca="false">IF(ISNUMBER($DL334),CHOOSE($DL334,$BT334,$CD334,$CO334),"")</f>
        <v/>
      </c>
      <c r="DO334" s="126" t="str">
        <f aca="false">IF(ISNUMBER($DL334),CHOOSE($DL334,$BV334,$CF334,$CQ334),"")</f>
        <v/>
      </c>
      <c r="DP334" s="127" t="str">
        <f aca="false">IF(ISBLANK(C334),"",IF(BK334&lt;&gt;Constants!$B$12, BK334 ,CW334))</f>
        <v/>
      </c>
      <c r="DQ334" s="128" t="str">
        <f aca="false">IF(ISBLANK($C334),"",IF($BK334&lt;&gt;Constants!$B$12,$BK334,$BL334))</f>
        <v/>
      </c>
      <c r="DR334" s="128" t="str">
        <f aca="false">IF(ISBLANK(C334),"",DH334)</f>
        <v/>
      </c>
      <c r="DS334" s="128" t="str">
        <f aca="false">IF(ISBLANK(C334),"",DG334)</f>
        <v/>
      </c>
      <c r="DT334" s="129" t="str">
        <f aca="false">IF(ISBLANK(C334),
  "",
IF(DS334=Constants!$B$9,COUNTA($C$11:$C510)+2,IF(DS334=Constants!$B$10,COUNTA($C$11:$C510)+1,IF(DS334=Constants!$B$11,COUNTA($C$11:$C510),DS334))))</f>
        <v/>
      </c>
      <c r="DU334" s="3"/>
      <c r="DV334" s="130" t="n">
        <f aca="false">IF(OR(ISNUMBER(DS334),DS334="DQ",DS334="P",DS334="NS"),
    1,
    0
)</f>
        <v>0</v>
      </c>
      <c r="DW334" s="130" t="n">
        <v>324</v>
      </c>
      <c r="DX334" s="130" t="str">
        <f aca="false">IF(ISBLANK($C334),"",IF(ISNUMBER(DT334),DT334+ROW($B334)/1000,""))</f>
        <v/>
      </c>
      <c r="DY334" s="130" t="str">
        <f aca="false">IF(ISNUMBER(DX334), RANK(DX334,DX$11:DX$510,1), "")</f>
        <v/>
      </c>
      <c r="DZ334" s="130" t="str">
        <f aca="false">IF(ISBLANK($C334),
    "",
    $B334
)</f>
        <v/>
      </c>
      <c r="EA334" s="130" t="str">
        <f aca="false">IF(ISBLANK($C334),
    "",
    $C334
)</f>
        <v/>
      </c>
      <c r="EB334" s="130" t="str">
        <f aca="false">IF(ISBLANK($C334),
    "",
    $D334
)</f>
        <v/>
      </c>
      <c r="EC334" s="130" t="str">
        <f aca="false">IF(ISBLANK($C334),"",$DQ334)</f>
        <v/>
      </c>
      <c r="ED334" s="131" t="str">
        <f aca="false">DP334</f>
        <v/>
      </c>
      <c r="EE334" s="130" t="str">
        <f aca="false">IF(ISBLANK($C334),
    "",
    DS334
)</f>
        <v/>
      </c>
      <c r="EF334" s="132" t="str">
        <f aca="false">IF(DW334&gt;DV$10,
    "",
    VLOOKUP(DW334,DY$11:EE832,7,FALSE())
)</f>
        <v/>
      </c>
      <c r="EG334" s="133" t="str">
        <f aca="false">IF(DW334&gt;DV$10,
    "",
    VLOOKUP(DW334,DY$11:EE832,2,FALSE())
)</f>
        <v/>
      </c>
      <c r="EH334" s="133" t="str">
        <f aca="false">IF(DW334&gt;DV$10,
    "",
    VLOOKUP(DW334,DY$11:EE832,3,FALSE())
)</f>
        <v/>
      </c>
      <c r="EI334" s="133" t="str">
        <f aca="false">IF(DW334&gt;DV$10,
    "",
    VLOOKUP(DW334,DY$11:EE832,4,FALSE())
)</f>
        <v/>
      </c>
      <c r="EJ334" s="134" t="str">
        <f aca="false">IF(DW334&gt;DV$10,
    "",
    VLOOKUP(DW334,DY$11:EE832,6,FALSE())
)</f>
        <v/>
      </c>
      <c r="EK334" s="59"/>
    </row>
    <row r="335" customFormat="false" ht="15.75" hidden="false" customHeight="false" outlineLevel="0" collapsed="false">
      <c r="A335" s="3"/>
      <c r="B335" s="155"/>
      <c r="C335" s="156"/>
      <c r="D335" s="96"/>
      <c r="E335" s="157"/>
      <c r="F335" s="148"/>
      <c r="G335" s="148"/>
      <c r="H335" s="149"/>
      <c r="I335" s="150"/>
      <c r="J335" s="151"/>
      <c r="K335" s="151"/>
      <c r="L335" s="151"/>
      <c r="M335" s="151"/>
      <c r="N335" s="152"/>
      <c r="O335" s="103"/>
      <c r="P335" s="148"/>
      <c r="Q335" s="149"/>
      <c r="R335" s="150"/>
      <c r="S335" s="151"/>
      <c r="T335" s="151"/>
      <c r="U335" s="151"/>
      <c r="V335" s="151"/>
      <c r="W335" s="152"/>
      <c r="X335" s="103"/>
      <c r="Y335" s="148"/>
      <c r="Z335" s="149"/>
      <c r="AA335" s="150"/>
      <c r="AB335" s="151"/>
      <c r="AC335" s="151"/>
      <c r="AD335" s="151"/>
      <c r="AE335" s="151"/>
      <c r="AF335" s="152"/>
      <c r="AG335" s="104"/>
      <c r="AH335" s="150"/>
      <c r="AI335" s="73"/>
      <c r="AJ335" s="73" t="str">
        <f aca="false">IF(ISBLANK($C335),
  "",
IF(E335=Constants!$B$7,
  TRUE(),
IF(E335=Constants!$B$8,
  FALSE(),
  TRUE()
)))</f>
        <v/>
      </c>
      <c r="AK335" s="74" t="str">
        <f aca="false">IF(ISBLANK($C335),"",IF(F335=Constants!$B$8,FALSE(),TRUE()))</f>
        <v/>
      </c>
      <c r="AL335" s="74" t="str">
        <f aca="false">IF(ISBLANK($C335),"",COUNTA($G335:$O335)&gt;0)</f>
        <v/>
      </c>
      <c r="AM335" s="74" t="str">
        <f aca="false">IF(OR(ISBLANK($C335),$AL335&lt;&gt;TRUE()),"",IF(ISBLANK(G335),Constants!$B$27,MAX(0,G335)))</f>
        <v/>
      </c>
      <c r="AN335" s="74" t="str">
        <f aca="false">IF(OR(ISBLANK($C335),$AL335&lt;&gt;TRUE()),"",IF(ISBLANK(H335),Constants!$B$28,MAX(0,H335)))</f>
        <v/>
      </c>
      <c r="AO335" s="74" t="str">
        <f aca="false">IF(OR(ISBLANK($C335),$AL335&lt;&gt;TRUE()),"",IF(J335=Constants!$B$7,TRUE(),IF(J335=Constants!$B$8,FALSE(),TRUE())))</f>
        <v/>
      </c>
      <c r="AP335" s="74" t="str">
        <f aca="false">IF(OR(ISBLANK($C335),$AL335&lt;&gt;TRUE()),"",IF(I335=Constants!$B$7,TRUE(),IF(I335=Constants!$B$8,FALSE(),TRUE())))</f>
        <v/>
      </c>
      <c r="AQ335" s="74" t="str">
        <f aca="false">IF(OR(ISBLANK($C335),$AL335&lt;&gt;TRUE()),"",IF(K335=Constants!$B$33,TRUE(),IF(K335=Constants!$B$34,FALSE(),IF(AND(ISNUMBER(O335),OR(ISBLANK(N335),N335=0)),TRUE(),IF(AND(ISBLANK(O335),ISNUMBER(N335),N335&lt;&gt;0),FALSE(),"")))))</f>
        <v/>
      </c>
      <c r="AR335" s="74" t="str">
        <f aca="false">IF(OR(ISBLANK($C335),$AL335&lt;&gt;TRUE()),"",IF(ISBLANK(L335),Constants!$B$35,MAX(0,MIN(Constants!$B$31,L335))))</f>
        <v/>
      </c>
      <c r="AS335" s="74" t="str">
        <f aca="false">IF(OR(ISBLANK($C335),$AL335&lt;&gt;TRUE()),"",IF(ISBLANK(M335),Constants!$B$35,MAX(0,MIN(Constants!$B$32,M335))))</f>
        <v/>
      </c>
      <c r="AT335" s="74" t="str">
        <f aca="false">IF(ISBLANK($C335),"",COUNTA($P335:$X335)&gt;0)</f>
        <v/>
      </c>
      <c r="AU335" s="74" t="str">
        <f aca="false">IF(OR(ISBLANK($C335),$AT335&lt;&gt;TRUE()),"",IF(ISBLANK(P335),Constants!$B$27,MAX(0,P335)))</f>
        <v/>
      </c>
      <c r="AV335" s="74" t="str">
        <f aca="false">IF(OR(ISBLANK($C335),$AT335&lt;&gt;TRUE()),"",IF(ISBLANK(Q335),Constants!$B$28,MAX(0,Q335)))</f>
        <v/>
      </c>
      <c r="AW335" s="74" t="str">
        <f aca="false">IF(OR(ISBLANK($C335),$AT335&lt;&gt;TRUE()),"",IF(S335=Constants!$B$7,TRUE(),IF(S335=Constants!$B$8,FALSE(),TRUE())))</f>
        <v/>
      </c>
      <c r="AX335" s="74" t="str">
        <f aca="false">IF(OR(ISBLANK($C335),$AT335&lt;&gt;TRUE()),"",IF(R335=Constants!$B$7,TRUE(),IF(R335=Constants!$B$8,FALSE(),TRUE())))</f>
        <v/>
      </c>
      <c r="AY335" s="74" t="str">
        <f aca="false">IF(OR(ISBLANK($C335),$AT335&lt;&gt;TRUE()),"",IF(T335=Constants!$B$33,TRUE(),IF(T335=Constants!$B$34,FALSE(),IF(AND(ISNUMBER(X335),OR(ISBLANK(W335),W335=0)),TRUE(),IF(AND(ISBLANK(X335),ISNUMBER(W335),W335&lt;&gt;0),FALSE(),"")))))</f>
        <v/>
      </c>
      <c r="AZ335" s="74" t="str">
        <f aca="false">IF(OR(ISBLANK($C335),$AT335&lt;&gt;TRUE()),"",IF(ISBLANK(U335),Constants!$B$35,MAX(0,MIN(Constants!$B$31,U335))))</f>
        <v/>
      </c>
      <c r="BA335" s="74" t="str">
        <f aca="false">IF(OR(ISBLANK($C335),$AT335&lt;&gt;TRUE()),"",IF(ISBLANK(V335),Constants!$B$35,MAX(0,MIN(Constants!$B$32,V335))))</f>
        <v/>
      </c>
      <c r="BB335" s="74" t="str">
        <f aca="false">IF(ISBLANK($C335),"",COUNTA($Y335:$AG335)&gt;0)</f>
        <v/>
      </c>
      <c r="BC335" s="74" t="str">
        <f aca="false">IF(OR(ISBLANK($C335),$BB335&lt;&gt;TRUE()),"",IF(ISBLANK(Y335),Constants!$B$27,MAX(0,Y335)))</f>
        <v/>
      </c>
      <c r="BD335" s="74" t="str">
        <f aca="false">IF(OR(ISBLANK($C335),$BB335&lt;&gt;TRUE()),"",IF(ISBLANK(Z335),Constants!$B$28,MAX(0,Z335)))</f>
        <v/>
      </c>
      <c r="BE335" s="74" t="str">
        <f aca="false">IF(OR(ISBLANK($C335),$BB335&lt;&gt;TRUE()),"",IF(AB335=Constants!$B$7,TRUE(),IF(AB335=Constants!$B$8,FALSE(),TRUE())))</f>
        <v/>
      </c>
      <c r="BF335" s="74" t="str">
        <f aca="false">IF(OR(ISBLANK($C335),$BB335&lt;&gt;TRUE()),"",IF(AA335=Constants!$B$7,TRUE(),IF(AA335=Constants!$B$8,FALSE(),TRUE())))</f>
        <v/>
      </c>
      <c r="BG335" s="74" t="str">
        <f aca="false">IF(OR(ISBLANK($C335),$BB335&lt;&gt;TRUE()),"",IF(AC335=Constants!$B$33,TRUE(),IF(AC335=Constants!$B$34,FALSE(),IF(AND(ISNUMBER(AG335),OR(ISBLANK(AF335),AF335=0)),TRUE(),IF(AND(ISBLANK(AG335),ISNUMBER(AF335),AF335&lt;&gt;0),FALSE(),"")))))</f>
        <v/>
      </c>
      <c r="BH335" s="74" t="str">
        <f aca="false">IF(OR(ISBLANK($C335),$BB335&lt;&gt;TRUE()),"",IF(ISBLANK(AD335),Constants!$B$35,MAX(0,MIN(Constants!$B$31,AD335))))</f>
        <v/>
      </c>
      <c r="BI335" s="74" t="str">
        <f aca="false">IF(OR(ISBLANK($C335),$BB335&lt;&gt;TRUE()),"",IF(ISBLANK(AE335),Constants!$B$35,MAX(0,MIN(Constants!$B$32,AE335))))</f>
        <v/>
      </c>
      <c r="BJ335" s="75" t="str">
        <f aca="false">IF(ISBLANK($C335),
  "",
IF(AH335=Constants!$B$7,
  TRUE(),
IF(AH335=Constants!$B$8,
  FALSE(),
  FALSE()
)))</f>
        <v/>
      </c>
      <c r="BK335" s="74" t="str">
        <f aca="false">IF(ISBLANK($C335),"",IF($BJ335,Constants!$B$9,IF(COUNTA($E335:$AH335)=0,Constants!$B$10,IF(NOT($AK335),Constants!$B$11,IF(AND(NOT(ISNUMBER($BM335)),COUNTA($O335,$X335,$AG335)&gt;0),Constants!$B$13,Constants!$B$12)))))</f>
        <v/>
      </c>
      <c r="BL335" s="74" t="str">
        <f aca="false">IF(ISBLANK($C335),"",IF($BK335&lt;&gt;Constants!$B$12,$BK335,Constants!$B$4))</f>
        <v/>
      </c>
      <c r="BM335" s="73" t="str">
        <f aca="false">IF(OR(ISBLANK($D$8), NOT(ISNUMBER($D$8))), Constants!$B$17,$D$8)</f>
        <v>ERROR: Set Target Time in cell D8</v>
      </c>
      <c r="BN335" s="73" t="str">
        <f aca="false">IF(OR($BK335&lt;&gt;Constants!$B$12,$AL335&lt;&gt;TRUE()),"",IF(NOT($AO335),TRUE(),IF($AQ335="","",$AQ335)))</f>
        <v/>
      </c>
      <c r="BO335" s="74" t="b">
        <f aca="false">IF(BN335="",FALSE(),IF(NOT($AO335),TRUE(),IF($AQ335,ISNUMBER(O335),ISNUMBER(N335))))</f>
        <v>0</v>
      </c>
      <c r="BP335" s="76" t="str">
        <f aca="false">IF(BO335,IF($AJ335,1,Constants!$B$22)*POWER(Constants!$B$23,MAX($AM335,0))*POWER(Constants!$B$24,MAX($AN335,0)),"")</f>
        <v/>
      </c>
      <c r="BQ335" s="74" t="str">
        <f aca="false">IF(OR($BK335&lt;&gt;Constants!$B$12,NOT($BO335)),"",IF(NOT($AO335),0,Constants!$B$19*IF($AQ335,1,MAX(0,MIN(1,(Constants!$B$20-N335)/Constants!$B$20)))))</f>
        <v/>
      </c>
      <c r="BR335" s="74" t="str">
        <f aca="false">IF(BQ335="","",BQ335*IF($AP335,1,Constants!$B$25)*BP335)</f>
        <v/>
      </c>
      <c r="BS335" s="74" t="str">
        <f aca="false">IF(OR($BK335&lt;&gt;Constants!$B$12,NOT($BO335)),"",IF(NOT($AO335),0,IF(NOT($AQ335),0,MAX(0,Constants!$B$21*(1-ABS(O335-$BM335)/$BM335)))))</f>
        <v/>
      </c>
      <c r="BT335" s="74" t="str">
        <f aca="false">IF(BS335="","",BS335*BP335)</f>
        <v/>
      </c>
      <c r="BU335" s="74" t="str">
        <f aca="false">IF(OR($BK335&lt;&gt;Constants!$B$12,NOT($BO335)),"",IF(OR(NOT($AO335),NOT($AP335)),0,MIN(Constants!$B$18,(Constants!$B$29*$AR335+Constants!$B$30*$AS335)*IF($AQ335,1,MAX(0,MIN(1,(Constants!$B$20-N335)/Constants!$B$20))))))</f>
        <v/>
      </c>
      <c r="BV335" s="74" t="str">
        <f aca="false">IF(BU335="","",BU335*BP335)</f>
        <v/>
      </c>
      <c r="BW335" s="75" t="str">
        <f aca="false">IF(OR($BK335&lt;&gt;Constants!$B$12,NOT($BO335)),"",BR335+BT335+BV335)</f>
        <v/>
      </c>
      <c r="BX335" s="73" t="str">
        <f aca="false">IF(OR($BK335&lt;&gt;Constants!$B$12,$AT335&lt;&gt;TRUE()),"",IF(NOT($AW335),TRUE(),IF($AY335="","",$AY335)))</f>
        <v/>
      </c>
      <c r="BY335" s="74" t="b">
        <f aca="false">IF(BX335="",FALSE(),IF(NOT($AW335),TRUE(),IF($AY335,ISNUMBER(X335),ISNUMBER(W335))))</f>
        <v>0</v>
      </c>
      <c r="BZ335" s="76" t="str">
        <f aca="false">IF(BY335,IF($AJ335,1,Constants!$B$22)*POWER(Constants!$B$23,MAX($AU335,0))*POWER(Constants!$B$24,MAX($AV335,0)),"")</f>
        <v/>
      </c>
      <c r="CA335" s="74" t="str">
        <f aca="false">IF(OR($BK335&lt;&gt;Constants!$B$12,NOT($BY335)),"",IF(NOT($AW335),0,Constants!$B$19*IF($AY335,1,MAX(0,MIN(1,(Constants!$B$20-W335)/Constants!$B$20)))))</f>
        <v/>
      </c>
      <c r="CB335" s="74" t="str">
        <f aca="false">IF(CA335="","",CA335*IF($AX335,1,Constants!$B$25)*BZ335)</f>
        <v/>
      </c>
      <c r="CC335" s="74" t="str">
        <f aca="false">IF(OR($BK335&lt;&gt;Constants!$B$12,NOT($BY335)),"",IF(NOT($AW335),0,IF(NOT($AY335),0,MAX(0,Constants!$B$21*(1-ABS(X335-$BM335)/$BM335)))))</f>
        <v/>
      </c>
      <c r="CD335" s="74" t="str">
        <f aca="false">IF(CC335="","",CC335*BZ335)</f>
        <v/>
      </c>
      <c r="CE335" s="74" t="str">
        <f aca="false">IF(OR($BK335&lt;&gt;Constants!$B$12,NOT($BY335)),"",IF(OR(NOT($AW335),NOT($AX335)),0,MIN(Constants!$B$18,(Constants!$B$29*$AZ335+Constants!$B$30*$BA335)*IF($AY335,1,MAX(0,MIN(1,(Constants!$B$20-W335)/Constants!$B$20))))))</f>
        <v/>
      </c>
      <c r="CF335" s="74" t="str">
        <f aca="false">IF(CE335="","",CE335*BZ335)</f>
        <v/>
      </c>
      <c r="CG335" s="75" t="str">
        <f aca="false">IF(OR($BK335&lt;&gt;Constants!$B$12,NOT($BY335)),"",CB335+CD335+CF335)</f>
        <v/>
      </c>
      <c r="CH335" s="73" t="b">
        <f aca="false">IF(OR(BN335="",BX335=""),TRUE(),BN335&lt;&gt;BX335)</f>
        <v>1</v>
      </c>
      <c r="CI335" s="74" t="str">
        <f aca="false">IF(OR($BK335&lt;&gt;Constants!$B$12,$BB335&lt;&gt;TRUE(),NOT($CH335)),"",IF(NOT($BE335),TRUE(),IF($BG335="","",$BG335)))</f>
        <v/>
      </c>
      <c r="CJ335" s="74" t="b">
        <f aca="false">IF(CI335="",FALSE(),IF(NOT($BE335),TRUE(),IF($BG335,ISNUMBER(AG335),ISNUMBER(AF335))))</f>
        <v>0</v>
      </c>
      <c r="CK335" s="76" t="str">
        <f aca="false">IF(CJ335,IF($AJ335,1,Constants!$B$22)*POWER(Constants!$B$23,MAX($BC335,0))*POWER(Constants!$B$24,MAX($BD335,0)),"")</f>
        <v/>
      </c>
      <c r="CL335" s="74" t="str">
        <f aca="false">IF(OR($BK335&lt;&gt;Constants!$B$12,NOT($CJ335)),"",IF(NOT($BE335),0,Constants!$B$19*IF($BG335,1,MAX(0,MIN(1,(Constants!$B$20-AF335)/Constants!$B$20)))))</f>
        <v/>
      </c>
      <c r="CM335" s="74" t="str">
        <f aca="false">IF(CL335="","",CL335*IF($BF335,1,Constants!$B$25)*CK335)</f>
        <v/>
      </c>
      <c r="CN335" s="74" t="str">
        <f aca="false">IF(OR($BK335&lt;&gt;Constants!$B$12,NOT($CJ335)),"",IF(NOT($BE335),0,IF(NOT($BG335),0,MAX(0,Constants!$B$21*(1-ABS(AG335-$BM335)/$BM335)))))</f>
        <v/>
      </c>
      <c r="CO335" s="74" t="str">
        <f aca="false">IF(CN335="","",CN335*CK335)</f>
        <v/>
      </c>
      <c r="CP335" s="74" t="str">
        <f aca="false">IF(OR($BK335&lt;&gt;Constants!$B$12,NOT($CJ335)),"",IF(OR(NOT($BE335),NOT($BF335)),0,MIN(Constants!$B$18,(Constants!$B$29*$BH335+Constants!$B$30*$BI335)*IF($BG335,1,MAX(0,MIN(1,(Constants!$B$20-AF335)/Constants!$B$20))))))</f>
        <v/>
      </c>
      <c r="CQ335" s="74" t="str">
        <f aca="false">IF(CP335="","",CP335*CK335)</f>
        <v/>
      </c>
      <c r="CR335" s="75" t="str">
        <f aca="false">IF(OR($BK335&lt;&gt;Constants!$B$12,NOT($CJ335)),"",CM335+CO335+CQ335)</f>
        <v/>
      </c>
      <c r="CS335" s="73" t="str">
        <f aca="false">IF(OR($BK335&lt;&gt;Constants!$B$12,ISBLANK($C335)),"",BW335)</f>
        <v/>
      </c>
      <c r="CT335" s="74" t="str">
        <f aca="false">IF(OR($BK335&lt;&gt;Constants!$B$12,ISBLANK($C335)),"",CG335)</f>
        <v/>
      </c>
      <c r="CU335" s="75" t="str">
        <f aca="false">IF(OR($BK335&lt;&gt;Constants!$B$12,ISBLANK($C335)),"",CR335)</f>
        <v/>
      </c>
      <c r="CV335" s="74" t="str">
        <f aca="false">IF(OR($BK335&lt;&gt;Constants!$B$12,ISBLANK($C335)),"",IF(COUNT(CS335:CU335)=0,0,MAX(CS335:CU335)))</f>
        <v/>
      </c>
      <c r="CW335" s="74" t="str">
        <f aca="false">IF($BK335&lt;&gt;Constants!$B$12,"",CV335)</f>
        <v/>
      </c>
      <c r="CX335" s="74" t="str">
        <f aca="false">IF(ISNUMBER(CW335), RANK(CW335,$CW$11:$CW$510), "")</f>
        <v/>
      </c>
      <c r="CY335" s="73" t="str">
        <f aca="false">IF(OR($BK335&lt;&gt;Constants!$B$12,ISBLANK($C335)),"",MAX(BT335,CD335,CO335))</f>
        <v/>
      </c>
      <c r="CZ335" s="74" t="str">
        <f aca="false">IF(ISNUMBER(CY335), RANK(CY335,CY$11:CY$510), "")</f>
        <v/>
      </c>
      <c r="DA335" s="74" t="str">
        <f aca="false">IF(OR($BK335&lt;&gt;Constants!$B$12,ISBLANK($C335)),"",MAX(AM335,AU335,IF($CH335,BC335,0)))</f>
        <v/>
      </c>
      <c r="DB335" s="74" t="str">
        <f aca="false">IF(ISNUMBER(DA335), RANK(DA335,DA$11:DA$510,1), "")</f>
        <v/>
      </c>
      <c r="DC335" s="74" t="str">
        <f aca="false">IF(OR($BK335&lt;&gt;Constants!$B$12,ISBLANK($C335)),"",MAX(BV335,CF335,CQ335))</f>
        <v/>
      </c>
      <c r="DD335" s="74" t="str">
        <f aca="false">IF(ISNUMBER(DC335),RANK(DC335,DC$11:DC$510),"")</f>
        <v/>
      </c>
      <c r="DE335" s="77" t="str">
        <f aca="false">IFERROR(IF(OR($BK335&lt;&gt;Constants!$B$12, ISBLANK($C335)),"",LARGE(CS335:CU335,2)), 0)</f>
        <v/>
      </c>
      <c r="DF335" s="75" t="str">
        <f aca="false">IF(ISNUMBER(DE335), RANK(DE335,DE$11:DE$510), "")</f>
        <v/>
      </c>
      <c r="DG335" s="74" t="str">
        <f aca="false">IF(ISBLANK($C335),"",IF(BK335=Constants!$B$12,RANK($CX335, $CX$11:$CX$510, 1)+
SUMPRODUCT(--($CX$11:$CX$510=$CX335),--($CZ335&gt;$CZ$11:$CZ$510))+
SUMPRODUCT(--($CX$11:$CX$510=$CX335),--($CZ335=$CZ$11:$CZ$510),--($DB335&gt;$DB$11:$DB$510))+
SUMPRODUCT(--($CX$11:$CX$510=$CX335),--($CZ335=$CZ$11:$CZ$510),--($DB335=$DB$11:$DB$510), --($DD335&gt;$DD$11:$DD$510))+
SUMPRODUCT(--($CX$11:$CX$510=$CX335),--($CZ335=$CZ$11:$CZ$510),--($DB335=$DB$11:$DB$510), --($DD335=$DD$11:$DD$510), --($DF335&gt;$DF$11:$DF$510))
,BK335)
)</f>
        <v/>
      </c>
      <c r="DH335" s="74" t="str">
        <f aca="false">IF(ISBLANK(C335),"",IF(BK335&lt;&gt;Constants!$B$12, BK335, CX335-DG335))</f>
        <v/>
      </c>
      <c r="DI335" s="75"/>
      <c r="DJ335" s="78"/>
      <c r="DK335" s="79" t="str">
        <f aca="false">IF(ISBLANK($C335),"",IF($BK335=Constants!$B$13,$BM335,""))</f>
        <v/>
      </c>
      <c r="DL335" s="78" t="str">
        <f aca="false">IF(ISBLANK($C335),"",IF($BK335&lt;&gt;Constants!$B$12,"",IF(COUNT($CS335:$CU335)=0,"",MATCH($CV335,$CS335:$CU335,0))))</f>
        <v/>
      </c>
      <c r="DM335" s="80" t="str">
        <f aca="false">IF(ISNUMBER($DL335),CHOOSE($DL335,$BR335,$CB335,$CM335),"")</f>
        <v/>
      </c>
      <c r="DN335" s="80" t="str">
        <f aca="false">IF(ISNUMBER($DL335),CHOOSE($DL335,$BT335,$CD335,$CO335),"")</f>
        <v/>
      </c>
      <c r="DO335" s="80" t="str">
        <f aca="false">IF(ISNUMBER($DL335),CHOOSE($DL335,$BV335,$CF335,$CQ335),"")</f>
        <v/>
      </c>
      <c r="DP335" s="81" t="str">
        <f aca="false">IF(ISBLANK(C335),"",IF(BK335&lt;&gt;Constants!$B$12, BK335 ,CW335))</f>
        <v/>
      </c>
      <c r="DQ335" s="82" t="str">
        <f aca="false">IF(ISBLANK($C335),"",IF($BK335&lt;&gt;Constants!$B$12,$BK335,$BL335))</f>
        <v/>
      </c>
      <c r="DR335" s="82" t="str">
        <f aca="false">IF(ISBLANK(C335),"",DH335)</f>
        <v/>
      </c>
      <c r="DS335" s="82" t="str">
        <f aca="false">IF(ISBLANK(C335),"",DG335)</f>
        <v/>
      </c>
      <c r="DT335" s="83" t="str">
        <f aca="false">IF(ISBLANK(C335),
  "",
IF(DS335=Constants!$B$9,COUNTA($C$11:$C510)+2,IF(DS335=Constants!$B$10,COUNTA($C$11:$C510)+1,IF(DS335=Constants!$B$11,COUNTA($C$11:$C510),DS335))))</f>
        <v/>
      </c>
      <c r="DU335" s="3"/>
      <c r="DV335" s="84" t="n">
        <f aca="false">IF(OR(ISNUMBER(DS335),DS335="DQ",DS335="P",DS335="NS"),
    1,
    0
)</f>
        <v>0</v>
      </c>
      <c r="DW335" s="84" t="n">
        <v>325</v>
      </c>
      <c r="DX335" s="84" t="str">
        <f aca="false">IF(ISBLANK($C335),"",IF(ISNUMBER(DT335),DT335+ROW($B335)/1000,""))</f>
        <v/>
      </c>
      <c r="DY335" s="84" t="str">
        <f aca="false">IF(ISNUMBER(DX335), RANK(DX335,DX$11:DX$510,1), "")</f>
        <v/>
      </c>
      <c r="DZ335" s="84" t="str">
        <f aca="false">IF(ISBLANK($C335),
    "",
    $B335
)</f>
        <v/>
      </c>
      <c r="EA335" s="84" t="str">
        <f aca="false">IF(ISBLANK($C335),
    "",
    $C335
)</f>
        <v/>
      </c>
      <c r="EB335" s="84" t="str">
        <f aca="false">IF(ISBLANK($C335),
    "",
    $D335
)</f>
        <v/>
      </c>
      <c r="EC335" s="84" t="str">
        <f aca="false">IF(ISBLANK($C335),"",$DQ335)</f>
        <v/>
      </c>
      <c r="ED335" s="86" t="str">
        <f aca="false">DP335</f>
        <v/>
      </c>
      <c r="EE335" s="84" t="str">
        <f aca="false">IF(ISBLANK($C335),
    "",
    DS335
)</f>
        <v/>
      </c>
      <c r="EF335" s="87" t="str">
        <f aca="false">IF(DW335&gt;DV$10,
    "",
    VLOOKUP(DW335,DY$11:EE833,7,FALSE())
)</f>
        <v/>
      </c>
      <c r="EG335" s="88" t="str">
        <f aca="false">IF(DW335&gt;DV$10,
    "",
    VLOOKUP(DW335,DY$11:EE833,2,FALSE())
)</f>
        <v/>
      </c>
      <c r="EH335" s="88" t="str">
        <f aca="false">IF(DW335&gt;DV$10,
    "",
    VLOOKUP(DW335,DY$11:EE833,3,FALSE())
)</f>
        <v/>
      </c>
      <c r="EI335" s="88" t="str">
        <f aca="false">IF(DW335&gt;DV$10,
    "",
    VLOOKUP(DW335,DY$11:EE833,4,FALSE())
)</f>
        <v/>
      </c>
      <c r="EJ335" s="89" t="str">
        <f aca="false">IF(DW335&gt;DV$10,
    "",
    VLOOKUP(DW335,DY$11:EE833,6,FALSE())
)</f>
        <v/>
      </c>
      <c r="EK335" s="59"/>
    </row>
    <row r="336" customFormat="false" ht="15.75" hidden="false" customHeight="false" outlineLevel="0" collapsed="false">
      <c r="A336" s="3"/>
      <c r="B336" s="155"/>
      <c r="C336" s="156"/>
      <c r="D336" s="96"/>
      <c r="E336" s="157"/>
      <c r="F336" s="148"/>
      <c r="G336" s="148"/>
      <c r="H336" s="149"/>
      <c r="I336" s="150"/>
      <c r="J336" s="151"/>
      <c r="K336" s="151"/>
      <c r="L336" s="151"/>
      <c r="M336" s="151"/>
      <c r="N336" s="152"/>
      <c r="O336" s="103"/>
      <c r="P336" s="148"/>
      <c r="Q336" s="149"/>
      <c r="R336" s="150"/>
      <c r="S336" s="151"/>
      <c r="T336" s="151"/>
      <c r="U336" s="151"/>
      <c r="V336" s="151"/>
      <c r="W336" s="152"/>
      <c r="X336" s="103"/>
      <c r="Y336" s="148"/>
      <c r="Z336" s="149"/>
      <c r="AA336" s="150"/>
      <c r="AB336" s="151"/>
      <c r="AC336" s="151"/>
      <c r="AD336" s="151"/>
      <c r="AE336" s="151"/>
      <c r="AF336" s="152"/>
      <c r="AG336" s="104"/>
      <c r="AH336" s="150"/>
      <c r="AI336" s="73"/>
      <c r="AJ336" s="73" t="str">
        <f aca="false">IF(ISBLANK($C336),
  "",
IF(E336=Constants!$B$7,
  TRUE(),
IF(E336=Constants!$B$8,
  FALSE(),
  TRUE()
)))</f>
        <v/>
      </c>
      <c r="AK336" s="74" t="str">
        <f aca="false">IF(ISBLANK($C336),"",IF(F336=Constants!$B$8,FALSE(),TRUE()))</f>
        <v/>
      </c>
      <c r="AL336" s="74" t="str">
        <f aca="false">IF(ISBLANK($C336),"",COUNTA($G336:$O336)&gt;0)</f>
        <v/>
      </c>
      <c r="AM336" s="74" t="str">
        <f aca="false">IF(OR(ISBLANK($C336),$AL336&lt;&gt;TRUE()),"",IF(ISBLANK(G336),Constants!$B$27,MAX(0,G336)))</f>
        <v/>
      </c>
      <c r="AN336" s="74" t="str">
        <f aca="false">IF(OR(ISBLANK($C336),$AL336&lt;&gt;TRUE()),"",IF(ISBLANK(H336),Constants!$B$28,MAX(0,H336)))</f>
        <v/>
      </c>
      <c r="AO336" s="74" t="str">
        <f aca="false">IF(OR(ISBLANK($C336),$AL336&lt;&gt;TRUE()),"",IF(J336=Constants!$B$7,TRUE(),IF(J336=Constants!$B$8,FALSE(),TRUE())))</f>
        <v/>
      </c>
      <c r="AP336" s="74" t="str">
        <f aca="false">IF(OR(ISBLANK($C336),$AL336&lt;&gt;TRUE()),"",IF(I336=Constants!$B$7,TRUE(),IF(I336=Constants!$B$8,FALSE(),TRUE())))</f>
        <v/>
      </c>
      <c r="AQ336" s="74" t="str">
        <f aca="false">IF(OR(ISBLANK($C336),$AL336&lt;&gt;TRUE()),"",IF(K336=Constants!$B$33,TRUE(),IF(K336=Constants!$B$34,FALSE(),IF(AND(ISNUMBER(O336),OR(ISBLANK(N336),N336=0)),TRUE(),IF(AND(ISBLANK(O336),ISNUMBER(N336),N336&lt;&gt;0),FALSE(),"")))))</f>
        <v/>
      </c>
      <c r="AR336" s="74" t="str">
        <f aca="false">IF(OR(ISBLANK($C336),$AL336&lt;&gt;TRUE()),"",IF(ISBLANK(L336),Constants!$B$35,MAX(0,MIN(Constants!$B$31,L336))))</f>
        <v/>
      </c>
      <c r="AS336" s="74" t="str">
        <f aca="false">IF(OR(ISBLANK($C336),$AL336&lt;&gt;TRUE()),"",IF(ISBLANK(M336),Constants!$B$35,MAX(0,MIN(Constants!$B$32,M336))))</f>
        <v/>
      </c>
      <c r="AT336" s="74" t="str">
        <f aca="false">IF(ISBLANK($C336),"",COUNTA($P336:$X336)&gt;0)</f>
        <v/>
      </c>
      <c r="AU336" s="74" t="str">
        <f aca="false">IF(OR(ISBLANK($C336),$AT336&lt;&gt;TRUE()),"",IF(ISBLANK(P336),Constants!$B$27,MAX(0,P336)))</f>
        <v/>
      </c>
      <c r="AV336" s="74" t="str">
        <f aca="false">IF(OR(ISBLANK($C336),$AT336&lt;&gt;TRUE()),"",IF(ISBLANK(Q336),Constants!$B$28,MAX(0,Q336)))</f>
        <v/>
      </c>
      <c r="AW336" s="74" t="str">
        <f aca="false">IF(OR(ISBLANK($C336),$AT336&lt;&gt;TRUE()),"",IF(S336=Constants!$B$7,TRUE(),IF(S336=Constants!$B$8,FALSE(),TRUE())))</f>
        <v/>
      </c>
      <c r="AX336" s="74" t="str">
        <f aca="false">IF(OR(ISBLANK($C336),$AT336&lt;&gt;TRUE()),"",IF(R336=Constants!$B$7,TRUE(),IF(R336=Constants!$B$8,FALSE(),TRUE())))</f>
        <v/>
      </c>
      <c r="AY336" s="74" t="str">
        <f aca="false">IF(OR(ISBLANK($C336),$AT336&lt;&gt;TRUE()),"",IF(T336=Constants!$B$33,TRUE(),IF(T336=Constants!$B$34,FALSE(),IF(AND(ISNUMBER(X336),OR(ISBLANK(W336),W336=0)),TRUE(),IF(AND(ISBLANK(X336),ISNUMBER(W336),W336&lt;&gt;0),FALSE(),"")))))</f>
        <v/>
      </c>
      <c r="AZ336" s="74" t="str">
        <f aca="false">IF(OR(ISBLANK($C336),$AT336&lt;&gt;TRUE()),"",IF(ISBLANK(U336),Constants!$B$35,MAX(0,MIN(Constants!$B$31,U336))))</f>
        <v/>
      </c>
      <c r="BA336" s="74" t="str">
        <f aca="false">IF(OR(ISBLANK($C336),$AT336&lt;&gt;TRUE()),"",IF(ISBLANK(V336),Constants!$B$35,MAX(0,MIN(Constants!$B$32,V336))))</f>
        <v/>
      </c>
      <c r="BB336" s="74" t="str">
        <f aca="false">IF(ISBLANK($C336),"",COUNTA($Y336:$AG336)&gt;0)</f>
        <v/>
      </c>
      <c r="BC336" s="74" t="str">
        <f aca="false">IF(OR(ISBLANK($C336),$BB336&lt;&gt;TRUE()),"",IF(ISBLANK(Y336),Constants!$B$27,MAX(0,Y336)))</f>
        <v/>
      </c>
      <c r="BD336" s="74" t="str">
        <f aca="false">IF(OR(ISBLANK($C336),$BB336&lt;&gt;TRUE()),"",IF(ISBLANK(Z336),Constants!$B$28,MAX(0,Z336)))</f>
        <v/>
      </c>
      <c r="BE336" s="74" t="str">
        <f aca="false">IF(OR(ISBLANK($C336),$BB336&lt;&gt;TRUE()),"",IF(AB336=Constants!$B$7,TRUE(),IF(AB336=Constants!$B$8,FALSE(),TRUE())))</f>
        <v/>
      </c>
      <c r="BF336" s="74" t="str">
        <f aca="false">IF(OR(ISBLANK($C336),$BB336&lt;&gt;TRUE()),"",IF(AA336=Constants!$B$7,TRUE(),IF(AA336=Constants!$B$8,FALSE(),TRUE())))</f>
        <v/>
      </c>
      <c r="BG336" s="74" t="str">
        <f aca="false">IF(OR(ISBLANK($C336),$BB336&lt;&gt;TRUE()),"",IF(AC336=Constants!$B$33,TRUE(),IF(AC336=Constants!$B$34,FALSE(),IF(AND(ISNUMBER(AG336),OR(ISBLANK(AF336),AF336=0)),TRUE(),IF(AND(ISBLANK(AG336),ISNUMBER(AF336),AF336&lt;&gt;0),FALSE(),"")))))</f>
        <v/>
      </c>
      <c r="BH336" s="74" t="str">
        <f aca="false">IF(OR(ISBLANK($C336),$BB336&lt;&gt;TRUE()),"",IF(ISBLANK(AD336),Constants!$B$35,MAX(0,MIN(Constants!$B$31,AD336))))</f>
        <v/>
      </c>
      <c r="BI336" s="74" t="str">
        <f aca="false">IF(OR(ISBLANK($C336),$BB336&lt;&gt;TRUE()),"",IF(ISBLANK(AE336),Constants!$B$35,MAX(0,MIN(Constants!$B$32,AE336))))</f>
        <v/>
      </c>
      <c r="BJ336" s="75" t="str">
        <f aca="false">IF(ISBLANK($C336),
  "",
IF(AH336=Constants!$B$7,
  TRUE(),
IF(AH336=Constants!$B$8,
  FALSE(),
  FALSE()
)))</f>
        <v/>
      </c>
      <c r="BK336" s="74" t="str">
        <f aca="false">IF(ISBLANK($C336),"",IF($BJ336,Constants!$B$9,IF(COUNTA($E336:$AH336)=0,Constants!$B$10,IF(NOT($AK336),Constants!$B$11,IF(AND(NOT(ISNUMBER($BM336)),COUNTA($O336,$X336,$AG336)&gt;0),Constants!$B$13,Constants!$B$12)))))</f>
        <v/>
      </c>
      <c r="BL336" s="74" t="str">
        <f aca="false">IF(ISBLANK($C336),"",IF($BK336&lt;&gt;Constants!$B$12,$BK336,Constants!$B$4))</f>
        <v/>
      </c>
      <c r="BM336" s="73" t="str">
        <f aca="false">IF(OR(ISBLANK($D$8), NOT(ISNUMBER($D$8))), Constants!$B$17,$D$8)</f>
        <v>ERROR: Set Target Time in cell D8</v>
      </c>
      <c r="BN336" s="73" t="str">
        <f aca="false">IF(OR($BK336&lt;&gt;Constants!$B$12,$AL336&lt;&gt;TRUE()),"",IF(NOT($AO336),TRUE(),IF($AQ336="","",$AQ336)))</f>
        <v/>
      </c>
      <c r="BO336" s="74" t="b">
        <f aca="false">IF(BN336="",FALSE(),IF(NOT($AO336),TRUE(),IF($AQ336,ISNUMBER(O336),ISNUMBER(N336))))</f>
        <v>0</v>
      </c>
      <c r="BP336" s="76" t="str">
        <f aca="false">IF(BO336,IF($AJ336,1,Constants!$B$22)*POWER(Constants!$B$23,MAX($AM336,0))*POWER(Constants!$B$24,MAX($AN336,0)),"")</f>
        <v/>
      </c>
      <c r="BQ336" s="74" t="str">
        <f aca="false">IF(OR($BK336&lt;&gt;Constants!$B$12,NOT($BO336)),"",IF(NOT($AO336),0,Constants!$B$19*IF($AQ336,1,MAX(0,MIN(1,(Constants!$B$20-N336)/Constants!$B$20)))))</f>
        <v/>
      </c>
      <c r="BR336" s="74" t="str">
        <f aca="false">IF(BQ336="","",BQ336*IF($AP336,1,Constants!$B$25)*BP336)</f>
        <v/>
      </c>
      <c r="BS336" s="74" t="str">
        <f aca="false">IF(OR($BK336&lt;&gt;Constants!$B$12,NOT($BO336)),"",IF(NOT($AO336),0,IF(NOT($AQ336),0,MAX(0,Constants!$B$21*(1-ABS(O336-$BM336)/$BM336)))))</f>
        <v/>
      </c>
      <c r="BT336" s="74" t="str">
        <f aca="false">IF(BS336="","",BS336*BP336)</f>
        <v/>
      </c>
      <c r="BU336" s="74" t="str">
        <f aca="false">IF(OR($BK336&lt;&gt;Constants!$B$12,NOT($BO336)),"",IF(OR(NOT($AO336),NOT($AP336)),0,MIN(Constants!$B$18,(Constants!$B$29*$AR336+Constants!$B$30*$AS336)*IF($AQ336,1,MAX(0,MIN(1,(Constants!$B$20-N336)/Constants!$B$20))))))</f>
        <v/>
      </c>
      <c r="BV336" s="74" t="str">
        <f aca="false">IF(BU336="","",BU336*BP336)</f>
        <v/>
      </c>
      <c r="BW336" s="75" t="str">
        <f aca="false">IF(OR($BK336&lt;&gt;Constants!$B$12,NOT($BO336)),"",BR336+BT336+BV336)</f>
        <v/>
      </c>
      <c r="BX336" s="73" t="str">
        <f aca="false">IF(OR($BK336&lt;&gt;Constants!$B$12,$AT336&lt;&gt;TRUE()),"",IF(NOT($AW336),TRUE(),IF($AY336="","",$AY336)))</f>
        <v/>
      </c>
      <c r="BY336" s="74" t="b">
        <f aca="false">IF(BX336="",FALSE(),IF(NOT($AW336),TRUE(),IF($AY336,ISNUMBER(X336),ISNUMBER(W336))))</f>
        <v>0</v>
      </c>
      <c r="BZ336" s="76" t="str">
        <f aca="false">IF(BY336,IF($AJ336,1,Constants!$B$22)*POWER(Constants!$B$23,MAX($AU336,0))*POWER(Constants!$B$24,MAX($AV336,0)),"")</f>
        <v/>
      </c>
      <c r="CA336" s="74" t="str">
        <f aca="false">IF(OR($BK336&lt;&gt;Constants!$B$12,NOT($BY336)),"",IF(NOT($AW336),0,Constants!$B$19*IF($AY336,1,MAX(0,MIN(1,(Constants!$B$20-W336)/Constants!$B$20)))))</f>
        <v/>
      </c>
      <c r="CB336" s="74" t="str">
        <f aca="false">IF(CA336="","",CA336*IF($AX336,1,Constants!$B$25)*BZ336)</f>
        <v/>
      </c>
      <c r="CC336" s="74" t="str">
        <f aca="false">IF(OR($BK336&lt;&gt;Constants!$B$12,NOT($BY336)),"",IF(NOT($AW336),0,IF(NOT($AY336),0,MAX(0,Constants!$B$21*(1-ABS(X336-$BM336)/$BM336)))))</f>
        <v/>
      </c>
      <c r="CD336" s="74" t="str">
        <f aca="false">IF(CC336="","",CC336*BZ336)</f>
        <v/>
      </c>
      <c r="CE336" s="74" t="str">
        <f aca="false">IF(OR($BK336&lt;&gt;Constants!$B$12,NOT($BY336)),"",IF(OR(NOT($AW336),NOT($AX336)),0,MIN(Constants!$B$18,(Constants!$B$29*$AZ336+Constants!$B$30*$BA336)*IF($AY336,1,MAX(0,MIN(1,(Constants!$B$20-W336)/Constants!$B$20))))))</f>
        <v/>
      </c>
      <c r="CF336" s="74" t="str">
        <f aca="false">IF(CE336="","",CE336*BZ336)</f>
        <v/>
      </c>
      <c r="CG336" s="75" t="str">
        <f aca="false">IF(OR($BK336&lt;&gt;Constants!$B$12,NOT($BY336)),"",CB336+CD336+CF336)</f>
        <v/>
      </c>
      <c r="CH336" s="73" t="b">
        <f aca="false">IF(OR(BN336="",BX336=""),TRUE(),BN336&lt;&gt;BX336)</f>
        <v>1</v>
      </c>
      <c r="CI336" s="74" t="str">
        <f aca="false">IF(OR($BK336&lt;&gt;Constants!$B$12,$BB336&lt;&gt;TRUE(),NOT($CH336)),"",IF(NOT($BE336),TRUE(),IF($BG336="","",$BG336)))</f>
        <v/>
      </c>
      <c r="CJ336" s="74" t="b">
        <f aca="false">IF(CI336="",FALSE(),IF(NOT($BE336),TRUE(),IF($BG336,ISNUMBER(AG336),ISNUMBER(AF336))))</f>
        <v>0</v>
      </c>
      <c r="CK336" s="76" t="str">
        <f aca="false">IF(CJ336,IF($AJ336,1,Constants!$B$22)*POWER(Constants!$B$23,MAX($BC336,0))*POWER(Constants!$B$24,MAX($BD336,0)),"")</f>
        <v/>
      </c>
      <c r="CL336" s="74" t="str">
        <f aca="false">IF(OR($BK336&lt;&gt;Constants!$B$12,NOT($CJ336)),"",IF(NOT($BE336),0,Constants!$B$19*IF($BG336,1,MAX(0,MIN(1,(Constants!$B$20-AF336)/Constants!$B$20)))))</f>
        <v/>
      </c>
      <c r="CM336" s="74" t="str">
        <f aca="false">IF(CL336="","",CL336*IF($BF336,1,Constants!$B$25)*CK336)</f>
        <v/>
      </c>
      <c r="CN336" s="74" t="str">
        <f aca="false">IF(OR($BK336&lt;&gt;Constants!$B$12,NOT($CJ336)),"",IF(NOT($BE336),0,IF(NOT($BG336),0,MAX(0,Constants!$B$21*(1-ABS(AG336-$BM336)/$BM336)))))</f>
        <v/>
      </c>
      <c r="CO336" s="74" t="str">
        <f aca="false">IF(CN336="","",CN336*CK336)</f>
        <v/>
      </c>
      <c r="CP336" s="74" t="str">
        <f aca="false">IF(OR($BK336&lt;&gt;Constants!$B$12,NOT($CJ336)),"",IF(OR(NOT($BE336),NOT($BF336)),0,MIN(Constants!$B$18,(Constants!$B$29*$BH336+Constants!$B$30*$BI336)*IF($BG336,1,MAX(0,MIN(1,(Constants!$B$20-AF336)/Constants!$B$20))))))</f>
        <v/>
      </c>
      <c r="CQ336" s="74" t="str">
        <f aca="false">IF(CP336="","",CP336*CK336)</f>
        <v/>
      </c>
      <c r="CR336" s="75" t="str">
        <f aca="false">IF(OR($BK336&lt;&gt;Constants!$B$12,NOT($CJ336)),"",CM336+CO336+CQ336)</f>
        <v/>
      </c>
      <c r="CS336" s="73" t="str">
        <f aca="false">IF(OR($BK336&lt;&gt;Constants!$B$12,ISBLANK($C336)),"",BW336)</f>
        <v/>
      </c>
      <c r="CT336" s="74" t="str">
        <f aca="false">IF(OR($BK336&lt;&gt;Constants!$B$12,ISBLANK($C336)),"",CG336)</f>
        <v/>
      </c>
      <c r="CU336" s="75" t="str">
        <f aca="false">IF(OR($BK336&lt;&gt;Constants!$B$12,ISBLANK($C336)),"",CR336)</f>
        <v/>
      </c>
      <c r="CV336" s="74" t="str">
        <f aca="false">IF(OR($BK336&lt;&gt;Constants!$B$12,ISBLANK($C336)),"",IF(COUNT(CS336:CU336)=0,0,MAX(CS336:CU336)))</f>
        <v/>
      </c>
      <c r="CW336" s="74" t="str">
        <f aca="false">IF($BK336&lt;&gt;Constants!$B$12,"",CV336)</f>
        <v/>
      </c>
      <c r="CX336" s="74" t="str">
        <f aca="false">IF(ISNUMBER(CW336), RANK(CW336,$CW$11:$CW$510), "")</f>
        <v/>
      </c>
      <c r="CY336" s="73" t="str">
        <f aca="false">IF(OR($BK336&lt;&gt;Constants!$B$12,ISBLANK($C336)),"",MAX(BT336,CD336,CO336))</f>
        <v/>
      </c>
      <c r="CZ336" s="74" t="str">
        <f aca="false">IF(ISNUMBER(CY336), RANK(CY336,CY$11:CY$510), "")</f>
        <v/>
      </c>
      <c r="DA336" s="74" t="str">
        <f aca="false">IF(OR($BK336&lt;&gt;Constants!$B$12,ISBLANK($C336)),"",MAX(AM336,AU336,IF($CH336,BC336,0)))</f>
        <v/>
      </c>
      <c r="DB336" s="74" t="str">
        <f aca="false">IF(ISNUMBER(DA336), RANK(DA336,DA$11:DA$510,1), "")</f>
        <v/>
      </c>
      <c r="DC336" s="74" t="str">
        <f aca="false">IF(OR($BK336&lt;&gt;Constants!$B$12,ISBLANK($C336)),"",MAX(BV336,CF336,CQ336))</f>
        <v/>
      </c>
      <c r="DD336" s="74" t="str">
        <f aca="false">IF(ISNUMBER(DC336),RANK(DC336,DC$11:DC$510),"")</f>
        <v/>
      </c>
      <c r="DE336" s="77" t="str">
        <f aca="false">IFERROR(IF(OR($BK336&lt;&gt;Constants!$B$12, ISBLANK($C336)),"",LARGE(CS336:CU336,2)), 0)</f>
        <v/>
      </c>
      <c r="DF336" s="75" t="str">
        <f aca="false">IF(ISNUMBER(DE336), RANK(DE336,DE$11:DE$510), "")</f>
        <v/>
      </c>
      <c r="DG336" s="74" t="str">
        <f aca="false">IF(ISBLANK($C336),"",IF(BK336=Constants!$B$12,RANK($CX336, $CX$11:$CX$510, 1)+
SUMPRODUCT(--($CX$11:$CX$510=$CX336),--($CZ336&gt;$CZ$11:$CZ$510))+
SUMPRODUCT(--($CX$11:$CX$510=$CX336),--($CZ336=$CZ$11:$CZ$510),--($DB336&gt;$DB$11:$DB$510))+
SUMPRODUCT(--($CX$11:$CX$510=$CX336),--($CZ336=$CZ$11:$CZ$510),--($DB336=$DB$11:$DB$510), --($DD336&gt;$DD$11:$DD$510))+
SUMPRODUCT(--($CX$11:$CX$510=$CX336),--($CZ336=$CZ$11:$CZ$510),--($DB336=$DB$11:$DB$510), --($DD336=$DD$11:$DD$510), --($DF336&gt;$DF$11:$DF$510))
,BK336)
)</f>
        <v/>
      </c>
      <c r="DH336" s="74" t="str">
        <f aca="false">IF(ISBLANK(C336),"",IF(BK336&lt;&gt;Constants!$B$12, BK336, CX336-DG336))</f>
        <v/>
      </c>
      <c r="DI336" s="75"/>
      <c r="DJ336" s="78"/>
      <c r="DK336" s="79" t="str">
        <f aca="false">IF(ISBLANK($C336),"",IF($BK336=Constants!$B$13,$BM336,""))</f>
        <v/>
      </c>
      <c r="DL336" s="78" t="str">
        <f aca="false">IF(ISBLANK($C336),"",IF($BK336&lt;&gt;Constants!$B$12,"",IF(COUNT($CS336:$CU336)=0,"",MATCH($CV336,$CS336:$CU336,0))))</f>
        <v/>
      </c>
      <c r="DM336" s="80" t="str">
        <f aca="false">IF(ISNUMBER($DL336),CHOOSE($DL336,$BR336,$CB336,$CM336),"")</f>
        <v/>
      </c>
      <c r="DN336" s="80" t="str">
        <f aca="false">IF(ISNUMBER($DL336),CHOOSE($DL336,$BT336,$CD336,$CO336),"")</f>
        <v/>
      </c>
      <c r="DO336" s="80" t="str">
        <f aca="false">IF(ISNUMBER($DL336),CHOOSE($DL336,$BV336,$CF336,$CQ336),"")</f>
        <v/>
      </c>
      <c r="DP336" s="81" t="str">
        <f aca="false">IF(ISBLANK(C336),"",IF(BK336&lt;&gt;Constants!$B$12, BK336 ,CW336))</f>
        <v/>
      </c>
      <c r="DQ336" s="82" t="str">
        <f aca="false">IF(ISBLANK($C336),"",IF($BK336&lt;&gt;Constants!$B$12,$BK336,$BL336))</f>
        <v/>
      </c>
      <c r="DR336" s="82" t="str">
        <f aca="false">IF(ISBLANK(C336),"",DH336)</f>
        <v/>
      </c>
      <c r="DS336" s="82" t="str">
        <f aca="false">IF(ISBLANK(C336),"",DG336)</f>
        <v/>
      </c>
      <c r="DT336" s="83" t="str">
        <f aca="false">IF(ISBLANK(C336),
  "",
IF(DS336=Constants!$B$9,COUNTA($C$11:$C510)+2,IF(DS336=Constants!$B$10,COUNTA($C$11:$C510)+1,IF(DS336=Constants!$B$11,COUNTA($C$11:$C510),DS336))))</f>
        <v/>
      </c>
      <c r="DU336" s="3"/>
      <c r="DV336" s="84" t="n">
        <f aca="false">IF(OR(ISNUMBER(DS336),DS336="DQ",DS336="P",DS336="NS"),
    1,
    0
)</f>
        <v>0</v>
      </c>
      <c r="DW336" s="84" t="n">
        <v>326</v>
      </c>
      <c r="DX336" s="84" t="str">
        <f aca="false">IF(ISBLANK($C336),"",IF(ISNUMBER(DT336),DT336+ROW($B336)/1000,""))</f>
        <v/>
      </c>
      <c r="DY336" s="84" t="str">
        <f aca="false">IF(ISNUMBER(DX336), RANK(DX336,DX$11:DX$510,1), "")</f>
        <v/>
      </c>
      <c r="DZ336" s="84" t="str">
        <f aca="false">IF(ISBLANK($C336),
    "",
    $B336
)</f>
        <v/>
      </c>
      <c r="EA336" s="84" t="str">
        <f aca="false">IF(ISBLANK($C336),
    "",
    $C336
)</f>
        <v/>
      </c>
      <c r="EB336" s="84" t="str">
        <f aca="false">IF(ISBLANK($C336),
    "",
    $D336
)</f>
        <v/>
      </c>
      <c r="EC336" s="84" t="str">
        <f aca="false">IF(ISBLANK($C336),"",$DQ336)</f>
        <v/>
      </c>
      <c r="ED336" s="86" t="str">
        <f aca="false">DP336</f>
        <v/>
      </c>
      <c r="EE336" s="84" t="str">
        <f aca="false">IF(ISBLANK($C336),
    "",
    DS336
)</f>
        <v/>
      </c>
      <c r="EF336" s="87" t="str">
        <f aca="false">IF(DW336&gt;DV$10,
    "",
    VLOOKUP(DW336,DY$11:EE834,7,FALSE())
)</f>
        <v/>
      </c>
      <c r="EG336" s="88" t="str">
        <f aca="false">IF(DW336&gt;DV$10,
    "",
    VLOOKUP(DW336,DY$11:EE834,2,FALSE())
)</f>
        <v/>
      </c>
      <c r="EH336" s="88" t="str">
        <f aca="false">IF(DW336&gt;DV$10,
    "",
    VLOOKUP(DW336,DY$11:EE834,3,FALSE())
)</f>
        <v/>
      </c>
      <c r="EI336" s="88" t="str">
        <f aca="false">IF(DW336&gt;DV$10,
    "",
    VLOOKUP(DW336,DY$11:EE834,4,FALSE())
)</f>
        <v/>
      </c>
      <c r="EJ336" s="89" t="str">
        <f aca="false">IF(DW336&gt;DV$10,
    "",
    VLOOKUP(DW336,DY$11:EE834,6,FALSE())
)</f>
        <v/>
      </c>
      <c r="EK336" s="59"/>
    </row>
    <row r="337" customFormat="false" ht="15.75" hidden="false" customHeight="false" outlineLevel="0" collapsed="false">
      <c r="A337" s="3"/>
      <c r="B337" s="155"/>
      <c r="C337" s="156"/>
      <c r="D337" s="96"/>
      <c r="E337" s="157"/>
      <c r="F337" s="148"/>
      <c r="G337" s="148"/>
      <c r="H337" s="149"/>
      <c r="I337" s="150"/>
      <c r="J337" s="151"/>
      <c r="K337" s="151"/>
      <c r="L337" s="151"/>
      <c r="M337" s="151"/>
      <c r="N337" s="152"/>
      <c r="O337" s="103"/>
      <c r="P337" s="148"/>
      <c r="Q337" s="149"/>
      <c r="R337" s="150"/>
      <c r="S337" s="151"/>
      <c r="T337" s="151"/>
      <c r="U337" s="151"/>
      <c r="V337" s="151"/>
      <c r="W337" s="152"/>
      <c r="X337" s="103"/>
      <c r="Y337" s="148"/>
      <c r="Z337" s="149"/>
      <c r="AA337" s="150"/>
      <c r="AB337" s="151"/>
      <c r="AC337" s="151"/>
      <c r="AD337" s="151"/>
      <c r="AE337" s="151"/>
      <c r="AF337" s="152"/>
      <c r="AG337" s="104"/>
      <c r="AH337" s="150"/>
      <c r="AI337" s="73"/>
      <c r="AJ337" s="73" t="str">
        <f aca="false">IF(ISBLANK($C337),
  "",
IF(E337=Constants!$B$7,
  TRUE(),
IF(E337=Constants!$B$8,
  FALSE(),
  TRUE()
)))</f>
        <v/>
      </c>
      <c r="AK337" s="74" t="str">
        <f aca="false">IF(ISBLANK($C337),"",IF(F337=Constants!$B$8,FALSE(),TRUE()))</f>
        <v/>
      </c>
      <c r="AL337" s="74" t="str">
        <f aca="false">IF(ISBLANK($C337),"",COUNTA($G337:$O337)&gt;0)</f>
        <v/>
      </c>
      <c r="AM337" s="74" t="str">
        <f aca="false">IF(OR(ISBLANK($C337),$AL337&lt;&gt;TRUE()),"",IF(ISBLANK(G337),Constants!$B$27,MAX(0,G337)))</f>
        <v/>
      </c>
      <c r="AN337" s="74" t="str">
        <f aca="false">IF(OR(ISBLANK($C337),$AL337&lt;&gt;TRUE()),"",IF(ISBLANK(H337),Constants!$B$28,MAX(0,H337)))</f>
        <v/>
      </c>
      <c r="AO337" s="74" t="str">
        <f aca="false">IF(OR(ISBLANK($C337),$AL337&lt;&gt;TRUE()),"",IF(J337=Constants!$B$7,TRUE(),IF(J337=Constants!$B$8,FALSE(),TRUE())))</f>
        <v/>
      </c>
      <c r="AP337" s="74" t="str">
        <f aca="false">IF(OR(ISBLANK($C337),$AL337&lt;&gt;TRUE()),"",IF(I337=Constants!$B$7,TRUE(),IF(I337=Constants!$B$8,FALSE(),TRUE())))</f>
        <v/>
      </c>
      <c r="AQ337" s="74" t="str">
        <f aca="false">IF(OR(ISBLANK($C337),$AL337&lt;&gt;TRUE()),"",IF(K337=Constants!$B$33,TRUE(),IF(K337=Constants!$B$34,FALSE(),IF(AND(ISNUMBER(O337),OR(ISBLANK(N337),N337=0)),TRUE(),IF(AND(ISBLANK(O337),ISNUMBER(N337),N337&lt;&gt;0),FALSE(),"")))))</f>
        <v/>
      </c>
      <c r="AR337" s="74" t="str">
        <f aca="false">IF(OR(ISBLANK($C337),$AL337&lt;&gt;TRUE()),"",IF(ISBLANK(L337),Constants!$B$35,MAX(0,MIN(Constants!$B$31,L337))))</f>
        <v/>
      </c>
      <c r="AS337" s="74" t="str">
        <f aca="false">IF(OR(ISBLANK($C337),$AL337&lt;&gt;TRUE()),"",IF(ISBLANK(M337),Constants!$B$35,MAX(0,MIN(Constants!$B$32,M337))))</f>
        <v/>
      </c>
      <c r="AT337" s="74" t="str">
        <f aca="false">IF(ISBLANK($C337),"",COUNTA($P337:$X337)&gt;0)</f>
        <v/>
      </c>
      <c r="AU337" s="74" t="str">
        <f aca="false">IF(OR(ISBLANK($C337),$AT337&lt;&gt;TRUE()),"",IF(ISBLANK(P337),Constants!$B$27,MAX(0,P337)))</f>
        <v/>
      </c>
      <c r="AV337" s="74" t="str">
        <f aca="false">IF(OR(ISBLANK($C337),$AT337&lt;&gt;TRUE()),"",IF(ISBLANK(Q337),Constants!$B$28,MAX(0,Q337)))</f>
        <v/>
      </c>
      <c r="AW337" s="74" t="str">
        <f aca="false">IF(OR(ISBLANK($C337),$AT337&lt;&gt;TRUE()),"",IF(S337=Constants!$B$7,TRUE(),IF(S337=Constants!$B$8,FALSE(),TRUE())))</f>
        <v/>
      </c>
      <c r="AX337" s="74" t="str">
        <f aca="false">IF(OR(ISBLANK($C337),$AT337&lt;&gt;TRUE()),"",IF(R337=Constants!$B$7,TRUE(),IF(R337=Constants!$B$8,FALSE(),TRUE())))</f>
        <v/>
      </c>
      <c r="AY337" s="74" t="str">
        <f aca="false">IF(OR(ISBLANK($C337),$AT337&lt;&gt;TRUE()),"",IF(T337=Constants!$B$33,TRUE(),IF(T337=Constants!$B$34,FALSE(),IF(AND(ISNUMBER(X337),OR(ISBLANK(W337),W337=0)),TRUE(),IF(AND(ISBLANK(X337),ISNUMBER(W337),W337&lt;&gt;0),FALSE(),"")))))</f>
        <v/>
      </c>
      <c r="AZ337" s="74" t="str">
        <f aca="false">IF(OR(ISBLANK($C337),$AT337&lt;&gt;TRUE()),"",IF(ISBLANK(U337),Constants!$B$35,MAX(0,MIN(Constants!$B$31,U337))))</f>
        <v/>
      </c>
      <c r="BA337" s="74" t="str">
        <f aca="false">IF(OR(ISBLANK($C337),$AT337&lt;&gt;TRUE()),"",IF(ISBLANK(V337),Constants!$B$35,MAX(0,MIN(Constants!$B$32,V337))))</f>
        <v/>
      </c>
      <c r="BB337" s="74" t="str">
        <f aca="false">IF(ISBLANK($C337),"",COUNTA($Y337:$AG337)&gt;0)</f>
        <v/>
      </c>
      <c r="BC337" s="74" t="str">
        <f aca="false">IF(OR(ISBLANK($C337),$BB337&lt;&gt;TRUE()),"",IF(ISBLANK(Y337),Constants!$B$27,MAX(0,Y337)))</f>
        <v/>
      </c>
      <c r="BD337" s="74" t="str">
        <f aca="false">IF(OR(ISBLANK($C337),$BB337&lt;&gt;TRUE()),"",IF(ISBLANK(Z337),Constants!$B$28,MAX(0,Z337)))</f>
        <v/>
      </c>
      <c r="BE337" s="74" t="str">
        <f aca="false">IF(OR(ISBLANK($C337),$BB337&lt;&gt;TRUE()),"",IF(AB337=Constants!$B$7,TRUE(),IF(AB337=Constants!$B$8,FALSE(),TRUE())))</f>
        <v/>
      </c>
      <c r="BF337" s="74" t="str">
        <f aca="false">IF(OR(ISBLANK($C337),$BB337&lt;&gt;TRUE()),"",IF(AA337=Constants!$B$7,TRUE(),IF(AA337=Constants!$B$8,FALSE(),TRUE())))</f>
        <v/>
      </c>
      <c r="BG337" s="74" t="str">
        <f aca="false">IF(OR(ISBLANK($C337),$BB337&lt;&gt;TRUE()),"",IF(AC337=Constants!$B$33,TRUE(),IF(AC337=Constants!$B$34,FALSE(),IF(AND(ISNUMBER(AG337),OR(ISBLANK(AF337),AF337=0)),TRUE(),IF(AND(ISBLANK(AG337),ISNUMBER(AF337),AF337&lt;&gt;0),FALSE(),"")))))</f>
        <v/>
      </c>
      <c r="BH337" s="74" t="str">
        <f aca="false">IF(OR(ISBLANK($C337),$BB337&lt;&gt;TRUE()),"",IF(ISBLANK(AD337),Constants!$B$35,MAX(0,MIN(Constants!$B$31,AD337))))</f>
        <v/>
      </c>
      <c r="BI337" s="74" t="str">
        <f aca="false">IF(OR(ISBLANK($C337),$BB337&lt;&gt;TRUE()),"",IF(ISBLANK(AE337),Constants!$B$35,MAX(0,MIN(Constants!$B$32,AE337))))</f>
        <v/>
      </c>
      <c r="BJ337" s="75" t="str">
        <f aca="false">IF(ISBLANK($C337),
  "",
IF(AH337=Constants!$B$7,
  TRUE(),
IF(AH337=Constants!$B$8,
  FALSE(),
  FALSE()
)))</f>
        <v/>
      </c>
      <c r="BK337" s="74" t="str">
        <f aca="false">IF(ISBLANK($C337),"",IF($BJ337,Constants!$B$9,IF(COUNTA($E337:$AH337)=0,Constants!$B$10,IF(NOT($AK337),Constants!$B$11,IF(AND(NOT(ISNUMBER($BM337)),COUNTA($O337,$X337,$AG337)&gt;0),Constants!$B$13,Constants!$B$12)))))</f>
        <v/>
      </c>
      <c r="BL337" s="74" t="str">
        <f aca="false">IF(ISBLANK($C337),"",IF($BK337&lt;&gt;Constants!$B$12,$BK337,Constants!$B$4))</f>
        <v/>
      </c>
      <c r="BM337" s="73" t="str">
        <f aca="false">IF(OR(ISBLANK($D$8), NOT(ISNUMBER($D$8))), Constants!$B$17,$D$8)</f>
        <v>ERROR: Set Target Time in cell D8</v>
      </c>
      <c r="BN337" s="73" t="str">
        <f aca="false">IF(OR($BK337&lt;&gt;Constants!$B$12,$AL337&lt;&gt;TRUE()),"",IF(NOT($AO337),TRUE(),IF($AQ337="","",$AQ337)))</f>
        <v/>
      </c>
      <c r="BO337" s="74" t="b">
        <f aca="false">IF(BN337="",FALSE(),IF(NOT($AO337),TRUE(),IF($AQ337,ISNUMBER(O337),ISNUMBER(N337))))</f>
        <v>0</v>
      </c>
      <c r="BP337" s="76" t="str">
        <f aca="false">IF(BO337,IF($AJ337,1,Constants!$B$22)*POWER(Constants!$B$23,MAX($AM337,0))*POWER(Constants!$B$24,MAX($AN337,0)),"")</f>
        <v/>
      </c>
      <c r="BQ337" s="74" t="str">
        <f aca="false">IF(OR($BK337&lt;&gt;Constants!$B$12,NOT($BO337)),"",IF(NOT($AO337),0,Constants!$B$19*IF($AQ337,1,MAX(0,MIN(1,(Constants!$B$20-N337)/Constants!$B$20)))))</f>
        <v/>
      </c>
      <c r="BR337" s="74" t="str">
        <f aca="false">IF(BQ337="","",BQ337*IF($AP337,1,Constants!$B$25)*BP337)</f>
        <v/>
      </c>
      <c r="BS337" s="74" t="str">
        <f aca="false">IF(OR($BK337&lt;&gt;Constants!$B$12,NOT($BO337)),"",IF(NOT($AO337),0,IF(NOT($AQ337),0,MAX(0,Constants!$B$21*(1-ABS(O337-$BM337)/$BM337)))))</f>
        <v/>
      </c>
      <c r="BT337" s="74" t="str">
        <f aca="false">IF(BS337="","",BS337*BP337)</f>
        <v/>
      </c>
      <c r="BU337" s="74" t="str">
        <f aca="false">IF(OR($BK337&lt;&gt;Constants!$B$12,NOT($BO337)),"",IF(OR(NOT($AO337),NOT($AP337)),0,MIN(Constants!$B$18,(Constants!$B$29*$AR337+Constants!$B$30*$AS337)*IF($AQ337,1,MAX(0,MIN(1,(Constants!$B$20-N337)/Constants!$B$20))))))</f>
        <v/>
      </c>
      <c r="BV337" s="74" t="str">
        <f aca="false">IF(BU337="","",BU337*BP337)</f>
        <v/>
      </c>
      <c r="BW337" s="75" t="str">
        <f aca="false">IF(OR($BK337&lt;&gt;Constants!$B$12,NOT($BO337)),"",BR337+BT337+BV337)</f>
        <v/>
      </c>
      <c r="BX337" s="73" t="str">
        <f aca="false">IF(OR($BK337&lt;&gt;Constants!$B$12,$AT337&lt;&gt;TRUE()),"",IF(NOT($AW337),TRUE(),IF($AY337="","",$AY337)))</f>
        <v/>
      </c>
      <c r="BY337" s="74" t="b">
        <f aca="false">IF(BX337="",FALSE(),IF(NOT($AW337),TRUE(),IF($AY337,ISNUMBER(X337),ISNUMBER(W337))))</f>
        <v>0</v>
      </c>
      <c r="BZ337" s="76" t="str">
        <f aca="false">IF(BY337,IF($AJ337,1,Constants!$B$22)*POWER(Constants!$B$23,MAX($AU337,0))*POWER(Constants!$B$24,MAX($AV337,0)),"")</f>
        <v/>
      </c>
      <c r="CA337" s="74" t="str">
        <f aca="false">IF(OR($BK337&lt;&gt;Constants!$B$12,NOT($BY337)),"",IF(NOT($AW337),0,Constants!$B$19*IF($AY337,1,MAX(0,MIN(1,(Constants!$B$20-W337)/Constants!$B$20)))))</f>
        <v/>
      </c>
      <c r="CB337" s="74" t="str">
        <f aca="false">IF(CA337="","",CA337*IF($AX337,1,Constants!$B$25)*BZ337)</f>
        <v/>
      </c>
      <c r="CC337" s="74" t="str">
        <f aca="false">IF(OR($BK337&lt;&gt;Constants!$B$12,NOT($BY337)),"",IF(NOT($AW337),0,IF(NOT($AY337),0,MAX(0,Constants!$B$21*(1-ABS(X337-$BM337)/$BM337)))))</f>
        <v/>
      </c>
      <c r="CD337" s="74" t="str">
        <f aca="false">IF(CC337="","",CC337*BZ337)</f>
        <v/>
      </c>
      <c r="CE337" s="74" t="str">
        <f aca="false">IF(OR($BK337&lt;&gt;Constants!$B$12,NOT($BY337)),"",IF(OR(NOT($AW337),NOT($AX337)),0,MIN(Constants!$B$18,(Constants!$B$29*$AZ337+Constants!$B$30*$BA337)*IF($AY337,1,MAX(0,MIN(1,(Constants!$B$20-W337)/Constants!$B$20))))))</f>
        <v/>
      </c>
      <c r="CF337" s="74" t="str">
        <f aca="false">IF(CE337="","",CE337*BZ337)</f>
        <v/>
      </c>
      <c r="CG337" s="75" t="str">
        <f aca="false">IF(OR($BK337&lt;&gt;Constants!$B$12,NOT($BY337)),"",CB337+CD337+CF337)</f>
        <v/>
      </c>
      <c r="CH337" s="73" t="b">
        <f aca="false">IF(OR(BN337="",BX337=""),TRUE(),BN337&lt;&gt;BX337)</f>
        <v>1</v>
      </c>
      <c r="CI337" s="74" t="str">
        <f aca="false">IF(OR($BK337&lt;&gt;Constants!$B$12,$BB337&lt;&gt;TRUE(),NOT($CH337)),"",IF(NOT($BE337),TRUE(),IF($BG337="","",$BG337)))</f>
        <v/>
      </c>
      <c r="CJ337" s="74" t="b">
        <f aca="false">IF(CI337="",FALSE(),IF(NOT($BE337),TRUE(),IF($BG337,ISNUMBER(AG337),ISNUMBER(AF337))))</f>
        <v>0</v>
      </c>
      <c r="CK337" s="76" t="str">
        <f aca="false">IF(CJ337,IF($AJ337,1,Constants!$B$22)*POWER(Constants!$B$23,MAX($BC337,0))*POWER(Constants!$B$24,MAX($BD337,0)),"")</f>
        <v/>
      </c>
      <c r="CL337" s="74" t="str">
        <f aca="false">IF(OR($BK337&lt;&gt;Constants!$B$12,NOT($CJ337)),"",IF(NOT($BE337),0,Constants!$B$19*IF($BG337,1,MAX(0,MIN(1,(Constants!$B$20-AF337)/Constants!$B$20)))))</f>
        <v/>
      </c>
      <c r="CM337" s="74" t="str">
        <f aca="false">IF(CL337="","",CL337*IF($BF337,1,Constants!$B$25)*CK337)</f>
        <v/>
      </c>
      <c r="CN337" s="74" t="str">
        <f aca="false">IF(OR($BK337&lt;&gt;Constants!$B$12,NOT($CJ337)),"",IF(NOT($BE337),0,IF(NOT($BG337),0,MAX(0,Constants!$B$21*(1-ABS(AG337-$BM337)/$BM337)))))</f>
        <v/>
      </c>
      <c r="CO337" s="74" t="str">
        <f aca="false">IF(CN337="","",CN337*CK337)</f>
        <v/>
      </c>
      <c r="CP337" s="74" t="str">
        <f aca="false">IF(OR($BK337&lt;&gt;Constants!$B$12,NOT($CJ337)),"",IF(OR(NOT($BE337),NOT($BF337)),0,MIN(Constants!$B$18,(Constants!$B$29*$BH337+Constants!$B$30*$BI337)*IF($BG337,1,MAX(0,MIN(1,(Constants!$B$20-AF337)/Constants!$B$20))))))</f>
        <v/>
      </c>
      <c r="CQ337" s="74" t="str">
        <f aca="false">IF(CP337="","",CP337*CK337)</f>
        <v/>
      </c>
      <c r="CR337" s="75" t="str">
        <f aca="false">IF(OR($BK337&lt;&gt;Constants!$B$12,NOT($CJ337)),"",CM337+CO337+CQ337)</f>
        <v/>
      </c>
      <c r="CS337" s="73" t="str">
        <f aca="false">IF(OR($BK337&lt;&gt;Constants!$B$12,ISBLANK($C337)),"",BW337)</f>
        <v/>
      </c>
      <c r="CT337" s="74" t="str">
        <f aca="false">IF(OR($BK337&lt;&gt;Constants!$B$12,ISBLANK($C337)),"",CG337)</f>
        <v/>
      </c>
      <c r="CU337" s="75" t="str">
        <f aca="false">IF(OR($BK337&lt;&gt;Constants!$B$12,ISBLANK($C337)),"",CR337)</f>
        <v/>
      </c>
      <c r="CV337" s="74" t="str">
        <f aca="false">IF(OR($BK337&lt;&gt;Constants!$B$12,ISBLANK($C337)),"",IF(COUNT(CS337:CU337)=0,0,MAX(CS337:CU337)))</f>
        <v/>
      </c>
      <c r="CW337" s="74" t="str">
        <f aca="false">IF($BK337&lt;&gt;Constants!$B$12,"",CV337)</f>
        <v/>
      </c>
      <c r="CX337" s="74" t="str">
        <f aca="false">IF(ISNUMBER(CW337), RANK(CW337,$CW$11:$CW$510), "")</f>
        <v/>
      </c>
      <c r="CY337" s="73" t="str">
        <f aca="false">IF(OR($BK337&lt;&gt;Constants!$B$12,ISBLANK($C337)),"",MAX(BT337,CD337,CO337))</f>
        <v/>
      </c>
      <c r="CZ337" s="74" t="str">
        <f aca="false">IF(ISNUMBER(CY337), RANK(CY337,CY$11:CY$510), "")</f>
        <v/>
      </c>
      <c r="DA337" s="74" t="str">
        <f aca="false">IF(OR($BK337&lt;&gt;Constants!$B$12,ISBLANK($C337)),"",MAX(AM337,AU337,IF($CH337,BC337,0)))</f>
        <v/>
      </c>
      <c r="DB337" s="74" t="str">
        <f aca="false">IF(ISNUMBER(DA337), RANK(DA337,DA$11:DA$510,1), "")</f>
        <v/>
      </c>
      <c r="DC337" s="74" t="str">
        <f aca="false">IF(OR($BK337&lt;&gt;Constants!$B$12,ISBLANK($C337)),"",MAX(BV337,CF337,CQ337))</f>
        <v/>
      </c>
      <c r="DD337" s="74" t="str">
        <f aca="false">IF(ISNUMBER(DC337),RANK(DC337,DC$11:DC$510),"")</f>
        <v/>
      </c>
      <c r="DE337" s="77" t="str">
        <f aca="false">IFERROR(IF(OR($BK337&lt;&gt;Constants!$B$12, ISBLANK($C337)),"",LARGE(CS337:CU337,2)), 0)</f>
        <v/>
      </c>
      <c r="DF337" s="75" t="str">
        <f aca="false">IF(ISNUMBER(DE337), RANK(DE337,DE$11:DE$510), "")</f>
        <v/>
      </c>
      <c r="DG337" s="74" t="str">
        <f aca="false">IF(ISBLANK($C337),"",IF(BK337=Constants!$B$12,RANK($CX337, $CX$11:$CX$510, 1)+
SUMPRODUCT(--($CX$11:$CX$510=$CX337),--($CZ337&gt;$CZ$11:$CZ$510))+
SUMPRODUCT(--($CX$11:$CX$510=$CX337),--($CZ337=$CZ$11:$CZ$510),--($DB337&gt;$DB$11:$DB$510))+
SUMPRODUCT(--($CX$11:$CX$510=$CX337),--($CZ337=$CZ$11:$CZ$510),--($DB337=$DB$11:$DB$510), --($DD337&gt;$DD$11:$DD$510))+
SUMPRODUCT(--($CX$11:$CX$510=$CX337),--($CZ337=$CZ$11:$CZ$510),--($DB337=$DB$11:$DB$510), --($DD337=$DD$11:$DD$510), --($DF337&gt;$DF$11:$DF$510))
,BK337)
)</f>
        <v/>
      </c>
      <c r="DH337" s="74" t="str">
        <f aca="false">IF(ISBLANK(C337),"",IF(BK337&lt;&gt;Constants!$B$12, BK337, CX337-DG337))</f>
        <v/>
      </c>
      <c r="DI337" s="75"/>
      <c r="DJ337" s="78"/>
      <c r="DK337" s="79" t="str">
        <f aca="false">IF(ISBLANK($C337),"",IF($BK337=Constants!$B$13,$BM337,""))</f>
        <v/>
      </c>
      <c r="DL337" s="78" t="str">
        <f aca="false">IF(ISBLANK($C337),"",IF($BK337&lt;&gt;Constants!$B$12,"",IF(COUNT($CS337:$CU337)=0,"",MATCH($CV337,$CS337:$CU337,0))))</f>
        <v/>
      </c>
      <c r="DM337" s="80" t="str">
        <f aca="false">IF(ISNUMBER($DL337),CHOOSE($DL337,$BR337,$CB337,$CM337),"")</f>
        <v/>
      </c>
      <c r="DN337" s="80" t="str">
        <f aca="false">IF(ISNUMBER($DL337),CHOOSE($DL337,$BT337,$CD337,$CO337),"")</f>
        <v/>
      </c>
      <c r="DO337" s="80" t="str">
        <f aca="false">IF(ISNUMBER($DL337),CHOOSE($DL337,$BV337,$CF337,$CQ337),"")</f>
        <v/>
      </c>
      <c r="DP337" s="81" t="str">
        <f aca="false">IF(ISBLANK(C337),"",IF(BK337&lt;&gt;Constants!$B$12, BK337 ,CW337))</f>
        <v/>
      </c>
      <c r="DQ337" s="82" t="str">
        <f aca="false">IF(ISBLANK($C337),"",IF($BK337&lt;&gt;Constants!$B$12,$BK337,$BL337))</f>
        <v/>
      </c>
      <c r="DR337" s="82" t="str">
        <f aca="false">IF(ISBLANK(C337),"",DH337)</f>
        <v/>
      </c>
      <c r="DS337" s="82" t="str">
        <f aca="false">IF(ISBLANK(C337),"",DG337)</f>
        <v/>
      </c>
      <c r="DT337" s="83" t="str">
        <f aca="false">IF(ISBLANK(C337),
  "",
IF(DS337=Constants!$B$9,COUNTA($C$11:$C510)+2,IF(DS337=Constants!$B$10,COUNTA($C$11:$C510)+1,IF(DS337=Constants!$B$11,COUNTA($C$11:$C510),DS337))))</f>
        <v/>
      </c>
      <c r="DU337" s="3"/>
      <c r="DV337" s="84" t="n">
        <f aca="false">IF(OR(ISNUMBER(DS337),DS337="DQ",DS337="P",DS337="NS"),
    1,
    0
)</f>
        <v>0</v>
      </c>
      <c r="DW337" s="84" t="n">
        <v>327</v>
      </c>
      <c r="DX337" s="84" t="str">
        <f aca="false">IF(ISBLANK($C337),"",IF(ISNUMBER(DT337),DT337+ROW($B337)/1000,""))</f>
        <v/>
      </c>
      <c r="DY337" s="84" t="str">
        <f aca="false">IF(ISNUMBER(DX337), RANK(DX337,DX$11:DX$510,1), "")</f>
        <v/>
      </c>
      <c r="DZ337" s="84" t="str">
        <f aca="false">IF(ISBLANK($C337),
    "",
    $B337
)</f>
        <v/>
      </c>
      <c r="EA337" s="84" t="str">
        <f aca="false">IF(ISBLANK($C337),
    "",
    $C337
)</f>
        <v/>
      </c>
      <c r="EB337" s="84" t="str">
        <f aca="false">IF(ISBLANK($C337),
    "",
    $D337
)</f>
        <v/>
      </c>
      <c r="EC337" s="84" t="str">
        <f aca="false">IF(ISBLANK($C337),"",$DQ337)</f>
        <v/>
      </c>
      <c r="ED337" s="86" t="str">
        <f aca="false">DP337</f>
        <v/>
      </c>
      <c r="EE337" s="84" t="str">
        <f aca="false">IF(ISBLANK($C337),
    "",
    DS337
)</f>
        <v/>
      </c>
      <c r="EF337" s="87" t="str">
        <f aca="false">IF(DW337&gt;DV$10,
    "",
    VLOOKUP(DW337,DY$11:EE835,7,FALSE())
)</f>
        <v/>
      </c>
      <c r="EG337" s="88" t="str">
        <f aca="false">IF(DW337&gt;DV$10,
    "",
    VLOOKUP(DW337,DY$11:EE835,2,FALSE())
)</f>
        <v/>
      </c>
      <c r="EH337" s="88" t="str">
        <f aca="false">IF(DW337&gt;DV$10,
    "",
    VLOOKUP(DW337,DY$11:EE835,3,FALSE())
)</f>
        <v/>
      </c>
      <c r="EI337" s="88" t="str">
        <f aca="false">IF(DW337&gt;DV$10,
    "",
    VLOOKUP(DW337,DY$11:EE835,4,FALSE())
)</f>
        <v/>
      </c>
      <c r="EJ337" s="89" t="str">
        <f aca="false">IF(DW337&gt;DV$10,
    "",
    VLOOKUP(DW337,DY$11:EE835,6,FALSE())
)</f>
        <v/>
      </c>
      <c r="EK337" s="59"/>
    </row>
    <row r="338" customFormat="false" ht="15.75" hidden="false" customHeight="false" outlineLevel="0" collapsed="false">
      <c r="A338" s="3"/>
      <c r="B338" s="153"/>
      <c r="C338" s="154"/>
      <c r="D338" s="135"/>
      <c r="E338" s="158"/>
      <c r="F338" s="137"/>
      <c r="G338" s="137"/>
      <c r="H338" s="138"/>
      <c r="I338" s="139"/>
      <c r="J338" s="140"/>
      <c r="K338" s="140"/>
      <c r="L338" s="140"/>
      <c r="M338" s="140"/>
      <c r="N338" s="141"/>
      <c r="O338" s="142"/>
      <c r="P338" s="137"/>
      <c r="Q338" s="138"/>
      <c r="R338" s="139"/>
      <c r="S338" s="140"/>
      <c r="T338" s="140"/>
      <c r="U338" s="140"/>
      <c r="V338" s="140"/>
      <c r="W338" s="141"/>
      <c r="X338" s="142"/>
      <c r="Y338" s="137"/>
      <c r="Z338" s="138"/>
      <c r="AA338" s="139"/>
      <c r="AB338" s="140"/>
      <c r="AC338" s="140"/>
      <c r="AD338" s="140"/>
      <c r="AE338" s="140"/>
      <c r="AF338" s="141"/>
      <c r="AG338" s="143"/>
      <c r="AH338" s="139"/>
      <c r="AI338" s="116"/>
      <c r="AJ338" s="116" t="str">
        <f aca="false">IF(ISBLANK($C338),
  "",
IF(E338=Constants!$B$7,
  TRUE(),
IF(E338=Constants!$B$8,
  FALSE(),
  TRUE()
)))</f>
        <v/>
      </c>
      <c r="AK338" s="117" t="str">
        <f aca="false">IF(ISBLANK($C338),"",IF(F338=Constants!$B$8,FALSE(),TRUE()))</f>
        <v/>
      </c>
      <c r="AL338" s="117" t="str">
        <f aca="false">IF(ISBLANK($C338),"",COUNTA($G338:$O338)&gt;0)</f>
        <v/>
      </c>
      <c r="AM338" s="117" t="str">
        <f aca="false">IF(OR(ISBLANK($C338),$AL338&lt;&gt;TRUE()),"",IF(ISBLANK(G338),Constants!$B$27,MAX(0,G338)))</f>
        <v/>
      </c>
      <c r="AN338" s="117" t="str">
        <f aca="false">IF(OR(ISBLANK($C338),$AL338&lt;&gt;TRUE()),"",IF(ISBLANK(H338),Constants!$B$28,MAX(0,H338)))</f>
        <v/>
      </c>
      <c r="AO338" s="117" t="str">
        <f aca="false">IF(OR(ISBLANK($C338),$AL338&lt;&gt;TRUE()),"",IF(J338=Constants!$B$7,TRUE(),IF(J338=Constants!$B$8,FALSE(),TRUE())))</f>
        <v/>
      </c>
      <c r="AP338" s="117" t="str">
        <f aca="false">IF(OR(ISBLANK($C338),$AL338&lt;&gt;TRUE()),"",IF(I338=Constants!$B$7,TRUE(),IF(I338=Constants!$B$8,FALSE(),TRUE())))</f>
        <v/>
      </c>
      <c r="AQ338" s="117" t="str">
        <f aca="false">IF(OR(ISBLANK($C338),$AL338&lt;&gt;TRUE()),"",IF(K338=Constants!$B$33,TRUE(),IF(K338=Constants!$B$34,FALSE(),IF(AND(ISNUMBER(O338),OR(ISBLANK(N338),N338=0)),TRUE(),IF(AND(ISBLANK(O338),ISNUMBER(N338),N338&lt;&gt;0),FALSE(),"")))))</f>
        <v/>
      </c>
      <c r="AR338" s="117" t="str">
        <f aca="false">IF(OR(ISBLANK($C338),$AL338&lt;&gt;TRUE()),"",IF(ISBLANK(L338),Constants!$B$35,MAX(0,MIN(Constants!$B$31,L338))))</f>
        <v/>
      </c>
      <c r="AS338" s="117" t="str">
        <f aca="false">IF(OR(ISBLANK($C338),$AL338&lt;&gt;TRUE()),"",IF(ISBLANK(M338),Constants!$B$35,MAX(0,MIN(Constants!$B$32,M338))))</f>
        <v/>
      </c>
      <c r="AT338" s="117" t="str">
        <f aca="false">IF(ISBLANK($C338),"",COUNTA($P338:$X338)&gt;0)</f>
        <v/>
      </c>
      <c r="AU338" s="117" t="str">
        <f aca="false">IF(OR(ISBLANK($C338),$AT338&lt;&gt;TRUE()),"",IF(ISBLANK(P338),Constants!$B$27,MAX(0,P338)))</f>
        <v/>
      </c>
      <c r="AV338" s="117" t="str">
        <f aca="false">IF(OR(ISBLANK($C338),$AT338&lt;&gt;TRUE()),"",IF(ISBLANK(Q338),Constants!$B$28,MAX(0,Q338)))</f>
        <v/>
      </c>
      <c r="AW338" s="117" t="str">
        <f aca="false">IF(OR(ISBLANK($C338),$AT338&lt;&gt;TRUE()),"",IF(S338=Constants!$B$7,TRUE(),IF(S338=Constants!$B$8,FALSE(),TRUE())))</f>
        <v/>
      </c>
      <c r="AX338" s="117" t="str">
        <f aca="false">IF(OR(ISBLANK($C338),$AT338&lt;&gt;TRUE()),"",IF(R338=Constants!$B$7,TRUE(),IF(R338=Constants!$B$8,FALSE(),TRUE())))</f>
        <v/>
      </c>
      <c r="AY338" s="117" t="str">
        <f aca="false">IF(OR(ISBLANK($C338),$AT338&lt;&gt;TRUE()),"",IF(T338=Constants!$B$33,TRUE(),IF(T338=Constants!$B$34,FALSE(),IF(AND(ISNUMBER(X338),OR(ISBLANK(W338),W338=0)),TRUE(),IF(AND(ISBLANK(X338),ISNUMBER(W338),W338&lt;&gt;0),FALSE(),"")))))</f>
        <v/>
      </c>
      <c r="AZ338" s="117" t="str">
        <f aca="false">IF(OR(ISBLANK($C338),$AT338&lt;&gt;TRUE()),"",IF(ISBLANK(U338),Constants!$B$35,MAX(0,MIN(Constants!$B$31,U338))))</f>
        <v/>
      </c>
      <c r="BA338" s="117" t="str">
        <f aca="false">IF(OR(ISBLANK($C338),$AT338&lt;&gt;TRUE()),"",IF(ISBLANK(V338),Constants!$B$35,MAX(0,MIN(Constants!$B$32,V338))))</f>
        <v/>
      </c>
      <c r="BB338" s="117" t="str">
        <f aca="false">IF(ISBLANK($C338),"",COUNTA($Y338:$AG338)&gt;0)</f>
        <v/>
      </c>
      <c r="BC338" s="117" t="str">
        <f aca="false">IF(OR(ISBLANK($C338),$BB338&lt;&gt;TRUE()),"",IF(ISBLANK(Y338),Constants!$B$27,MAX(0,Y338)))</f>
        <v/>
      </c>
      <c r="BD338" s="117" t="str">
        <f aca="false">IF(OR(ISBLANK($C338),$BB338&lt;&gt;TRUE()),"",IF(ISBLANK(Z338),Constants!$B$28,MAX(0,Z338)))</f>
        <v/>
      </c>
      <c r="BE338" s="117" t="str">
        <f aca="false">IF(OR(ISBLANK($C338),$BB338&lt;&gt;TRUE()),"",IF(AB338=Constants!$B$7,TRUE(),IF(AB338=Constants!$B$8,FALSE(),TRUE())))</f>
        <v/>
      </c>
      <c r="BF338" s="117" t="str">
        <f aca="false">IF(OR(ISBLANK($C338),$BB338&lt;&gt;TRUE()),"",IF(AA338=Constants!$B$7,TRUE(),IF(AA338=Constants!$B$8,FALSE(),TRUE())))</f>
        <v/>
      </c>
      <c r="BG338" s="117" t="str">
        <f aca="false">IF(OR(ISBLANK($C338),$BB338&lt;&gt;TRUE()),"",IF(AC338=Constants!$B$33,TRUE(),IF(AC338=Constants!$B$34,FALSE(),IF(AND(ISNUMBER(AG338),OR(ISBLANK(AF338),AF338=0)),TRUE(),IF(AND(ISBLANK(AG338),ISNUMBER(AF338),AF338&lt;&gt;0),FALSE(),"")))))</f>
        <v/>
      </c>
      <c r="BH338" s="117" t="str">
        <f aca="false">IF(OR(ISBLANK($C338),$BB338&lt;&gt;TRUE()),"",IF(ISBLANK(AD338),Constants!$B$35,MAX(0,MIN(Constants!$B$31,AD338))))</f>
        <v/>
      </c>
      <c r="BI338" s="117" t="str">
        <f aca="false">IF(OR(ISBLANK($C338),$BB338&lt;&gt;TRUE()),"",IF(ISBLANK(AE338),Constants!$B$35,MAX(0,MIN(Constants!$B$32,AE338))))</f>
        <v/>
      </c>
      <c r="BJ338" s="118" t="str">
        <f aca="false">IF(ISBLANK($C338),
  "",
IF(AH338=Constants!$B$7,
  TRUE(),
IF(AH338=Constants!$B$8,
  FALSE(),
  FALSE()
)))</f>
        <v/>
      </c>
      <c r="BK338" s="117" t="str">
        <f aca="false">IF(ISBLANK($C338),"",IF($BJ338,Constants!$B$9,IF(COUNTA($E338:$AH338)=0,Constants!$B$10,IF(NOT($AK338),Constants!$B$11,IF(AND(NOT(ISNUMBER($BM338)),COUNTA($O338,$X338,$AG338)&gt;0),Constants!$B$13,Constants!$B$12)))))</f>
        <v/>
      </c>
      <c r="BL338" s="117" t="str">
        <f aca="false">IF(ISBLANK($C338),"",IF($BK338&lt;&gt;Constants!$B$12,$BK338,Constants!$B$4))</f>
        <v/>
      </c>
      <c r="BM338" s="116" t="str">
        <f aca="false">IF(OR(ISBLANK($D$8), NOT(ISNUMBER($D$8))), Constants!$B$17,$D$8)</f>
        <v>ERROR: Set Target Time in cell D8</v>
      </c>
      <c r="BN338" s="119" t="str">
        <f aca="false">IF(OR($BK338&lt;&gt;Constants!$B$12,$AL338&lt;&gt;TRUE()),"",IF(NOT($AO338),TRUE(),IF($AQ338="","",$AQ338)))</f>
        <v/>
      </c>
      <c r="BO338" s="120" t="n">
        <f aca="false">IF(BN338="",FALSE(),IF(NOT($AO338),TRUE(),IF($AQ338,ISNUMBER(O338),ISNUMBER(N338))))</f>
        <v>0</v>
      </c>
      <c r="BP338" s="121" t="str">
        <f aca="false">IF(BO338,IF($AJ338,1,Constants!$B$22)*POWER(Constants!$B$23,MAX($AM338,0))*POWER(Constants!$B$24,MAX($AN338,0)),"")</f>
        <v/>
      </c>
      <c r="BQ338" s="117" t="str">
        <f aca="false">IF(OR($BK338&lt;&gt;Constants!$B$12,NOT($BO338)),"",IF(NOT($AO338),0,Constants!$B$19*IF($AQ338,1,MAX(0,MIN(1,(Constants!$B$20-N338)/Constants!$B$20)))))</f>
        <v/>
      </c>
      <c r="BR338" s="117" t="str">
        <f aca="false">IF(BQ338="","",BQ338*IF($AP338,1,Constants!$B$25)*BP338)</f>
        <v/>
      </c>
      <c r="BS338" s="117" t="str">
        <f aca="false">IF(OR($BK338&lt;&gt;Constants!$B$12,NOT($BO338)),"",IF(NOT($AO338),0,IF(NOT($AQ338),0,MAX(0,Constants!$B$21*(1-ABS(O338-$BM338)/$BM338)))))</f>
        <v/>
      </c>
      <c r="BT338" s="117" t="str">
        <f aca="false">IF(BS338="","",BS338*BP338)</f>
        <v/>
      </c>
      <c r="BU338" s="117" t="str">
        <f aca="false">IF(OR($BK338&lt;&gt;Constants!$B$12,NOT($BO338)),"",IF(OR(NOT($AO338),NOT($AP338)),0,MIN(Constants!$B$18,(Constants!$B$29*$AR338+Constants!$B$30*$AS338)*IF($AQ338,1,MAX(0,MIN(1,(Constants!$B$20-N338)/Constants!$B$20))))))</f>
        <v/>
      </c>
      <c r="BV338" s="117" t="str">
        <f aca="false">IF(BU338="","",BU338*BP338)</f>
        <v/>
      </c>
      <c r="BW338" s="122" t="str">
        <f aca="false">IF(OR($BK338&lt;&gt;Constants!$B$12,NOT($BO338)),"",BR338+BT338+BV338)</f>
        <v/>
      </c>
      <c r="BX338" s="119" t="str">
        <f aca="false">IF(OR($BK338&lt;&gt;Constants!$B$12,$AT338&lt;&gt;TRUE()),"",IF(NOT($AW338),TRUE(),IF($AY338="","",$AY338)))</f>
        <v/>
      </c>
      <c r="BY338" s="120" t="n">
        <f aca="false">IF(BX338="",FALSE(),IF(NOT($AW338),TRUE(),IF($AY338,ISNUMBER(X338),ISNUMBER(W338))))</f>
        <v>0</v>
      </c>
      <c r="BZ338" s="121" t="str">
        <f aca="false">IF(BY338,IF($AJ338,1,Constants!$B$22)*POWER(Constants!$B$23,MAX($AU338,0))*POWER(Constants!$B$24,MAX($AV338,0)),"")</f>
        <v/>
      </c>
      <c r="CA338" s="117" t="str">
        <f aca="false">IF(OR($BK338&lt;&gt;Constants!$B$12,NOT($BY338)),"",IF(NOT($AW338),0,Constants!$B$19*IF($AY338,1,MAX(0,MIN(1,(Constants!$B$20-W338)/Constants!$B$20)))))</f>
        <v/>
      </c>
      <c r="CB338" s="117" t="str">
        <f aca="false">IF(CA338="","",CA338*IF($AX338,1,Constants!$B$25)*BZ338)</f>
        <v/>
      </c>
      <c r="CC338" s="117" t="str">
        <f aca="false">IF(OR($BK338&lt;&gt;Constants!$B$12,NOT($BY338)),"",IF(NOT($AW338),0,IF(NOT($AY338),0,MAX(0,Constants!$B$21*(1-ABS(X338-$BM338)/$BM338)))))</f>
        <v/>
      </c>
      <c r="CD338" s="117" t="str">
        <f aca="false">IF(CC338="","",CC338*BZ338)</f>
        <v/>
      </c>
      <c r="CE338" s="117" t="str">
        <f aca="false">IF(OR($BK338&lt;&gt;Constants!$B$12,NOT($BY338)),"",IF(OR(NOT($AW338),NOT($AX338)),0,MIN(Constants!$B$18,(Constants!$B$29*$AZ338+Constants!$B$30*$BA338)*IF($AY338,1,MAX(0,MIN(1,(Constants!$B$20-W338)/Constants!$B$20))))))</f>
        <v/>
      </c>
      <c r="CF338" s="117" t="str">
        <f aca="false">IF(CE338="","",CE338*BZ338)</f>
        <v/>
      </c>
      <c r="CG338" s="122" t="str">
        <f aca="false">IF(OR($BK338&lt;&gt;Constants!$B$12,NOT($BY338)),"",CB338+CD338+CF338)</f>
        <v/>
      </c>
      <c r="CH338" s="119" t="n">
        <f aca="false">IF(OR(BN338="",BX338=""),TRUE(),BN338&lt;&gt;BX338)</f>
        <v>1</v>
      </c>
      <c r="CI338" s="117" t="str">
        <f aca="false">IF(OR($BK338&lt;&gt;Constants!$B$12,$BB338&lt;&gt;TRUE(),NOT($CH338)),"",IF(NOT($BE338),TRUE(),IF($BG338="","",$BG338)))</f>
        <v/>
      </c>
      <c r="CJ338" s="120" t="n">
        <f aca="false">IF(CI338="",FALSE(),IF(NOT($BE338),TRUE(),IF($BG338,ISNUMBER(AG338),ISNUMBER(AF338))))</f>
        <v>0</v>
      </c>
      <c r="CK338" s="121" t="str">
        <f aca="false">IF(CJ338,IF($AJ338,1,Constants!$B$22)*POWER(Constants!$B$23,MAX($BC338,0))*POWER(Constants!$B$24,MAX($BD338,0)),"")</f>
        <v/>
      </c>
      <c r="CL338" s="117" t="str">
        <f aca="false">IF(OR($BK338&lt;&gt;Constants!$B$12,NOT($CJ338)),"",IF(NOT($BE338),0,Constants!$B$19*IF($BG338,1,MAX(0,MIN(1,(Constants!$B$20-AF338)/Constants!$B$20)))))</f>
        <v/>
      </c>
      <c r="CM338" s="117" t="str">
        <f aca="false">IF(CL338="","",CL338*IF($BF338,1,Constants!$B$25)*CK338)</f>
        <v/>
      </c>
      <c r="CN338" s="117" t="str">
        <f aca="false">IF(OR($BK338&lt;&gt;Constants!$B$12,NOT($CJ338)),"",IF(NOT($BE338),0,IF(NOT($BG338),0,MAX(0,Constants!$B$21*(1-ABS(AG338-$BM338)/$BM338)))))</f>
        <v/>
      </c>
      <c r="CO338" s="117" t="str">
        <f aca="false">IF(CN338="","",CN338*CK338)</f>
        <v/>
      </c>
      <c r="CP338" s="117" t="str">
        <f aca="false">IF(OR($BK338&lt;&gt;Constants!$B$12,NOT($CJ338)),"",IF(OR(NOT($BE338),NOT($BF338)),0,MIN(Constants!$B$18,(Constants!$B$29*$BH338+Constants!$B$30*$BI338)*IF($BG338,1,MAX(0,MIN(1,(Constants!$B$20-AF338)/Constants!$B$20))))))</f>
        <v/>
      </c>
      <c r="CQ338" s="117" t="str">
        <f aca="false">IF(CP338="","",CP338*CK338)</f>
        <v/>
      </c>
      <c r="CR338" s="122" t="str">
        <f aca="false">IF(OR($BK338&lt;&gt;Constants!$B$12,NOT($CJ338)),"",CM338+CO338+CQ338)</f>
        <v/>
      </c>
      <c r="CS338" s="116" t="str">
        <f aca="false">IF(OR($BK338&lt;&gt;Constants!$B$12,ISBLANK($C338)),"",BW338)</f>
        <v/>
      </c>
      <c r="CT338" s="117" t="str">
        <f aca="false">IF(OR($BK338&lt;&gt;Constants!$B$12,ISBLANK($C338)),"",CG338)</f>
        <v/>
      </c>
      <c r="CU338" s="118" t="str">
        <f aca="false">IF(OR($BK338&lt;&gt;Constants!$B$12,ISBLANK($C338)),"",CR338)</f>
        <v/>
      </c>
      <c r="CV338" s="117" t="str">
        <f aca="false">IF(OR($BK338&lt;&gt;Constants!$B$12,ISBLANK($C338)),"",IF(COUNT(CS338:CU338)=0,0,MAX(CS338:CU338)))</f>
        <v/>
      </c>
      <c r="CW338" s="117" t="str">
        <f aca="false">IF($BK338&lt;&gt;Constants!$B$12,"",CV338)</f>
        <v/>
      </c>
      <c r="CX338" s="117" t="str">
        <f aca="false">IF(ISNUMBER(CW338), RANK(CW338,$CW$11:$CW$510), "")</f>
        <v/>
      </c>
      <c r="CY338" s="116" t="str">
        <f aca="false">IF(OR($BK338&lt;&gt;Constants!$B$12,ISBLANK($C338)),"",MAX(BT338,CD338,CO338))</f>
        <v/>
      </c>
      <c r="CZ338" s="117" t="str">
        <f aca="false">IF(ISNUMBER(CY338), RANK(CY338,CY$11:CY$510), "")</f>
        <v/>
      </c>
      <c r="DA338" s="117" t="str">
        <f aca="false">IF(OR($BK338&lt;&gt;Constants!$B$12,ISBLANK($C338)),"",MAX(AM338,AU338,IF($CH338,BC338,0)))</f>
        <v/>
      </c>
      <c r="DB338" s="117" t="str">
        <f aca="false">IF(ISNUMBER(DA338), RANK(DA338,DA$11:DA$510,1), "")</f>
        <v/>
      </c>
      <c r="DC338" s="117" t="str">
        <f aca="false">IF(OR($BK338&lt;&gt;Constants!$B$12,ISBLANK($C338)),"",MAX(BV338,CF338,CQ338))</f>
        <v/>
      </c>
      <c r="DD338" s="117" t="str">
        <f aca="false">IF(ISNUMBER(DC338),RANK(DC338,DC$11:DC$510),"")</f>
        <v/>
      </c>
      <c r="DE338" s="123" t="str">
        <f aca="false">IFERROR(IF(OR($BK338&lt;&gt;Constants!$B$12, ISBLANK($C338)),"",LARGE(CS338:CU338,2)), 0)</f>
        <v/>
      </c>
      <c r="DF338" s="118" t="str">
        <f aca="false">IF(ISNUMBER(DE338), RANK(DE338,DE$11:DE$510), "")</f>
        <v/>
      </c>
      <c r="DG338" s="117" t="str">
        <f aca="false">IF(ISBLANK($C338),"",IF(BK338=Constants!$B$12,RANK($CX338, $CX$11:$CX$510, 1)+
SUMPRODUCT(--($CX$11:$CX$510=$CX338),--($CZ338&gt;$CZ$11:$CZ$510))+
SUMPRODUCT(--($CX$11:$CX$510=$CX338),--($CZ338=$CZ$11:$CZ$510),--($DB338&gt;$DB$11:$DB$510))+
SUMPRODUCT(--($CX$11:$CX$510=$CX338),--($CZ338=$CZ$11:$CZ$510),--($DB338=$DB$11:$DB$510), --($DD338&gt;$DD$11:$DD$510))+
SUMPRODUCT(--($CX$11:$CX$510=$CX338),--($CZ338=$CZ$11:$CZ$510),--($DB338=$DB$11:$DB$510), --($DD338=$DD$11:$DD$510), --($DF338&gt;$DF$11:$DF$510))
,BK338)
)</f>
        <v/>
      </c>
      <c r="DH338" s="117" t="str">
        <f aca="false">IF(ISBLANK(C338),"",IF(BK338&lt;&gt;Constants!$B$12, BK338, CX338-DG338))</f>
        <v/>
      </c>
      <c r="DI338" s="118"/>
      <c r="DJ338" s="124"/>
      <c r="DK338" s="125" t="str">
        <f aca="false">IF(ISBLANK($C338),"",IF($BK338=Constants!$B$13,$BM338,""))</f>
        <v/>
      </c>
      <c r="DL338" s="124" t="str">
        <f aca="false">IF(ISBLANK($C338),"",IF($BK338&lt;&gt;Constants!$B$12,"",IF(COUNT($CS338:$CU338)=0,"",MATCH($CV338,$CS338:$CU338,0))))</f>
        <v/>
      </c>
      <c r="DM338" s="126" t="str">
        <f aca="false">IF(ISNUMBER($DL338),CHOOSE($DL338,$BR338,$CB338,$CM338),"")</f>
        <v/>
      </c>
      <c r="DN338" s="126" t="str">
        <f aca="false">IF(ISNUMBER($DL338),CHOOSE($DL338,$BT338,$CD338,$CO338),"")</f>
        <v/>
      </c>
      <c r="DO338" s="126" t="str">
        <f aca="false">IF(ISNUMBER($DL338),CHOOSE($DL338,$BV338,$CF338,$CQ338),"")</f>
        <v/>
      </c>
      <c r="DP338" s="127" t="str">
        <f aca="false">IF(ISBLANK(C338),"",IF(BK338&lt;&gt;Constants!$B$12, BK338 ,CW338))</f>
        <v/>
      </c>
      <c r="DQ338" s="128" t="str">
        <f aca="false">IF(ISBLANK($C338),"",IF($BK338&lt;&gt;Constants!$B$12,$BK338,$BL338))</f>
        <v/>
      </c>
      <c r="DR338" s="128" t="str">
        <f aca="false">IF(ISBLANK(C338),"",DH338)</f>
        <v/>
      </c>
      <c r="DS338" s="128" t="str">
        <f aca="false">IF(ISBLANK(C338),"",DG338)</f>
        <v/>
      </c>
      <c r="DT338" s="129" t="str">
        <f aca="false">IF(ISBLANK(C338),
  "",
IF(DS338=Constants!$B$9,COUNTA($C$11:$C510)+2,IF(DS338=Constants!$B$10,COUNTA($C$11:$C510)+1,IF(DS338=Constants!$B$11,COUNTA($C$11:$C510),DS338))))</f>
        <v/>
      </c>
      <c r="DU338" s="3"/>
      <c r="DV338" s="130" t="n">
        <f aca="false">IF(OR(ISNUMBER(DS338),DS338="DQ",DS338="P",DS338="NS"),
    1,
    0
)</f>
        <v>0</v>
      </c>
      <c r="DW338" s="130" t="n">
        <v>328</v>
      </c>
      <c r="DX338" s="130" t="str">
        <f aca="false">IF(ISBLANK($C338),"",IF(ISNUMBER(DT338),DT338+ROW($B338)/1000,""))</f>
        <v/>
      </c>
      <c r="DY338" s="130" t="str">
        <f aca="false">IF(ISNUMBER(DX338), RANK(DX338,DX$11:DX$510,1), "")</f>
        <v/>
      </c>
      <c r="DZ338" s="130" t="str">
        <f aca="false">IF(ISBLANK($C338),
    "",
    $B338
)</f>
        <v/>
      </c>
      <c r="EA338" s="130" t="str">
        <f aca="false">IF(ISBLANK($C338),
    "",
    $C338
)</f>
        <v/>
      </c>
      <c r="EB338" s="130" t="str">
        <f aca="false">IF(ISBLANK($C338),
    "",
    $D338
)</f>
        <v/>
      </c>
      <c r="EC338" s="130" t="str">
        <f aca="false">IF(ISBLANK($C338),"",$DQ338)</f>
        <v/>
      </c>
      <c r="ED338" s="131" t="str">
        <f aca="false">DP338</f>
        <v/>
      </c>
      <c r="EE338" s="130" t="str">
        <f aca="false">IF(ISBLANK($C338),
    "",
    DS338
)</f>
        <v/>
      </c>
      <c r="EF338" s="132" t="str">
        <f aca="false">IF(DW338&gt;DV$10,
    "",
    VLOOKUP(DW338,DY$11:EE836,7,FALSE())
)</f>
        <v/>
      </c>
      <c r="EG338" s="133" t="str">
        <f aca="false">IF(DW338&gt;DV$10,
    "",
    VLOOKUP(DW338,DY$11:EE836,2,FALSE())
)</f>
        <v/>
      </c>
      <c r="EH338" s="133" t="str">
        <f aca="false">IF(DW338&gt;DV$10,
    "",
    VLOOKUP(DW338,DY$11:EE836,3,FALSE())
)</f>
        <v/>
      </c>
      <c r="EI338" s="133" t="str">
        <f aca="false">IF(DW338&gt;DV$10,
    "",
    VLOOKUP(DW338,DY$11:EE836,4,FALSE())
)</f>
        <v/>
      </c>
      <c r="EJ338" s="134" t="str">
        <f aca="false">IF(DW338&gt;DV$10,
    "",
    VLOOKUP(DW338,DY$11:EE836,6,FALSE())
)</f>
        <v/>
      </c>
      <c r="EK338" s="59"/>
    </row>
    <row r="339" customFormat="false" ht="15.75" hidden="false" customHeight="false" outlineLevel="0" collapsed="false">
      <c r="A339" s="3"/>
      <c r="B339" s="153"/>
      <c r="C339" s="154"/>
      <c r="D339" s="135"/>
      <c r="E339" s="158"/>
      <c r="F339" s="137"/>
      <c r="G339" s="137"/>
      <c r="H339" s="138"/>
      <c r="I339" s="139"/>
      <c r="J339" s="140"/>
      <c r="K339" s="140"/>
      <c r="L339" s="140"/>
      <c r="M339" s="140"/>
      <c r="N339" s="141"/>
      <c r="O339" s="142"/>
      <c r="P339" s="137"/>
      <c r="Q339" s="138"/>
      <c r="R339" s="139"/>
      <c r="S339" s="140"/>
      <c r="T339" s="140"/>
      <c r="U339" s="140"/>
      <c r="V339" s="140"/>
      <c r="W339" s="141"/>
      <c r="X339" s="142"/>
      <c r="Y339" s="137"/>
      <c r="Z339" s="138"/>
      <c r="AA339" s="139"/>
      <c r="AB339" s="140"/>
      <c r="AC339" s="140"/>
      <c r="AD339" s="140"/>
      <c r="AE339" s="140"/>
      <c r="AF339" s="141"/>
      <c r="AG339" s="143"/>
      <c r="AH339" s="139"/>
      <c r="AI339" s="116"/>
      <c r="AJ339" s="116" t="str">
        <f aca="false">IF(ISBLANK($C339),
  "",
IF(E339=Constants!$B$7,
  TRUE(),
IF(E339=Constants!$B$8,
  FALSE(),
  TRUE()
)))</f>
        <v/>
      </c>
      <c r="AK339" s="117" t="str">
        <f aca="false">IF(ISBLANK($C339),"",IF(F339=Constants!$B$8,FALSE(),TRUE()))</f>
        <v/>
      </c>
      <c r="AL339" s="117" t="str">
        <f aca="false">IF(ISBLANK($C339),"",COUNTA($G339:$O339)&gt;0)</f>
        <v/>
      </c>
      <c r="AM339" s="117" t="str">
        <f aca="false">IF(OR(ISBLANK($C339),$AL339&lt;&gt;TRUE()),"",IF(ISBLANK(G339),Constants!$B$27,MAX(0,G339)))</f>
        <v/>
      </c>
      <c r="AN339" s="117" t="str">
        <f aca="false">IF(OR(ISBLANK($C339),$AL339&lt;&gt;TRUE()),"",IF(ISBLANK(H339),Constants!$B$28,MAX(0,H339)))</f>
        <v/>
      </c>
      <c r="AO339" s="117" t="str">
        <f aca="false">IF(OR(ISBLANK($C339),$AL339&lt;&gt;TRUE()),"",IF(J339=Constants!$B$7,TRUE(),IF(J339=Constants!$B$8,FALSE(),TRUE())))</f>
        <v/>
      </c>
      <c r="AP339" s="117" t="str">
        <f aca="false">IF(OR(ISBLANK($C339),$AL339&lt;&gt;TRUE()),"",IF(I339=Constants!$B$7,TRUE(),IF(I339=Constants!$B$8,FALSE(),TRUE())))</f>
        <v/>
      </c>
      <c r="AQ339" s="117" t="str">
        <f aca="false">IF(OR(ISBLANK($C339),$AL339&lt;&gt;TRUE()),"",IF(K339=Constants!$B$33,TRUE(),IF(K339=Constants!$B$34,FALSE(),IF(AND(ISNUMBER(O339),OR(ISBLANK(N339),N339=0)),TRUE(),IF(AND(ISBLANK(O339),ISNUMBER(N339),N339&lt;&gt;0),FALSE(),"")))))</f>
        <v/>
      </c>
      <c r="AR339" s="117" t="str">
        <f aca="false">IF(OR(ISBLANK($C339),$AL339&lt;&gt;TRUE()),"",IF(ISBLANK(L339),Constants!$B$35,MAX(0,MIN(Constants!$B$31,L339))))</f>
        <v/>
      </c>
      <c r="AS339" s="117" t="str">
        <f aca="false">IF(OR(ISBLANK($C339),$AL339&lt;&gt;TRUE()),"",IF(ISBLANK(M339),Constants!$B$35,MAX(0,MIN(Constants!$B$32,M339))))</f>
        <v/>
      </c>
      <c r="AT339" s="117" t="str">
        <f aca="false">IF(ISBLANK($C339),"",COUNTA($P339:$X339)&gt;0)</f>
        <v/>
      </c>
      <c r="AU339" s="117" t="str">
        <f aca="false">IF(OR(ISBLANK($C339),$AT339&lt;&gt;TRUE()),"",IF(ISBLANK(P339),Constants!$B$27,MAX(0,P339)))</f>
        <v/>
      </c>
      <c r="AV339" s="117" t="str">
        <f aca="false">IF(OR(ISBLANK($C339),$AT339&lt;&gt;TRUE()),"",IF(ISBLANK(Q339),Constants!$B$28,MAX(0,Q339)))</f>
        <v/>
      </c>
      <c r="AW339" s="117" t="str">
        <f aca="false">IF(OR(ISBLANK($C339),$AT339&lt;&gt;TRUE()),"",IF(S339=Constants!$B$7,TRUE(),IF(S339=Constants!$B$8,FALSE(),TRUE())))</f>
        <v/>
      </c>
      <c r="AX339" s="117" t="str">
        <f aca="false">IF(OR(ISBLANK($C339),$AT339&lt;&gt;TRUE()),"",IF(R339=Constants!$B$7,TRUE(),IF(R339=Constants!$B$8,FALSE(),TRUE())))</f>
        <v/>
      </c>
      <c r="AY339" s="117" t="str">
        <f aca="false">IF(OR(ISBLANK($C339),$AT339&lt;&gt;TRUE()),"",IF(T339=Constants!$B$33,TRUE(),IF(T339=Constants!$B$34,FALSE(),IF(AND(ISNUMBER(X339),OR(ISBLANK(W339),W339=0)),TRUE(),IF(AND(ISBLANK(X339),ISNUMBER(W339),W339&lt;&gt;0),FALSE(),"")))))</f>
        <v/>
      </c>
      <c r="AZ339" s="117" t="str">
        <f aca="false">IF(OR(ISBLANK($C339),$AT339&lt;&gt;TRUE()),"",IF(ISBLANK(U339),Constants!$B$35,MAX(0,MIN(Constants!$B$31,U339))))</f>
        <v/>
      </c>
      <c r="BA339" s="117" t="str">
        <f aca="false">IF(OR(ISBLANK($C339),$AT339&lt;&gt;TRUE()),"",IF(ISBLANK(V339),Constants!$B$35,MAX(0,MIN(Constants!$B$32,V339))))</f>
        <v/>
      </c>
      <c r="BB339" s="117" t="str">
        <f aca="false">IF(ISBLANK($C339),"",COUNTA($Y339:$AG339)&gt;0)</f>
        <v/>
      </c>
      <c r="BC339" s="117" t="str">
        <f aca="false">IF(OR(ISBLANK($C339),$BB339&lt;&gt;TRUE()),"",IF(ISBLANK(Y339),Constants!$B$27,MAX(0,Y339)))</f>
        <v/>
      </c>
      <c r="BD339" s="117" t="str">
        <f aca="false">IF(OR(ISBLANK($C339),$BB339&lt;&gt;TRUE()),"",IF(ISBLANK(Z339),Constants!$B$28,MAX(0,Z339)))</f>
        <v/>
      </c>
      <c r="BE339" s="117" t="str">
        <f aca="false">IF(OR(ISBLANK($C339),$BB339&lt;&gt;TRUE()),"",IF(AB339=Constants!$B$7,TRUE(),IF(AB339=Constants!$B$8,FALSE(),TRUE())))</f>
        <v/>
      </c>
      <c r="BF339" s="117" t="str">
        <f aca="false">IF(OR(ISBLANK($C339),$BB339&lt;&gt;TRUE()),"",IF(AA339=Constants!$B$7,TRUE(),IF(AA339=Constants!$B$8,FALSE(),TRUE())))</f>
        <v/>
      </c>
      <c r="BG339" s="117" t="str">
        <f aca="false">IF(OR(ISBLANK($C339),$BB339&lt;&gt;TRUE()),"",IF(AC339=Constants!$B$33,TRUE(),IF(AC339=Constants!$B$34,FALSE(),IF(AND(ISNUMBER(AG339),OR(ISBLANK(AF339),AF339=0)),TRUE(),IF(AND(ISBLANK(AG339),ISNUMBER(AF339),AF339&lt;&gt;0),FALSE(),"")))))</f>
        <v/>
      </c>
      <c r="BH339" s="117" t="str">
        <f aca="false">IF(OR(ISBLANK($C339),$BB339&lt;&gt;TRUE()),"",IF(ISBLANK(AD339),Constants!$B$35,MAX(0,MIN(Constants!$B$31,AD339))))</f>
        <v/>
      </c>
      <c r="BI339" s="117" t="str">
        <f aca="false">IF(OR(ISBLANK($C339),$BB339&lt;&gt;TRUE()),"",IF(ISBLANK(AE339),Constants!$B$35,MAX(0,MIN(Constants!$B$32,AE339))))</f>
        <v/>
      </c>
      <c r="BJ339" s="118" t="str">
        <f aca="false">IF(ISBLANK($C339),
  "",
IF(AH339=Constants!$B$7,
  TRUE(),
IF(AH339=Constants!$B$8,
  FALSE(),
  FALSE()
)))</f>
        <v/>
      </c>
      <c r="BK339" s="117" t="str">
        <f aca="false">IF(ISBLANK($C339),"",IF($BJ339,Constants!$B$9,IF(COUNTA($E339:$AH339)=0,Constants!$B$10,IF(NOT($AK339),Constants!$B$11,IF(AND(NOT(ISNUMBER($BM339)),COUNTA($O339,$X339,$AG339)&gt;0),Constants!$B$13,Constants!$B$12)))))</f>
        <v/>
      </c>
      <c r="BL339" s="117" t="str">
        <f aca="false">IF(ISBLANK($C339),"",IF($BK339&lt;&gt;Constants!$B$12,$BK339,Constants!$B$4))</f>
        <v/>
      </c>
      <c r="BM339" s="116" t="str">
        <f aca="false">IF(OR(ISBLANK($D$8), NOT(ISNUMBER($D$8))), Constants!$B$17,$D$8)</f>
        <v>ERROR: Set Target Time in cell D8</v>
      </c>
      <c r="BN339" s="119" t="str">
        <f aca="false">IF(OR($BK339&lt;&gt;Constants!$B$12,$AL339&lt;&gt;TRUE()),"",IF(NOT($AO339),TRUE(),IF($AQ339="","",$AQ339)))</f>
        <v/>
      </c>
      <c r="BO339" s="120" t="n">
        <f aca="false">IF(BN339="",FALSE(),IF(NOT($AO339),TRUE(),IF($AQ339,ISNUMBER(O339),ISNUMBER(N339))))</f>
        <v>0</v>
      </c>
      <c r="BP339" s="121" t="str">
        <f aca="false">IF(BO339,IF($AJ339,1,Constants!$B$22)*POWER(Constants!$B$23,MAX($AM339,0))*POWER(Constants!$B$24,MAX($AN339,0)),"")</f>
        <v/>
      </c>
      <c r="BQ339" s="117" t="str">
        <f aca="false">IF(OR($BK339&lt;&gt;Constants!$B$12,NOT($BO339)),"",IF(NOT($AO339),0,Constants!$B$19*IF($AQ339,1,MAX(0,MIN(1,(Constants!$B$20-N339)/Constants!$B$20)))))</f>
        <v/>
      </c>
      <c r="BR339" s="117" t="str">
        <f aca="false">IF(BQ339="","",BQ339*IF($AP339,1,Constants!$B$25)*BP339)</f>
        <v/>
      </c>
      <c r="BS339" s="117" t="str">
        <f aca="false">IF(OR($BK339&lt;&gt;Constants!$B$12,NOT($BO339)),"",IF(NOT($AO339),0,IF(NOT($AQ339),0,MAX(0,Constants!$B$21*(1-ABS(O339-$BM339)/$BM339)))))</f>
        <v/>
      </c>
      <c r="BT339" s="117" t="str">
        <f aca="false">IF(BS339="","",BS339*BP339)</f>
        <v/>
      </c>
      <c r="BU339" s="117" t="str">
        <f aca="false">IF(OR($BK339&lt;&gt;Constants!$B$12,NOT($BO339)),"",IF(OR(NOT($AO339),NOT($AP339)),0,MIN(Constants!$B$18,(Constants!$B$29*$AR339+Constants!$B$30*$AS339)*IF($AQ339,1,MAX(0,MIN(1,(Constants!$B$20-N339)/Constants!$B$20))))))</f>
        <v/>
      </c>
      <c r="BV339" s="117" t="str">
        <f aca="false">IF(BU339="","",BU339*BP339)</f>
        <v/>
      </c>
      <c r="BW339" s="122" t="str">
        <f aca="false">IF(OR($BK339&lt;&gt;Constants!$B$12,NOT($BO339)),"",BR339+BT339+BV339)</f>
        <v/>
      </c>
      <c r="BX339" s="119" t="str">
        <f aca="false">IF(OR($BK339&lt;&gt;Constants!$B$12,$AT339&lt;&gt;TRUE()),"",IF(NOT($AW339),TRUE(),IF($AY339="","",$AY339)))</f>
        <v/>
      </c>
      <c r="BY339" s="120" t="n">
        <f aca="false">IF(BX339="",FALSE(),IF(NOT($AW339),TRUE(),IF($AY339,ISNUMBER(X339),ISNUMBER(W339))))</f>
        <v>0</v>
      </c>
      <c r="BZ339" s="121" t="str">
        <f aca="false">IF(BY339,IF($AJ339,1,Constants!$B$22)*POWER(Constants!$B$23,MAX($AU339,0))*POWER(Constants!$B$24,MAX($AV339,0)),"")</f>
        <v/>
      </c>
      <c r="CA339" s="117" t="str">
        <f aca="false">IF(OR($BK339&lt;&gt;Constants!$B$12,NOT($BY339)),"",IF(NOT($AW339),0,Constants!$B$19*IF($AY339,1,MAX(0,MIN(1,(Constants!$B$20-W339)/Constants!$B$20)))))</f>
        <v/>
      </c>
      <c r="CB339" s="117" t="str">
        <f aca="false">IF(CA339="","",CA339*IF($AX339,1,Constants!$B$25)*BZ339)</f>
        <v/>
      </c>
      <c r="CC339" s="117" t="str">
        <f aca="false">IF(OR($BK339&lt;&gt;Constants!$B$12,NOT($BY339)),"",IF(NOT($AW339),0,IF(NOT($AY339),0,MAX(0,Constants!$B$21*(1-ABS(X339-$BM339)/$BM339)))))</f>
        <v/>
      </c>
      <c r="CD339" s="117" t="str">
        <f aca="false">IF(CC339="","",CC339*BZ339)</f>
        <v/>
      </c>
      <c r="CE339" s="117" t="str">
        <f aca="false">IF(OR($BK339&lt;&gt;Constants!$B$12,NOT($BY339)),"",IF(OR(NOT($AW339),NOT($AX339)),0,MIN(Constants!$B$18,(Constants!$B$29*$AZ339+Constants!$B$30*$BA339)*IF($AY339,1,MAX(0,MIN(1,(Constants!$B$20-W339)/Constants!$B$20))))))</f>
        <v/>
      </c>
      <c r="CF339" s="117" t="str">
        <f aca="false">IF(CE339="","",CE339*BZ339)</f>
        <v/>
      </c>
      <c r="CG339" s="122" t="str">
        <f aca="false">IF(OR($BK339&lt;&gt;Constants!$B$12,NOT($BY339)),"",CB339+CD339+CF339)</f>
        <v/>
      </c>
      <c r="CH339" s="119" t="n">
        <f aca="false">IF(OR(BN339="",BX339=""),TRUE(),BN339&lt;&gt;BX339)</f>
        <v>1</v>
      </c>
      <c r="CI339" s="117" t="str">
        <f aca="false">IF(OR($BK339&lt;&gt;Constants!$B$12,$BB339&lt;&gt;TRUE(),NOT($CH339)),"",IF(NOT($BE339),TRUE(),IF($BG339="","",$BG339)))</f>
        <v/>
      </c>
      <c r="CJ339" s="120" t="n">
        <f aca="false">IF(CI339="",FALSE(),IF(NOT($BE339),TRUE(),IF($BG339,ISNUMBER(AG339),ISNUMBER(AF339))))</f>
        <v>0</v>
      </c>
      <c r="CK339" s="121" t="str">
        <f aca="false">IF(CJ339,IF($AJ339,1,Constants!$B$22)*POWER(Constants!$B$23,MAX($BC339,0))*POWER(Constants!$B$24,MAX($BD339,0)),"")</f>
        <v/>
      </c>
      <c r="CL339" s="117" t="str">
        <f aca="false">IF(OR($BK339&lt;&gt;Constants!$B$12,NOT($CJ339)),"",IF(NOT($BE339),0,Constants!$B$19*IF($BG339,1,MAX(0,MIN(1,(Constants!$B$20-AF339)/Constants!$B$20)))))</f>
        <v/>
      </c>
      <c r="CM339" s="117" t="str">
        <f aca="false">IF(CL339="","",CL339*IF($BF339,1,Constants!$B$25)*CK339)</f>
        <v/>
      </c>
      <c r="CN339" s="117" t="str">
        <f aca="false">IF(OR($BK339&lt;&gt;Constants!$B$12,NOT($CJ339)),"",IF(NOT($BE339),0,IF(NOT($BG339),0,MAX(0,Constants!$B$21*(1-ABS(AG339-$BM339)/$BM339)))))</f>
        <v/>
      </c>
      <c r="CO339" s="117" t="str">
        <f aca="false">IF(CN339="","",CN339*CK339)</f>
        <v/>
      </c>
      <c r="CP339" s="117" t="str">
        <f aca="false">IF(OR($BK339&lt;&gt;Constants!$B$12,NOT($CJ339)),"",IF(OR(NOT($BE339),NOT($BF339)),0,MIN(Constants!$B$18,(Constants!$B$29*$BH339+Constants!$B$30*$BI339)*IF($BG339,1,MAX(0,MIN(1,(Constants!$B$20-AF339)/Constants!$B$20))))))</f>
        <v/>
      </c>
      <c r="CQ339" s="117" t="str">
        <f aca="false">IF(CP339="","",CP339*CK339)</f>
        <v/>
      </c>
      <c r="CR339" s="122" t="str">
        <f aca="false">IF(OR($BK339&lt;&gt;Constants!$B$12,NOT($CJ339)),"",CM339+CO339+CQ339)</f>
        <v/>
      </c>
      <c r="CS339" s="116" t="str">
        <f aca="false">IF(OR($BK339&lt;&gt;Constants!$B$12,ISBLANK($C339)),"",BW339)</f>
        <v/>
      </c>
      <c r="CT339" s="117" t="str">
        <f aca="false">IF(OR($BK339&lt;&gt;Constants!$B$12,ISBLANK($C339)),"",CG339)</f>
        <v/>
      </c>
      <c r="CU339" s="118" t="str">
        <f aca="false">IF(OR($BK339&lt;&gt;Constants!$B$12,ISBLANK($C339)),"",CR339)</f>
        <v/>
      </c>
      <c r="CV339" s="117" t="str">
        <f aca="false">IF(OR($BK339&lt;&gt;Constants!$B$12,ISBLANK($C339)),"",IF(COUNT(CS339:CU339)=0,0,MAX(CS339:CU339)))</f>
        <v/>
      </c>
      <c r="CW339" s="117" t="str">
        <f aca="false">IF($BK339&lt;&gt;Constants!$B$12,"",CV339)</f>
        <v/>
      </c>
      <c r="CX339" s="117" t="str">
        <f aca="false">IF(ISNUMBER(CW339), RANK(CW339,$CW$11:$CW$510), "")</f>
        <v/>
      </c>
      <c r="CY339" s="116" t="str">
        <f aca="false">IF(OR($BK339&lt;&gt;Constants!$B$12,ISBLANK($C339)),"",MAX(BT339,CD339,CO339))</f>
        <v/>
      </c>
      <c r="CZ339" s="117" t="str">
        <f aca="false">IF(ISNUMBER(CY339), RANK(CY339,CY$11:CY$510), "")</f>
        <v/>
      </c>
      <c r="DA339" s="117" t="str">
        <f aca="false">IF(OR($BK339&lt;&gt;Constants!$B$12,ISBLANK($C339)),"",MAX(AM339,AU339,IF($CH339,BC339,0)))</f>
        <v/>
      </c>
      <c r="DB339" s="117" t="str">
        <f aca="false">IF(ISNUMBER(DA339), RANK(DA339,DA$11:DA$510,1), "")</f>
        <v/>
      </c>
      <c r="DC339" s="117" t="str">
        <f aca="false">IF(OR($BK339&lt;&gt;Constants!$B$12,ISBLANK($C339)),"",MAX(BV339,CF339,CQ339))</f>
        <v/>
      </c>
      <c r="DD339" s="117" t="str">
        <f aca="false">IF(ISNUMBER(DC339),RANK(DC339,DC$11:DC$510),"")</f>
        <v/>
      </c>
      <c r="DE339" s="123" t="str">
        <f aca="false">IFERROR(IF(OR($BK339&lt;&gt;Constants!$B$12, ISBLANK($C339)),"",LARGE(CS339:CU339,2)), 0)</f>
        <v/>
      </c>
      <c r="DF339" s="118" t="str">
        <f aca="false">IF(ISNUMBER(DE339), RANK(DE339,DE$11:DE$510), "")</f>
        <v/>
      </c>
      <c r="DG339" s="117" t="str">
        <f aca="false">IF(ISBLANK($C339),"",IF(BK339=Constants!$B$12,RANK($CX339, $CX$11:$CX$510, 1)+
SUMPRODUCT(--($CX$11:$CX$510=$CX339),--($CZ339&gt;$CZ$11:$CZ$510))+
SUMPRODUCT(--($CX$11:$CX$510=$CX339),--($CZ339=$CZ$11:$CZ$510),--($DB339&gt;$DB$11:$DB$510))+
SUMPRODUCT(--($CX$11:$CX$510=$CX339),--($CZ339=$CZ$11:$CZ$510),--($DB339=$DB$11:$DB$510), --($DD339&gt;$DD$11:$DD$510))+
SUMPRODUCT(--($CX$11:$CX$510=$CX339),--($CZ339=$CZ$11:$CZ$510),--($DB339=$DB$11:$DB$510), --($DD339=$DD$11:$DD$510), --($DF339&gt;$DF$11:$DF$510))
,BK339)
)</f>
        <v/>
      </c>
      <c r="DH339" s="117" t="str">
        <f aca="false">IF(ISBLANK(C339),"",IF(BK339&lt;&gt;Constants!$B$12, BK339, CX339-DG339))</f>
        <v/>
      </c>
      <c r="DI339" s="118"/>
      <c r="DJ339" s="124"/>
      <c r="DK339" s="125" t="str">
        <f aca="false">IF(ISBLANK($C339),"",IF($BK339=Constants!$B$13,$BM339,""))</f>
        <v/>
      </c>
      <c r="DL339" s="124" t="str">
        <f aca="false">IF(ISBLANK($C339),"",IF($BK339&lt;&gt;Constants!$B$12,"",IF(COUNT($CS339:$CU339)=0,"",MATCH($CV339,$CS339:$CU339,0))))</f>
        <v/>
      </c>
      <c r="DM339" s="126" t="str">
        <f aca="false">IF(ISNUMBER($DL339),CHOOSE($DL339,$BR339,$CB339,$CM339),"")</f>
        <v/>
      </c>
      <c r="DN339" s="126" t="str">
        <f aca="false">IF(ISNUMBER($DL339),CHOOSE($DL339,$BT339,$CD339,$CO339),"")</f>
        <v/>
      </c>
      <c r="DO339" s="126" t="str">
        <f aca="false">IF(ISNUMBER($DL339),CHOOSE($DL339,$BV339,$CF339,$CQ339),"")</f>
        <v/>
      </c>
      <c r="DP339" s="127" t="str">
        <f aca="false">IF(ISBLANK(C339),"",IF(BK339&lt;&gt;Constants!$B$12, BK339 ,CW339))</f>
        <v/>
      </c>
      <c r="DQ339" s="128" t="str">
        <f aca="false">IF(ISBLANK($C339),"",IF($BK339&lt;&gt;Constants!$B$12,$BK339,$BL339))</f>
        <v/>
      </c>
      <c r="DR339" s="128" t="str">
        <f aca="false">IF(ISBLANK(C339),"",DH339)</f>
        <v/>
      </c>
      <c r="DS339" s="128" t="str">
        <f aca="false">IF(ISBLANK(C339),"",DG339)</f>
        <v/>
      </c>
      <c r="DT339" s="129" t="str">
        <f aca="false">IF(ISBLANK(C339),
  "",
IF(DS339=Constants!$B$9,COUNTA($C$11:$C510)+2,IF(DS339=Constants!$B$10,COUNTA($C$11:$C510)+1,IF(DS339=Constants!$B$11,COUNTA($C$11:$C510),DS339))))</f>
        <v/>
      </c>
      <c r="DU339" s="3"/>
      <c r="DV339" s="130" t="n">
        <f aca="false">IF(OR(ISNUMBER(DS339),DS339="DQ",DS339="P",DS339="NS"),
    1,
    0
)</f>
        <v>0</v>
      </c>
      <c r="DW339" s="130" t="n">
        <v>329</v>
      </c>
      <c r="DX339" s="130" t="str">
        <f aca="false">IF(ISBLANK($C339),"",IF(ISNUMBER(DT339),DT339+ROW($B339)/1000,""))</f>
        <v/>
      </c>
      <c r="DY339" s="130" t="str">
        <f aca="false">IF(ISNUMBER(DX339), RANK(DX339,DX$11:DX$510,1), "")</f>
        <v/>
      </c>
      <c r="DZ339" s="130" t="str">
        <f aca="false">IF(ISBLANK($C339),
    "",
    $B339
)</f>
        <v/>
      </c>
      <c r="EA339" s="130" t="str">
        <f aca="false">IF(ISBLANK($C339),
    "",
    $C339
)</f>
        <v/>
      </c>
      <c r="EB339" s="130" t="str">
        <f aca="false">IF(ISBLANK($C339),
    "",
    $D339
)</f>
        <v/>
      </c>
      <c r="EC339" s="130" t="str">
        <f aca="false">IF(ISBLANK($C339),"",$DQ339)</f>
        <v/>
      </c>
      <c r="ED339" s="131" t="str">
        <f aca="false">DP339</f>
        <v/>
      </c>
      <c r="EE339" s="130" t="str">
        <f aca="false">IF(ISBLANK($C339),
    "",
    DS339
)</f>
        <v/>
      </c>
      <c r="EF339" s="132" t="str">
        <f aca="false">IF(DW339&gt;DV$10,
    "",
    VLOOKUP(DW339,DY$11:EE837,7,FALSE())
)</f>
        <v/>
      </c>
      <c r="EG339" s="133" t="str">
        <f aca="false">IF(DW339&gt;DV$10,
    "",
    VLOOKUP(DW339,DY$11:EE837,2,FALSE())
)</f>
        <v/>
      </c>
      <c r="EH339" s="133" t="str">
        <f aca="false">IF(DW339&gt;DV$10,
    "",
    VLOOKUP(DW339,DY$11:EE837,3,FALSE())
)</f>
        <v/>
      </c>
      <c r="EI339" s="133" t="str">
        <f aca="false">IF(DW339&gt;DV$10,
    "",
    VLOOKUP(DW339,DY$11:EE837,4,FALSE())
)</f>
        <v/>
      </c>
      <c r="EJ339" s="134" t="str">
        <f aca="false">IF(DW339&gt;DV$10,
    "",
    VLOOKUP(DW339,DY$11:EE837,6,FALSE())
)</f>
        <v/>
      </c>
      <c r="EK339" s="59"/>
    </row>
    <row r="340" customFormat="false" ht="15.75" hidden="false" customHeight="false" outlineLevel="0" collapsed="false">
      <c r="A340" s="3"/>
      <c r="B340" s="153"/>
      <c r="C340" s="154"/>
      <c r="D340" s="135"/>
      <c r="E340" s="158"/>
      <c r="F340" s="137"/>
      <c r="G340" s="137"/>
      <c r="H340" s="138"/>
      <c r="I340" s="139"/>
      <c r="J340" s="140"/>
      <c r="K340" s="140"/>
      <c r="L340" s="140"/>
      <c r="M340" s="140"/>
      <c r="N340" s="141"/>
      <c r="O340" s="142"/>
      <c r="P340" s="137"/>
      <c r="Q340" s="138"/>
      <c r="R340" s="139"/>
      <c r="S340" s="140"/>
      <c r="T340" s="140"/>
      <c r="U340" s="140"/>
      <c r="V340" s="140"/>
      <c r="W340" s="141"/>
      <c r="X340" s="142"/>
      <c r="Y340" s="137"/>
      <c r="Z340" s="138"/>
      <c r="AA340" s="139"/>
      <c r="AB340" s="140"/>
      <c r="AC340" s="140"/>
      <c r="AD340" s="140"/>
      <c r="AE340" s="140"/>
      <c r="AF340" s="141"/>
      <c r="AG340" s="143"/>
      <c r="AH340" s="139"/>
      <c r="AI340" s="116"/>
      <c r="AJ340" s="116" t="str">
        <f aca="false">IF(ISBLANK($C340),
  "",
IF(E340=Constants!$B$7,
  TRUE(),
IF(E340=Constants!$B$8,
  FALSE(),
  TRUE()
)))</f>
        <v/>
      </c>
      <c r="AK340" s="117" t="str">
        <f aca="false">IF(ISBLANK($C340),"",IF(F340=Constants!$B$8,FALSE(),TRUE()))</f>
        <v/>
      </c>
      <c r="AL340" s="117" t="str">
        <f aca="false">IF(ISBLANK($C340),"",COUNTA($G340:$O340)&gt;0)</f>
        <v/>
      </c>
      <c r="AM340" s="117" t="str">
        <f aca="false">IF(OR(ISBLANK($C340),$AL340&lt;&gt;TRUE()),"",IF(ISBLANK(G340),Constants!$B$27,MAX(0,G340)))</f>
        <v/>
      </c>
      <c r="AN340" s="117" t="str">
        <f aca="false">IF(OR(ISBLANK($C340),$AL340&lt;&gt;TRUE()),"",IF(ISBLANK(H340),Constants!$B$28,MAX(0,H340)))</f>
        <v/>
      </c>
      <c r="AO340" s="117" t="str">
        <f aca="false">IF(OR(ISBLANK($C340),$AL340&lt;&gt;TRUE()),"",IF(J340=Constants!$B$7,TRUE(),IF(J340=Constants!$B$8,FALSE(),TRUE())))</f>
        <v/>
      </c>
      <c r="AP340" s="117" t="str">
        <f aca="false">IF(OR(ISBLANK($C340),$AL340&lt;&gt;TRUE()),"",IF(I340=Constants!$B$7,TRUE(),IF(I340=Constants!$B$8,FALSE(),TRUE())))</f>
        <v/>
      </c>
      <c r="AQ340" s="117" t="str">
        <f aca="false">IF(OR(ISBLANK($C340),$AL340&lt;&gt;TRUE()),"",IF(K340=Constants!$B$33,TRUE(),IF(K340=Constants!$B$34,FALSE(),IF(AND(ISNUMBER(O340),OR(ISBLANK(N340),N340=0)),TRUE(),IF(AND(ISBLANK(O340),ISNUMBER(N340),N340&lt;&gt;0),FALSE(),"")))))</f>
        <v/>
      </c>
      <c r="AR340" s="117" t="str">
        <f aca="false">IF(OR(ISBLANK($C340),$AL340&lt;&gt;TRUE()),"",IF(ISBLANK(L340),Constants!$B$35,MAX(0,MIN(Constants!$B$31,L340))))</f>
        <v/>
      </c>
      <c r="AS340" s="117" t="str">
        <f aca="false">IF(OR(ISBLANK($C340),$AL340&lt;&gt;TRUE()),"",IF(ISBLANK(M340),Constants!$B$35,MAX(0,MIN(Constants!$B$32,M340))))</f>
        <v/>
      </c>
      <c r="AT340" s="117" t="str">
        <f aca="false">IF(ISBLANK($C340),"",COUNTA($P340:$X340)&gt;0)</f>
        <v/>
      </c>
      <c r="AU340" s="117" t="str">
        <f aca="false">IF(OR(ISBLANK($C340),$AT340&lt;&gt;TRUE()),"",IF(ISBLANK(P340),Constants!$B$27,MAX(0,P340)))</f>
        <v/>
      </c>
      <c r="AV340" s="117" t="str">
        <f aca="false">IF(OR(ISBLANK($C340),$AT340&lt;&gt;TRUE()),"",IF(ISBLANK(Q340),Constants!$B$28,MAX(0,Q340)))</f>
        <v/>
      </c>
      <c r="AW340" s="117" t="str">
        <f aca="false">IF(OR(ISBLANK($C340),$AT340&lt;&gt;TRUE()),"",IF(S340=Constants!$B$7,TRUE(),IF(S340=Constants!$B$8,FALSE(),TRUE())))</f>
        <v/>
      </c>
      <c r="AX340" s="117" t="str">
        <f aca="false">IF(OR(ISBLANK($C340),$AT340&lt;&gt;TRUE()),"",IF(R340=Constants!$B$7,TRUE(),IF(R340=Constants!$B$8,FALSE(),TRUE())))</f>
        <v/>
      </c>
      <c r="AY340" s="117" t="str">
        <f aca="false">IF(OR(ISBLANK($C340),$AT340&lt;&gt;TRUE()),"",IF(T340=Constants!$B$33,TRUE(),IF(T340=Constants!$B$34,FALSE(),IF(AND(ISNUMBER(X340),OR(ISBLANK(W340),W340=0)),TRUE(),IF(AND(ISBLANK(X340),ISNUMBER(W340),W340&lt;&gt;0),FALSE(),"")))))</f>
        <v/>
      </c>
      <c r="AZ340" s="117" t="str">
        <f aca="false">IF(OR(ISBLANK($C340),$AT340&lt;&gt;TRUE()),"",IF(ISBLANK(U340),Constants!$B$35,MAX(0,MIN(Constants!$B$31,U340))))</f>
        <v/>
      </c>
      <c r="BA340" s="117" t="str">
        <f aca="false">IF(OR(ISBLANK($C340),$AT340&lt;&gt;TRUE()),"",IF(ISBLANK(V340),Constants!$B$35,MAX(0,MIN(Constants!$B$32,V340))))</f>
        <v/>
      </c>
      <c r="BB340" s="117" t="str">
        <f aca="false">IF(ISBLANK($C340),"",COUNTA($Y340:$AG340)&gt;0)</f>
        <v/>
      </c>
      <c r="BC340" s="117" t="str">
        <f aca="false">IF(OR(ISBLANK($C340),$BB340&lt;&gt;TRUE()),"",IF(ISBLANK(Y340),Constants!$B$27,MAX(0,Y340)))</f>
        <v/>
      </c>
      <c r="BD340" s="117" t="str">
        <f aca="false">IF(OR(ISBLANK($C340),$BB340&lt;&gt;TRUE()),"",IF(ISBLANK(Z340),Constants!$B$28,MAX(0,Z340)))</f>
        <v/>
      </c>
      <c r="BE340" s="117" t="str">
        <f aca="false">IF(OR(ISBLANK($C340),$BB340&lt;&gt;TRUE()),"",IF(AB340=Constants!$B$7,TRUE(),IF(AB340=Constants!$B$8,FALSE(),TRUE())))</f>
        <v/>
      </c>
      <c r="BF340" s="117" t="str">
        <f aca="false">IF(OR(ISBLANK($C340),$BB340&lt;&gt;TRUE()),"",IF(AA340=Constants!$B$7,TRUE(),IF(AA340=Constants!$B$8,FALSE(),TRUE())))</f>
        <v/>
      </c>
      <c r="BG340" s="117" t="str">
        <f aca="false">IF(OR(ISBLANK($C340),$BB340&lt;&gt;TRUE()),"",IF(AC340=Constants!$B$33,TRUE(),IF(AC340=Constants!$B$34,FALSE(),IF(AND(ISNUMBER(AG340),OR(ISBLANK(AF340),AF340=0)),TRUE(),IF(AND(ISBLANK(AG340),ISNUMBER(AF340),AF340&lt;&gt;0),FALSE(),"")))))</f>
        <v/>
      </c>
      <c r="BH340" s="117" t="str">
        <f aca="false">IF(OR(ISBLANK($C340),$BB340&lt;&gt;TRUE()),"",IF(ISBLANK(AD340),Constants!$B$35,MAX(0,MIN(Constants!$B$31,AD340))))</f>
        <v/>
      </c>
      <c r="BI340" s="117" t="str">
        <f aca="false">IF(OR(ISBLANK($C340),$BB340&lt;&gt;TRUE()),"",IF(ISBLANK(AE340),Constants!$B$35,MAX(0,MIN(Constants!$B$32,AE340))))</f>
        <v/>
      </c>
      <c r="BJ340" s="118" t="str">
        <f aca="false">IF(ISBLANK($C340),
  "",
IF(AH340=Constants!$B$7,
  TRUE(),
IF(AH340=Constants!$B$8,
  FALSE(),
  FALSE()
)))</f>
        <v/>
      </c>
      <c r="BK340" s="117" t="str">
        <f aca="false">IF(ISBLANK($C340),"",IF($BJ340,Constants!$B$9,IF(COUNTA($E340:$AH340)=0,Constants!$B$10,IF(NOT($AK340),Constants!$B$11,IF(AND(NOT(ISNUMBER($BM340)),COUNTA($O340,$X340,$AG340)&gt;0),Constants!$B$13,Constants!$B$12)))))</f>
        <v/>
      </c>
      <c r="BL340" s="117" t="str">
        <f aca="false">IF(ISBLANK($C340),"",IF($BK340&lt;&gt;Constants!$B$12,$BK340,Constants!$B$4))</f>
        <v/>
      </c>
      <c r="BM340" s="116" t="str">
        <f aca="false">IF(OR(ISBLANK($D$8), NOT(ISNUMBER($D$8))), Constants!$B$17,$D$8)</f>
        <v>ERROR: Set Target Time in cell D8</v>
      </c>
      <c r="BN340" s="119" t="str">
        <f aca="false">IF(OR($BK340&lt;&gt;Constants!$B$12,$AL340&lt;&gt;TRUE()),"",IF(NOT($AO340),TRUE(),IF($AQ340="","",$AQ340)))</f>
        <v/>
      </c>
      <c r="BO340" s="120" t="n">
        <f aca="false">IF(BN340="",FALSE(),IF(NOT($AO340),TRUE(),IF($AQ340,ISNUMBER(O340),ISNUMBER(N340))))</f>
        <v>0</v>
      </c>
      <c r="BP340" s="121" t="str">
        <f aca="false">IF(BO340,IF($AJ340,1,Constants!$B$22)*POWER(Constants!$B$23,MAX($AM340,0))*POWER(Constants!$B$24,MAX($AN340,0)),"")</f>
        <v/>
      </c>
      <c r="BQ340" s="117" t="str">
        <f aca="false">IF(OR($BK340&lt;&gt;Constants!$B$12,NOT($BO340)),"",IF(NOT($AO340),0,Constants!$B$19*IF($AQ340,1,MAX(0,MIN(1,(Constants!$B$20-N340)/Constants!$B$20)))))</f>
        <v/>
      </c>
      <c r="BR340" s="117" t="str">
        <f aca="false">IF(BQ340="","",BQ340*IF($AP340,1,Constants!$B$25)*BP340)</f>
        <v/>
      </c>
      <c r="BS340" s="117" t="str">
        <f aca="false">IF(OR($BK340&lt;&gt;Constants!$B$12,NOT($BO340)),"",IF(NOT($AO340),0,IF(NOT($AQ340),0,MAX(0,Constants!$B$21*(1-ABS(O340-$BM340)/$BM340)))))</f>
        <v/>
      </c>
      <c r="BT340" s="117" t="str">
        <f aca="false">IF(BS340="","",BS340*BP340)</f>
        <v/>
      </c>
      <c r="BU340" s="117" t="str">
        <f aca="false">IF(OR($BK340&lt;&gt;Constants!$B$12,NOT($BO340)),"",IF(OR(NOT($AO340),NOT($AP340)),0,MIN(Constants!$B$18,(Constants!$B$29*$AR340+Constants!$B$30*$AS340)*IF($AQ340,1,MAX(0,MIN(1,(Constants!$B$20-N340)/Constants!$B$20))))))</f>
        <v/>
      </c>
      <c r="BV340" s="117" t="str">
        <f aca="false">IF(BU340="","",BU340*BP340)</f>
        <v/>
      </c>
      <c r="BW340" s="122" t="str">
        <f aca="false">IF(OR($BK340&lt;&gt;Constants!$B$12,NOT($BO340)),"",BR340+BT340+BV340)</f>
        <v/>
      </c>
      <c r="BX340" s="119" t="str">
        <f aca="false">IF(OR($BK340&lt;&gt;Constants!$B$12,$AT340&lt;&gt;TRUE()),"",IF(NOT($AW340),TRUE(),IF($AY340="","",$AY340)))</f>
        <v/>
      </c>
      <c r="BY340" s="120" t="n">
        <f aca="false">IF(BX340="",FALSE(),IF(NOT($AW340),TRUE(),IF($AY340,ISNUMBER(X340),ISNUMBER(W340))))</f>
        <v>0</v>
      </c>
      <c r="BZ340" s="121" t="str">
        <f aca="false">IF(BY340,IF($AJ340,1,Constants!$B$22)*POWER(Constants!$B$23,MAX($AU340,0))*POWER(Constants!$B$24,MAX($AV340,0)),"")</f>
        <v/>
      </c>
      <c r="CA340" s="117" t="str">
        <f aca="false">IF(OR($BK340&lt;&gt;Constants!$B$12,NOT($BY340)),"",IF(NOT($AW340),0,Constants!$B$19*IF($AY340,1,MAX(0,MIN(1,(Constants!$B$20-W340)/Constants!$B$20)))))</f>
        <v/>
      </c>
      <c r="CB340" s="117" t="str">
        <f aca="false">IF(CA340="","",CA340*IF($AX340,1,Constants!$B$25)*BZ340)</f>
        <v/>
      </c>
      <c r="CC340" s="117" t="str">
        <f aca="false">IF(OR($BK340&lt;&gt;Constants!$B$12,NOT($BY340)),"",IF(NOT($AW340),0,IF(NOT($AY340),0,MAX(0,Constants!$B$21*(1-ABS(X340-$BM340)/$BM340)))))</f>
        <v/>
      </c>
      <c r="CD340" s="117" t="str">
        <f aca="false">IF(CC340="","",CC340*BZ340)</f>
        <v/>
      </c>
      <c r="CE340" s="117" t="str">
        <f aca="false">IF(OR($BK340&lt;&gt;Constants!$B$12,NOT($BY340)),"",IF(OR(NOT($AW340),NOT($AX340)),0,MIN(Constants!$B$18,(Constants!$B$29*$AZ340+Constants!$B$30*$BA340)*IF($AY340,1,MAX(0,MIN(1,(Constants!$B$20-W340)/Constants!$B$20))))))</f>
        <v/>
      </c>
      <c r="CF340" s="117" t="str">
        <f aca="false">IF(CE340="","",CE340*BZ340)</f>
        <v/>
      </c>
      <c r="CG340" s="122" t="str">
        <f aca="false">IF(OR($BK340&lt;&gt;Constants!$B$12,NOT($BY340)),"",CB340+CD340+CF340)</f>
        <v/>
      </c>
      <c r="CH340" s="119" t="n">
        <f aca="false">IF(OR(BN340="",BX340=""),TRUE(),BN340&lt;&gt;BX340)</f>
        <v>1</v>
      </c>
      <c r="CI340" s="117" t="str">
        <f aca="false">IF(OR($BK340&lt;&gt;Constants!$B$12,$BB340&lt;&gt;TRUE(),NOT($CH340)),"",IF(NOT($BE340),TRUE(),IF($BG340="","",$BG340)))</f>
        <v/>
      </c>
      <c r="CJ340" s="120" t="n">
        <f aca="false">IF(CI340="",FALSE(),IF(NOT($BE340),TRUE(),IF($BG340,ISNUMBER(AG340),ISNUMBER(AF340))))</f>
        <v>0</v>
      </c>
      <c r="CK340" s="121" t="str">
        <f aca="false">IF(CJ340,IF($AJ340,1,Constants!$B$22)*POWER(Constants!$B$23,MAX($BC340,0))*POWER(Constants!$B$24,MAX($BD340,0)),"")</f>
        <v/>
      </c>
      <c r="CL340" s="117" t="str">
        <f aca="false">IF(OR($BK340&lt;&gt;Constants!$B$12,NOT($CJ340)),"",IF(NOT($BE340),0,Constants!$B$19*IF($BG340,1,MAX(0,MIN(1,(Constants!$B$20-AF340)/Constants!$B$20)))))</f>
        <v/>
      </c>
      <c r="CM340" s="117" t="str">
        <f aca="false">IF(CL340="","",CL340*IF($BF340,1,Constants!$B$25)*CK340)</f>
        <v/>
      </c>
      <c r="CN340" s="117" t="str">
        <f aca="false">IF(OR($BK340&lt;&gt;Constants!$B$12,NOT($CJ340)),"",IF(NOT($BE340),0,IF(NOT($BG340),0,MAX(0,Constants!$B$21*(1-ABS(AG340-$BM340)/$BM340)))))</f>
        <v/>
      </c>
      <c r="CO340" s="117" t="str">
        <f aca="false">IF(CN340="","",CN340*CK340)</f>
        <v/>
      </c>
      <c r="CP340" s="117" t="str">
        <f aca="false">IF(OR($BK340&lt;&gt;Constants!$B$12,NOT($CJ340)),"",IF(OR(NOT($BE340),NOT($BF340)),0,MIN(Constants!$B$18,(Constants!$B$29*$BH340+Constants!$B$30*$BI340)*IF($BG340,1,MAX(0,MIN(1,(Constants!$B$20-AF340)/Constants!$B$20))))))</f>
        <v/>
      </c>
      <c r="CQ340" s="117" t="str">
        <f aca="false">IF(CP340="","",CP340*CK340)</f>
        <v/>
      </c>
      <c r="CR340" s="122" t="str">
        <f aca="false">IF(OR($BK340&lt;&gt;Constants!$B$12,NOT($CJ340)),"",CM340+CO340+CQ340)</f>
        <v/>
      </c>
      <c r="CS340" s="116" t="str">
        <f aca="false">IF(OR($BK340&lt;&gt;Constants!$B$12,ISBLANK($C340)),"",BW340)</f>
        <v/>
      </c>
      <c r="CT340" s="117" t="str">
        <f aca="false">IF(OR($BK340&lt;&gt;Constants!$B$12,ISBLANK($C340)),"",CG340)</f>
        <v/>
      </c>
      <c r="CU340" s="118" t="str">
        <f aca="false">IF(OR($BK340&lt;&gt;Constants!$B$12,ISBLANK($C340)),"",CR340)</f>
        <v/>
      </c>
      <c r="CV340" s="117" t="str">
        <f aca="false">IF(OR($BK340&lt;&gt;Constants!$B$12,ISBLANK($C340)),"",IF(COUNT(CS340:CU340)=0,0,MAX(CS340:CU340)))</f>
        <v/>
      </c>
      <c r="CW340" s="117" t="str">
        <f aca="false">IF($BK340&lt;&gt;Constants!$B$12,"",CV340)</f>
        <v/>
      </c>
      <c r="CX340" s="117" t="str">
        <f aca="false">IF(ISNUMBER(CW340), RANK(CW340,$CW$11:$CW$510), "")</f>
        <v/>
      </c>
      <c r="CY340" s="116" t="str">
        <f aca="false">IF(OR($BK340&lt;&gt;Constants!$B$12,ISBLANK($C340)),"",MAX(BT340,CD340,CO340))</f>
        <v/>
      </c>
      <c r="CZ340" s="117" t="str">
        <f aca="false">IF(ISNUMBER(CY340), RANK(CY340,CY$11:CY$510), "")</f>
        <v/>
      </c>
      <c r="DA340" s="117" t="str">
        <f aca="false">IF(OR($BK340&lt;&gt;Constants!$B$12,ISBLANK($C340)),"",MAX(AM340,AU340,IF($CH340,BC340,0)))</f>
        <v/>
      </c>
      <c r="DB340" s="117" t="str">
        <f aca="false">IF(ISNUMBER(DA340), RANK(DA340,DA$11:DA$510,1), "")</f>
        <v/>
      </c>
      <c r="DC340" s="117" t="str">
        <f aca="false">IF(OR($BK340&lt;&gt;Constants!$B$12,ISBLANK($C340)),"",MAX(BV340,CF340,CQ340))</f>
        <v/>
      </c>
      <c r="DD340" s="117" t="str">
        <f aca="false">IF(ISNUMBER(DC340),RANK(DC340,DC$11:DC$510),"")</f>
        <v/>
      </c>
      <c r="DE340" s="123" t="str">
        <f aca="false">IFERROR(IF(OR($BK340&lt;&gt;Constants!$B$12, ISBLANK($C340)),"",LARGE(CS340:CU340,2)), 0)</f>
        <v/>
      </c>
      <c r="DF340" s="118" t="str">
        <f aca="false">IF(ISNUMBER(DE340), RANK(DE340,DE$11:DE$510), "")</f>
        <v/>
      </c>
      <c r="DG340" s="117" t="str">
        <f aca="false">IF(ISBLANK($C340),"",IF(BK340=Constants!$B$12,RANK($CX340, $CX$11:$CX$510, 1)+
SUMPRODUCT(--($CX$11:$CX$510=$CX340),--($CZ340&gt;$CZ$11:$CZ$510))+
SUMPRODUCT(--($CX$11:$CX$510=$CX340),--($CZ340=$CZ$11:$CZ$510),--($DB340&gt;$DB$11:$DB$510))+
SUMPRODUCT(--($CX$11:$CX$510=$CX340),--($CZ340=$CZ$11:$CZ$510),--($DB340=$DB$11:$DB$510), --($DD340&gt;$DD$11:$DD$510))+
SUMPRODUCT(--($CX$11:$CX$510=$CX340),--($CZ340=$CZ$11:$CZ$510),--($DB340=$DB$11:$DB$510), --($DD340=$DD$11:$DD$510), --($DF340&gt;$DF$11:$DF$510))
,BK340)
)</f>
        <v/>
      </c>
      <c r="DH340" s="117" t="str">
        <f aca="false">IF(ISBLANK(C340),"",IF(BK340&lt;&gt;Constants!$B$12, BK340, CX340-DG340))</f>
        <v/>
      </c>
      <c r="DI340" s="118"/>
      <c r="DJ340" s="124"/>
      <c r="DK340" s="125" t="str">
        <f aca="false">IF(ISBLANK($C340),"",IF($BK340=Constants!$B$13,$BM340,""))</f>
        <v/>
      </c>
      <c r="DL340" s="124" t="str">
        <f aca="false">IF(ISBLANK($C340),"",IF($BK340&lt;&gt;Constants!$B$12,"",IF(COUNT($CS340:$CU340)=0,"",MATCH($CV340,$CS340:$CU340,0))))</f>
        <v/>
      </c>
      <c r="DM340" s="126" t="str">
        <f aca="false">IF(ISNUMBER($DL340),CHOOSE($DL340,$BR340,$CB340,$CM340),"")</f>
        <v/>
      </c>
      <c r="DN340" s="126" t="str">
        <f aca="false">IF(ISNUMBER($DL340),CHOOSE($DL340,$BT340,$CD340,$CO340),"")</f>
        <v/>
      </c>
      <c r="DO340" s="126" t="str">
        <f aca="false">IF(ISNUMBER($DL340),CHOOSE($DL340,$BV340,$CF340,$CQ340),"")</f>
        <v/>
      </c>
      <c r="DP340" s="127" t="str">
        <f aca="false">IF(ISBLANK(C340),"",IF(BK340&lt;&gt;Constants!$B$12, BK340 ,CW340))</f>
        <v/>
      </c>
      <c r="DQ340" s="128" t="str">
        <f aca="false">IF(ISBLANK($C340),"",IF($BK340&lt;&gt;Constants!$B$12,$BK340,$BL340))</f>
        <v/>
      </c>
      <c r="DR340" s="128" t="str">
        <f aca="false">IF(ISBLANK(C340),"",DH340)</f>
        <v/>
      </c>
      <c r="DS340" s="128" t="str">
        <f aca="false">IF(ISBLANK(C340),"",DG340)</f>
        <v/>
      </c>
      <c r="DT340" s="129" t="str">
        <f aca="false">IF(ISBLANK(C340),
  "",
IF(DS340=Constants!$B$9,COUNTA($C$11:$C510)+2,IF(DS340=Constants!$B$10,COUNTA($C$11:$C510)+1,IF(DS340=Constants!$B$11,COUNTA($C$11:$C510),DS340))))</f>
        <v/>
      </c>
      <c r="DU340" s="3"/>
      <c r="DV340" s="130" t="n">
        <f aca="false">IF(OR(ISNUMBER(DS340),DS340="DQ",DS340="P",DS340="NS"),
    1,
    0
)</f>
        <v>0</v>
      </c>
      <c r="DW340" s="130" t="n">
        <v>330</v>
      </c>
      <c r="DX340" s="130" t="str">
        <f aca="false">IF(ISBLANK($C340),"",IF(ISNUMBER(DT340),DT340+ROW($B340)/1000,""))</f>
        <v/>
      </c>
      <c r="DY340" s="130" t="str">
        <f aca="false">IF(ISNUMBER(DX340), RANK(DX340,DX$11:DX$510,1), "")</f>
        <v/>
      </c>
      <c r="DZ340" s="130" t="str">
        <f aca="false">IF(ISBLANK($C340),
    "",
    $B340
)</f>
        <v/>
      </c>
      <c r="EA340" s="130" t="str">
        <f aca="false">IF(ISBLANK($C340),
    "",
    $C340
)</f>
        <v/>
      </c>
      <c r="EB340" s="130" t="str">
        <f aca="false">IF(ISBLANK($C340),
    "",
    $D340
)</f>
        <v/>
      </c>
      <c r="EC340" s="130" t="str">
        <f aca="false">IF(ISBLANK($C340),"",$DQ340)</f>
        <v/>
      </c>
      <c r="ED340" s="131" t="str">
        <f aca="false">DP340</f>
        <v/>
      </c>
      <c r="EE340" s="130" t="str">
        <f aca="false">IF(ISBLANK($C340),
    "",
    DS340
)</f>
        <v/>
      </c>
      <c r="EF340" s="132" t="str">
        <f aca="false">IF(DW340&gt;DV$10,
    "",
    VLOOKUP(DW340,DY$11:EE838,7,FALSE())
)</f>
        <v/>
      </c>
      <c r="EG340" s="133" t="str">
        <f aca="false">IF(DW340&gt;DV$10,
    "",
    VLOOKUP(DW340,DY$11:EE838,2,FALSE())
)</f>
        <v/>
      </c>
      <c r="EH340" s="133" t="str">
        <f aca="false">IF(DW340&gt;DV$10,
    "",
    VLOOKUP(DW340,DY$11:EE838,3,FALSE())
)</f>
        <v/>
      </c>
      <c r="EI340" s="133" t="str">
        <f aca="false">IF(DW340&gt;DV$10,
    "",
    VLOOKUP(DW340,DY$11:EE838,4,FALSE())
)</f>
        <v/>
      </c>
      <c r="EJ340" s="134" t="str">
        <f aca="false">IF(DW340&gt;DV$10,
    "",
    VLOOKUP(DW340,DY$11:EE838,6,FALSE())
)</f>
        <v/>
      </c>
      <c r="EK340" s="59"/>
    </row>
    <row r="341" customFormat="false" ht="15.75" hidden="false" customHeight="false" outlineLevel="0" collapsed="false">
      <c r="A341" s="3"/>
      <c r="B341" s="155"/>
      <c r="C341" s="156"/>
      <c r="D341" s="96"/>
      <c r="E341" s="157"/>
      <c r="F341" s="148"/>
      <c r="G341" s="148"/>
      <c r="H341" s="149"/>
      <c r="I341" s="150"/>
      <c r="J341" s="151"/>
      <c r="K341" s="151"/>
      <c r="L341" s="151"/>
      <c r="M341" s="151"/>
      <c r="N341" s="152"/>
      <c r="O341" s="103"/>
      <c r="P341" s="148"/>
      <c r="Q341" s="149"/>
      <c r="R341" s="150"/>
      <c r="S341" s="151"/>
      <c r="T341" s="151"/>
      <c r="U341" s="151"/>
      <c r="V341" s="151"/>
      <c r="W341" s="152"/>
      <c r="X341" s="103"/>
      <c r="Y341" s="148"/>
      <c r="Z341" s="149"/>
      <c r="AA341" s="150"/>
      <c r="AB341" s="151"/>
      <c r="AC341" s="151"/>
      <c r="AD341" s="151"/>
      <c r="AE341" s="151"/>
      <c r="AF341" s="152"/>
      <c r="AG341" s="104"/>
      <c r="AH341" s="150"/>
      <c r="AI341" s="73"/>
      <c r="AJ341" s="73" t="str">
        <f aca="false">IF(ISBLANK($C341),
  "",
IF(E341=Constants!$B$7,
  TRUE(),
IF(E341=Constants!$B$8,
  FALSE(),
  TRUE()
)))</f>
        <v/>
      </c>
      <c r="AK341" s="74" t="str">
        <f aca="false">IF(ISBLANK($C341),"",IF(F341=Constants!$B$8,FALSE(),TRUE()))</f>
        <v/>
      </c>
      <c r="AL341" s="74" t="str">
        <f aca="false">IF(ISBLANK($C341),"",COUNTA($G341:$O341)&gt;0)</f>
        <v/>
      </c>
      <c r="AM341" s="74" t="str">
        <f aca="false">IF(OR(ISBLANK($C341),$AL341&lt;&gt;TRUE()),"",IF(ISBLANK(G341),Constants!$B$27,MAX(0,G341)))</f>
        <v/>
      </c>
      <c r="AN341" s="74" t="str">
        <f aca="false">IF(OR(ISBLANK($C341),$AL341&lt;&gt;TRUE()),"",IF(ISBLANK(H341),Constants!$B$28,MAX(0,H341)))</f>
        <v/>
      </c>
      <c r="AO341" s="74" t="str">
        <f aca="false">IF(OR(ISBLANK($C341),$AL341&lt;&gt;TRUE()),"",IF(J341=Constants!$B$7,TRUE(),IF(J341=Constants!$B$8,FALSE(),TRUE())))</f>
        <v/>
      </c>
      <c r="AP341" s="74" t="str">
        <f aca="false">IF(OR(ISBLANK($C341),$AL341&lt;&gt;TRUE()),"",IF(I341=Constants!$B$7,TRUE(),IF(I341=Constants!$B$8,FALSE(),TRUE())))</f>
        <v/>
      </c>
      <c r="AQ341" s="74" t="str">
        <f aca="false">IF(OR(ISBLANK($C341),$AL341&lt;&gt;TRUE()),"",IF(K341=Constants!$B$33,TRUE(),IF(K341=Constants!$B$34,FALSE(),IF(AND(ISNUMBER(O341),OR(ISBLANK(N341),N341=0)),TRUE(),IF(AND(ISBLANK(O341),ISNUMBER(N341),N341&lt;&gt;0),FALSE(),"")))))</f>
        <v/>
      </c>
      <c r="AR341" s="74" t="str">
        <f aca="false">IF(OR(ISBLANK($C341),$AL341&lt;&gt;TRUE()),"",IF(ISBLANK(L341),Constants!$B$35,MAX(0,MIN(Constants!$B$31,L341))))</f>
        <v/>
      </c>
      <c r="AS341" s="74" t="str">
        <f aca="false">IF(OR(ISBLANK($C341),$AL341&lt;&gt;TRUE()),"",IF(ISBLANK(M341),Constants!$B$35,MAX(0,MIN(Constants!$B$32,M341))))</f>
        <v/>
      </c>
      <c r="AT341" s="74" t="str">
        <f aca="false">IF(ISBLANK($C341),"",COUNTA($P341:$X341)&gt;0)</f>
        <v/>
      </c>
      <c r="AU341" s="74" t="str">
        <f aca="false">IF(OR(ISBLANK($C341),$AT341&lt;&gt;TRUE()),"",IF(ISBLANK(P341),Constants!$B$27,MAX(0,P341)))</f>
        <v/>
      </c>
      <c r="AV341" s="74" t="str">
        <f aca="false">IF(OR(ISBLANK($C341),$AT341&lt;&gt;TRUE()),"",IF(ISBLANK(Q341),Constants!$B$28,MAX(0,Q341)))</f>
        <v/>
      </c>
      <c r="AW341" s="74" t="str">
        <f aca="false">IF(OR(ISBLANK($C341),$AT341&lt;&gt;TRUE()),"",IF(S341=Constants!$B$7,TRUE(),IF(S341=Constants!$B$8,FALSE(),TRUE())))</f>
        <v/>
      </c>
      <c r="AX341" s="74" t="str">
        <f aca="false">IF(OR(ISBLANK($C341),$AT341&lt;&gt;TRUE()),"",IF(R341=Constants!$B$7,TRUE(),IF(R341=Constants!$B$8,FALSE(),TRUE())))</f>
        <v/>
      </c>
      <c r="AY341" s="74" t="str">
        <f aca="false">IF(OR(ISBLANK($C341),$AT341&lt;&gt;TRUE()),"",IF(T341=Constants!$B$33,TRUE(),IF(T341=Constants!$B$34,FALSE(),IF(AND(ISNUMBER(X341),OR(ISBLANK(W341),W341=0)),TRUE(),IF(AND(ISBLANK(X341),ISNUMBER(W341),W341&lt;&gt;0),FALSE(),"")))))</f>
        <v/>
      </c>
      <c r="AZ341" s="74" t="str">
        <f aca="false">IF(OR(ISBLANK($C341),$AT341&lt;&gt;TRUE()),"",IF(ISBLANK(U341),Constants!$B$35,MAX(0,MIN(Constants!$B$31,U341))))</f>
        <v/>
      </c>
      <c r="BA341" s="74" t="str">
        <f aca="false">IF(OR(ISBLANK($C341),$AT341&lt;&gt;TRUE()),"",IF(ISBLANK(V341),Constants!$B$35,MAX(0,MIN(Constants!$B$32,V341))))</f>
        <v/>
      </c>
      <c r="BB341" s="74" t="str">
        <f aca="false">IF(ISBLANK($C341),"",COUNTA($Y341:$AG341)&gt;0)</f>
        <v/>
      </c>
      <c r="BC341" s="74" t="str">
        <f aca="false">IF(OR(ISBLANK($C341),$BB341&lt;&gt;TRUE()),"",IF(ISBLANK(Y341),Constants!$B$27,MAX(0,Y341)))</f>
        <v/>
      </c>
      <c r="BD341" s="74" t="str">
        <f aca="false">IF(OR(ISBLANK($C341),$BB341&lt;&gt;TRUE()),"",IF(ISBLANK(Z341),Constants!$B$28,MAX(0,Z341)))</f>
        <v/>
      </c>
      <c r="BE341" s="74" t="str">
        <f aca="false">IF(OR(ISBLANK($C341),$BB341&lt;&gt;TRUE()),"",IF(AB341=Constants!$B$7,TRUE(),IF(AB341=Constants!$B$8,FALSE(),TRUE())))</f>
        <v/>
      </c>
      <c r="BF341" s="74" t="str">
        <f aca="false">IF(OR(ISBLANK($C341),$BB341&lt;&gt;TRUE()),"",IF(AA341=Constants!$B$7,TRUE(),IF(AA341=Constants!$B$8,FALSE(),TRUE())))</f>
        <v/>
      </c>
      <c r="BG341" s="74" t="str">
        <f aca="false">IF(OR(ISBLANK($C341),$BB341&lt;&gt;TRUE()),"",IF(AC341=Constants!$B$33,TRUE(),IF(AC341=Constants!$B$34,FALSE(),IF(AND(ISNUMBER(AG341),OR(ISBLANK(AF341),AF341=0)),TRUE(),IF(AND(ISBLANK(AG341),ISNUMBER(AF341),AF341&lt;&gt;0),FALSE(),"")))))</f>
        <v/>
      </c>
      <c r="BH341" s="74" t="str">
        <f aca="false">IF(OR(ISBLANK($C341),$BB341&lt;&gt;TRUE()),"",IF(ISBLANK(AD341),Constants!$B$35,MAX(0,MIN(Constants!$B$31,AD341))))</f>
        <v/>
      </c>
      <c r="BI341" s="74" t="str">
        <f aca="false">IF(OR(ISBLANK($C341),$BB341&lt;&gt;TRUE()),"",IF(ISBLANK(AE341),Constants!$B$35,MAX(0,MIN(Constants!$B$32,AE341))))</f>
        <v/>
      </c>
      <c r="BJ341" s="75" t="str">
        <f aca="false">IF(ISBLANK($C341),
  "",
IF(AH341=Constants!$B$7,
  TRUE(),
IF(AH341=Constants!$B$8,
  FALSE(),
  FALSE()
)))</f>
        <v/>
      </c>
      <c r="BK341" s="74" t="str">
        <f aca="false">IF(ISBLANK($C341),"",IF($BJ341,Constants!$B$9,IF(COUNTA($E341:$AH341)=0,Constants!$B$10,IF(NOT($AK341),Constants!$B$11,IF(AND(NOT(ISNUMBER($BM341)),COUNTA($O341,$X341,$AG341)&gt;0),Constants!$B$13,Constants!$B$12)))))</f>
        <v/>
      </c>
      <c r="BL341" s="74" t="str">
        <f aca="false">IF(ISBLANK($C341),"",IF($BK341&lt;&gt;Constants!$B$12,$BK341,Constants!$B$4))</f>
        <v/>
      </c>
      <c r="BM341" s="73" t="str">
        <f aca="false">IF(OR(ISBLANK($D$8), NOT(ISNUMBER($D$8))), Constants!$B$17,$D$8)</f>
        <v>ERROR: Set Target Time in cell D8</v>
      </c>
      <c r="BN341" s="73" t="str">
        <f aca="false">IF(OR($BK341&lt;&gt;Constants!$B$12,$AL341&lt;&gt;TRUE()),"",IF(NOT($AO341),TRUE(),IF($AQ341="","",$AQ341)))</f>
        <v/>
      </c>
      <c r="BO341" s="74" t="b">
        <f aca="false">IF(BN341="",FALSE(),IF(NOT($AO341),TRUE(),IF($AQ341,ISNUMBER(O341),ISNUMBER(N341))))</f>
        <v>0</v>
      </c>
      <c r="BP341" s="76" t="str">
        <f aca="false">IF(BO341,IF($AJ341,1,Constants!$B$22)*POWER(Constants!$B$23,MAX($AM341,0))*POWER(Constants!$B$24,MAX($AN341,0)),"")</f>
        <v/>
      </c>
      <c r="BQ341" s="74" t="str">
        <f aca="false">IF(OR($BK341&lt;&gt;Constants!$B$12,NOT($BO341)),"",IF(NOT($AO341),0,Constants!$B$19*IF($AQ341,1,MAX(0,MIN(1,(Constants!$B$20-N341)/Constants!$B$20)))))</f>
        <v/>
      </c>
      <c r="BR341" s="74" t="str">
        <f aca="false">IF(BQ341="","",BQ341*IF($AP341,1,Constants!$B$25)*BP341)</f>
        <v/>
      </c>
      <c r="BS341" s="74" t="str">
        <f aca="false">IF(OR($BK341&lt;&gt;Constants!$B$12,NOT($BO341)),"",IF(NOT($AO341),0,IF(NOT($AQ341),0,MAX(0,Constants!$B$21*(1-ABS(O341-$BM341)/$BM341)))))</f>
        <v/>
      </c>
      <c r="BT341" s="74" t="str">
        <f aca="false">IF(BS341="","",BS341*BP341)</f>
        <v/>
      </c>
      <c r="BU341" s="74" t="str">
        <f aca="false">IF(OR($BK341&lt;&gt;Constants!$B$12,NOT($BO341)),"",IF(OR(NOT($AO341),NOT($AP341)),0,MIN(Constants!$B$18,(Constants!$B$29*$AR341+Constants!$B$30*$AS341)*IF($AQ341,1,MAX(0,MIN(1,(Constants!$B$20-N341)/Constants!$B$20))))))</f>
        <v/>
      </c>
      <c r="BV341" s="74" t="str">
        <f aca="false">IF(BU341="","",BU341*BP341)</f>
        <v/>
      </c>
      <c r="BW341" s="75" t="str">
        <f aca="false">IF(OR($BK341&lt;&gt;Constants!$B$12,NOT($BO341)),"",BR341+BT341+BV341)</f>
        <v/>
      </c>
      <c r="BX341" s="73" t="str">
        <f aca="false">IF(OR($BK341&lt;&gt;Constants!$B$12,$AT341&lt;&gt;TRUE()),"",IF(NOT($AW341),TRUE(),IF($AY341="","",$AY341)))</f>
        <v/>
      </c>
      <c r="BY341" s="74" t="b">
        <f aca="false">IF(BX341="",FALSE(),IF(NOT($AW341),TRUE(),IF($AY341,ISNUMBER(X341),ISNUMBER(W341))))</f>
        <v>0</v>
      </c>
      <c r="BZ341" s="76" t="str">
        <f aca="false">IF(BY341,IF($AJ341,1,Constants!$B$22)*POWER(Constants!$B$23,MAX($AU341,0))*POWER(Constants!$B$24,MAX($AV341,0)),"")</f>
        <v/>
      </c>
      <c r="CA341" s="74" t="str">
        <f aca="false">IF(OR($BK341&lt;&gt;Constants!$B$12,NOT($BY341)),"",IF(NOT($AW341),0,Constants!$B$19*IF($AY341,1,MAX(0,MIN(1,(Constants!$B$20-W341)/Constants!$B$20)))))</f>
        <v/>
      </c>
      <c r="CB341" s="74" t="str">
        <f aca="false">IF(CA341="","",CA341*IF($AX341,1,Constants!$B$25)*BZ341)</f>
        <v/>
      </c>
      <c r="CC341" s="74" t="str">
        <f aca="false">IF(OR($BK341&lt;&gt;Constants!$B$12,NOT($BY341)),"",IF(NOT($AW341),0,IF(NOT($AY341),0,MAX(0,Constants!$B$21*(1-ABS(X341-$BM341)/$BM341)))))</f>
        <v/>
      </c>
      <c r="CD341" s="74" t="str">
        <f aca="false">IF(CC341="","",CC341*BZ341)</f>
        <v/>
      </c>
      <c r="CE341" s="74" t="str">
        <f aca="false">IF(OR($BK341&lt;&gt;Constants!$B$12,NOT($BY341)),"",IF(OR(NOT($AW341),NOT($AX341)),0,MIN(Constants!$B$18,(Constants!$B$29*$AZ341+Constants!$B$30*$BA341)*IF($AY341,1,MAX(0,MIN(1,(Constants!$B$20-W341)/Constants!$B$20))))))</f>
        <v/>
      </c>
      <c r="CF341" s="74" t="str">
        <f aca="false">IF(CE341="","",CE341*BZ341)</f>
        <v/>
      </c>
      <c r="CG341" s="75" t="str">
        <f aca="false">IF(OR($BK341&lt;&gt;Constants!$B$12,NOT($BY341)),"",CB341+CD341+CF341)</f>
        <v/>
      </c>
      <c r="CH341" s="73" t="b">
        <f aca="false">IF(OR(BN341="",BX341=""),TRUE(),BN341&lt;&gt;BX341)</f>
        <v>1</v>
      </c>
      <c r="CI341" s="74" t="str">
        <f aca="false">IF(OR($BK341&lt;&gt;Constants!$B$12,$BB341&lt;&gt;TRUE(),NOT($CH341)),"",IF(NOT($BE341),TRUE(),IF($BG341="","",$BG341)))</f>
        <v/>
      </c>
      <c r="CJ341" s="74" t="b">
        <f aca="false">IF(CI341="",FALSE(),IF(NOT($BE341),TRUE(),IF($BG341,ISNUMBER(AG341),ISNUMBER(AF341))))</f>
        <v>0</v>
      </c>
      <c r="CK341" s="76" t="str">
        <f aca="false">IF(CJ341,IF($AJ341,1,Constants!$B$22)*POWER(Constants!$B$23,MAX($BC341,0))*POWER(Constants!$B$24,MAX($BD341,0)),"")</f>
        <v/>
      </c>
      <c r="CL341" s="74" t="str">
        <f aca="false">IF(OR($BK341&lt;&gt;Constants!$B$12,NOT($CJ341)),"",IF(NOT($BE341),0,Constants!$B$19*IF($BG341,1,MAX(0,MIN(1,(Constants!$B$20-AF341)/Constants!$B$20)))))</f>
        <v/>
      </c>
      <c r="CM341" s="74" t="str">
        <f aca="false">IF(CL341="","",CL341*IF($BF341,1,Constants!$B$25)*CK341)</f>
        <v/>
      </c>
      <c r="CN341" s="74" t="str">
        <f aca="false">IF(OR($BK341&lt;&gt;Constants!$B$12,NOT($CJ341)),"",IF(NOT($BE341),0,IF(NOT($BG341),0,MAX(0,Constants!$B$21*(1-ABS(AG341-$BM341)/$BM341)))))</f>
        <v/>
      </c>
      <c r="CO341" s="74" t="str">
        <f aca="false">IF(CN341="","",CN341*CK341)</f>
        <v/>
      </c>
      <c r="CP341" s="74" t="str">
        <f aca="false">IF(OR($BK341&lt;&gt;Constants!$B$12,NOT($CJ341)),"",IF(OR(NOT($BE341),NOT($BF341)),0,MIN(Constants!$B$18,(Constants!$B$29*$BH341+Constants!$B$30*$BI341)*IF($BG341,1,MAX(0,MIN(1,(Constants!$B$20-AF341)/Constants!$B$20))))))</f>
        <v/>
      </c>
      <c r="CQ341" s="74" t="str">
        <f aca="false">IF(CP341="","",CP341*CK341)</f>
        <v/>
      </c>
      <c r="CR341" s="75" t="str">
        <f aca="false">IF(OR($BK341&lt;&gt;Constants!$B$12,NOT($CJ341)),"",CM341+CO341+CQ341)</f>
        <v/>
      </c>
      <c r="CS341" s="73" t="str">
        <f aca="false">IF(OR($BK341&lt;&gt;Constants!$B$12,ISBLANK($C341)),"",BW341)</f>
        <v/>
      </c>
      <c r="CT341" s="74" t="str">
        <f aca="false">IF(OR($BK341&lt;&gt;Constants!$B$12,ISBLANK($C341)),"",CG341)</f>
        <v/>
      </c>
      <c r="CU341" s="75" t="str">
        <f aca="false">IF(OR($BK341&lt;&gt;Constants!$B$12,ISBLANK($C341)),"",CR341)</f>
        <v/>
      </c>
      <c r="CV341" s="74" t="str">
        <f aca="false">IF(OR($BK341&lt;&gt;Constants!$B$12,ISBLANK($C341)),"",IF(COUNT(CS341:CU341)=0,0,MAX(CS341:CU341)))</f>
        <v/>
      </c>
      <c r="CW341" s="74" t="str">
        <f aca="false">IF($BK341&lt;&gt;Constants!$B$12,"",CV341)</f>
        <v/>
      </c>
      <c r="CX341" s="74" t="str">
        <f aca="false">IF(ISNUMBER(CW341), RANK(CW341,$CW$11:$CW$510), "")</f>
        <v/>
      </c>
      <c r="CY341" s="73" t="str">
        <f aca="false">IF(OR($BK341&lt;&gt;Constants!$B$12,ISBLANK($C341)),"",MAX(BT341,CD341,CO341))</f>
        <v/>
      </c>
      <c r="CZ341" s="74" t="str">
        <f aca="false">IF(ISNUMBER(CY341), RANK(CY341,CY$11:CY$510), "")</f>
        <v/>
      </c>
      <c r="DA341" s="74" t="str">
        <f aca="false">IF(OR($BK341&lt;&gt;Constants!$B$12,ISBLANK($C341)),"",MAX(AM341,AU341,IF($CH341,BC341,0)))</f>
        <v/>
      </c>
      <c r="DB341" s="74" t="str">
        <f aca="false">IF(ISNUMBER(DA341), RANK(DA341,DA$11:DA$510,1), "")</f>
        <v/>
      </c>
      <c r="DC341" s="74" t="str">
        <f aca="false">IF(OR($BK341&lt;&gt;Constants!$B$12,ISBLANK($C341)),"",MAX(BV341,CF341,CQ341))</f>
        <v/>
      </c>
      <c r="DD341" s="74" t="str">
        <f aca="false">IF(ISNUMBER(DC341),RANK(DC341,DC$11:DC$510),"")</f>
        <v/>
      </c>
      <c r="DE341" s="77" t="str">
        <f aca="false">IFERROR(IF(OR($BK341&lt;&gt;Constants!$B$12, ISBLANK($C341)),"",LARGE(CS341:CU341,2)), 0)</f>
        <v/>
      </c>
      <c r="DF341" s="75" t="str">
        <f aca="false">IF(ISNUMBER(DE341), RANK(DE341,DE$11:DE$510), "")</f>
        <v/>
      </c>
      <c r="DG341" s="74" t="str">
        <f aca="false">IF(ISBLANK($C341),"",IF(BK341=Constants!$B$12,RANK($CX341, $CX$11:$CX$510, 1)+
SUMPRODUCT(--($CX$11:$CX$510=$CX341),--($CZ341&gt;$CZ$11:$CZ$510))+
SUMPRODUCT(--($CX$11:$CX$510=$CX341),--($CZ341=$CZ$11:$CZ$510),--($DB341&gt;$DB$11:$DB$510))+
SUMPRODUCT(--($CX$11:$CX$510=$CX341),--($CZ341=$CZ$11:$CZ$510),--($DB341=$DB$11:$DB$510), --($DD341&gt;$DD$11:$DD$510))+
SUMPRODUCT(--($CX$11:$CX$510=$CX341),--($CZ341=$CZ$11:$CZ$510),--($DB341=$DB$11:$DB$510), --($DD341=$DD$11:$DD$510), --($DF341&gt;$DF$11:$DF$510))
,BK341)
)</f>
        <v/>
      </c>
      <c r="DH341" s="74" t="str">
        <f aca="false">IF(ISBLANK(C341),"",IF(BK341&lt;&gt;Constants!$B$12, BK341, CX341-DG341))</f>
        <v/>
      </c>
      <c r="DI341" s="75"/>
      <c r="DJ341" s="78"/>
      <c r="DK341" s="79" t="str">
        <f aca="false">IF(ISBLANK($C341),"",IF($BK341=Constants!$B$13,$BM341,""))</f>
        <v/>
      </c>
      <c r="DL341" s="78" t="str">
        <f aca="false">IF(ISBLANK($C341),"",IF($BK341&lt;&gt;Constants!$B$12,"",IF(COUNT($CS341:$CU341)=0,"",MATCH($CV341,$CS341:$CU341,0))))</f>
        <v/>
      </c>
      <c r="DM341" s="80" t="str">
        <f aca="false">IF(ISNUMBER($DL341),CHOOSE($DL341,$BR341,$CB341,$CM341),"")</f>
        <v/>
      </c>
      <c r="DN341" s="80" t="str">
        <f aca="false">IF(ISNUMBER($DL341),CHOOSE($DL341,$BT341,$CD341,$CO341),"")</f>
        <v/>
      </c>
      <c r="DO341" s="80" t="str">
        <f aca="false">IF(ISNUMBER($DL341),CHOOSE($DL341,$BV341,$CF341,$CQ341),"")</f>
        <v/>
      </c>
      <c r="DP341" s="81" t="str">
        <f aca="false">IF(ISBLANK(C341),"",IF(BK341&lt;&gt;Constants!$B$12, BK341 ,CW341))</f>
        <v/>
      </c>
      <c r="DQ341" s="82" t="str">
        <f aca="false">IF(ISBLANK($C341),"",IF($BK341&lt;&gt;Constants!$B$12,$BK341,$BL341))</f>
        <v/>
      </c>
      <c r="DR341" s="82" t="str">
        <f aca="false">IF(ISBLANK(C341),"",DH341)</f>
        <v/>
      </c>
      <c r="DS341" s="82" t="str">
        <f aca="false">IF(ISBLANK(C341),"",DG341)</f>
        <v/>
      </c>
      <c r="DT341" s="83" t="str">
        <f aca="false">IF(ISBLANK(C341),
  "",
IF(DS341=Constants!$B$9,COUNTA($C$11:$C510)+2,IF(DS341=Constants!$B$10,COUNTA($C$11:$C510)+1,IF(DS341=Constants!$B$11,COUNTA($C$11:$C510),DS341))))</f>
        <v/>
      </c>
      <c r="DU341" s="3"/>
      <c r="DV341" s="84" t="n">
        <f aca="false">IF(OR(ISNUMBER(DS341),DS341="DQ",DS341="P",DS341="NS"),
    1,
    0
)</f>
        <v>0</v>
      </c>
      <c r="DW341" s="84" t="n">
        <v>331</v>
      </c>
      <c r="DX341" s="84" t="str">
        <f aca="false">IF(ISBLANK($C341),"",IF(ISNUMBER(DT341),DT341+ROW($B341)/1000,""))</f>
        <v/>
      </c>
      <c r="DY341" s="84" t="str">
        <f aca="false">IF(ISNUMBER(DX341), RANK(DX341,DX$11:DX$510,1), "")</f>
        <v/>
      </c>
      <c r="DZ341" s="84" t="str">
        <f aca="false">IF(ISBLANK($C341),
    "",
    $B341
)</f>
        <v/>
      </c>
      <c r="EA341" s="84" t="str">
        <f aca="false">IF(ISBLANK($C341),
    "",
    $C341
)</f>
        <v/>
      </c>
      <c r="EB341" s="84" t="str">
        <f aca="false">IF(ISBLANK($C341),
    "",
    $D341
)</f>
        <v/>
      </c>
      <c r="EC341" s="84" t="str">
        <f aca="false">IF(ISBLANK($C341),"",$DQ341)</f>
        <v/>
      </c>
      <c r="ED341" s="86" t="str">
        <f aca="false">DP341</f>
        <v/>
      </c>
      <c r="EE341" s="84" t="str">
        <f aca="false">IF(ISBLANK($C341),
    "",
    DS341
)</f>
        <v/>
      </c>
      <c r="EF341" s="87" t="str">
        <f aca="false">IF(DW341&gt;DV$10,
    "",
    VLOOKUP(DW341,DY$11:EE839,7,FALSE())
)</f>
        <v/>
      </c>
      <c r="EG341" s="88" t="str">
        <f aca="false">IF(DW341&gt;DV$10,
    "",
    VLOOKUP(DW341,DY$11:EE839,2,FALSE())
)</f>
        <v/>
      </c>
      <c r="EH341" s="88" t="str">
        <f aca="false">IF(DW341&gt;DV$10,
    "",
    VLOOKUP(DW341,DY$11:EE839,3,FALSE())
)</f>
        <v/>
      </c>
      <c r="EI341" s="88" t="str">
        <f aca="false">IF(DW341&gt;DV$10,
    "",
    VLOOKUP(DW341,DY$11:EE839,4,FALSE())
)</f>
        <v/>
      </c>
      <c r="EJ341" s="89" t="str">
        <f aca="false">IF(DW341&gt;DV$10,
    "",
    VLOOKUP(DW341,DY$11:EE839,6,FALSE())
)</f>
        <v/>
      </c>
      <c r="EK341" s="59"/>
    </row>
    <row r="342" customFormat="false" ht="15.75" hidden="false" customHeight="false" outlineLevel="0" collapsed="false">
      <c r="A342" s="3"/>
      <c r="B342" s="155"/>
      <c r="C342" s="156"/>
      <c r="D342" s="96"/>
      <c r="E342" s="157"/>
      <c r="F342" s="148"/>
      <c r="G342" s="148"/>
      <c r="H342" s="149"/>
      <c r="I342" s="150"/>
      <c r="J342" s="151"/>
      <c r="K342" s="151"/>
      <c r="L342" s="151"/>
      <c r="M342" s="151"/>
      <c r="N342" s="152"/>
      <c r="O342" s="103"/>
      <c r="P342" s="148"/>
      <c r="Q342" s="149"/>
      <c r="R342" s="150"/>
      <c r="S342" s="151"/>
      <c r="T342" s="151"/>
      <c r="U342" s="151"/>
      <c r="V342" s="151"/>
      <c r="W342" s="152"/>
      <c r="X342" s="103"/>
      <c r="Y342" s="148"/>
      <c r="Z342" s="149"/>
      <c r="AA342" s="150"/>
      <c r="AB342" s="151"/>
      <c r="AC342" s="151"/>
      <c r="AD342" s="151"/>
      <c r="AE342" s="151"/>
      <c r="AF342" s="152"/>
      <c r="AG342" s="104"/>
      <c r="AH342" s="150"/>
      <c r="AI342" s="73"/>
      <c r="AJ342" s="73" t="str">
        <f aca="false">IF(ISBLANK($C342),
  "",
IF(E342=Constants!$B$7,
  TRUE(),
IF(E342=Constants!$B$8,
  FALSE(),
  TRUE()
)))</f>
        <v/>
      </c>
      <c r="AK342" s="74" t="str">
        <f aca="false">IF(ISBLANK($C342),"",IF(F342=Constants!$B$8,FALSE(),TRUE()))</f>
        <v/>
      </c>
      <c r="AL342" s="74" t="str">
        <f aca="false">IF(ISBLANK($C342),"",COUNTA($G342:$O342)&gt;0)</f>
        <v/>
      </c>
      <c r="AM342" s="74" t="str">
        <f aca="false">IF(OR(ISBLANK($C342),$AL342&lt;&gt;TRUE()),"",IF(ISBLANK(G342),Constants!$B$27,MAX(0,G342)))</f>
        <v/>
      </c>
      <c r="AN342" s="74" t="str">
        <f aca="false">IF(OR(ISBLANK($C342),$AL342&lt;&gt;TRUE()),"",IF(ISBLANK(H342),Constants!$B$28,MAX(0,H342)))</f>
        <v/>
      </c>
      <c r="AO342" s="74" t="str">
        <f aca="false">IF(OR(ISBLANK($C342),$AL342&lt;&gt;TRUE()),"",IF(J342=Constants!$B$7,TRUE(),IF(J342=Constants!$B$8,FALSE(),TRUE())))</f>
        <v/>
      </c>
      <c r="AP342" s="74" t="str">
        <f aca="false">IF(OR(ISBLANK($C342),$AL342&lt;&gt;TRUE()),"",IF(I342=Constants!$B$7,TRUE(),IF(I342=Constants!$B$8,FALSE(),TRUE())))</f>
        <v/>
      </c>
      <c r="AQ342" s="74" t="str">
        <f aca="false">IF(OR(ISBLANK($C342),$AL342&lt;&gt;TRUE()),"",IF(K342=Constants!$B$33,TRUE(),IF(K342=Constants!$B$34,FALSE(),IF(AND(ISNUMBER(O342),OR(ISBLANK(N342),N342=0)),TRUE(),IF(AND(ISBLANK(O342),ISNUMBER(N342),N342&lt;&gt;0),FALSE(),"")))))</f>
        <v/>
      </c>
      <c r="AR342" s="74" t="str">
        <f aca="false">IF(OR(ISBLANK($C342),$AL342&lt;&gt;TRUE()),"",IF(ISBLANK(L342),Constants!$B$35,MAX(0,MIN(Constants!$B$31,L342))))</f>
        <v/>
      </c>
      <c r="AS342" s="74" t="str">
        <f aca="false">IF(OR(ISBLANK($C342),$AL342&lt;&gt;TRUE()),"",IF(ISBLANK(M342),Constants!$B$35,MAX(0,MIN(Constants!$B$32,M342))))</f>
        <v/>
      </c>
      <c r="AT342" s="74" t="str">
        <f aca="false">IF(ISBLANK($C342),"",COUNTA($P342:$X342)&gt;0)</f>
        <v/>
      </c>
      <c r="AU342" s="74" t="str">
        <f aca="false">IF(OR(ISBLANK($C342),$AT342&lt;&gt;TRUE()),"",IF(ISBLANK(P342),Constants!$B$27,MAX(0,P342)))</f>
        <v/>
      </c>
      <c r="AV342" s="74" t="str">
        <f aca="false">IF(OR(ISBLANK($C342),$AT342&lt;&gt;TRUE()),"",IF(ISBLANK(Q342),Constants!$B$28,MAX(0,Q342)))</f>
        <v/>
      </c>
      <c r="AW342" s="74" t="str">
        <f aca="false">IF(OR(ISBLANK($C342),$AT342&lt;&gt;TRUE()),"",IF(S342=Constants!$B$7,TRUE(),IF(S342=Constants!$B$8,FALSE(),TRUE())))</f>
        <v/>
      </c>
      <c r="AX342" s="74" t="str">
        <f aca="false">IF(OR(ISBLANK($C342),$AT342&lt;&gt;TRUE()),"",IF(R342=Constants!$B$7,TRUE(),IF(R342=Constants!$B$8,FALSE(),TRUE())))</f>
        <v/>
      </c>
      <c r="AY342" s="74" t="str">
        <f aca="false">IF(OR(ISBLANK($C342),$AT342&lt;&gt;TRUE()),"",IF(T342=Constants!$B$33,TRUE(),IF(T342=Constants!$B$34,FALSE(),IF(AND(ISNUMBER(X342),OR(ISBLANK(W342),W342=0)),TRUE(),IF(AND(ISBLANK(X342),ISNUMBER(W342),W342&lt;&gt;0),FALSE(),"")))))</f>
        <v/>
      </c>
      <c r="AZ342" s="74" t="str">
        <f aca="false">IF(OR(ISBLANK($C342),$AT342&lt;&gt;TRUE()),"",IF(ISBLANK(U342),Constants!$B$35,MAX(0,MIN(Constants!$B$31,U342))))</f>
        <v/>
      </c>
      <c r="BA342" s="74" t="str">
        <f aca="false">IF(OR(ISBLANK($C342),$AT342&lt;&gt;TRUE()),"",IF(ISBLANK(V342),Constants!$B$35,MAX(0,MIN(Constants!$B$32,V342))))</f>
        <v/>
      </c>
      <c r="BB342" s="74" t="str">
        <f aca="false">IF(ISBLANK($C342),"",COUNTA($Y342:$AG342)&gt;0)</f>
        <v/>
      </c>
      <c r="BC342" s="74" t="str">
        <f aca="false">IF(OR(ISBLANK($C342),$BB342&lt;&gt;TRUE()),"",IF(ISBLANK(Y342),Constants!$B$27,MAX(0,Y342)))</f>
        <v/>
      </c>
      <c r="BD342" s="74" t="str">
        <f aca="false">IF(OR(ISBLANK($C342),$BB342&lt;&gt;TRUE()),"",IF(ISBLANK(Z342),Constants!$B$28,MAX(0,Z342)))</f>
        <v/>
      </c>
      <c r="BE342" s="74" t="str">
        <f aca="false">IF(OR(ISBLANK($C342),$BB342&lt;&gt;TRUE()),"",IF(AB342=Constants!$B$7,TRUE(),IF(AB342=Constants!$B$8,FALSE(),TRUE())))</f>
        <v/>
      </c>
      <c r="BF342" s="74" t="str">
        <f aca="false">IF(OR(ISBLANK($C342),$BB342&lt;&gt;TRUE()),"",IF(AA342=Constants!$B$7,TRUE(),IF(AA342=Constants!$B$8,FALSE(),TRUE())))</f>
        <v/>
      </c>
      <c r="BG342" s="74" t="str">
        <f aca="false">IF(OR(ISBLANK($C342),$BB342&lt;&gt;TRUE()),"",IF(AC342=Constants!$B$33,TRUE(),IF(AC342=Constants!$B$34,FALSE(),IF(AND(ISNUMBER(AG342),OR(ISBLANK(AF342),AF342=0)),TRUE(),IF(AND(ISBLANK(AG342),ISNUMBER(AF342),AF342&lt;&gt;0),FALSE(),"")))))</f>
        <v/>
      </c>
      <c r="BH342" s="74" t="str">
        <f aca="false">IF(OR(ISBLANK($C342),$BB342&lt;&gt;TRUE()),"",IF(ISBLANK(AD342),Constants!$B$35,MAX(0,MIN(Constants!$B$31,AD342))))</f>
        <v/>
      </c>
      <c r="BI342" s="74" t="str">
        <f aca="false">IF(OR(ISBLANK($C342),$BB342&lt;&gt;TRUE()),"",IF(ISBLANK(AE342),Constants!$B$35,MAX(0,MIN(Constants!$B$32,AE342))))</f>
        <v/>
      </c>
      <c r="BJ342" s="75" t="str">
        <f aca="false">IF(ISBLANK($C342),
  "",
IF(AH342=Constants!$B$7,
  TRUE(),
IF(AH342=Constants!$B$8,
  FALSE(),
  FALSE()
)))</f>
        <v/>
      </c>
      <c r="BK342" s="74" t="str">
        <f aca="false">IF(ISBLANK($C342),"",IF($BJ342,Constants!$B$9,IF(COUNTA($E342:$AH342)=0,Constants!$B$10,IF(NOT($AK342),Constants!$B$11,IF(AND(NOT(ISNUMBER($BM342)),COUNTA($O342,$X342,$AG342)&gt;0),Constants!$B$13,Constants!$B$12)))))</f>
        <v/>
      </c>
      <c r="BL342" s="74" t="str">
        <f aca="false">IF(ISBLANK($C342),"",IF($BK342&lt;&gt;Constants!$B$12,$BK342,Constants!$B$4))</f>
        <v/>
      </c>
      <c r="BM342" s="73" t="str">
        <f aca="false">IF(OR(ISBLANK($D$8), NOT(ISNUMBER($D$8))), Constants!$B$17,$D$8)</f>
        <v>ERROR: Set Target Time in cell D8</v>
      </c>
      <c r="BN342" s="73" t="str">
        <f aca="false">IF(OR($BK342&lt;&gt;Constants!$B$12,$AL342&lt;&gt;TRUE()),"",IF(NOT($AO342),TRUE(),IF($AQ342="","",$AQ342)))</f>
        <v/>
      </c>
      <c r="BO342" s="74" t="b">
        <f aca="false">IF(BN342="",FALSE(),IF(NOT($AO342),TRUE(),IF($AQ342,ISNUMBER(O342),ISNUMBER(N342))))</f>
        <v>0</v>
      </c>
      <c r="BP342" s="76" t="str">
        <f aca="false">IF(BO342,IF($AJ342,1,Constants!$B$22)*POWER(Constants!$B$23,MAX($AM342,0))*POWER(Constants!$B$24,MAX($AN342,0)),"")</f>
        <v/>
      </c>
      <c r="BQ342" s="74" t="str">
        <f aca="false">IF(OR($BK342&lt;&gt;Constants!$B$12,NOT($BO342)),"",IF(NOT($AO342),0,Constants!$B$19*IF($AQ342,1,MAX(0,MIN(1,(Constants!$B$20-N342)/Constants!$B$20)))))</f>
        <v/>
      </c>
      <c r="BR342" s="74" t="str">
        <f aca="false">IF(BQ342="","",BQ342*IF($AP342,1,Constants!$B$25)*BP342)</f>
        <v/>
      </c>
      <c r="BS342" s="74" t="str">
        <f aca="false">IF(OR($BK342&lt;&gt;Constants!$B$12,NOT($BO342)),"",IF(NOT($AO342),0,IF(NOT($AQ342),0,MAX(0,Constants!$B$21*(1-ABS(O342-$BM342)/$BM342)))))</f>
        <v/>
      </c>
      <c r="BT342" s="74" t="str">
        <f aca="false">IF(BS342="","",BS342*BP342)</f>
        <v/>
      </c>
      <c r="BU342" s="74" t="str">
        <f aca="false">IF(OR($BK342&lt;&gt;Constants!$B$12,NOT($BO342)),"",IF(OR(NOT($AO342),NOT($AP342)),0,MIN(Constants!$B$18,(Constants!$B$29*$AR342+Constants!$B$30*$AS342)*IF($AQ342,1,MAX(0,MIN(1,(Constants!$B$20-N342)/Constants!$B$20))))))</f>
        <v/>
      </c>
      <c r="BV342" s="74" t="str">
        <f aca="false">IF(BU342="","",BU342*BP342)</f>
        <v/>
      </c>
      <c r="BW342" s="75" t="str">
        <f aca="false">IF(OR($BK342&lt;&gt;Constants!$B$12,NOT($BO342)),"",BR342+BT342+BV342)</f>
        <v/>
      </c>
      <c r="BX342" s="73" t="str">
        <f aca="false">IF(OR($BK342&lt;&gt;Constants!$B$12,$AT342&lt;&gt;TRUE()),"",IF(NOT($AW342),TRUE(),IF($AY342="","",$AY342)))</f>
        <v/>
      </c>
      <c r="BY342" s="74" t="b">
        <f aca="false">IF(BX342="",FALSE(),IF(NOT($AW342),TRUE(),IF($AY342,ISNUMBER(X342),ISNUMBER(W342))))</f>
        <v>0</v>
      </c>
      <c r="BZ342" s="76" t="str">
        <f aca="false">IF(BY342,IF($AJ342,1,Constants!$B$22)*POWER(Constants!$B$23,MAX($AU342,0))*POWER(Constants!$B$24,MAX($AV342,0)),"")</f>
        <v/>
      </c>
      <c r="CA342" s="74" t="str">
        <f aca="false">IF(OR($BK342&lt;&gt;Constants!$B$12,NOT($BY342)),"",IF(NOT($AW342),0,Constants!$B$19*IF($AY342,1,MAX(0,MIN(1,(Constants!$B$20-W342)/Constants!$B$20)))))</f>
        <v/>
      </c>
      <c r="CB342" s="74" t="str">
        <f aca="false">IF(CA342="","",CA342*IF($AX342,1,Constants!$B$25)*BZ342)</f>
        <v/>
      </c>
      <c r="CC342" s="74" t="str">
        <f aca="false">IF(OR($BK342&lt;&gt;Constants!$B$12,NOT($BY342)),"",IF(NOT($AW342),0,IF(NOT($AY342),0,MAX(0,Constants!$B$21*(1-ABS(X342-$BM342)/$BM342)))))</f>
        <v/>
      </c>
      <c r="CD342" s="74" t="str">
        <f aca="false">IF(CC342="","",CC342*BZ342)</f>
        <v/>
      </c>
      <c r="CE342" s="74" t="str">
        <f aca="false">IF(OR($BK342&lt;&gt;Constants!$B$12,NOT($BY342)),"",IF(OR(NOT($AW342),NOT($AX342)),0,MIN(Constants!$B$18,(Constants!$B$29*$AZ342+Constants!$B$30*$BA342)*IF($AY342,1,MAX(0,MIN(1,(Constants!$B$20-W342)/Constants!$B$20))))))</f>
        <v/>
      </c>
      <c r="CF342" s="74" t="str">
        <f aca="false">IF(CE342="","",CE342*BZ342)</f>
        <v/>
      </c>
      <c r="CG342" s="75" t="str">
        <f aca="false">IF(OR($BK342&lt;&gt;Constants!$B$12,NOT($BY342)),"",CB342+CD342+CF342)</f>
        <v/>
      </c>
      <c r="CH342" s="73" t="b">
        <f aca="false">IF(OR(BN342="",BX342=""),TRUE(),BN342&lt;&gt;BX342)</f>
        <v>1</v>
      </c>
      <c r="CI342" s="74" t="str">
        <f aca="false">IF(OR($BK342&lt;&gt;Constants!$B$12,$BB342&lt;&gt;TRUE(),NOT($CH342)),"",IF(NOT($BE342),TRUE(),IF($BG342="","",$BG342)))</f>
        <v/>
      </c>
      <c r="CJ342" s="74" t="b">
        <f aca="false">IF(CI342="",FALSE(),IF(NOT($BE342),TRUE(),IF($BG342,ISNUMBER(AG342),ISNUMBER(AF342))))</f>
        <v>0</v>
      </c>
      <c r="CK342" s="76" t="str">
        <f aca="false">IF(CJ342,IF($AJ342,1,Constants!$B$22)*POWER(Constants!$B$23,MAX($BC342,0))*POWER(Constants!$B$24,MAX($BD342,0)),"")</f>
        <v/>
      </c>
      <c r="CL342" s="74" t="str">
        <f aca="false">IF(OR($BK342&lt;&gt;Constants!$B$12,NOT($CJ342)),"",IF(NOT($BE342),0,Constants!$B$19*IF($BG342,1,MAX(0,MIN(1,(Constants!$B$20-AF342)/Constants!$B$20)))))</f>
        <v/>
      </c>
      <c r="CM342" s="74" t="str">
        <f aca="false">IF(CL342="","",CL342*IF($BF342,1,Constants!$B$25)*CK342)</f>
        <v/>
      </c>
      <c r="CN342" s="74" t="str">
        <f aca="false">IF(OR($BK342&lt;&gt;Constants!$B$12,NOT($CJ342)),"",IF(NOT($BE342),0,IF(NOT($BG342),0,MAX(0,Constants!$B$21*(1-ABS(AG342-$BM342)/$BM342)))))</f>
        <v/>
      </c>
      <c r="CO342" s="74" t="str">
        <f aca="false">IF(CN342="","",CN342*CK342)</f>
        <v/>
      </c>
      <c r="CP342" s="74" t="str">
        <f aca="false">IF(OR($BK342&lt;&gt;Constants!$B$12,NOT($CJ342)),"",IF(OR(NOT($BE342),NOT($BF342)),0,MIN(Constants!$B$18,(Constants!$B$29*$BH342+Constants!$B$30*$BI342)*IF($BG342,1,MAX(0,MIN(1,(Constants!$B$20-AF342)/Constants!$B$20))))))</f>
        <v/>
      </c>
      <c r="CQ342" s="74" t="str">
        <f aca="false">IF(CP342="","",CP342*CK342)</f>
        <v/>
      </c>
      <c r="CR342" s="75" t="str">
        <f aca="false">IF(OR($BK342&lt;&gt;Constants!$B$12,NOT($CJ342)),"",CM342+CO342+CQ342)</f>
        <v/>
      </c>
      <c r="CS342" s="73" t="str">
        <f aca="false">IF(OR($BK342&lt;&gt;Constants!$B$12,ISBLANK($C342)),"",BW342)</f>
        <v/>
      </c>
      <c r="CT342" s="74" t="str">
        <f aca="false">IF(OR($BK342&lt;&gt;Constants!$B$12,ISBLANK($C342)),"",CG342)</f>
        <v/>
      </c>
      <c r="CU342" s="75" t="str">
        <f aca="false">IF(OR($BK342&lt;&gt;Constants!$B$12,ISBLANK($C342)),"",CR342)</f>
        <v/>
      </c>
      <c r="CV342" s="74" t="str">
        <f aca="false">IF(OR($BK342&lt;&gt;Constants!$B$12,ISBLANK($C342)),"",IF(COUNT(CS342:CU342)=0,0,MAX(CS342:CU342)))</f>
        <v/>
      </c>
      <c r="CW342" s="74" t="str">
        <f aca="false">IF($BK342&lt;&gt;Constants!$B$12,"",CV342)</f>
        <v/>
      </c>
      <c r="CX342" s="74" t="str">
        <f aca="false">IF(ISNUMBER(CW342), RANK(CW342,$CW$11:$CW$510), "")</f>
        <v/>
      </c>
      <c r="CY342" s="73" t="str">
        <f aca="false">IF(OR($BK342&lt;&gt;Constants!$B$12,ISBLANK($C342)),"",MAX(BT342,CD342,CO342))</f>
        <v/>
      </c>
      <c r="CZ342" s="74" t="str">
        <f aca="false">IF(ISNUMBER(CY342), RANK(CY342,CY$11:CY$510), "")</f>
        <v/>
      </c>
      <c r="DA342" s="74" t="str">
        <f aca="false">IF(OR($BK342&lt;&gt;Constants!$B$12,ISBLANK($C342)),"",MAX(AM342,AU342,IF($CH342,BC342,0)))</f>
        <v/>
      </c>
      <c r="DB342" s="74" t="str">
        <f aca="false">IF(ISNUMBER(DA342), RANK(DA342,DA$11:DA$510,1), "")</f>
        <v/>
      </c>
      <c r="DC342" s="74" t="str">
        <f aca="false">IF(OR($BK342&lt;&gt;Constants!$B$12,ISBLANK($C342)),"",MAX(BV342,CF342,CQ342))</f>
        <v/>
      </c>
      <c r="DD342" s="74" t="str">
        <f aca="false">IF(ISNUMBER(DC342),RANK(DC342,DC$11:DC$510),"")</f>
        <v/>
      </c>
      <c r="DE342" s="77" t="str">
        <f aca="false">IFERROR(IF(OR($BK342&lt;&gt;Constants!$B$12, ISBLANK($C342)),"",LARGE(CS342:CU342,2)), 0)</f>
        <v/>
      </c>
      <c r="DF342" s="75" t="str">
        <f aca="false">IF(ISNUMBER(DE342), RANK(DE342,DE$11:DE$510), "")</f>
        <v/>
      </c>
      <c r="DG342" s="74" t="str">
        <f aca="false">IF(ISBLANK($C342),"",IF(BK342=Constants!$B$12,RANK($CX342, $CX$11:$CX$510, 1)+
SUMPRODUCT(--($CX$11:$CX$510=$CX342),--($CZ342&gt;$CZ$11:$CZ$510))+
SUMPRODUCT(--($CX$11:$CX$510=$CX342),--($CZ342=$CZ$11:$CZ$510),--($DB342&gt;$DB$11:$DB$510))+
SUMPRODUCT(--($CX$11:$CX$510=$CX342),--($CZ342=$CZ$11:$CZ$510),--($DB342=$DB$11:$DB$510), --($DD342&gt;$DD$11:$DD$510))+
SUMPRODUCT(--($CX$11:$CX$510=$CX342),--($CZ342=$CZ$11:$CZ$510),--($DB342=$DB$11:$DB$510), --($DD342=$DD$11:$DD$510), --($DF342&gt;$DF$11:$DF$510))
,BK342)
)</f>
        <v/>
      </c>
      <c r="DH342" s="74" t="str">
        <f aca="false">IF(ISBLANK(C342),"",IF(BK342&lt;&gt;Constants!$B$12, BK342, CX342-DG342))</f>
        <v/>
      </c>
      <c r="DI342" s="75"/>
      <c r="DJ342" s="78"/>
      <c r="DK342" s="79" t="str">
        <f aca="false">IF(ISBLANK($C342),"",IF($BK342=Constants!$B$13,$BM342,""))</f>
        <v/>
      </c>
      <c r="DL342" s="78" t="str">
        <f aca="false">IF(ISBLANK($C342),"",IF($BK342&lt;&gt;Constants!$B$12,"",IF(COUNT($CS342:$CU342)=0,"",MATCH($CV342,$CS342:$CU342,0))))</f>
        <v/>
      </c>
      <c r="DM342" s="80" t="str">
        <f aca="false">IF(ISNUMBER($DL342),CHOOSE($DL342,$BR342,$CB342,$CM342),"")</f>
        <v/>
      </c>
      <c r="DN342" s="80" t="str">
        <f aca="false">IF(ISNUMBER($DL342),CHOOSE($DL342,$BT342,$CD342,$CO342),"")</f>
        <v/>
      </c>
      <c r="DO342" s="80" t="str">
        <f aca="false">IF(ISNUMBER($DL342),CHOOSE($DL342,$BV342,$CF342,$CQ342),"")</f>
        <v/>
      </c>
      <c r="DP342" s="81" t="str">
        <f aca="false">IF(ISBLANK(C342),"",IF(BK342&lt;&gt;Constants!$B$12, BK342 ,CW342))</f>
        <v/>
      </c>
      <c r="DQ342" s="82" t="str">
        <f aca="false">IF(ISBLANK($C342),"",IF($BK342&lt;&gt;Constants!$B$12,$BK342,$BL342))</f>
        <v/>
      </c>
      <c r="DR342" s="82" t="str">
        <f aca="false">IF(ISBLANK(C342),"",DH342)</f>
        <v/>
      </c>
      <c r="DS342" s="82" t="str">
        <f aca="false">IF(ISBLANK(C342),"",DG342)</f>
        <v/>
      </c>
      <c r="DT342" s="83" t="str">
        <f aca="false">IF(ISBLANK(C342),
  "",
IF(DS342=Constants!$B$9,COUNTA($C$11:$C510)+2,IF(DS342=Constants!$B$10,COUNTA($C$11:$C510)+1,IF(DS342=Constants!$B$11,COUNTA($C$11:$C510),DS342))))</f>
        <v/>
      </c>
      <c r="DU342" s="3"/>
      <c r="DV342" s="84" t="n">
        <f aca="false">IF(OR(ISNUMBER(DS342),DS342="DQ",DS342="P",DS342="NS"),
    1,
    0
)</f>
        <v>0</v>
      </c>
      <c r="DW342" s="84" t="n">
        <v>332</v>
      </c>
      <c r="DX342" s="84" t="str">
        <f aca="false">IF(ISBLANK($C342),"",IF(ISNUMBER(DT342),DT342+ROW($B342)/1000,""))</f>
        <v/>
      </c>
      <c r="DY342" s="84" t="str">
        <f aca="false">IF(ISNUMBER(DX342), RANK(DX342,DX$11:DX$510,1), "")</f>
        <v/>
      </c>
      <c r="DZ342" s="84" t="str">
        <f aca="false">IF(ISBLANK($C342),
    "",
    $B342
)</f>
        <v/>
      </c>
      <c r="EA342" s="84" t="str">
        <f aca="false">IF(ISBLANK($C342),
    "",
    $C342
)</f>
        <v/>
      </c>
      <c r="EB342" s="84" t="str">
        <f aca="false">IF(ISBLANK($C342),
    "",
    $D342
)</f>
        <v/>
      </c>
      <c r="EC342" s="84" t="str">
        <f aca="false">IF(ISBLANK($C342),"",$DQ342)</f>
        <v/>
      </c>
      <c r="ED342" s="86" t="str">
        <f aca="false">DP342</f>
        <v/>
      </c>
      <c r="EE342" s="84" t="str">
        <f aca="false">IF(ISBLANK($C342),
    "",
    DS342
)</f>
        <v/>
      </c>
      <c r="EF342" s="87" t="str">
        <f aca="false">IF(DW342&gt;DV$10,
    "",
    VLOOKUP(DW342,DY$11:EE840,7,FALSE())
)</f>
        <v/>
      </c>
      <c r="EG342" s="88" t="str">
        <f aca="false">IF(DW342&gt;DV$10,
    "",
    VLOOKUP(DW342,DY$11:EE840,2,FALSE())
)</f>
        <v/>
      </c>
      <c r="EH342" s="88" t="str">
        <f aca="false">IF(DW342&gt;DV$10,
    "",
    VLOOKUP(DW342,DY$11:EE840,3,FALSE())
)</f>
        <v/>
      </c>
      <c r="EI342" s="88" t="str">
        <f aca="false">IF(DW342&gt;DV$10,
    "",
    VLOOKUP(DW342,DY$11:EE840,4,FALSE())
)</f>
        <v/>
      </c>
      <c r="EJ342" s="89" t="str">
        <f aca="false">IF(DW342&gt;DV$10,
    "",
    VLOOKUP(DW342,DY$11:EE840,6,FALSE())
)</f>
        <v/>
      </c>
      <c r="EK342" s="59"/>
    </row>
    <row r="343" customFormat="false" ht="15.75" hidden="false" customHeight="false" outlineLevel="0" collapsed="false">
      <c r="A343" s="3"/>
      <c r="B343" s="155"/>
      <c r="C343" s="156"/>
      <c r="D343" s="96"/>
      <c r="E343" s="157"/>
      <c r="F343" s="148"/>
      <c r="G343" s="148"/>
      <c r="H343" s="149"/>
      <c r="I343" s="150"/>
      <c r="J343" s="151"/>
      <c r="K343" s="151"/>
      <c r="L343" s="151"/>
      <c r="M343" s="151"/>
      <c r="N343" s="152"/>
      <c r="O343" s="103"/>
      <c r="P343" s="148"/>
      <c r="Q343" s="149"/>
      <c r="R343" s="150"/>
      <c r="S343" s="151"/>
      <c r="T343" s="151"/>
      <c r="U343" s="151"/>
      <c r="V343" s="151"/>
      <c r="W343" s="152"/>
      <c r="X343" s="103"/>
      <c r="Y343" s="148"/>
      <c r="Z343" s="149"/>
      <c r="AA343" s="150"/>
      <c r="AB343" s="151"/>
      <c r="AC343" s="151"/>
      <c r="AD343" s="151"/>
      <c r="AE343" s="151"/>
      <c r="AF343" s="152"/>
      <c r="AG343" s="104"/>
      <c r="AH343" s="150"/>
      <c r="AI343" s="73"/>
      <c r="AJ343" s="73" t="str">
        <f aca="false">IF(ISBLANK($C343),
  "",
IF(E343=Constants!$B$7,
  TRUE(),
IF(E343=Constants!$B$8,
  FALSE(),
  TRUE()
)))</f>
        <v/>
      </c>
      <c r="AK343" s="74" t="str">
        <f aca="false">IF(ISBLANK($C343),"",IF(F343=Constants!$B$8,FALSE(),TRUE()))</f>
        <v/>
      </c>
      <c r="AL343" s="74" t="str">
        <f aca="false">IF(ISBLANK($C343),"",COUNTA($G343:$O343)&gt;0)</f>
        <v/>
      </c>
      <c r="AM343" s="74" t="str">
        <f aca="false">IF(OR(ISBLANK($C343),$AL343&lt;&gt;TRUE()),"",IF(ISBLANK(G343),Constants!$B$27,MAX(0,G343)))</f>
        <v/>
      </c>
      <c r="AN343" s="74" t="str">
        <f aca="false">IF(OR(ISBLANK($C343),$AL343&lt;&gt;TRUE()),"",IF(ISBLANK(H343),Constants!$B$28,MAX(0,H343)))</f>
        <v/>
      </c>
      <c r="AO343" s="74" t="str">
        <f aca="false">IF(OR(ISBLANK($C343),$AL343&lt;&gt;TRUE()),"",IF(J343=Constants!$B$7,TRUE(),IF(J343=Constants!$B$8,FALSE(),TRUE())))</f>
        <v/>
      </c>
      <c r="AP343" s="74" t="str">
        <f aca="false">IF(OR(ISBLANK($C343),$AL343&lt;&gt;TRUE()),"",IF(I343=Constants!$B$7,TRUE(),IF(I343=Constants!$B$8,FALSE(),TRUE())))</f>
        <v/>
      </c>
      <c r="AQ343" s="74" t="str">
        <f aca="false">IF(OR(ISBLANK($C343),$AL343&lt;&gt;TRUE()),"",IF(K343=Constants!$B$33,TRUE(),IF(K343=Constants!$B$34,FALSE(),IF(AND(ISNUMBER(O343),OR(ISBLANK(N343),N343=0)),TRUE(),IF(AND(ISBLANK(O343),ISNUMBER(N343),N343&lt;&gt;0),FALSE(),"")))))</f>
        <v/>
      </c>
      <c r="AR343" s="74" t="str">
        <f aca="false">IF(OR(ISBLANK($C343),$AL343&lt;&gt;TRUE()),"",IF(ISBLANK(L343),Constants!$B$35,MAX(0,MIN(Constants!$B$31,L343))))</f>
        <v/>
      </c>
      <c r="AS343" s="74" t="str">
        <f aca="false">IF(OR(ISBLANK($C343),$AL343&lt;&gt;TRUE()),"",IF(ISBLANK(M343),Constants!$B$35,MAX(0,MIN(Constants!$B$32,M343))))</f>
        <v/>
      </c>
      <c r="AT343" s="74" t="str">
        <f aca="false">IF(ISBLANK($C343),"",COUNTA($P343:$X343)&gt;0)</f>
        <v/>
      </c>
      <c r="AU343" s="74" t="str">
        <f aca="false">IF(OR(ISBLANK($C343),$AT343&lt;&gt;TRUE()),"",IF(ISBLANK(P343),Constants!$B$27,MAX(0,P343)))</f>
        <v/>
      </c>
      <c r="AV343" s="74" t="str">
        <f aca="false">IF(OR(ISBLANK($C343),$AT343&lt;&gt;TRUE()),"",IF(ISBLANK(Q343),Constants!$B$28,MAX(0,Q343)))</f>
        <v/>
      </c>
      <c r="AW343" s="74" t="str">
        <f aca="false">IF(OR(ISBLANK($C343),$AT343&lt;&gt;TRUE()),"",IF(S343=Constants!$B$7,TRUE(),IF(S343=Constants!$B$8,FALSE(),TRUE())))</f>
        <v/>
      </c>
      <c r="AX343" s="74" t="str">
        <f aca="false">IF(OR(ISBLANK($C343),$AT343&lt;&gt;TRUE()),"",IF(R343=Constants!$B$7,TRUE(),IF(R343=Constants!$B$8,FALSE(),TRUE())))</f>
        <v/>
      </c>
      <c r="AY343" s="74" t="str">
        <f aca="false">IF(OR(ISBLANK($C343),$AT343&lt;&gt;TRUE()),"",IF(T343=Constants!$B$33,TRUE(),IF(T343=Constants!$B$34,FALSE(),IF(AND(ISNUMBER(X343),OR(ISBLANK(W343),W343=0)),TRUE(),IF(AND(ISBLANK(X343),ISNUMBER(W343),W343&lt;&gt;0),FALSE(),"")))))</f>
        <v/>
      </c>
      <c r="AZ343" s="74" t="str">
        <f aca="false">IF(OR(ISBLANK($C343),$AT343&lt;&gt;TRUE()),"",IF(ISBLANK(U343),Constants!$B$35,MAX(0,MIN(Constants!$B$31,U343))))</f>
        <v/>
      </c>
      <c r="BA343" s="74" t="str">
        <f aca="false">IF(OR(ISBLANK($C343),$AT343&lt;&gt;TRUE()),"",IF(ISBLANK(V343),Constants!$B$35,MAX(0,MIN(Constants!$B$32,V343))))</f>
        <v/>
      </c>
      <c r="BB343" s="74" t="str">
        <f aca="false">IF(ISBLANK($C343),"",COUNTA($Y343:$AG343)&gt;0)</f>
        <v/>
      </c>
      <c r="BC343" s="74" t="str">
        <f aca="false">IF(OR(ISBLANK($C343),$BB343&lt;&gt;TRUE()),"",IF(ISBLANK(Y343),Constants!$B$27,MAX(0,Y343)))</f>
        <v/>
      </c>
      <c r="BD343" s="74" t="str">
        <f aca="false">IF(OR(ISBLANK($C343),$BB343&lt;&gt;TRUE()),"",IF(ISBLANK(Z343),Constants!$B$28,MAX(0,Z343)))</f>
        <v/>
      </c>
      <c r="BE343" s="74" t="str">
        <f aca="false">IF(OR(ISBLANK($C343),$BB343&lt;&gt;TRUE()),"",IF(AB343=Constants!$B$7,TRUE(),IF(AB343=Constants!$B$8,FALSE(),TRUE())))</f>
        <v/>
      </c>
      <c r="BF343" s="74" t="str">
        <f aca="false">IF(OR(ISBLANK($C343),$BB343&lt;&gt;TRUE()),"",IF(AA343=Constants!$B$7,TRUE(),IF(AA343=Constants!$B$8,FALSE(),TRUE())))</f>
        <v/>
      </c>
      <c r="BG343" s="74" t="str">
        <f aca="false">IF(OR(ISBLANK($C343),$BB343&lt;&gt;TRUE()),"",IF(AC343=Constants!$B$33,TRUE(),IF(AC343=Constants!$B$34,FALSE(),IF(AND(ISNUMBER(AG343),OR(ISBLANK(AF343),AF343=0)),TRUE(),IF(AND(ISBLANK(AG343),ISNUMBER(AF343),AF343&lt;&gt;0),FALSE(),"")))))</f>
        <v/>
      </c>
      <c r="BH343" s="74" t="str">
        <f aca="false">IF(OR(ISBLANK($C343),$BB343&lt;&gt;TRUE()),"",IF(ISBLANK(AD343),Constants!$B$35,MAX(0,MIN(Constants!$B$31,AD343))))</f>
        <v/>
      </c>
      <c r="BI343" s="74" t="str">
        <f aca="false">IF(OR(ISBLANK($C343),$BB343&lt;&gt;TRUE()),"",IF(ISBLANK(AE343),Constants!$B$35,MAX(0,MIN(Constants!$B$32,AE343))))</f>
        <v/>
      </c>
      <c r="BJ343" s="75" t="str">
        <f aca="false">IF(ISBLANK($C343),
  "",
IF(AH343=Constants!$B$7,
  TRUE(),
IF(AH343=Constants!$B$8,
  FALSE(),
  FALSE()
)))</f>
        <v/>
      </c>
      <c r="BK343" s="74" t="str">
        <f aca="false">IF(ISBLANK($C343),"",IF($BJ343,Constants!$B$9,IF(COUNTA($E343:$AH343)=0,Constants!$B$10,IF(NOT($AK343),Constants!$B$11,IF(AND(NOT(ISNUMBER($BM343)),COUNTA($O343,$X343,$AG343)&gt;0),Constants!$B$13,Constants!$B$12)))))</f>
        <v/>
      </c>
      <c r="BL343" s="74" t="str">
        <f aca="false">IF(ISBLANK($C343),"",IF($BK343&lt;&gt;Constants!$B$12,$BK343,Constants!$B$4))</f>
        <v/>
      </c>
      <c r="BM343" s="73" t="str">
        <f aca="false">IF(OR(ISBLANK($D$8), NOT(ISNUMBER($D$8))), Constants!$B$17,$D$8)</f>
        <v>ERROR: Set Target Time in cell D8</v>
      </c>
      <c r="BN343" s="73" t="str">
        <f aca="false">IF(OR($BK343&lt;&gt;Constants!$B$12,$AL343&lt;&gt;TRUE()),"",IF(NOT($AO343),TRUE(),IF($AQ343="","",$AQ343)))</f>
        <v/>
      </c>
      <c r="BO343" s="74" t="b">
        <f aca="false">IF(BN343="",FALSE(),IF(NOT($AO343),TRUE(),IF($AQ343,ISNUMBER(O343),ISNUMBER(N343))))</f>
        <v>0</v>
      </c>
      <c r="BP343" s="76" t="str">
        <f aca="false">IF(BO343,IF($AJ343,1,Constants!$B$22)*POWER(Constants!$B$23,MAX($AM343,0))*POWER(Constants!$B$24,MAX($AN343,0)),"")</f>
        <v/>
      </c>
      <c r="BQ343" s="74" t="str">
        <f aca="false">IF(OR($BK343&lt;&gt;Constants!$B$12,NOT($BO343)),"",IF(NOT($AO343),0,Constants!$B$19*IF($AQ343,1,MAX(0,MIN(1,(Constants!$B$20-N343)/Constants!$B$20)))))</f>
        <v/>
      </c>
      <c r="BR343" s="74" t="str">
        <f aca="false">IF(BQ343="","",BQ343*IF($AP343,1,Constants!$B$25)*BP343)</f>
        <v/>
      </c>
      <c r="BS343" s="74" t="str">
        <f aca="false">IF(OR($BK343&lt;&gt;Constants!$B$12,NOT($BO343)),"",IF(NOT($AO343),0,IF(NOT($AQ343),0,MAX(0,Constants!$B$21*(1-ABS(O343-$BM343)/$BM343)))))</f>
        <v/>
      </c>
      <c r="BT343" s="74" t="str">
        <f aca="false">IF(BS343="","",BS343*BP343)</f>
        <v/>
      </c>
      <c r="BU343" s="74" t="str">
        <f aca="false">IF(OR($BK343&lt;&gt;Constants!$B$12,NOT($BO343)),"",IF(OR(NOT($AO343),NOT($AP343)),0,MIN(Constants!$B$18,(Constants!$B$29*$AR343+Constants!$B$30*$AS343)*IF($AQ343,1,MAX(0,MIN(1,(Constants!$B$20-N343)/Constants!$B$20))))))</f>
        <v/>
      </c>
      <c r="BV343" s="74" t="str">
        <f aca="false">IF(BU343="","",BU343*BP343)</f>
        <v/>
      </c>
      <c r="BW343" s="75" t="str">
        <f aca="false">IF(OR($BK343&lt;&gt;Constants!$B$12,NOT($BO343)),"",BR343+BT343+BV343)</f>
        <v/>
      </c>
      <c r="BX343" s="73" t="str">
        <f aca="false">IF(OR($BK343&lt;&gt;Constants!$B$12,$AT343&lt;&gt;TRUE()),"",IF(NOT($AW343),TRUE(),IF($AY343="","",$AY343)))</f>
        <v/>
      </c>
      <c r="BY343" s="74" t="b">
        <f aca="false">IF(BX343="",FALSE(),IF(NOT($AW343),TRUE(),IF($AY343,ISNUMBER(X343),ISNUMBER(W343))))</f>
        <v>0</v>
      </c>
      <c r="BZ343" s="76" t="str">
        <f aca="false">IF(BY343,IF($AJ343,1,Constants!$B$22)*POWER(Constants!$B$23,MAX($AU343,0))*POWER(Constants!$B$24,MAX($AV343,0)),"")</f>
        <v/>
      </c>
      <c r="CA343" s="74" t="str">
        <f aca="false">IF(OR($BK343&lt;&gt;Constants!$B$12,NOT($BY343)),"",IF(NOT($AW343),0,Constants!$B$19*IF($AY343,1,MAX(0,MIN(1,(Constants!$B$20-W343)/Constants!$B$20)))))</f>
        <v/>
      </c>
      <c r="CB343" s="74" t="str">
        <f aca="false">IF(CA343="","",CA343*IF($AX343,1,Constants!$B$25)*BZ343)</f>
        <v/>
      </c>
      <c r="CC343" s="74" t="str">
        <f aca="false">IF(OR($BK343&lt;&gt;Constants!$B$12,NOT($BY343)),"",IF(NOT($AW343),0,IF(NOT($AY343),0,MAX(0,Constants!$B$21*(1-ABS(X343-$BM343)/$BM343)))))</f>
        <v/>
      </c>
      <c r="CD343" s="74" t="str">
        <f aca="false">IF(CC343="","",CC343*BZ343)</f>
        <v/>
      </c>
      <c r="CE343" s="74" t="str">
        <f aca="false">IF(OR($BK343&lt;&gt;Constants!$B$12,NOT($BY343)),"",IF(OR(NOT($AW343),NOT($AX343)),0,MIN(Constants!$B$18,(Constants!$B$29*$AZ343+Constants!$B$30*$BA343)*IF($AY343,1,MAX(0,MIN(1,(Constants!$B$20-W343)/Constants!$B$20))))))</f>
        <v/>
      </c>
      <c r="CF343" s="74" t="str">
        <f aca="false">IF(CE343="","",CE343*BZ343)</f>
        <v/>
      </c>
      <c r="CG343" s="75" t="str">
        <f aca="false">IF(OR($BK343&lt;&gt;Constants!$B$12,NOT($BY343)),"",CB343+CD343+CF343)</f>
        <v/>
      </c>
      <c r="CH343" s="73" t="b">
        <f aca="false">IF(OR(BN343="",BX343=""),TRUE(),BN343&lt;&gt;BX343)</f>
        <v>1</v>
      </c>
      <c r="CI343" s="74" t="str">
        <f aca="false">IF(OR($BK343&lt;&gt;Constants!$B$12,$BB343&lt;&gt;TRUE(),NOT($CH343)),"",IF(NOT($BE343),TRUE(),IF($BG343="","",$BG343)))</f>
        <v/>
      </c>
      <c r="CJ343" s="74" t="b">
        <f aca="false">IF(CI343="",FALSE(),IF(NOT($BE343),TRUE(),IF($BG343,ISNUMBER(AG343),ISNUMBER(AF343))))</f>
        <v>0</v>
      </c>
      <c r="CK343" s="76" t="str">
        <f aca="false">IF(CJ343,IF($AJ343,1,Constants!$B$22)*POWER(Constants!$B$23,MAX($BC343,0))*POWER(Constants!$B$24,MAX($BD343,0)),"")</f>
        <v/>
      </c>
      <c r="CL343" s="74" t="str">
        <f aca="false">IF(OR($BK343&lt;&gt;Constants!$B$12,NOT($CJ343)),"",IF(NOT($BE343),0,Constants!$B$19*IF($BG343,1,MAX(0,MIN(1,(Constants!$B$20-AF343)/Constants!$B$20)))))</f>
        <v/>
      </c>
      <c r="CM343" s="74" t="str">
        <f aca="false">IF(CL343="","",CL343*IF($BF343,1,Constants!$B$25)*CK343)</f>
        <v/>
      </c>
      <c r="CN343" s="74" t="str">
        <f aca="false">IF(OR($BK343&lt;&gt;Constants!$B$12,NOT($CJ343)),"",IF(NOT($BE343),0,IF(NOT($BG343),0,MAX(0,Constants!$B$21*(1-ABS(AG343-$BM343)/$BM343)))))</f>
        <v/>
      </c>
      <c r="CO343" s="74" t="str">
        <f aca="false">IF(CN343="","",CN343*CK343)</f>
        <v/>
      </c>
      <c r="CP343" s="74" t="str">
        <f aca="false">IF(OR($BK343&lt;&gt;Constants!$B$12,NOT($CJ343)),"",IF(OR(NOT($BE343),NOT($BF343)),0,MIN(Constants!$B$18,(Constants!$B$29*$BH343+Constants!$B$30*$BI343)*IF($BG343,1,MAX(0,MIN(1,(Constants!$B$20-AF343)/Constants!$B$20))))))</f>
        <v/>
      </c>
      <c r="CQ343" s="74" t="str">
        <f aca="false">IF(CP343="","",CP343*CK343)</f>
        <v/>
      </c>
      <c r="CR343" s="75" t="str">
        <f aca="false">IF(OR($BK343&lt;&gt;Constants!$B$12,NOT($CJ343)),"",CM343+CO343+CQ343)</f>
        <v/>
      </c>
      <c r="CS343" s="73" t="str">
        <f aca="false">IF(OR($BK343&lt;&gt;Constants!$B$12,ISBLANK($C343)),"",BW343)</f>
        <v/>
      </c>
      <c r="CT343" s="74" t="str">
        <f aca="false">IF(OR($BK343&lt;&gt;Constants!$B$12,ISBLANK($C343)),"",CG343)</f>
        <v/>
      </c>
      <c r="CU343" s="75" t="str">
        <f aca="false">IF(OR($BK343&lt;&gt;Constants!$B$12,ISBLANK($C343)),"",CR343)</f>
        <v/>
      </c>
      <c r="CV343" s="74" t="str">
        <f aca="false">IF(OR($BK343&lt;&gt;Constants!$B$12,ISBLANK($C343)),"",IF(COUNT(CS343:CU343)=0,0,MAX(CS343:CU343)))</f>
        <v/>
      </c>
      <c r="CW343" s="74" t="str">
        <f aca="false">IF($BK343&lt;&gt;Constants!$B$12,"",CV343)</f>
        <v/>
      </c>
      <c r="CX343" s="74" t="str">
        <f aca="false">IF(ISNUMBER(CW343), RANK(CW343,$CW$11:$CW$510), "")</f>
        <v/>
      </c>
      <c r="CY343" s="73" t="str">
        <f aca="false">IF(OR($BK343&lt;&gt;Constants!$B$12,ISBLANK($C343)),"",MAX(BT343,CD343,CO343))</f>
        <v/>
      </c>
      <c r="CZ343" s="74" t="str">
        <f aca="false">IF(ISNUMBER(CY343), RANK(CY343,CY$11:CY$510), "")</f>
        <v/>
      </c>
      <c r="DA343" s="74" t="str">
        <f aca="false">IF(OR($BK343&lt;&gt;Constants!$B$12,ISBLANK($C343)),"",MAX(AM343,AU343,IF($CH343,BC343,0)))</f>
        <v/>
      </c>
      <c r="DB343" s="74" t="str">
        <f aca="false">IF(ISNUMBER(DA343), RANK(DA343,DA$11:DA$510,1), "")</f>
        <v/>
      </c>
      <c r="DC343" s="74" t="str">
        <f aca="false">IF(OR($BK343&lt;&gt;Constants!$B$12,ISBLANK($C343)),"",MAX(BV343,CF343,CQ343))</f>
        <v/>
      </c>
      <c r="DD343" s="74" t="str">
        <f aca="false">IF(ISNUMBER(DC343),RANK(DC343,DC$11:DC$510),"")</f>
        <v/>
      </c>
      <c r="DE343" s="77" t="str">
        <f aca="false">IFERROR(IF(OR($BK343&lt;&gt;Constants!$B$12, ISBLANK($C343)),"",LARGE(CS343:CU343,2)), 0)</f>
        <v/>
      </c>
      <c r="DF343" s="75" t="str">
        <f aca="false">IF(ISNUMBER(DE343), RANK(DE343,DE$11:DE$510), "")</f>
        <v/>
      </c>
      <c r="DG343" s="74" t="str">
        <f aca="false">IF(ISBLANK($C343),"",IF(BK343=Constants!$B$12,RANK($CX343, $CX$11:$CX$510, 1)+
SUMPRODUCT(--($CX$11:$CX$510=$CX343),--($CZ343&gt;$CZ$11:$CZ$510))+
SUMPRODUCT(--($CX$11:$CX$510=$CX343),--($CZ343=$CZ$11:$CZ$510),--($DB343&gt;$DB$11:$DB$510))+
SUMPRODUCT(--($CX$11:$CX$510=$CX343),--($CZ343=$CZ$11:$CZ$510),--($DB343=$DB$11:$DB$510), --($DD343&gt;$DD$11:$DD$510))+
SUMPRODUCT(--($CX$11:$CX$510=$CX343),--($CZ343=$CZ$11:$CZ$510),--($DB343=$DB$11:$DB$510), --($DD343=$DD$11:$DD$510), --($DF343&gt;$DF$11:$DF$510))
,BK343)
)</f>
        <v/>
      </c>
      <c r="DH343" s="74" t="str">
        <f aca="false">IF(ISBLANK(C343),"",IF(BK343&lt;&gt;Constants!$B$12, BK343, CX343-DG343))</f>
        <v/>
      </c>
      <c r="DI343" s="75"/>
      <c r="DJ343" s="78"/>
      <c r="DK343" s="79" t="str">
        <f aca="false">IF(ISBLANK($C343),"",IF($BK343=Constants!$B$13,$BM343,""))</f>
        <v/>
      </c>
      <c r="DL343" s="78" t="str">
        <f aca="false">IF(ISBLANK($C343),"",IF($BK343&lt;&gt;Constants!$B$12,"",IF(COUNT($CS343:$CU343)=0,"",MATCH($CV343,$CS343:$CU343,0))))</f>
        <v/>
      </c>
      <c r="DM343" s="80" t="str">
        <f aca="false">IF(ISNUMBER($DL343),CHOOSE($DL343,$BR343,$CB343,$CM343),"")</f>
        <v/>
      </c>
      <c r="DN343" s="80" t="str">
        <f aca="false">IF(ISNUMBER($DL343),CHOOSE($DL343,$BT343,$CD343,$CO343),"")</f>
        <v/>
      </c>
      <c r="DO343" s="80" t="str">
        <f aca="false">IF(ISNUMBER($DL343),CHOOSE($DL343,$BV343,$CF343,$CQ343),"")</f>
        <v/>
      </c>
      <c r="DP343" s="81" t="str">
        <f aca="false">IF(ISBLANK(C343),"",IF(BK343&lt;&gt;Constants!$B$12, BK343 ,CW343))</f>
        <v/>
      </c>
      <c r="DQ343" s="82" t="str">
        <f aca="false">IF(ISBLANK($C343),"",IF($BK343&lt;&gt;Constants!$B$12,$BK343,$BL343))</f>
        <v/>
      </c>
      <c r="DR343" s="82" t="str">
        <f aca="false">IF(ISBLANK(C343),"",DH343)</f>
        <v/>
      </c>
      <c r="DS343" s="82" t="str">
        <f aca="false">IF(ISBLANK(C343),"",DG343)</f>
        <v/>
      </c>
      <c r="DT343" s="83" t="str">
        <f aca="false">IF(ISBLANK(C343),
  "",
IF(DS343=Constants!$B$9,COUNTA($C$11:$C510)+2,IF(DS343=Constants!$B$10,COUNTA($C$11:$C510)+1,IF(DS343=Constants!$B$11,COUNTA($C$11:$C510),DS343))))</f>
        <v/>
      </c>
      <c r="DU343" s="3"/>
      <c r="DV343" s="84" t="n">
        <f aca="false">IF(OR(ISNUMBER(DS343),DS343="DQ",DS343="P",DS343="NS"),
    1,
    0
)</f>
        <v>0</v>
      </c>
      <c r="DW343" s="84" t="n">
        <v>333</v>
      </c>
      <c r="DX343" s="84" t="str">
        <f aca="false">IF(ISBLANK($C343),"",IF(ISNUMBER(DT343),DT343+ROW($B343)/1000,""))</f>
        <v/>
      </c>
      <c r="DY343" s="84" t="str">
        <f aca="false">IF(ISNUMBER(DX343), RANK(DX343,DX$11:DX$510,1), "")</f>
        <v/>
      </c>
      <c r="DZ343" s="84" t="str">
        <f aca="false">IF(ISBLANK($C343),
    "",
    $B343
)</f>
        <v/>
      </c>
      <c r="EA343" s="84" t="str">
        <f aca="false">IF(ISBLANK($C343),
    "",
    $C343
)</f>
        <v/>
      </c>
      <c r="EB343" s="84" t="str">
        <f aca="false">IF(ISBLANK($C343),
    "",
    $D343
)</f>
        <v/>
      </c>
      <c r="EC343" s="84" t="str">
        <f aca="false">IF(ISBLANK($C343),"",$DQ343)</f>
        <v/>
      </c>
      <c r="ED343" s="86" t="str">
        <f aca="false">DP343</f>
        <v/>
      </c>
      <c r="EE343" s="84" t="str">
        <f aca="false">IF(ISBLANK($C343),
    "",
    DS343
)</f>
        <v/>
      </c>
      <c r="EF343" s="87" t="str">
        <f aca="false">IF(DW343&gt;DV$10,
    "",
    VLOOKUP(DW343,DY$11:EE841,7,FALSE())
)</f>
        <v/>
      </c>
      <c r="EG343" s="88" t="str">
        <f aca="false">IF(DW343&gt;DV$10,
    "",
    VLOOKUP(DW343,DY$11:EE841,2,FALSE())
)</f>
        <v/>
      </c>
      <c r="EH343" s="88" t="str">
        <f aca="false">IF(DW343&gt;DV$10,
    "",
    VLOOKUP(DW343,DY$11:EE841,3,FALSE())
)</f>
        <v/>
      </c>
      <c r="EI343" s="88" t="str">
        <f aca="false">IF(DW343&gt;DV$10,
    "",
    VLOOKUP(DW343,DY$11:EE841,4,FALSE())
)</f>
        <v/>
      </c>
      <c r="EJ343" s="89" t="str">
        <f aca="false">IF(DW343&gt;DV$10,
    "",
    VLOOKUP(DW343,DY$11:EE841,6,FALSE())
)</f>
        <v/>
      </c>
      <c r="EK343" s="59"/>
    </row>
    <row r="344" customFormat="false" ht="15.75" hidden="false" customHeight="false" outlineLevel="0" collapsed="false">
      <c r="A344" s="3"/>
      <c r="B344" s="153"/>
      <c r="C344" s="154"/>
      <c r="D344" s="135"/>
      <c r="E344" s="158"/>
      <c r="F344" s="137"/>
      <c r="G344" s="137"/>
      <c r="H344" s="138"/>
      <c r="I344" s="139"/>
      <c r="J344" s="140"/>
      <c r="K344" s="140"/>
      <c r="L344" s="140"/>
      <c r="M344" s="140"/>
      <c r="N344" s="141"/>
      <c r="O344" s="142"/>
      <c r="P344" s="137"/>
      <c r="Q344" s="138"/>
      <c r="R344" s="139"/>
      <c r="S344" s="140"/>
      <c r="T344" s="140"/>
      <c r="U344" s="140"/>
      <c r="V344" s="140"/>
      <c r="W344" s="141"/>
      <c r="X344" s="142"/>
      <c r="Y344" s="137"/>
      <c r="Z344" s="138"/>
      <c r="AA344" s="139"/>
      <c r="AB344" s="140"/>
      <c r="AC344" s="140"/>
      <c r="AD344" s="140"/>
      <c r="AE344" s="140"/>
      <c r="AF344" s="141"/>
      <c r="AG344" s="143"/>
      <c r="AH344" s="139"/>
      <c r="AI344" s="116"/>
      <c r="AJ344" s="116" t="str">
        <f aca="false">IF(ISBLANK($C344),
  "",
IF(E344=Constants!$B$7,
  TRUE(),
IF(E344=Constants!$B$8,
  FALSE(),
  TRUE()
)))</f>
        <v/>
      </c>
      <c r="AK344" s="117" t="str">
        <f aca="false">IF(ISBLANK($C344),"",IF(F344=Constants!$B$8,FALSE(),TRUE()))</f>
        <v/>
      </c>
      <c r="AL344" s="117" t="str">
        <f aca="false">IF(ISBLANK($C344),"",COUNTA($G344:$O344)&gt;0)</f>
        <v/>
      </c>
      <c r="AM344" s="117" t="str">
        <f aca="false">IF(OR(ISBLANK($C344),$AL344&lt;&gt;TRUE()),"",IF(ISBLANK(G344),Constants!$B$27,MAX(0,G344)))</f>
        <v/>
      </c>
      <c r="AN344" s="117" t="str">
        <f aca="false">IF(OR(ISBLANK($C344),$AL344&lt;&gt;TRUE()),"",IF(ISBLANK(H344),Constants!$B$28,MAX(0,H344)))</f>
        <v/>
      </c>
      <c r="AO344" s="117" t="str">
        <f aca="false">IF(OR(ISBLANK($C344),$AL344&lt;&gt;TRUE()),"",IF(J344=Constants!$B$7,TRUE(),IF(J344=Constants!$B$8,FALSE(),TRUE())))</f>
        <v/>
      </c>
      <c r="AP344" s="117" t="str">
        <f aca="false">IF(OR(ISBLANK($C344),$AL344&lt;&gt;TRUE()),"",IF(I344=Constants!$B$7,TRUE(),IF(I344=Constants!$B$8,FALSE(),TRUE())))</f>
        <v/>
      </c>
      <c r="AQ344" s="117" t="str">
        <f aca="false">IF(OR(ISBLANK($C344),$AL344&lt;&gt;TRUE()),"",IF(K344=Constants!$B$33,TRUE(),IF(K344=Constants!$B$34,FALSE(),IF(AND(ISNUMBER(O344),OR(ISBLANK(N344),N344=0)),TRUE(),IF(AND(ISBLANK(O344),ISNUMBER(N344),N344&lt;&gt;0),FALSE(),"")))))</f>
        <v/>
      </c>
      <c r="AR344" s="117" t="str">
        <f aca="false">IF(OR(ISBLANK($C344),$AL344&lt;&gt;TRUE()),"",IF(ISBLANK(L344),Constants!$B$35,MAX(0,MIN(Constants!$B$31,L344))))</f>
        <v/>
      </c>
      <c r="AS344" s="117" t="str">
        <f aca="false">IF(OR(ISBLANK($C344),$AL344&lt;&gt;TRUE()),"",IF(ISBLANK(M344),Constants!$B$35,MAX(0,MIN(Constants!$B$32,M344))))</f>
        <v/>
      </c>
      <c r="AT344" s="117" t="str">
        <f aca="false">IF(ISBLANK($C344),"",COUNTA($P344:$X344)&gt;0)</f>
        <v/>
      </c>
      <c r="AU344" s="117" t="str">
        <f aca="false">IF(OR(ISBLANK($C344),$AT344&lt;&gt;TRUE()),"",IF(ISBLANK(P344),Constants!$B$27,MAX(0,P344)))</f>
        <v/>
      </c>
      <c r="AV344" s="117" t="str">
        <f aca="false">IF(OR(ISBLANK($C344),$AT344&lt;&gt;TRUE()),"",IF(ISBLANK(Q344),Constants!$B$28,MAX(0,Q344)))</f>
        <v/>
      </c>
      <c r="AW344" s="117" t="str">
        <f aca="false">IF(OR(ISBLANK($C344),$AT344&lt;&gt;TRUE()),"",IF(S344=Constants!$B$7,TRUE(),IF(S344=Constants!$B$8,FALSE(),TRUE())))</f>
        <v/>
      </c>
      <c r="AX344" s="117" t="str">
        <f aca="false">IF(OR(ISBLANK($C344),$AT344&lt;&gt;TRUE()),"",IF(R344=Constants!$B$7,TRUE(),IF(R344=Constants!$B$8,FALSE(),TRUE())))</f>
        <v/>
      </c>
      <c r="AY344" s="117" t="str">
        <f aca="false">IF(OR(ISBLANK($C344),$AT344&lt;&gt;TRUE()),"",IF(T344=Constants!$B$33,TRUE(),IF(T344=Constants!$B$34,FALSE(),IF(AND(ISNUMBER(X344),OR(ISBLANK(W344),W344=0)),TRUE(),IF(AND(ISBLANK(X344),ISNUMBER(W344),W344&lt;&gt;0),FALSE(),"")))))</f>
        <v/>
      </c>
      <c r="AZ344" s="117" t="str">
        <f aca="false">IF(OR(ISBLANK($C344),$AT344&lt;&gt;TRUE()),"",IF(ISBLANK(U344),Constants!$B$35,MAX(0,MIN(Constants!$B$31,U344))))</f>
        <v/>
      </c>
      <c r="BA344" s="117" t="str">
        <f aca="false">IF(OR(ISBLANK($C344),$AT344&lt;&gt;TRUE()),"",IF(ISBLANK(V344),Constants!$B$35,MAX(0,MIN(Constants!$B$32,V344))))</f>
        <v/>
      </c>
      <c r="BB344" s="117" t="str">
        <f aca="false">IF(ISBLANK($C344),"",COUNTA($Y344:$AG344)&gt;0)</f>
        <v/>
      </c>
      <c r="BC344" s="117" t="str">
        <f aca="false">IF(OR(ISBLANK($C344),$BB344&lt;&gt;TRUE()),"",IF(ISBLANK(Y344),Constants!$B$27,MAX(0,Y344)))</f>
        <v/>
      </c>
      <c r="BD344" s="117" t="str">
        <f aca="false">IF(OR(ISBLANK($C344),$BB344&lt;&gt;TRUE()),"",IF(ISBLANK(Z344),Constants!$B$28,MAX(0,Z344)))</f>
        <v/>
      </c>
      <c r="BE344" s="117" t="str">
        <f aca="false">IF(OR(ISBLANK($C344),$BB344&lt;&gt;TRUE()),"",IF(AB344=Constants!$B$7,TRUE(),IF(AB344=Constants!$B$8,FALSE(),TRUE())))</f>
        <v/>
      </c>
      <c r="BF344" s="117" t="str">
        <f aca="false">IF(OR(ISBLANK($C344),$BB344&lt;&gt;TRUE()),"",IF(AA344=Constants!$B$7,TRUE(),IF(AA344=Constants!$B$8,FALSE(),TRUE())))</f>
        <v/>
      </c>
      <c r="BG344" s="117" t="str">
        <f aca="false">IF(OR(ISBLANK($C344),$BB344&lt;&gt;TRUE()),"",IF(AC344=Constants!$B$33,TRUE(),IF(AC344=Constants!$B$34,FALSE(),IF(AND(ISNUMBER(AG344),OR(ISBLANK(AF344),AF344=0)),TRUE(),IF(AND(ISBLANK(AG344),ISNUMBER(AF344),AF344&lt;&gt;0),FALSE(),"")))))</f>
        <v/>
      </c>
      <c r="BH344" s="117" t="str">
        <f aca="false">IF(OR(ISBLANK($C344),$BB344&lt;&gt;TRUE()),"",IF(ISBLANK(AD344),Constants!$B$35,MAX(0,MIN(Constants!$B$31,AD344))))</f>
        <v/>
      </c>
      <c r="BI344" s="117" t="str">
        <f aca="false">IF(OR(ISBLANK($C344),$BB344&lt;&gt;TRUE()),"",IF(ISBLANK(AE344),Constants!$B$35,MAX(0,MIN(Constants!$B$32,AE344))))</f>
        <v/>
      </c>
      <c r="BJ344" s="118" t="str">
        <f aca="false">IF(ISBLANK($C344),
  "",
IF(AH344=Constants!$B$7,
  TRUE(),
IF(AH344=Constants!$B$8,
  FALSE(),
  FALSE()
)))</f>
        <v/>
      </c>
      <c r="BK344" s="117" t="str">
        <f aca="false">IF(ISBLANK($C344),"",IF($BJ344,Constants!$B$9,IF(COUNTA($E344:$AH344)=0,Constants!$B$10,IF(NOT($AK344),Constants!$B$11,IF(AND(NOT(ISNUMBER($BM344)),COUNTA($O344,$X344,$AG344)&gt;0),Constants!$B$13,Constants!$B$12)))))</f>
        <v/>
      </c>
      <c r="BL344" s="117" t="str">
        <f aca="false">IF(ISBLANK($C344),"",IF($BK344&lt;&gt;Constants!$B$12,$BK344,Constants!$B$4))</f>
        <v/>
      </c>
      <c r="BM344" s="116" t="str">
        <f aca="false">IF(OR(ISBLANK($D$8), NOT(ISNUMBER($D$8))), Constants!$B$17,$D$8)</f>
        <v>ERROR: Set Target Time in cell D8</v>
      </c>
      <c r="BN344" s="119" t="str">
        <f aca="false">IF(OR($BK344&lt;&gt;Constants!$B$12,$AL344&lt;&gt;TRUE()),"",IF(NOT($AO344),TRUE(),IF($AQ344="","",$AQ344)))</f>
        <v/>
      </c>
      <c r="BO344" s="120" t="n">
        <f aca="false">IF(BN344="",FALSE(),IF(NOT($AO344),TRUE(),IF($AQ344,ISNUMBER(O344),ISNUMBER(N344))))</f>
        <v>0</v>
      </c>
      <c r="BP344" s="121" t="str">
        <f aca="false">IF(BO344,IF($AJ344,1,Constants!$B$22)*POWER(Constants!$B$23,MAX($AM344,0))*POWER(Constants!$B$24,MAX($AN344,0)),"")</f>
        <v/>
      </c>
      <c r="BQ344" s="117" t="str">
        <f aca="false">IF(OR($BK344&lt;&gt;Constants!$B$12,NOT($BO344)),"",IF(NOT($AO344),0,Constants!$B$19*IF($AQ344,1,MAX(0,MIN(1,(Constants!$B$20-N344)/Constants!$B$20)))))</f>
        <v/>
      </c>
      <c r="BR344" s="117" t="str">
        <f aca="false">IF(BQ344="","",BQ344*IF($AP344,1,Constants!$B$25)*BP344)</f>
        <v/>
      </c>
      <c r="BS344" s="117" t="str">
        <f aca="false">IF(OR($BK344&lt;&gt;Constants!$B$12,NOT($BO344)),"",IF(NOT($AO344),0,IF(NOT($AQ344),0,MAX(0,Constants!$B$21*(1-ABS(O344-$BM344)/$BM344)))))</f>
        <v/>
      </c>
      <c r="BT344" s="117" t="str">
        <f aca="false">IF(BS344="","",BS344*BP344)</f>
        <v/>
      </c>
      <c r="BU344" s="117" t="str">
        <f aca="false">IF(OR($BK344&lt;&gt;Constants!$B$12,NOT($BO344)),"",IF(OR(NOT($AO344),NOT($AP344)),0,MIN(Constants!$B$18,(Constants!$B$29*$AR344+Constants!$B$30*$AS344)*IF($AQ344,1,MAX(0,MIN(1,(Constants!$B$20-N344)/Constants!$B$20))))))</f>
        <v/>
      </c>
      <c r="BV344" s="117" t="str">
        <f aca="false">IF(BU344="","",BU344*BP344)</f>
        <v/>
      </c>
      <c r="BW344" s="122" t="str">
        <f aca="false">IF(OR($BK344&lt;&gt;Constants!$B$12,NOT($BO344)),"",BR344+BT344+BV344)</f>
        <v/>
      </c>
      <c r="BX344" s="119" t="str">
        <f aca="false">IF(OR($BK344&lt;&gt;Constants!$B$12,$AT344&lt;&gt;TRUE()),"",IF(NOT($AW344),TRUE(),IF($AY344="","",$AY344)))</f>
        <v/>
      </c>
      <c r="BY344" s="120" t="n">
        <f aca="false">IF(BX344="",FALSE(),IF(NOT($AW344),TRUE(),IF($AY344,ISNUMBER(X344),ISNUMBER(W344))))</f>
        <v>0</v>
      </c>
      <c r="BZ344" s="121" t="str">
        <f aca="false">IF(BY344,IF($AJ344,1,Constants!$B$22)*POWER(Constants!$B$23,MAX($AU344,0))*POWER(Constants!$B$24,MAX($AV344,0)),"")</f>
        <v/>
      </c>
      <c r="CA344" s="117" t="str">
        <f aca="false">IF(OR($BK344&lt;&gt;Constants!$B$12,NOT($BY344)),"",IF(NOT($AW344),0,Constants!$B$19*IF($AY344,1,MAX(0,MIN(1,(Constants!$B$20-W344)/Constants!$B$20)))))</f>
        <v/>
      </c>
      <c r="CB344" s="117" t="str">
        <f aca="false">IF(CA344="","",CA344*IF($AX344,1,Constants!$B$25)*BZ344)</f>
        <v/>
      </c>
      <c r="CC344" s="117" t="str">
        <f aca="false">IF(OR($BK344&lt;&gt;Constants!$B$12,NOT($BY344)),"",IF(NOT($AW344),0,IF(NOT($AY344),0,MAX(0,Constants!$B$21*(1-ABS(X344-$BM344)/$BM344)))))</f>
        <v/>
      </c>
      <c r="CD344" s="117" t="str">
        <f aca="false">IF(CC344="","",CC344*BZ344)</f>
        <v/>
      </c>
      <c r="CE344" s="117" t="str">
        <f aca="false">IF(OR($BK344&lt;&gt;Constants!$B$12,NOT($BY344)),"",IF(OR(NOT($AW344),NOT($AX344)),0,MIN(Constants!$B$18,(Constants!$B$29*$AZ344+Constants!$B$30*$BA344)*IF($AY344,1,MAX(0,MIN(1,(Constants!$B$20-W344)/Constants!$B$20))))))</f>
        <v/>
      </c>
      <c r="CF344" s="117" t="str">
        <f aca="false">IF(CE344="","",CE344*BZ344)</f>
        <v/>
      </c>
      <c r="CG344" s="122" t="str">
        <f aca="false">IF(OR($BK344&lt;&gt;Constants!$B$12,NOT($BY344)),"",CB344+CD344+CF344)</f>
        <v/>
      </c>
      <c r="CH344" s="119" t="n">
        <f aca="false">IF(OR(BN344="",BX344=""),TRUE(),BN344&lt;&gt;BX344)</f>
        <v>1</v>
      </c>
      <c r="CI344" s="117" t="str">
        <f aca="false">IF(OR($BK344&lt;&gt;Constants!$B$12,$BB344&lt;&gt;TRUE(),NOT($CH344)),"",IF(NOT($BE344),TRUE(),IF($BG344="","",$BG344)))</f>
        <v/>
      </c>
      <c r="CJ344" s="120" t="n">
        <f aca="false">IF(CI344="",FALSE(),IF(NOT($BE344),TRUE(),IF($BG344,ISNUMBER(AG344),ISNUMBER(AF344))))</f>
        <v>0</v>
      </c>
      <c r="CK344" s="121" t="str">
        <f aca="false">IF(CJ344,IF($AJ344,1,Constants!$B$22)*POWER(Constants!$B$23,MAX($BC344,0))*POWER(Constants!$B$24,MAX($BD344,0)),"")</f>
        <v/>
      </c>
      <c r="CL344" s="117" t="str">
        <f aca="false">IF(OR($BK344&lt;&gt;Constants!$B$12,NOT($CJ344)),"",IF(NOT($BE344),0,Constants!$B$19*IF($BG344,1,MAX(0,MIN(1,(Constants!$B$20-AF344)/Constants!$B$20)))))</f>
        <v/>
      </c>
      <c r="CM344" s="117" t="str">
        <f aca="false">IF(CL344="","",CL344*IF($BF344,1,Constants!$B$25)*CK344)</f>
        <v/>
      </c>
      <c r="CN344" s="117" t="str">
        <f aca="false">IF(OR($BK344&lt;&gt;Constants!$B$12,NOT($CJ344)),"",IF(NOT($BE344),0,IF(NOT($BG344),0,MAX(0,Constants!$B$21*(1-ABS(AG344-$BM344)/$BM344)))))</f>
        <v/>
      </c>
      <c r="CO344" s="117" t="str">
        <f aca="false">IF(CN344="","",CN344*CK344)</f>
        <v/>
      </c>
      <c r="CP344" s="117" t="str">
        <f aca="false">IF(OR($BK344&lt;&gt;Constants!$B$12,NOT($CJ344)),"",IF(OR(NOT($BE344),NOT($BF344)),0,MIN(Constants!$B$18,(Constants!$B$29*$BH344+Constants!$B$30*$BI344)*IF($BG344,1,MAX(0,MIN(1,(Constants!$B$20-AF344)/Constants!$B$20))))))</f>
        <v/>
      </c>
      <c r="CQ344" s="117" t="str">
        <f aca="false">IF(CP344="","",CP344*CK344)</f>
        <v/>
      </c>
      <c r="CR344" s="122" t="str">
        <f aca="false">IF(OR($BK344&lt;&gt;Constants!$B$12,NOT($CJ344)),"",CM344+CO344+CQ344)</f>
        <v/>
      </c>
      <c r="CS344" s="116" t="str">
        <f aca="false">IF(OR($BK344&lt;&gt;Constants!$B$12,ISBLANK($C344)),"",BW344)</f>
        <v/>
      </c>
      <c r="CT344" s="117" t="str">
        <f aca="false">IF(OR($BK344&lt;&gt;Constants!$B$12,ISBLANK($C344)),"",CG344)</f>
        <v/>
      </c>
      <c r="CU344" s="118" t="str">
        <f aca="false">IF(OR($BK344&lt;&gt;Constants!$B$12,ISBLANK($C344)),"",CR344)</f>
        <v/>
      </c>
      <c r="CV344" s="117" t="str">
        <f aca="false">IF(OR($BK344&lt;&gt;Constants!$B$12,ISBLANK($C344)),"",IF(COUNT(CS344:CU344)=0,0,MAX(CS344:CU344)))</f>
        <v/>
      </c>
      <c r="CW344" s="117" t="str">
        <f aca="false">IF($BK344&lt;&gt;Constants!$B$12,"",CV344)</f>
        <v/>
      </c>
      <c r="CX344" s="117" t="str">
        <f aca="false">IF(ISNUMBER(CW344), RANK(CW344,$CW$11:$CW$510), "")</f>
        <v/>
      </c>
      <c r="CY344" s="116" t="str">
        <f aca="false">IF(OR($BK344&lt;&gt;Constants!$B$12,ISBLANK($C344)),"",MAX(BT344,CD344,CO344))</f>
        <v/>
      </c>
      <c r="CZ344" s="117" t="str">
        <f aca="false">IF(ISNUMBER(CY344), RANK(CY344,CY$11:CY$510), "")</f>
        <v/>
      </c>
      <c r="DA344" s="117" t="str">
        <f aca="false">IF(OR($BK344&lt;&gt;Constants!$B$12,ISBLANK($C344)),"",MAX(AM344,AU344,IF($CH344,BC344,0)))</f>
        <v/>
      </c>
      <c r="DB344" s="117" t="str">
        <f aca="false">IF(ISNUMBER(DA344), RANK(DA344,DA$11:DA$510,1), "")</f>
        <v/>
      </c>
      <c r="DC344" s="117" t="str">
        <f aca="false">IF(OR($BK344&lt;&gt;Constants!$B$12,ISBLANK($C344)),"",MAX(BV344,CF344,CQ344))</f>
        <v/>
      </c>
      <c r="DD344" s="117" t="str">
        <f aca="false">IF(ISNUMBER(DC344),RANK(DC344,DC$11:DC$510),"")</f>
        <v/>
      </c>
      <c r="DE344" s="123" t="str">
        <f aca="false">IFERROR(IF(OR($BK344&lt;&gt;Constants!$B$12, ISBLANK($C344)),"",LARGE(CS344:CU344,2)), 0)</f>
        <v/>
      </c>
      <c r="DF344" s="118" t="str">
        <f aca="false">IF(ISNUMBER(DE344), RANK(DE344,DE$11:DE$510), "")</f>
        <v/>
      </c>
      <c r="DG344" s="117" t="str">
        <f aca="false">IF(ISBLANK($C344),"",IF(BK344=Constants!$B$12,RANK($CX344, $CX$11:$CX$510, 1)+
SUMPRODUCT(--($CX$11:$CX$510=$CX344),--($CZ344&gt;$CZ$11:$CZ$510))+
SUMPRODUCT(--($CX$11:$CX$510=$CX344),--($CZ344=$CZ$11:$CZ$510),--($DB344&gt;$DB$11:$DB$510))+
SUMPRODUCT(--($CX$11:$CX$510=$CX344),--($CZ344=$CZ$11:$CZ$510),--($DB344=$DB$11:$DB$510), --($DD344&gt;$DD$11:$DD$510))+
SUMPRODUCT(--($CX$11:$CX$510=$CX344),--($CZ344=$CZ$11:$CZ$510),--($DB344=$DB$11:$DB$510), --($DD344=$DD$11:$DD$510), --($DF344&gt;$DF$11:$DF$510))
,BK344)
)</f>
        <v/>
      </c>
      <c r="DH344" s="117" t="str">
        <f aca="false">IF(ISBLANK(C344),"",IF(BK344&lt;&gt;Constants!$B$12, BK344, CX344-DG344))</f>
        <v/>
      </c>
      <c r="DI344" s="118"/>
      <c r="DJ344" s="124"/>
      <c r="DK344" s="125" t="str">
        <f aca="false">IF(ISBLANK($C344),"",IF($BK344=Constants!$B$13,$BM344,""))</f>
        <v/>
      </c>
      <c r="DL344" s="124" t="str">
        <f aca="false">IF(ISBLANK($C344),"",IF($BK344&lt;&gt;Constants!$B$12,"",IF(COUNT($CS344:$CU344)=0,"",MATCH($CV344,$CS344:$CU344,0))))</f>
        <v/>
      </c>
      <c r="DM344" s="126" t="str">
        <f aca="false">IF(ISNUMBER($DL344),CHOOSE($DL344,$BR344,$CB344,$CM344),"")</f>
        <v/>
      </c>
      <c r="DN344" s="126" t="str">
        <f aca="false">IF(ISNUMBER($DL344),CHOOSE($DL344,$BT344,$CD344,$CO344),"")</f>
        <v/>
      </c>
      <c r="DO344" s="126" t="str">
        <f aca="false">IF(ISNUMBER($DL344),CHOOSE($DL344,$BV344,$CF344,$CQ344),"")</f>
        <v/>
      </c>
      <c r="DP344" s="127" t="str">
        <f aca="false">IF(ISBLANK(C344),"",IF(BK344&lt;&gt;Constants!$B$12, BK344 ,CW344))</f>
        <v/>
      </c>
      <c r="DQ344" s="128" t="str">
        <f aca="false">IF(ISBLANK($C344),"",IF($BK344&lt;&gt;Constants!$B$12,$BK344,$BL344))</f>
        <v/>
      </c>
      <c r="DR344" s="128" t="str">
        <f aca="false">IF(ISBLANK(C344),"",DH344)</f>
        <v/>
      </c>
      <c r="DS344" s="128" t="str">
        <f aca="false">IF(ISBLANK(C344),"",DG344)</f>
        <v/>
      </c>
      <c r="DT344" s="129" t="str">
        <f aca="false">IF(ISBLANK(C344),
  "",
IF(DS344=Constants!$B$9,COUNTA($C$11:$C510)+2,IF(DS344=Constants!$B$10,COUNTA($C$11:$C510)+1,IF(DS344=Constants!$B$11,COUNTA($C$11:$C510),DS344))))</f>
        <v/>
      </c>
      <c r="DU344" s="3"/>
      <c r="DV344" s="130" t="n">
        <f aca="false">IF(OR(ISNUMBER(DS344),DS344="DQ",DS344="P",DS344="NS"),
    1,
    0
)</f>
        <v>0</v>
      </c>
      <c r="DW344" s="130" t="n">
        <v>334</v>
      </c>
      <c r="DX344" s="130" t="str">
        <f aca="false">IF(ISBLANK($C344),"",IF(ISNUMBER(DT344),DT344+ROW($B344)/1000,""))</f>
        <v/>
      </c>
      <c r="DY344" s="130" t="str">
        <f aca="false">IF(ISNUMBER(DX344), RANK(DX344,DX$11:DX$510,1), "")</f>
        <v/>
      </c>
      <c r="DZ344" s="130" t="str">
        <f aca="false">IF(ISBLANK($C344),
    "",
    $B344
)</f>
        <v/>
      </c>
      <c r="EA344" s="130" t="str">
        <f aca="false">IF(ISBLANK($C344),
    "",
    $C344
)</f>
        <v/>
      </c>
      <c r="EB344" s="130" t="str">
        <f aca="false">IF(ISBLANK($C344),
    "",
    $D344
)</f>
        <v/>
      </c>
      <c r="EC344" s="130" t="str">
        <f aca="false">IF(ISBLANK($C344),"",$DQ344)</f>
        <v/>
      </c>
      <c r="ED344" s="131" t="str">
        <f aca="false">DP344</f>
        <v/>
      </c>
      <c r="EE344" s="130" t="str">
        <f aca="false">IF(ISBLANK($C344),
    "",
    DS344
)</f>
        <v/>
      </c>
      <c r="EF344" s="132" t="str">
        <f aca="false">IF(DW344&gt;DV$10,
    "",
    VLOOKUP(DW344,DY$11:EE842,7,FALSE())
)</f>
        <v/>
      </c>
      <c r="EG344" s="133" t="str">
        <f aca="false">IF(DW344&gt;DV$10,
    "",
    VLOOKUP(DW344,DY$11:EE842,2,FALSE())
)</f>
        <v/>
      </c>
      <c r="EH344" s="133" t="str">
        <f aca="false">IF(DW344&gt;DV$10,
    "",
    VLOOKUP(DW344,DY$11:EE842,3,FALSE())
)</f>
        <v/>
      </c>
      <c r="EI344" s="133" t="str">
        <f aca="false">IF(DW344&gt;DV$10,
    "",
    VLOOKUP(DW344,DY$11:EE842,4,FALSE())
)</f>
        <v/>
      </c>
      <c r="EJ344" s="134" t="str">
        <f aca="false">IF(DW344&gt;DV$10,
    "",
    VLOOKUP(DW344,DY$11:EE842,6,FALSE())
)</f>
        <v/>
      </c>
      <c r="EK344" s="59"/>
    </row>
    <row r="345" customFormat="false" ht="15.75" hidden="false" customHeight="false" outlineLevel="0" collapsed="false">
      <c r="A345" s="3"/>
      <c r="B345" s="153"/>
      <c r="C345" s="154"/>
      <c r="D345" s="135"/>
      <c r="E345" s="158"/>
      <c r="F345" s="137"/>
      <c r="G345" s="137"/>
      <c r="H345" s="138"/>
      <c r="I345" s="139"/>
      <c r="J345" s="140"/>
      <c r="K345" s="140"/>
      <c r="L345" s="140"/>
      <c r="M345" s="140"/>
      <c r="N345" s="141"/>
      <c r="O345" s="142"/>
      <c r="P345" s="137"/>
      <c r="Q345" s="138"/>
      <c r="R345" s="139"/>
      <c r="S345" s="140"/>
      <c r="T345" s="140"/>
      <c r="U345" s="140"/>
      <c r="V345" s="140"/>
      <c r="W345" s="141"/>
      <c r="X345" s="142"/>
      <c r="Y345" s="137"/>
      <c r="Z345" s="138"/>
      <c r="AA345" s="139"/>
      <c r="AB345" s="140"/>
      <c r="AC345" s="140"/>
      <c r="AD345" s="140"/>
      <c r="AE345" s="140"/>
      <c r="AF345" s="141"/>
      <c r="AG345" s="143"/>
      <c r="AH345" s="139"/>
      <c r="AI345" s="116"/>
      <c r="AJ345" s="116" t="str">
        <f aca="false">IF(ISBLANK($C345),
  "",
IF(E345=Constants!$B$7,
  TRUE(),
IF(E345=Constants!$B$8,
  FALSE(),
  TRUE()
)))</f>
        <v/>
      </c>
      <c r="AK345" s="117" t="str">
        <f aca="false">IF(ISBLANK($C345),"",IF(F345=Constants!$B$8,FALSE(),TRUE()))</f>
        <v/>
      </c>
      <c r="AL345" s="117" t="str">
        <f aca="false">IF(ISBLANK($C345),"",COUNTA($G345:$O345)&gt;0)</f>
        <v/>
      </c>
      <c r="AM345" s="117" t="str">
        <f aca="false">IF(OR(ISBLANK($C345),$AL345&lt;&gt;TRUE()),"",IF(ISBLANK(G345),Constants!$B$27,MAX(0,G345)))</f>
        <v/>
      </c>
      <c r="AN345" s="117" t="str">
        <f aca="false">IF(OR(ISBLANK($C345),$AL345&lt;&gt;TRUE()),"",IF(ISBLANK(H345),Constants!$B$28,MAX(0,H345)))</f>
        <v/>
      </c>
      <c r="AO345" s="117" t="str">
        <f aca="false">IF(OR(ISBLANK($C345),$AL345&lt;&gt;TRUE()),"",IF(J345=Constants!$B$7,TRUE(),IF(J345=Constants!$B$8,FALSE(),TRUE())))</f>
        <v/>
      </c>
      <c r="AP345" s="117" t="str">
        <f aca="false">IF(OR(ISBLANK($C345),$AL345&lt;&gt;TRUE()),"",IF(I345=Constants!$B$7,TRUE(),IF(I345=Constants!$B$8,FALSE(),TRUE())))</f>
        <v/>
      </c>
      <c r="AQ345" s="117" t="str">
        <f aca="false">IF(OR(ISBLANK($C345),$AL345&lt;&gt;TRUE()),"",IF(K345=Constants!$B$33,TRUE(),IF(K345=Constants!$B$34,FALSE(),IF(AND(ISNUMBER(O345),OR(ISBLANK(N345),N345=0)),TRUE(),IF(AND(ISBLANK(O345),ISNUMBER(N345),N345&lt;&gt;0),FALSE(),"")))))</f>
        <v/>
      </c>
      <c r="AR345" s="117" t="str">
        <f aca="false">IF(OR(ISBLANK($C345),$AL345&lt;&gt;TRUE()),"",IF(ISBLANK(L345),Constants!$B$35,MAX(0,MIN(Constants!$B$31,L345))))</f>
        <v/>
      </c>
      <c r="AS345" s="117" t="str">
        <f aca="false">IF(OR(ISBLANK($C345),$AL345&lt;&gt;TRUE()),"",IF(ISBLANK(M345),Constants!$B$35,MAX(0,MIN(Constants!$B$32,M345))))</f>
        <v/>
      </c>
      <c r="AT345" s="117" t="str">
        <f aca="false">IF(ISBLANK($C345),"",COUNTA($P345:$X345)&gt;0)</f>
        <v/>
      </c>
      <c r="AU345" s="117" t="str">
        <f aca="false">IF(OR(ISBLANK($C345),$AT345&lt;&gt;TRUE()),"",IF(ISBLANK(P345),Constants!$B$27,MAX(0,P345)))</f>
        <v/>
      </c>
      <c r="AV345" s="117" t="str">
        <f aca="false">IF(OR(ISBLANK($C345),$AT345&lt;&gt;TRUE()),"",IF(ISBLANK(Q345),Constants!$B$28,MAX(0,Q345)))</f>
        <v/>
      </c>
      <c r="AW345" s="117" t="str">
        <f aca="false">IF(OR(ISBLANK($C345),$AT345&lt;&gt;TRUE()),"",IF(S345=Constants!$B$7,TRUE(),IF(S345=Constants!$B$8,FALSE(),TRUE())))</f>
        <v/>
      </c>
      <c r="AX345" s="117" t="str">
        <f aca="false">IF(OR(ISBLANK($C345),$AT345&lt;&gt;TRUE()),"",IF(R345=Constants!$B$7,TRUE(),IF(R345=Constants!$B$8,FALSE(),TRUE())))</f>
        <v/>
      </c>
      <c r="AY345" s="117" t="str">
        <f aca="false">IF(OR(ISBLANK($C345),$AT345&lt;&gt;TRUE()),"",IF(T345=Constants!$B$33,TRUE(),IF(T345=Constants!$B$34,FALSE(),IF(AND(ISNUMBER(X345),OR(ISBLANK(W345),W345=0)),TRUE(),IF(AND(ISBLANK(X345),ISNUMBER(W345),W345&lt;&gt;0),FALSE(),"")))))</f>
        <v/>
      </c>
      <c r="AZ345" s="117" t="str">
        <f aca="false">IF(OR(ISBLANK($C345),$AT345&lt;&gt;TRUE()),"",IF(ISBLANK(U345),Constants!$B$35,MAX(0,MIN(Constants!$B$31,U345))))</f>
        <v/>
      </c>
      <c r="BA345" s="117" t="str">
        <f aca="false">IF(OR(ISBLANK($C345),$AT345&lt;&gt;TRUE()),"",IF(ISBLANK(V345),Constants!$B$35,MAX(0,MIN(Constants!$B$32,V345))))</f>
        <v/>
      </c>
      <c r="BB345" s="117" t="str">
        <f aca="false">IF(ISBLANK($C345),"",COUNTA($Y345:$AG345)&gt;0)</f>
        <v/>
      </c>
      <c r="BC345" s="117" t="str">
        <f aca="false">IF(OR(ISBLANK($C345),$BB345&lt;&gt;TRUE()),"",IF(ISBLANK(Y345),Constants!$B$27,MAX(0,Y345)))</f>
        <v/>
      </c>
      <c r="BD345" s="117" t="str">
        <f aca="false">IF(OR(ISBLANK($C345),$BB345&lt;&gt;TRUE()),"",IF(ISBLANK(Z345),Constants!$B$28,MAX(0,Z345)))</f>
        <v/>
      </c>
      <c r="BE345" s="117" t="str">
        <f aca="false">IF(OR(ISBLANK($C345),$BB345&lt;&gt;TRUE()),"",IF(AB345=Constants!$B$7,TRUE(),IF(AB345=Constants!$B$8,FALSE(),TRUE())))</f>
        <v/>
      </c>
      <c r="BF345" s="117" t="str">
        <f aca="false">IF(OR(ISBLANK($C345),$BB345&lt;&gt;TRUE()),"",IF(AA345=Constants!$B$7,TRUE(),IF(AA345=Constants!$B$8,FALSE(),TRUE())))</f>
        <v/>
      </c>
      <c r="BG345" s="117" t="str">
        <f aca="false">IF(OR(ISBLANK($C345),$BB345&lt;&gt;TRUE()),"",IF(AC345=Constants!$B$33,TRUE(),IF(AC345=Constants!$B$34,FALSE(),IF(AND(ISNUMBER(AG345),OR(ISBLANK(AF345),AF345=0)),TRUE(),IF(AND(ISBLANK(AG345),ISNUMBER(AF345),AF345&lt;&gt;0),FALSE(),"")))))</f>
        <v/>
      </c>
      <c r="BH345" s="117" t="str">
        <f aca="false">IF(OR(ISBLANK($C345),$BB345&lt;&gt;TRUE()),"",IF(ISBLANK(AD345),Constants!$B$35,MAX(0,MIN(Constants!$B$31,AD345))))</f>
        <v/>
      </c>
      <c r="BI345" s="117" t="str">
        <f aca="false">IF(OR(ISBLANK($C345),$BB345&lt;&gt;TRUE()),"",IF(ISBLANK(AE345),Constants!$B$35,MAX(0,MIN(Constants!$B$32,AE345))))</f>
        <v/>
      </c>
      <c r="BJ345" s="118" t="str">
        <f aca="false">IF(ISBLANK($C345),
  "",
IF(AH345=Constants!$B$7,
  TRUE(),
IF(AH345=Constants!$B$8,
  FALSE(),
  FALSE()
)))</f>
        <v/>
      </c>
      <c r="BK345" s="117" t="str">
        <f aca="false">IF(ISBLANK($C345),"",IF($BJ345,Constants!$B$9,IF(COUNTA($E345:$AH345)=0,Constants!$B$10,IF(NOT($AK345),Constants!$B$11,IF(AND(NOT(ISNUMBER($BM345)),COUNTA($O345,$X345,$AG345)&gt;0),Constants!$B$13,Constants!$B$12)))))</f>
        <v/>
      </c>
      <c r="BL345" s="117" t="str">
        <f aca="false">IF(ISBLANK($C345),"",IF($BK345&lt;&gt;Constants!$B$12,$BK345,Constants!$B$4))</f>
        <v/>
      </c>
      <c r="BM345" s="116" t="str">
        <f aca="false">IF(OR(ISBLANK($D$8), NOT(ISNUMBER($D$8))), Constants!$B$17,$D$8)</f>
        <v>ERROR: Set Target Time in cell D8</v>
      </c>
      <c r="BN345" s="119" t="str">
        <f aca="false">IF(OR($BK345&lt;&gt;Constants!$B$12,$AL345&lt;&gt;TRUE()),"",IF(NOT($AO345),TRUE(),IF($AQ345="","",$AQ345)))</f>
        <v/>
      </c>
      <c r="BO345" s="120" t="n">
        <f aca="false">IF(BN345="",FALSE(),IF(NOT($AO345),TRUE(),IF($AQ345,ISNUMBER(O345),ISNUMBER(N345))))</f>
        <v>0</v>
      </c>
      <c r="BP345" s="121" t="str">
        <f aca="false">IF(BO345,IF($AJ345,1,Constants!$B$22)*POWER(Constants!$B$23,MAX($AM345,0))*POWER(Constants!$B$24,MAX($AN345,0)),"")</f>
        <v/>
      </c>
      <c r="BQ345" s="117" t="str">
        <f aca="false">IF(OR($BK345&lt;&gt;Constants!$B$12,NOT($BO345)),"",IF(NOT($AO345),0,Constants!$B$19*IF($AQ345,1,MAX(0,MIN(1,(Constants!$B$20-N345)/Constants!$B$20)))))</f>
        <v/>
      </c>
      <c r="BR345" s="117" t="str">
        <f aca="false">IF(BQ345="","",BQ345*IF($AP345,1,Constants!$B$25)*BP345)</f>
        <v/>
      </c>
      <c r="BS345" s="117" t="str">
        <f aca="false">IF(OR($BK345&lt;&gt;Constants!$B$12,NOT($BO345)),"",IF(NOT($AO345),0,IF(NOT($AQ345),0,MAX(0,Constants!$B$21*(1-ABS(O345-$BM345)/$BM345)))))</f>
        <v/>
      </c>
      <c r="BT345" s="117" t="str">
        <f aca="false">IF(BS345="","",BS345*BP345)</f>
        <v/>
      </c>
      <c r="BU345" s="117" t="str">
        <f aca="false">IF(OR($BK345&lt;&gt;Constants!$B$12,NOT($BO345)),"",IF(OR(NOT($AO345),NOT($AP345)),0,MIN(Constants!$B$18,(Constants!$B$29*$AR345+Constants!$B$30*$AS345)*IF($AQ345,1,MAX(0,MIN(1,(Constants!$B$20-N345)/Constants!$B$20))))))</f>
        <v/>
      </c>
      <c r="BV345" s="117" t="str">
        <f aca="false">IF(BU345="","",BU345*BP345)</f>
        <v/>
      </c>
      <c r="BW345" s="122" t="str">
        <f aca="false">IF(OR($BK345&lt;&gt;Constants!$B$12,NOT($BO345)),"",BR345+BT345+BV345)</f>
        <v/>
      </c>
      <c r="BX345" s="119" t="str">
        <f aca="false">IF(OR($BK345&lt;&gt;Constants!$B$12,$AT345&lt;&gt;TRUE()),"",IF(NOT($AW345),TRUE(),IF($AY345="","",$AY345)))</f>
        <v/>
      </c>
      <c r="BY345" s="120" t="n">
        <f aca="false">IF(BX345="",FALSE(),IF(NOT($AW345),TRUE(),IF($AY345,ISNUMBER(X345),ISNUMBER(W345))))</f>
        <v>0</v>
      </c>
      <c r="BZ345" s="121" t="str">
        <f aca="false">IF(BY345,IF($AJ345,1,Constants!$B$22)*POWER(Constants!$B$23,MAX($AU345,0))*POWER(Constants!$B$24,MAX($AV345,0)),"")</f>
        <v/>
      </c>
      <c r="CA345" s="117" t="str">
        <f aca="false">IF(OR($BK345&lt;&gt;Constants!$B$12,NOT($BY345)),"",IF(NOT($AW345),0,Constants!$B$19*IF($AY345,1,MAX(0,MIN(1,(Constants!$B$20-W345)/Constants!$B$20)))))</f>
        <v/>
      </c>
      <c r="CB345" s="117" t="str">
        <f aca="false">IF(CA345="","",CA345*IF($AX345,1,Constants!$B$25)*BZ345)</f>
        <v/>
      </c>
      <c r="CC345" s="117" t="str">
        <f aca="false">IF(OR($BK345&lt;&gt;Constants!$B$12,NOT($BY345)),"",IF(NOT($AW345),0,IF(NOT($AY345),0,MAX(0,Constants!$B$21*(1-ABS(X345-$BM345)/$BM345)))))</f>
        <v/>
      </c>
      <c r="CD345" s="117" t="str">
        <f aca="false">IF(CC345="","",CC345*BZ345)</f>
        <v/>
      </c>
      <c r="CE345" s="117" t="str">
        <f aca="false">IF(OR($BK345&lt;&gt;Constants!$B$12,NOT($BY345)),"",IF(OR(NOT($AW345),NOT($AX345)),0,MIN(Constants!$B$18,(Constants!$B$29*$AZ345+Constants!$B$30*$BA345)*IF($AY345,1,MAX(0,MIN(1,(Constants!$B$20-W345)/Constants!$B$20))))))</f>
        <v/>
      </c>
      <c r="CF345" s="117" t="str">
        <f aca="false">IF(CE345="","",CE345*BZ345)</f>
        <v/>
      </c>
      <c r="CG345" s="122" t="str">
        <f aca="false">IF(OR($BK345&lt;&gt;Constants!$B$12,NOT($BY345)),"",CB345+CD345+CF345)</f>
        <v/>
      </c>
      <c r="CH345" s="119" t="n">
        <f aca="false">IF(OR(BN345="",BX345=""),TRUE(),BN345&lt;&gt;BX345)</f>
        <v>1</v>
      </c>
      <c r="CI345" s="117" t="str">
        <f aca="false">IF(OR($BK345&lt;&gt;Constants!$B$12,$BB345&lt;&gt;TRUE(),NOT($CH345)),"",IF(NOT($BE345),TRUE(),IF($BG345="","",$BG345)))</f>
        <v/>
      </c>
      <c r="CJ345" s="120" t="n">
        <f aca="false">IF(CI345="",FALSE(),IF(NOT($BE345),TRUE(),IF($BG345,ISNUMBER(AG345),ISNUMBER(AF345))))</f>
        <v>0</v>
      </c>
      <c r="CK345" s="121" t="str">
        <f aca="false">IF(CJ345,IF($AJ345,1,Constants!$B$22)*POWER(Constants!$B$23,MAX($BC345,0))*POWER(Constants!$B$24,MAX($BD345,0)),"")</f>
        <v/>
      </c>
      <c r="CL345" s="117" t="str">
        <f aca="false">IF(OR($BK345&lt;&gt;Constants!$B$12,NOT($CJ345)),"",IF(NOT($BE345),0,Constants!$B$19*IF($BG345,1,MAX(0,MIN(1,(Constants!$B$20-AF345)/Constants!$B$20)))))</f>
        <v/>
      </c>
      <c r="CM345" s="117" t="str">
        <f aca="false">IF(CL345="","",CL345*IF($BF345,1,Constants!$B$25)*CK345)</f>
        <v/>
      </c>
      <c r="CN345" s="117" t="str">
        <f aca="false">IF(OR($BK345&lt;&gt;Constants!$B$12,NOT($CJ345)),"",IF(NOT($BE345),0,IF(NOT($BG345),0,MAX(0,Constants!$B$21*(1-ABS(AG345-$BM345)/$BM345)))))</f>
        <v/>
      </c>
      <c r="CO345" s="117" t="str">
        <f aca="false">IF(CN345="","",CN345*CK345)</f>
        <v/>
      </c>
      <c r="CP345" s="117" t="str">
        <f aca="false">IF(OR($BK345&lt;&gt;Constants!$B$12,NOT($CJ345)),"",IF(OR(NOT($BE345),NOT($BF345)),0,MIN(Constants!$B$18,(Constants!$B$29*$BH345+Constants!$B$30*$BI345)*IF($BG345,1,MAX(0,MIN(1,(Constants!$B$20-AF345)/Constants!$B$20))))))</f>
        <v/>
      </c>
      <c r="CQ345" s="117" t="str">
        <f aca="false">IF(CP345="","",CP345*CK345)</f>
        <v/>
      </c>
      <c r="CR345" s="122" t="str">
        <f aca="false">IF(OR($BK345&lt;&gt;Constants!$B$12,NOT($CJ345)),"",CM345+CO345+CQ345)</f>
        <v/>
      </c>
      <c r="CS345" s="116" t="str">
        <f aca="false">IF(OR($BK345&lt;&gt;Constants!$B$12,ISBLANK($C345)),"",BW345)</f>
        <v/>
      </c>
      <c r="CT345" s="117" t="str">
        <f aca="false">IF(OR($BK345&lt;&gt;Constants!$B$12,ISBLANK($C345)),"",CG345)</f>
        <v/>
      </c>
      <c r="CU345" s="118" t="str">
        <f aca="false">IF(OR($BK345&lt;&gt;Constants!$B$12,ISBLANK($C345)),"",CR345)</f>
        <v/>
      </c>
      <c r="CV345" s="117" t="str">
        <f aca="false">IF(OR($BK345&lt;&gt;Constants!$B$12,ISBLANK($C345)),"",IF(COUNT(CS345:CU345)=0,0,MAX(CS345:CU345)))</f>
        <v/>
      </c>
      <c r="CW345" s="117" t="str">
        <f aca="false">IF($BK345&lt;&gt;Constants!$B$12,"",CV345)</f>
        <v/>
      </c>
      <c r="CX345" s="117" t="str">
        <f aca="false">IF(ISNUMBER(CW345), RANK(CW345,$CW$11:$CW$510), "")</f>
        <v/>
      </c>
      <c r="CY345" s="116" t="str">
        <f aca="false">IF(OR($BK345&lt;&gt;Constants!$B$12,ISBLANK($C345)),"",MAX(BT345,CD345,CO345))</f>
        <v/>
      </c>
      <c r="CZ345" s="117" t="str">
        <f aca="false">IF(ISNUMBER(CY345), RANK(CY345,CY$11:CY$510), "")</f>
        <v/>
      </c>
      <c r="DA345" s="117" t="str">
        <f aca="false">IF(OR($BK345&lt;&gt;Constants!$B$12,ISBLANK($C345)),"",MAX(AM345,AU345,IF($CH345,BC345,0)))</f>
        <v/>
      </c>
      <c r="DB345" s="117" t="str">
        <f aca="false">IF(ISNUMBER(DA345), RANK(DA345,DA$11:DA$510,1), "")</f>
        <v/>
      </c>
      <c r="DC345" s="117" t="str">
        <f aca="false">IF(OR($BK345&lt;&gt;Constants!$B$12,ISBLANK($C345)),"",MAX(BV345,CF345,CQ345))</f>
        <v/>
      </c>
      <c r="DD345" s="117" t="str">
        <f aca="false">IF(ISNUMBER(DC345),RANK(DC345,DC$11:DC$510),"")</f>
        <v/>
      </c>
      <c r="DE345" s="123" t="str">
        <f aca="false">IFERROR(IF(OR($BK345&lt;&gt;Constants!$B$12, ISBLANK($C345)),"",LARGE(CS345:CU345,2)), 0)</f>
        <v/>
      </c>
      <c r="DF345" s="118" t="str">
        <f aca="false">IF(ISNUMBER(DE345), RANK(DE345,DE$11:DE$510), "")</f>
        <v/>
      </c>
      <c r="DG345" s="117" t="str">
        <f aca="false">IF(ISBLANK($C345),"",IF(BK345=Constants!$B$12,RANK($CX345, $CX$11:$CX$510, 1)+
SUMPRODUCT(--($CX$11:$CX$510=$CX345),--($CZ345&gt;$CZ$11:$CZ$510))+
SUMPRODUCT(--($CX$11:$CX$510=$CX345),--($CZ345=$CZ$11:$CZ$510),--($DB345&gt;$DB$11:$DB$510))+
SUMPRODUCT(--($CX$11:$CX$510=$CX345),--($CZ345=$CZ$11:$CZ$510),--($DB345=$DB$11:$DB$510), --($DD345&gt;$DD$11:$DD$510))+
SUMPRODUCT(--($CX$11:$CX$510=$CX345),--($CZ345=$CZ$11:$CZ$510),--($DB345=$DB$11:$DB$510), --($DD345=$DD$11:$DD$510), --($DF345&gt;$DF$11:$DF$510))
,BK345)
)</f>
        <v/>
      </c>
      <c r="DH345" s="117" t="str">
        <f aca="false">IF(ISBLANK(C345),"",IF(BK345&lt;&gt;Constants!$B$12, BK345, CX345-DG345))</f>
        <v/>
      </c>
      <c r="DI345" s="118"/>
      <c r="DJ345" s="124"/>
      <c r="DK345" s="125" t="str">
        <f aca="false">IF(ISBLANK($C345),"",IF($BK345=Constants!$B$13,$BM345,""))</f>
        <v/>
      </c>
      <c r="DL345" s="124" t="str">
        <f aca="false">IF(ISBLANK($C345),"",IF($BK345&lt;&gt;Constants!$B$12,"",IF(COUNT($CS345:$CU345)=0,"",MATCH($CV345,$CS345:$CU345,0))))</f>
        <v/>
      </c>
      <c r="DM345" s="126" t="str">
        <f aca="false">IF(ISNUMBER($DL345),CHOOSE($DL345,$BR345,$CB345,$CM345),"")</f>
        <v/>
      </c>
      <c r="DN345" s="126" t="str">
        <f aca="false">IF(ISNUMBER($DL345),CHOOSE($DL345,$BT345,$CD345,$CO345),"")</f>
        <v/>
      </c>
      <c r="DO345" s="126" t="str">
        <f aca="false">IF(ISNUMBER($DL345),CHOOSE($DL345,$BV345,$CF345,$CQ345),"")</f>
        <v/>
      </c>
      <c r="DP345" s="127" t="str">
        <f aca="false">IF(ISBLANK(C345),"",IF(BK345&lt;&gt;Constants!$B$12, BK345 ,CW345))</f>
        <v/>
      </c>
      <c r="DQ345" s="128" t="str">
        <f aca="false">IF(ISBLANK($C345),"",IF($BK345&lt;&gt;Constants!$B$12,$BK345,$BL345))</f>
        <v/>
      </c>
      <c r="DR345" s="128" t="str">
        <f aca="false">IF(ISBLANK(C345),"",DH345)</f>
        <v/>
      </c>
      <c r="DS345" s="128" t="str">
        <f aca="false">IF(ISBLANK(C345),"",DG345)</f>
        <v/>
      </c>
      <c r="DT345" s="129" t="str">
        <f aca="false">IF(ISBLANK(C345),
  "",
IF(DS345=Constants!$B$9,COUNTA($C$11:$C510)+2,IF(DS345=Constants!$B$10,COUNTA($C$11:$C510)+1,IF(DS345=Constants!$B$11,COUNTA($C$11:$C510),DS345))))</f>
        <v/>
      </c>
      <c r="DU345" s="3"/>
      <c r="DV345" s="130" t="n">
        <f aca="false">IF(OR(ISNUMBER(DS345),DS345="DQ",DS345="P",DS345="NS"),
    1,
    0
)</f>
        <v>0</v>
      </c>
      <c r="DW345" s="130" t="n">
        <v>335</v>
      </c>
      <c r="DX345" s="130" t="str">
        <f aca="false">IF(ISBLANK($C345),"",IF(ISNUMBER(DT345),DT345+ROW($B345)/1000,""))</f>
        <v/>
      </c>
      <c r="DY345" s="130" t="str">
        <f aca="false">IF(ISNUMBER(DX345), RANK(DX345,DX$11:DX$510,1), "")</f>
        <v/>
      </c>
      <c r="DZ345" s="130" t="str">
        <f aca="false">IF(ISBLANK($C345),
    "",
    $B345
)</f>
        <v/>
      </c>
      <c r="EA345" s="130" t="str">
        <f aca="false">IF(ISBLANK($C345),
    "",
    $C345
)</f>
        <v/>
      </c>
      <c r="EB345" s="130" t="str">
        <f aca="false">IF(ISBLANK($C345),
    "",
    $D345
)</f>
        <v/>
      </c>
      <c r="EC345" s="130" t="str">
        <f aca="false">IF(ISBLANK($C345),"",$DQ345)</f>
        <v/>
      </c>
      <c r="ED345" s="131" t="str">
        <f aca="false">DP345</f>
        <v/>
      </c>
      <c r="EE345" s="130" t="str">
        <f aca="false">IF(ISBLANK($C345),
    "",
    DS345
)</f>
        <v/>
      </c>
      <c r="EF345" s="132" t="str">
        <f aca="false">IF(DW345&gt;DV$10,
    "",
    VLOOKUP(DW345,DY$11:EE843,7,FALSE())
)</f>
        <v/>
      </c>
      <c r="EG345" s="133" t="str">
        <f aca="false">IF(DW345&gt;DV$10,
    "",
    VLOOKUP(DW345,DY$11:EE843,2,FALSE())
)</f>
        <v/>
      </c>
      <c r="EH345" s="133" t="str">
        <f aca="false">IF(DW345&gt;DV$10,
    "",
    VLOOKUP(DW345,DY$11:EE843,3,FALSE())
)</f>
        <v/>
      </c>
      <c r="EI345" s="133" t="str">
        <f aca="false">IF(DW345&gt;DV$10,
    "",
    VLOOKUP(DW345,DY$11:EE843,4,FALSE())
)</f>
        <v/>
      </c>
      <c r="EJ345" s="134" t="str">
        <f aca="false">IF(DW345&gt;DV$10,
    "",
    VLOOKUP(DW345,DY$11:EE843,6,FALSE())
)</f>
        <v/>
      </c>
      <c r="EK345" s="59"/>
    </row>
    <row r="346" customFormat="false" ht="15.75" hidden="false" customHeight="false" outlineLevel="0" collapsed="false">
      <c r="A346" s="3"/>
      <c r="B346" s="153"/>
      <c r="C346" s="154"/>
      <c r="D346" s="135"/>
      <c r="E346" s="158"/>
      <c r="F346" s="137"/>
      <c r="G346" s="137"/>
      <c r="H346" s="138"/>
      <c r="I346" s="139"/>
      <c r="J346" s="140"/>
      <c r="K346" s="140"/>
      <c r="L346" s="140"/>
      <c r="M346" s="140"/>
      <c r="N346" s="141"/>
      <c r="O346" s="142"/>
      <c r="P346" s="137"/>
      <c r="Q346" s="138"/>
      <c r="R346" s="139"/>
      <c r="S346" s="140"/>
      <c r="T346" s="140"/>
      <c r="U346" s="140"/>
      <c r="V346" s="140"/>
      <c r="W346" s="141"/>
      <c r="X346" s="142"/>
      <c r="Y346" s="137"/>
      <c r="Z346" s="138"/>
      <c r="AA346" s="139"/>
      <c r="AB346" s="140"/>
      <c r="AC346" s="140"/>
      <c r="AD346" s="140"/>
      <c r="AE346" s="140"/>
      <c r="AF346" s="141"/>
      <c r="AG346" s="143"/>
      <c r="AH346" s="139"/>
      <c r="AI346" s="116"/>
      <c r="AJ346" s="116" t="str">
        <f aca="false">IF(ISBLANK($C346),
  "",
IF(E346=Constants!$B$7,
  TRUE(),
IF(E346=Constants!$B$8,
  FALSE(),
  TRUE()
)))</f>
        <v/>
      </c>
      <c r="AK346" s="117" t="str">
        <f aca="false">IF(ISBLANK($C346),"",IF(F346=Constants!$B$8,FALSE(),TRUE()))</f>
        <v/>
      </c>
      <c r="AL346" s="117" t="str">
        <f aca="false">IF(ISBLANK($C346),"",COUNTA($G346:$O346)&gt;0)</f>
        <v/>
      </c>
      <c r="AM346" s="117" t="str">
        <f aca="false">IF(OR(ISBLANK($C346),$AL346&lt;&gt;TRUE()),"",IF(ISBLANK(G346),Constants!$B$27,MAX(0,G346)))</f>
        <v/>
      </c>
      <c r="AN346" s="117" t="str">
        <f aca="false">IF(OR(ISBLANK($C346),$AL346&lt;&gt;TRUE()),"",IF(ISBLANK(H346),Constants!$B$28,MAX(0,H346)))</f>
        <v/>
      </c>
      <c r="AO346" s="117" t="str">
        <f aca="false">IF(OR(ISBLANK($C346),$AL346&lt;&gt;TRUE()),"",IF(J346=Constants!$B$7,TRUE(),IF(J346=Constants!$B$8,FALSE(),TRUE())))</f>
        <v/>
      </c>
      <c r="AP346" s="117" t="str">
        <f aca="false">IF(OR(ISBLANK($C346),$AL346&lt;&gt;TRUE()),"",IF(I346=Constants!$B$7,TRUE(),IF(I346=Constants!$B$8,FALSE(),TRUE())))</f>
        <v/>
      </c>
      <c r="AQ346" s="117" t="str">
        <f aca="false">IF(OR(ISBLANK($C346),$AL346&lt;&gt;TRUE()),"",IF(K346=Constants!$B$33,TRUE(),IF(K346=Constants!$B$34,FALSE(),IF(AND(ISNUMBER(O346),OR(ISBLANK(N346),N346=0)),TRUE(),IF(AND(ISBLANK(O346),ISNUMBER(N346),N346&lt;&gt;0),FALSE(),"")))))</f>
        <v/>
      </c>
      <c r="AR346" s="117" t="str">
        <f aca="false">IF(OR(ISBLANK($C346),$AL346&lt;&gt;TRUE()),"",IF(ISBLANK(L346),Constants!$B$35,MAX(0,MIN(Constants!$B$31,L346))))</f>
        <v/>
      </c>
      <c r="AS346" s="117" t="str">
        <f aca="false">IF(OR(ISBLANK($C346),$AL346&lt;&gt;TRUE()),"",IF(ISBLANK(M346),Constants!$B$35,MAX(0,MIN(Constants!$B$32,M346))))</f>
        <v/>
      </c>
      <c r="AT346" s="117" t="str">
        <f aca="false">IF(ISBLANK($C346),"",COUNTA($P346:$X346)&gt;0)</f>
        <v/>
      </c>
      <c r="AU346" s="117" t="str">
        <f aca="false">IF(OR(ISBLANK($C346),$AT346&lt;&gt;TRUE()),"",IF(ISBLANK(P346),Constants!$B$27,MAX(0,P346)))</f>
        <v/>
      </c>
      <c r="AV346" s="117" t="str">
        <f aca="false">IF(OR(ISBLANK($C346),$AT346&lt;&gt;TRUE()),"",IF(ISBLANK(Q346),Constants!$B$28,MAX(0,Q346)))</f>
        <v/>
      </c>
      <c r="AW346" s="117" t="str">
        <f aca="false">IF(OR(ISBLANK($C346),$AT346&lt;&gt;TRUE()),"",IF(S346=Constants!$B$7,TRUE(),IF(S346=Constants!$B$8,FALSE(),TRUE())))</f>
        <v/>
      </c>
      <c r="AX346" s="117" t="str">
        <f aca="false">IF(OR(ISBLANK($C346),$AT346&lt;&gt;TRUE()),"",IF(R346=Constants!$B$7,TRUE(),IF(R346=Constants!$B$8,FALSE(),TRUE())))</f>
        <v/>
      </c>
      <c r="AY346" s="117" t="str">
        <f aca="false">IF(OR(ISBLANK($C346),$AT346&lt;&gt;TRUE()),"",IF(T346=Constants!$B$33,TRUE(),IF(T346=Constants!$B$34,FALSE(),IF(AND(ISNUMBER(X346),OR(ISBLANK(W346),W346=0)),TRUE(),IF(AND(ISBLANK(X346),ISNUMBER(W346),W346&lt;&gt;0),FALSE(),"")))))</f>
        <v/>
      </c>
      <c r="AZ346" s="117" t="str">
        <f aca="false">IF(OR(ISBLANK($C346),$AT346&lt;&gt;TRUE()),"",IF(ISBLANK(U346),Constants!$B$35,MAX(0,MIN(Constants!$B$31,U346))))</f>
        <v/>
      </c>
      <c r="BA346" s="117" t="str">
        <f aca="false">IF(OR(ISBLANK($C346),$AT346&lt;&gt;TRUE()),"",IF(ISBLANK(V346),Constants!$B$35,MAX(0,MIN(Constants!$B$32,V346))))</f>
        <v/>
      </c>
      <c r="BB346" s="117" t="str">
        <f aca="false">IF(ISBLANK($C346),"",COUNTA($Y346:$AG346)&gt;0)</f>
        <v/>
      </c>
      <c r="BC346" s="117" t="str">
        <f aca="false">IF(OR(ISBLANK($C346),$BB346&lt;&gt;TRUE()),"",IF(ISBLANK(Y346),Constants!$B$27,MAX(0,Y346)))</f>
        <v/>
      </c>
      <c r="BD346" s="117" t="str">
        <f aca="false">IF(OR(ISBLANK($C346),$BB346&lt;&gt;TRUE()),"",IF(ISBLANK(Z346),Constants!$B$28,MAX(0,Z346)))</f>
        <v/>
      </c>
      <c r="BE346" s="117" t="str">
        <f aca="false">IF(OR(ISBLANK($C346),$BB346&lt;&gt;TRUE()),"",IF(AB346=Constants!$B$7,TRUE(),IF(AB346=Constants!$B$8,FALSE(),TRUE())))</f>
        <v/>
      </c>
      <c r="BF346" s="117" t="str">
        <f aca="false">IF(OR(ISBLANK($C346),$BB346&lt;&gt;TRUE()),"",IF(AA346=Constants!$B$7,TRUE(),IF(AA346=Constants!$B$8,FALSE(),TRUE())))</f>
        <v/>
      </c>
      <c r="BG346" s="117" t="str">
        <f aca="false">IF(OR(ISBLANK($C346),$BB346&lt;&gt;TRUE()),"",IF(AC346=Constants!$B$33,TRUE(),IF(AC346=Constants!$B$34,FALSE(),IF(AND(ISNUMBER(AG346),OR(ISBLANK(AF346),AF346=0)),TRUE(),IF(AND(ISBLANK(AG346),ISNUMBER(AF346),AF346&lt;&gt;0),FALSE(),"")))))</f>
        <v/>
      </c>
      <c r="BH346" s="117" t="str">
        <f aca="false">IF(OR(ISBLANK($C346),$BB346&lt;&gt;TRUE()),"",IF(ISBLANK(AD346),Constants!$B$35,MAX(0,MIN(Constants!$B$31,AD346))))</f>
        <v/>
      </c>
      <c r="BI346" s="117" t="str">
        <f aca="false">IF(OR(ISBLANK($C346),$BB346&lt;&gt;TRUE()),"",IF(ISBLANK(AE346),Constants!$B$35,MAX(0,MIN(Constants!$B$32,AE346))))</f>
        <v/>
      </c>
      <c r="BJ346" s="118" t="str">
        <f aca="false">IF(ISBLANK($C346),
  "",
IF(AH346=Constants!$B$7,
  TRUE(),
IF(AH346=Constants!$B$8,
  FALSE(),
  FALSE()
)))</f>
        <v/>
      </c>
      <c r="BK346" s="117" t="str">
        <f aca="false">IF(ISBLANK($C346),"",IF($BJ346,Constants!$B$9,IF(COUNTA($E346:$AH346)=0,Constants!$B$10,IF(NOT($AK346),Constants!$B$11,IF(AND(NOT(ISNUMBER($BM346)),COUNTA($O346,$X346,$AG346)&gt;0),Constants!$B$13,Constants!$B$12)))))</f>
        <v/>
      </c>
      <c r="BL346" s="117" t="str">
        <f aca="false">IF(ISBLANK($C346),"",IF($BK346&lt;&gt;Constants!$B$12,$BK346,Constants!$B$4))</f>
        <v/>
      </c>
      <c r="BM346" s="116" t="str">
        <f aca="false">IF(OR(ISBLANK($D$8), NOT(ISNUMBER($D$8))), Constants!$B$17,$D$8)</f>
        <v>ERROR: Set Target Time in cell D8</v>
      </c>
      <c r="BN346" s="119" t="str">
        <f aca="false">IF(OR($BK346&lt;&gt;Constants!$B$12,$AL346&lt;&gt;TRUE()),"",IF(NOT($AO346),TRUE(),IF($AQ346="","",$AQ346)))</f>
        <v/>
      </c>
      <c r="BO346" s="120" t="n">
        <f aca="false">IF(BN346="",FALSE(),IF(NOT($AO346),TRUE(),IF($AQ346,ISNUMBER(O346),ISNUMBER(N346))))</f>
        <v>0</v>
      </c>
      <c r="BP346" s="121" t="str">
        <f aca="false">IF(BO346,IF($AJ346,1,Constants!$B$22)*POWER(Constants!$B$23,MAX($AM346,0))*POWER(Constants!$B$24,MAX($AN346,0)),"")</f>
        <v/>
      </c>
      <c r="BQ346" s="117" t="str">
        <f aca="false">IF(OR($BK346&lt;&gt;Constants!$B$12,NOT($BO346)),"",IF(NOT($AO346),0,Constants!$B$19*IF($AQ346,1,MAX(0,MIN(1,(Constants!$B$20-N346)/Constants!$B$20)))))</f>
        <v/>
      </c>
      <c r="BR346" s="117" t="str">
        <f aca="false">IF(BQ346="","",BQ346*IF($AP346,1,Constants!$B$25)*BP346)</f>
        <v/>
      </c>
      <c r="BS346" s="117" t="str">
        <f aca="false">IF(OR($BK346&lt;&gt;Constants!$B$12,NOT($BO346)),"",IF(NOT($AO346),0,IF(NOT($AQ346),0,MAX(0,Constants!$B$21*(1-ABS(O346-$BM346)/$BM346)))))</f>
        <v/>
      </c>
      <c r="BT346" s="117" t="str">
        <f aca="false">IF(BS346="","",BS346*BP346)</f>
        <v/>
      </c>
      <c r="BU346" s="117" t="str">
        <f aca="false">IF(OR($BK346&lt;&gt;Constants!$B$12,NOT($BO346)),"",IF(OR(NOT($AO346),NOT($AP346)),0,MIN(Constants!$B$18,(Constants!$B$29*$AR346+Constants!$B$30*$AS346)*IF($AQ346,1,MAX(0,MIN(1,(Constants!$B$20-N346)/Constants!$B$20))))))</f>
        <v/>
      </c>
      <c r="BV346" s="117" t="str">
        <f aca="false">IF(BU346="","",BU346*BP346)</f>
        <v/>
      </c>
      <c r="BW346" s="122" t="str">
        <f aca="false">IF(OR($BK346&lt;&gt;Constants!$B$12,NOT($BO346)),"",BR346+BT346+BV346)</f>
        <v/>
      </c>
      <c r="BX346" s="119" t="str">
        <f aca="false">IF(OR($BK346&lt;&gt;Constants!$B$12,$AT346&lt;&gt;TRUE()),"",IF(NOT($AW346),TRUE(),IF($AY346="","",$AY346)))</f>
        <v/>
      </c>
      <c r="BY346" s="120" t="n">
        <f aca="false">IF(BX346="",FALSE(),IF(NOT($AW346),TRUE(),IF($AY346,ISNUMBER(X346),ISNUMBER(W346))))</f>
        <v>0</v>
      </c>
      <c r="BZ346" s="121" t="str">
        <f aca="false">IF(BY346,IF($AJ346,1,Constants!$B$22)*POWER(Constants!$B$23,MAX($AU346,0))*POWER(Constants!$B$24,MAX($AV346,0)),"")</f>
        <v/>
      </c>
      <c r="CA346" s="117" t="str">
        <f aca="false">IF(OR($BK346&lt;&gt;Constants!$B$12,NOT($BY346)),"",IF(NOT($AW346),0,Constants!$B$19*IF($AY346,1,MAX(0,MIN(1,(Constants!$B$20-W346)/Constants!$B$20)))))</f>
        <v/>
      </c>
      <c r="CB346" s="117" t="str">
        <f aca="false">IF(CA346="","",CA346*IF($AX346,1,Constants!$B$25)*BZ346)</f>
        <v/>
      </c>
      <c r="CC346" s="117" t="str">
        <f aca="false">IF(OR($BK346&lt;&gt;Constants!$B$12,NOT($BY346)),"",IF(NOT($AW346),0,IF(NOT($AY346),0,MAX(0,Constants!$B$21*(1-ABS(X346-$BM346)/$BM346)))))</f>
        <v/>
      </c>
      <c r="CD346" s="117" t="str">
        <f aca="false">IF(CC346="","",CC346*BZ346)</f>
        <v/>
      </c>
      <c r="CE346" s="117" t="str">
        <f aca="false">IF(OR($BK346&lt;&gt;Constants!$B$12,NOT($BY346)),"",IF(OR(NOT($AW346),NOT($AX346)),0,MIN(Constants!$B$18,(Constants!$B$29*$AZ346+Constants!$B$30*$BA346)*IF($AY346,1,MAX(0,MIN(1,(Constants!$B$20-W346)/Constants!$B$20))))))</f>
        <v/>
      </c>
      <c r="CF346" s="117" t="str">
        <f aca="false">IF(CE346="","",CE346*BZ346)</f>
        <v/>
      </c>
      <c r="CG346" s="122" t="str">
        <f aca="false">IF(OR($BK346&lt;&gt;Constants!$B$12,NOT($BY346)),"",CB346+CD346+CF346)</f>
        <v/>
      </c>
      <c r="CH346" s="119" t="n">
        <f aca="false">IF(OR(BN346="",BX346=""),TRUE(),BN346&lt;&gt;BX346)</f>
        <v>1</v>
      </c>
      <c r="CI346" s="117" t="str">
        <f aca="false">IF(OR($BK346&lt;&gt;Constants!$B$12,$BB346&lt;&gt;TRUE(),NOT($CH346)),"",IF(NOT($BE346),TRUE(),IF($BG346="","",$BG346)))</f>
        <v/>
      </c>
      <c r="CJ346" s="120" t="n">
        <f aca="false">IF(CI346="",FALSE(),IF(NOT($BE346),TRUE(),IF($BG346,ISNUMBER(AG346),ISNUMBER(AF346))))</f>
        <v>0</v>
      </c>
      <c r="CK346" s="121" t="str">
        <f aca="false">IF(CJ346,IF($AJ346,1,Constants!$B$22)*POWER(Constants!$B$23,MAX($BC346,0))*POWER(Constants!$B$24,MAX($BD346,0)),"")</f>
        <v/>
      </c>
      <c r="CL346" s="117" t="str">
        <f aca="false">IF(OR($BK346&lt;&gt;Constants!$B$12,NOT($CJ346)),"",IF(NOT($BE346),0,Constants!$B$19*IF($BG346,1,MAX(0,MIN(1,(Constants!$B$20-AF346)/Constants!$B$20)))))</f>
        <v/>
      </c>
      <c r="CM346" s="117" t="str">
        <f aca="false">IF(CL346="","",CL346*IF($BF346,1,Constants!$B$25)*CK346)</f>
        <v/>
      </c>
      <c r="CN346" s="117" t="str">
        <f aca="false">IF(OR($BK346&lt;&gt;Constants!$B$12,NOT($CJ346)),"",IF(NOT($BE346),0,IF(NOT($BG346),0,MAX(0,Constants!$B$21*(1-ABS(AG346-$BM346)/$BM346)))))</f>
        <v/>
      </c>
      <c r="CO346" s="117" t="str">
        <f aca="false">IF(CN346="","",CN346*CK346)</f>
        <v/>
      </c>
      <c r="CP346" s="117" t="str">
        <f aca="false">IF(OR($BK346&lt;&gt;Constants!$B$12,NOT($CJ346)),"",IF(OR(NOT($BE346),NOT($BF346)),0,MIN(Constants!$B$18,(Constants!$B$29*$BH346+Constants!$B$30*$BI346)*IF($BG346,1,MAX(0,MIN(1,(Constants!$B$20-AF346)/Constants!$B$20))))))</f>
        <v/>
      </c>
      <c r="CQ346" s="117" t="str">
        <f aca="false">IF(CP346="","",CP346*CK346)</f>
        <v/>
      </c>
      <c r="CR346" s="122" t="str">
        <f aca="false">IF(OR($BK346&lt;&gt;Constants!$B$12,NOT($CJ346)),"",CM346+CO346+CQ346)</f>
        <v/>
      </c>
      <c r="CS346" s="116" t="str">
        <f aca="false">IF(OR($BK346&lt;&gt;Constants!$B$12,ISBLANK($C346)),"",BW346)</f>
        <v/>
      </c>
      <c r="CT346" s="117" t="str">
        <f aca="false">IF(OR($BK346&lt;&gt;Constants!$B$12,ISBLANK($C346)),"",CG346)</f>
        <v/>
      </c>
      <c r="CU346" s="118" t="str">
        <f aca="false">IF(OR($BK346&lt;&gt;Constants!$B$12,ISBLANK($C346)),"",CR346)</f>
        <v/>
      </c>
      <c r="CV346" s="117" t="str">
        <f aca="false">IF(OR($BK346&lt;&gt;Constants!$B$12,ISBLANK($C346)),"",IF(COUNT(CS346:CU346)=0,0,MAX(CS346:CU346)))</f>
        <v/>
      </c>
      <c r="CW346" s="117" t="str">
        <f aca="false">IF($BK346&lt;&gt;Constants!$B$12,"",CV346)</f>
        <v/>
      </c>
      <c r="CX346" s="117" t="str">
        <f aca="false">IF(ISNUMBER(CW346), RANK(CW346,$CW$11:$CW$510), "")</f>
        <v/>
      </c>
      <c r="CY346" s="116" t="str">
        <f aca="false">IF(OR($BK346&lt;&gt;Constants!$B$12,ISBLANK($C346)),"",MAX(BT346,CD346,CO346))</f>
        <v/>
      </c>
      <c r="CZ346" s="117" t="str">
        <f aca="false">IF(ISNUMBER(CY346), RANK(CY346,CY$11:CY$510), "")</f>
        <v/>
      </c>
      <c r="DA346" s="117" t="str">
        <f aca="false">IF(OR($BK346&lt;&gt;Constants!$B$12,ISBLANK($C346)),"",MAX(AM346,AU346,IF($CH346,BC346,0)))</f>
        <v/>
      </c>
      <c r="DB346" s="117" t="str">
        <f aca="false">IF(ISNUMBER(DA346), RANK(DA346,DA$11:DA$510,1), "")</f>
        <v/>
      </c>
      <c r="DC346" s="117" t="str">
        <f aca="false">IF(OR($BK346&lt;&gt;Constants!$B$12,ISBLANK($C346)),"",MAX(BV346,CF346,CQ346))</f>
        <v/>
      </c>
      <c r="DD346" s="117" t="str">
        <f aca="false">IF(ISNUMBER(DC346),RANK(DC346,DC$11:DC$510),"")</f>
        <v/>
      </c>
      <c r="DE346" s="123" t="str">
        <f aca="false">IFERROR(IF(OR($BK346&lt;&gt;Constants!$B$12, ISBLANK($C346)),"",LARGE(CS346:CU346,2)), 0)</f>
        <v/>
      </c>
      <c r="DF346" s="118" t="str">
        <f aca="false">IF(ISNUMBER(DE346), RANK(DE346,DE$11:DE$510), "")</f>
        <v/>
      </c>
      <c r="DG346" s="117" t="str">
        <f aca="false">IF(ISBLANK($C346),"",IF(BK346=Constants!$B$12,RANK($CX346, $CX$11:$CX$510, 1)+
SUMPRODUCT(--($CX$11:$CX$510=$CX346),--($CZ346&gt;$CZ$11:$CZ$510))+
SUMPRODUCT(--($CX$11:$CX$510=$CX346),--($CZ346=$CZ$11:$CZ$510),--($DB346&gt;$DB$11:$DB$510))+
SUMPRODUCT(--($CX$11:$CX$510=$CX346),--($CZ346=$CZ$11:$CZ$510),--($DB346=$DB$11:$DB$510), --($DD346&gt;$DD$11:$DD$510))+
SUMPRODUCT(--($CX$11:$CX$510=$CX346),--($CZ346=$CZ$11:$CZ$510),--($DB346=$DB$11:$DB$510), --($DD346=$DD$11:$DD$510), --($DF346&gt;$DF$11:$DF$510))
,BK346)
)</f>
        <v/>
      </c>
      <c r="DH346" s="117" t="str">
        <f aca="false">IF(ISBLANK(C346),"",IF(BK346&lt;&gt;Constants!$B$12, BK346, CX346-DG346))</f>
        <v/>
      </c>
      <c r="DI346" s="118"/>
      <c r="DJ346" s="124"/>
      <c r="DK346" s="125" t="str">
        <f aca="false">IF(ISBLANK($C346),"",IF($BK346=Constants!$B$13,$BM346,""))</f>
        <v/>
      </c>
      <c r="DL346" s="124" t="str">
        <f aca="false">IF(ISBLANK($C346),"",IF($BK346&lt;&gt;Constants!$B$12,"",IF(COUNT($CS346:$CU346)=0,"",MATCH($CV346,$CS346:$CU346,0))))</f>
        <v/>
      </c>
      <c r="DM346" s="126" t="str">
        <f aca="false">IF(ISNUMBER($DL346),CHOOSE($DL346,$BR346,$CB346,$CM346),"")</f>
        <v/>
      </c>
      <c r="DN346" s="126" t="str">
        <f aca="false">IF(ISNUMBER($DL346),CHOOSE($DL346,$BT346,$CD346,$CO346),"")</f>
        <v/>
      </c>
      <c r="DO346" s="126" t="str">
        <f aca="false">IF(ISNUMBER($DL346),CHOOSE($DL346,$BV346,$CF346,$CQ346),"")</f>
        <v/>
      </c>
      <c r="DP346" s="127" t="str">
        <f aca="false">IF(ISBLANK(C346),"",IF(BK346&lt;&gt;Constants!$B$12, BK346 ,CW346))</f>
        <v/>
      </c>
      <c r="DQ346" s="128" t="str">
        <f aca="false">IF(ISBLANK($C346),"",IF($BK346&lt;&gt;Constants!$B$12,$BK346,$BL346))</f>
        <v/>
      </c>
      <c r="DR346" s="128" t="str">
        <f aca="false">IF(ISBLANK(C346),"",DH346)</f>
        <v/>
      </c>
      <c r="DS346" s="128" t="str">
        <f aca="false">IF(ISBLANK(C346),"",DG346)</f>
        <v/>
      </c>
      <c r="DT346" s="129" t="str">
        <f aca="false">IF(ISBLANK(C346),
  "",
IF(DS346=Constants!$B$9,COUNTA($C$11:$C510)+2,IF(DS346=Constants!$B$10,COUNTA($C$11:$C510)+1,IF(DS346=Constants!$B$11,COUNTA($C$11:$C510),DS346))))</f>
        <v/>
      </c>
      <c r="DU346" s="3"/>
      <c r="DV346" s="130" t="n">
        <f aca="false">IF(OR(ISNUMBER(DS346),DS346="DQ",DS346="P",DS346="NS"),
    1,
    0
)</f>
        <v>0</v>
      </c>
      <c r="DW346" s="130" t="n">
        <v>336</v>
      </c>
      <c r="DX346" s="130" t="str">
        <f aca="false">IF(ISBLANK($C346),"",IF(ISNUMBER(DT346),DT346+ROW($B346)/1000,""))</f>
        <v/>
      </c>
      <c r="DY346" s="130" t="str">
        <f aca="false">IF(ISNUMBER(DX346), RANK(DX346,DX$11:DX$510,1), "")</f>
        <v/>
      </c>
      <c r="DZ346" s="130" t="str">
        <f aca="false">IF(ISBLANK($C346),
    "",
    $B346
)</f>
        <v/>
      </c>
      <c r="EA346" s="130" t="str">
        <f aca="false">IF(ISBLANK($C346),
    "",
    $C346
)</f>
        <v/>
      </c>
      <c r="EB346" s="130" t="str">
        <f aca="false">IF(ISBLANK($C346),
    "",
    $D346
)</f>
        <v/>
      </c>
      <c r="EC346" s="130" t="str">
        <f aca="false">IF(ISBLANK($C346),"",$DQ346)</f>
        <v/>
      </c>
      <c r="ED346" s="131" t="str">
        <f aca="false">DP346</f>
        <v/>
      </c>
      <c r="EE346" s="130" t="str">
        <f aca="false">IF(ISBLANK($C346),
    "",
    DS346
)</f>
        <v/>
      </c>
      <c r="EF346" s="132" t="str">
        <f aca="false">IF(DW346&gt;DV$10,
    "",
    VLOOKUP(DW346,DY$11:EE844,7,FALSE())
)</f>
        <v/>
      </c>
      <c r="EG346" s="133" t="str">
        <f aca="false">IF(DW346&gt;DV$10,
    "",
    VLOOKUP(DW346,DY$11:EE844,2,FALSE())
)</f>
        <v/>
      </c>
      <c r="EH346" s="133" t="str">
        <f aca="false">IF(DW346&gt;DV$10,
    "",
    VLOOKUP(DW346,DY$11:EE844,3,FALSE())
)</f>
        <v/>
      </c>
      <c r="EI346" s="133" t="str">
        <f aca="false">IF(DW346&gt;DV$10,
    "",
    VLOOKUP(DW346,DY$11:EE844,4,FALSE())
)</f>
        <v/>
      </c>
      <c r="EJ346" s="134" t="str">
        <f aca="false">IF(DW346&gt;DV$10,
    "",
    VLOOKUP(DW346,DY$11:EE844,6,FALSE())
)</f>
        <v/>
      </c>
      <c r="EK346" s="59"/>
    </row>
    <row r="347" customFormat="false" ht="15.75" hidden="false" customHeight="false" outlineLevel="0" collapsed="false">
      <c r="A347" s="3"/>
      <c r="B347" s="155"/>
      <c r="C347" s="156"/>
      <c r="D347" s="96"/>
      <c r="E347" s="157"/>
      <c r="F347" s="148"/>
      <c r="G347" s="148"/>
      <c r="H347" s="149"/>
      <c r="I347" s="150"/>
      <c r="J347" s="151"/>
      <c r="K347" s="151"/>
      <c r="L347" s="151"/>
      <c r="M347" s="151"/>
      <c r="N347" s="152"/>
      <c r="O347" s="103"/>
      <c r="P347" s="148"/>
      <c r="Q347" s="149"/>
      <c r="R347" s="150"/>
      <c r="S347" s="151"/>
      <c r="T347" s="151"/>
      <c r="U347" s="151"/>
      <c r="V347" s="151"/>
      <c r="W347" s="152"/>
      <c r="X347" s="103"/>
      <c r="Y347" s="148"/>
      <c r="Z347" s="149"/>
      <c r="AA347" s="150"/>
      <c r="AB347" s="151"/>
      <c r="AC347" s="151"/>
      <c r="AD347" s="151"/>
      <c r="AE347" s="151"/>
      <c r="AF347" s="152"/>
      <c r="AG347" s="104"/>
      <c r="AH347" s="150"/>
      <c r="AI347" s="73"/>
      <c r="AJ347" s="73" t="str">
        <f aca="false">IF(ISBLANK($C347),
  "",
IF(E347=Constants!$B$7,
  TRUE(),
IF(E347=Constants!$B$8,
  FALSE(),
  TRUE()
)))</f>
        <v/>
      </c>
      <c r="AK347" s="74" t="str">
        <f aca="false">IF(ISBLANK($C347),"",IF(F347=Constants!$B$8,FALSE(),TRUE()))</f>
        <v/>
      </c>
      <c r="AL347" s="74" t="str">
        <f aca="false">IF(ISBLANK($C347),"",COUNTA($G347:$O347)&gt;0)</f>
        <v/>
      </c>
      <c r="AM347" s="74" t="str">
        <f aca="false">IF(OR(ISBLANK($C347),$AL347&lt;&gt;TRUE()),"",IF(ISBLANK(G347),Constants!$B$27,MAX(0,G347)))</f>
        <v/>
      </c>
      <c r="AN347" s="74" t="str">
        <f aca="false">IF(OR(ISBLANK($C347),$AL347&lt;&gt;TRUE()),"",IF(ISBLANK(H347),Constants!$B$28,MAX(0,H347)))</f>
        <v/>
      </c>
      <c r="AO347" s="74" t="str">
        <f aca="false">IF(OR(ISBLANK($C347),$AL347&lt;&gt;TRUE()),"",IF(J347=Constants!$B$7,TRUE(),IF(J347=Constants!$B$8,FALSE(),TRUE())))</f>
        <v/>
      </c>
      <c r="AP347" s="74" t="str">
        <f aca="false">IF(OR(ISBLANK($C347),$AL347&lt;&gt;TRUE()),"",IF(I347=Constants!$B$7,TRUE(),IF(I347=Constants!$B$8,FALSE(),TRUE())))</f>
        <v/>
      </c>
      <c r="AQ347" s="74" t="str">
        <f aca="false">IF(OR(ISBLANK($C347),$AL347&lt;&gt;TRUE()),"",IF(K347=Constants!$B$33,TRUE(),IF(K347=Constants!$B$34,FALSE(),IF(AND(ISNUMBER(O347),OR(ISBLANK(N347),N347=0)),TRUE(),IF(AND(ISBLANK(O347),ISNUMBER(N347),N347&lt;&gt;0),FALSE(),"")))))</f>
        <v/>
      </c>
      <c r="AR347" s="74" t="str">
        <f aca="false">IF(OR(ISBLANK($C347),$AL347&lt;&gt;TRUE()),"",IF(ISBLANK(L347),Constants!$B$35,MAX(0,MIN(Constants!$B$31,L347))))</f>
        <v/>
      </c>
      <c r="AS347" s="74" t="str">
        <f aca="false">IF(OR(ISBLANK($C347),$AL347&lt;&gt;TRUE()),"",IF(ISBLANK(M347),Constants!$B$35,MAX(0,MIN(Constants!$B$32,M347))))</f>
        <v/>
      </c>
      <c r="AT347" s="74" t="str">
        <f aca="false">IF(ISBLANK($C347),"",COUNTA($P347:$X347)&gt;0)</f>
        <v/>
      </c>
      <c r="AU347" s="74" t="str">
        <f aca="false">IF(OR(ISBLANK($C347),$AT347&lt;&gt;TRUE()),"",IF(ISBLANK(P347),Constants!$B$27,MAX(0,P347)))</f>
        <v/>
      </c>
      <c r="AV347" s="74" t="str">
        <f aca="false">IF(OR(ISBLANK($C347),$AT347&lt;&gt;TRUE()),"",IF(ISBLANK(Q347),Constants!$B$28,MAX(0,Q347)))</f>
        <v/>
      </c>
      <c r="AW347" s="74" t="str">
        <f aca="false">IF(OR(ISBLANK($C347),$AT347&lt;&gt;TRUE()),"",IF(S347=Constants!$B$7,TRUE(),IF(S347=Constants!$B$8,FALSE(),TRUE())))</f>
        <v/>
      </c>
      <c r="AX347" s="74" t="str">
        <f aca="false">IF(OR(ISBLANK($C347),$AT347&lt;&gt;TRUE()),"",IF(R347=Constants!$B$7,TRUE(),IF(R347=Constants!$B$8,FALSE(),TRUE())))</f>
        <v/>
      </c>
      <c r="AY347" s="74" t="str">
        <f aca="false">IF(OR(ISBLANK($C347),$AT347&lt;&gt;TRUE()),"",IF(T347=Constants!$B$33,TRUE(),IF(T347=Constants!$B$34,FALSE(),IF(AND(ISNUMBER(X347),OR(ISBLANK(W347),W347=0)),TRUE(),IF(AND(ISBLANK(X347),ISNUMBER(W347),W347&lt;&gt;0),FALSE(),"")))))</f>
        <v/>
      </c>
      <c r="AZ347" s="74" t="str">
        <f aca="false">IF(OR(ISBLANK($C347),$AT347&lt;&gt;TRUE()),"",IF(ISBLANK(U347),Constants!$B$35,MAX(0,MIN(Constants!$B$31,U347))))</f>
        <v/>
      </c>
      <c r="BA347" s="74" t="str">
        <f aca="false">IF(OR(ISBLANK($C347),$AT347&lt;&gt;TRUE()),"",IF(ISBLANK(V347),Constants!$B$35,MAX(0,MIN(Constants!$B$32,V347))))</f>
        <v/>
      </c>
      <c r="BB347" s="74" t="str">
        <f aca="false">IF(ISBLANK($C347),"",COUNTA($Y347:$AG347)&gt;0)</f>
        <v/>
      </c>
      <c r="BC347" s="74" t="str">
        <f aca="false">IF(OR(ISBLANK($C347),$BB347&lt;&gt;TRUE()),"",IF(ISBLANK(Y347),Constants!$B$27,MAX(0,Y347)))</f>
        <v/>
      </c>
      <c r="BD347" s="74" t="str">
        <f aca="false">IF(OR(ISBLANK($C347),$BB347&lt;&gt;TRUE()),"",IF(ISBLANK(Z347),Constants!$B$28,MAX(0,Z347)))</f>
        <v/>
      </c>
      <c r="BE347" s="74" t="str">
        <f aca="false">IF(OR(ISBLANK($C347),$BB347&lt;&gt;TRUE()),"",IF(AB347=Constants!$B$7,TRUE(),IF(AB347=Constants!$B$8,FALSE(),TRUE())))</f>
        <v/>
      </c>
      <c r="BF347" s="74" t="str">
        <f aca="false">IF(OR(ISBLANK($C347),$BB347&lt;&gt;TRUE()),"",IF(AA347=Constants!$B$7,TRUE(),IF(AA347=Constants!$B$8,FALSE(),TRUE())))</f>
        <v/>
      </c>
      <c r="BG347" s="74" t="str">
        <f aca="false">IF(OR(ISBLANK($C347),$BB347&lt;&gt;TRUE()),"",IF(AC347=Constants!$B$33,TRUE(),IF(AC347=Constants!$B$34,FALSE(),IF(AND(ISNUMBER(AG347),OR(ISBLANK(AF347),AF347=0)),TRUE(),IF(AND(ISBLANK(AG347),ISNUMBER(AF347),AF347&lt;&gt;0),FALSE(),"")))))</f>
        <v/>
      </c>
      <c r="BH347" s="74" t="str">
        <f aca="false">IF(OR(ISBLANK($C347),$BB347&lt;&gt;TRUE()),"",IF(ISBLANK(AD347),Constants!$B$35,MAX(0,MIN(Constants!$B$31,AD347))))</f>
        <v/>
      </c>
      <c r="BI347" s="74" t="str">
        <f aca="false">IF(OR(ISBLANK($C347),$BB347&lt;&gt;TRUE()),"",IF(ISBLANK(AE347),Constants!$B$35,MAX(0,MIN(Constants!$B$32,AE347))))</f>
        <v/>
      </c>
      <c r="BJ347" s="75" t="str">
        <f aca="false">IF(ISBLANK($C347),
  "",
IF(AH347=Constants!$B$7,
  TRUE(),
IF(AH347=Constants!$B$8,
  FALSE(),
  FALSE()
)))</f>
        <v/>
      </c>
      <c r="BK347" s="74" t="str">
        <f aca="false">IF(ISBLANK($C347),"",IF($BJ347,Constants!$B$9,IF(COUNTA($E347:$AH347)=0,Constants!$B$10,IF(NOT($AK347),Constants!$B$11,IF(AND(NOT(ISNUMBER($BM347)),COUNTA($O347,$X347,$AG347)&gt;0),Constants!$B$13,Constants!$B$12)))))</f>
        <v/>
      </c>
      <c r="BL347" s="74" t="str">
        <f aca="false">IF(ISBLANK($C347),"",IF($BK347&lt;&gt;Constants!$B$12,$BK347,Constants!$B$4))</f>
        <v/>
      </c>
      <c r="BM347" s="73" t="str">
        <f aca="false">IF(OR(ISBLANK($D$8), NOT(ISNUMBER($D$8))), Constants!$B$17,$D$8)</f>
        <v>ERROR: Set Target Time in cell D8</v>
      </c>
      <c r="BN347" s="73" t="str">
        <f aca="false">IF(OR($BK347&lt;&gt;Constants!$B$12,$AL347&lt;&gt;TRUE()),"",IF(NOT($AO347),TRUE(),IF($AQ347="","",$AQ347)))</f>
        <v/>
      </c>
      <c r="BO347" s="74" t="b">
        <f aca="false">IF(BN347="",FALSE(),IF(NOT($AO347),TRUE(),IF($AQ347,ISNUMBER(O347),ISNUMBER(N347))))</f>
        <v>0</v>
      </c>
      <c r="BP347" s="76" t="str">
        <f aca="false">IF(BO347,IF($AJ347,1,Constants!$B$22)*POWER(Constants!$B$23,MAX($AM347,0))*POWER(Constants!$B$24,MAX($AN347,0)),"")</f>
        <v/>
      </c>
      <c r="BQ347" s="74" t="str">
        <f aca="false">IF(OR($BK347&lt;&gt;Constants!$B$12,NOT($BO347)),"",IF(NOT($AO347),0,Constants!$B$19*IF($AQ347,1,MAX(0,MIN(1,(Constants!$B$20-N347)/Constants!$B$20)))))</f>
        <v/>
      </c>
      <c r="BR347" s="74" t="str">
        <f aca="false">IF(BQ347="","",BQ347*IF($AP347,1,Constants!$B$25)*BP347)</f>
        <v/>
      </c>
      <c r="BS347" s="74" t="str">
        <f aca="false">IF(OR($BK347&lt;&gt;Constants!$B$12,NOT($BO347)),"",IF(NOT($AO347),0,IF(NOT($AQ347),0,MAX(0,Constants!$B$21*(1-ABS(O347-$BM347)/$BM347)))))</f>
        <v/>
      </c>
      <c r="BT347" s="74" t="str">
        <f aca="false">IF(BS347="","",BS347*BP347)</f>
        <v/>
      </c>
      <c r="BU347" s="74" t="str">
        <f aca="false">IF(OR($BK347&lt;&gt;Constants!$B$12,NOT($BO347)),"",IF(OR(NOT($AO347),NOT($AP347)),0,MIN(Constants!$B$18,(Constants!$B$29*$AR347+Constants!$B$30*$AS347)*IF($AQ347,1,MAX(0,MIN(1,(Constants!$B$20-N347)/Constants!$B$20))))))</f>
        <v/>
      </c>
      <c r="BV347" s="74" t="str">
        <f aca="false">IF(BU347="","",BU347*BP347)</f>
        <v/>
      </c>
      <c r="BW347" s="75" t="str">
        <f aca="false">IF(OR($BK347&lt;&gt;Constants!$B$12,NOT($BO347)),"",BR347+BT347+BV347)</f>
        <v/>
      </c>
      <c r="BX347" s="73" t="str">
        <f aca="false">IF(OR($BK347&lt;&gt;Constants!$B$12,$AT347&lt;&gt;TRUE()),"",IF(NOT($AW347),TRUE(),IF($AY347="","",$AY347)))</f>
        <v/>
      </c>
      <c r="BY347" s="74" t="b">
        <f aca="false">IF(BX347="",FALSE(),IF(NOT($AW347),TRUE(),IF($AY347,ISNUMBER(X347),ISNUMBER(W347))))</f>
        <v>0</v>
      </c>
      <c r="BZ347" s="76" t="str">
        <f aca="false">IF(BY347,IF($AJ347,1,Constants!$B$22)*POWER(Constants!$B$23,MAX($AU347,0))*POWER(Constants!$B$24,MAX($AV347,0)),"")</f>
        <v/>
      </c>
      <c r="CA347" s="74" t="str">
        <f aca="false">IF(OR($BK347&lt;&gt;Constants!$B$12,NOT($BY347)),"",IF(NOT($AW347),0,Constants!$B$19*IF($AY347,1,MAX(0,MIN(1,(Constants!$B$20-W347)/Constants!$B$20)))))</f>
        <v/>
      </c>
      <c r="CB347" s="74" t="str">
        <f aca="false">IF(CA347="","",CA347*IF($AX347,1,Constants!$B$25)*BZ347)</f>
        <v/>
      </c>
      <c r="CC347" s="74" t="str">
        <f aca="false">IF(OR($BK347&lt;&gt;Constants!$B$12,NOT($BY347)),"",IF(NOT($AW347),0,IF(NOT($AY347),0,MAX(0,Constants!$B$21*(1-ABS(X347-$BM347)/$BM347)))))</f>
        <v/>
      </c>
      <c r="CD347" s="74" t="str">
        <f aca="false">IF(CC347="","",CC347*BZ347)</f>
        <v/>
      </c>
      <c r="CE347" s="74" t="str">
        <f aca="false">IF(OR($BK347&lt;&gt;Constants!$B$12,NOT($BY347)),"",IF(OR(NOT($AW347),NOT($AX347)),0,MIN(Constants!$B$18,(Constants!$B$29*$AZ347+Constants!$B$30*$BA347)*IF($AY347,1,MAX(0,MIN(1,(Constants!$B$20-W347)/Constants!$B$20))))))</f>
        <v/>
      </c>
      <c r="CF347" s="74" t="str">
        <f aca="false">IF(CE347="","",CE347*BZ347)</f>
        <v/>
      </c>
      <c r="CG347" s="75" t="str">
        <f aca="false">IF(OR($BK347&lt;&gt;Constants!$B$12,NOT($BY347)),"",CB347+CD347+CF347)</f>
        <v/>
      </c>
      <c r="CH347" s="73" t="b">
        <f aca="false">IF(OR(BN347="",BX347=""),TRUE(),BN347&lt;&gt;BX347)</f>
        <v>1</v>
      </c>
      <c r="CI347" s="74" t="str">
        <f aca="false">IF(OR($BK347&lt;&gt;Constants!$B$12,$BB347&lt;&gt;TRUE(),NOT($CH347)),"",IF(NOT($BE347),TRUE(),IF($BG347="","",$BG347)))</f>
        <v/>
      </c>
      <c r="CJ347" s="74" t="b">
        <f aca="false">IF(CI347="",FALSE(),IF(NOT($BE347),TRUE(),IF($BG347,ISNUMBER(AG347),ISNUMBER(AF347))))</f>
        <v>0</v>
      </c>
      <c r="CK347" s="76" t="str">
        <f aca="false">IF(CJ347,IF($AJ347,1,Constants!$B$22)*POWER(Constants!$B$23,MAX($BC347,0))*POWER(Constants!$B$24,MAX($BD347,0)),"")</f>
        <v/>
      </c>
      <c r="CL347" s="74" t="str">
        <f aca="false">IF(OR($BK347&lt;&gt;Constants!$B$12,NOT($CJ347)),"",IF(NOT($BE347),0,Constants!$B$19*IF($BG347,1,MAX(0,MIN(1,(Constants!$B$20-AF347)/Constants!$B$20)))))</f>
        <v/>
      </c>
      <c r="CM347" s="74" t="str">
        <f aca="false">IF(CL347="","",CL347*IF($BF347,1,Constants!$B$25)*CK347)</f>
        <v/>
      </c>
      <c r="CN347" s="74" t="str">
        <f aca="false">IF(OR($BK347&lt;&gt;Constants!$B$12,NOT($CJ347)),"",IF(NOT($BE347),0,IF(NOT($BG347),0,MAX(0,Constants!$B$21*(1-ABS(AG347-$BM347)/$BM347)))))</f>
        <v/>
      </c>
      <c r="CO347" s="74" t="str">
        <f aca="false">IF(CN347="","",CN347*CK347)</f>
        <v/>
      </c>
      <c r="CP347" s="74" t="str">
        <f aca="false">IF(OR($BK347&lt;&gt;Constants!$B$12,NOT($CJ347)),"",IF(OR(NOT($BE347),NOT($BF347)),0,MIN(Constants!$B$18,(Constants!$B$29*$BH347+Constants!$B$30*$BI347)*IF($BG347,1,MAX(0,MIN(1,(Constants!$B$20-AF347)/Constants!$B$20))))))</f>
        <v/>
      </c>
      <c r="CQ347" s="74" t="str">
        <f aca="false">IF(CP347="","",CP347*CK347)</f>
        <v/>
      </c>
      <c r="CR347" s="75" t="str">
        <f aca="false">IF(OR($BK347&lt;&gt;Constants!$B$12,NOT($CJ347)),"",CM347+CO347+CQ347)</f>
        <v/>
      </c>
      <c r="CS347" s="73" t="str">
        <f aca="false">IF(OR($BK347&lt;&gt;Constants!$B$12,ISBLANK($C347)),"",BW347)</f>
        <v/>
      </c>
      <c r="CT347" s="74" t="str">
        <f aca="false">IF(OR($BK347&lt;&gt;Constants!$B$12,ISBLANK($C347)),"",CG347)</f>
        <v/>
      </c>
      <c r="CU347" s="75" t="str">
        <f aca="false">IF(OR($BK347&lt;&gt;Constants!$B$12,ISBLANK($C347)),"",CR347)</f>
        <v/>
      </c>
      <c r="CV347" s="74" t="str">
        <f aca="false">IF(OR($BK347&lt;&gt;Constants!$B$12,ISBLANK($C347)),"",IF(COUNT(CS347:CU347)=0,0,MAX(CS347:CU347)))</f>
        <v/>
      </c>
      <c r="CW347" s="74" t="str">
        <f aca="false">IF($BK347&lt;&gt;Constants!$B$12,"",CV347)</f>
        <v/>
      </c>
      <c r="CX347" s="74" t="str">
        <f aca="false">IF(ISNUMBER(CW347), RANK(CW347,$CW$11:$CW$510), "")</f>
        <v/>
      </c>
      <c r="CY347" s="73" t="str">
        <f aca="false">IF(OR($BK347&lt;&gt;Constants!$B$12,ISBLANK($C347)),"",MAX(BT347,CD347,CO347))</f>
        <v/>
      </c>
      <c r="CZ347" s="74" t="str">
        <f aca="false">IF(ISNUMBER(CY347), RANK(CY347,CY$11:CY$510), "")</f>
        <v/>
      </c>
      <c r="DA347" s="74" t="str">
        <f aca="false">IF(OR($BK347&lt;&gt;Constants!$B$12,ISBLANK($C347)),"",MAX(AM347,AU347,IF($CH347,BC347,0)))</f>
        <v/>
      </c>
      <c r="DB347" s="74" t="str">
        <f aca="false">IF(ISNUMBER(DA347), RANK(DA347,DA$11:DA$510,1), "")</f>
        <v/>
      </c>
      <c r="DC347" s="74" t="str">
        <f aca="false">IF(OR($BK347&lt;&gt;Constants!$B$12,ISBLANK($C347)),"",MAX(BV347,CF347,CQ347))</f>
        <v/>
      </c>
      <c r="DD347" s="74" t="str">
        <f aca="false">IF(ISNUMBER(DC347),RANK(DC347,DC$11:DC$510),"")</f>
        <v/>
      </c>
      <c r="DE347" s="77" t="str">
        <f aca="false">IFERROR(IF(OR($BK347&lt;&gt;Constants!$B$12, ISBLANK($C347)),"",LARGE(CS347:CU347,2)), 0)</f>
        <v/>
      </c>
      <c r="DF347" s="75" t="str">
        <f aca="false">IF(ISNUMBER(DE347), RANK(DE347,DE$11:DE$510), "")</f>
        <v/>
      </c>
      <c r="DG347" s="74" t="str">
        <f aca="false">IF(ISBLANK($C347),"",IF(BK347=Constants!$B$12,RANK($CX347, $CX$11:$CX$510, 1)+
SUMPRODUCT(--($CX$11:$CX$510=$CX347),--($CZ347&gt;$CZ$11:$CZ$510))+
SUMPRODUCT(--($CX$11:$CX$510=$CX347),--($CZ347=$CZ$11:$CZ$510),--($DB347&gt;$DB$11:$DB$510))+
SUMPRODUCT(--($CX$11:$CX$510=$CX347),--($CZ347=$CZ$11:$CZ$510),--($DB347=$DB$11:$DB$510), --($DD347&gt;$DD$11:$DD$510))+
SUMPRODUCT(--($CX$11:$CX$510=$CX347),--($CZ347=$CZ$11:$CZ$510),--($DB347=$DB$11:$DB$510), --($DD347=$DD$11:$DD$510), --($DF347&gt;$DF$11:$DF$510))
,BK347)
)</f>
        <v/>
      </c>
      <c r="DH347" s="74" t="str">
        <f aca="false">IF(ISBLANK(C347),"",IF(BK347&lt;&gt;Constants!$B$12, BK347, CX347-DG347))</f>
        <v/>
      </c>
      <c r="DI347" s="75"/>
      <c r="DJ347" s="78"/>
      <c r="DK347" s="79" t="str">
        <f aca="false">IF(ISBLANK($C347),"",IF($BK347=Constants!$B$13,$BM347,""))</f>
        <v/>
      </c>
      <c r="DL347" s="78" t="str">
        <f aca="false">IF(ISBLANK($C347),"",IF($BK347&lt;&gt;Constants!$B$12,"",IF(COUNT($CS347:$CU347)=0,"",MATCH($CV347,$CS347:$CU347,0))))</f>
        <v/>
      </c>
      <c r="DM347" s="80" t="str">
        <f aca="false">IF(ISNUMBER($DL347),CHOOSE($DL347,$BR347,$CB347,$CM347),"")</f>
        <v/>
      </c>
      <c r="DN347" s="80" t="str">
        <f aca="false">IF(ISNUMBER($DL347),CHOOSE($DL347,$BT347,$CD347,$CO347),"")</f>
        <v/>
      </c>
      <c r="DO347" s="80" t="str">
        <f aca="false">IF(ISNUMBER($DL347),CHOOSE($DL347,$BV347,$CF347,$CQ347),"")</f>
        <v/>
      </c>
      <c r="DP347" s="81" t="str">
        <f aca="false">IF(ISBLANK(C347),"",IF(BK347&lt;&gt;Constants!$B$12, BK347 ,CW347))</f>
        <v/>
      </c>
      <c r="DQ347" s="82" t="str">
        <f aca="false">IF(ISBLANK($C347),"",IF($BK347&lt;&gt;Constants!$B$12,$BK347,$BL347))</f>
        <v/>
      </c>
      <c r="DR347" s="82" t="str">
        <f aca="false">IF(ISBLANK(C347),"",DH347)</f>
        <v/>
      </c>
      <c r="DS347" s="82" t="str">
        <f aca="false">IF(ISBLANK(C347),"",DG347)</f>
        <v/>
      </c>
      <c r="DT347" s="83" t="str">
        <f aca="false">IF(ISBLANK(C347),
  "",
IF(DS347=Constants!$B$9,COUNTA($C$11:$C510)+2,IF(DS347=Constants!$B$10,COUNTA($C$11:$C510)+1,IF(DS347=Constants!$B$11,COUNTA($C$11:$C510),DS347))))</f>
        <v/>
      </c>
      <c r="DU347" s="3"/>
      <c r="DV347" s="84" t="n">
        <f aca="false">IF(OR(ISNUMBER(DS347),DS347="DQ",DS347="P",DS347="NS"),
    1,
    0
)</f>
        <v>0</v>
      </c>
      <c r="DW347" s="84" t="n">
        <v>337</v>
      </c>
      <c r="DX347" s="84" t="str">
        <f aca="false">IF(ISBLANK($C347),"",IF(ISNUMBER(DT347),DT347+ROW($B347)/1000,""))</f>
        <v/>
      </c>
      <c r="DY347" s="84" t="str">
        <f aca="false">IF(ISNUMBER(DX347), RANK(DX347,DX$11:DX$510,1), "")</f>
        <v/>
      </c>
      <c r="DZ347" s="84" t="str">
        <f aca="false">IF(ISBLANK($C347),
    "",
    $B347
)</f>
        <v/>
      </c>
      <c r="EA347" s="84" t="str">
        <f aca="false">IF(ISBLANK($C347),
    "",
    $C347
)</f>
        <v/>
      </c>
      <c r="EB347" s="84" t="str">
        <f aca="false">IF(ISBLANK($C347),
    "",
    $D347
)</f>
        <v/>
      </c>
      <c r="EC347" s="84" t="str">
        <f aca="false">IF(ISBLANK($C347),"",$DQ347)</f>
        <v/>
      </c>
      <c r="ED347" s="86" t="str">
        <f aca="false">DP347</f>
        <v/>
      </c>
      <c r="EE347" s="84" t="str">
        <f aca="false">IF(ISBLANK($C347),
    "",
    DS347
)</f>
        <v/>
      </c>
      <c r="EF347" s="87" t="str">
        <f aca="false">IF(DW347&gt;DV$10,
    "",
    VLOOKUP(DW347,DY$11:EE845,7,FALSE())
)</f>
        <v/>
      </c>
      <c r="EG347" s="88" t="str">
        <f aca="false">IF(DW347&gt;DV$10,
    "",
    VLOOKUP(DW347,DY$11:EE845,2,FALSE())
)</f>
        <v/>
      </c>
      <c r="EH347" s="88" t="str">
        <f aca="false">IF(DW347&gt;DV$10,
    "",
    VLOOKUP(DW347,DY$11:EE845,3,FALSE())
)</f>
        <v/>
      </c>
      <c r="EI347" s="88" t="str">
        <f aca="false">IF(DW347&gt;DV$10,
    "",
    VLOOKUP(DW347,DY$11:EE845,4,FALSE())
)</f>
        <v/>
      </c>
      <c r="EJ347" s="89" t="str">
        <f aca="false">IF(DW347&gt;DV$10,
    "",
    VLOOKUP(DW347,DY$11:EE845,6,FALSE())
)</f>
        <v/>
      </c>
      <c r="EK347" s="59"/>
    </row>
    <row r="348" customFormat="false" ht="15.75" hidden="false" customHeight="false" outlineLevel="0" collapsed="false">
      <c r="A348" s="3"/>
      <c r="B348" s="155"/>
      <c r="C348" s="156"/>
      <c r="D348" s="96"/>
      <c r="E348" s="157"/>
      <c r="F348" s="148"/>
      <c r="G348" s="148"/>
      <c r="H348" s="149"/>
      <c r="I348" s="150"/>
      <c r="J348" s="151"/>
      <c r="K348" s="151"/>
      <c r="L348" s="151"/>
      <c r="M348" s="151"/>
      <c r="N348" s="152"/>
      <c r="O348" s="103"/>
      <c r="P348" s="148"/>
      <c r="Q348" s="149"/>
      <c r="R348" s="150"/>
      <c r="S348" s="151"/>
      <c r="T348" s="151"/>
      <c r="U348" s="151"/>
      <c r="V348" s="151"/>
      <c r="W348" s="152"/>
      <c r="X348" s="103"/>
      <c r="Y348" s="148"/>
      <c r="Z348" s="149"/>
      <c r="AA348" s="150"/>
      <c r="AB348" s="151"/>
      <c r="AC348" s="151"/>
      <c r="AD348" s="151"/>
      <c r="AE348" s="151"/>
      <c r="AF348" s="152"/>
      <c r="AG348" s="104"/>
      <c r="AH348" s="150"/>
      <c r="AI348" s="73"/>
      <c r="AJ348" s="73" t="str">
        <f aca="false">IF(ISBLANK($C348),
  "",
IF(E348=Constants!$B$7,
  TRUE(),
IF(E348=Constants!$B$8,
  FALSE(),
  TRUE()
)))</f>
        <v/>
      </c>
      <c r="AK348" s="74" t="str">
        <f aca="false">IF(ISBLANK($C348),"",IF(F348=Constants!$B$8,FALSE(),TRUE()))</f>
        <v/>
      </c>
      <c r="AL348" s="74" t="str">
        <f aca="false">IF(ISBLANK($C348),"",COUNTA($G348:$O348)&gt;0)</f>
        <v/>
      </c>
      <c r="AM348" s="74" t="str">
        <f aca="false">IF(OR(ISBLANK($C348),$AL348&lt;&gt;TRUE()),"",IF(ISBLANK(G348),Constants!$B$27,MAX(0,G348)))</f>
        <v/>
      </c>
      <c r="AN348" s="74" t="str">
        <f aca="false">IF(OR(ISBLANK($C348),$AL348&lt;&gt;TRUE()),"",IF(ISBLANK(H348),Constants!$B$28,MAX(0,H348)))</f>
        <v/>
      </c>
      <c r="AO348" s="74" t="str">
        <f aca="false">IF(OR(ISBLANK($C348),$AL348&lt;&gt;TRUE()),"",IF(J348=Constants!$B$7,TRUE(),IF(J348=Constants!$B$8,FALSE(),TRUE())))</f>
        <v/>
      </c>
      <c r="AP348" s="74" t="str">
        <f aca="false">IF(OR(ISBLANK($C348),$AL348&lt;&gt;TRUE()),"",IF(I348=Constants!$B$7,TRUE(),IF(I348=Constants!$B$8,FALSE(),TRUE())))</f>
        <v/>
      </c>
      <c r="AQ348" s="74" t="str">
        <f aca="false">IF(OR(ISBLANK($C348),$AL348&lt;&gt;TRUE()),"",IF(K348=Constants!$B$33,TRUE(),IF(K348=Constants!$B$34,FALSE(),IF(AND(ISNUMBER(O348),OR(ISBLANK(N348),N348=0)),TRUE(),IF(AND(ISBLANK(O348),ISNUMBER(N348),N348&lt;&gt;0),FALSE(),"")))))</f>
        <v/>
      </c>
      <c r="AR348" s="74" t="str">
        <f aca="false">IF(OR(ISBLANK($C348),$AL348&lt;&gt;TRUE()),"",IF(ISBLANK(L348),Constants!$B$35,MAX(0,MIN(Constants!$B$31,L348))))</f>
        <v/>
      </c>
      <c r="AS348" s="74" t="str">
        <f aca="false">IF(OR(ISBLANK($C348),$AL348&lt;&gt;TRUE()),"",IF(ISBLANK(M348),Constants!$B$35,MAX(0,MIN(Constants!$B$32,M348))))</f>
        <v/>
      </c>
      <c r="AT348" s="74" t="str">
        <f aca="false">IF(ISBLANK($C348),"",COUNTA($P348:$X348)&gt;0)</f>
        <v/>
      </c>
      <c r="AU348" s="74" t="str">
        <f aca="false">IF(OR(ISBLANK($C348),$AT348&lt;&gt;TRUE()),"",IF(ISBLANK(P348),Constants!$B$27,MAX(0,P348)))</f>
        <v/>
      </c>
      <c r="AV348" s="74" t="str">
        <f aca="false">IF(OR(ISBLANK($C348),$AT348&lt;&gt;TRUE()),"",IF(ISBLANK(Q348),Constants!$B$28,MAX(0,Q348)))</f>
        <v/>
      </c>
      <c r="AW348" s="74" t="str">
        <f aca="false">IF(OR(ISBLANK($C348),$AT348&lt;&gt;TRUE()),"",IF(S348=Constants!$B$7,TRUE(),IF(S348=Constants!$B$8,FALSE(),TRUE())))</f>
        <v/>
      </c>
      <c r="AX348" s="74" t="str">
        <f aca="false">IF(OR(ISBLANK($C348),$AT348&lt;&gt;TRUE()),"",IF(R348=Constants!$B$7,TRUE(),IF(R348=Constants!$B$8,FALSE(),TRUE())))</f>
        <v/>
      </c>
      <c r="AY348" s="74" t="str">
        <f aca="false">IF(OR(ISBLANK($C348),$AT348&lt;&gt;TRUE()),"",IF(T348=Constants!$B$33,TRUE(),IF(T348=Constants!$B$34,FALSE(),IF(AND(ISNUMBER(X348),OR(ISBLANK(W348),W348=0)),TRUE(),IF(AND(ISBLANK(X348),ISNUMBER(W348),W348&lt;&gt;0),FALSE(),"")))))</f>
        <v/>
      </c>
      <c r="AZ348" s="74" t="str">
        <f aca="false">IF(OR(ISBLANK($C348),$AT348&lt;&gt;TRUE()),"",IF(ISBLANK(U348),Constants!$B$35,MAX(0,MIN(Constants!$B$31,U348))))</f>
        <v/>
      </c>
      <c r="BA348" s="74" t="str">
        <f aca="false">IF(OR(ISBLANK($C348),$AT348&lt;&gt;TRUE()),"",IF(ISBLANK(V348),Constants!$B$35,MAX(0,MIN(Constants!$B$32,V348))))</f>
        <v/>
      </c>
      <c r="BB348" s="74" t="str">
        <f aca="false">IF(ISBLANK($C348),"",COUNTA($Y348:$AG348)&gt;0)</f>
        <v/>
      </c>
      <c r="BC348" s="74" t="str">
        <f aca="false">IF(OR(ISBLANK($C348),$BB348&lt;&gt;TRUE()),"",IF(ISBLANK(Y348),Constants!$B$27,MAX(0,Y348)))</f>
        <v/>
      </c>
      <c r="BD348" s="74" t="str">
        <f aca="false">IF(OR(ISBLANK($C348),$BB348&lt;&gt;TRUE()),"",IF(ISBLANK(Z348),Constants!$B$28,MAX(0,Z348)))</f>
        <v/>
      </c>
      <c r="BE348" s="74" t="str">
        <f aca="false">IF(OR(ISBLANK($C348),$BB348&lt;&gt;TRUE()),"",IF(AB348=Constants!$B$7,TRUE(),IF(AB348=Constants!$B$8,FALSE(),TRUE())))</f>
        <v/>
      </c>
      <c r="BF348" s="74" t="str">
        <f aca="false">IF(OR(ISBLANK($C348),$BB348&lt;&gt;TRUE()),"",IF(AA348=Constants!$B$7,TRUE(),IF(AA348=Constants!$B$8,FALSE(),TRUE())))</f>
        <v/>
      </c>
      <c r="BG348" s="74" t="str">
        <f aca="false">IF(OR(ISBLANK($C348),$BB348&lt;&gt;TRUE()),"",IF(AC348=Constants!$B$33,TRUE(),IF(AC348=Constants!$B$34,FALSE(),IF(AND(ISNUMBER(AG348),OR(ISBLANK(AF348),AF348=0)),TRUE(),IF(AND(ISBLANK(AG348),ISNUMBER(AF348),AF348&lt;&gt;0),FALSE(),"")))))</f>
        <v/>
      </c>
      <c r="BH348" s="74" t="str">
        <f aca="false">IF(OR(ISBLANK($C348),$BB348&lt;&gt;TRUE()),"",IF(ISBLANK(AD348),Constants!$B$35,MAX(0,MIN(Constants!$B$31,AD348))))</f>
        <v/>
      </c>
      <c r="BI348" s="74" t="str">
        <f aca="false">IF(OR(ISBLANK($C348),$BB348&lt;&gt;TRUE()),"",IF(ISBLANK(AE348),Constants!$B$35,MAX(0,MIN(Constants!$B$32,AE348))))</f>
        <v/>
      </c>
      <c r="BJ348" s="75" t="str">
        <f aca="false">IF(ISBLANK($C348),
  "",
IF(AH348=Constants!$B$7,
  TRUE(),
IF(AH348=Constants!$B$8,
  FALSE(),
  FALSE()
)))</f>
        <v/>
      </c>
      <c r="BK348" s="74" t="str">
        <f aca="false">IF(ISBLANK($C348),"",IF($BJ348,Constants!$B$9,IF(COUNTA($E348:$AH348)=0,Constants!$B$10,IF(NOT($AK348),Constants!$B$11,IF(AND(NOT(ISNUMBER($BM348)),COUNTA($O348,$X348,$AG348)&gt;0),Constants!$B$13,Constants!$B$12)))))</f>
        <v/>
      </c>
      <c r="BL348" s="74" t="str">
        <f aca="false">IF(ISBLANK($C348),"",IF($BK348&lt;&gt;Constants!$B$12,$BK348,Constants!$B$4))</f>
        <v/>
      </c>
      <c r="BM348" s="73" t="str">
        <f aca="false">IF(OR(ISBLANK($D$8), NOT(ISNUMBER($D$8))), Constants!$B$17,$D$8)</f>
        <v>ERROR: Set Target Time in cell D8</v>
      </c>
      <c r="BN348" s="73" t="str">
        <f aca="false">IF(OR($BK348&lt;&gt;Constants!$B$12,$AL348&lt;&gt;TRUE()),"",IF(NOT($AO348),TRUE(),IF($AQ348="","",$AQ348)))</f>
        <v/>
      </c>
      <c r="BO348" s="74" t="b">
        <f aca="false">IF(BN348="",FALSE(),IF(NOT($AO348),TRUE(),IF($AQ348,ISNUMBER(O348),ISNUMBER(N348))))</f>
        <v>0</v>
      </c>
      <c r="BP348" s="76" t="str">
        <f aca="false">IF(BO348,IF($AJ348,1,Constants!$B$22)*POWER(Constants!$B$23,MAX($AM348,0))*POWER(Constants!$B$24,MAX($AN348,0)),"")</f>
        <v/>
      </c>
      <c r="BQ348" s="74" t="str">
        <f aca="false">IF(OR($BK348&lt;&gt;Constants!$B$12,NOT($BO348)),"",IF(NOT($AO348),0,Constants!$B$19*IF($AQ348,1,MAX(0,MIN(1,(Constants!$B$20-N348)/Constants!$B$20)))))</f>
        <v/>
      </c>
      <c r="BR348" s="74" t="str">
        <f aca="false">IF(BQ348="","",BQ348*IF($AP348,1,Constants!$B$25)*BP348)</f>
        <v/>
      </c>
      <c r="BS348" s="74" t="str">
        <f aca="false">IF(OR($BK348&lt;&gt;Constants!$B$12,NOT($BO348)),"",IF(NOT($AO348),0,IF(NOT($AQ348),0,MAX(0,Constants!$B$21*(1-ABS(O348-$BM348)/$BM348)))))</f>
        <v/>
      </c>
      <c r="BT348" s="74" t="str">
        <f aca="false">IF(BS348="","",BS348*BP348)</f>
        <v/>
      </c>
      <c r="BU348" s="74" t="str">
        <f aca="false">IF(OR($BK348&lt;&gt;Constants!$B$12,NOT($BO348)),"",IF(OR(NOT($AO348),NOT($AP348)),0,MIN(Constants!$B$18,(Constants!$B$29*$AR348+Constants!$B$30*$AS348)*IF($AQ348,1,MAX(0,MIN(1,(Constants!$B$20-N348)/Constants!$B$20))))))</f>
        <v/>
      </c>
      <c r="BV348" s="74" t="str">
        <f aca="false">IF(BU348="","",BU348*BP348)</f>
        <v/>
      </c>
      <c r="BW348" s="75" t="str">
        <f aca="false">IF(OR($BK348&lt;&gt;Constants!$B$12,NOT($BO348)),"",BR348+BT348+BV348)</f>
        <v/>
      </c>
      <c r="BX348" s="73" t="str">
        <f aca="false">IF(OR($BK348&lt;&gt;Constants!$B$12,$AT348&lt;&gt;TRUE()),"",IF(NOT($AW348),TRUE(),IF($AY348="","",$AY348)))</f>
        <v/>
      </c>
      <c r="BY348" s="74" t="b">
        <f aca="false">IF(BX348="",FALSE(),IF(NOT($AW348),TRUE(),IF($AY348,ISNUMBER(X348),ISNUMBER(W348))))</f>
        <v>0</v>
      </c>
      <c r="BZ348" s="76" t="str">
        <f aca="false">IF(BY348,IF($AJ348,1,Constants!$B$22)*POWER(Constants!$B$23,MAX($AU348,0))*POWER(Constants!$B$24,MAX($AV348,0)),"")</f>
        <v/>
      </c>
      <c r="CA348" s="74" t="str">
        <f aca="false">IF(OR($BK348&lt;&gt;Constants!$B$12,NOT($BY348)),"",IF(NOT($AW348),0,Constants!$B$19*IF($AY348,1,MAX(0,MIN(1,(Constants!$B$20-W348)/Constants!$B$20)))))</f>
        <v/>
      </c>
      <c r="CB348" s="74" t="str">
        <f aca="false">IF(CA348="","",CA348*IF($AX348,1,Constants!$B$25)*BZ348)</f>
        <v/>
      </c>
      <c r="CC348" s="74" t="str">
        <f aca="false">IF(OR($BK348&lt;&gt;Constants!$B$12,NOT($BY348)),"",IF(NOT($AW348),0,IF(NOT($AY348),0,MAX(0,Constants!$B$21*(1-ABS(X348-$BM348)/$BM348)))))</f>
        <v/>
      </c>
      <c r="CD348" s="74" t="str">
        <f aca="false">IF(CC348="","",CC348*BZ348)</f>
        <v/>
      </c>
      <c r="CE348" s="74" t="str">
        <f aca="false">IF(OR($BK348&lt;&gt;Constants!$B$12,NOT($BY348)),"",IF(OR(NOT($AW348),NOT($AX348)),0,MIN(Constants!$B$18,(Constants!$B$29*$AZ348+Constants!$B$30*$BA348)*IF($AY348,1,MAX(0,MIN(1,(Constants!$B$20-W348)/Constants!$B$20))))))</f>
        <v/>
      </c>
      <c r="CF348" s="74" t="str">
        <f aca="false">IF(CE348="","",CE348*BZ348)</f>
        <v/>
      </c>
      <c r="CG348" s="75" t="str">
        <f aca="false">IF(OR($BK348&lt;&gt;Constants!$B$12,NOT($BY348)),"",CB348+CD348+CF348)</f>
        <v/>
      </c>
      <c r="CH348" s="73" t="b">
        <f aca="false">IF(OR(BN348="",BX348=""),TRUE(),BN348&lt;&gt;BX348)</f>
        <v>1</v>
      </c>
      <c r="CI348" s="74" t="str">
        <f aca="false">IF(OR($BK348&lt;&gt;Constants!$B$12,$BB348&lt;&gt;TRUE(),NOT($CH348)),"",IF(NOT($BE348),TRUE(),IF($BG348="","",$BG348)))</f>
        <v/>
      </c>
      <c r="CJ348" s="74" t="b">
        <f aca="false">IF(CI348="",FALSE(),IF(NOT($BE348),TRUE(),IF($BG348,ISNUMBER(AG348),ISNUMBER(AF348))))</f>
        <v>0</v>
      </c>
      <c r="CK348" s="76" t="str">
        <f aca="false">IF(CJ348,IF($AJ348,1,Constants!$B$22)*POWER(Constants!$B$23,MAX($BC348,0))*POWER(Constants!$B$24,MAX($BD348,0)),"")</f>
        <v/>
      </c>
      <c r="CL348" s="74" t="str">
        <f aca="false">IF(OR($BK348&lt;&gt;Constants!$B$12,NOT($CJ348)),"",IF(NOT($BE348),0,Constants!$B$19*IF($BG348,1,MAX(0,MIN(1,(Constants!$B$20-AF348)/Constants!$B$20)))))</f>
        <v/>
      </c>
      <c r="CM348" s="74" t="str">
        <f aca="false">IF(CL348="","",CL348*IF($BF348,1,Constants!$B$25)*CK348)</f>
        <v/>
      </c>
      <c r="CN348" s="74" t="str">
        <f aca="false">IF(OR($BK348&lt;&gt;Constants!$B$12,NOT($CJ348)),"",IF(NOT($BE348),0,IF(NOT($BG348),0,MAX(0,Constants!$B$21*(1-ABS(AG348-$BM348)/$BM348)))))</f>
        <v/>
      </c>
      <c r="CO348" s="74" t="str">
        <f aca="false">IF(CN348="","",CN348*CK348)</f>
        <v/>
      </c>
      <c r="CP348" s="74" t="str">
        <f aca="false">IF(OR($BK348&lt;&gt;Constants!$B$12,NOT($CJ348)),"",IF(OR(NOT($BE348),NOT($BF348)),0,MIN(Constants!$B$18,(Constants!$B$29*$BH348+Constants!$B$30*$BI348)*IF($BG348,1,MAX(0,MIN(1,(Constants!$B$20-AF348)/Constants!$B$20))))))</f>
        <v/>
      </c>
      <c r="CQ348" s="74" t="str">
        <f aca="false">IF(CP348="","",CP348*CK348)</f>
        <v/>
      </c>
      <c r="CR348" s="75" t="str">
        <f aca="false">IF(OR($BK348&lt;&gt;Constants!$B$12,NOT($CJ348)),"",CM348+CO348+CQ348)</f>
        <v/>
      </c>
      <c r="CS348" s="73" t="str">
        <f aca="false">IF(OR($BK348&lt;&gt;Constants!$B$12,ISBLANK($C348)),"",BW348)</f>
        <v/>
      </c>
      <c r="CT348" s="74" t="str">
        <f aca="false">IF(OR($BK348&lt;&gt;Constants!$B$12,ISBLANK($C348)),"",CG348)</f>
        <v/>
      </c>
      <c r="CU348" s="75" t="str">
        <f aca="false">IF(OR($BK348&lt;&gt;Constants!$B$12,ISBLANK($C348)),"",CR348)</f>
        <v/>
      </c>
      <c r="CV348" s="74" t="str">
        <f aca="false">IF(OR($BK348&lt;&gt;Constants!$B$12,ISBLANK($C348)),"",IF(COUNT(CS348:CU348)=0,0,MAX(CS348:CU348)))</f>
        <v/>
      </c>
      <c r="CW348" s="74" t="str">
        <f aca="false">IF($BK348&lt;&gt;Constants!$B$12,"",CV348)</f>
        <v/>
      </c>
      <c r="CX348" s="74" t="str">
        <f aca="false">IF(ISNUMBER(CW348), RANK(CW348,$CW$11:$CW$510), "")</f>
        <v/>
      </c>
      <c r="CY348" s="73" t="str">
        <f aca="false">IF(OR($BK348&lt;&gt;Constants!$B$12,ISBLANK($C348)),"",MAX(BT348,CD348,CO348))</f>
        <v/>
      </c>
      <c r="CZ348" s="74" t="str">
        <f aca="false">IF(ISNUMBER(CY348), RANK(CY348,CY$11:CY$510), "")</f>
        <v/>
      </c>
      <c r="DA348" s="74" t="str">
        <f aca="false">IF(OR($BK348&lt;&gt;Constants!$B$12,ISBLANK($C348)),"",MAX(AM348,AU348,IF($CH348,BC348,0)))</f>
        <v/>
      </c>
      <c r="DB348" s="74" t="str">
        <f aca="false">IF(ISNUMBER(DA348), RANK(DA348,DA$11:DA$510,1), "")</f>
        <v/>
      </c>
      <c r="DC348" s="74" t="str">
        <f aca="false">IF(OR($BK348&lt;&gt;Constants!$B$12,ISBLANK($C348)),"",MAX(BV348,CF348,CQ348))</f>
        <v/>
      </c>
      <c r="DD348" s="74" t="str">
        <f aca="false">IF(ISNUMBER(DC348),RANK(DC348,DC$11:DC$510),"")</f>
        <v/>
      </c>
      <c r="DE348" s="77" t="str">
        <f aca="false">IFERROR(IF(OR($BK348&lt;&gt;Constants!$B$12, ISBLANK($C348)),"",LARGE(CS348:CU348,2)), 0)</f>
        <v/>
      </c>
      <c r="DF348" s="75" t="str">
        <f aca="false">IF(ISNUMBER(DE348), RANK(DE348,DE$11:DE$510), "")</f>
        <v/>
      </c>
      <c r="DG348" s="74" t="str">
        <f aca="false">IF(ISBLANK($C348),"",IF(BK348=Constants!$B$12,RANK($CX348, $CX$11:$CX$510, 1)+
SUMPRODUCT(--($CX$11:$CX$510=$CX348),--($CZ348&gt;$CZ$11:$CZ$510))+
SUMPRODUCT(--($CX$11:$CX$510=$CX348),--($CZ348=$CZ$11:$CZ$510),--($DB348&gt;$DB$11:$DB$510))+
SUMPRODUCT(--($CX$11:$CX$510=$CX348),--($CZ348=$CZ$11:$CZ$510),--($DB348=$DB$11:$DB$510), --($DD348&gt;$DD$11:$DD$510))+
SUMPRODUCT(--($CX$11:$CX$510=$CX348),--($CZ348=$CZ$11:$CZ$510),--($DB348=$DB$11:$DB$510), --($DD348=$DD$11:$DD$510), --($DF348&gt;$DF$11:$DF$510))
,BK348)
)</f>
        <v/>
      </c>
      <c r="DH348" s="74" t="str">
        <f aca="false">IF(ISBLANK(C348),"",IF(BK348&lt;&gt;Constants!$B$12, BK348, CX348-DG348))</f>
        <v/>
      </c>
      <c r="DI348" s="75"/>
      <c r="DJ348" s="78"/>
      <c r="DK348" s="79" t="str">
        <f aca="false">IF(ISBLANK($C348),"",IF($BK348=Constants!$B$13,$BM348,""))</f>
        <v/>
      </c>
      <c r="DL348" s="78" t="str">
        <f aca="false">IF(ISBLANK($C348),"",IF($BK348&lt;&gt;Constants!$B$12,"",IF(COUNT($CS348:$CU348)=0,"",MATCH($CV348,$CS348:$CU348,0))))</f>
        <v/>
      </c>
      <c r="DM348" s="80" t="str">
        <f aca="false">IF(ISNUMBER($DL348),CHOOSE($DL348,$BR348,$CB348,$CM348),"")</f>
        <v/>
      </c>
      <c r="DN348" s="80" t="str">
        <f aca="false">IF(ISNUMBER($DL348),CHOOSE($DL348,$BT348,$CD348,$CO348),"")</f>
        <v/>
      </c>
      <c r="DO348" s="80" t="str">
        <f aca="false">IF(ISNUMBER($DL348),CHOOSE($DL348,$BV348,$CF348,$CQ348),"")</f>
        <v/>
      </c>
      <c r="DP348" s="81" t="str">
        <f aca="false">IF(ISBLANK(C348),"",IF(BK348&lt;&gt;Constants!$B$12, BK348 ,CW348))</f>
        <v/>
      </c>
      <c r="DQ348" s="82" t="str">
        <f aca="false">IF(ISBLANK($C348),"",IF($BK348&lt;&gt;Constants!$B$12,$BK348,$BL348))</f>
        <v/>
      </c>
      <c r="DR348" s="82" t="str">
        <f aca="false">IF(ISBLANK(C348),"",DH348)</f>
        <v/>
      </c>
      <c r="DS348" s="82" t="str">
        <f aca="false">IF(ISBLANK(C348),"",DG348)</f>
        <v/>
      </c>
      <c r="DT348" s="83" t="str">
        <f aca="false">IF(ISBLANK(C348),
  "",
IF(DS348=Constants!$B$9,COUNTA($C$11:$C510)+2,IF(DS348=Constants!$B$10,COUNTA($C$11:$C510)+1,IF(DS348=Constants!$B$11,COUNTA($C$11:$C510),DS348))))</f>
        <v/>
      </c>
      <c r="DU348" s="3"/>
      <c r="DV348" s="84" t="n">
        <f aca="false">IF(OR(ISNUMBER(DS348),DS348="DQ",DS348="P",DS348="NS"),
    1,
    0
)</f>
        <v>0</v>
      </c>
      <c r="DW348" s="84" t="n">
        <v>338</v>
      </c>
      <c r="DX348" s="84" t="str">
        <f aca="false">IF(ISBLANK($C348),"",IF(ISNUMBER(DT348),DT348+ROW($B348)/1000,""))</f>
        <v/>
      </c>
      <c r="DY348" s="84" t="str">
        <f aca="false">IF(ISNUMBER(DX348), RANK(DX348,DX$11:DX$510,1), "")</f>
        <v/>
      </c>
      <c r="DZ348" s="84" t="str">
        <f aca="false">IF(ISBLANK($C348),
    "",
    $B348
)</f>
        <v/>
      </c>
      <c r="EA348" s="84" t="str">
        <f aca="false">IF(ISBLANK($C348),
    "",
    $C348
)</f>
        <v/>
      </c>
      <c r="EB348" s="84" t="str">
        <f aca="false">IF(ISBLANK($C348),
    "",
    $D348
)</f>
        <v/>
      </c>
      <c r="EC348" s="84" t="str">
        <f aca="false">IF(ISBLANK($C348),"",$DQ348)</f>
        <v/>
      </c>
      <c r="ED348" s="86" t="str">
        <f aca="false">DP348</f>
        <v/>
      </c>
      <c r="EE348" s="84" t="str">
        <f aca="false">IF(ISBLANK($C348),
    "",
    DS348
)</f>
        <v/>
      </c>
      <c r="EF348" s="87" t="str">
        <f aca="false">IF(DW348&gt;DV$10,
    "",
    VLOOKUP(DW348,DY$11:EE846,7,FALSE())
)</f>
        <v/>
      </c>
      <c r="EG348" s="88" t="str">
        <f aca="false">IF(DW348&gt;DV$10,
    "",
    VLOOKUP(DW348,DY$11:EE846,2,FALSE())
)</f>
        <v/>
      </c>
      <c r="EH348" s="88" t="str">
        <f aca="false">IF(DW348&gt;DV$10,
    "",
    VLOOKUP(DW348,DY$11:EE846,3,FALSE())
)</f>
        <v/>
      </c>
      <c r="EI348" s="88" t="str">
        <f aca="false">IF(DW348&gt;DV$10,
    "",
    VLOOKUP(DW348,DY$11:EE846,4,FALSE())
)</f>
        <v/>
      </c>
      <c r="EJ348" s="89" t="str">
        <f aca="false">IF(DW348&gt;DV$10,
    "",
    VLOOKUP(DW348,DY$11:EE846,6,FALSE())
)</f>
        <v/>
      </c>
      <c r="EK348" s="59"/>
    </row>
    <row r="349" customFormat="false" ht="15.75" hidden="false" customHeight="false" outlineLevel="0" collapsed="false">
      <c r="A349" s="3"/>
      <c r="B349" s="155"/>
      <c r="C349" s="156"/>
      <c r="D349" s="96"/>
      <c r="E349" s="157"/>
      <c r="F349" s="148"/>
      <c r="G349" s="148"/>
      <c r="H349" s="149"/>
      <c r="I349" s="150"/>
      <c r="J349" s="151"/>
      <c r="K349" s="151"/>
      <c r="L349" s="151"/>
      <c r="M349" s="151"/>
      <c r="N349" s="152"/>
      <c r="O349" s="103"/>
      <c r="P349" s="148"/>
      <c r="Q349" s="149"/>
      <c r="R349" s="150"/>
      <c r="S349" s="151"/>
      <c r="T349" s="151"/>
      <c r="U349" s="151"/>
      <c r="V349" s="151"/>
      <c r="W349" s="152"/>
      <c r="X349" s="103"/>
      <c r="Y349" s="148"/>
      <c r="Z349" s="149"/>
      <c r="AA349" s="150"/>
      <c r="AB349" s="151"/>
      <c r="AC349" s="151"/>
      <c r="AD349" s="151"/>
      <c r="AE349" s="151"/>
      <c r="AF349" s="152"/>
      <c r="AG349" s="104"/>
      <c r="AH349" s="150"/>
      <c r="AI349" s="73"/>
      <c r="AJ349" s="73" t="str">
        <f aca="false">IF(ISBLANK($C349),
  "",
IF(E349=Constants!$B$7,
  TRUE(),
IF(E349=Constants!$B$8,
  FALSE(),
  TRUE()
)))</f>
        <v/>
      </c>
      <c r="AK349" s="74" t="str">
        <f aca="false">IF(ISBLANK($C349),"",IF(F349=Constants!$B$8,FALSE(),TRUE()))</f>
        <v/>
      </c>
      <c r="AL349" s="74" t="str">
        <f aca="false">IF(ISBLANK($C349),"",COUNTA($G349:$O349)&gt;0)</f>
        <v/>
      </c>
      <c r="AM349" s="74" t="str">
        <f aca="false">IF(OR(ISBLANK($C349),$AL349&lt;&gt;TRUE()),"",IF(ISBLANK(G349),Constants!$B$27,MAX(0,G349)))</f>
        <v/>
      </c>
      <c r="AN349" s="74" t="str">
        <f aca="false">IF(OR(ISBLANK($C349),$AL349&lt;&gt;TRUE()),"",IF(ISBLANK(H349),Constants!$B$28,MAX(0,H349)))</f>
        <v/>
      </c>
      <c r="AO349" s="74" t="str">
        <f aca="false">IF(OR(ISBLANK($C349),$AL349&lt;&gt;TRUE()),"",IF(J349=Constants!$B$7,TRUE(),IF(J349=Constants!$B$8,FALSE(),TRUE())))</f>
        <v/>
      </c>
      <c r="AP349" s="74" t="str">
        <f aca="false">IF(OR(ISBLANK($C349),$AL349&lt;&gt;TRUE()),"",IF(I349=Constants!$B$7,TRUE(),IF(I349=Constants!$B$8,FALSE(),TRUE())))</f>
        <v/>
      </c>
      <c r="AQ349" s="74" t="str">
        <f aca="false">IF(OR(ISBLANK($C349),$AL349&lt;&gt;TRUE()),"",IF(K349=Constants!$B$33,TRUE(),IF(K349=Constants!$B$34,FALSE(),IF(AND(ISNUMBER(O349),OR(ISBLANK(N349),N349=0)),TRUE(),IF(AND(ISBLANK(O349),ISNUMBER(N349),N349&lt;&gt;0),FALSE(),"")))))</f>
        <v/>
      </c>
      <c r="AR349" s="74" t="str">
        <f aca="false">IF(OR(ISBLANK($C349),$AL349&lt;&gt;TRUE()),"",IF(ISBLANK(L349),Constants!$B$35,MAX(0,MIN(Constants!$B$31,L349))))</f>
        <v/>
      </c>
      <c r="AS349" s="74" t="str">
        <f aca="false">IF(OR(ISBLANK($C349),$AL349&lt;&gt;TRUE()),"",IF(ISBLANK(M349),Constants!$B$35,MAX(0,MIN(Constants!$B$32,M349))))</f>
        <v/>
      </c>
      <c r="AT349" s="74" t="str">
        <f aca="false">IF(ISBLANK($C349),"",COUNTA($P349:$X349)&gt;0)</f>
        <v/>
      </c>
      <c r="AU349" s="74" t="str">
        <f aca="false">IF(OR(ISBLANK($C349),$AT349&lt;&gt;TRUE()),"",IF(ISBLANK(P349),Constants!$B$27,MAX(0,P349)))</f>
        <v/>
      </c>
      <c r="AV349" s="74" t="str">
        <f aca="false">IF(OR(ISBLANK($C349),$AT349&lt;&gt;TRUE()),"",IF(ISBLANK(Q349),Constants!$B$28,MAX(0,Q349)))</f>
        <v/>
      </c>
      <c r="AW349" s="74" t="str">
        <f aca="false">IF(OR(ISBLANK($C349),$AT349&lt;&gt;TRUE()),"",IF(S349=Constants!$B$7,TRUE(),IF(S349=Constants!$B$8,FALSE(),TRUE())))</f>
        <v/>
      </c>
      <c r="AX349" s="74" t="str">
        <f aca="false">IF(OR(ISBLANK($C349),$AT349&lt;&gt;TRUE()),"",IF(R349=Constants!$B$7,TRUE(),IF(R349=Constants!$B$8,FALSE(),TRUE())))</f>
        <v/>
      </c>
      <c r="AY349" s="74" t="str">
        <f aca="false">IF(OR(ISBLANK($C349),$AT349&lt;&gt;TRUE()),"",IF(T349=Constants!$B$33,TRUE(),IF(T349=Constants!$B$34,FALSE(),IF(AND(ISNUMBER(X349),OR(ISBLANK(W349),W349=0)),TRUE(),IF(AND(ISBLANK(X349),ISNUMBER(W349),W349&lt;&gt;0),FALSE(),"")))))</f>
        <v/>
      </c>
      <c r="AZ349" s="74" t="str">
        <f aca="false">IF(OR(ISBLANK($C349),$AT349&lt;&gt;TRUE()),"",IF(ISBLANK(U349),Constants!$B$35,MAX(0,MIN(Constants!$B$31,U349))))</f>
        <v/>
      </c>
      <c r="BA349" s="74" t="str">
        <f aca="false">IF(OR(ISBLANK($C349),$AT349&lt;&gt;TRUE()),"",IF(ISBLANK(V349),Constants!$B$35,MAX(0,MIN(Constants!$B$32,V349))))</f>
        <v/>
      </c>
      <c r="BB349" s="74" t="str">
        <f aca="false">IF(ISBLANK($C349),"",COUNTA($Y349:$AG349)&gt;0)</f>
        <v/>
      </c>
      <c r="BC349" s="74" t="str">
        <f aca="false">IF(OR(ISBLANK($C349),$BB349&lt;&gt;TRUE()),"",IF(ISBLANK(Y349),Constants!$B$27,MAX(0,Y349)))</f>
        <v/>
      </c>
      <c r="BD349" s="74" t="str">
        <f aca="false">IF(OR(ISBLANK($C349),$BB349&lt;&gt;TRUE()),"",IF(ISBLANK(Z349),Constants!$B$28,MAX(0,Z349)))</f>
        <v/>
      </c>
      <c r="BE349" s="74" t="str">
        <f aca="false">IF(OR(ISBLANK($C349),$BB349&lt;&gt;TRUE()),"",IF(AB349=Constants!$B$7,TRUE(),IF(AB349=Constants!$B$8,FALSE(),TRUE())))</f>
        <v/>
      </c>
      <c r="BF349" s="74" t="str">
        <f aca="false">IF(OR(ISBLANK($C349),$BB349&lt;&gt;TRUE()),"",IF(AA349=Constants!$B$7,TRUE(),IF(AA349=Constants!$B$8,FALSE(),TRUE())))</f>
        <v/>
      </c>
      <c r="BG349" s="74" t="str">
        <f aca="false">IF(OR(ISBLANK($C349),$BB349&lt;&gt;TRUE()),"",IF(AC349=Constants!$B$33,TRUE(),IF(AC349=Constants!$B$34,FALSE(),IF(AND(ISNUMBER(AG349),OR(ISBLANK(AF349),AF349=0)),TRUE(),IF(AND(ISBLANK(AG349),ISNUMBER(AF349),AF349&lt;&gt;0),FALSE(),"")))))</f>
        <v/>
      </c>
      <c r="BH349" s="74" t="str">
        <f aca="false">IF(OR(ISBLANK($C349),$BB349&lt;&gt;TRUE()),"",IF(ISBLANK(AD349),Constants!$B$35,MAX(0,MIN(Constants!$B$31,AD349))))</f>
        <v/>
      </c>
      <c r="BI349" s="74" t="str">
        <f aca="false">IF(OR(ISBLANK($C349),$BB349&lt;&gt;TRUE()),"",IF(ISBLANK(AE349),Constants!$B$35,MAX(0,MIN(Constants!$B$32,AE349))))</f>
        <v/>
      </c>
      <c r="BJ349" s="75" t="str">
        <f aca="false">IF(ISBLANK($C349),
  "",
IF(AH349=Constants!$B$7,
  TRUE(),
IF(AH349=Constants!$B$8,
  FALSE(),
  FALSE()
)))</f>
        <v/>
      </c>
      <c r="BK349" s="74" t="str">
        <f aca="false">IF(ISBLANK($C349),"",IF($BJ349,Constants!$B$9,IF(COUNTA($E349:$AH349)=0,Constants!$B$10,IF(NOT($AK349),Constants!$B$11,IF(AND(NOT(ISNUMBER($BM349)),COUNTA($O349,$X349,$AG349)&gt;0),Constants!$B$13,Constants!$B$12)))))</f>
        <v/>
      </c>
      <c r="BL349" s="74" t="str">
        <f aca="false">IF(ISBLANK($C349),"",IF($BK349&lt;&gt;Constants!$B$12,$BK349,Constants!$B$4))</f>
        <v/>
      </c>
      <c r="BM349" s="73" t="str">
        <f aca="false">IF(OR(ISBLANK($D$8), NOT(ISNUMBER($D$8))), Constants!$B$17,$D$8)</f>
        <v>ERROR: Set Target Time in cell D8</v>
      </c>
      <c r="BN349" s="73" t="str">
        <f aca="false">IF(OR($BK349&lt;&gt;Constants!$B$12,$AL349&lt;&gt;TRUE()),"",IF(NOT($AO349),TRUE(),IF($AQ349="","",$AQ349)))</f>
        <v/>
      </c>
      <c r="BO349" s="74" t="b">
        <f aca="false">IF(BN349="",FALSE(),IF(NOT($AO349),TRUE(),IF($AQ349,ISNUMBER(O349),ISNUMBER(N349))))</f>
        <v>0</v>
      </c>
      <c r="BP349" s="76" t="str">
        <f aca="false">IF(BO349,IF($AJ349,1,Constants!$B$22)*POWER(Constants!$B$23,MAX($AM349,0))*POWER(Constants!$B$24,MAX($AN349,0)),"")</f>
        <v/>
      </c>
      <c r="BQ349" s="74" t="str">
        <f aca="false">IF(OR($BK349&lt;&gt;Constants!$B$12,NOT($BO349)),"",IF(NOT($AO349),0,Constants!$B$19*IF($AQ349,1,MAX(0,MIN(1,(Constants!$B$20-N349)/Constants!$B$20)))))</f>
        <v/>
      </c>
      <c r="BR349" s="74" t="str">
        <f aca="false">IF(BQ349="","",BQ349*IF($AP349,1,Constants!$B$25)*BP349)</f>
        <v/>
      </c>
      <c r="BS349" s="74" t="str">
        <f aca="false">IF(OR($BK349&lt;&gt;Constants!$B$12,NOT($BO349)),"",IF(NOT($AO349),0,IF(NOT($AQ349),0,MAX(0,Constants!$B$21*(1-ABS(O349-$BM349)/$BM349)))))</f>
        <v/>
      </c>
      <c r="BT349" s="74" t="str">
        <f aca="false">IF(BS349="","",BS349*BP349)</f>
        <v/>
      </c>
      <c r="BU349" s="74" t="str">
        <f aca="false">IF(OR($BK349&lt;&gt;Constants!$B$12,NOT($BO349)),"",IF(OR(NOT($AO349),NOT($AP349)),0,MIN(Constants!$B$18,(Constants!$B$29*$AR349+Constants!$B$30*$AS349)*IF($AQ349,1,MAX(0,MIN(1,(Constants!$B$20-N349)/Constants!$B$20))))))</f>
        <v/>
      </c>
      <c r="BV349" s="74" t="str">
        <f aca="false">IF(BU349="","",BU349*BP349)</f>
        <v/>
      </c>
      <c r="BW349" s="75" t="str">
        <f aca="false">IF(OR($BK349&lt;&gt;Constants!$B$12,NOT($BO349)),"",BR349+BT349+BV349)</f>
        <v/>
      </c>
      <c r="BX349" s="73" t="str">
        <f aca="false">IF(OR($BK349&lt;&gt;Constants!$B$12,$AT349&lt;&gt;TRUE()),"",IF(NOT($AW349),TRUE(),IF($AY349="","",$AY349)))</f>
        <v/>
      </c>
      <c r="BY349" s="74" t="b">
        <f aca="false">IF(BX349="",FALSE(),IF(NOT($AW349),TRUE(),IF($AY349,ISNUMBER(X349),ISNUMBER(W349))))</f>
        <v>0</v>
      </c>
      <c r="BZ349" s="76" t="str">
        <f aca="false">IF(BY349,IF($AJ349,1,Constants!$B$22)*POWER(Constants!$B$23,MAX($AU349,0))*POWER(Constants!$B$24,MAX($AV349,0)),"")</f>
        <v/>
      </c>
      <c r="CA349" s="74" t="str">
        <f aca="false">IF(OR($BK349&lt;&gt;Constants!$B$12,NOT($BY349)),"",IF(NOT($AW349),0,Constants!$B$19*IF($AY349,1,MAX(0,MIN(1,(Constants!$B$20-W349)/Constants!$B$20)))))</f>
        <v/>
      </c>
      <c r="CB349" s="74" t="str">
        <f aca="false">IF(CA349="","",CA349*IF($AX349,1,Constants!$B$25)*BZ349)</f>
        <v/>
      </c>
      <c r="CC349" s="74" t="str">
        <f aca="false">IF(OR($BK349&lt;&gt;Constants!$B$12,NOT($BY349)),"",IF(NOT($AW349),0,IF(NOT($AY349),0,MAX(0,Constants!$B$21*(1-ABS(X349-$BM349)/$BM349)))))</f>
        <v/>
      </c>
      <c r="CD349" s="74" t="str">
        <f aca="false">IF(CC349="","",CC349*BZ349)</f>
        <v/>
      </c>
      <c r="CE349" s="74" t="str">
        <f aca="false">IF(OR($BK349&lt;&gt;Constants!$B$12,NOT($BY349)),"",IF(OR(NOT($AW349),NOT($AX349)),0,MIN(Constants!$B$18,(Constants!$B$29*$AZ349+Constants!$B$30*$BA349)*IF($AY349,1,MAX(0,MIN(1,(Constants!$B$20-W349)/Constants!$B$20))))))</f>
        <v/>
      </c>
      <c r="CF349" s="74" t="str">
        <f aca="false">IF(CE349="","",CE349*BZ349)</f>
        <v/>
      </c>
      <c r="CG349" s="75" t="str">
        <f aca="false">IF(OR($BK349&lt;&gt;Constants!$B$12,NOT($BY349)),"",CB349+CD349+CF349)</f>
        <v/>
      </c>
      <c r="CH349" s="73" t="b">
        <f aca="false">IF(OR(BN349="",BX349=""),TRUE(),BN349&lt;&gt;BX349)</f>
        <v>1</v>
      </c>
      <c r="CI349" s="74" t="str">
        <f aca="false">IF(OR($BK349&lt;&gt;Constants!$B$12,$BB349&lt;&gt;TRUE(),NOT($CH349)),"",IF(NOT($BE349),TRUE(),IF($BG349="","",$BG349)))</f>
        <v/>
      </c>
      <c r="CJ349" s="74" t="b">
        <f aca="false">IF(CI349="",FALSE(),IF(NOT($BE349),TRUE(),IF($BG349,ISNUMBER(AG349),ISNUMBER(AF349))))</f>
        <v>0</v>
      </c>
      <c r="CK349" s="76" t="str">
        <f aca="false">IF(CJ349,IF($AJ349,1,Constants!$B$22)*POWER(Constants!$B$23,MAX($BC349,0))*POWER(Constants!$B$24,MAX($BD349,0)),"")</f>
        <v/>
      </c>
      <c r="CL349" s="74" t="str">
        <f aca="false">IF(OR($BK349&lt;&gt;Constants!$B$12,NOT($CJ349)),"",IF(NOT($BE349),0,Constants!$B$19*IF($BG349,1,MAX(0,MIN(1,(Constants!$B$20-AF349)/Constants!$B$20)))))</f>
        <v/>
      </c>
      <c r="CM349" s="74" t="str">
        <f aca="false">IF(CL349="","",CL349*IF($BF349,1,Constants!$B$25)*CK349)</f>
        <v/>
      </c>
      <c r="CN349" s="74" t="str">
        <f aca="false">IF(OR($BK349&lt;&gt;Constants!$B$12,NOT($CJ349)),"",IF(NOT($BE349),0,IF(NOT($BG349),0,MAX(0,Constants!$B$21*(1-ABS(AG349-$BM349)/$BM349)))))</f>
        <v/>
      </c>
      <c r="CO349" s="74" t="str">
        <f aca="false">IF(CN349="","",CN349*CK349)</f>
        <v/>
      </c>
      <c r="CP349" s="74" t="str">
        <f aca="false">IF(OR($BK349&lt;&gt;Constants!$B$12,NOT($CJ349)),"",IF(OR(NOT($BE349),NOT($BF349)),0,MIN(Constants!$B$18,(Constants!$B$29*$BH349+Constants!$B$30*$BI349)*IF($BG349,1,MAX(0,MIN(1,(Constants!$B$20-AF349)/Constants!$B$20))))))</f>
        <v/>
      </c>
      <c r="CQ349" s="74" t="str">
        <f aca="false">IF(CP349="","",CP349*CK349)</f>
        <v/>
      </c>
      <c r="CR349" s="75" t="str">
        <f aca="false">IF(OR($BK349&lt;&gt;Constants!$B$12,NOT($CJ349)),"",CM349+CO349+CQ349)</f>
        <v/>
      </c>
      <c r="CS349" s="73" t="str">
        <f aca="false">IF(OR($BK349&lt;&gt;Constants!$B$12,ISBLANK($C349)),"",BW349)</f>
        <v/>
      </c>
      <c r="CT349" s="74" t="str">
        <f aca="false">IF(OR($BK349&lt;&gt;Constants!$B$12,ISBLANK($C349)),"",CG349)</f>
        <v/>
      </c>
      <c r="CU349" s="75" t="str">
        <f aca="false">IF(OR($BK349&lt;&gt;Constants!$B$12,ISBLANK($C349)),"",CR349)</f>
        <v/>
      </c>
      <c r="CV349" s="74" t="str">
        <f aca="false">IF(OR($BK349&lt;&gt;Constants!$B$12,ISBLANK($C349)),"",IF(COUNT(CS349:CU349)=0,0,MAX(CS349:CU349)))</f>
        <v/>
      </c>
      <c r="CW349" s="74" t="str">
        <f aca="false">IF($BK349&lt;&gt;Constants!$B$12,"",CV349)</f>
        <v/>
      </c>
      <c r="CX349" s="74" t="str">
        <f aca="false">IF(ISNUMBER(CW349), RANK(CW349,$CW$11:$CW$510), "")</f>
        <v/>
      </c>
      <c r="CY349" s="73" t="str">
        <f aca="false">IF(OR($BK349&lt;&gt;Constants!$B$12,ISBLANK($C349)),"",MAX(BT349,CD349,CO349))</f>
        <v/>
      </c>
      <c r="CZ349" s="74" t="str">
        <f aca="false">IF(ISNUMBER(CY349), RANK(CY349,CY$11:CY$510), "")</f>
        <v/>
      </c>
      <c r="DA349" s="74" t="str">
        <f aca="false">IF(OR($BK349&lt;&gt;Constants!$B$12,ISBLANK($C349)),"",MAX(AM349,AU349,IF($CH349,BC349,0)))</f>
        <v/>
      </c>
      <c r="DB349" s="74" t="str">
        <f aca="false">IF(ISNUMBER(DA349), RANK(DA349,DA$11:DA$510,1), "")</f>
        <v/>
      </c>
      <c r="DC349" s="74" t="str">
        <f aca="false">IF(OR($BK349&lt;&gt;Constants!$B$12,ISBLANK($C349)),"",MAX(BV349,CF349,CQ349))</f>
        <v/>
      </c>
      <c r="DD349" s="74" t="str">
        <f aca="false">IF(ISNUMBER(DC349),RANK(DC349,DC$11:DC$510),"")</f>
        <v/>
      </c>
      <c r="DE349" s="77" t="str">
        <f aca="false">IFERROR(IF(OR($BK349&lt;&gt;Constants!$B$12, ISBLANK($C349)),"",LARGE(CS349:CU349,2)), 0)</f>
        <v/>
      </c>
      <c r="DF349" s="75" t="str">
        <f aca="false">IF(ISNUMBER(DE349), RANK(DE349,DE$11:DE$510), "")</f>
        <v/>
      </c>
      <c r="DG349" s="74" t="str">
        <f aca="false">IF(ISBLANK($C349),"",IF(BK349=Constants!$B$12,RANK($CX349, $CX$11:$CX$510, 1)+
SUMPRODUCT(--($CX$11:$CX$510=$CX349),--($CZ349&gt;$CZ$11:$CZ$510))+
SUMPRODUCT(--($CX$11:$CX$510=$CX349),--($CZ349=$CZ$11:$CZ$510),--($DB349&gt;$DB$11:$DB$510))+
SUMPRODUCT(--($CX$11:$CX$510=$CX349),--($CZ349=$CZ$11:$CZ$510),--($DB349=$DB$11:$DB$510), --($DD349&gt;$DD$11:$DD$510))+
SUMPRODUCT(--($CX$11:$CX$510=$CX349),--($CZ349=$CZ$11:$CZ$510),--($DB349=$DB$11:$DB$510), --($DD349=$DD$11:$DD$510), --($DF349&gt;$DF$11:$DF$510))
,BK349)
)</f>
        <v/>
      </c>
      <c r="DH349" s="74" t="str">
        <f aca="false">IF(ISBLANK(C349),"",IF(BK349&lt;&gt;Constants!$B$12, BK349, CX349-DG349))</f>
        <v/>
      </c>
      <c r="DI349" s="75"/>
      <c r="DJ349" s="78"/>
      <c r="DK349" s="79" t="str">
        <f aca="false">IF(ISBLANK($C349),"",IF($BK349=Constants!$B$13,$BM349,""))</f>
        <v/>
      </c>
      <c r="DL349" s="78" t="str">
        <f aca="false">IF(ISBLANK($C349),"",IF($BK349&lt;&gt;Constants!$B$12,"",IF(COUNT($CS349:$CU349)=0,"",MATCH($CV349,$CS349:$CU349,0))))</f>
        <v/>
      </c>
      <c r="DM349" s="80" t="str">
        <f aca="false">IF(ISNUMBER($DL349),CHOOSE($DL349,$BR349,$CB349,$CM349),"")</f>
        <v/>
      </c>
      <c r="DN349" s="80" t="str">
        <f aca="false">IF(ISNUMBER($DL349),CHOOSE($DL349,$BT349,$CD349,$CO349),"")</f>
        <v/>
      </c>
      <c r="DO349" s="80" t="str">
        <f aca="false">IF(ISNUMBER($DL349),CHOOSE($DL349,$BV349,$CF349,$CQ349),"")</f>
        <v/>
      </c>
      <c r="DP349" s="81" t="str">
        <f aca="false">IF(ISBLANK(C349),"",IF(BK349&lt;&gt;Constants!$B$12, BK349 ,CW349))</f>
        <v/>
      </c>
      <c r="DQ349" s="82" t="str">
        <f aca="false">IF(ISBLANK($C349),"",IF($BK349&lt;&gt;Constants!$B$12,$BK349,$BL349))</f>
        <v/>
      </c>
      <c r="DR349" s="82" t="str">
        <f aca="false">IF(ISBLANK(C349),"",DH349)</f>
        <v/>
      </c>
      <c r="DS349" s="82" t="str">
        <f aca="false">IF(ISBLANK(C349),"",DG349)</f>
        <v/>
      </c>
      <c r="DT349" s="83" t="str">
        <f aca="false">IF(ISBLANK(C349),
  "",
IF(DS349=Constants!$B$9,COUNTA($C$11:$C510)+2,IF(DS349=Constants!$B$10,COUNTA($C$11:$C510)+1,IF(DS349=Constants!$B$11,COUNTA($C$11:$C510),DS349))))</f>
        <v/>
      </c>
      <c r="DU349" s="3"/>
      <c r="DV349" s="84" t="n">
        <f aca="false">IF(OR(ISNUMBER(DS349),DS349="DQ",DS349="P",DS349="NS"),
    1,
    0
)</f>
        <v>0</v>
      </c>
      <c r="DW349" s="84" t="n">
        <v>339</v>
      </c>
      <c r="DX349" s="84" t="str">
        <f aca="false">IF(ISBLANK($C349),"",IF(ISNUMBER(DT349),DT349+ROW($B349)/1000,""))</f>
        <v/>
      </c>
      <c r="DY349" s="84" t="str">
        <f aca="false">IF(ISNUMBER(DX349), RANK(DX349,DX$11:DX$510,1), "")</f>
        <v/>
      </c>
      <c r="DZ349" s="84" t="str">
        <f aca="false">IF(ISBLANK($C349),
    "",
    $B349
)</f>
        <v/>
      </c>
      <c r="EA349" s="84" t="str">
        <f aca="false">IF(ISBLANK($C349),
    "",
    $C349
)</f>
        <v/>
      </c>
      <c r="EB349" s="84" t="str">
        <f aca="false">IF(ISBLANK($C349),
    "",
    $D349
)</f>
        <v/>
      </c>
      <c r="EC349" s="84" t="str">
        <f aca="false">IF(ISBLANK($C349),"",$DQ349)</f>
        <v/>
      </c>
      <c r="ED349" s="86" t="str">
        <f aca="false">DP349</f>
        <v/>
      </c>
      <c r="EE349" s="84" t="str">
        <f aca="false">IF(ISBLANK($C349),
    "",
    DS349
)</f>
        <v/>
      </c>
      <c r="EF349" s="87" t="str">
        <f aca="false">IF(DW349&gt;DV$10,
    "",
    VLOOKUP(DW349,DY$11:EE847,7,FALSE())
)</f>
        <v/>
      </c>
      <c r="EG349" s="88" t="str">
        <f aca="false">IF(DW349&gt;DV$10,
    "",
    VLOOKUP(DW349,DY$11:EE847,2,FALSE())
)</f>
        <v/>
      </c>
      <c r="EH349" s="88" t="str">
        <f aca="false">IF(DW349&gt;DV$10,
    "",
    VLOOKUP(DW349,DY$11:EE847,3,FALSE())
)</f>
        <v/>
      </c>
      <c r="EI349" s="88" t="str">
        <f aca="false">IF(DW349&gt;DV$10,
    "",
    VLOOKUP(DW349,DY$11:EE847,4,FALSE())
)</f>
        <v/>
      </c>
      <c r="EJ349" s="89" t="str">
        <f aca="false">IF(DW349&gt;DV$10,
    "",
    VLOOKUP(DW349,DY$11:EE847,6,FALSE())
)</f>
        <v/>
      </c>
      <c r="EK349" s="59"/>
    </row>
    <row r="350" customFormat="false" ht="15.75" hidden="false" customHeight="false" outlineLevel="0" collapsed="false">
      <c r="A350" s="3"/>
      <c r="B350" s="153"/>
      <c r="C350" s="154"/>
      <c r="D350" s="135"/>
      <c r="E350" s="158"/>
      <c r="F350" s="137"/>
      <c r="G350" s="137"/>
      <c r="H350" s="138"/>
      <c r="I350" s="139"/>
      <c r="J350" s="140"/>
      <c r="K350" s="140"/>
      <c r="L350" s="140"/>
      <c r="M350" s="140"/>
      <c r="N350" s="141"/>
      <c r="O350" s="142"/>
      <c r="P350" s="137"/>
      <c r="Q350" s="138"/>
      <c r="R350" s="139"/>
      <c r="S350" s="140"/>
      <c r="T350" s="140"/>
      <c r="U350" s="140"/>
      <c r="V350" s="140"/>
      <c r="W350" s="141"/>
      <c r="X350" s="142"/>
      <c r="Y350" s="137"/>
      <c r="Z350" s="138"/>
      <c r="AA350" s="139"/>
      <c r="AB350" s="140"/>
      <c r="AC350" s="140"/>
      <c r="AD350" s="140"/>
      <c r="AE350" s="140"/>
      <c r="AF350" s="141"/>
      <c r="AG350" s="143"/>
      <c r="AH350" s="139"/>
      <c r="AI350" s="116"/>
      <c r="AJ350" s="116" t="str">
        <f aca="false">IF(ISBLANK($C350),
  "",
IF(E350=Constants!$B$7,
  TRUE(),
IF(E350=Constants!$B$8,
  FALSE(),
  TRUE()
)))</f>
        <v/>
      </c>
      <c r="AK350" s="117" t="str">
        <f aca="false">IF(ISBLANK($C350),"",IF(F350=Constants!$B$8,FALSE(),TRUE()))</f>
        <v/>
      </c>
      <c r="AL350" s="117" t="str">
        <f aca="false">IF(ISBLANK($C350),"",COUNTA($G350:$O350)&gt;0)</f>
        <v/>
      </c>
      <c r="AM350" s="117" t="str">
        <f aca="false">IF(OR(ISBLANK($C350),$AL350&lt;&gt;TRUE()),"",IF(ISBLANK(G350),Constants!$B$27,MAX(0,G350)))</f>
        <v/>
      </c>
      <c r="AN350" s="117" t="str">
        <f aca="false">IF(OR(ISBLANK($C350),$AL350&lt;&gt;TRUE()),"",IF(ISBLANK(H350),Constants!$B$28,MAX(0,H350)))</f>
        <v/>
      </c>
      <c r="AO350" s="117" t="str">
        <f aca="false">IF(OR(ISBLANK($C350),$AL350&lt;&gt;TRUE()),"",IF(J350=Constants!$B$7,TRUE(),IF(J350=Constants!$B$8,FALSE(),TRUE())))</f>
        <v/>
      </c>
      <c r="AP350" s="117" t="str">
        <f aca="false">IF(OR(ISBLANK($C350),$AL350&lt;&gt;TRUE()),"",IF(I350=Constants!$B$7,TRUE(),IF(I350=Constants!$B$8,FALSE(),TRUE())))</f>
        <v/>
      </c>
      <c r="AQ350" s="117" t="str">
        <f aca="false">IF(OR(ISBLANK($C350),$AL350&lt;&gt;TRUE()),"",IF(K350=Constants!$B$33,TRUE(),IF(K350=Constants!$B$34,FALSE(),IF(AND(ISNUMBER(O350),OR(ISBLANK(N350),N350=0)),TRUE(),IF(AND(ISBLANK(O350),ISNUMBER(N350),N350&lt;&gt;0),FALSE(),"")))))</f>
        <v/>
      </c>
      <c r="AR350" s="117" t="str">
        <f aca="false">IF(OR(ISBLANK($C350),$AL350&lt;&gt;TRUE()),"",IF(ISBLANK(L350),Constants!$B$35,MAX(0,MIN(Constants!$B$31,L350))))</f>
        <v/>
      </c>
      <c r="AS350" s="117" t="str">
        <f aca="false">IF(OR(ISBLANK($C350),$AL350&lt;&gt;TRUE()),"",IF(ISBLANK(M350),Constants!$B$35,MAX(0,MIN(Constants!$B$32,M350))))</f>
        <v/>
      </c>
      <c r="AT350" s="117" t="str">
        <f aca="false">IF(ISBLANK($C350),"",COUNTA($P350:$X350)&gt;0)</f>
        <v/>
      </c>
      <c r="AU350" s="117" t="str">
        <f aca="false">IF(OR(ISBLANK($C350),$AT350&lt;&gt;TRUE()),"",IF(ISBLANK(P350),Constants!$B$27,MAX(0,P350)))</f>
        <v/>
      </c>
      <c r="AV350" s="117" t="str">
        <f aca="false">IF(OR(ISBLANK($C350),$AT350&lt;&gt;TRUE()),"",IF(ISBLANK(Q350),Constants!$B$28,MAX(0,Q350)))</f>
        <v/>
      </c>
      <c r="AW350" s="117" t="str">
        <f aca="false">IF(OR(ISBLANK($C350),$AT350&lt;&gt;TRUE()),"",IF(S350=Constants!$B$7,TRUE(),IF(S350=Constants!$B$8,FALSE(),TRUE())))</f>
        <v/>
      </c>
      <c r="AX350" s="117" t="str">
        <f aca="false">IF(OR(ISBLANK($C350),$AT350&lt;&gt;TRUE()),"",IF(R350=Constants!$B$7,TRUE(),IF(R350=Constants!$B$8,FALSE(),TRUE())))</f>
        <v/>
      </c>
      <c r="AY350" s="117" t="str">
        <f aca="false">IF(OR(ISBLANK($C350),$AT350&lt;&gt;TRUE()),"",IF(T350=Constants!$B$33,TRUE(),IF(T350=Constants!$B$34,FALSE(),IF(AND(ISNUMBER(X350),OR(ISBLANK(W350),W350=0)),TRUE(),IF(AND(ISBLANK(X350),ISNUMBER(W350),W350&lt;&gt;0),FALSE(),"")))))</f>
        <v/>
      </c>
      <c r="AZ350" s="117" t="str">
        <f aca="false">IF(OR(ISBLANK($C350),$AT350&lt;&gt;TRUE()),"",IF(ISBLANK(U350),Constants!$B$35,MAX(0,MIN(Constants!$B$31,U350))))</f>
        <v/>
      </c>
      <c r="BA350" s="117" t="str">
        <f aca="false">IF(OR(ISBLANK($C350),$AT350&lt;&gt;TRUE()),"",IF(ISBLANK(V350),Constants!$B$35,MAX(0,MIN(Constants!$B$32,V350))))</f>
        <v/>
      </c>
      <c r="BB350" s="117" t="str">
        <f aca="false">IF(ISBLANK($C350),"",COUNTA($Y350:$AG350)&gt;0)</f>
        <v/>
      </c>
      <c r="BC350" s="117" t="str">
        <f aca="false">IF(OR(ISBLANK($C350),$BB350&lt;&gt;TRUE()),"",IF(ISBLANK(Y350),Constants!$B$27,MAX(0,Y350)))</f>
        <v/>
      </c>
      <c r="BD350" s="117" t="str">
        <f aca="false">IF(OR(ISBLANK($C350),$BB350&lt;&gt;TRUE()),"",IF(ISBLANK(Z350),Constants!$B$28,MAX(0,Z350)))</f>
        <v/>
      </c>
      <c r="BE350" s="117" t="str">
        <f aca="false">IF(OR(ISBLANK($C350),$BB350&lt;&gt;TRUE()),"",IF(AB350=Constants!$B$7,TRUE(),IF(AB350=Constants!$B$8,FALSE(),TRUE())))</f>
        <v/>
      </c>
      <c r="BF350" s="117" t="str">
        <f aca="false">IF(OR(ISBLANK($C350),$BB350&lt;&gt;TRUE()),"",IF(AA350=Constants!$B$7,TRUE(),IF(AA350=Constants!$B$8,FALSE(),TRUE())))</f>
        <v/>
      </c>
      <c r="BG350" s="117" t="str">
        <f aca="false">IF(OR(ISBLANK($C350),$BB350&lt;&gt;TRUE()),"",IF(AC350=Constants!$B$33,TRUE(),IF(AC350=Constants!$B$34,FALSE(),IF(AND(ISNUMBER(AG350),OR(ISBLANK(AF350),AF350=0)),TRUE(),IF(AND(ISBLANK(AG350),ISNUMBER(AF350),AF350&lt;&gt;0),FALSE(),"")))))</f>
        <v/>
      </c>
      <c r="BH350" s="117" t="str">
        <f aca="false">IF(OR(ISBLANK($C350),$BB350&lt;&gt;TRUE()),"",IF(ISBLANK(AD350),Constants!$B$35,MAX(0,MIN(Constants!$B$31,AD350))))</f>
        <v/>
      </c>
      <c r="BI350" s="117" t="str">
        <f aca="false">IF(OR(ISBLANK($C350),$BB350&lt;&gt;TRUE()),"",IF(ISBLANK(AE350),Constants!$B$35,MAX(0,MIN(Constants!$B$32,AE350))))</f>
        <v/>
      </c>
      <c r="BJ350" s="118" t="str">
        <f aca="false">IF(ISBLANK($C350),
  "",
IF(AH350=Constants!$B$7,
  TRUE(),
IF(AH350=Constants!$B$8,
  FALSE(),
  FALSE()
)))</f>
        <v/>
      </c>
      <c r="BK350" s="117" t="str">
        <f aca="false">IF(ISBLANK($C350),"",IF($BJ350,Constants!$B$9,IF(COUNTA($E350:$AH350)=0,Constants!$B$10,IF(NOT($AK350),Constants!$B$11,IF(AND(NOT(ISNUMBER($BM350)),COUNTA($O350,$X350,$AG350)&gt;0),Constants!$B$13,Constants!$B$12)))))</f>
        <v/>
      </c>
      <c r="BL350" s="117" t="str">
        <f aca="false">IF(ISBLANK($C350),"",IF($BK350&lt;&gt;Constants!$B$12,$BK350,Constants!$B$4))</f>
        <v/>
      </c>
      <c r="BM350" s="116" t="str">
        <f aca="false">IF(OR(ISBLANK($D$8), NOT(ISNUMBER($D$8))), Constants!$B$17,$D$8)</f>
        <v>ERROR: Set Target Time in cell D8</v>
      </c>
      <c r="BN350" s="119" t="str">
        <f aca="false">IF(OR($BK350&lt;&gt;Constants!$B$12,$AL350&lt;&gt;TRUE()),"",IF(NOT($AO350),TRUE(),IF($AQ350="","",$AQ350)))</f>
        <v/>
      </c>
      <c r="BO350" s="120" t="n">
        <f aca="false">IF(BN350="",FALSE(),IF(NOT($AO350),TRUE(),IF($AQ350,ISNUMBER(O350),ISNUMBER(N350))))</f>
        <v>0</v>
      </c>
      <c r="BP350" s="121" t="str">
        <f aca="false">IF(BO350,IF($AJ350,1,Constants!$B$22)*POWER(Constants!$B$23,MAX($AM350,0))*POWER(Constants!$B$24,MAX($AN350,0)),"")</f>
        <v/>
      </c>
      <c r="BQ350" s="117" t="str">
        <f aca="false">IF(OR($BK350&lt;&gt;Constants!$B$12,NOT($BO350)),"",IF(NOT($AO350),0,Constants!$B$19*IF($AQ350,1,MAX(0,MIN(1,(Constants!$B$20-N350)/Constants!$B$20)))))</f>
        <v/>
      </c>
      <c r="BR350" s="117" t="str">
        <f aca="false">IF(BQ350="","",BQ350*IF($AP350,1,Constants!$B$25)*BP350)</f>
        <v/>
      </c>
      <c r="BS350" s="117" t="str">
        <f aca="false">IF(OR($BK350&lt;&gt;Constants!$B$12,NOT($BO350)),"",IF(NOT($AO350),0,IF(NOT($AQ350),0,MAX(0,Constants!$B$21*(1-ABS(O350-$BM350)/$BM350)))))</f>
        <v/>
      </c>
      <c r="BT350" s="117" t="str">
        <f aca="false">IF(BS350="","",BS350*BP350)</f>
        <v/>
      </c>
      <c r="BU350" s="117" t="str">
        <f aca="false">IF(OR($BK350&lt;&gt;Constants!$B$12,NOT($BO350)),"",IF(OR(NOT($AO350),NOT($AP350)),0,MIN(Constants!$B$18,(Constants!$B$29*$AR350+Constants!$B$30*$AS350)*IF($AQ350,1,MAX(0,MIN(1,(Constants!$B$20-N350)/Constants!$B$20))))))</f>
        <v/>
      </c>
      <c r="BV350" s="117" t="str">
        <f aca="false">IF(BU350="","",BU350*BP350)</f>
        <v/>
      </c>
      <c r="BW350" s="122" t="str">
        <f aca="false">IF(OR($BK350&lt;&gt;Constants!$B$12,NOT($BO350)),"",BR350+BT350+BV350)</f>
        <v/>
      </c>
      <c r="BX350" s="119" t="str">
        <f aca="false">IF(OR($BK350&lt;&gt;Constants!$B$12,$AT350&lt;&gt;TRUE()),"",IF(NOT($AW350),TRUE(),IF($AY350="","",$AY350)))</f>
        <v/>
      </c>
      <c r="BY350" s="120" t="n">
        <f aca="false">IF(BX350="",FALSE(),IF(NOT($AW350),TRUE(),IF($AY350,ISNUMBER(X350),ISNUMBER(W350))))</f>
        <v>0</v>
      </c>
      <c r="BZ350" s="121" t="str">
        <f aca="false">IF(BY350,IF($AJ350,1,Constants!$B$22)*POWER(Constants!$B$23,MAX($AU350,0))*POWER(Constants!$B$24,MAX($AV350,0)),"")</f>
        <v/>
      </c>
      <c r="CA350" s="117" t="str">
        <f aca="false">IF(OR($BK350&lt;&gt;Constants!$B$12,NOT($BY350)),"",IF(NOT($AW350),0,Constants!$B$19*IF($AY350,1,MAX(0,MIN(1,(Constants!$B$20-W350)/Constants!$B$20)))))</f>
        <v/>
      </c>
      <c r="CB350" s="117" t="str">
        <f aca="false">IF(CA350="","",CA350*IF($AX350,1,Constants!$B$25)*BZ350)</f>
        <v/>
      </c>
      <c r="CC350" s="117" t="str">
        <f aca="false">IF(OR($BK350&lt;&gt;Constants!$B$12,NOT($BY350)),"",IF(NOT($AW350),0,IF(NOT($AY350),0,MAX(0,Constants!$B$21*(1-ABS(X350-$BM350)/$BM350)))))</f>
        <v/>
      </c>
      <c r="CD350" s="117" t="str">
        <f aca="false">IF(CC350="","",CC350*BZ350)</f>
        <v/>
      </c>
      <c r="CE350" s="117" t="str">
        <f aca="false">IF(OR($BK350&lt;&gt;Constants!$B$12,NOT($BY350)),"",IF(OR(NOT($AW350),NOT($AX350)),0,MIN(Constants!$B$18,(Constants!$B$29*$AZ350+Constants!$B$30*$BA350)*IF($AY350,1,MAX(0,MIN(1,(Constants!$B$20-W350)/Constants!$B$20))))))</f>
        <v/>
      </c>
      <c r="CF350" s="117" t="str">
        <f aca="false">IF(CE350="","",CE350*BZ350)</f>
        <v/>
      </c>
      <c r="CG350" s="122" t="str">
        <f aca="false">IF(OR($BK350&lt;&gt;Constants!$B$12,NOT($BY350)),"",CB350+CD350+CF350)</f>
        <v/>
      </c>
      <c r="CH350" s="119" t="n">
        <f aca="false">IF(OR(BN350="",BX350=""),TRUE(),BN350&lt;&gt;BX350)</f>
        <v>1</v>
      </c>
      <c r="CI350" s="117" t="str">
        <f aca="false">IF(OR($BK350&lt;&gt;Constants!$B$12,$BB350&lt;&gt;TRUE(),NOT($CH350)),"",IF(NOT($BE350),TRUE(),IF($BG350="","",$BG350)))</f>
        <v/>
      </c>
      <c r="CJ350" s="120" t="n">
        <f aca="false">IF(CI350="",FALSE(),IF(NOT($BE350),TRUE(),IF($BG350,ISNUMBER(AG350),ISNUMBER(AF350))))</f>
        <v>0</v>
      </c>
      <c r="CK350" s="121" t="str">
        <f aca="false">IF(CJ350,IF($AJ350,1,Constants!$B$22)*POWER(Constants!$B$23,MAX($BC350,0))*POWER(Constants!$B$24,MAX($BD350,0)),"")</f>
        <v/>
      </c>
      <c r="CL350" s="117" t="str">
        <f aca="false">IF(OR($BK350&lt;&gt;Constants!$B$12,NOT($CJ350)),"",IF(NOT($BE350),0,Constants!$B$19*IF($BG350,1,MAX(0,MIN(1,(Constants!$B$20-AF350)/Constants!$B$20)))))</f>
        <v/>
      </c>
      <c r="CM350" s="117" t="str">
        <f aca="false">IF(CL350="","",CL350*IF($BF350,1,Constants!$B$25)*CK350)</f>
        <v/>
      </c>
      <c r="CN350" s="117" t="str">
        <f aca="false">IF(OR($BK350&lt;&gt;Constants!$B$12,NOT($CJ350)),"",IF(NOT($BE350),0,IF(NOT($BG350),0,MAX(0,Constants!$B$21*(1-ABS(AG350-$BM350)/$BM350)))))</f>
        <v/>
      </c>
      <c r="CO350" s="117" t="str">
        <f aca="false">IF(CN350="","",CN350*CK350)</f>
        <v/>
      </c>
      <c r="CP350" s="117" t="str">
        <f aca="false">IF(OR($BK350&lt;&gt;Constants!$B$12,NOT($CJ350)),"",IF(OR(NOT($BE350),NOT($BF350)),0,MIN(Constants!$B$18,(Constants!$B$29*$BH350+Constants!$B$30*$BI350)*IF($BG350,1,MAX(0,MIN(1,(Constants!$B$20-AF350)/Constants!$B$20))))))</f>
        <v/>
      </c>
      <c r="CQ350" s="117" t="str">
        <f aca="false">IF(CP350="","",CP350*CK350)</f>
        <v/>
      </c>
      <c r="CR350" s="122" t="str">
        <f aca="false">IF(OR($BK350&lt;&gt;Constants!$B$12,NOT($CJ350)),"",CM350+CO350+CQ350)</f>
        <v/>
      </c>
      <c r="CS350" s="116" t="str">
        <f aca="false">IF(OR($BK350&lt;&gt;Constants!$B$12,ISBLANK($C350)),"",BW350)</f>
        <v/>
      </c>
      <c r="CT350" s="117" t="str">
        <f aca="false">IF(OR($BK350&lt;&gt;Constants!$B$12,ISBLANK($C350)),"",CG350)</f>
        <v/>
      </c>
      <c r="CU350" s="118" t="str">
        <f aca="false">IF(OR($BK350&lt;&gt;Constants!$B$12,ISBLANK($C350)),"",CR350)</f>
        <v/>
      </c>
      <c r="CV350" s="117" t="str">
        <f aca="false">IF(OR($BK350&lt;&gt;Constants!$B$12,ISBLANK($C350)),"",IF(COUNT(CS350:CU350)=0,0,MAX(CS350:CU350)))</f>
        <v/>
      </c>
      <c r="CW350" s="117" t="str">
        <f aca="false">IF($BK350&lt;&gt;Constants!$B$12,"",CV350)</f>
        <v/>
      </c>
      <c r="CX350" s="117" t="str">
        <f aca="false">IF(ISNUMBER(CW350), RANK(CW350,$CW$11:$CW$510), "")</f>
        <v/>
      </c>
      <c r="CY350" s="116" t="str">
        <f aca="false">IF(OR($BK350&lt;&gt;Constants!$B$12,ISBLANK($C350)),"",MAX(BT350,CD350,CO350))</f>
        <v/>
      </c>
      <c r="CZ350" s="117" t="str">
        <f aca="false">IF(ISNUMBER(CY350), RANK(CY350,CY$11:CY$510), "")</f>
        <v/>
      </c>
      <c r="DA350" s="117" t="str">
        <f aca="false">IF(OR($BK350&lt;&gt;Constants!$B$12,ISBLANK($C350)),"",MAX(AM350,AU350,IF($CH350,BC350,0)))</f>
        <v/>
      </c>
      <c r="DB350" s="117" t="str">
        <f aca="false">IF(ISNUMBER(DA350), RANK(DA350,DA$11:DA$510,1), "")</f>
        <v/>
      </c>
      <c r="DC350" s="117" t="str">
        <f aca="false">IF(OR($BK350&lt;&gt;Constants!$B$12,ISBLANK($C350)),"",MAX(BV350,CF350,CQ350))</f>
        <v/>
      </c>
      <c r="DD350" s="117" t="str">
        <f aca="false">IF(ISNUMBER(DC350),RANK(DC350,DC$11:DC$510),"")</f>
        <v/>
      </c>
      <c r="DE350" s="123" t="str">
        <f aca="false">IFERROR(IF(OR($BK350&lt;&gt;Constants!$B$12, ISBLANK($C350)),"",LARGE(CS350:CU350,2)), 0)</f>
        <v/>
      </c>
      <c r="DF350" s="118" t="str">
        <f aca="false">IF(ISNUMBER(DE350), RANK(DE350,DE$11:DE$510), "")</f>
        <v/>
      </c>
      <c r="DG350" s="117" t="str">
        <f aca="false">IF(ISBLANK($C350),"",IF(BK350=Constants!$B$12,RANK($CX350, $CX$11:$CX$510, 1)+
SUMPRODUCT(--($CX$11:$CX$510=$CX350),--($CZ350&gt;$CZ$11:$CZ$510))+
SUMPRODUCT(--($CX$11:$CX$510=$CX350),--($CZ350=$CZ$11:$CZ$510),--($DB350&gt;$DB$11:$DB$510))+
SUMPRODUCT(--($CX$11:$CX$510=$CX350),--($CZ350=$CZ$11:$CZ$510),--($DB350=$DB$11:$DB$510), --($DD350&gt;$DD$11:$DD$510))+
SUMPRODUCT(--($CX$11:$CX$510=$CX350),--($CZ350=$CZ$11:$CZ$510),--($DB350=$DB$11:$DB$510), --($DD350=$DD$11:$DD$510), --($DF350&gt;$DF$11:$DF$510))
,BK350)
)</f>
        <v/>
      </c>
      <c r="DH350" s="117" t="str">
        <f aca="false">IF(ISBLANK(C350),"",IF(BK350&lt;&gt;Constants!$B$12, BK350, CX350-DG350))</f>
        <v/>
      </c>
      <c r="DI350" s="118"/>
      <c r="DJ350" s="124"/>
      <c r="DK350" s="125" t="str">
        <f aca="false">IF(ISBLANK($C350),"",IF($BK350=Constants!$B$13,$BM350,""))</f>
        <v/>
      </c>
      <c r="DL350" s="124" t="str">
        <f aca="false">IF(ISBLANK($C350),"",IF($BK350&lt;&gt;Constants!$B$12,"",IF(COUNT($CS350:$CU350)=0,"",MATCH($CV350,$CS350:$CU350,0))))</f>
        <v/>
      </c>
      <c r="DM350" s="126" t="str">
        <f aca="false">IF(ISNUMBER($DL350),CHOOSE($DL350,$BR350,$CB350,$CM350),"")</f>
        <v/>
      </c>
      <c r="DN350" s="126" t="str">
        <f aca="false">IF(ISNUMBER($DL350),CHOOSE($DL350,$BT350,$CD350,$CO350),"")</f>
        <v/>
      </c>
      <c r="DO350" s="126" t="str">
        <f aca="false">IF(ISNUMBER($DL350),CHOOSE($DL350,$BV350,$CF350,$CQ350),"")</f>
        <v/>
      </c>
      <c r="DP350" s="127" t="str">
        <f aca="false">IF(ISBLANK(C350),"",IF(BK350&lt;&gt;Constants!$B$12, BK350 ,CW350))</f>
        <v/>
      </c>
      <c r="DQ350" s="128" t="str">
        <f aca="false">IF(ISBLANK($C350),"",IF($BK350&lt;&gt;Constants!$B$12,$BK350,$BL350))</f>
        <v/>
      </c>
      <c r="DR350" s="128" t="str">
        <f aca="false">IF(ISBLANK(C350),"",DH350)</f>
        <v/>
      </c>
      <c r="DS350" s="128" t="str">
        <f aca="false">IF(ISBLANK(C350),"",DG350)</f>
        <v/>
      </c>
      <c r="DT350" s="129" t="str">
        <f aca="false">IF(ISBLANK(C350),
  "",
IF(DS350=Constants!$B$9,COUNTA($C$11:$C510)+2,IF(DS350=Constants!$B$10,COUNTA($C$11:$C510)+1,IF(DS350=Constants!$B$11,COUNTA($C$11:$C510),DS350))))</f>
        <v/>
      </c>
      <c r="DU350" s="3"/>
      <c r="DV350" s="130" t="n">
        <f aca="false">IF(OR(ISNUMBER(DS350),DS350="DQ",DS350="P",DS350="NS"),
    1,
    0
)</f>
        <v>0</v>
      </c>
      <c r="DW350" s="130" t="n">
        <v>340</v>
      </c>
      <c r="DX350" s="130" t="str">
        <f aca="false">IF(ISBLANK($C350),"",IF(ISNUMBER(DT350),DT350+ROW($B350)/1000,""))</f>
        <v/>
      </c>
      <c r="DY350" s="130" t="str">
        <f aca="false">IF(ISNUMBER(DX350), RANK(DX350,DX$11:DX$510,1), "")</f>
        <v/>
      </c>
      <c r="DZ350" s="130" t="str">
        <f aca="false">IF(ISBLANK($C350),
    "",
    $B350
)</f>
        <v/>
      </c>
      <c r="EA350" s="130" t="str">
        <f aca="false">IF(ISBLANK($C350),
    "",
    $C350
)</f>
        <v/>
      </c>
      <c r="EB350" s="130" t="str">
        <f aca="false">IF(ISBLANK($C350),
    "",
    $D350
)</f>
        <v/>
      </c>
      <c r="EC350" s="130" t="str">
        <f aca="false">IF(ISBLANK($C350),"",$DQ350)</f>
        <v/>
      </c>
      <c r="ED350" s="131" t="str">
        <f aca="false">DP350</f>
        <v/>
      </c>
      <c r="EE350" s="130" t="str">
        <f aca="false">IF(ISBLANK($C350),
    "",
    DS350
)</f>
        <v/>
      </c>
      <c r="EF350" s="132" t="str">
        <f aca="false">IF(DW350&gt;DV$10,
    "",
    VLOOKUP(DW350,DY$11:EE848,7,FALSE())
)</f>
        <v/>
      </c>
      <c r="EG350" s="133" t="str">
        <f aca="false">IF(DW350&gt;DV$10,
    "",
    VLOOKUP(DW350,DY$11:EE848,2,FALSE())
)</f>
        <v/>
      </c>
      <c r="EH350" s="133" t="str">
        <f aca="false">IF(DW350&gt;DV$10,
    "",
    VLOOKUP(DW350,DY$11:EE848,3,FALSE())
)</f>
        <v/>
      </c>
      <c r="EI350" s="133" t="str">
        <f aca="false">IF(DW350&gt;DV$10,
    "",
    VLOOKUP(DW350,DY$11:EE848,4,FALSE())
)</f>
        <v/>
      </c>
      <c r="EJ350" s="134" t="str">
        <f aca="false">IF(DW350&gt;DV$10,
    "",
    VLOOKUP(DW350,DY$11:EE848,6,FALSE())
)</f>
        <v/>
      </c>
      <c r="EK350" s="59"/>
    </row>
    <row r="351" customFormat="false" ht="15.75" hidden="false" customHeight="false" outlineLevel="0" collapsed="false">
      <c r="A351" s="3"/>
      <c r="B351" s="153"/>
      <c r="C351" s="154"/>
      <c r="D351" s="135"/>
      <c r="E351" s="158"/>
      <c r="F351" s="137"/>
      <c r="G351" s="137"/>
      <c r="H351" s="138"/>
      <c r="I351" s="139"/>
      <c r="J351" s="140"/>
      <c r="K351" s="140"/>
      <c r="L351" s="140"/>
      <c r="M351" s="140"/>
      <c r="N351" s="141"/>
      <c r="O351" s="142"/>
      <c r="P351" s="137"/>
      <c r="Q351" s="138"/>
      <c r="R351" s="139"/>
      <c r="S351" s="140"/>
      <c r="T351" s="140"/>
      <c r="U351" s="140"/>
      <c r="V351" s="140"/>
      <c r="W351" s="141"/>
      <c r="X351" s="142"/>
      <c r="Y351" s="137"/>
      <c r="Z351" s="138"/>
      <c r="AA351" s="139"/>
      <c r="AB351" s="140"/>
      <c r="AC351" s="140"/>
      <c r="AD351" s="140"/>
      <c r="AE351" s="140"/>
      <c r="AF351" s="141"/>
      <c r="AG351" s="143"/>
      <c r="AH351" s="139"/>
      <c r="AI351" s="116"/>
      <c r="AJ351" s="116" t="str">
        <f aca="false">IF(ISBLANK($C351),
  "",
IF(E351=Constants!$B$7,
  TRUE(),
IF(E351=Constants!$B$8,
  FALSE(),
  TRUE()
)))</f>
        <v/>
      </c>
      <c r="AK351" s="117" t="str">
        <f aca="false">IF(ISBLANK($C351),"",IF(F351=Constants!$B$8,FALSE(),TRUE()))</f>
        <v/>
      </c>
      <c r="AL351" s="117" t="str">
        <f aca="false">IF(ISBLANK($C351),"",COUNTA($G351:$O351)&gt;0)</f>
        <v/>
      </c>
      <c r="AM351" s="117" t="str">
        <f aca="false">IF(OR(ISBLANK($C351),$AL351&lt;&gt;TRUE()),"",IF(ISBLANK(G351),Constants!$B$27,MAX(0,G351)))</f>
        <v/>
      </c>
      <c r="AN351" s="117" t="str">
        <f aca="false">IF(OR(ISBLANK($C351),$AL351&lt;&gt;TRUE()),"",IF(ISBLANK(H351),Constants!$B$28,MAX(0,H351)))</f>
        <v/>
      </c>
      <c r="AO351" s="117" t="str">
        <f aca="false">IF(OR(ISBLANK($C351),$AL351&lt;&gt;TRUE()),"",IF(J351=Constants!$B$7,TRUE(),IF(J351=Constants!$B$8,FALSE(),TRUE())))</f>
        <v/>
      </c>
      <c r="AP351" s="117" t="str">
        <f aca="false">IF(OR(ISBLANK($C351),$AL351&lt;&gt;TRUE()),"",IF(I351=Constants!$B$7,TRUE(),IF(I351=Constants!$B$8,FALSE(),TRUE())))</f>
        <v/>
      </c>
      <c r="AQ351" s="117" t="str">
        <f aca="false">IF(OR(ISBLANK($C351),$AL351&lt;&gt;TRUE()),"",IF(K351=Constants!$B$33,TRUE(),IF(K351=Constants!$B$34,FALSE(),IF(AND(ISNUMBER(O351),OR(ISBLANK(N351),N351=0)),TRUE(),IF(AND(ISBLANK(O351),ISNUMBER(N351),N351&lt;&gt;0),FALSE(),"")))))</f>
        <v/>
      </c>
      <c r="AR351" s="117" t="str">
        <f aca="false">IF(OR(ISBLANK($C351),$AL351&lt;&gt;TRUE()),"",IF(ISBLANK(L351),Constants!$B$35,MAX(0,MIN(Constants!$B$31,L351))))</f>
        <v/>
      </c>
      <c r="AS351" s="117" t="str">
        <f aca="false">IF(OR(ISBLANK($C351),$AL351&lt;&gt;TRUE()),"",IF(ISBLANK(M351),Constants!$B$35,MAX(0,MIN(Constants!$B$32,M351))))</f>
        <v/>
      </c>
      <c r="AT351" s="117" t="str">
        <f aca="false">IF(ISBLANK($C351),"",COUNTA($P351:$X351)&gt;0)</f>
        <v/>
      </c>
      <c r="AU351" s="117" t="str">
        <f aca="false">IF(OR(ISBLANK($C351),$AT351&lt;&gt;TRUE()),"",IF(ISBLANK(P351),Constants!$B$27,MAX(0,P351)))</f>
        <v/>
      </c>
      <c r="AV351" s="117" t="str">
        <f aca="false">IF(OR(ISBLANK($C351),$AT351&lt;&gt;TRUE()),"",IF(ISBLANK(Q351),Constants!$B$28,MAX(0,Q351)))</f>
        <v/>
      </c>
      <c r="AW351" s="117" t="str">
        <f aca="false">IF(OR(ISBLANK($C351),$AT351&lt;&gt;TRUE()),"",IF(S351=Constants!$B$7,TRUE(),IF(S351=Constants!$B$8,FALSE(),TRUE())))</f>
        <v/>
      </c>
      <c r="AX351" s="117" t="str">
        <f aca="false">IF(OR(ISBLANK($C351),$AT351&lt;&gt;TRUE()),"",IF(R351=Constants!$B$7,TRUE(),IF(R351=Constants!$B$8,FALSE(),TRUE())))</f>
        <v/>
      </c>
      <c r="AY351" s="117" t="str">
        <f aca="false">IF(OR(ISBLANK($C351),$AT351&lt;&gt;TRUE()),"",IF(T351=Constants!$B$33,TRUE(),IF(T351=Constants!$B$34,FALSE(),IF(AND(ISNUMBER(X351),OR(ISBLANK(W351),W351=0)),TRUE(),IF(AND(ISBLANK(X351),ISNUMBER(W351),W351&lt;&gt;0),FALSE(),"")))))</f>
        <v/>
      </c>
      <c r="AZ351" s="117" t="str">
        <f aca="false">IF(OR(ISBLANK($C351),$AT351&lt;&gt;TRUE()),"",IF(ISBLANK(U351),Constants!$B$35,MAX(0,MIN(Constants!$B$31,U351))))</f>
        <v/>
      </c>
      <c r="BA351" s="117" t="str">
        <f aca="false">IF(OR(ISBLANK($C351),$AT351&lt;&gt;TRUE()),"",IF(ISBLANK(V351),Constants!$B$35,MAX(0,MIN(Constants!$B$32,V351))))</f>
        <v/>
      </c>
      <c r="BB351" s="117" t="str">
        <f aca="false">IF(ISBLANK($C351),"",COUNTA($Y351:$AG351)&gt;0)</f>
        <v/>
      </c>
      <c r="BC351" s="117" t="str">
        <f aca="false">IF(OR(ISBLANK($C351),$BB351&lt;&gt;TRUE()),"",IF(ISBLANK(Y351),Constants!$B$27,MAX(0,Y351)))</f>
        <v/>
      </c>
      <c r="BD351" s="117" t="str">
        <f aca="false">IF(OR(ISBLANK($C351),$BB351&lt;&gt;TRUE()),"",IF(ISBLANK(Z351),Constants!$B$28,MAX(0,Z351)))</f>
        <v/>
      </c>
      <c r="BE351" s="117" t="str">
        <f aca="false">IF(OR(ISBLANK($C351),$BB351&lt;&gt;TRUE()),"",IF(AB351=Constants!$B$7,TRUE(),IF(AB351=Constants!$B$8,FALSE(),TRUE())))</f>
        <v/>
      </c>
      <c r="BF351" s="117" t="str">
        <f aca="false">IF(OR(ISBLANK($C351),$BB351&lt;&gt;TRUE()),"",IF(AA351=Constants!$B$7,TRUE(),IF(AA351=Constants!$B$8,FALSE(),TRUE())))</f>
        <v/>
      </c>
      <c r="BG351" s="117" t="str">
        <f aca="false">IF(OR(ISBLANK($C351),$BB351&lt;&gt;TRUE()),"",IF(AC351=Constants!$B$33,TRUE(),IF(AC351=Constants!$B$34,FALSE(),IF(AND(ISNUMBER(AG351),OR(ISBLANK(AF351),AF351=0)),TRUE(),IF(AND(ISBLANK(AG351),ISNUMBER(AF351),AF351&lt;&gt;0),FALSE(),"")))))</f>
        <v/>
      </c>
      <c r="BH351" s="117" t="str">
        <f aca="false">IF(OR(ISBLANK($C351),$BB351&lt;&gt;TRUE()),"",IF(ISBLANK(AD351),Constants!$B$35,MAX(0,MIN(Constants!$B$31,AD351))))</f>
        <v/>
      </c>
      <c r="BI351" s="117" t="str">
        <f aca="false">IF(OR(ISBLANK($C351),$BB351&lt;&gt;TRUE()),"",IF(ISBLANK(AE351),Constants!$B$35,MAX(0,MIN(Constants!$B$32,AE351))))</f>
        <v/>
      </c>
      <c r="BJ351" s="118" t="str">
        <f aca="false">IF(ISBLANK($C351),
  "",
IF(AH351=Constants!$B$7,
  TRUE(),
IF(AH351=Constants!$B$8,
  FALSE(),
  FALSE()
)))</f>
        <v/>
      </c>
      <c r="BK351" s="117" t="str">
        <f aca="false">IF(ISBLANK($C351),"",IF($BJ351,Constants!$B$9,IF(COUNTA($E351:$AH351)=0,Constants!$B$10,IF(NOT($AK351),Constants!$B$11,IF(AND(NOT(ISNUMBER($BM351)),COUNTA($O351,$X351,$AG351)&gt;0),Constants!$B$13,Constants!$B$12)))))</f>
        <v/>
      </c>
      <c r="BL351" s="117" t="str">
        <f aca="false">IF(ISBLANK($C351),"",IF($BK351&lt;&gt;Constants!$B$12,$BK351,Constants!$B$4))</f>
        <v/>
      </c>
      <c r="BM351" s="116" t="str">
        <f aca="false">IF(OR(ISBLANK($D$8), NOT(ISNUMBER($D$8))), Constants!$B$17,$D$8)</f>
        <v>ERROR: Set Target Time in cell D8</v>
      </c>
      <c r="BN351" s="119" t="str">
        <f aca="false">IF(OR($BK351&lt;&gt;Constants!$B$12,$AL351&lt;&gt;TRUE()),"",IF(NOT($AO351),TRUE(),IF($AQ351="","",$AQ351)))</f>
        <v/>
      </c>
      <c r="BO351" s="120" t="n">
        <f aca="false">IF(BN351="",FALSE(),IF(NOT($AO351),TRUE(),IF($AQ351,ISNUMBER(O351),ISNUMBER(N351))))</f>
        <v>0</v>
      </c>
      <c r="BP351" s="121" t="str">
        <f aca="false">IF(BO351,IF($AJ351,1,Constants!$B$22)*POWER(Constants!$B$23,MAX($AM351,0))*POWER(Constants!$B$24,MAX($AN351,0)),"")</f>
        <v/>
      </c>
      <c r="BQ351" s="117" t="str">
        <f aca="false">IF(OR($BK351&lt;&gt;Constants!$B$12,NOT($BO351)),"",IF(NOT($AO351),0,Constants!$B$19*IF($AQ351,1,MAX(0,MIN(1,(Constants!$B$20-N351)/Constants!$B$20)))))</f>
        <v/>
      </c>
      <c r="BR351" s="117" t="str">
        <f aca="false">IF(BQ351="","",BQ351*IF($AP351,1,Constants!$B$25)*BP351)</f>
        <v/>
      </c>
      <c r="BS351" s="117" t="str">
        <f aca="false">IF(OR($BK351&lt;&gt;Constants!$B$12,NOT($BO351)),"",IF(NOT($AO351),0,IF(NOT($AQ351),0,MAX(0,Constants!$B$21*(1-ABS(O351-$BM351)/$BM351)))))</f>
        <v/>
      </c>
      <c r="BT351" s="117" t="str">
        <f aca="false">IF(BS351="","",BS351*BP351)</f>
        <v/>
      </c>
      <c r="BU351" s="117" t="str">
        <f aca="false">IF(OR($BK351&lt;&gt;Constants!$B$12,NOT($BO351)),"",IF(OR(NOT($AO351),NOT($AP351)),0,MIN(Constants!$B$18,(Constants!$B$29*$AR351+Constants!$B$30*$AS351)*IF($AQ351,1,MAX(0,MIN(1,(Constants!$B$20-N351)/Constants!$B$20))))))</f>
        <v/>
      </c>
      <c r="BV351" s="117" t="str">
        <f aca="false">IF(BU351="","",BU351*BP351)</f>
        <v/>
      </c>
      <c r="BW351" s="122" t="str">
        <f aca="false">IF(OR($BK351&lt;&gt;Constants!$B$12,NOT($BO351)),"",BR351+BT351+BV351)</f>
        <v/>
      </c>
      <c r="BX351" s="119" t="str">
        <f aca="false">IF(OR($BK351&lt;&gt;Constants!$B$12,$AT351&lt;&gt;TRUE()),"",IF(NOT($AW351),TRUE(),IF($AY351="","",$AY351)))</f>
        <v/>
      </c>
      <c r="BY351" s="120" t="n">
        <f aca="false">IF(BX351="",FALSE(),IF(NOT($AW351),TRUE(),IF($AY351,ISNUMBER(X351),ISNUMBER(W351))))</f>
        <v>0</v>
      </c>
      <c r="BZ351" s="121" t="str">
        <f aca="false">IF(BY351,IF($AJ351,1,Constants!$B$22)*POWER(Constants!$B$23,MAX($AU351,0))*POWER(Constants!$B$24,MAX($AV351,0)),"")</f>
        <v/>
      </c>
      <c r="CA351" s="117" t="str">
        <f aca="false">IF(OR($BK351&lt;&gt;Constants!$B$12,NOT($BY351)),"",IF(NOT($AW351),0,Constants!$B$19*IF($AY351,1,MAX(0,MIN(1,(Constants!$B$20-W351)/Constants!$B$20)))))</f>
        <v/>
      </c>
      <c r="CB351" s="117" t="str">
        <f aca="false">IF(CA351="","",CA351*IF($AX351,1,Constants!$B$25)*BZ351)</f>
        <v/>
      </c>
      <c r="CC351" s="117" t="str">
        <f aca="false">IF(OR($BK351&lt;&gt;Constants!$B$12,NOT($BY351)),"",IF(NOT($AW351),0,IF(NOT($AY351),0,MAX(0,Constants!$B$21*(1-ABS(X351-$BM351)/$BM351)))))</f>
        <v/>
      </c>
      <c r="CD351" s="117" t="str">
        <f aca="false">IF(CC351="","",CC351*BZ351)</f>
        <v/>
      </c>
      <c r="CE351" s="117" t="str">
        <f aca="false">IF(OR($BK351&lt;&gt;Constants!$B$12,NOT($BY351)),"",IF(OR(NOT($AW351),NOT($AX351)),0,MIN(Constants!$B$18,(Constants!$B$29*$AZ351+Constants!$B$30*$BA351)*IF($AY351,1,MAX(0,MIN(1,(Constants!$B$20-W351)/Constants!$B$20))))))</f>
        <v/>
      </c>
      <c r="CF351" s="117" t="str">
        <f aca="false">IF(CE351="","",CE351*BZ351)</f>
        <v/>
      </c>
      <c r="CG351" s="122" t="str">
        <f aca="false">IF(OR($BK351&lt;&gt;Constants!$B$12,NOT($BY351)),"",CB351+CD351+CF351)</f>
        <v/>
      </c>
      <c r="CH351" s="119" t="n">
        <f aca="false">IF(OR(BN351="",BX351=""),TRUE(),BN351&lt;&gt;BX351)</f>
        <v>1</v>
      </c>
      <c r="CI351" s="117" t="str">
        <f aca="false">IF(OR($BK351&lt;&gt;Constants!$B$12,$BB351&lt;&gt;TRUE(),NOT($CH351)),"",IF(NOT($BE351),TRUE(),IF($BG351="","",$BG351)))</f>
        <v/>
      </c>
      <c r="CJ351" s="120" t="n">
        <f aca="false">IF(CI351="",FALSE(),IF(NOT($BE351),TRUE(),IF($BG351,ISNUMBER(AG351),ISNUMBER(AF351))))</f>
        <v>0</v>
      </c>
      <c r="CK351" s="121" t="str">
        <f aca="false">IF(CJ351,IF($AJ351,1,Constants!$B$22)*POWER(Constants!$B$23,MAX($BC351,0))*POWER(Constants!$B$24,MAX($BD351,0)),"")</f>
        <v/>
      </c>
      <c r="CL351" s="117" t="str">
        <f aca="false">IF(OR($BK351&lt;&gt;Constants!$B$12,NOT($CJ351)),"",IF(NOT($BE351),0,Constants!$B$19*IF($BG351,1,MAX(0,MIN(1,(Constants!$B$20-AF351)/Constants!$B$20)))))</f>
        <v/>
      </c>
      <c r="CM351" s="117" t="str">
        <f aca="false">IF(CL351="","",CL351*IF($BF351,1,Constants!$B$25)*CK351)</f>
        <v/>
      </c>
      <c r="CN351" s="117" t="str">
        <f aca="false">IF(OR($BK351&lt;&gt;Constants!$B$12,NOT($CJ351)),"",IF(NOT($BE351),0,IF(NOT($BG351),0,MAX(0,Constants!$B$21*(1-ABS(AG351-$BM351)/$BM351)))))</f>
        <v/>
      </c>
      <c r="CO351" s="117" t="str">
        <f aca="false">IF(CN351="","",CN351*CK351)</f>
        <v/>
      </c>
      <c r="CP351" s="117" t="str">
        <f aca="false">IF(OR($BK351&lt;&gt;Constants!$B$12,NOT($CJ351)),"",IF(OR(NOT($BE351),NOT($BF351)),0,MIN(Constants!$B$18,(Constants!$B$29*$BH351+Constants!$B$30*$BI351)*IF($BG351,1,MAX(0,MIN(1,(Constants!$B$20-AF351)/Constants!$B$20))))))</f>
        <v/>
      </c>
      <c r="CQ351" s="117" t="str">
        <f aca="false">IF(CP351="","",CP351*CK351)</f>
        <v/>
      </c>
      <c r="CR351" s="122" t="str">
        <f aca="false">IF(OR($BK351&lt;&gt;Constants!$B$12,NOT($CJ351)),"",CM351+CO351+CQ351)</f>
        <v/>
      </c>
      <c r="CS351" s="116" t="str">
        <f aca="false">IF(OR($BK351&lt;&gt;Constants!$B$12,ISBLANK($C351)),"",BW351)</f>
        <v/>
      </c>
      <c r="CT351" s="117" t="str">
        <f aca="false">IF(OR($BK351&lt;&gt;Constants!$B$12,ISBLANK($C351)),"",CG351)</f>
        <v/>
      </c>
      <c r="CU351" s="118" t="str">
        <f aca="false">IF(OR($BK351&lt;&gt;Constants!$B$12,ISBLANK($C351)),"",CR351)</f>
        <v/>
      </c>
      <c r="CV351" s="117" t="str">
        <f aca="false">IF(OR($BK351&lt;&gt;Constants!$B$12,ISBLANK($C351)),"",IF(COUNT(CS351:CU351)=0,0,MAX(CS351:CU351)))</f>
        <v/>
      </c>
      <c r="CW351" s="117" t="str">
        <f aca="false">IF($BK351&lt;&gt;Constants!$B$12,"",CV351)</f>
        <v/>
      </c>
      <c r="CX351" s="117" t="str">
        <f aca="false">IF(ISNUMBER(CW351), RANK(CW351,$CW$11:$CW$510), "")</f>
        <v/>
      </c>
      <c r="CY351" s="116" t="str">
        <f aca="false">IF(OR($BK351&lt;&gt;Constants!$B$12,ISBLANK($C351)),"",MAX(BT351,CD351,CO351))</f>
        <v/>
      </c>
      <c r="CZ351" s="117" t="str">
        <f aca="false">IF(ISNUMBER(CY351), RANK(CY351,CY$11:CY$510), "")</f>
        <v/>
      </c>
      <c r="DA351" s="117" t="str">
        <f aca="false">IF(OR($BK351&lt;&gt;Constants!$B$12,ISBLANK($C351)),"",MAX(AM351,AU351,IF($CH351,BC351,0)))</f>
        <v/>
      </c>
      <c r="DB351" s="117" t="str">
        <f aca="false">IF(ISNUMBER(DA351), RANK(DA351,DA$11:DA$510,1), "")</f>
        <v/>
      </c>
      <c r="DC351" s="117" t="str">
        <f aca="false">IF(OR($BK351&lt;&gt;Constants!$B$12,ISBLANK($C351)),"",MAX(BV351,CF351,CQ351))</f>
        <v/>
      </c>
      <c r="DD351" s="117" t="str">
        <f aca="false">IF(ISNUMBER(DC351),RANK(DC351,DC$11:DC$510),"")</f>
        <v/>
      </c>
      <c r="DE351" s="123" t="str">
        <f aca="false">IFERROR(IF(OR($BK351&lt;&gt;Constants!$B$12, ISBLANK($C351)),"",LARGE(CS351:CU351,2)), 0)</f>
        <v/>
      </c>
      <c r="DF351" s="118" t="str">
        <f aca="false">IF(ISNUMBER(DE351), RANK(DE351,DE$11:DE$510), "")</f>
        <v/>
      </c>
      <c r="DG351" s="117" t="str">
        <f aca="false">IF(ISBLANK($C351),"",IF(BK351=Constants!$B$12,RANK($CX351, $CX$11:$CX$510, 1)+
SUMPRODUCT(--($CX$11:$CX$510=$CX351),--($CZ351&gt;$CZ$11:$CZ$510))+
SUMPRODUCT(--($CX$11:$CX$510=$CX351),--($CZ351=$CZ$11:$CZ$510),--($DB351&gt;$DB$11:$DB$510))+
SUMPRODUCT(--($CX$11:$CX$510=$CX351),--($CZ351=$CZ$11:$CZ$510),--($DB351=$DB$11:$DB$510), --($DD351&gt;$DD$11:$DD$510))+
SUMPRODUCT(--($CX$11:$CX$510=$CX351),--($CZ351=$CZ$11:$CZ$510),--($DB351=$DB$11:$DB$510), --($DD351=$DD$11:$DD$510), --($DF351&gt;$DF$11:$DF$510))
,BK351)
)</f>
        <v/>
      </c>
      <c r="DH351" s="117" t="str">
        <f aca="false">IF(ISBLANK(C351),"",IF(BK351&lt;&gt;Constants!$B$12, BK351, CX351-DG351))</f>
        <v/>
      </c>
      <c r="DI351" s="118"/>
      <c r="DJ351" s="124"/>
      <c r="DK351" s="125" t="str">
        <f aca="false">IF(ISBLANK($C351),"",IF($BK351=Constants!$B$13,$BM351,""))</f>
        <v/>
      </c>
      <c r="DL351" s="124" t="str">
        <f aca="false">IF(ISBLANK($C351),"",IF($BK351&lt;&gt;Constants!$B$12,"",IF(COUNT($CS351:$CU351)=0,"",MATCH($CV351,$CS351:$CU351,0))))</f>
        <v/>
      </c>
      <c r="DM351" s="126" t="str">
        <f aca="false">IF(ISNUMBER($DL351),CHOOSE($DL351,$BR351,$CB351,$CM351),"")</f>
        <v/>
      </c>
      <c r="DN351" s="126" t="str">
        <f aca="false">IF(ISNUMBER($DL351),CHOOSE($DL351,$BT351,$CD351,$CO351),"")</f>
        <v/>
      </c>
      <c r="DO351" s="126" t="str">
        <f aca="false">IF(ISNUMBER($DL351),CHOOSE($DL351,$BV351,$CF351,$CQ351),"")</f>
        <v/>
      </c>
      <c r="DP351" s="127" t="str">
        <f aca="false">IF(ISBLANK(C351),"",IF(BK351&lt;&gt;Constants!$B$12, BK351 ,CW351))</f>
        <v/>
      </c>
      <c r="DQ351" s="128" t="str">
        <f aca="false">IF(ISBLANK($C351),"",IF($BK351&lt;&gt;Constants!$B$12,$BK351,$BL351))</f>
        <v/>
      </c>
      <c r="DR351" s="128" t="str">
        <f aca="false">IF(ISBLANK(C351),"",DH351)</f>
        <v/>
      </c>
      <c r="DS351" s="128" t="str">
        <f aca="false">IF(ISBLANK(C351),"",DG351)</f>
        <v/>
      </c>
      <c r="DT351" s="129" t="str">
        <f aca="false">IF(ISBLANK(C351),
  "",
IF(DS351=Constants!$B$9,COUNTA($C$11:$C510)+2,IF(DS351=Constants!$B$10,COUNTA($C$11:$C510)+1,IF(DS351=Constants!$B$11,COUNTA($C$11:$C510),DS351))))</f>
        <v/>
      </c>
      <c r="DU351" s="3"/>
      <c r="DV351" s="130" t="n">
        <f aca="false">IF(OR(ISNUMBER(DS351),DS351="DQ",DS351="P",DS351="NS"),
    1,
    0
)</f>
        <v>0</v>
      </c>
      <c r="DW351" s="130" t="n">
        <v>341</v>
      </c>
      <c r="DX351" s="130" t="str">
        <f aca="false">IF(ISBLANK($C351),"",IF(ISNUMBER(DT351),DT351+ROW($B351)/1000,""))</f>
        <v/>
      </c>
      <c r="DY351" s="130" t="str">
        <f aca="false">IF(ISNUMBER(DX351), RANK(DX351,DX$11:DX$510,1), "")</f>
        <v/>
      </c>
      <c r="DZ351" s="130" t="str">
        <f aca="false">IF(ISBLANK($C351),
    "",
    $B351
)</f>
        <v/>
      </c>
      <c r="EA351" s="130" t="str">
        <f aca="false">IF(ISBLANK($C351),
    "",
    $C351
)</f>
        <v/>
      </c>
      <c r="EB351" s="130" t="str">
        <f aca="false">IF(ISBLANK($C351),
    "",
    $D351
)</f>
        <v/>
      </c>
      <c r="EC351" s="130" t="str">
        <f aca="false">IF(ISBLANK($C351),"",$DQ351)</f>
        <v/>
      </c>
      <c r="ED351" s="131" t="str">
        <f aca="false">DP351</f>
        <v/>
      </c>
      <c r="EE351" s="130" t="str">
        <f aca="false">IF(ISBLANK($C351),
    "",
    DS351
)</f>
        <v/>
      </c>
      <c r="EF351" s="132" t="str">
        <f aca="false">IF(DW351&gt;DV$10,
    "",
    VLOOKUP(DW351,DY$11:EE849,7,FALSE())
)</f>
        <v/>
      </c>
      <c r="EG351" s="133" t="str">
        <f aca="false">IF(DW351&gt;DV$10,
    "",
    VLOOKUP(DW351,DY$11:EE849,2,FALSE())
)</f>
        <v/>
      </c>
      <c r="EH351" s="133" t="str">
        <f aca="false">IF(DW351&gt;DV$10,
    "",
    VLOOKUP(DW351,DY$11:EE849,3,FALSE())
)</f>
        <v/>
      </c>
      <c r="EI351" s="133" t="str">
        <f aca="false">IF(DW351&gt;DV$10,
    "",
    VLOOKUP(DW351,DY$11:EE849,4,FALSE())
)</f>
        <v/>
      </c>
      <c r="EJ351" s="134" t="str">
        <f aca="false">IF(DW351&gt;DV$10,
    "",
    VLOOKUP(DW351,DY$11:EE849,6,FALSE())
)</f>
        <v/>
      </c>
      <c r="EK351" s="59"/>
    </row>
    <row r="352" customFormat="false" ht="15.75" hidden="false" customHeight="false" outlineLevel="0" collapsed="false">
      <c r="A352" s="3"/>
      <c r="B352" s="153"/>
      <c r="C352" s="154"/>
      <c r="D352" s="135"/>
      <c r="E352" s="158"/>
      <c r="F352" s="137"/>
      <c r="G352" s="137"/>
      <c r="H352" s="138"/>
      <c r="I352" s="139"/>
      <c r="J352" s="140"/>
      <c r="K352" s="140"/>
      <c r="L352" s="140"/>
      <c r="M352" s="140"/>
      <c r="N352" s="141"/>
      <c r="O352" s="142"/>
      <c r="P352" s="137"/>
      <c r="Q352" s="138"/>
      <c r="R352" s="139"/>
      <c r="S352" s="140"/>
      <c r="T352" s="140"/>
      <c r="U352" s="140"/>
      <c r="V352" s="140"/>
      <c r="W352" s="141"/>
      <c r="X352" s="142"/>
      <c r="Y352" s="137"/>
      <c r="Z352" s="138"/>
      <c r="AA352" s="139"/>
      <c r="AB352" s="140"/>
      <c r="AC352" s="140"/>
      <c r="AD352" s="140"/>
      <c r="AE352" s="140"/>
      <c r="AF352" s="141"/>
      <c r="AG352" s="143"/>
      <c r="AH352" s="139"/>
      <c r="AI352" s="116"/>
      <c r="AJ352" s="116" t="str">
        <f aca="false">IF(ISBLANK($C352),
  "",
IF(E352=Constants!$B$7,
  TRUE(),
IF(E352=Constants!$B$8,
  FALSE(),
  TRUE()
)))</f>
        <v/>
      </c>
      <c r="AK352" s="117" t="str">
        <f aca="false">IF(ISBLANK($C352),"",IF(F352=Constants!$B$8,FALSE(),TRUE()))</f>
        <v/>
      </c>
      <c r="AL352" s="117" t="str">
        <f aca="false">IF(ISBLANK($C352),"",COUNTA($G352:$O352)&gt;0)</f>
        <v/>
      </c>
      <c r="AM352" s="117" t="str">
        <f aca="false">IF(OR(ISBLANK($C352),$AL352&lt;&gt;TRUE()),"",IF(ISBLANK(G352),Constants!$B$27,MAX(0,G352)))</f>
        <v/>
      </c>
      <c r="AN352" s="117" t="str">
        <f aca="false">IF(OR(ISBLANK($C352),$AL352&lt;&gt;TRUE()),"",IF(ISBLANK(H352),Constants!$B$28,MAX(0,H352)))</f>
        <v/>
      </c>
      <c r="AO352" s="117" t="str">
        <f aca="false">IF(OR(ISBLANK($C352),$AL352&lt;&gt;TRUE()),"",IF(J352=Constants!$B$7,TRUE(),IF(J352=Constants!$B$8,FALSE(),TRUE())))</f>
        <v/>
      </c>
      <c r="AP352" s="117" t="str">
        <f aca="false">IF(OR(ISBLANK($C352),$AL352&lt;&gt;TRUE()),"",IF(I352=Constants!$B$7,TRUE(),IF(I352=Constants!$B$8,FALSE(),TRUE())))</f>
        <v/>
      </c>
      <c r="AQ352" s="117" t="str">
        <f aca="false">IF(OR(ISBLANK($C352),$AL352&lt;&gt;TRUE()),"",IF(K352=Constants!$B$33,TRUE(),IF(K352=Constants!$B$34,FALSE(),IF(AND(ISNUMBER(O352),OR(ISBLANK(N352),N352=0)),TRUE(),IF(AND(ISBLANK(O352),ISNUMBER(N352),N352&lt;&gt;0),FALSE(),"")))))</f>
        <v/>
      </c>
      <c r="AR352" s="117" t="str">
        <f aca="false">IF(OR(ISBLANK($C352),$AL352&lt;&gt;TRUE()),"",IF(ISBLANK(L352),Constants!$B$35,MAX(0,MIN(Constants!$B$31,L352))))</f>
        <v/>
      </c>
      <c r="AS352" s="117" t="str">
        <f aca="false">IF(OR(ISBLANK($C352),$AL352&lt;&gt;TRUE()),"",IF(ISBLANK(M352),Constants!$B$35,MAX(0,MIN(Constants!$B$32,M352))))</f>
        <v/>
      </c>
      <c r="AT352" s="117" t="str">
        <f aca="false">IF(ISBLANK($C352),"",COUNTA($P352:$X352)&gt;0)</f>
        <v/>
      </c>
      <c r="AU352" s="117" t="str">
        <f aca="false">IF(OR(ISBLANK($C352),$AT352&lt;&gt;TRUE()),"",IF(ISBLANK(P352),Constants!$B$27,MAX(0,P352)))</f>
        <v/>
      </c>
      <c r="AV352" s="117" t="str">
        <f aca="false">IF(OR(ISBLANK($C352),$AT352&lt;&gt;TRUE()),"",IF(ISBLANK(Q352),Constants!$B$28,MAX(0,Q352)))</f>
        <v/>
      </c>
      <c r="AW352" s="117" t="str">
        <f aca="false">IF(OR(ISBLANK($C352),$AT352&lt;&gt;TRUE()),"",IF(S352=Constants!$B$7,TRUE(),IF(S352=Constants!$B$8,FALSE(),TRUE())))</f>
        <v/>
      </c>
      <c r="AX352" s="117" t="str">
        <f aca="false">IF(OR(ISBLANK($C352),$AT352&lt;&gt;TRUE()),"",IF(R352=Constants!$B$7,TRUE(),IF(R352=Constants!$B$8,FALSE(),TRUE())))</f>
        <v/>
      </c>
      <c r="AY352" s="117" t="str">
        <f aca="false">IF(OR(ISBLANK($C352),$AT352&lt;&gt;TRUE()),"",IF(T352=Constants!$B$33,TRUE(),IF(T352=Constants!$B$34,FALSE(),IF(AND(ISNUMBER(X352),OR(ISBLANK(W352),W352=0)),TRUE(),IF(AND(ISBLANK(X352),ISNUMBER(W352),W352&lt;&gt;0),FALSE(),"")))))</f>
        <v/>
      </c>
      <c r="AZ352" s="117" t="str">
        <f aca="false">IF(OR(ISBLANK($C352),$AT352&lt;&gt;TRUE()),"",IF(ISBLANK(U352),Constants!$B$35,MAX(0,MIN(Constants!$B$31,U352))))</f>
        <v/>
      </c>
      <c r="BA352" s="117" t="str">
        <f aca="false">IF(OR(ISBLANK($C352),$AT352&lt;&gt;TRUE()),"",IF(ISBLANK(V352),Constants!$B$35,MAX(0,MIN(Constants!$B$32,V352))))</f>
        <v/>
      </c>
      <c r="BB352" s="117" t="str">
        <f aca="false">IF(ISBLANK($C352),"",COUNTA($Y352:$AG352)&gt;0)</f>
        <v/>
      </c>
      <c r="BC352" s="117" t="str">
        <f aca="false">IF(OR(ISBLANK($C352),$BB352&lt;&gt;TRUE()),"",IF(ISBLANK(Y352),Constants!$B$27,MAX(0,Y352)))</f>
        <v/>
      </c>
      <c r="BD352" s="117" t="str">
        <f aca="false">IF(OR(ISBLANK($C352),$BB352&lt;&gt;TRUE()),"",IF(ISBLANK(Z352),Constants!$B$28,MAX(0,Z352)))</f>
        <v/>
      </c>
      <c r="BE352" s="117" t="str">
        <f aca="false">IF(OR(ISBLANK($C352),$BB352&lt;&gt;TRUE()),"",IF(AB352=Constants!$B$7,TRUE(),IF(AB352=Constants!$B$8,FALSE(),TRUE())))</f>
        <v/>
      </c>
      <c r="BF352" s="117" t="str">
        <f aca="false">IF(OR(ISBLANK($C352),$BB352&lt;&gt;TRUE()),"",IF(AA352=Constants!$B$7,TRUE(),IF(AA352=Constants!$B$8,FALSE(),TRUE())))</f>
        <v/>
      </c>
      <c r="BG352" s="117" t="str">
        <f aca="false">IF(OR(ISBLANK($C352),$BB352&lt;&gt;TRUE()),"",IF(AC352=Constants!$B$33,TRUE(),IF(AC352=Constants!$B$34,FALSE(),IF(AND(ISNUMBER(AG352),OR(ISBLANK(AF352),AF352=0)),TRUE(),IF(AND(ISBLANK(AG352),ISNUMBER(AF352),AF352&lt;&gt;0),FALSE(),"")))))</f>
        <v/>
      </c>
      <c r="BH352" s="117" t="str">
        <f aca="false">IF(OR(ISBLANK($C352),$BB352&lt;&gt;TRUE()),"",IF(ISBLANK(AD352),Constants!$B$35,MAX(0,MIN(Constants!$B$31,AD352))))</f>
        <v/>
      </c>
      <c r="BI352" s="117" t="str">
        <f aca="false">IF(OR(ISBLANK($C352),$BB352&lt;&gt;TRUE()),"",IF(ISBLANK(AE352),Constants!$B$35,MAX(0,MIN(Constants!$B$32,AE352))))</f>
        <v/>
      </c>
      <c r="BJ352" s="118" t="str">
        <f aca="false">IF(ISBLANK($C352),
  "",
IF(AH352=Constants!$B$7,
  TRUE(),
IF(AH352=Constants!$B$8,
  FALSE(),
  FALSE()
)))</f>
        <v/>
      </c>
      <c r="BK352" s="117" t="str">
        <f aca="false">IF(ISBLANK($C352),"",IF($BJ352,Constants!$B$9,IF(COUNTA($E352:$AH352)=0,Constants!$B$10,IF(NOT($AK352),Constants!$B$11,IF(AND(NOT(ISNUMBER($BM352)),COUNTA($O352,$X352,$AG352)&gt;0),Constants!$B$13,Constants!$B$12)))))</f>
        <v/>
      </c>
      <c r="BL352" s="117" t="str">
        <f aca="false">IF(ISBLANK($C352),"",IF($BK352&lt;&gt;Constants!$B$12,$BK352,Constants!$B$4))</f>
        <v/>
      </c>
      <c r="BM352" s="116" t="str">
        <f aca="false">IF(OR(ISBLANK($D$8), NOT(ISNUMBER($D$8))), Constants!$B$17,$D$8)</f>
        <v>ERROR: Set Target Time in cell D8</v>
      </c>
      <c r="BN352" s="119" t="str">
        <f aca="false">IF(OR($BK352&lt;&gt;Constants!$B$12,$AL352&lt;&gt;TRUE()),"",IF(NOT($AO352),TRUE(),IF($AQ352="","",$AQ352)))</f>
        <v/>
      </c>
      <c r="BO352" s="120" t="n">
        <f aca="false">IF(BN352="",FALSE(),IF(NOT($AO352),TRUE(),IF($AQ352,ISNUMBER(O352),ISNUMBER(N352))))</f>
        <v>0</v>
      </c>
      <c r="BP352" s="121" t="str">
        <f aca="false">IF(BO352,IF($AJ352,1,Constants!$B$22)*POWER(Constants!$B$23,MAX($AM352,0))*POWER(Constants!$B$24,MAX($AN352,0)),"")</f>
        <v/>
      </c>
      <c r="BQ352" s="117" t="str">
        <f aca="false">IF(OR($BK352&lt;&gt;Constants!$B$12,NOT($BO352)),"",IF(NOT($AO352),0,Constants!$B$19*IF($AQ352,1,MAX(0,MIN(1,(Constants!$B$20-N352)/Constants!$B$20)))))</f>
        <v/>
      </c>
      <c r="BR352" s="117" t="str">
        <f aca="false">IF(BQ352="","",BQ352*IF($AP352,1,Constants!$B$25)*BP352)</f>
        <v/>
      </c>
      <c r="BS352" s="117" t="str">
        <f aca="false">IF(OR($BK352&lt;&gt;Constants!$B$12,NOT($BO352)),"",IF(NOT($AO352),0,IF(NOT($AQ352),0,MAX(0,Constants!$B$21*(1-ABS(O352-$BM352)/$BM352)))))</f>
        <v/>
      </c>
      <c r="BT352" s="117" t="str">
        <f aca="false">IF(BS352="","",BS352*BP352)</f>
        <v/>
      </c>
      <c r="BU352" s="117" t="str">
        <f aca="false">IF(OR($BK352&lt;&gt;Constants!$B$12,NOT($BO352)),"",IF(OR(NOT($AO352),NOT($AP352)),0,MIN(Constants!$B$18,(Constants!$B$29*$AR352+Constants!$B$30*$AS352)*IF($AQ352,1,MAX(0,MIN(1,(Constants!$B$20-N352)/Constants!$B$20))))))</f>
        <v/>
      </c>
      <c r="BV352" s="117" t="str">
        <f aca="false">IF(BU352="","",BU352*BP352)</f>
        <v/>
      </c>
      <c r="BW352" s="122" t="str">
        <f aca="false">IF(OR($BK352&lt;&gt;Constants!$B$12,NOT($BO352)),"",BR352+BT352+BV352)</f>
        <v/>
      </c>
      <c r="BX352" s="119" t="str">
        <f aca="false">IF(OR($BK352&lt;&gt;Constants!$B$12,$AT352&lt;&gt;TRUE()),"",IF(NOT($AW352),TRUE(),IF($AY352="","",$AY352)))</f>
        <v/>
      </c>
      <c r="BY352" s="120" t="n">
        <f aca="false">IF(BX352="",FALSE(),IF(NOT($AW352),TRUE(),IF($AY352,ISNUMBER(X352),ISNUMBER(W352))))</f>
        <v>0</v>
      </c>
      <c r="BZ352" s="121" t="str">
        <f aca="false">IF(BY352,IF($AJ352,1,Constants!$B$22)*POWER(Constants!$B$23,MAX($AU352,0))*POWER(Constants!$B$24,MAX($AV352,0)),"")</f>
        <v/>
      </c>
      <c r="CA352" s="117" t="str">
        <f aca="false">IF(OR($BK352&lt;&gt;Constants!$B$12,NOT($BY352)),"",IF(NOT($AW352),0,Constants!$B$19*IF($AY352,1,MAX(0,MIN(1,(Constants!$B$20-W352)/Constants!$B$20)))))</f>
        <v/>
      </c>
      <c r="CB352" s="117" t="str">
        <f aca="false">IF(CA352="","",CA352*IF($AX352,1,Constants!$B$25)*BZ352)</f>
        <v/>
      </c>
      <c r="CC352" s="117" t="str">
        <f aca="false">IF(OR($BK352&lt;&gt;Constants!$B$12,NOT($BY352)),"",IF(NOT($AW352),0,IF(NOT($AY352),0,MAX(0,Constants!$B$21*(1-ABS(X352-$BM352)/$BM352)))))</f>
        <v/>
      </c>
      <c r="CD352" s="117" t="str">
        <f aca="false">IF(CC352="","",CC352*BZ352)</f>
        <v/>
      </c>
      <c r="CE352" s="117" t="str">
        <f aca="false">IF(OR($BK352&lt;&gt;Constants!$B$12,NOT($BY352)),"",IF(OR(NOT($AW352),NOT($AX352)),0,MIN(Constants!$B$18,(Constants!$B$29*$AZ352+Constants!$B$30*$BA352)*IF($AY352,1,MAX(0,MIN(1,(Constants!$B$20-W352)/Constants!$B$20))))))</f>
        <v/>
      </c>
      <c r="CF352" s="117" t="str">
        <f aca="false">IF(CE352="","",CE352*BZ352)</f>
        <v/>
      </c>
      <c r="CG352" s="122" t="str">
        <f aca="false">IF(OR($BK352&lt;&gt;Constants!$B$12,NOT($BY352)),"",CB352+CD352+CF352)</f>
        <v/>
      </c>
      <c r="CH352" s="119" t="n">
        <f aca="false">IF(OR(BN352="",BX352=""),TRUE(),BN352&lt;&gt;BX352)</f>
        <v>1</v>
      </c>
      <c r="CI352" s="117" t="str">
        <f aca="false">IF(OR($BK352&lt;&gt;Constants!$B$12,$BB352&lt;&gt;TRUE(),NOT($CH352)),"",IF(NOT($BE352),TRUE(),IF($BG352="","",$BG352)))</f>
        <v/>
      </c>
      <c r="CJ352" s="120" t="n">
        <f aca="false">IF(CI352="",FALSE(),IF(NOT($BE352),TRUE(),IF($BG352,ISNUMBER(AG352),ISNUMBER(AF352))))</f>
        <v>0</v>
      </c>
      <c r="CK352" s="121" t="str">
        <f aca="false">IF(CJ352,IF($AJ352,1,Constants!$B$22)*POWER(Constants!$B$23,MAX($BC352,0))*POWER(Constants!$B$24,MAX($BD352,0)),"")</f>
        <v/>
      </c>
      <c r="CL352" s="117" t="str">
        <f aca="false">IF(OR($BK352&lt;&gt;Constants!$B$12,NOT($CJ352)),"",IF(NOT($BE352),0,Constants!$B$19*IF($BG352,1,MAX(0,MIN(1,(Constants!$B$20-AF352)/Constants!$B$20)))))</f>
        <v/>
      </c>
      <c r="CM352" s="117" t="str">
        <f aca="false">IF(CL352="","",CL352*IF($BF352,1,Constants!$B$25)*CK352)</f>
        <v/>
      </c>
      <c r="CN352" s="117" t="str">
        <f aca="false">IF(OR($BK352&lt;&gt;Constants!$B$12,NOT($CJ352)),"",IF(NOT($BE352),0,IF(NOT($BG352),0,MAX(0,Constants!$B$21*(1-ABS(AG352-$BM352)/$BM352)))))</f>
        <v/>
      </c>
      <c r="CO352" s="117" t="str">
        <f aca="false">IF(CN352="","",CN352*CK352)</f>
        <v/>
      </c>
      <c r="CP352" s="117" t="str">
        <f aca="false">IF(OR($BK352&lt;&gt;Constants!$B$12,NOT($CJ352)),"",IF(OR(NOT($BE352),NOT($BF352)),0,MIN(Constants!$B$18,(Constants!$B$29*$BH352+Constants!$B$30*$BI352)*IF($BG352,1,MAX(0,MIN(1,(Constants!$B$20-AF352)/Constants!$B$20))))))</f>
        <v/>
      </c>
      <c r="CQ352" s="117" t="str">
        <f aca="false">IF(CP352="","",CP352*CK352)</f>
        <v/>
      </c>
      <c r="CR352" s="122" t="str">
        <f aca="false">IF(OR($BK352&lt;&gt;Constants!$B$12,NOT($CJ352)),"",CM352+CO352+CQ352)</f>
        <v/>
      </c>
      <c r="CS352" s="116" t="str">
        <f aca="false">IF(OR($BK352&lt;&gt;Constants!$B$12,ISBLANK($C352)),"",BW352)</f>
        <v/>
      </c>
      <c r="CT352" s="117" t="str">
        <f aca="false">IF(OR($BK352&lt;&gt;Constants!$B$12,ISBLANK($C352)),"",CG352)</f>
        <v/>
      </c>
      <c r="CU352" s="118" t="str">
        <f aca="false">IF(OR($BK352&lt;&gt;Constants!$B$12,ISBLANK($C352)),"",CR352)</f>
        <v/>
      </c>
      <c r="CV352" s="117" t="str">
        <f aca="false">IF(OR($BK352&lt;&gt;Constants!$B$12,ISBLANK($C352)),"",IF(COUNT(CS352:CU352)=0,0,MAX(CS352:CU352)))</f>
        <v/>
      </c>
      <c r="CW352" s="117" t="str">
        <f aca="false">IF($BK352&lt;&gt;Constants!$B$12,"",CV352)</f>
        <v/>
      </c>
      <c r="CX352" s="117" t="str">
        <f aca="false">IF(ISNUMBER(CW352), RANK(CW352,$CW$11:$CW$510), "")</f>
        <v/>
      </c>
      <c r="CY352" s="116" t="str">
        <f aca="false">IF(OR($BK352&lt;&gt;Constants!$B$12,ISBLANK($C352)),"",MAX(BT352,CD352,CO352))</f>
        <v/>
      </c>
      <c r="CZ352" s="117" t="str">
        <f aca="false">IF(ISNUMBER(CY352), RANK(CY352,CY$11:CY$510), "")</f>
        <v/>
      </c>
      <c r="DA352" s="117" t="str">
        <f aca="false">IF(OR($BK352&lt;&gt;Constants!$B$12,ISBLANK($C352)),"",MAX(AM352,AU352,IF($CH352,BC352,0)))</f>
        <v/>
      </c>
      <c r="DB352" s="117" t="str">
        <f aca="false">IF(ISNUMBER(DA352), RANK(DA352,DA$11:DA$510,1), "")</f>
        <v/>
      </c>
      <c r="DC352" s="117" t="str">
        <f aca="false">IF(OR($BK352&lt;&gt;Constants!$B$12,ISBLANK($C352)),"",MAX(BV352,CF352,CQ352))</f>
        <v/>
      </c>
      <c r="DD352" s="117" t="str">
        <f aca="false">IF(ISNUMBER(DC352),RANK(DC352,DC$11:DC$510),"")</f>
        <v/>
      </c>
      <c r="DE352" s="123" t="str">
        <f aca="false">IFERROR(IF(OR($BK352&lt;&gt;Constants!$B$12, ISBLANK($C352)),"",LARGE(CS352:CU352,2)), 0)</f>
        <v/>
      </c>
      <c r="DF352" s="118" t="str">
        <f aca="false">IF(ISNUMBER(DE352), RANK(DE352,DE$11:DE$510), "")</f>
        <v/>
      </c>
      <c r="DG352" s="117" t="str">
        <f aca="false">IF(ISBLANK($C352),"",IF(BK352=Constants!$B$12,RANK($CX352, $CX$11:$CX$510, 1)+
SUMPRODUCT(--($CX$11:$CX$510=$CX352),--($CZ352&gt;$CZ$11:$CZ$510))+
SUMPRODUCT(--($CX$11:$CX$510=$CX352),--($CZ352=$CZ$11:$CZ$510),--($DB352&gt;$DB$11:$DB$510))+
SUMPRODUCT(--($CX$11:$CX$510=$CX352),--($CZ352=$CZ$11:$CZ$510),--($DB352=$DB$11:$DB$510), --($DD352&gt;$DD$11:$DD$510))+
SUMPRODUCT(--($CX$11:$CX$510=$CX352),--($CZ352=$CZ$11:$CZ$510),--($DB352=$DB$11:$DB$510), --($DD352=$DD$11:$DD$510), --($DF352&gt;$DF$11:$DF$510))
,BK352)
)</f>
        <v/>
      </c>
      <c r="DH352" s="117" t="str">
        <f aca="false">IF(ISBLANK(C352),"",IF(BK352&lt;&gt;Constants!$B$12, BK352, CX352-DG352))</f>
        <v/>
      </c>
      <c r="DI352" s="118"/>
      <c r="DJ352" s="124"/>
      <c r="DK352" s="125" t="str">
        <f aca="false">IF(ISBLANK($C352),"",IF($BK352=Constants!$B$13,$BM352,""))</f>
        <v/>
      </c>
      <c r="DL352" s="124" t="str">
        <f aca="false">IF(ISBLANK($C352),"",IF($BK352&lt;&gt;Constants!$B$12,"",IF(COUNT($CS352:$CU352)=0,"",MATCH($CV352,$CS352:$CU352,0))))</f>
        <v/>
      </c>
      <c r="DM352" s="126" t="str">
        <f aca="false">IF(ISNUMBER($DL352),CHOOSE($DL352,$BR352,$CB352,$CM352),"")</f>
        <v/>
      </c>
      <c r="DN352" s="126" t="str">
        <f aca="false">IF(ISNUMBER($DL352),CHOOSE($DL352,$BT352,$CD352,$CO352),"")</f>
        <v/>
      </c>
      <c r="DO352" s="126" t="str">
        <f aca="false">IF(ISNUMBER($DL352),CHOOSE($DL352,$BV352,$CF352,$CQ352),"")</f>
        <v/>
      </c>
      <c r="DP352" s="127" t="str">
        <f aca="false">IF(ISBLANK(C352),"",IF(BK352&lt;&gt;Constants!$B$12, BK352 ,CW352))</f>
        <v/>
      </c>
      <c r="DQ352" s="128" t="str">
        <f aca="false">IF(ISBLANK($C352),"",IF($BK352&lt;&gt;Constants!$B$12,$BK352,$BL352))</f>
        <v/>
      </c>
      <c r="DR352" s="128" t="str">
        <f aca="false">IF(ISBLANK(C352),"",DH352)</f>
        <v/>
      </c>
      <c r="DS352" s="128" t="str">
        <f aca="false">IF(ISBLANK(C352),"",DG352)</f>
        <v/>
      </c>
      <c r="DT352" s="129" t="str">
        <f aca="false">IF(ISBLANK(C352),
  "",
IF(DS352=Constants!$B$9,COUNTA($C$11:$C510)+2,IF(DS352=Constants!$B$10,COUNTA($C$11:$C510)+1,IF(DS352=Constants!$B$11,COUNTA($C$11:$C510),DS352))))</f>
        <v/>
      </c>
      <c r="DU352" s="3"/>
      <c r="DV352" s="130" t="n">
        <f aca="false">IF(OR(ISNUMBER(DS352),DS352="DQ",DS352="P",DS352="NS"),
    1,
    0
)</f>
        <v>0</v>
      </c>
      <c r="DW352" s="130" t="n">
        <v>342</v>
      </c>
      <c r="DX352" s="130" t="str">
        <f aca="false">IF(ISBLANK($C352),"",IF(ISNUMBER(DT352),DT352+ROW($B352)/1000,""))</f>
        <v/>
      </c>
      <c r="DY352" s="130" t="str">
        <f aca="false">IF(ISNUMBER(DX352), RANK(DX352,DX$11:DX$510,1), "")</f>
        <v/>
      </c>
      <c r="DZ352" s="130" t="str">
        <f aca="false">IF(ISBLANK($C352),
    "",
    $B352
)</f>
        <v/>
      </c>
      <c r="EA352" s="130" t="str">
        <f aca="false">IF(ISBLANK($C352),
    "",
    $C352
)</f>
        <v/>
      </c>
      <c r="EB352" s="130" t="str">
        <f aca="false">IF(ISBLANK($C352),
    "",
    $D352
)</f>
        <v/>
      </c>
      <c r="EC352" s="130" t="str">
        <f aca="false">IF(ISBLANK($C352),"",$DQ352)</f>
        <v/>
      </c>
      <c r="ED352" s="131" t="str">
        <f aca="false">DP352</f>
        <v/>
      </c>
      <c r="EE352" s="130" t="str">
        <f aca="false">IF(ISBLANK($C352),
    "",
    DS352
)</f>
        <v/>
      </c>
      <c r="EF352" s="132" t="str">
        <f aca="false">IF(DW352&gt;DV$10,
    "",
    VLOOKUP(DW352,DY$11:EE850,7,FALSE())
)</f>
        <v/>
      </c>
      <c r="EG352" s="133" t="str">
        <f aca="false">IF(DW352&gt;DV$10,
    "",
    VLOOKUP(DW352,DY$11:EE850,2,FALSE())
)</f>
        <v/>
      </c>
      <c r="EH352" s="133" t="str">
        <f aca="false">IF(DW352&gt;DV$10,
    "",
    VLOOKUP(DW352,DY$11:EE850,3,FALSE())
)</f>
        <v/>
      </c>
      <c r="EI352" s="133" t="str">
        <f aca="false">IF(DW352&gt;DV$10,
    "",
    VLOOKUP(DW352,DY$11:EE850,4,FALSE())
)</f>
        <v/>
      </c>
      <c r="EJ352" s="134" t="str">
        <f aca="false">IF(DW352&gt;DV$10,
    "",
    VLOOKUP(DW352,DY$11:EE850,6,FALSE())
)</f>
        <v/>
      </c>
      <c r="EK352" s="59"/>
    </row>
    <row r="353" customFormat="false" ht="15.75" hidden="false" customHeight="false" outlineLevel="0" collapsed="false">
      <c r="A353" s="3"/>
      <c r="B353" s="155"/>
      <c r="C353" s="156"/>
      <c r="D353" s="96"/>
      <c r="E353" s="157"/>
      <c r="F353" s="148"/>
      <c r="G353" s="148"/>
      <c r="H353" s="149"/>
      <c r="I353" s="150"/>
      <c r="J353" s="151"/>
      <c r="K353" s="151"/>
      <c r="L353" s="151"/>
      <c r="M353" s="151"/>
      <c r="N353" s="152"/>
      <c r="O353" s="103"/>
      <c r="P353" s="148"/>
      <c r="Q353" s="149"/>
      <c r="R353" s="150"/>
      <c r="S353" s="151"/>
      <c r="T353" s="151"/>
      <c r="U353" s="151"/>
      <c r="V353" s="151"/>
      <c r="W353" s="152"/>
      <c r="X353" s="103"/>
      <c r="Y353" s="148"/>
      <c r="Z353" s="149"/>
      <c r="AA353" s="150"/>
      <c r="AB353" s="151"/>
      <c r="AC353" s="151"/>
      <c r="AD353" s="151"/>
      <c r="AE353" s="151"/>
      <c r="AF353" s="152"/>
      <c r="AG353" s="104"/>
      <c r="AH353" s="150"/>
      <c r="AI353" s="73"/>
      <c r="AJ353" s="73" t="str">
        <f aca="false">IF(ISBLANK($C353),
  "",
IF(E353=Constants!$B$7,
  TRUE(),
IF(E353=Constants!$B$8,
  FALSE(),
  TRUE()
)))</f>
        <v/>
      </c>
      <c r="AK353" s="74" t="str">
        <f aca="false">IF(ISBLANK($C353),"",IF(F353=Constants!$B$8,FALSE(),TRUE()))</f>
        <v/>
      </c>
      <c r="AL353" s="74" t="str">
        <f aca="false">IF(ISBLANK($C353),"",COUNTA($G353:$O353)&gt;0)</f>
        <v/>
      </c>
      <c r="AM353" s="74" t="str">
        <f aca="false">IF(OR(ISBLANK($C353),$AL353&lt;&gt;TRUE()),"",IF(ISBLANK(G353),Constants!$B$27,MAX(0,G353)))</f>
        <v/>
      </c>
      <c r="AN353" s="74" t="str">
        <f aca="false">IF(OR(ISBLANK($C353),$AL353&lt;&gt;TRUE()),"",IF(ISBLANK(H353),Constants!$B$28,MAX(0,H353)))</f>
        <v/>
      </c>
      <c r="AO353" s="74" t="str">
        <f aca="false">IF(OR(ISBLANK($C353),$AL353&lt;&gt;TRUE()),"",IF(J353=Constants!$B$7,TRUE(),IF(J353=Constants!$B$8,FALSE(),TRUE())))</f>
        <v/>
      </c>
      <c r="AP353" s="74" t="str">
        <f aca="false">IF(OR(ISBLANK($C353),$AL353&lt;&gt;TRUE()),"",IF(I353=Constants!$B$7,TRUE(),IF(I353=Constants!$B$8,FALSE(),TRUE())))</f>
        <v/>
      </c>
      <c r="AQ353" s="74" t="str">
        <f aca="false">IF(OR(ISBLANK($C353),$AL353&lt;&gt;TRUE()),"",IF(K353=Constants!$B$33,TRUE(),IF(K353=Constants!$B$34,FALSE(),IF(AND(ISNUMBER(O353),OR(ISBLANK(N353),N353=0)),TRUE(),IF(AND(ISBLANK(O353),ISNUMBER(N353),N353&lt;&gt;0),FALSE(),"")))))</f>
        <v/>
      </c>
      <c r="AR353" s="74" t="str">
        <f aca="false">IF(OR(ISBLANK($C353),$AL353&lt;&gt;TRUE()),"",IF(ISBLANK(L353),Constants!$B$35,MAX(0,MIN(Constants!$B$31,L353))))</f>
        <v/>
      </c>
      <c r="AS353" s="74" t="str">
        <f aca="false">IF(OR(ISBLANK($C353),$AL353&lt;&gt;TRUE()),"",IF(ISBLANK(M353),Constants!$B$35,MAX(0,MIN(Constants!$B$32,M353))))</f>
        <v/>
      </c>
      <c r="AT353" s="74" t="str">
        <f aca="false">IF(ISBLANK($C353),"",COUNTA($P353:$X353)&gt;0)</f>
        <v/>
      </c>
      <c r="AU353" s="74" t="str">
        <f aca="false">IF(OR(ISBLANK($C353),$AT353&lt;&gt;TRUE()),"",IF(ISBLANK(P353),Constants!$B$27,MAX(0,P353)))</f>
        <v/>
      </c>
      <c r="AV353" s="74" t="str">
        <f aca="false">IF(OR(ISBLANK($C353),$AT353&lt;&gt;TRUE()),"",IF(ISBLANK(Q353),Constants!$B$28,MAX(0,Q353)))</f>
        <v/>
      </c>
      <c r="AW353" s="74" t="str">
        <f aca="false">IF(OR(ISBLANK($C353),$AT353&lt;&gt;TRUE()),"",IF(S353=Constants!$B$7,TRUE(),IF(S353=Constants!$B$8,FALSE(),TRUE())))</f>
        <v/>
      </c>
      <c r="AX353" s="74" t="str">
        <f aca="false">IF(OR(ISBLANK($C353),$AT353&lt;&gt;TRUE()),"",IF(R353=Constants!$B$7,TRUE(),IF(R353=Constants!$B$8,FALSE(),TRUE())))</f>
        <v/>
      </c>
      <c r="AY353" s="74" t="str">
        <f aca="false">IF(OR(ISBLANK($C353),$AT353&lt;&gt;TRUE()),"",IF(T353=Constants!$B$33,TRUE(),IF(T353=Constants!$B$34,FALSE(),IF(AND(ISNUMBER(X353),OR(ISBLANK(W353),W353=0)),TRUE(),IF(AND(ISBLANK(X353),ISNUMBER(W353),W353&lt;&gt;0),FALSE(),"")))))</f>
        <v/>
      </c>
      <c r="AZ353" s="74" t="str">
        <f aca="false">IF(OR(ISBLANK($C353),$AT353&lt;&gt;TRUE()),"",IF(ISBLANK(U353),Constants!$B$35,MAX(0,MIN(Constants!$B$31,U353))))</f>
        <v/>
      </c>
      <c r="BA353" s="74" t="str">
        <f aca="false">IF(OR(ISBLANK($C353),$AT353&lt;&gt;TRUE()),"",IF(ISBLANK(V353),Constants!$B$35,MAX(0,MIN(Constants!$B$32,V353))))</f>
        <v/>
      </c>
      <c r="BB353" s="74" t="str">
        <f aca="false">IF(ISBLANK($C353),"",COUNTA($Y353:$AG353)&gt;0)</f>
        <v/>
      </c>
      <c r="BC353" s="74" t="str">
        <f aca="false">IF(OR(ISBLANK($C353),$BB353&lt;&gt;TRUE()),"",IF(ISBLANK(Y353),Constants!$B$27,MAX(0,Y353)))</f>
        <v/>
      </c>
      <c r="BD353" s="74" t="str">
        <f aca="false">IF(OR(ISBLANK($C353),$BB353&lt;&gt;TRUE()),"",IF(ISBLANK(Z353),Constants!$B$28,MAX(0,Z353)))</f>
        <v/>
      </c>
      <c r="BE353" s="74" t="str">
        <f aca="false">IF(OR(ISBLANK($C353),$BB353&lt;&gt;TRUE()),"",IF(AB353=Constants!$B$7,TRUE(),IF(AB353=Constants!$B$8,FALSE(),TRUE())))</f>
        <v/>
      </c>
      <c r="BF353" s="74" t="str">
        <f aca="false">IF(OR(ISBLANK($C353),$BB353&lt;&gt;TRUE()),"",IF(AA353=Constants!$B$7,TRUE(),IF(AA353=Constants!$B$8,FALSE(),TRUE())))</f>
        <v/>
      </c>
      <c r="BG353" s="74" t="str">
        <f aca="false">IF(OR(ISBLANK($C353),$BB353&lt;&gt;TRUE()),"",IF(AC353=Constants!$B$33,TRUE(),IF(AC353=Constants!$B$34,FALSE(),IF(AND(ISNUMBER(AG353),OR(ISBLANK(AF353),AF353=0)),TRUE(),IF(AND(ISBLANK(AG353),ISNUMBER(AF353),AF353&lt;&gt;0),FALSE(),"")))))</f>
        <v/>
      </c>
      <c r="BH353" s="74" t="str">
        <f aca="false">IF(OR(ISBLANK($C353),$BB353&lt;&gt;TRUE()),"",IF(ISBLANK(AD353),Constants!$B$35,MAX(0,MIN(Constants!$B$31,AD353))))</f>
        <v/>
      </c>
      <c r="BI353" s="74" t="str">
        <f aca="false">IF(OR(ISBLANK($C353),$BB353&lt;&gt;TRUE()),"",IF(ISBLANK(AE353),Constants!$B$35,MAX(0,MIN(Constants!$B$32,AE353))))</f>
        <v/>
      </c>
      <c r="BJ353" s="75" t="str">
        <f aca="false">IF(ISBLANK($C353),
  "",
IF(AH353=Constants!$B$7,
  TRUE(),
IF(AH353=Constants!$B$8,
  FALSE(),
  FALSE()
)))</f>
        <v/>
      </c>
      <c r="BK353" s="74" t="str">
        <f aca="false">IF(ISBLANK($C353),"",IF($BJ353,Constants!$B$9,IF(COUNTA($E353:$AH353)=0,Constants!$B$10,IF(NOT($AK353),Constants!$B$11,IF(AND(NOT(ISNUMBER($BM353)),COUNTA($O353,$X353,$AG353)&gt;0),Constants!$B$13,Constants!$B$12)))))</f>
        <v/>
      </c>
      <c r="BL353" s="74" t="str">
        <f aca="false">IF(ISBLANK($C353),"",IF($BK353&lt;&gt;Constants!$B$12,$BK353,Constants!$B$4))</f>
        <v/>
      </c>
      <c r="BM353" s="73" t="str">
        <f aca="false">IF(OR(ISBLANK($D$8), NOT(ISNUMBER($D$8))), Constants!$B$17,$D$8)</f>
        <v>ERROR: Set Target Time in cell D8</v>
      </c>
      <c r="BN353" s="73" t="str">
        <f aca="false">IF(OR($BK353&lt;&gt;Constants!$B$12,$AL353&lt;&gt;TRUE()),"",IF(NOT($AO353),TRUE(),IF($AQ353="","",$AQ353)))</f>
        <v/>
      </c>
      <c r="BO353" s="74" t="b">
        <f aca="false">IF(BN353="",FALSE(),IF(NOT($AO353),TRUE(),IF($AQ353,ISNUMBER(O353),ISNUMBER(N353))))</f>
        <v>0</v>
      </c>
      <c r="BP353" s="76" t="str">
        <f aca="false">IF(BO353,IF($AJ353,1,Constants!$B$22)*POWER(Constants!$B$23,MAX($AM353,0))*POWER(Constants!$B$24,MAX($AN353,0)),"")</f>
        <v/>
      </c>
      <c r="BQ353" s="74" t="str">
        <f aca="false">IF(OR($BK353&lt;&gt;Constants!$B$12,NOT($BO353)),"",IF(NOT($AO353),0,Constants!$B$19*IF($AQ353,1,MAX(0,MIN(1,(Constants!$B$20-N353)/Constants!$B$20)))))</f>
        <v/>
      </c>
      <c r="BR353" s="74" t="str">
        <f aca="false">IF(BQ353="","",BQ353*IF($AP353,1,Constants!$B$25)*BP353)</f>
        <v/>
      </c>
      <c r="BS353" s="74" t="str">
        <f aca="false">IF(OR($BK353&lt;&gt;Constants!$B$12,NOT($BO353)),"",IF(NOT($AO353),0,IF(NOT($AQ353),0,MAX(0,Constants!$B$21*(1-ABS(O353-$BM353)/$BM353)))))</f>
        <v/>
      </c>
      <c r="BT353" s="74" t="str">
        <f aca="false">IF(BS353="","",BS353*BP353)</f>
        <v/>
      </c>
      <c r="BU353" s="74" t="str">
        <f aca="false">IF(OR($BK353&lt;&gt;Constants!$B$12,NOT($BO353)),"",IF(OR(NOT($AO353),NOT($AP353)),0,MIN(Constants!$B$18,(Constants!$B$29*$AR353+Constants!$B$30*$AS353)*IF($AQ353,1,MAX(0,MIN(1,(Constants!$B$20-N353)/Constants!$B$20))))))</f>
        <v/>
      </c>
      <c r="BV353" s="74" t="str">
        <f aca="false">IF(BU353="","",BU353*BP353)</f>
        <v/>
      </c>
      <c r="BW353" s="75" t="str">
        <f aca="false">IF(OR($BK353&lt;&gt;Constants!$B$12,NOT($BO353)),"",BR353+BT353+BV353)</f>
        <v/>
      </c>
      <c r="BX353" s="73" t="str">
        <f aca="false">IF(OR($BK353&lt;&gt;Constants!$B$12,$AT353&lt;&gt;TRUE()),"",IF(NOT($AW353),TRUE(),IF($AY353="","",$AY353)))</f>
        <v/>
      </c>
      <c r="BY353" s="74" t="b">
        <f aca="false">IF(BX353="",FALSE(),IF(NOT($AW353),TRUE(),IF($AY353,ISNUMBER(X353),ISNUMBER(W353))))</f>
        <v>0</v>
      </c>
      <c r="BZ353" s="76" t="str">
        <f aca="false">IF(BY353,IF($AJ353,1,Constants!$B$22)*POWER(Constants!$B$23,MAX($AU353,0))*POWER(Constants!$B$24,MAX($AV353,0)),"")</f>
        <v/>
      </c>
      <c r="CA353" s="74" t="str">
        <f aca="false">IF(OR($BK353&lt;&gt;Constants!$B$12,NOT($BY353)),"",IF(NOT($AW353),0,Constants!$B$19*IF($AY353,1,MAX(0,MIN(1,(Constants!$B$20-W353)/Constants!$B$20)))))</f>
        <v/>
      </c>
      <c r="CB353" s="74" t="str">
        <f aca="false">IF(CA353="","",CA353*IF($AX353,1,Constants!$B$25)*BZ353)</f>
        <v/>
      </c>
      <c r="CC353" s="74" t="str">
        <f aca="false">IF(OR($BK353&lt;&gt;Constants!$B$12,NOT($BY353)),"",IF(NOT($AW353),0,IF(NOT($AY353),0,MAX(0,Constants!$B$21*(1-ABS(X353-$BM353)/$BM353)))))</f>
        <v/>
      </c>
      <c r="CD353" s="74" t="str">
        <f aca="false">IF(CC353="","",CC353*BZ353)</f>
        <v/>
      </c>
      <c r="CE353" s="74" t="str">
        <f aca="false">IF(OR($BK353&lt;&gt;Constants!$B$12,NOT($BY353)),"",IF(OR(NOT($AW353),NOT($AX353)),0,MIN(Constants!$B$18,(Constants!$B$29*$AZ353+Constants!$B$30*$BA353)*IF($AY353,1,MAX(0,MIN(1,(Constants!$B$20-W353)/Constants!$B$20))))))</f>
        <v/>
      </c>
      <c r="CF353" s="74" t="str">
        <f aca="false">IF(CE353="","",CE353*BZ353)</f>
        <v/>
      </c>
      <c r="CG353" s="75" t="str">
        <f aca="false">IF(OR($BK353&lt;&gt;Constants!$B$12,NOT($BY353)),"",CB353+CD353+CF353)</f>
        <v/>
      </c>
      <c r="CH353" s="73" t="b">
        <f aca="false">IF(OR(BN353="",BX353=""),TRUE(),BN353&lt;&gt;BX353)</f>
        <v>1</v>
      </c>
      <c r="CI353" s="74" t="str">
        <f aca="false">IF(OR($BK353&lt;&gt;Constants!$B$12,$BB353&lt;&gt;TRUE(),NOT($CH353)),"",IF(NOT($BE353),TRUE(),IF($BG353="","",$BG353)))</f>
        <v/>
      </c>
      <c r="CJ353" s="74" t="b">
        <f aca="false">IF(CI353="",FALSE(),IF(NOT($BE353),TRUE(),IF($BG353,ISNUMBER(AG353),ISNUMBER(AF353))))</f>
        <v>0</v>
      </c>
      <c r="CK353" s="76" t="str">
        <f aca="false">IF(CJ353,IF($AJ353,1,Constants!$B$22)*POWER(Constants!$B$23,MAX($BC353,0))*POWER(Constants!$B$24,MAX($BD353,0)),"")</f>
        <v/>
      </c>
      <c r="CL353" s="74" t="str">
        <f aca="false">IF(OR($BK353&lt;&gt;Constants!$B$12,NOT($CJ353)),"",IF(NOT($BE353),0,Constants!$B$19*IF($BG353,1,MAX(0,MIN(1,(Constants!$B$20-AF353)/Constants!$B$20)))))</f>
        <v/>
      </c>
      <c r="CM353" s="74" t="str">
        <f aca="false">IF(CL353="","",CL353*IF($BF353,1,Constants!$B$25)*CK353)</f>
        <v/>
      </c>
      <c r="CN353" s="74" t="str">
        <f aca="false">IF(OR($BK353&lt;&gt;Constants!$B$12,NOT($CJ353)),"",IF(NOT($BE353),0,IF(NOT($BG353),0,MAX(0,Constants!$B$21*(1-ABS(AG353-$BM353)/$BM353)))))</f>
        <v/>
      </c>
      <c r="CO353" s="74" t="str">
        <f aca="false">IF(CN353="","",CN353*CK353)</f>
        <v/>
      </c>
      <c r="CP353" s="74" t="str">
        <f aca="false">IF(OR($BK353&lt;&gt;Constants!$B$12,NOT($CJ353)),"",IF(OR(NOT($BE353),NOT($BF353)),0,MIN(Constants!$B$18,(Constants!$B$29*$BH353+Constants!$B$30*$BI353)*IF($BG353,1,MAX(0,MIN(1,(Constants!$B$20-AF353)/Constants!$B$20))))))</f>
        <v/>
      </c>
      <c r="CQ353" s="74" t="str">
        <f aca="false">IF(CP353="","",CP353*CK353)</f>
        <v/>
      </c>
      <c r="CR353" s="75" t="str">
        <f aca="false">IF(OR($BK353&lt;&gt;Constants!$B$12,NOT($CJ353)),"",CM353+CO353+CQ353)</f>
        <v/>
      </c>
      <c r="CS353" s="73" t="str">
        <f aca="false">IF(OR($BK353&lt;&gt;Constants!$B$12,ISBLANK($C353)),"",BW353)</f>
        <v/>
      </c>
      <c r="CT353" s="74" t="str">
        <f aca="false">IF(OR($BK353&lt;&gt;Constants!$B$12,ISBLANK($C353)),"",CG353)</f>
        <v/>
      </c>
      <c r="CU353" s="75" t="str">
        <f aca="false">IF(OR($BK353&lt;&gt;Constants!$B$12,ISBLANK($C353)),"",CR353)</f>
        <v/>
      </c>
      <c r="CV353" s="74" t="str">
        <f aca="false">IF(OR($BK353&lt;&gt;Constants!$B$12,ISBLANK($C353)),"",IF(COUNT(CS353:CU353)=0,0,MAX(CS353:CU353)))</f>
        <v/>
      </c>
      <c r="CW353" s="74" t="str">
        <f aca="false">IF($BK353&lt;&gt;Constants!$B$12,"",CV353)</f>
        <v/>
      </c>
      <c r="CX353" s="74" t="str">
        <f aca="false">IF(ISNUMBER(CW353), RANK(CW353,$CW$11:$CW$510), "")</f>
        <v/>
      </c>
      <c r="CY353" s="73" t="str">
        <f aca="false">IF(OR($BK353&lt;&gt;Constants!$B$12,ISBLANK($C353)),"",MAX(BT353,CD353,CO353))</f>
        <v/>
      </c>
      <c r="CZ353" s="74" t="str">
        <f aca="false">IF(ISNUMBER(CY353), RANK(CY353,CY$11:CY$510), "")</f>
        <v/>
      </c>
      <c r="DA353" s="74" t="str">
        <f aca="false">IF(OR($BK353&lt;&gt;Constants!$B$12,ISBLANK($C353)),"",MAX(AM353,AU353,IF($CH353,BC353,0)))</f>
        <v/>
      </c>
      <c r="DB353" s="74" t="str">
        <f aca="false">IF(ISNUMBER(DA353), RANK(DA353,DA$11:DA$510,1), "")</f>
        <v/>
      </c>
      <c r="DC353" s="74" t="str">
        <f aca="false">IF(OR($BK353&lt;&gt;Constants!$B$12,ISBLANK($C353)),"",MAX(BV353,CF353,CQ353))</f>
        <v/>
      </c>
      <c r="DD353" s="74" t="str">
        <f aca="false">IF(ISNUMBER(DC353),RANK(DC353,DC$11:DC$510),"")</f>
        <v/>
      </c>
      <c r="DE353" s="77" t="str">
        <f aca="false">IFERROR(IF(OR($BK353&lt;&gt;Constants!$B$12, ISBLANK($C353)),"",LARGE(CS353:CU353,2)), 0)</f>
        <v/>
      </c>
      <c r="DF353" s="75" t="str">
        <f aca="false">IF(ISNUMBER(DE353), RANK(DE353,DE$11:DE$510), "")</f>
        <v/>
      </c>
      <c r="DG353" s="74" t="str">
        <f aca="false">IF(ISBLANK($C353),"",IF(BK353=Constants!$B$12,RANK($CX353, $CX$11:$CX$510, 1)+
SUMPRODUCT(--($CX$11:$CX$510=$CX353),--($CZ353&gt;$CZ$11:$CZ$510))+
SUMPRODUCT(--($CX$11:$CX$510=$CX353),--($CZ353=$CZ$11:$CZ$510),--($DB353&gt;$DB$11:$DB$510))+
SUMPRODUCT(--($CX$11:$CX$510=$CX353),--($CZ353=$CZ$11:$CZ$510),--($DB353=$DB$11:$DB$510), --($DD353&gt;$DD$11:$DD$510))+
SUMPRODUCT(--($CX$11:$CX$510=$CX353),--($CZ353=$CZ$11:$CZ$510),--($DB353=$DB$11:$DB$510), --($DD353=$DD$11:$DD$510), --($DF353&gt;$DF$11:$DF$510))
,BK353)
)</f>
        <v/>
      </c>
      <c r="DH353" s="74" t="str">
        <f aca="false">IF(ISBLANK(C353),"",IF(BK353&lt;&gt;Constants!$B$12, BK353, CX353-DG353))</f>
        <v/>
      </c>
      <c r="DI353" s="75"/>
      <c r="DJ353" s="78"/>
      <c r="DK353" s="79" t="str">
        <f aca="false">IF(ISBLANK($C353),"",IF($BK353=Constants!$B$13,$BM353,""))</f>
        <v/>
      </c>
      <c r="DL353" s="78" t="str">
        <f aca="false">IF(ISBLANK($C353),"",IF($BK353&lt;&gt;Constants!$B$12,"",IF(COUNT($CS353:$CU353)=0,"",MATCH($CV353,$CS353:$CU353,0))))</f>
        <v/>
      </c>
      <c r="DM353" s="80" t="str">
        <f aca="false">IF(ISNUMBER($DL353),CHOOSE($DL353,$BR353,$CB353,$CM353),"")</f>
        <v/>
      </c>
      <c r="DN353" s="80" t="str">
        <f aca="false">IF(ISNUMBER($DL353),CHOOSE($DL353,$BT353,$CD353,$CO353),"")</f>
        <v/>
      </c>
      <c r="DO353" s="80" t="str">
        <f aca="false">IF(ISNUMBER($DL353),CHOOSE($DL353,$BV353,$CF353,$CQ353),"")</f>
        <v/>
      </c>
      <c r="DP353" s="81" t="str">
        <f aca="false">IF(ISBLANK(C353),"",IF(BK353&lt;&gt;Constants!$B$12, BK353 ,CW353))</f>
        <v/>
      </c>
      <c r="DQ353" s="82" t="str">
        <f aca="false">IF(ISBLANK($C353),"",IF($BK353&lt;&gt;Constants!$B$12,$BK353,$BL353))</f>
        <v/>
      </c>
      <c r="DR353" s="82" t="str">
        <f aca="false">IF(ISBLANK(C353),"",DH353)</f>
        <v/>
      </c>
      <c r="DS353" s="82" t="str">
        <f aca="false">IF(ISBLANK(C353),"",DG353)</f>
        <v/>
      </c>
      <c r="DT353" s="83" t="str">
        <f aca="false">IF(ISBLANK(C353),
  "",
IF(DS353=Constants!$B$9,COUNTA($C$11:$C510)+2,IF(DS353=Constants!$B$10,COUNTA($C$11:$C510)+1,IF(DS353=Constants!$B$11,COUNTA($C$11:$C510),DS353))))</f>
        <v/>
      </c>
      <c r="DU353" s="3"/>
      <c r="DV353" s="84" t="n">
        <f aca="false">IF(OR(ISNUMBER(DS353),DS353="DQ",DS353="P",DS353="NS"),
    1,
    0
)</f>
        <v>0</v>
      </c>
      <c r="DW353" s="84" t="n">
        <v>343</v>
      </c>
      <c r="DX353" s="84" t="str">
        <f aca="false">IF(ISBLANK($C353),"",IF(ISNUMBER(DT353),DT353+ROW($B353)/1000,""))</f>
        <v/>
      </c>
      <c r="DY353" s="84" t="str">
        <f aca="false">IF(ISNUMBER(DX353), RANK(DX353,DX$11:DX$510,1), "")</f>
        <v/>
      </c>
      <c r="DZ353" s="84" t="str">
        <f aca="false">IF(ISBLANK($C353),
    "",
    $B353
)</f>
        <v/>
      </c>
      <c r="EA353" s="84" t="str">
        <f aca="false">IF(ISBLANK($C353),
    "",
    $C353
)</f>
        <v/>
      </c>
      <c r="EB353" s="84" t="str">
        <f aca="false">IF(ISBLANK($C353),
    "",
    $D353
)</f>
        <v/>
      </c>
      <c r="EC353" s="84" t="str">
        <f aca="false">IF(ISBLANK($C353),"",$DQ353)</f>
        <v/>
      </c>
      <c r="ED353" s="86" t="str">
        <f aca="false">DP353</f>
        <v/>
      </c>
      <c r="EE353" s="84" t="str">
        <f aca="false">IF(ISBLANK($C353),
    "",
    DS353
)</f>
        <v/>
      </c>
      <c r="EF353" s="87" t="str">
        <f aca="false">IF(DW353&gt;DV$10,
    "",
    VLOOKUP(DW353,DY$11:EE851,7,FALSE())
)</f>
        <v/>
      </c>
      <c r="EG353" s="88" t="str">
        <f aca="false">IF(DW353&gt;DV$10,
    "",
    VLOOKUP(DW353,DY$11:EE851,2,FALSE())
)</f>
        <v/>
      </c>
      <c r="EH353" s="88" t="str">
        <f aca="false">IF(DW353&gt;DV$10,
    "",
    VLOOKUP(DW353,DY$11:EE851,3,FALSE())
)</f>
        <v/>
      </c>
      <c r="EI353" s="88" t="str">
        <f aca="false">IF(DW353&gt;DV$10,
    "",
    VLOOKUP(DW353,DY$11:EE851,4,FALSE())
)</f>
        <v/>
      </c>
      <c r="EJ353" s="89" t="str">
        <f aca="false">IF(DW353&gt;DV$10,
    "",
    VLOOKUP(DW353,DY$11:EE851,6,FALSE())
)</f>
        <v/>
      </c>
      <c r="EK353" s="59"/>
    </row>
    <row r="354" customFormat="false" ht="15.75" hidden="false" customHeight="false" outlineLevel="0" collapsed="false">
      <c r="A354" s="3"/>
      <c r="B354" s="155"/>
      <c r="C354" s="156"/>
      <c r="D354" s="96"/>
      <c r="E354" s="157"/>
      <c r="F354" s="148"/>
      <c r="G354" s="148"/>
      <c r="H354" s="149"/>
      <c r="I354" s="150"/>
      <c r="J354" s="151"/>
      <c r="K354" s="151"/>
      <c r="L354" s="151"/>
      <c r="M354" s="151"/>
      <c r="N354" s="152"/>
      <c r="O354" s="103"/>
      <c r="P354" s="148"/>
      <c r="Q354" s="149"/>
      <c r="R354" s="150"/>
      <c r="S354" s="151"/>
      <c r="T354" s="151"/>
      <c r="U354" s="151"/>
      <c r="V354" s="151"/>
      <c r="W354" s="152"/>
      <c r="X354" s="103"/>
      <c r="Y354" s="148"/>
      <c r="Z354" s="149"/>
      <c r="AA354" s="150"/>
      <c r="AB354" s="151"/>
      <c r="AC354" s="151"/>
      <c r="AD354" s="151"/>
      <c r="AE354" s="151"/>
      <c r="AF354" s="152"/>
      <c r="AG354" s="104"/>
      <c r="AH354" s="150"/>
      <c r="AI354" s="73"/>
      <c r="AJ354" s="73" t="str">
        <f aca="false">IF(ISBLANK($C354),
  "",
IF(E354=Constants!$B$7,
  TRUE(),
IF(E354=Constants!$B$8,
  FALSE(),
  TRUE()
)))</f>
        <v/>
      </c>
      <c r="AK354" s="74" t="str">
        <f aca="false">IF(ISBLANK($C354),"",IF(F354=Constants!$B$8,FALSE(),TRUE()))</f>
        <v/>
      </c>
      <c r="AL354" s="74" t="str">
        <f aca="false">IF(ISBLANK($C354),"",COUNTA($G354:$O354)&gt;0)</f>
        <v/>
      </c>
      <c r="AM354" s="74" t="str">
        <f aca="false">IF(OR(ISBLANK($C354),$AL354&lt;&gt;TRUE()),"",IF(ISBLANK(G354),Constants!$B$27,MAX(0,G354)))</f>
        <v/>
      </c>
      <c r="AN354" s="74" t="str">
        <f aca="false">IF(OR(ISBLANK($C354),$AL354&lt;&gt;TRUE()),"",IF(ISBLANK(H354),Constants!$B$28,MAX(0,H354)))</f>
        <v/>
      </c>
      <c r="AO354" s="74" t="str">
        <f aca="false">IF(OR(ISBLANK($C354),$AL354&lt;&gt;TRUE()),"",IF(J354=Constants!$B$7,TRUE(),IF(J354=Constants!$B$8,FALSE(),TRUE())))</f>
        <v/>
      </c>
      <c r="AP354" s="74" t="str">
        <f aca="false">IF(OR(ISBLANK($C354),$AL354&lt;&gt;TRUE()),"",IF(I354=Constants!$B$7,TRUE(),IF(I354=Constants!$B$8,FALSE(),TRUE())))</f>
        <v/>
      </c>
      <c r="AQ354" s="74" t="str">
        <f aca="false">IF(OR(ISBLANK($C354),$AL354&lt;&gt;TRUE()),"",IF(K354=Constants!$B$33,TRUE(),IF(K354=Constants!$B$34,FALSE(),IF(AND(ISNUMBER(O354),OR(ISBLANK(N354),N354=0)),TRUE(),IF(AND(ISBLANK(O354),ISNUMBER(N354),N354&lt;&gt;0),FALSE(),"")))))</f>
        <v/>
      </c>
      <c r="AR354" s="74" t="str">
        <f aca="false">IF(OR(ISBLANK($C354),$AL354&lt;&gt;TRUE()),"",IF(ISBLANK(L354),Constants!$B$35,MAX(0,MIN(Constants!$B$31,L354))))</f>
        <v/>
      </c>
      <c r="AS354" s="74" t="str">
        <f aca="false">IF(OR(ISBLANK($C354),$AL354&lt;&gt;TRUE()),"",IF(ISBLANK(M354),Constants!$B$35,MAX(0,MIN(Constants!$B$32,M354))))</f>
        <v/>
      </c>
      <c r="AT354" s="74" t="str">
        <f aca="false">IF(ISBLANK($C354),"",COUNTA($P354:$X354)&gt;0)</f>
        <v/>
      </c>
      <c r="AU354" s="74" t="str">
        <f aca="false">IF(OR(ISBLANK($C354),$AT354&lt;&gt;TRUE()),"",IF(ISBLANK(P354),Constants!$B$27,MAX(0,P354)))</f>
        <v/>
      </c>
      <c r="AV354" s="74" t="str">
        <f aca="false">IF(OR(ISBLANK($C354),$AT354&lt;&gt;TRUE()),"",IF(ISBLANK(Q354),Constants!$B$28,MAX(0,Q354)))</f>
        <v/>
      </c>
      <c r="AW354" s="74" t="str">
        <f aca="false">IF(OR(ISBLANK($C354),$AT354&lt;&gt;TRUE()),"",IF(S354=Constants!$B$7,TRUE(),IF(S354=Constants!$B$8,FALSE(),TRUE())))</f>
        <v/>
      </c>
      <c r="AX354" s="74" t="str">
        <f aca="false">IF(OR(ISBLANK($C354),$AT354&lt;&gt;TRUE()),"",IF(R354=Constants!$B$7,TRUE(),IF(R354=Constants!$B$8,FALSE(),TRUE())))</f>
        <v/>
      </c>
      <c r="AY354" s="74" t="str">
        <f aca="false">IF(OR(ISBLANK($C354),$AT354&lt;&gt;TRUE()),"",IF(T354=Constants!$B$33,TRUE(),IF(T354=Constants!$B$34,FALSE(),IF(AND(ISNUMBER(X354),OR(ISBLANK(W354),W354=0)),TRUE(),IF(AND(ISBLANK(X354),ISNUMBER(W354),W354&lt;&gt;0),FALSE(),"")))))</f>
        <v/>
      </c>
      <c r="AZ354" s="74" t="str">
        <f aca="false">IF(OR(ISBLANK($C354),$AT354&lt;&gt;TRUE()),"",IF(ISBLANK(U354),Constants!$B$35,MAX(0,MIN(Constants!$B$31,U354))))</f>
        <v/>
      </c>
      <c r="BA354" s="74" t="str">
        <f aca="false">IF(OR(ISBLANK($C354),$AT354&lt;&gt;TRUE()),"",IF(ISBLANK(V354),Constants!$B$35,MAX(0,MIN(Constants!$B$32,V354))))</f>
        <v/>
      </c>
      <c r="BB354" s="74" t="str">
        <f aca="false">IF(ISBLANK($C354),"",COUNTA($Y354:$AG354)&gt;0)</f>
        <v/>
      </c>
      <c r="BC354" s="74" t="str">
        <f aca="false">IF(OR(ISBLANK($C354),$BB354&lt;&gt;TRUE()),"",IF(ISBLANK(Y354),Constants!$B$27,MAX(0,Y354)))</f>
        <v/>
      </c>
      <c r="BD354" s="74" t="str">
        <f aca="false">IF(OR(ISBLANK($C354),$BB354&lt;&gt;TRUE()),"",IF(ISBLANK(Z354),Constants!$B$28,MAX(0,Z354)))</f>
        <v/>
      </c>
      <c r="BE354" s="74" t="str">
        <f aca="false">IF(OR(ISBLANK($C354),$BB354&lt;&gt;TRUE()),"",IF(AB354=Constants!$B$7,TRUE(),IF(AB354=Constants!$B$8,FALSE(),TRUE())))</f>
        <v/>
      </c>
      <c r="BF354" s="74" t="str">
        <f aca="false">IF(OR(ISBLANK($C354),$BB354&lt;&gt;TRUE()),"",IF(AA354=Constants!$B$7,TRUE(),IF(AA354=Constants!$B$8,FALSE(),TRUE())))</f>
        <v/>
      </c>
      <c r="BG354" s="74" t="str">
        <f aca="false">IF(OR(ISBLANK($C354),$BB354&lt;&gt;TRUE()),"",IF(AC354=Constants!$B$33,TRUE(),IF(AC354=Constants!$B$34,FALSE(),IF(AND(ISNUMBER(AG354),OR(ISBLANK(AF354),AF354=0)),TRUE(),IF(AND(ISBLANK(AG354),ISNUMBER(AF354),AF354&lt;&gt;0),FALSE(),"")))))</f>
        <v/>
      </c>
      <c r="BH354" s="74" t="str">
        <f aca="false">IF(OR(ISBLANK($C354),$BB354&lt;&gt;TRUE()),"",IF(ISBLANK(AD354),Constants!$B$35,MAX(0,MIN(Constants!$B$31,AD354))))</f>
        <v/>
      </c>
      <c r="BI354" s="74" t="str">
        <f aca="false">IF(OR(ISBLANK($C354),$BB354&lt;&gt;TRUE()),"",IF(ISBLANK(AE354),Constants!$B$35,MAX(0,MIN(Constants!$B$32,AE354))))</f>
        <v/>
      </c>
      <c r="BJ354" s="75" t="str">
        <f aca="false">IF(ISBLANK($C354),
  "",
IF(AH354=Constants!$B$7,
  TRUE(),
IF(AH354=Constants!$B$8,
  FALSE(),
  FALSE()
)))</f>
        <v/>
      </c>
      <c r="BK354" s="74" t="str">
        <f aca="false">IF(ISBLANK($C354),"",IF($BJ354,Constants!$B$9,IF(COUNTA($E354:$AH354)=0,Constants!$B$10,IF(NOT($AK354),Constants!$B$11,IF(AND(NOT(ISNUMBER($BM354)),COUNTA($O354,$X354,$AG354)&gt;0),Constants!$B$13,Constants!$B$12)))))</f>
        <v/>
      </c>
      <c r="BL354" s="74" t="str">
        <f aca="false">IF(ISBLANK($C354),"",IF($BK354&lt;&gt;Constants!$B$12,$BK354,Constants!$B$4))</f>
        <v/>
      </c>
      <c r="BM354" s="73" t="str">
        <f aca="false">IF(OR(ISBLANK($D$8), NOT(ISNUMBER($D$8))), Constants!$B$17,$D$8)</f>
        <v>ERROR: Set Target Time in cell D8</v>
      </c>
      <c r="BN354" s="73" t="str">
        <f aca="false">IF(OR($BK354&lt;&gt;Constants!$B$12,$AL354&lt;&gt;TRUE()),"",IF(NOT($AO354),TRUE(),IF($AQ354="","",$AQ354)))</f>
        <v/>
      </c>
      <c r="BO354" s="74" t="b">
        <f aca="false">IF(BN354="",FALSE(),IF(NOT($AO354),TRUE(),IF($AQ354,ISNUMBER(O354),ISNUMBER(N354))))</f>
        <v>0</v>
      </c>
      <c r="BP354" s="76" t="str">
        <f aca="false">IF(BO354,IF($AJ354,1,Constants!$B$22)*POWER(Constants!$B$23,MAX($AM354,0))*POWER(Constants!$B$24,MAX($AN354,0)),"")</f>
        <v/>
      </c>
      <c r="BQ354" s="74" t="str">
        <f aca="false">IF(OR($BK354&lt;&gt;Constants!$B$12,NOT($BO354)),"",IF(NOT($AO354),0,Constants!$B$19*IF($AQ354,1,MAX(0,MIN(1,(Constants!$B$20-N354)/Constants!$B$20)))))</f>
        <v/>
      </c>
      <c r="BR354" s="74" t="str">
        <f aca="false">IF(BQ354="","",BQ354*IF($AP354,1,Constants!$B$25)*BP354)</f>
        <v/>
      </c>
      <c r="BS354" s="74" t="str">
        <f aca="false">IF(OR($BK354&lt;&gt;Constants!$B$12,NOT($BO354)),"",IF(NOT($AO354),0,IF(NOT($AQ354),0,MAX(0,Constants!$B$21*(1-ABS(O354-$BM354)/$BM354)))))</f>
        <v/>
      </c>
      <c r="BT354" s="74" t="str">
        <f aca="false">IF(BS354="","",BS354*BP354)</f>
        <v/>
      </c>
      <c r="BU354" s="74" t="str">
        <f aca="false">IF(OR($BK354&lt;&gt;Constants!$B$12,NOT($BO354)),"",IF(OR(NOT($AO354),NOT($AP354)),0,MIN(Constants!$B$18,(Constants!$B$29*$AR354+Constants!$B$30*$AS354)*IF($AQ354,1,MAX(0,MIN(1,(Constants!$B$20-N354)/Constants!$B$20))))))</f>
        <v/>
      </c>
      <c r="BV354" s="74" t="str">
        <f aca="false">IF(BU354="","",BU354*BP354)</f>
        <v/>
      </c>
      <c r="BW354" s="75" t="str">
        <f aca="false">IF(OR($BK354&lt;&gt;Constants!$B$12,NOT($BO354)),"",BR354+BT354+BV354)</f>
        <v/>
      </c>
      <c r="BX354" s="73" t="str">
        <f aca="false">IF(OR($BK354&lt;&gt;Constants!$B$12,$AT354&lt;&gt;TRUE()),"",IF(NOT($AW354),TRUE(),IF($AY354="","",$AY354)))</f>
        <v/>
      </c>
      <c r="BY354" s="74" t="b">
        <f aca="false">IF(BX354="",FALSE(),IF(NOT($AW354),TRUE(),IF($AY354,ISNUMBER(X354),ISNUMBER(W354))))</f>
        <v>0</v>
      </c>
      <c r="BZ354" s="76" t="str">
        <f aca="false">IF(BY354,IF($AJ354,1,Constants!$B$22)*POWER(Constants!$B$23,MAX($AU354,0))*POWER(Constants!$B$24,MAX($AV354,0)),"")</f>
        <v/>
      </c>
      <c r="CA354" s="74" t="str">
        <f aca="false">IF(OR($BK354&lt;&gt;Constants!$B$12,NOT($BY354)),"",IF(NOT($AW354),0,Constants!$B$19*IF($AY354,1,MAX(0,MIN(1,(Constants!$B$20-W354)/Constants!$B$20)))))</f>
        <v/>
      </c>
      <c r="CB354" s="74" t="str">
        <f aca="false">IF(CA354="","",CA354*IF($AX354,1,Constants!$B$25)*BZ354)</f>
        <v/>
      </c>
      <c r="CC354" s="74" t="str">
        <f aca="false">IF(OR($BK354&lt;&gt;Constants!$B$12,NOT($BY354)),"",IF(NOT($AW354),0,IF(NOT($AY354),0,MAX(0,Constants!$B$21*(1-ABS(X354-$BM354)/$BM354)))))</f>
        <v/>
      </c>
      <c r="CD354" s="74" t="str">
        <f aca="false">IF(CC354="","",CC354*BZ354)</f>
        <v/>
      </c>
      <c r="CE354" s="74" t="str">
        <f aca="false">IF(OR($BK354&lt;&gt;Constants!$B$12,NOT($BY354)),"",IF(OR(NOT($AW354),NOT($AX354)),0,MIN(Constants!$B$18,(Constants!$B$29*$AZ354+Constants!$B$30*$BA354)*IF($AY354,1,MAX(0,MIN(1,(Constants!$B$20-W354)/Constants!$B$20))))))</f>
        <v/>
      </c>
      <c r="CF354" s="74" t="str">
        <f aca="false">IF(CE354="","",CE354*BZ354)</f>
        <v/>
      </c>
      <c r="CG354" s="75" t="str">
        <f aca="false">IF(OR($BK354&lt;&gt;Constants!$B$12,NOT($BY354)),"",CB354+CD354+CF354)</f>
        <v/>
      </c>
      <c r="CH354" s="73" t="b">
        <f aca="false">IF(OR(BN354="",BX354=""),TRUE(),BN354&lt;&gt;BX354)</f>
        <v>1</v>
      </c>
      <c r="CI354" s="74" t="str">
        <f aca="false">IF(OR($BK354&lt;&gt;Constants!$B$12,$BB354&lt;&gt;TRUE(),NOT($CH354)),"",IF(NOT($BE354),TRUE(),IF($BG354="","",$BG354)))</f>
        <v/>
      </c>
      <c r="CJ354" s="74" t="b">
        <f aca="false">IF(CI354="",FALSE(),IF(NOT($BE354),TRUE(),IF($BG354,ISNUMBER(AG354),ISNUMBER(AF354))))</f>
        <v>0</v>
      </c>
      <c r="CK354" s="76" t="str">
        <f aca="false">IF(CJ354,IF($AJ354,1,Constants!$B$22)*POWER(Constants!$B$23,MAX($BC354,0))*POWER(Constants!$B$24,MAX($BD354,0)),"")</f>
        <v/>
      </c>
      <c r="CL354" s="74" t="str">
        <f aca="false">IF(OR($BK354&lt;&gt;Constants!$B$12,NOT($CJ354)),"",IF(NOT($BE354),0,Constants!$B$19*IF($BG354,1,MAX(0,MIN(1,(Constants!$B$20-AF354)/Constants!$B$20)))))</f>
        <v/>
      </c>
      <c r="CM354" s="74" t="str">
        <f aca="false">IF(CL354="","",CL354*IF($BF354,1,Constants!$B$25)*CK354)</f>
        <v/>
      </c>
      <c r="CN354" s="74" t="str">
        <f aca="false">IF(OR($BK354&lt;&gt;Constants!$B$12,NOT($CJ354)),"",IF(NOT($BE354),0,IF(NOT($BG354),0,MAX(0,Constants!$B$21*(1-ABS(AG354-$BM354)/$BM354)))))</f>
        <v/>
      </c>
      <c r="CO354" s="74" t="str">
        <f aca="false">IF(CN354="","",CN354*CK354)</f>
        <v/>
      </c>
      <c r="CP354" s="74" t="str">
        <f aca="false">IF(OR($BK354&lt;&gt;Constants!$B$12,NOT($CJ354)),"",IF(OR(NOT($BE354),NOT($BF354)),0,MIN(Constants!$B$18,(Constants!$B$29*$BH354+Constants!$B$30*$BI354)*IF($BG354,1,MAX(0,MIN(1,(Constants!$B$20-AF354)/Constants!$B$20))))))</f>
        <v/>
      </c>
      <c r="CQ354" s="74" t="str">
        <f aca="false">IF(CP354="","",CP354*CK354)</f>
        <v/>
      </c>
      <c r="CR354" s="75" t="str">
        <f aca="false">IF(OR($BK354&lt;&gt;Constants!$B$12,NOT($CJ354)),"",CM354+CO354+CQ354)</f>
        <v/>
      </c>
      <c r="CS354" s="73" t="str">
        <f aca="false">IF(OR($BK354&lt;&gt;Constants!$B$12,ISBLANK($C354)),"",BW354)</f>
        <v/>
      </c>
      <c r="CT354" s="74" t="str">
        <f aca="false">IF(OR($BK354&lt;&gt;Constants!$B$12,ISBLANK($C354)),"",CG354)</f>
        <v/>
      </c>
      <c r="CU354" s="75" t="str">
        <f aca="false">IF(OR($BK354&lt;&gt;Constants!$B$12,ISBLANK($C354)),"",CR354)</f>
        <v/>
      </c>
      <c r="CV354" s="74" t="str">
        <f aca="false">IF(OR($BK354&lt;&gt;Constants!$B$12,ISBLANK($C354)),"",IF(COUNT(CS354:CU354)=0,0,MAX(CS354:CU354)))</f>
        <v/>
      </c>
      <c r="CW354" s="74" t="str">
        <f aca="false">IF($BK354&lt;&gt;Constants!$B$12,"",CV354)</f>
        <v/>
      </c>
      <c r="CX354" s="74" t="str">
        <f aca="false">IF(ISNUMBER(CW354), RANK(CW354,$CW$11:$CW$510), "")</f>
        <v/>
      </c>
      <c r="CY354" s="73" t="str">
        <f aca="false">IF(OR($BK354&lt;&gt;Constants!$B$12,ISBLANK($C354)),"",MAX(BT354,CD354,CO354))</f>
        <v/>
      </c>
      <c r="CZ354" s="74" t="str">
        <f aca="false">IF(ISNUMBER(CY354), RANK(CY354,CY$11:CY$510), "")</f>
        <v/>
      </c>
      <c r="DA354" s="74" t="str">
        <f aca="false">IF(OR($BK354&lt;&gt;Constants!$B$12,ISBLANK($C354)),"",MAX(AM354,AU354,IF($CH354,BC354,0)))</f>
        <v/>
      </c>
      <c r="DB354" s="74" t="str">
        <f aca="false">IF(ISNUMBER(DA354), RANK(DA354,DA$11:DA$510,1), "")</f>
        <v/>
      </c>
      <c r="DC354" s="74" t="str">
        <f aca="false">IF(OR($BK354&lt;&gt;Constants!$B$12,ISBLANK($C354)),"",MAX(BV354,CF354,CQ354))</f>
        <v/>
      </c>
      <c r="DD354" s="74" t="str">
        <f aca="false">IF(ISNUMBER(DC354),RANK(DC354,DC$11:DC$510),"")</f>
        <v/>
      </c>
      <c r="DE354" s="77" t="str">
        <f aca="false">IFERROR(IF(OR($BK354&lt;&gt;Constants!$B$12, ISBLANK($C354)),"",LARGE(CS354:CU354,2)), 0)</f>
        <v/>
      </c>
      <c r="DF354" s="75" t="str">
        <f aca="false">IF(ISNUMBER(DE354), RANK(DE354,DE$11:DE$510), "")</f>
        <v/>
      </c>
      <c r="DG354" s="74" t="str">
        <f aca="false">IF(ISBLANK($C354),"",IF(BK354=Constants!$B$12,RANK($CX354, $CX$11:$CX$510, 1)+
SUMPRODUCT(--($CX$11:$CX$510=$CX354),--($CZ354&gt;$CZ$11:$CZ$510))+
SUMPRODUCT(--($CX$11:$CX$510=$CX354),--($CZ354=$CZ$11:$CZ$510),--($DB354&gt;$DB$11:$DB$510))+
SUMPRODUCT(--($CX$11:$CX$510=$CX354),--($CZ354=$CZ$11:$CZ$510),--($DB354=$DB$11:$DB$510), --($DD354&gt;$DD$11:$DD$510))+
SUMPRODUCT(--($CX$11:$CX$510=$CX354),--($CZ354=$CZ$11:$CZ$510),--($DB354=$DB$11:$DB$510), --($DD354=$DD$11:$DD$510), --($DF354&gt;$DF$11:$DF$510))
,BK354)
)</f>
        <v/>
      </c>
      <c r="DH354" s="74" t="str">
        <f aca="false">IF(ISBLANK(C354),"",IF(BK354&lt;&gt;Constants!$B$12, BK354, CX354-DG354))</f>
        <v/>
      </c>
      <c r="DI354" s="75"/>
      <c r="DJ354" s="78"/>
      <c r="DK354" s="79" t="str">
        <f aca="false">IF(ISBLANK($C354),"",IF($BK354=Constants!$B$13,$BM354,""))</f>
        <v/>
      </c>
      <c r="DL354" s="78" t="str">
        <f aca="false">IF(ISBLANK($C354),"",IF($BK354&lt;&gt;Constants!$B$12,"",IF(COUNT($CS354:$CU354)=0,"",MATCH($CV354,$CS354:$CU354,0))))</f>
        <v/>
      </c>
      <c r="DM354" s="80" t="str">
        <f aca="false">IF(ISNUMBER($DL354),CHOOSE($DL354,$BR354,$CB354,$CM354),"")</f>
        <v/>
      </c>
      <c r="DN354" s="80" t="str">
        <f aca="false">IF(ISNUMBER($DL354),CHOOSE($DL354,$BT354,$CD354,$CO354),"")</f>
        <v/>
      </c>
      <c r="DO354" s="80" t="str">
        <f aca="false">IF(ISNUMBER($DL354),CHOOSE($DL354,$BV354,$CF354,$CQ354),"")</f>
        <v/>
      </c>
      <c r="DP354" s="81" t="str">
        <f aca="false">IF(ISBLANK(C354),"",IF(BK354&lt;&gt;Constants!$B$12, BK354 ,CW354))</f>
        <v/>
      </c>
      <c r="DQ354" s="82" t="str">
        <f aca="false">IF(ISBLANK($C354),"",IF($BK354&lt;&gt;Constants!$B$12,$BK354,$BL354))</f>
        <v/>
      </c>
      <c r="DR354" s="82" t="str">
        <f aca="false">IF(ISBLANK(C354),"",DH354)</f>
        <v/>
      </c>
      <c r="DS354" s="82" t="str">
        <f aca="false">IF(ISBLANK(C354),"",DG354)</f>
        <v/>
      </c>
      <c r="DT354" s="83" t="str">
        <f aca="false">IF(ISBLANK(C354),
  "",
IF(DS354=Constants!$B$9,COUNTA($C$11:$C510)+2,IF(DS354=Constants!$B$10,COUNTA($C$11:$C510)+1,IF(DS354=Constants!$B$11,COUNTA($C$11:$C510),DS354))))</f>
        <v/>
      </c>
      <c r="DU354" s="3"/>
      <c r="DV354" s="84" t="n">
        <f aca="false">IF(OR(ISNUMBER(DS354),DS354="DQ",DS354="P",DS354="NS"),
    1,
    0
)</f>
        <v>0</v>
      </c>
      <c r="DW354" s="84" t="n">
        <v>344</v>
      </c>
      <c r="DX354" s="84" t="str">
        <f aca="false">IF(ISBLANK($C354),"",IF(ISNUMBER(DT354),DT354+ROW($B354)/1000,""))</f>
        <v/>
      </c>
      <c r="DY354" s="84" t="str">
        <f aca="false">IF(ISNUMBER(DX354), RANK(DX354,DX$11:DX$510,1), "")</f>
        <v/>
      </c>
      <c r="DZ354" s="84" t="str">
        <f aca="false">IF(ISBLANK($C354),
    "",
    $B354
)</f>
        <v/>
      </c>
      <c r="EA354" s="84" t="str">
        <f aca="false">IF(ISBLANK($C354),
    "",
    $C354
)</f>
        <v/>
      </c>
      <c r="EB354" s="84" t="str">
        <f aca="false">IF(ISBLANK($C354),
    "",
    $D354
)</f>
        <v/>
      </c>
      <c r="EC354" s="84" t="str">
        <f aca="false">IF(ISBLANK($C354),"",$DQ354)</f>
        <v/>
      </c>
      <c r="ED354" s="86" t="str">
        <f aca="false">DP354</f>
        <v/>
      </c>
      <c r="EE354" s="84" t="str">
        <f aca="false">IF(ISBLANK($C354),
    "",
    DS354
)</f>
        <v/>
      </c>
      <c r="EF354" s="87" t="str">
        <f aca="false">IF(DW354&gt;DV$10,
    "",
    VLOOKUP(DW354,DY$11:EE852,7,FALSE())
)</f>
        <v/>
      </c>
      <c r="EG354" s="88" t="str">
        <f aca="false">IF(DW354&gt;DV$10,
    "",
    VLOOKUP(DW354,DY$11:EE852,2,FALSE())
)</f>
        <v/>
      </c>
      <c r="EH354" s="88" t="str">
        <f aca="false">IF(DW354&gt;DV$10,
    "",
    VLOOKUP(DW354,DY$11:EE852,3,FALSE())
)</f>
        <v/>
      </c>
      <c r="EI354" s="88" t="str">
        <f aca="false">IF(DW354&gt;DV$10,
    "",
    VLOOKUP(DW354,DY$11:EE852,4,FALSE())
)</f>
        <v/>
      </c>
      <c r="EJ354" s="89" t="str">
        <f aca="false">IF(DW354&gt;DV$10,
    "",
    VLOOKUP(DW354,DY$11:EE852,6,FALSE())
)</f>
        <v/>
      </c>
      <c r="EK354" s="59"/>
    </row>
    <row r="355" customFormat="false" ht="15.75" hidden="false" customHeight="false" outlineLevel="0" collapsed="false">
      <c r="A355" s="3"/>
      <c r="B355" s="155"/>
      <c r="C355" s="156"/>
      <c r="D355" s="96"/>
      <c r="E355" s="157"/>
      <c r="F355" s="148"/>
      <c r="G355" s="148"/>
      <c r="H355" s="149"/>
      <c r="I355" s="150"/>
      <c r="J355" s="151"/>
      <c r="K355" s="151"/>
      <c r="L355" s="151"/>
      <c r="M355" s="151"/>
      <c r="N355" s="152"/>
      <c r="O355" s="103"/>
      <c r="P355" s="148"/>
      <c r="Q355" s="149"/>
      <c r="R355" s="150"/>
      <c r="S355" s="151"/>
      <c r="T355" s="151"/>
      <c r="U355" s="151"/>
      <c r="V355" s="151"/>
      <c r="W355" s="152"/>
      <c r="X355" s="103"/>
      <c r="Y355" s="148"/>
      <c r="Z355" s="149"/>
      <c r="AA355" s="150"/>
      <c r="AB355" s="151"/>
      <c r="AC355" s="151"/>
      <c r="AD355" s="151"/>
      <c r="AE355" s="151"/>
      <c r="AF355" s="152"/>
      <c r="AG355" s="104"/>
      <c r="AH355" s="150"/>
      <c r="AI355" s="73"/>
      <c r="AJ355" s="73" t="str">
        <f aca="false">IF(ISBLANK($C355),
  "",
IF(E355=Constants!$B$7,
  TRUE(),
IF(E355=Constants!$B$8,
  FALSE(),
  TRUE()
)))</f>
        <v/>
      </c>
      <c r="AK355" s="74" t="str">
        <f aca="false">IF(ISBLANK($C355),"",IF(F355=Constants!$B$8,FALSE(),TRUE()))</f>
        <v/>
      </c>
      <c r="AL355" s="74" t="str">
        <f aca="false">IF(ISBLANK($C355),"",COUNTA($G355:$O355)&gt;0)</f>
        <v/>
      </c>
      <c r="AM355" s="74" t="str">
        <f aca="false">IF(OR(ISBLANK($C355),$AL355&lt;&gt;TRUE()),"",IF(ISBLANK(G355),Constants!$B$27,MAX(0,G355)))</f>
        <v/>
      </c>
      <c r="AN355" s="74" t="str">
        <f aca="false">IF(OR(ISBLANK($C355),$AL355&lt;&gt;TRUE()),"",IF(ISBLANK(H355),Constants!$B$28,MAX(0,H355)))</f>
        <v/>
      </c>
      <c r="AO355" s="74" t="str">
        <f aca="false">IF(OR(ISBLANK($C355),$AL355&lt;&gt;TRUE()),"",IF(J355=Constants!$B$7,TRUE(),IF(J355=Constants!$B$8,FALSE(),TRUE())))</f>
        <v/>
      </c>
      <c r="AP355" s="74" t="str">
        <f aca="false">IF(OR(ISBLANK($C355),$AL355&lt;&gt;TRUE()),"",IF(I355=Constants!$B$7,TRUE(),IF(I355=Constants!$B$8,FALSE(),TRUE())))</f>
        <v/>
      </c>
      <c r="AQ355" s="74" t="str">
        <f aca="false">IF(OR(ISBLANK($C355),$AL355&lt;&gt;TRUE()),"",IF(K355=Constants!$B$33,TRUE(),IF(K355=Constants!$B$34,FALSE(),IF(AND(ISNUMBER(O355),OR(ISBLANK(N355),N355=0)),TRUE(),IF(AND(ISBLANK(O355),ISNUMBER(N355),N355&lt;&gt;0),FALSE(),"")))))</f>
        <v/>
      </c>
      <c r="AR355" s="74" t="str">
        <f aca="false">IF(OR(ISBLANK($C355),$AL355&lt;&gt;TRUE()),"",IF(ISBLANK(L355),Constants!$B$35,MAX(0,MIN(Constants!$B$31,L355))))</f>
        <v/>
      </c>
      <c r="AS355" s="74" t="str">
        <f aca="false">IF(OR(ISBLANK($C355),$AL355&lt;&gt;TRUE()),"",IF(ISBLANK(M355),Constants!$B$35,MAX(0,MIN(Constants!$B$32,M355))))</f>
        <v/>
      </c>
      <c r="AT355" s="74" t="str">
        <f aca="false">IF(ISBLANK($C355),"",COUNTA($P355:$X355)&gt;0)</f>
        <v/>
      </c>
      <c r="AU355" s="74" t="str">
        <f aca="false">IF(OR(ISBLANK($C355),$AT355&lt;&gt;TRUE()),"",IF(ISBLANK(P355),Constants!$B$27,MAX(0,P355)))</f>
        <v/>
      </c>
      <c r="AV355" s="74" t="str">
        <f aca="false">IF(OR(ISBLANK($C355),$AT355&lt;&gt;TRUE()),"",IF(ISBLANK(Q355),Constants!$B$28,MAX(0,Q355)))</f>
        <v/>
      </c>
      <c r="AW355" s="74" t="str">
        <f aca="false">IF(OR(ISBLANK($C355),$AT355&lt;&gt;TRUE()),"",IF(S355=Constants!$B$7,TRUE(),IF(S355=Constants!$B$8,FALSE(),TRUE())))</f>
        <v/>
      </c>
      <c r="AX355" s="74" t="str">
        <f aca="false">IF(OR(ISBLANK($C355),$AT355&lt;&gt;TRUE()),"",IF(R355=Constants!$B$7,TRUE(),IF(R355=Constants!$B$8,FALSE(),TRUE())))</f>
        <v/>
      </c>
      <c r="AY355" s="74" t="str">
        <f aca="false">IF(OR(ISBLANK($C355),$AT355&lt;&gt;TRUE()),"",IF(T355=Constants!$B$33,TRUE(),IF(T355=Constants!$B$34,FALSE(),IF(AND(ISNUMBER(X355),OR(ISBLANK(W355),W355=0)),TRUE(),IF(AND(ISBLANK(X355),ISNUMBER(W355),W355&lt;&gt;0),FALSE(),"")))))</f>
        <v/>
      </c>
      <c r="AZ355" s="74" t="str">
        <f aca="false">IF(OR(ISBLANK($C355),$AT355&lt;&gt;TRUE()),"",IF(ISBLANK(U355),Constants!$B$35,MAX(0,MIN(Constants!$B$31,U355))))</f>
        <v/>
      </c>
      <c r="BA355" s="74" t="str">
        <f aca="false">IF(OR(ISBLANK($C355),$AT355&lt;&gt;TRUE()),"",IF(ISBLANK(V355),Constants!$B$35,MAX(0,MIN(Constants!$B$32,V355))))</f>
        <v/>
      </c>
      <c r="BB355" s="74" t="str">
        <f aca="false">IF(ISBLANK($C355),"",COUNTA($Y355:$AG355)&gt;0)</f>
        <v/>
      </c>
      <c r="BC355" s="74" t="str">
        <f aca="false">IF(OR(ISBLANK($C355),$BB355&lt;&gt;TRUE()),"",IF(ISBLANK(Y355),Constants!$B$27,MAX(0,Y355)))</f>
        <v/>
      </c>
      <c r="BD355" s="74" t="str">
        <f aca="false">IF(OR(ISBLANK($C355),$BB355&lt;&gt;TRUE()),"",IF(ISBLANK(Z355),Constants!$B$28,MAX(0,Z355)))</f>
        <v/>
      </c>
      <c r="BE355" s="74" t="str">
        <f aca="false">IF(OR(ISBLANK($C355),$BB355&lt;&gt;TRUE()),"",IF(AB355=Constants!$B$7,TRUE(),IF(AB355=Constants!$B$8,FALSE(),TRUE())))</f>
        <v/>
      </c>
      <c r="BF355" s="74" t="str">
        <f aca="false">IF(OR(ISBLANK($C355),$BB355&lt;&gt;TRUE()),"",IF(AA355=Constants!$B$7,TRUE(),IF(AA355=Constants!$B$8,FALSE(),TRUE())))</f>
        <v/>
      </c>
      <c r="BG355" s="74" t="str">
        <f aca="false">IF(OR(ISBLANK($C355),$BB355&lt;&gt;TRUE()),"",IF(AC355=Constants!$B$33,TRUE(),IF(AC355=Constants!$B$34,FALSE(),IF(AND(ISNUMBER(AG355),OR(ISBLANK(AF355),AF355=0)),TRUE(),IF(AND(ISBLANK(AG355),ISNUMBER(AF355),AF355&lt;&gt;0),FALSE(),"")))))</f>
        <v/>
      </c>
      <c r="BH355" s="74" t="str">
        <f aca="false">IF(OR(ISBLANK($C355),$BB355&lt;&gt;TRUE()),"",IF(ISBLANK(AD355),Constants!$B$35,MAX(0,MIN(Constants!$B$31,AD355))))</f>
        <v/>
      </c>
      <c r="BI355" s="74" t="str">
        <f aca="false">IF(OR(ISBLANK($C355),$BB355&lt;&gt;TRUE()),"",IF(ISBLANK(AE355),Constants!$B$35,MAX(0,MIN(Constants!$B$32,AE355))))</f>
        <v/>
      </c>
      <c r="BJ355" s="75" t="str">
        <f aca="false">IF(ISBLANK($C355),
  "",
IF(AH355=Constants!$B$7,
  TRUE(),
IF(AH355=Constants!$B$8,
  FALSE(),
  FALSE()
)))</f>
        <v/>
      </c>
      <c r="BK355" s="74" t="str">
        <f aca="false">IF(ISBLANK($C355),"",IF($BJ355,Constants!$B$9,IF(COUNTA($E355:$AH355)=0,Constants!$B$10,IF(NOT($AK355),Constants!$B$11,IF(AND(NOT(ISNUMBER($BM355)),COUNTA($O355,$X355,$AG355)&gt;0),Constants!$B$13,Constants!$B$12)))))</f>
        <v/>
      </c>
      <c r="BL355" s="74" t="str">
        <f aca="false">IF(ISBLANK($C355),"",IF($BK355&lt;&gt;Constants!$B$12,$BK355,Constants!$B$4))</f>
        <v/>
      </c>
      <c r="BM355" s="73" t="str">
        <f aca="false">IF(OR(ISBLANK($D$8), NOT(ISNUMBER($D$8))), Constants!$B$17,$D$8)</f>
        <v>ERROR: Set Target Time in cell D8</v>
      </c>
      <c r="BN355" s="73" t="str">
        <f aca="false">IF(OR($BK355&lt;&gt;Constants!$B$12,$AL355&lt;&gt;TRUE()),"",IF(NOT($AO355),TRUE(),IF($AQ355="","",$AQ355)))</f>
        <v/>
      </c>
      <c r="BO355" s="74" t="b">
        <f aca="false">IF(BN355="",FALSE(),IF(NOT($AO355),TRUE(),IF($AQ355,ISNUMBER(O355),ISNUMBER(N355))))</f>
        <v>0</v>
      </c>
      <c r="BP355" s="76" t="str">
        <f aca="false">IF(BO355,IF($AJ355,1,Constants!$B$22)*POWER(Constants!$B$23,MAX($AM355,0))*POWER(Constants!$B$24,MAX($AN355,0)),"")</f>
        <v/>
      </c>
      <c r="BQ355" s="74" t="str">
        <f aca="false">IF(OR($BK355&lt;&gt;Constants!$B$12,NOT($BO355)),"",IF(NOT($AO355),0,Constants!$B$19*IF($AQ355,1,MAX(0,MIN(1,(Constants!$B$20-N355)/Constants!$B$20)))))</f>
        <v/>
      </c>
      <c r="BR355" s="74" t="str">
        <f aca="false">IF(BQ355="","",BQ355*IF($AP355,1,Constants!$B$25)*BP355)</f>
        <v/>
      </c>
      <c r="BS355" s="74" t="str">
        <f aca="false">IF(OR($BK355&lt;&gt;Constants!$B$12,NOT($BO355)),"",IF(NOT($AO355),0,IF(NOT($AQ355),0,MAX(0,Constants!$B$21*(1-ABS(O355-$BM355)/$BM355)))))</f>
        <v/>
      </c>
      <c r="BT355" s="74" t="str">
        <f aca="false">IF(BS355="","",BS355*BP355)</f>
        <v/>
      </c>
      <c r="BU355" s="74" t="str">
        <f aca="false">IF(OR($BK355&lt;&gt;Constants!$B$12,NOT($BO355)),"",IF(OR(NOT($AO355),NOT($AP355)),0,MIN(Constants!$B$18,(Constants!$B$29*$AR355+Constants!$B$30*$AS355)*IF($AQ355,1,MAX(0,MIN(1,(Constants!$B$20-N355)/Constants!$B$20))))))</f>
        <v/>
      </c>
      <c r="BV355" s="74" t="str">
        <f aca="false">IF(BU355="","",BU355*BP355)</f>
        <v/>
      </c>
      <c r="BW355" s="75" t="str">
        <f aca="false">IF(OR($BK355&lt;&gt;Constants!$B$12,NOT($BO355)),"",BR355+BT355+BV355)</f>
        <v/>
      </c>
      <c r="BX355" s="73" t="str">
        <f aca="false">IF(OR($BK355&lt;&gt;Constants!$B$12,$AT355&lt;&gt;TRUE()),"",IF(NOT($AW355),TRUE(),IF($AY355="","",$AY355)))</f>
        <v/>
      </c>
      <c r="BY355" s="74" t="b">
        <f aca="false">IF(BX355="",FALSE(),IF(NOT($AW355),TRUE(),IF($AY355,ISNUMBER(X355),ISNUMBER(W355))))</f>
        <v>0</v>
      </c>
      <c r="BZ355" s="76" t="str">
        <f aca="false">IF(BY355,IF($AJ355,1,Constants!$B$22)*POWER(Constants!$B$23,MAX($AU355,0))*POWER(Constants!$B$24,MAX($AV355,0)),"")</f>
        <v/>
      </c>
      <c r="CA355" s="74" t="str">
        <f aca="false">IF(OR($BK355&lt;&gt;Constants!$B$12,NOT($BY355)),"",IF(NOT($AW355),0,Constants!$B$19*IF($AY355,1,MAX(0,MIN(1,(Constants!$B$20-W355)/Constants!$B$20)))))</f>
        <v/>
      </c>
      <c r="CB355" s="74" t="str">
        <f aca="false">IF(CA355="","",CA355*IF($AX355,1,Constants!$B$25)*BZ355)</f>
        <v/>
      </c>
      <c r="CC355" s="74" t="str">
        <f aca="false">IF(OR($BK355&lt;&gt;Constants!$B$12,NOT($BY355)),"",IF(NOT($AW355),0,IF(NOT($AY355),0,MAX(0,Constants!$B$21*(1-ABS(X355-$BM355)/$BM355)))))</f>
        <v/>
      </c>
      <c r="CD355" s="74" t="str">
        <f aca="false">IF(CC355="","",CC355*BZ355)</f>
        <v/>
      </c>
      <c r="CE355" s="74" t="str">
        <f aca="false">IF(OR($BK355&lt;&gt;Constants!$B$12,NOT($BY355)),"",IF(OR(NOT($AW355),NOT($AX355)),0,MIN(Constants!$B$18,(Constants!$B$29*$AZ355+Constants!$B$30*$BA355)*IF($AY355,1,MAX(0,MIN(1,(Constants!$B$20-W355)/Constants!$B$20))))))</f>
        <v/>
      </c>
      <c r="CF355" s="74" t="str">
        <f aca="false">IF(CE355="","",CE355*BZ355)</f>
        <v/>
      </c>
      <c r="CG355" s="75" t="str">
        <f aca="false">IF(OR($BK355&lt;&gt;Constants!$B$12,NOT($BY355)),"",CB355+CD355+CF355)</f>
        <v/>
      </c>
      <c r="CH355" s="73" t="b">
        <f aca="false">IF(OR(BN355="",BX355=""),TRUE(),BN355&lt;&gt;BX355)</f>
        <v>1</v>
      </c>
      <c r="CI355" s="74" t="str">
        <f aca="false">IF(OR($BK355&lt;&gt;Constants!$B$12,$BB355&lt;&gt;TRUE(),NOT($CH355)),"",IF(NOT($BE355),TRUE(),IF($BG355="","",$BG355)))</f>
        <v/>
      </c>
      <c r="CJ355" s="74" t="b">
        <f aca="false">IF(CI355="",FALSE(),IF(NOT($BE355),TRUE(),IF($BG355,ISNUMBER(AG355),ISNUMBER(AF355))))</f>
        <v>0</v>
      </c>
      <c r="CK355" s="76" t="str">
        <f aca="false">IF(CJ355,IF($AJ355,1,Constants!$B$22)*POWER(Constants!$B$23,MAX($BC355,0))*POWER(Constants!$B$24,MAX($BD355,0)),"")</f>
        <v/>
      </c>
      <c r="CL355" s="74" t="str">
        <f aca="false">IF(OR($BK355&lt;&gt;Constants!$B$12,NOT($CJ355)),"",IF(NOT($BE355),0,Constants!$B$19*IF($BG355,1,MAX(0,MIN(1,(Constants!$B$20-AF355)/Constants!$B$20)))))</f>
        <v/>
      </c>
      <c r="CM355" s="74" t="str">
        <f aca="false">IF(CL355="","",CL355*IF($BF355,1,Constants!$B$25)*CK355)</f>
        <v/>
      </c>
      <c r="CN355" s="74" t="str">
        <f aca="false">IF(OR($BK355&lt;&gt;Constants!$B$12,NOT($CJ355)),"",IF(NOT($BE355),0,IF(NOT($BG355),0,MAX(0,Constants!$B$21*(1-ABS(AG355-$BM355)/$BM355)))))</f>
        <v/>
      </c>
      <c r="CO355" s="74" t="str">
        <f aca="false">IF(CN355="","",CN355*CK355)</f>
        <v/>
      </c>
      <c r="CP355" s="74" t="str">
        <f aca="false">IF(OR($BK355&lt;&gt;Constants!$B$12,NOT($CJ355)),"",IF(OR(NOT($BE355),NOT($BF355)),0,MIN(Constants!$B$18,(Constants!$B$29*$BH355+Constants!$B$30*$BI355)*IF($BG355,1,MAX(0,MIN(1,(Constants!$B$20-AF355)/Constants!$B$20))))))</f>
        <v/>
      </c>
      <c r="CQ355" s="74" t="str">
        <f aca="false">IF(CP355="","",CP355*CK355)</f>
        <v/>
      </c>
      <c r="CR355" s="75" t="str">
        <f aca="false">IF(OR($BK355&lt;&gt;Constants!$B$12,NOT($CJ355)),"",CM355+CO355+CQ355)</f>
        <v/>
      </c>
      <c r="CS355" s="73" t="str">
        <f aca="false">IF(OR($BK355&lt;&gt;Constants!$B$12,ISBLANK($C355)),"",BW355)</f>
        <v/>
      </c>
      <c r="CT355" s="74" t="str">
        <f aca="false">IF(OR($BK355&lt;&gt;Constants!$B$12,ISBLANK($C355)),"",CG355)</f>
        <v/>
      </c>
      <c r="CU355" s="75" t="str">
        <f aca="false">IF(OR($BK355&lt;&gt;Constants!$B$12,ISBLANK($C355)),"",CR355)</f>
        <v/>
      </c>
      <c r="CV355" s="74" t="str">
        <f aca="false">IF(OR($BK355&lt;&gt;Constants!$B$12,ISBLANK($C355)),"",IF(COUNT(CS355:CU355)=0,0,MAX(CS355:CU355)))</f>
        <v/>
      </c>
      <c r="CW355" s="74" t="str">
        <f aca="false">IF($BK355&lt;&gt;Constants!$B$12,"",CV355)</f>
        <v/>
      </c>
      <c r="CX355" s="74" t="str">
        <f aca="false">IF(ISNUMBER(CW355), RANK(CW355,$CW$11:$CW$510), "")</f>
        <v/>
      </c>
      <c r="CY355" s="73" t="str">
        <f aca="false">IF(OR($BK355&lt;&gt;Constants!$B$12,ISBLANK($C355)),"",MAX(BT355,CD355,CO355))</f>
        <v/>
      </c>
      <c r="CZ355" s="74" t="str">
        <f aca="false">IF(ISNUMBER(CY355), RANK(CY355,CY$11:CY$510), "")</f>
        <v/>
      </c>
      <c r="DA355" s="74" t="str">
        <f aca="false">IF(OR($BK355&lt;&gt;Constants!$B$12,ISBLANK($C355)),"",MAX(AM355,AU355,IF($CH355,BC355,0)))</f>
        <v/>
      </c>
      <c r="DB355" s="74" t="str">
        <f aca="false">IF(ISNUMBER(DA355), RANK(DA355,DA$11:DA$510,1), "")</f>
        <v/>
      </c>
      <c r="DC355" s="74" t="str">
        <f aca="false">IF(OR($BK355&lt;&gt;Constants!$B$12,ISBLANK($C355)),"",MAX(BV355,CF355,CQ355))</f>
        <v/>
      </c>
      <c r="DD355" s="74" t="str">
        <f aca="false">IF(ISNUMBER(DC355),RANK(DC355,DC$11:DC$510),"")</f>
        <v/>
      </c>
      <c r="DE355" s="77" t="str">
        <f aca="false">IFERROR(IF(OR($BK355&lt;&gt;Constants!$B$12, ISBLANK($C355)),"",LARGE(CS355:CU355,2)), 0)</f>
        <v/>
      </c>
      <c r="DF355" s="75" t="str">
        <f aca="false">IF(ISNUMBER(DE355), RANK(DE355,DE$11:DE$510), "")</f>
        <v/>
      </c>
      <c r="DG355" s="74" t="str">
        <f aca="false">IF(ISBLANK($C355),"",IF(BK355=Constants!$B$12,RANK($CX355, $CX$11:$CX$510, 1)+
SUMPRODUCT(--($CX$11:$CX$510=$CX355),--($CZ355&gt;$CZ$11:$CZ$510))+
SUMPRODUCT(--($CX$11:$CX$510=$CX355),--($CZ355=$CZ$11:$CZ$510),--($DB355&gt;$DB$11:$DB$510))+
SUMPRODUCT(--($CX$11:$CX$510=$CX355),--($CZ355=$CZ$11:$CZ$510),--($DB355=$DB$11:$DB$510), --($DD355&gt;$DD$11:$DD$510))+
SUMPRODUCT(--($CX$11:$CX$510=$CX355),--($CZ355=$CZ$11:$CZ$510),--($DB355=$DB$11:$DB$510), --($DD355=$DD$11:$DD$510), --($DF355&gt;$DF$11:$DF$510))
,BK355)
)</f>
        <v/>
      </c>
      <c r="DH355" s="74" t="str">
        <f aca="false">IF(ISBLANK(C355),"",IF(BK355&lt;&gt;Constants!$B$12, BK355, CX355-DG355))</f>
        <v/>
      </c>
      <c r="DI355" s="75"/>
      <c r="DJ355" s="78"/>
      <c r="DK355" s="79" t="str">
        <f aca="false">IF(ISBLANK($C355),"",IF($BK355=Constants!$B$13,$BM355,""))</f>
        <v/>
      </c>
      <c r="DL355" s="78" t="str">
        <f aca="false">IF(ISBLANK($C355),"",IF($BK355&lt;&gt;Constants!$B$12,"",IF(COUNT($CS355:$CU355)=0,"",MATCH($CV355,$CS355:$CU355,0))))</f>
        <v/>
      </c>
      <c r="DM355" s="80" t="str">
        <f aca="false">IF(ISNUMBER($DL355),CHOOSE($DL355,$BR355,$CB355,$CM355),"")</f>
        <v/>
      </c>
      <c r="DN355" s="80" t="str">
        <f aca="false">IF(ISNUMBER($DL355),CHOOSE($DL355,$BT355,$CD355,$CO355),"")</f>
        <v/>
      </c>
      <c r="DO355" s="80" t="str">
        <f aca="false">IF(ISNUMBER($DL355),CHOOSE($DL355,$BV355,$CF355,$CQ355),"")</f>
        <v/>
      </c>
      <c r="DP355" s="81" t="str">
        <f aca="false">IF(ISBLANK(C355),"",IF(BK355&lt;&gt;Constants!$B$12, BK355 ,CW355))</f>
        <v/>
      </c>
      <c r="DQ355" s="82" t="str">
        <f aca="false">IF(ISBLANK($C355),"",IF($BK355&lt;&gt;Constants!$B$12,$BK355,$BL355))</f>
        <v/>
      </c>
      <c r="DR355" s="82" t="str">
        <f aca="false">IF(ISBLANK(C355),"",DH355)</f>
        <v/>
      </c>
      <c r="DS355" s="82" t="str">
        <f aca="false">IF(ISBLANK(C355),"",DG355)</f>
        <v/>
      </c>
      <c r="DT355" s="83" t="str">
        <f aca="false">IF(ISBLANK(C355),
  "",
IF(DS355=Constants!$B$9,COUNTA($C$11:$C510)+2,IF(DS355=Constants!$B$10,COUNTA($C$11:$C510)+1,IF(DS355=Constants!$B$11,COUNTA($C$11:$C510),DS355))))</f>
        <v/>
      </c>
      <c r="DU355" s="3"/>
      <c r="DV355" s="84" t="n">
        <f aca="false">IF(OR(ISNUMBER(DS355),DS355="DQ",DS355="P",DS355="NS"),
    1,
    0
)</f>
        <v>0</v>
      </c>
      <c r="DW355" s="84" t="n">
        <v>345</v>
      </c>
      <c r="DX355" s="84" t="str">
        <f aca="false">IF(ISBLANK($C355),"",IF(ISNUMBER(DT355),DT355+ROW($B355)/1000,""))</f>
        <v/>
      </c>
      <c r="DY355" s="84" t="str">
        <f aca="false">IF(ISNUMBER(DX355), RANK(DX355,DX$11:DX$510,1), "")</f>
        <v/>
      </c>
      <c r="DZ355" s="84" t="str">
        <f aca="false">IF(ISBLANK($C355),
    "",
    $B355
)</f>
        <v/>
      </c>
      <c r="EA355" s="84" t="str">
        <f aca="false">IF(ISBLANK($C355),
    "",
    $C355
)</f>
        <v/>
      </c>
      <c r="EB355" s="84" t="str">
        <f aca="false">IF(ISBLANK($C355),
    "",
    $D355
)</f>
        <v/>
      </c>
      <c r="EC355" s="84" t="str">
        <f aca="false">IF(ISBLANK($C355),"",$DQ355)</f>
        <v/>
      </c>
      <c r="ED355" s="86" t="str">
        <f aca="false">DP355</f>
        <v/>
      </c>
      <c r="EE355" s="84" t="str">
        <f aca="false">IF(ISBLANK($C355),
    "",
    DS355
)</f>
        <v/>
      </c>
      <c r="EF355" s="87" t="str">
        <f aca="false">IF(DW355&gt;DV$10,
    "",
    VLOOKUP(DW355,DY$11:EE853,7,FALSE())
)</f>
        <v/>
      </c>
      <c r="EG355" s="88" t="str">
        <f aca="false">IF(DW355&gt;DV$10,
    "",
    VLOOKUP(DW355,DY$11:EE853,2,FALSE())
)</f>
        <v/>
      </c>
      <c r="EH355" s="88" t="str">
        <f aca="false">IF(DW355&gt;DV$10,
    "",
    VLOOKUP(DW355,DY$11:EE853,3,FALSE())
)</f>
        <v/>
      </c>
      <c r="EI355" s="88" t="str">
        <f aca="false">IF(DW355&gt;DV$10,
    "",
    VLOOKUP(DW355,DY$11:EE853,4,FALSE())
)</f>
        <v/>
      </c>
      <c r="EJ355" s="89" t="str">
        <f aca="false">IF(DW355&gt;DV$10,
    "",
    VLOOKUP(DW355,DY$11:EE853,6,FALSE())
)</f>
        <v/>
      </c>
      <c r="EK355" s="59"/>
    </row>
    <row r="356" customFormat="false" ht="15.75" hidden="false" customHeight="false" outlineLevel="0" collapsed="false">
      <c r="A356" s="3"/>
      <c r="B356" s="153"/>
      <c r="C356" s="154"/>
      <c r="D356" s="135"/>
      <c r="E356" s="158"/>
      <c r="F356" s="137"/>
      <c r="G356" s="137"/>
      <c r="H356" s="138"/>
      <c r="I356" s="139"/>
      <c r="J356" s="140"/>
      <c r="K356" s="140"/>
      <c r="L356" s="140"/>
      <c r="M356" s="140"/>
      <c r="N356" s="141"/>
      <c r="O356" s="142"/>
      <c r="P356" s="137"/>
      <c r="Q356" s="138"/>
      <c r="R356" s="139"/>
      <c r="S356" s="140"/>
      <c r="T356" s="140"/>
      <c r="U356" s="140"/>
      <c r="V356" s="140"/>
      <c r="W356" s="141"/>
      <c r="X356" s="142"/>
      <c r="Y356" s="137"/>
      <c r="Z356" s="138"/>
      <c r="AA356" s="139"/>
      <c r="AB356" s="140"/>
      <c r="AC356" s="140"/>
      <c r="AD356" s="140"/>
      <c r="AE356" s="140"/>
      <c r="AF356" s="141"/>
      <c r="AG356" s="143"/>
      <c r="AH356" s="139"/>
      <c r="AI356" s="116"/>
      <c r="AJ356" s="116" t="str">
        <f aca="false">IF(ISBLANK($C356),
  "",
IF(E356=Constants!$B$7,
  TRUE(),
IF(E356=Constants!$B$8,
  FALSE(),
  TRUE()
)))</f>
        <v/>
      </c>
      <c r="AK356" s="117" t="str">
        <f aca="false">IF(ISBLANK($C356),"",IF(F356=Constants!$B$8,FALSE(),TRUE()))</f>
        <v/>
      </c>
      <c r="AL356" s="117" t="str">
        <f aca="false">IF(ISBLANK($C356),"",COUNTA($G356:$O356)&gt;0)</f>
        <v/>
      </c>
      <c r="AM356" s="117" t="str">
        <f aca="false">IF(OR(ISBLANK($C356),$AL356&lt;&gt;TRUE()),"",IF(ISBLANK(G356),Constants!$B$27,MAX(0,G356)))</f>
        <v/>
      </c>
      <c r="AN356" s="117" t="str">
        <f aca="false">IF(OR(ISBLANK($C356),$AL356&lt;&gt;TRUE()),"",IF(ISBLANK(H356),Constants!$B$28,MAX(0,H356)))</f>
        <v/>
      </c>
      <c r="AO356" s="117" t="str">
        <f aca="false">IF(OR(ISBLANK($C356),$AL356&lt;&gt;TRUE()),"",IF(J356=Constants!$B$7,TRUE(),IF(J356=Constants!$B$8,FALSE(),TRUE())))</f>
        <v/>
      </c>
      <c r="AP356" s="117" t="str">
        <f aca="false">IF(OR(ISBLANK($C356),$AL356&lt;&gt;TRUE()),"",IF(I356=Constants!$B$7,TRUE(),IF(I356=Constants!$B$8,FALSE(),TRUE())))</f>
        <v/>
      </c>
      <c r="AQ356" s="117" t="str">
        <f aca="false">IF(OR(ISBLANK($C356),$AL356&lt;&gt;TRUE()),"",IF(K356=Constants!$B$33,TRUE(),IF(K356=Constants!$B$34,FALSE(),IF(AND(ISNUMBER(O356),OR(ISBLANK(N356),N356=0)),TRUE(),IF(AND(ISBLANK(O356),ISNUMBER(N356),N356&lt;&gt;0),FALSE(),"")))))</f>
        <v/>
      </c>
      <c r="AR356" s="117" t="str">
        <f aca="false">IF(OR(ISBLANK($C356),$AL356&lt;&gt;TRUE()),"",IF(ISBLANK(L356),Constants!$B$35,MAX(0,MIN(Constants!$B$31,L356))))</f>
        <v/>
      </c>
      <c r="AS356" s="117" t="str">
        <f aca="false">IF(OR(ISBLANK($C356),$AL356&lt;&gt;TRUE()),"",IF(ISBLANK(M356),Constants!$B$35,MAX(0,MIN(Constants!$B$32,M356))))</f>
        <v/>
      </c>
      <c r="AT356" s="117" t="str">
        <f aca="false">IF(ISBLANK($C356),"",COUNTA($P356:$X356)&gt;0)</f>
        <v/>
      </c>
      <c r="AU356" s="117" t="str">
        <f aca="false">IF(OR(ISBLANK($C356),$AT356&lt;&gt;TRUE()),"",IF(ISBLANK(P356),Constants!$B$27,MAX(0,P356)))</f>
        <v/>
      </c>
      <c r="AV356" s="117" t="str">
        <f aca="false">IF(OR(ISBLANK($C356),$AT356&lt;&gt;TRUE()),"",IF(ISBLANK(Q356),Constants!$B$28,MAX(0,Q356)))</f>
        <v/>
      </c>
      <c r="AW356" s="117" t="str">
        <f aca="false">IF(OR(ISBLANK($C356),$AT356&lt;&gt;TRUE()),"",IF(S356=Constants!$B$7,TRUE(),IF(S356=Constants!$B$8,FALSE(),TRUE())))</f>
        <v/>
      </c>
      <c r="AX356" s="117" t="str">
        <f aca="false">IF(OR(ISBLANK($C356),$AT356&lt;&gt;TRUE()),"",IF(R356=Constants!$B$7,TRUE(),IF(R356=Constants!$B$8,FALSE(),TRUE())))</f>
        <v/>
      </c>
      <c r="AY356" s="117" t="str">
        <f aca="false">IF(OR(ISBLANK($C356),$AT356&lt;&gt;TRUE()),"",IF(T356=Constants!$B$33,TRUE(),IF(T356=Constants!$B$34,FALSE(),IF(AND(ISNUMBER(X356),OR(ISBLANK(W356),W356=0)),TRUE(),IF(AND(ISBLANK(X356),ISNUMBER(W356),W356&lt;&gt;0),FALSE(),"")))))</f>
        <v/>
      </c>
      <c r="AZ356" s="117" t="str">
        <f aca="false">IF(OR(ISBLANK($C356),$AT356&lt;&gt;TRUE()),"",IF(ISBLANK(U356),Constants!$B$35,MAX(0,MIN(Constants!$B$31,U356))))</f>
        <v/>
      </c>
      <c r="BA356" s="117" t="str">
        <f aca="false">IF(OR(ISBLANK($C356),$AT356&lt;&gt;TRUE()),"",IF(ISBLANK(V356),Constants!$B$35,MAX(0,MIN(Constants!$B$32,V356))))</f>
        <v/>
      </c>
      <c r="BB356" s="117" t="str">
        <f aca="false">IF(ISBLANK($C356),"",COUNTA($Y356:$AG356)&gt;0)</f>
        <v/>
      </c>
      <c r="BC356" s="117" t="str">
        <f aca="false">IF(OR(ISBLANK($C356),$BB356&lt;&gt;TRUE()),"",IF(ISBLANK(Y356),Constants!$B$27,MAX(0,Y356)))</f>
        <v/>
      </c>
      <c r="BD356" s="117" t="str">
        <f aca="false">IF(OR(ISBLANK($C356),$BB356&lt;&gt;TRUE()),"",IF(ISBLANK(Z356),Constants!$B$28,MAX(0,Z356)))</f>
        <v/>
      </c>
      <c r="BE356" s="117" t="str">
        <f aca="false">IF(OR(ISBLANK($C356),$BB356&lt;&gt;TRUE()),"",IF(AB356=Constants!$B$7,TRUE(),IF(AB356=Constants!$B$8,FALSE(),TRUE())))</f>
        <v/>
      </c>
      <c r="BF356" s="117" t="str">
        <f aca="false">IF(OR(ISBLANK($C356),$BB356&lt;&gt;TRUE()),"",IF(AA356=Constants!$B$7,TRUE(),IF(AA356=Constants!$B$8,FALSE(),TRUE())))</f>
        <v/>
      </c>
      <c r="BG356" s="117" t="str">
        <f aca="false">IF(OR(ISBLANK($C356),$BB356&lt;&gt;TRUE()),"",IF(AC356=Constants!$B$33,TRUE(),IF(AC356=Constants!$B$34,FALSE(),IF(AND(ISNUMBER(AG356),OR(ISBLANK(AF356),AF356=0)),TRUE(),IF(AND(ISBLANK(AG356),ISNUMBER(AF356),AF356&lt;&gt;0),FALSE(),"")))))</f>
        <v/>
      </c>
      <c r="BH356" s="117" t="str">
        <f aca="false">IF(OR(ISBLANK($C356),$BB356&lt;&gt;TRUE()),"",IF(ISBLANK(AD356),Constants!$B$35,MAX(0,MIN(Constants!$B$31,AD356))))</f>
        <v/>
      </c>
      <c r="BI356" s="117" t="str">
        <f aca="false">IF(OR(ISBLANK($C356),$BB356&lt;&gt;TRUE()),"",IF(ISBLANK(AE356),Constants!$B$35,MAX(0,MIN(Constants!$B$32,AE356))))</f>
        <v/>
      </c>
      <c r="BJ356" s="118" t="str">
        <f aca="false">IF(ISBLANK($C356),
  "",
IF(AH356=Constants!$B$7,
  TRUE(),
IF(AH356=Constants!$B$8,
  FALSE(),
  FALSE()
)))</f>
        <v/>
      </c>
      <c r="BK356" s="117" t="str">
        <f aca="false">IF(ISBLANK($C356),"",IF($BJ356,Constants!$B$9,IF(COUNTA($E356:$AH356)=0,Constants!$B$10,IF(NOT($AK356),Constants!$B$11,IF(AND(NOT(ISNUMBER($BM356)),COUNTA($O356,$X356,$AG356)&gt;0),Constants!$B$13,Constants!$B$12)))))</f>
        <v/>
      </c>
      <c r="BL356" s="117" t="str">
        <f aca="false">IF(ISBLANK($C356),"",IF($BK356&lt;&gt;Constants!$B$12,$BK356,Constants!$B$4))</f>
        <v/>
      </c>
      <c r="BM356" s="116" t="str">
        <f aca="false">IF(OR(ISBLANK($D$8), NOT(ISNUMBER($D$8))), Constants!$B$17,$D$8)</f>
        <v>ERROR: Set Target Time in cell D8</v>
      </c>
      <c r="BN356" s="119" t="str">
        <f aca="false">IF(OR($BK356&lt;&gt;Constants!$B$12,$AL356&lt;&gt;TRUE()),"",IF(NOT($AO356),TRUE(),IF($AQ356="","",$AQ356)))</f>
        <v/>
      </c>
      <c r="BO356" s="120" t="n">
        <f aca="false">IF(BN356="",FALSE(),IF(NOT($AO356),TRUE(),IF($AQ356,ISNUMBER(O356),ISNUMBER(N356))))</f>
        <v>0</v>
      </c>
      <c r="BP356" s="121" t="str">
        <f aca="false">IF(BO356,IF($AJ356,1,Constants!$B$22)*POWER(Constants!$B$23,MAX($AM356,0))*POWER(Constants!$B$24,MAX($AN356,0)),"")</f>
        <v/>
      </c>
      <c r="BQ356" s="117" t="str">
        <f aca="false">IF(OR($BK356&lt;&gt;Constants!$B$12,NOT($BO356)),"",IF(NOT($AO356),0,Constants!$B$19*IF($AQ356,1,MAX(0,MIN(1,(Constants!$B$20-N356)/Constants!$B$20)))))</f>
        <v/>
      </c>
      <c r="BR356" s="117" t="str">
        <f aca="false">IF(BQ356="","",BQ356*IF($AP356,1,Constants!$B$25)*BP356)</f>
        <v/>
      </c>
      <c r="BS356" s="117" t="str">
        <f aca="false">IF(OR($BK356&lt;&gt;Constants!$B$12,NOT($BO356)),"",IF(NOT($AO356),0,IF(NOT($AQ356),0,MAX(0,Constants!$B$21*(1-ABS(O356-$BM356)/$BM356)))))</f>
        <v/>
      </c>
      <c r="BT356" s="117" t="str">
        <f aca="false">IF(BS356="","",BS356*BP356)</f>
        <v/>
      </c>
      <c r="BU356" s="117" t="str">
        <f aca="false">IF(OR($BK356&lt;&gt;Constants!$B$12,NOT($BO356)),"",IF(OR(NOT($AO356),NOT($AP356)),0,MIN(Constants!$B$18,(Constants!$B$29*$AR356+Constants!$B$30*$AS356)*IF($AQ356,1,MAX(0,MIN(1,(Constants!$B$20-N356)/Constants!$B$20))))))</f>
        <v/>
      </c>
      <c r="BV356" s="117" t="str">
        <f aca="false">IF(BU356="","",BU356*BP356)</f>
        <v/>
      </c>
      <c r="BW356" s="122" t="str">
        <f aca="false">IF(OR($BK356&lt;&gt;Constants!$B$12,NOT($BO356)),"",BR356+BT356+BV356)</f>
        <v/>
      </c>
      <c r="BX356" s="119" t="str">
        <f aca="false">IF(OR($BK356&lt;&gt;Constants!$B$12,$AT356&lt;&gt;TRUE()),"",IF(NOT($AW356),TRUE(),IF($AY356="","",$AY356)))</f>
        <v/>
      </c>
      <c r="BY356" s="120" t="n">
        <f aca="false">IF(BX356="",FALSE(),IF(NOT($AW356),TRUE(),IF($AY356,ISNUMBER(X356),ISNUMBER(W356))))</f>
        <v>0</v>
      </c>
      <c r="BZ356" s="121" t="str">
        <f aca="false">IF(BY356,IF($AJ356,1,Constants!$B$22)*POWER(Constants!$B$23,MAX($AU356,0))*POWER(Constants!$B$24,MAX($AV356,0)),"")</f>
        <v/>
      </c>
      <c r="CA356" s="117" t="str">
        <f aca="false">IF(OR($BK356&lt;&gt;Constants!$B$12,NOT($BY356)),"",IF(NOT($AW356),0,Constants!$B$19*IF($AY356,1,MAX(0,MIN(1,(Constants!$B$20-W356)/Constants!$B$20)))))</f>
        <v/>
      </c>
      <c r="CB356" s="117" t="str">
        <f aca="false">IF(CA356="","",CA356*IF($AX356,1,Constants!$B$25)*BZ356)</f>
        <v/>
      </c>
      <c r="CC356" s="117" t="str">
        <f aca="false">IF(OR($BK356&lt;&gt;Constants!$B$12,NOT($BY356)),"",IF(NOT($AW356),0,IF(NOT($AY356),0,MAX(0,Constants!$B$21*(1-ABS(X356-$BM356)/$BM356)))))</f>
        <v/>
      </c>
      <c r="CD356" s="117" t="str">
        <f aca="false">IF(CC356="","",CC356*BZ356)</f>
        <v/>
      </c>
      <c r="CE356" s="117" t="str">
        <f aca="false">IF(OR($BK356&lt;&gt;Constants!$B$12,NOT($BY356)),"",IF(OR(NOT($AW356),NOT($AX356)),0,MIN(Constants!$B$18,(Constants!$B$29*$AZ356+Constants!$B$30*$BA356)*IF($AY356,1,MAX(0,MIN(1,(Constants!$B$20-W356)/Constants!$B$20))))))</f>
        <v/>
      </c>
      <c r="CF356" s="117" t="str">
        <f aca="false">IF(CE356="","",CE356*BZ356)</f>
        <v/>
      </c>
      <c r="CG356" s="122" t="str">
        <f aca="false">IF(OR($BK356&lt;&gt;Constants!$B$12,NOT($BY356)),"",CB356+CD356+CF356)</f>
        <v/>
      </c>
      <c r="CH356" s="119" t="n">
        <f aca="false">IF(OR(BN356="",BX356=""),TRUE(),BN356&lt;&gt;BX356)</f>
        <v>1</v>
      </c>
      <c r="CI356" s="117" t="str">
        <f aca="false">IF(OR($BK356&lt;&gt;Constants!$B$12,$BB356&lt;&gt;TRUE(),NOT($CH356)),"",IF(NOT($BE356),TRUE(),IF($BG356="","",$BG356)))</f>
        <v/>
      </c>
      <c r="CJ356" s="120" t="n">
        <f aca="false">IF(CI356="",FALSE(),IF(NOT($BE356),TRUE(),IF($BG356,ISNUMBER(AG356),ISNUMBER(AF356))))</f>
        <v>0</v>
      </c>
      <c r="CK356" s="121" t="str">
        <f aca="false">IF(CJ356,IF($AJ356,1,Constants!$B$22)*POWER(Constants!$B$23,MAX($BC356,0))*POWER(Constants!$B$24,MAX($BD356,0)),"")</f>
        <v/>
      </c>
      <c r="CL356" s="117" t="str">
        <f aca="false">IF(OR($BK356&lt;&gt;Constants!$B$12,NOT($CJ356)),"",IF(NOT($BE356),0,Constants!$B$19*IF($BG356,1,MAX(0,MIN(1,(Constants!$B$20-AF356)/Constants!$B$20)))))</f>
        <v/>
      </c>
      <c r="CM356" s="117" t="str">
        <f aca="false">IF(CL356="","",CL356*IF($BF356,1,Constants!$B$25)*CK356)</f>
        <v/>
      </c>
      <c r="CN356" s="117" t="str">
        <f aca="false">IF(OR($BK356&lt;&gt;Constants!$B$12,NOT($CJ356)),"",IF(NOT($BE356),0,IF(NOT($BG356),0,MAX(0,Constants!$B$21*(1-ABS(AG356-$BM356)/$BM356)))))</f>
        <v/>
      </c>
      <c r="CO356" s="117" t="str">
        <f aca="false">IF(CN356="","",CN356*CK356)</f>
        <v/>
      </c>
      <c r="CP356" s="117" t="str">
        <f aca="false">IF(OR($BK356&lt;&gt;Constants!$B$12,NOT($CJ356)),"",IF(OR(NOT($BE356),NOT($BF356)),0,MIN(Constants!$B$18,(Constants!$B$29*$BH356+Constants!$B$30*$BI356)*IF($BG356,1,MAX(0,MIN(1,(Constants!$B$20-AF356)/Constants!$B$20))))))</f>
        <v/>
      </c>
      <c r="CQ356" s="117" t="str">
        <f aca="false">IF(CP356="","",CP356*CK356)</f>
        <v/>
      </c>
      <c r="CR356" s="122" t="str">
        <f aca="false">IF(OR($BK356&lt;&gt;Constants!$B$12,NOT($CJ356)),"",CM356+CO356+CQ356)</f>
        <v/>
      </c>
      <c r="CS356" s="116" t="str">
        <f aca="false">IF(OR($BK356&lt;&gt;Constants!$B$12,ISBLANK($C356)),"",BW356)</f>
        <v/>
      </c>
      <c r="CT356" s="117" t="str">
        <f aca="false">IF(OR($BK356&lt;&gt;Constants!$B$12,ISBLANK($C356)),"",CG356)</f>
        <v/>
      </c>
      <c r="CU356" s="118" t="str">
        <f aca="false">IF(OR($BK356&lt;&gt;Constants!$B$12,ISBLANK($C356)),"",CR356)</f>
        <v/>
      </c>
      <c r="CV356" s="117" t="str">
        <f aca="false">IF(OR($BK356&lt;&gt;Constants!$B$12,ISBLANK($C356)),"",IF(COUNT(CS356:CU356)=0,0,MAX(CS356:CU356)))</f>
        <v/>
      </c>
      <c r="CW356" s="117" t="str">
        <f aca="false">IF($BK356&lt;&gt;Constants!$B$12,"",CV356)</f>
        <v/>
      </c>
      <c r="CX356" s="117" t="str">
        <f aca="false">IF(ISNUMBER(CW356), RANK(CW356,$CW$11:$CW$510), "")</f>
        <v/>
      </c>
      <c r="CY356" s="116" t="str">
        <f aca="false">IF(OR($BK356&lt;&gt;Constants!$B$12,ISBLANK($C356)),"",MAX(BT356,CD356,CO356))</f>
        <v/>
      </c>
      <c r="CZ356" s="117" t="str">
        <f aca="false">IF(ISNUMBER(CY356), RANK(CY356,CY$11:CY$510), "")</f>
        <v/>
      </c>
      <c r="DA356" s="117" t="str">
        <f aca="false">IF(OR($BK356&lt;&gt;Constants!$B$12,ISBLANK($C356)),"",MAX(AM356,AU356,IF($CH356,BC356,0)))</f>
        <v/>
      </c>
      <c r="DB356" s="117" t="str">
        <f aca="false">IF(ISNUMBER(DA356), RANK(DA356,DA$11:DA$510,1), "")</f>
        <v/>
      </c>
      <c r="DC356" s="117" t="str">
        <f aca="false">IF(OR($BK356&lt;&gt;Constants!$B$12,ISBLANK($C356)),"",MAX(BV356,CF356,CQ356))</f>
        <v/>
      </c>
      <c r="DD356" s="117" t="str">
        <f aca="false">IF(ISNUMBER(DC356),RANK(DC356,DC$11:DC$510),"")</f>
        <v/>
      </c>
      <c r="DE356" s="123" t="str">
        <f aca="false">IFERROR(IF(OR($BK356&lt;&gt;Constants!$B$12, ISBLANK($C356)),"",LARGE(CS356:CU356,2)), 0)</f>
        <v/>
      </c>
      <c r="DF356" s="118" t="str">
        <f aca="false">IF(ISNUMBER(DE356), RANK(DE356,DE$11:DE$510), "")</f>
        <v/>
      </c>
      <c r="DG356" s="117" t="str">
        <f aca="false">IF(ISBLANK($C356),"",IF(BK356=Constants!$B$12,RANK($CX356, $CX$11:$CX$510, 1)+
SUMPRODUCT(--($CX$11:$CX$510=$CX356),--($CZ356&gt;$CZ$11:$CZ$510))+
SUMPRODUCT(--($CX$11:$CX$510=$CX356),--($CZ356=$CZ$11:$CZ$510),--($DB356&gt;$DB$11:$DB$510))+
SUMPRODUCT(--($CX$11:$CX$510=$CX356),--($CZ356=$CZ$11:$CZ$510),--($DB356=$DB$11:$DB$510), --($DD356&gt;$DD$11:$DD$510))+
SUMPRODUCT(--($CX$11:$CX$510=$CX356),--($CZ356=$CZ$11:$CZ$510),--($DB356=$DB$11:$DB$510), --($DD356=$DD$11:$DD$510), --($DF356&gt;$DF$11:$DF$510))
,BK356)
)</f>
        <v/>
      </c>
      <c r="DH356" s="117" t="str">
        <f aca="false">IF(ISBLANK(C356),"",IF(BK356&lt;&gt;Constants!$B$12, BK356, CX356-DG356))</f>
        <v/>
      </c>
      <c r="DI356" s="118"/>
      <c r="DJ356" s="124"/>
      <c r="DK356" s="125" t="str">
        <f aca="false">IF(ISBLANK($C356),"",IF($BK356=Constants!$B$13,$BM356,""))</f>
        <v/>
      </c>
      <c r="DL356" s="124" t="str">
        <f aca="false">IF(ISBLANK($C356),"",IF($BK356&lt;&gt;Constants!$B$12,"",IF(COUNT($CS356:$CU356)=0,"",MATCH($CV356,$CS356:$CU356,0))))</f>
        <v/>
      </c>
      <c r="DM356" s="126" t="str">
        <f aca="false">IF(ISNUMBER($DL356),CHOOSE($DL356,$BR356,$CB356,$CM356),"")</f>
        <v/>
      </c>
      <c r="DN356" s="126" t="str">
        <f aca="false">IF(ISNUMBER($DL356),CHOOSE($DL356,$BT356,$CD356,$CO356),"")</f>
        <v/>
      </c>
      <c r="DO356" s="126" t="str">
        <f aca="false">IF(ISNUMBER($DL356),CHOOSE($DL356,$BV356,$CF356,$CQ356),"")</f>
        <v/>
      </c>
      <c r="DP356" s="127" t="str">
        <f aca="false">IF(ISBLANK(C356),"",IF(BK356&lt;&gt;Constants!$B$12, BK356 ,CW356))</f>
        <v/>
      </c>
      <c r="DQ356" s="128" t="str">
        <f aca="false">IF(ISBLANK($C356),"",IF($BK356&lt;&gt;Constants!$B$12,$BK356,$BL356))</f>
        <v/>
      </c>
      <c r="DR356" s="128" t="str">
        <f aca="false">IF(ISBLANK(C356),"",DH356)</f>
        <v/>
      </c>
      <c r="DS356" s="128" t="str">
        <f aca="false">IF(ISBLANK(C356),"",DG356)</f>
        <v/>
      </c>
      <c r="DT356" s="129" t="str">
        <f aca="false">IF(ISBLANK(C356),
  "",
IF(DS356=Constants!$B$9,COUNTA($C$11:$C510)+2,IF(DS356=Constants!$B$10,COUNTA($C$11:$C510)+1,IF(DS356=Constants!$B$11,COUNTA($C$11:$C510),DS356))))</f>
        <v/>
      </c>
      <c r="DU356" s="3"/>
      <c r="DV356" s="130" t="n">
        <f aca="false">IF(OR(ISNUMBER(DS356),DS356="DQ",DS356="P",DS356="NS"),
    1,
    0
)</f>
        <v>0</v>
      </c>
      <c r="DW356" s="130" t="n">
        <v>346</v>
      </c>
      <c r="DX356" s="130" t="str">
        <f aca="false">IF(ISBLANK($C356),"",IF(ISNUMBER(DT356),DT356+ROW($B356)/1000,""))</f>
        <v/>
      </c>
      <c r="DY356" s="130" t="str">
        <f aca="false">IF(ISNUMBER(DX356), RANK(DX356,DX$11:DX$510,1), "")</f>
        <v/>
      </c>
      <c r="DZ356" s="130" t="str">
        <f aca="false">IF(ISBLANK($C356),
    "",
    $B356
)</f>
        <v/>
      </c>
      <c r="EA356" s="130" t="str">
        <f aca="false">IF(ISBLANK($C356),
    "",
    $C356
)</f>
        <v/>
      </c>
      <c r="EB356" s="130" t="str">
        <f aca="false">IF(ISBLANK($C356),
    "",
    $D356
)</f>
        <v/>
      </c>
      <c r="EC356" s="130" t="str">
        <f aca="false">IF(ISBLANK($C356),"",$DQ356)</f>
        <v/>
      </c>
      <c r="ED356" s="131" t="str">
        <f aca="false">DP356</f>
        <v/>
      </c>
      <c r="EE356" s="130" t="str">
        <f aca="false">IF(ISBLANK($C356),
    "",
    DS356
)</f>
        <v/>
      </c>
      <c r="EF356" s="132" t="str">
        <f aca="false">IF(DW356&gt;DV$10,
    "",
    VLOOKUP(DW356,DY$11:EE854,7,FALSE())
)</f>
        <v/>
      </c>
      <c r="EG356" s="133" t="str">
        <f aca="false">IF(DW356&gt;DV$10,
    "",
    VLOOKUP(DW356,DY$11:EE854,2,FALSE())
)</f>
        <v/>
      </c>
      <c r="EH356" s="133" t="str">
        <f aca="false">IF(DW356&gt;DV$10,
    "",
    VLOOKUP(DW356,DY$11:EE854,3,FALSE())
)</f>
        <v/>
      </c>
      <c r="EI356" s="133" t="str">
        <f aca="false">IF(DW356&gt;DV$10,
    "",
    VLOOKUP(DW356,DY$11:EE854,4,FALSE())
)</f>
        <v/>
      </c>
      <c r="EJ356" s="134" t="str">
        <f aca="false">IF(DW356&gt;DV$10,
    "",
    VLOOKUP(DW356,DY$11:EE854,6,FALSE())
)</f>
        <v/>
      </c>
      <c r="EK356" s="59"/>
    </row>
    <row r="357" customFormat="false" ht="15.75" hidden="false" customHeight="false" outlineLevel="0" collapsed="false">
      <c r="A357" s="3"/>
      <c r="B357" s="153"/>
      <c r="C357" s="154"/>
      <c r="D357" s="135"/>
      <c r="E357" s="158"/>
      <c r="F357" s="137"/>
      <c r="G357" s="137"/>
      <c r="H357" s="138"/>
      <c r="I357" s="139"/>
      <c r="J357" s="140"/>
      <c r="K357" s="140"/>
      <c r="L357" s="140"/>
      <c r="M357" s="140"/>
      <c r="N357" s="141"/>
      <c r="O357" s="142"/>
      <c r="P357" s="137"/>
      <c r="Q357" s="138"/>
      <c r="R357" s="139"/>
      <c r="S357" s="140"/>
      <c r="T357" s="140"/>
      <c r="U357" s="140"/>
      <c r="V357" s="140"/>
      <c r="W357" s="141"/>
      <c r="X357" s="142"/>
      <c r="Y357" s="137"/>
      <c r="Z357" s="138"/>
      <c r="AA357" s="139"/>
      <c r="AB357" s="140"/>
      <c r="AC357" s="140"/>
      <c r="AD357" s="140"/>
      <c r="AE357" s="140"/>
      <c r="AF357" s="141"/>
      <c r="AG357" s="143"/>
      <c r="AH357" s="139"/>
      <c r="AI357" s="116"/>
      <c r="AJ357" s="116" t="str">
        <f aca="false">IF(ISBLANK($C357),
  "",
IF(E357=Constants!$B$7,
  TRUE(),
IF(E357=Constants!$B$8,
  FALSE(),
  TRUE()
)))</f>
        <v/>
      </c>
      <c r="AK357" s="117" t="str">
        <f aca="false">IF(ISBLANK($C357),"",IF(F357=Constants!$B$8,FALSE(),TRUE()))</f>
        <v/>
      </c>
      <c r="AL357" s="117" t="str">
        <f aca="false">IF(ISBLANK($C357),"",COUNTA($G357:$O357)&gt;0)</f>
        <v/>
      </c>
      <c r="AM357" s="117" t="str">
        <f aca="false">IF(OR(ISBLANK($C357),$AL357&lt;&gt;TRUE()),"",IF(ISBLANK(G357),Constants!$B$27,MAX(0,G357)))</f>
        <v/>
      </c>
      <c r="AN357" s="117" t="str">
        <f aca="false">IF(OR(ISBLANK($C357),$AL357&lt;&gt;TRUE()),"",IF(ISBLANK(H357),Constants!$B$28,MAX(0,H357)))</f>
        <v/>
      </c>
      <c r="AO357" s="117" t="str">
        <f aca="false">IF(OR(ISBLANK($C357),$AL357&lt;&gt;TRUE()),"",IF(J357=Constants!$B$7,TRUE(),IF(J357=Constants!$B$8,FALSE(),TRUE())))</f>
        <v/>
      </c>
      <c r="AP357" s="117" t="str">
        <f aca="false">IF(OR(ISBLANK($C357),$AL357&lt;&gt;TRUE()),"",IF(I357=Constants!$B$7,TRUE(),IF(I357=Constants!$B$8,FALSE(),TRUE())))</f>
        <v/>
      </c>
      <c r="AQ357" s="117" t="str">
        <f aca="false">IF(OR(ISBLANK($C357),$AL357&lt;&gt;TRUE()),"",IF(K357=Constants!$B$33,TRUE(),IF(K357=Constants!$B$34,FALSE(),IF(AND(ISNUMBER(O357),OR(ISBLANK(N357),N357=0)),TRUE(),IF(AND(ISBLANK(O357),ISNUMBER(N357),N357&lt;&gt;0),FALSE(),"")))))</f>
        <v/>
      </c>
      <c r="AR357" s="117" t="str">
        <f aca="false">IF(OR(ISBLANK($C357),$AL357&lt;&gt;TRUE()),"",IF(ISBLANK(L357),Constants!$B$35,MAX(0,MIN(Constants!$B$31,L357))))</f>
        <v/>
      </c>
      <c r="AS357" s="117" t="str">
        <f aca="false">IF(OR(ISBLANK($C357),$AL357&lt;&gt;TRUE()),"",IF(ISBLANK(M357),Constants!$B$35,MAX(0,MIN(Constants!$B$32,M357))))</f>
        <v/>
      </c>
      <c r="AT357" s="117" t="str">
        <f aca="false">IF(ISBLANK($C357),"",COUNTA($P357:$X357)&gt;0)</f>
        <v/>
      </c>
      <c r="AU357" s="117" t="str">
        <f aca="false">IF(OR(ISBLANK($C357),$AT357&lt;&gt;TRUE()),"",IF(ISBLANK(P357),Constants!$B$27,MAX(0,P357)))</f>
        <v/>
      </c>
      <c r="AV357" s="117" t="str">
        <f aca="false">IF(OR(ISBLANK($C357),$AT357&lt;&gt;TRUE()),"",IF(ISBLANK(Q357),Constants!$B$28,MAX(0,Q357)))</f>
        <v/>
      </c>
      <c r="AW357" s="117" t="str">
        <f aca="false">IF(OR(ISBLANK($C357),$AT357&lt;&gt;TRUE()),"",IF(S357=Constants!$B$7,TRUE(),IF(S357=Constants!$B$8,FALSE(),TRUE())))</f>
        <v/>
      </c>
      <c r="AX357" s="117" t="str">
        <f aca="false">IF(OR(ISBLANK($C357),$AT357&lt;&gt;TRUE()),"",IF(R357=Constants!$B$7,TRUE(),IF(R357=Constants!$B$8,FALSE(),TRUE())))</f>
        <v/>
      </c>
      <c r="AY357" s="117" t="str">
        <f aca="false">IF(OR(ISBLANK($C357),$AT357&lt;&gt;TRUE()),"",IF(T357=Constants!$B$33,TRUE(),IF(T357=Constants!$B$34,FALSE(),IF(AND(ISNUMBER(X357),OR(ISBLANK(W357),W357=0)),TRUE(),IF(AND(ISBLANK(X357),ISNUMBER(W357),W357&lt;&gt;0),FALSE(),"")))))</f>
        <v/>
      </c>
      <c r="AZ357" s="117" t="str">
        <f aca="false">IF(OR(ISBLANK($C357),$AT357&lt;&gt;TRUE()),"",IF(ISBLANK(U357),Constants!$B$35,MAX(0,MIN(Constants!$B$31,U357))))</f>
        <v/>
      </c>
      <c r="BA357" s="117" t="str">
        <f aca="false">IF(OR(ISBLANK($C357),$AT357&lt;&gt;TRUE()),"",IF(ISBLANK(V357),Constants!$B$35,MAX(0,MIN(Constants!$B$32,V357))))</f>
        <v/>
      </c>
      <c r="BB357" s="117" t="str">
        <f aca="false">IF(ISBLANK($C357),"",COUNTA($Y357:$AG357)&gt;0)</f>
        <v/>
      </c>
      <c r="BC357" s="117" t="str">
        <f aca="false">IF(OR(ISBLANK($C357),$BB357&lt;&gt;TRUE()),"",IF(ISBLANK(Y357),Constants!$B$27,MAX(0,Y357)))</f>
        <v/>
      </c>
      <c r="BD357" s="117" t="str">
        <f aca="false">IF(OR(ISBLANK($C357),$BB357&lt;&gt;TRUE()),"",IF(ISBLANK(Z357),Constants!$B$28,MAX(0,Z357)))</f>
        <v/>
      </c>
      <c r="BE357" s="117" t="str">
        <f aca="false">IF(OR(ISBLANK($C357),$BB357&lt;&gt;TRUE()),"",IF(AB357=Constants!$B$7,TRUE(),IF(AB357=Constants!$B$8,FALSE(),TRUE())))</f>
        <v/>
      </c>
      <c r="BF357" s="117" t="str">
        <f aca="false">IF(OR(ISBLANK($C357),$BB357&lt;&gt;TRUE()),"",IF(AA357=Constants!$B$7,TRUE(),IF(AA357=Constants!$B$8,FALSE(),TRUE())))</f>
        <v/>
      </c>
      <c r="BG357" s="117" t="str">
        <f aca="false">IF(OR(ISBLANK($C357),$BB357&lt;&gt;TRUE()),"",IF(AC357=Constants!$B$33,TRUE(),IF(AC357=Constants!$B$34,FALSE(),IF(AND(ISNUMBER(AG357),OR(ISBLANK(AF357),AF357=0)),TRUE(),IF(AND(ISBLANK(AG357),ISNUMBER(AF357),AF357&lt;&gt;0),FALSE(),"")))))</f>
        <v/>
      </c>
      <c r="BH357" s="117" t="str">
        <f aca="false">IF(OR(ISBLANK($C357),$BB357&lt;&gt;TRUE()),"",IF(ISBLANK(AD357),Constants!$B$35,MAX(0,MIN(Constants!$B$31,AD357))))</f>
        <v/>
      </c>
      <c r="BI357" s="117" t="str">
        <f aca="false">IF(OR(ISBLANK($C357),$BB357&lt;&gt;TRUE()),"",IF(ISBLANK(AE357),Constants!$B$35,MAX(0,MIN(Constants!$B$32,AE357))))</f>
        <v/>
      </c>
      <c r="BJ357" s="118" t="str">
        <f aca="false">IF(ISBLANK($C357),
  "",
IF(AH357=Constants!$B$7,
  TRUE(),
IF(AH357=Constants!$B$8,
  FALSE(),
  FALSE()
)))</f>
        <v/>
      </c>
      <c r="BK357" s="117" t="str">
        <f aca="false">IF(ISBLANK($C357),"",IF($BJ357,Constants!$B$9,IF(COUNTA($E357:$AH357)=0,Constants!$B$10,IF(NOT($AK357),Constants!$B$11,IF(AND(NOT(ISNUMBER($BM357)),COUNTA($O357,$X357,$AG357)&gt;0),Constants!$B$13,Constants!$B$12)))))</f>
        <v/>
      </c>
      <c r="BL357" s="117" t="str">
        <f aca="false">IF(ISBLANK($C357),"",IF($BK357&lt;&gt;Constants!$B$12,$BK357,Constants!$B$4))</f>
        <v/>
      </c>
      <c r="BM357" s="116" t="str">
        <f aca="false">IF(OR(ISBLANK($D$8), NOT(ISNUMBER($D$8))), Constants!$B$17,$D$8)</f>
        <v>ERROR: Set Target Time in cell D8</v>
      </c>
      <c r="BN357" s="119" t="str">
        <f aca="false">IF(OR($BK357&lt;&gt;Constants!$B$12,$AL357&lt;&gt;TRUE()),"",IF(NOT($AO357),TRUE(),IF($AQ357="","",$AQ357)))</f>
        <v/>
      </c>
      <c r="BO357" s="120" t="n">
        <f aca="false">IF(BN357="",FALSE(),IF(NOT($AO357),TRUE(),IF($AQ357,ISNUMBER(O357),ISNUMBER(N357))))</f>
        <v>0</v>
      </c>
      <c r="BP357" s="121" t="str">
        <f aca="false">IF(BO357,IF($AJ357,1,Constants!$B$22)*POWER(Constants!$B$23,MAX($AM357,0))*POWER(Constants!$B$24,MAX($AN357,0)),"")</f>
        <v/>
      </c>
      <c r="BQ357" s="117" t="str">
        <f aca="false">IF(OR($BK357&lt;&gt;Constants!$B$12,NOT($BO357)),"",IF(NOT($AO357),0,Constants!$B$19*IF($AQ357,1,MAX(0,MIN(1,(Constants!$B$20-N357)/Constants!$B$20)))))</f>
        <v/>
      </c>
      <c r="BR357" s="117" t="str">
        <f aca="false">IF(BQ357="","",BQ357*IF($AP357,1,Constants!$B$25)*BP357)</f>
        <v/>
      </c>
      <c r="BS357" s="117" t="str">
        <f aca="false">IF(OR($BK357&lt;&gt;Constants!$B$12,NOT($BO357)),"",IF(NOT($AO357),0,IF(NOT($AQ357),0,MAX(0,Constants!$B$21*(1-ABS(O357-$BM357)/$BM357)))))</f>
        <v/>
      </c>
      <c r="BT357" s="117" t="str">
        <f aca="false">IF(BS357="","",BS357*BP357)</f>
        <v/>
      </c>
      <c r="BU357" s="117" t="str">
        <f aca="false">IF(OR($BK357&lt;&gt;Constants!$B$12,NOT($BO357)),"",IF(OR(NOT($AO357),NOT($AP357)),0,MIN(Constants!$B$18,(Constants!$B$29*$AR357+Constants!$B$30*$AS357)*IF($AQ357,1,MAX(0,MIN(1,(Constants!$B$20-N357)/Constants!$B$20))))))</f>
        <v/>
      </c>
      <c r="BV357" s="117" t="str">
        <f aca="false">IF(BU357="","",BU357*BP357)</f>
        <v/>
      </c>
      <c r="BW357" s="122" t="str">
        <f aca="false">IF(OR($BK357&lt;&gt;Constants!$B$12,NOT($BO357)),"",BR357+BT357+BV357)</f>
        <v/>
      </c>
      <c r="BX357" s="119" t="str">
        <f aca="false">IF(OR($BK357&lt;&gt;Constants!$B$12,$AT357&lt;&gt;TRUE()),"",IF(NOT($AW357),TRUE(),IF($AY357="","",$AY357)))</f>
        <v/>
      </c>
      <c r="BY357" s="120" t="n">
        <f aca="false">IF(BX357="",FALSE(),IF(NOT($AW357),TRUE(),IF($AY357,ISNUMBER(X357),ISNUMBER(W357))))</f>
        <v>0</v>
      </c>
      <c r="BZ357" s="121" t="str">
        <f aca="false">IF(BY357,IF($AJ357,1,Constants!$B$22)*POWER(Constants!$B$23,MAX($AU357,0))*POWER(Constants!$B$24,MAX($AV357,0)),"")</f>
        <v/>
      </c>
      <c r="CA357" s="117" t="str">
        <f aca="false">IF(OR($BK357&lt;&gt;Constants!$B$12,NOT($BY357)),"",IF(NOT($AW357),0,Constants!$B$19*IF($AY357,1,MAX(0,MIN(1,(Constants!$B$20-W357)/Constants!$B$20)))))</f>
        <v/>
      </c>
      <c r="CB357" s="117" t="str">
        <f aca="false">IF(CA357="","",CA357*IF($AX357,1,Constants!$B$25)*BZ357)</f>
        <v/>
      </c>
      <c r="CC357" s="117" t="str">
        <f aca="false">IF(OR($BK357&lt;&gt;Constants!$B$12,NOT($BY357)),"",IF(NOT($AW357),0,IF(NOT($AY357),0,MAX(0,Constants!$B$21*(1-ABS(X357-$BM357)/$BM357)))))</f>
        <v/>
      </c>
      <c r="CD357" s="117" t="str">
        <f aca="false">IF(CC357="","",CC357*BZ357)</f>
        <v/>
      </c>
      <c r="CE357" s="117" t="str">
        <f aca="false">IF(OR($BK357&lt;&gt;Constants!$B$12,NOT($BY357)),"",IF(OR(NOT($AW357),NOT($AX357)),0,MIN(Constants!$B$18,(Constants!$B$29*$AZ357+Constants!$B$30*$BA357)*IF($AY357,1,MAX(0,MIN(1,(Constants!$B$20-W357)/Constants!$B$20))))))</f>
        <v/>
      </c>
      <c r="CF357" s="117" t="str">
        <f aca="false">IF(CE357="","",CE357*BZ357)</f>
        <v/>
      </c>
      <c r="CG357" s="122" t="str">
        <f aca="false">IF(OR($BK357&lt;&gt;Constants!$B$12,NOT($BY357)),"",CB357+CD357+CF357)</f>
        <v/>
      </c>
      <c r="CH357" s="119" t="n">
        <f aca="false">IF(OR(BN357="",BX357=""),TRUE(),BN357&lt;&gt;BX357)</f>
        <v>1</v>
      </c>
      <c r="CI357" s="117" t="str">
        <f aca="false">IF(OR($BK357&lt;&gt;Constants!$B$12,$BB357&lt;&gt;TRUE(),NOT($CH357)),"",IF(NOT($BE357),TRUE(),IF($BG357="","",$BG357)))</f>
        <v/>
      </c>
      <c r="CJ357" s="120" t="n">
        <f aca="false">IF(CI357="",FALSE(),IF(NOT($BE357),TRUE(),IF($BG357,ISNUMBER(AG357),ISNUMBER(AF357))))</f>
        <v>0</v>
      </c>
      <c r="CK357" s="121" t="str">
        <f aca="false">IF(CJ357,IF($AJ357,1,Constants!$B$22)*POWER(Constants!$B$23,MAX($BC357,0))*POWER(Constants!$B$24,MAX($BD357,0)),"")</f>
        <v/>
      </c>
      <c r="CL357" s="117" t="str">
        <f aca="false">IF(OR($BK357&lt;&gt;Constants!$B$12,NOT($CJ357)),"",IF(NOT($BE357),0,Constants!$B$19*IF($BG357,1,MAX(0,MIN(1,(Constants!$B$20-AF357)/Constants!$B$20)))))</f>
        <v/>
      </c>
      <c r="CM357" s="117" t="str">
        <f aca="false">IF(CL357="","",CL357*IF($BF357,1,Constants!$B$25)*CK357)</f>
        <v/>
      </c>
      <c r="CN357" s="117" t="str">
        <f aca="false">IF(OR($BK357&lt;&gt;Constants!$B$12,NOT($CJ357)),"",IF(NOT($BE357),0,IF(NOT($BG357),0,MAX(0,Constants!$B$21*(1-ABS(AG357-$BM357)/$BM357)))))</f>
        <v/>
      </c>
      <c r="CO357" s="117" t="str">
        <f aca="false">IF(CN357="","",CN357*CK357)</f>
        <v/>
      </c>
      <c r="CP357" s="117" t="str">
        <f aca="false">IF(OR($BK357&lt;&gt;Constants!$B$12,NOT($CJ357)),"",IF(OR(NOT($BE357),NOT($BF357)),0,MIN(Constants!$B$18,(Constants!$B$29*$BH357+Constants!$B$30*$BI357)*IF($BG357,1,MAX(0,MIN(1,(Constants!$B$20-AF357)/Constants!$B$20))))))</f>
        <v/>
      </c>
      <c r="CQ357" s="117" t="str">
        <f aca="false">IF(CP357="","",CP357*CK357)</f>
        <v/>
      </c>
      <c r="CR357" s="122" t="str">
        <f aca="false">IF(OR($BK357&lt;&gt;Constants!$B$12,NOT($CJ357)),"",CM357+CO357+CQ357)</f>
        <v/>
      </c>
      <c r="CS357" s="116" t="str">
        <f aca="false">IF(OR($BK357&lt;&gt;Constants!$B$12,ISBLANK($C357)),"",BW357)</f>
        <v/>
      </c>
      <c r="CT357" s="117" t="str">
        <f aca="false">IF(OR($BK357&lt;&gt;Constants!$B$12,ISBLANK($C357)),"",CG357)</f>
        <v/>
      </c>
      <c r="CU357" s="118" t="str">
        <f aca="false">IF(OR($BK357&lt;&gt;Constants!$B$12,ISBLANK($C357)),"",CR357)</f>
        <v/>
      </c>
      <c r="CV357" s="117" t="str">
        <f aca="false">IF(OR($BK357&lt;&gt;Constants!$B$12,ISBLANK($C357)),"",IF(COUNT(CS357:CU357)=0,0,MAX(CS357:CU357)))</f>
        <v/>
      </c>
      <c r="CW357" s="117" t="str">
        <f aca="false">IF($BK357&lt;&gt;Constants!$B$12,"",CV357)</f>
        <v/>
      </c>
      <c r="CX357" s="117" t="str">
        <f aca="false">IF(ISNUMBER(CW357), RANK(CW357,$CW$11:$CW$510), "")</f>
        <v/>
      </c>
      <c r="CY357" s="116" t="str">
        <f aca="false">IF(OR($BK357&lt;&gt;Constants!$B$12,ISBLANK($C357)),"",MAX(BT357,CD357,CO357))</f>
        <v/>
      </c>
      <c r="CZ357" s="117" t="str">
        <f aca="false">IF(ISNUMBER(CY357), RANK(CY357,CY$11:CY$510), "")</f>
        <v/>
      </c>
      <c r="DA357" s="117" t="str">
        <f aca="false">IF(OR($BK357&lt;&gt;Constants!$B$12,ISBLANK($C357)),"",MAX(AM357,AU357,IF($CH357,BC357,0)))</f>
        <v/>
      </c>
      <c r="DB357" s="117" t="str">
        <f aca="false">IF(ISNUMBER(DA357), RANK(DA357,DA$11:DA$510,1), "")</f>
        <v/>
      </c>
      <c r="DC357" s="117" t="str">
        <f aca="false">IF(OR($BK357&lt;&gt;Constants!$B$12,ISBLANK($C357)),"",MAX(BV357,CF357,CQ357))</f>
        <v/>
      </c>
      <c r="DD357" s="117" t="str">
        <f aca="false">IF(ISNUMBER(DC357),RANK(DC357,DC$11:DC$510),"")</f>
        <v/>
      </c>
      <c r="DE357" s="123" t="str">
        <f aca="false">IFERROR(IF(OR($BK357&lt;&gt;Constants!$B$12, ISBLANK($C357)),"",LARGE(CS357:CU357,2)), 0)</f>
        <v/>
      </c>
      <c r="DF357" s="118" t="str">
        <f aca="false">IF(ISNUMBER(DE357), RANK(DE357,DE$11:DE$510), "")</f>
        <v/>
      </c>
      <c r="DG357" s="117" t="str">
        <f aca="false">IF(ISBLANK($C357),"",IF(BK357=Constants!$B$12,RANK($CX357, $CX$11:$CX$510, 1)+
SUMPRODUCT(--($CX$11:$CX$510=$CX357),--($CZ357&gt;$CZ$11:$CZ$510))+
SUMPRODUCT(--($CX$11:$CX$510=$CX357),--($CZ357=$CZ$11:$CZ$510),--($DB357&gt;$DB$11:$DB$510))+
SUMPRODUCT(--($CX$11:$CX$510=$CX357),--($CZ357=$CZ$11:$CZ$510),--($DB357=$DB$11:$DB$510), --($DD357&gt;$DD$11:$DD$510))+
SUMPRODUCT(--($CX$11:$CX$510=$CX357),--($CZ357=$CZ$11:$CZ$510),--($DB357=$DB$11:$DB$510), --($DD357=$DD$11:$DD$510), --($DF357&gt;$DF$11:$DF$510))
,BK357)
)</f>
        <v/>
      </c>
      <c r="DH357" s="117" t="str">
        <f aca="false">IF(ISBLANK(C357),"",IF(BK357&lt;&gt;Constants!$B$12, BK357, CX357-DG357))</f>
        <v/>
      </c>
      <c r="DI357" s="118"/>
      <c r="DJ357" s="124"/>
      <c r="DK357" s="125" t="str">
        <f aca="false">IF(ISBLANK($C357),"",IF($BK357=Constants!$B$13,$BM357,""))</f>
        <v/>
      </c>
      <c r="DL357" s="124" t="str">
        <f aca="false">IF(ISBLANK($C357),"",IF($BK357&lt;&gt;Constants!$B$12,"",IF(COUNT($CS357:$CU357)=0,"",MATCH($CV357,$CS357:$CU357,0))))</f>
        <v/>
      </c>
      <c r="DM357" s="126" t="str">
        <f aca="false">IF(ISNUMBER($DL357),CHOOSE($DL357,$BR357,$CB357,$CM357),"")</f>
        <v/>
      </c>
      <c r="DN357" s="126" t="str">
        <f aca="false">IF(ISNUMBER($DL357),CHOOSE($DL357,$BT357,$CD357,$CO357),"")</f>
        <v/>
      </c>
      <c r="DO357" s="126" t="str">
        <f aca="false">IF(ISNUMBER($DL357),CHOOSE($DL357,$BV357,$CF357,$CQ357),"")</f>
        <v/>
      </c>
      <c r="DP357" s="127" t="str">
        <f aca="false">IF(ISBLANK(C357),"",IF(BK357&lt;&gt;Constants!$B$12, BK357 ,CW357))</f>
        <v/>
      </c>
      <c r="DQ357" s="128" t="str">
        <f aca="false">IF(ISBLANK($C357),"",IF($BK357&lt;&gt;Constants!$B$12,$BK357,$BL357))</f>
        <v/>
      </c>
      <c r="DR357" s="128" t="str">
        <f aca="false">IF(ISBLANK(C357),"",DH357)</f>
        <v/>
      </c>
      <c r="DS357" s="128" t="str">
        <f aca="false">IF(ISBLANK(C357),"",DG357)</f>
        <v/>
      </c>
      <c r="DT357" s="129" t="str">
        <f aca="false">IF(ISBLANK(C357),
  "",
IF(DS357=Constants!$B$9,COUNTA($C$11:$C510)+2,IF(DS357=Constants!$B$10,COUNTA($C$11:$C510)+1,IF(DS357=Constants!$B$11,COUNTA($C$11:$C510),DS357))))</f>
        <v/>
      </c>
      <c r="DU357" s="3"/>
      <c r="DV357" s="130" t="n">
        <f aca="false">IF(OR(ISNUMBER(DS357),DS357="DQ",DS357="P",DS357="NS"),
    1,
    0
)</f>
        <v>0</v>
      </c>
      <c r="DW357" s="130" t="n">
        <v>347</v>
      </c>
      <c r="DX357" s="130" t="str">
        <f aca="false">IF(ISBLANK($C357),"",IF(ISNUMBER(DT357),DT357+ROW($B357)/1000,""))</f>
        <v/>
      </c>
      <c r="DY357" s="130" t="str">
        <f aca="false">IF(ISNUMBER(DX357), RANK(DX357,DX$11:DX$510,1), "")</f>
        <v/>
      </c>
      <c r="DZ357" s="130" t="str">
        <f aca="false">IF(ISBLANK($C357),
    "",
    $B357
)</f>
        <v/>
      </c>
      <c r="EA357" s="130" t="str">
        <f aca="false">IF(ISBLANK($C357),
    "",
    $C357
)</f>
        <v/>
      </c>
      <c r="EB357" s="130" t="str">
        <f aca="false">IF(ISBLANK($C357),
    "",
    $D357
)</f>
        <v/>
      </c>
      <c r="EC357" s="130" t="str">
        <f aca="false">IF(ISBLANK($C357),"",$DQ357)</f>
        <v/>
      </c>
      <c r="ED357" s="131" t="str">
        <f aca="false">DP357</f>
        <v/>
      </c>
      <c r="EE357" s="130" t="str">
        <f aca="false">IF(ISBLANK($C357),
    "",
    DS357
)</f>
        <v/>
      </c>
      <c r="EF357" s="132" t="str">
        <f aca="false">IF(DW357&gt;DV$10,
    "",
    VLOOKUP(DW357,DY$11:EE855,7,FALSE())
)</f>
        <v/>
      </c>
      <c r="EG357" s="133" t="str">
        <f aca="false">IF(DW357&gt;DV$10,
    "",
    VLOOKUP(DW357,DY$11:EE855,2,FALSE())
)</f>
        <v/>
      </c>
      <c r="EH357" s="133" t="str">
        <f aca="false">IF(DW357&gt;DV$10,
    "",
    VLOOKUP(DW357,DY$11:EE855,3,FALSE())
)</f>
        <v/>
      </c>
      <c r="EI357" s="133" t="str">
        <f aca="false">IF(DW357&gt;DV$10,
    "",
    VLOOKUP(DW357,DY$11:EE855,4,FALSE())
)</f>
        <v/>
      </c>
      <c r="EJ357" s="134" t="str">
        <f aca="false">IF(DW357&gt;DV$10,
    "",
    VLOOKUP(DW357,DY$11:EE855,6,FALSE())
)</f>
        <v/>
      </c>
      <c r="EK357" s="59"/>
    </row>
    <row r="358" customFormat="false" ht="15.75" hidden="false" customHeight="false" outlineLevel="0" collapsed="false">
      <c r="A358" s="3"/>
      <c r="B358" s="153"/>
      <c r="C358" s="154"/>
      <c r="D358" s="135"/>
      <c r="E358" s="158"/>
      <c r="F358" s="137"/>
      <c r="G358" s="137"/>
      <c r="H358" s="138"/>
      <c r="I358" s="139"/>
      <c r="J358" s="140"/>
      <c r="K358" s="140"/>
      <c r="L358" s="140"/>
      <c r="M358" s="140"/>
      <c r="N358" s="141"/>
      <c r="O358" s="142"/>
      <c r="P358" s="137"/>
      <c r="Q358" s="138"/>
      <c r="R358" s="139"/>
      <c r="S358" s="140"/>
      <c r="T358" s="140"/>
      <c r="U358" s="140"/>
      <c r="V358" s="140"/>
      <c r="W358" s="141"/>
      <c r="X358" s="142"/>
      <c r="Y358" s="137"/>
      <c r="Z358" s="138"/>
      <c r="AA358" s="139"/>
      <c r="AB358" s="140"/>
      <c r="AC358" s="140"/>
      <c r="AD358" s="140"/>
      <c r="AE358" s="140"/>
      <c r="AF358" s="141"/>
      <c r="AG358" s="143"/>
      <c r="AH358" s="139"/>
      <c r="AI358" s="116"/>
      <c r="AJ358" s="116" t="str">
        <f aca="false">IF(ISBLANK($C358),
  "",
IF(E358=Constants!$B$7,
  TRUE(),
IF(E358=Constants!$B$8,
  FALSE(),
  TRUE()
)))</f>
        <v/>
      </c>
      <c r="AK358" s="117" t="str">
        <f aca="false">IF(ISBLANK($C358),"",IF(F358=Constants!$B$8,FALSE(),TRUE()))</f>
        <v/>
      </c>
      <c r="AL358" s="117" t="str">
        <f aca="false">IF(ISBLANK($C358),"",COUNTA($G358:$O358)&gt;0)</f>
        <v/>
      </c>
      <c r="AM358" s="117" t="str">
        <f aca="false">IF(OR(ISBLANK($C358),$AL358&lt;&gt;TRUE()),"",IF(ISBLANK(G358),Constants!$B$27,MAX(0,G358)))</f>
        <v/>
      </c>
      <c r="AN358" s="117" t="str">
        <f aca="false">IF(OR(ISBLANK($C358),$AL358&lt;&gt;TRUE()),"",IF(ISBLANK(H358),Constants!$B$28,MAX(0,H358)))</f>
        <v/>
      </c>
      <c r="AO358" s="117" t="str">
        <f aca="false">IF(OR(ISBLANK($C358),$AL358&lt;&gt;TRUE()),"",IF(J358=Constants!$B$7,TRUE(),IF(J358=Constants!$B$8,FALSE(),TRUE())))</f>
        <v/>
      </c>
      <c r="AP358" s="117" t="str">
        <f aca="false">IF(OR(ISBLANK($C358),$AL358&lt;&gt;TRUE()),"",IF(I358=Constants!$B$7,TRUE(),IF(I358=Constants!$B$8,FALSE(),TRUE())))</f>
        <v/>
      </c>
      <c r="AQ358" s="117" t="str">
        <f aca="false">IF(OR(ISBLANK($C358),$AL358&lt;&gt;TRUE()),"",IF(K358=Constants!$B$33,TRUE(),IF(K358=Constants!$B$34,FALSE(),IF(AND(ISNUMBER(O358),OR(ISBLANK(N358),N358=0)),TRUE(),IF(AND(ISBLANK(O358),ISNUMBER(N358),N358&lt;&gt;0),FALSE(),"")))))</f>
        <v/>
      </c>
      <c r="AR358" s="117" t="str">
        <f aca="false">IF(OR(ISBLANK($C358),$AL358&lt;&gt;TRUE()),"",IF(ISBLANK(L358),Constants!$B$35,MAX(0,MIN(Constants!$B$31,L358))))</f>
        <v/>
      </c>
      <c r="AS358" s="117" t="str">
        <f aca="false">IF(OR(ISBLANK($C358),$AL358&lt;&gt;TRUE()),"",IF(ISBLANK(M358),Constants!$B$35,MAX(0,MIN(Constants!$B$32,M358))))</f>
        <v/>
      </c>
      <c r="AT358" s="117" t="str">
        <f aca="false">IF(ISBLANK($C358),"",COUNTA($P358:$X358)&gt;0)</f>
        <v/>
      </c>
      <c r="AU358" s="117" t="str">
        <f aca="false">IF(OR(ISBLANK($C358),$AT358&lt;&gt;TRUE()),"",IF(ISBLANK(P358),Constants!$B$27,MAX(0,P358)))</f>
        <v/>
      </c>
      <c r="AV358" s="117" t="str">
        <f aca="false">IF(OR(ISBLANK($C358),$AT358&lt;&gt;TRUE()),"",IF(ISBLANK(Q358),Constants!$B$28,MAX(0,Q358)))</f>
        <v/>
      </c>
      <c r="AW358" s="117" t="str">
        <f aca="false">IF(OR(ISBLANK($C358),$AT358&lt;&gt;TRUE()),"",IF(S358=Constants!$B$7,TRUE(),IF(S358=Constants!$B$8,FALSE(),TRUE())))</f>
        <v/>
      </c>
      <c r="AX358" s="117" t="str">
        <f aca="false">IF(OR(ISBLANK($C358),$AT358&lt;&gt;TRUE()),"",IF(R358=Constants!$B$7,TRUE(),IF(R358=Constants!$B$8,FALSE(),TRUE())))</f>
        <v/>
      </c>
      <c r="AY358" s="117" t="str">
        <f aca="false">IF(OR(ISBLANK($C358),$AT358&lt;&gt;TRUE()),"",IF(T358=Constants!$B$33,TRUE(),IF(T358=Constants!$B$34,FALSE(),IF(AND(ISNUMBER(X358),OR(ISBLANK(W358),W358=0)),TRUE(),IF(AND(ISBLANK(X358),ISNUMBER(W358),W358&lt;&gt;0),FALSE(),"")))))</f>
        <v/>
      </c>
      <c r="AZ358" s="117" t="str">
        <f aca="false">IF(OR(ISBLANK($C358),$AT358&lt;&gt;TRUE()),"",IF(ISBLANK(U358),Constants!$B$35,MAX(0,MIN(Constants!$B$31,U358))))</f>
        <v/>
      </c>
      <c r="BA358" s="117" t="str">
        <f aca="false">IF(OR(ISBLANK($C358),$AT358&lt;&gt;TRUE()),"",IF(ISBLANK(V358),Constants!$B$35,MAX(0,MIN(Constants!$B$32,V358))))</f>
        <v/>
      </c>
      <c r="BB358" s="117" t="str">
        <f aca="false">IF(ISBLANK($C358),"",COUNTA($Y358:$AG358)&gt;0)</f>
        <v/>
      </c>
      <c r="BC358" s="117" t="str">
        <f aca="false">IF(OR(ISBLANK($C358),$BB358&lt;&gt;TRUE()),"",IF(ISBLANK(Y358),Constants!$B$27,MAX(0,Y358)))</f>
        <v/>
      </c>
      <c r="BD358" s="117" t="str">
        <f aca="false">IF(OR(ISBLANK($C358),$BB358&lt;&gt;TRUE()),"",IF(ISBLANK(Z358),Constants!$B$28,MAX(0,Z358)))</f>
        <v/>
      </c>
      <c r="BE358" s="117" t="str">
        <f aca="false">IF(OR(ISBLANK($C358),$BB358&lt;&gt;TRUE()),"",IF(AB358=Constants!$B$7,TRUE(),IF(AB358=Constants!$B$8,FALSE(),TRUE())))</f>
        <v/>
      </c>
      <c r="BF358" s="117" t="str">
        <f aca="false">IF(OR(ISBLANK($C358),$BB358&lt;&gt;TRUE()),"",IF(AA358=Constants!$B$7,TRUE(),IF(AA358=Constants!$B$8,FALSE(),TRUE())))</f>
        <v/>
      </c>
      <c r="BG358" s="117" t="str">
        <f aca="false">IF(OR(ISBLANK($C358),$BB358&lt;&gt;TRUE()),"",IF(AC358=Constants!$B$33,TRUE(),IF(AC358=Constants!$B$34,FALSE(),IF(AND(ISNUMBER(AG358),OR(ISBLANK(AF358),AF358=0)),TRUE(),IF(AND(ISBLANK(AG358),ISNUMBER(AF358),AF358&lt;&gt;0),FALSE(),"")))))</f>
        <v/>
      </c>
      <c r="BH358" s="117" t="str">
        <f aca="false">IF(OR(ISBLANK($C358),$BB358&lt;&gt;TRUE()),"",IF(ISBLANK(AD358),Constants!$B$35,MAX(0,MIN(Constants!$B$31,AD358))))</f>
        <v/>
      </c>
      <c r="BI358" s="117" t="str">
        <f aca="false">IF(OR(ISBLANK($C358),$BB358&lt;&gt;TRUE()),"",IF(ISBLANK(AE358),Constants!$B$35,MAX(0,MIN(Constants!$B$32,AE358))))</f>
        <v/>
      </c>
      <c r="BJ358" s="118" t="str">
        <f aca="false">IF(ISBLANK($C358),
  "",
IF(AH358=Constants!$B$7,
  TRUE(),
IF(AH358=Constants!$B$8,
  FALSE(),
  FALSE()
)))</f>
        <v/>
      </c>
      <c r="BK358" s="117" t="str">
        <f aca="false">IF(ISBLANK($C358),"",IF($BJ358,Constants!$B$9,IF(COUNTA($E358:$AH358)=0,Constants!$B$10,IF(NOT($AK358),Constants!$B$11,IF(AND(NOT(ISNUMBER($BM358)),COUNTA($O358,$X358,$AG358)&gt;0),Constants!$B$13,Constants!$B$12)))))</f>
        <v/>
      </c>
      <c r="BL358" s="117" t="str">
        <f aca="false">IF(ISBLANK($C358),"",IF($BK358&lt;&gt;Constants!$B$12,$BK358,Constants!$B$4))</f>
        <v/>
      </c>
      <c r="BM358" s="116" t="str">
        <f aca="false">IF(OR(ISBLANK($D$8), NOT(ISNUMBER($D$8))), Constants!$B$17,$D$8)</f>
        <v>ERROR: Set Target Time in cell D8</v>
      </c>
      <c r="BN358" s="119" t="str">
        <f aca="false">IF(OR($BK358&lt;&gt;Constants!$B$12,$AL358&lt;&gt;TRUE()),"",IF(NOT($AO358),TRUE(),IF($AQ358="","",$AQ358)))</f>
        <v/>
      </c>
      <c r="BO358" s="120" t="n">
        <f aca="false">IF(BN358="",FALSE(),IF(NOT($AO358),TRUE(),IF($AQ358,ISNUMBER(O358),ISNUMBER(N358))))</f>
        <v>0</v>
      </c>
      <c r="BP358" s="121" t="str">
        <f aca="false">IF(BO358,IF($AJ358,1,Constants!$B$22)*POWER(Constants!$B$23,MAX($AM358,0))*POWER(Constants!$B$24,MAX($AN358,0)),"")</f>
        <v/>
      </c>
      <c r="BQ358" s="117" t="str">
        <f aca="false">IF(OR($BK358&lt;&gt;Constants!$B$12,NOT($BO358)),"",IF(NOT($AO358),0,Constants!$B$19*IF($AQ358,1,MAX(0,MIN(1,(Constants!$B$20-N358)/Constants!$B$20)))))</f>
        <v/>
      </c>
      <c r="BR358" s="117" t="str">
        <f aca="false">IF(BQ358="","",BQ358*IF($AP358,1,Constants!$B$25)*BP358)</f>
        <v/>
      </c>
      <c r="BS358" s="117" t="str">
        <f aca="false">IF(OR($BK358&lt;&gt;Constants!$B$12,NOT($BO358)),"",IF(NOT($AO358),0,IF(NOT($AQ358),0,MAX(0,Constants!$B$21*(1-ABS(O358-$BM358)/$BM358)))))</f>
        <v/>
      </c>
      <c r="BT358" s="117" t="str">
        <f aca="false">IF(BS358="","",BS358*BP358)</f>
        <v/>
      </c>
      <c r="BU358" s="117" t="str">
        <f aca="false">IF(OR($BK358&lt;&gt;Constants!$B$12,NOT($BO358)),"",IF(OR(NOT($AO358),NOT($AP358)),0,MIN(Constants!$B$18,(Constants!$B$29*$AR358+Constants!$B$30*$AS358)*IF($AQ358,1,MAX(0,MIN(1,(Constants!$B$20-N358)/Constants!$B$20))))))</f>
        <v/>
      </c>
      <c r="BV358" s="117" t="str">
        <f aca="false">IF(BU358="","",BU358*BP358)</f>
        <v/>
      </c>
      <c r="BW358" s="122" t="str">
        <f aca="false">IF(OR($BK358&lt;&gt;Constants!$B$12,NOT($BO358)),"",BR358+BT358+BV358)</f>
        <v/>
      </c>
      <c r="BX358" s="119" t="str">
        <f aca="false">IF(OR($BK358&lt;&gt;Constants!$B$12,$AT358&lt;&gt;TRUE()),"",IF(NOT($AW358),TRUE(),IF($AY358="","",$AY358)))</f>
        <v/>
      </c>
      <c r="BY358" s="120" t="n">
        <f aca="false">IF(BX358="",FALSE(),IF(NOT($AW358),TRUE(),IF($AY358,ISNUMBER(X358),ISNUMBER(W358))))</f>
        <v>0</v>
      </c>
      <c r="BZ358" s="121" t="str">
        <f aca="false">IF(BY358,IF($AJ358,1,Constants!$B$22)*POWER(Constants!$B$23,MAX($AU358,0))*POWER(Constants!$B$24,MAX($AV358,0)),"")</f>
        <v/>
      </c>
      <c r="CA358" s="117" t="str">
        <f aca="false">IF(OR($BK358&lt;&gt;Constants!$B$12,NOT($BY358)),"",IF(NOT($AW358),0,Constants!$B$19*IF($AY358,1,MAX(0,MIN(1,(Constants!$B$20-W358)/Constants!$B$20)))))</f>
        <v/>
      </c>
      <c r="CB358" s="117" t="str">
        <f aca="false">IF(CA358="","",CA358*IF($AX358,1,Constants!$B$25)*BZ358)</f>
        <v/>
      </c>
      <c r="CC358" s="117" t="str">
        <f aca="false">IF(OR($BK358&lt;&gt;Constants!$B$12,NOT($BY358)),"",IF(NOT($AW358),0,IF(NOT($AY358),0,MAX(0,Constants!$B$21*(1-ABS(X358-$BM358)/$BM358)))))</f>
        <v/>
      </c>
      <c r="CD358" s="117" t="str">
        <f aca="false">IF(CC358="","",CC358*BZ358)</f>
        <v/>
      </c>
      <c r="CE358" s="117" t="str">
        <f aca="false">IF(OR($BK358&lt;&gt;Constants!$B$12,NOT($BY358)),"",IF(OR(NOT($AW358),NOT($AX358)),0,MIN(Constants!$B$18,(Constants!$B$29*$AZ358+Constants!$B$30*$BA358)*IF($AY358,1,MAX(0,MIN(1,(Constants!$B$20-W358)/Constants!$B$20))))))</f>
        <v/>
      </c>
      <c r="CF358" s="117" t="str">
        <f aca="false">IF(CE358="","",CE358*BZ358)</f>
        <v/>
      </c>
      <c r="CG358" s="122" t="str">
        <f aca="false">IF(OR($BK358&lt;&gt;Constants!$B$12,NOT($BY358)),"",CB358+CD358+CF358)</f>
        <v/>
      </c>
      <c r="CH358" s="119" t="n">
        <f aca="false">IF(OR(BN358="",BX358=""),TRUE(),BN358&lt;&gt;BX358)</f>
        <v>1</v>
      </c>
      <c r="CI358" s="117" t="str">
        <f aca="false">IF(OR($BK358&lt;&gt;Constants!$B$12,$BB358&lt;&gt;TRUE(),NOT($CH358)),"",IF(NOT($BE358),TRUE(),IF($BG358="","",$BG358)))</f>
        <v/>
      </c>
      <c r="CJ358" s="120" t="n">
        <f aca="false">IF(CI358="",FALSE(),IF(NOT($BE358),TRUE(),IF($BG358,ISNUMBER(AG358),ISNUMBER(AF358))))</f>
        <v>0</v>
      </c>
      <c r="CK358" s="121" t="str">
        <f aca="false">IF(CJ358,IF($AJ358,1,Constants!$B$22)*POWER(Constants!$B$23,MAX($BC358,0))*POWER(Constants!$B$24,MAX($BD358,0)),"")</f>
        <v/>
      </c>
      <c r="CL358" s="117" t="str">
        <f aca="false">IF(OR($BK358&lt;&gt;Constants!$B$12,NOT($CJ358)),"",IF(NOT($BE358),0,Constants!$B$19*IF($BG358,1,MAX(0,MIN(1,(Constants!$B$20-AF358)/Constants!$B$20)))))</f>
        <v/>
      </c>
      <c r="CM358" s="117" t="str">
        <f aca="false">IF(CL358="","",CL358*IF($BF358,1,Constants!$B$25)*CK358)</f>
        <v/>
      </c>
      <c r="CN358" s="117" t="str">
        <f aca="false">IF(OR($BK358&lt;&gt;Constants!$B$12,NOT($CJ358)),"",IF(NOT($BE358),0,IF(NOT($BG358),0,MAX(0,Constants!$B$21*(1-ABS(AG358-$BM358)/$BM358)))))</f>
        <v/>
      </c>
      <c r="CO358" s="117" t="str">
        <f aca="false">IF(CN358="","",CN358*CK358)</f>
        <v/>
      </c>
      <c r="CP358" s="117" t="str">
        <f aca="false">IF(OR($BK358&lt;&gt;Constants!$B$12,NOT($CJ358)),"",IF(OR(NOT($BE358),NOT($BF358)),0,MIN(Constants!$B$18,(Constants!$B$29*$BH358+Constants!$B$30*$BI358)*IF($BG358,1,MAX(0,MIN(1,(Constants!$B$20-AF358)/Constants!$B$20))))))</f>
        <v/>
      </c>
      <c r="CQ358" s="117" t="str">
        <f aca="false">IF(CP358="","",CP358*CK358)</f>
        <v/>
      </c>
      <c r="CR358" s="122" t="str">
        <f aca="false">IF(OR($BK358&lt;&gt;Constants!$B$12,NOT($CJ358)),"",CM358+CO358+CQ358)</f>
        <v/>
      </c>
      <c r="CS358" s="116" t="str">
        <f aca="false">IF(OR($BK358&lt;&gt;Constants!$B$12,ISBLANK($C358)),"",BW358)</f>
        <v/>
      </c>
      <c r="CT358" s="117" t="str">
        <f aca="false">IF(OR($BK358&lt;&gt;Constants!$B$12,ISBLANK($C358)),"",CG358)</f>
        <v/>
      </c>
      <c r="CU358" s="118" t="str">
        <f aca="false">IF(OR($BK358&lt;&gt;Constants!$B$12,ISBLANK($C358)),"",CR358)</f>
        <v/>
      </c>
      <c r="CV358" s="117" t="str">
        <f aca="false">IF(OR($BK358&lt;&gt;Constants!$B$12,ISBLANK($C358)),"",IF(COUNT(CS358:CU358)=0,0,MAX(CS358:CU358)))</f>
        <v/>
      </c>
      <c r="CW358" s="117" t="str">
        <f aca="false">IF($BK358&lt;&gt;Constants!$B$12,"",CV358)</f>
        <v/>
      </c>
      <c r="CX358" s="117" t="str">
        <f aca="false">IF(ISNUMBER(CW358), RANK(CW358,$CW$11:$CW$510), "")</f>
        <v/>
      </c>
      <c r="CY358" s="116" t="str">
        <f aca="false">IF(OR($BK358&lt;&gt;Constants!$B$12,ISBLANK($C358)),"",MAX(BT358,CD358,CO358))</f>
        <v/>
      </c>
      <c r="CZ358" s="117" t="str">
        <f aca="false">IF(ISNUMBER(CY358), RANK(CY358,CY$11:CY$510), "")</f>
        <v/>
      </c>
      <c r="DA358" s="117" t="str">
        <f aca="false">IF(OR($BK358&lt;&gt;Constants!$B$12,ISBLANK($C358)),"",MAX(AM358,AU358,IF($CH358,BC358,0)))</f>
        <v/>
      </c>
      <c r="DB358" s="117" t="str">
        <f aca="false">IF(ISNUMBER(DA358), RANK(DA358,DA$11:DA$510,1), "")</f>
        <v/>
      </c>
      <c r="DC358" s="117" t="str">
        <f aca="false">IF(OR($BK358&lt;&gt;Constants!$B$12,ISBLANK($C358)),"",MAX(BV358,CF358,CQ358))</f>
        <v/>
      </c>
      <c r="DD358" s="117" t="str">
        <f aca="false">IF(ISNUMBER(DC358),RANK(DC358,DC$11:DC$510),"")</f>
        <v/>
      </c>
      <c r="DE358" s="123" t="str">
        <f aca="false">IFERROR(IF(OR($BK358&lt;&gt;Constants!$B$12, ISBLANK($C358)),"",LARGE(CS358:CU358,2)), 0)</f>
        <v/>
      </c>
      <c r="DF358" s="118" t="str">
        <f aca="false">IF(ISNUMBER(DE358), RANK(DE358,DE$11:DE$510), "")</f>
        <v/>
      </c>
      <c r="DG358" s="117" t="str">
        <f aca="false">IF(ISBLANK($C358),"",IF(BK358=Constants!$B$12,RANK($CX358, $CX$11:$CX$510, 1)+
SUMPRODUCT(--($CX$11:$CX$510=$CX358),--($CZ358&gt;$CZ$11:$CZ$510))+
SUMPRODUCT(--($CX$11:$CX$510=$CX358),--($CZ358=$CZ$11:$CZ$510),--($DB358&gt;$DB$11:$DB$510))+
SUMPRODUCT(--($CX$11:$CX$510=$CX358),--($CZ358=$CZ$11:$CZ$510),--($DB358=$DB$11:$DB$510), --($DD358&gt;$DD$11:$DD$510))+
SUMPRODUCT(--($CX$11:$CX$510=$CX358),--($CZ358=$CZ$11:$CZ$510),--($DB358=$DB$11:$DB$510), --($DD358=$DD$11:$DD$510), --($DF358&gt;$DF$11:$DF$510))
,BK358)
)</f>
        <v/>
      </c>
      <c r="DH358" s="117" t="str">
        <f aca="false">IF(ISBLANK(C358),"",IF(BK358&lt;&gt;Constants!$B$12, BK358, CX358-DG358))</f>
        <v/>
      </c>
      <c r="DI358" s="118"/>
      <c r="DJ358" s="124"/>
      <c r="DK358" s="125" t="str">
        <f aca="false">IF(ISBLANK($C358),"",IF($BK358=Constants!$B$13,$BM358,""))</f>
        <v/>
      </c>
      <c r="DL358" s="124" t="str">
        <f aca="false">IF(ISBLANK($C358),"",IF($BK358&lt;&gt;Constants!$B$12,"",IF(COUNT($CS358:$CU358)=0,"",MATCH($CV358,$CS358:$CU358,0))))</f>
        <v/>
      </c>
      <c r="DM358" s="126" t="str">
        <f aca="false">IF(ISNUMBER($DL358),CHOOSE($DL358,$BR358,$CB358,$CM358),"")</f>
        <v/>
      </c>
      <c r="DN358" s="126" t="str">
        <f aca="false">IF(ISNUMBER($DL358),CHOOSE($DL358,$BT358,$CD358,$CO358),"")</f>
        <v/>
      </c>
      <c r="DO358" s="126" t="str">
        <f aca="false">IF(ISNUMBER($DL358),CHOOSE($DL358,$BV358,$CF358,$CQ358),"")</f>
        <v/>
      </c>
      <c r="DP358" s="127" t="str">
        <f aca="false">IF(ISBLANK(C358),"",IF(BK358&lt;&gt;Constants!$B$12, BK358 ,CW358))</f>
        <v/>
      </c>
      <c r="DQ358" s="128" t="str">
        <f aca="false">IF(ISBLANK($C358),"",IF($BK358&lt;&gt;Constants!$B$12,$BK358,$BL358))</f>
        <v/>
      </c>
      <c r="DR358" s="128" t="str">
        <f aca="false">IF(ISBLANK(C358),"",DH358)</f>
        <v/>
      </c>
      <c r="DS358" s="128" t="str">
        <f aca="false">IF(ISBLANK(C358),"",DG358)</f>
        <v/>
      </c>
      <c r="DT358" s="129" t="str">
        <f aca="false">IF(ISBLANK(C358),
  "",
IF(DS358=Constants!$B$9,COUNTA($C$11:$C510)+2,IF(DS358=Constants!$B$10,COUNTA($C$11:$C510)+1,IF(DS358=Constants!$B$11,COUNTA($C$11:$C510),DS358))))</f>
        <v/>
      </c>
      <c r="DU358" s="3"/>
      <c r="DV358" s="130" t="n">
        <f aca="false">IF(OR(ISNUMBER(DS358),DS358="DQ",DS358="P",DS358="NS"),
    1,
    0
)</f>
        <v>0</v>
      </c>
      <c r="DW358" s="130" t="n">
        <v>348</v>
      </c>
      <c r="DX358" s="130" t="str">
        <f aca="false">IF(ISBLANK($C358),"",IF(ISNUMBER(DT358),DT358+ROW($B358)/1000,""))</f>
        <v/>
      </c>
      <c r="DY358" s="130" t="str">
        <f aca="false">IF(ISNUMBER(DX358), RANK(DX358,DX$11:DX$510,1), "")</f>
        <v/>
      </c>
      <c r="DZ358" s="130" t="str">
        <f aca="false">IF(ISBLANK($C358),
    "",
    $B358
)</f>
        <v/>
      </c>
      <c r="EA358" s="130" t="str">
        <f aca="false">IF(ISBLANK($C358),
    "",
    $C358
)</f>
        <v/>
      </c>
      <c r="EB358" s="130" t="str">
        <f aca="false">IF(ISBLANK($C358),
    "",
    $D358
)</f>
        <v/>
      </c>
      <c r="EC358" s="130" t="str">
        <f aca="false">IF(ISBLANK($C358),"",$DQ358)</f>
        <v/>
      </c>
      <c r="ED358" s="131" t="str">
        <f aca="false">DP358</f>
        <v/>
      </c>
      <c r="EE358" s="130" t="str">
        <f aca="false">IF(ISBLANK($C358),
    "",
    DS358
)</f>
        <v/>
      </c>
      <c r="EF358" s="132" t="str">
        <f aca="false">IF(DW358&gt;DV$10,
    "",
    VLOOKUP(DW358,DY$11:EE856,7,FALSE())
)</f>
        <v/>
      </c>
      <c r="EG358" s="133" t="str">
        <f aca="false">IF(DW358&gt;DV$10,
    "",
    VLOOKUP(DW358,DY$11:EE856,2,FALSE())
)</f>
        <v/>
      </c>
      <c r="EH358" s="133" t="str">
        <f aca="false">IF(DW358&gt;DV$10,
    "",
    VLOOKUP(DW358,DY$11:EE856,3,FALSE())
)</f>
        <v/>
      </c>
      <c r="EI358" s="133" t="str">
        <f aca="false">IF(DW358&gt;DV$10,
    "",
    VLOOKUP(DW358,DY$11:EE856,4,FALSE())
)</f>
        <v/>
      </c>
      <c r="EJ358" s="134" t="str">
        <f aca="false">IF(DW358&gt;DV$10,
    "",
    VLOOKUP(DW358,DY$11:EE856,6,FALSE())
)</f>
        <v/>
      </c>
      <c r="EK358" s="59"/>
    </row>
    <row r="359" customFormat="false" ht="15.75" hidden="false" customHeight="false" outlineLevel="0" collapsed="false">
      <c r="A359" s="3"/>
      <c r="B359" s="155"/>
      <c r="C359" s="156"/>
      <c r="D359" s="96"/>
      <c r="E359" s="157"/>
      <c r="F359" s="148"/>
      <c r="G359" s="148"/>
      <c r="H359" s="149"/>
      <c r="I359" s="150"/>
      <c r="J359" s="151"/>
      <c r="K359" s="151"/>
      <c r="L359" s="151"/>
      <c r="M359" s="151"/>
      <c r="N359" s="152"/>
      <c r="O359" s="103"/>
      <c r="P359" s="148"/>
      <c r="Q359" s="149"/>
      <c r="R359" s="150"/>
      <c r="S359" s="151"/>
      <c r="T359" s="151"/>
      <c r="U359" s="151"/>
      <c r="V359" s="151"/>
      <c r="W359" s="152"/>
      <c r="X359" s="103"/>
      <c r="Y359" s="148"/>
      <c r="Z359" s="149"/>
      <c r="AA359" s="150"/>
      <c r="AB359" s="151"/>
      <c r="AC359" s="151"/>
      <c r="AD359" s="151"/>
      <c r="AE359" s="151"/>
      <c r="AF359" s="152"/>
      <c r="AG359" s="104"/>
      <c r="AH359" s="150"/>
      <c r="AI359" s="73"/>
      <c r="AJ359" s="73" t="str">
        <f aca="false">IF(ISBLANK($C359),
  "",
IF(E359=Constants!$B$7,
  TRUE(),
IF(E359=Constants!$B$8,
  FALSE(),
  TRUE()
)))</f>
        <v/>
      </c>
      <c r="AK359" s="74" t="str">
        <f aca="false">IF(ISBLANK($C359),"",IF(F359=Constants!$B$8,FALSE(),TRUE()))</f>
        <v/>
      </c>
      <c r="AL359" s="74" t="str">
        <f aca="false">IF(ISBLANK($C359),"",COUNTA($G359:$O359)&gt;0)</f>
        <v/>
      </c>
      <c r="AM359" s="74" t="str">
        <f aca="false">IF(OR(ISBLANK($C359),$AL359&lt;&gt;TRUE()),"",IF(ISBLANK(G359),Constants!$B$27,MAX(0,G359)))</f>
        <v/>
      </c>
      <c r="AN359" s="74" t="str">
        <f aca="false">IF(OR(ISBLANK($C359),$AL359&lt;&gt;TRUE()),"",IF(ISBLANK(H359),Constants!$B$28,MAX(0,H359)))</f>
        <v/>
      </c>
      <c r="AO359" s="74" t="str">
        <f aca="false">IF(OR(ISBLANK($C359),$AL359&lt;&gt;TRUE()),"",IF(J359=Constants!$B$7,TRUE(),IF(J359=Constants!$B$8,FALSE(),TRUE())))</f>
        <v/>
      </c>
      <c r="AP359" s="74" t="str">
        <f aca="false">IF(OR(ISBLANK($C359),$AL359&lt;&gt;TRUE()),"",IF(I359=Constants!$B$7,TRUE(),IF(I359=Constants!$B$8,FALSE(),TRUE())))</f>
        <v/>
      </c>
      <c r="AQ359" s="74" t="str">
        <f aca="false">IF(OR(ISBLANK($C359),$AL359&lt;&gt;TRUE()),"",IF(K359=Constants!$B$33,TRUE(),IF(K359=Constants!$B$34,FALSE(),IF(AND(ISNUMBER(O359),OR(ISBLANK(N359),N359=0)),TRUE(),IF(AND(ISBLANK(O359),ISNUMBER(N359),N359&lt;&gt;0),FALSE(),"")))))</f>
        <v/>
      </c>
      <c r="AR359" s="74" t="str">
        <f aca="false">IF(OR(ISBLANK($C359),$AL359&lt;&gt;TRUE()),"",IF(ISBLANK(L359),Constants!$B$35,MAX(0,MIN(Constants!$B$31,L359))))</f>
        <v/>
      </c>
      <c r="AS359" s="74" t="str">
        <f aca="false">IF(OR(ISBLANK($C359),$AL359&lt;&gt;TRUE()),"",IF(ISBLANK(M359),Constants!$B$35,MAX(0,MIN(Constants!$B$32,M359))))</f>
        <v/>
      </c>
      <c r="AT359" s="74" t="str">
        <f aca="false">IF(ISBLANK($C359),"",COUNTA($P359:$X359)&gt;0)</f>
        <v/>
      </c>
      <c r="AU359" s="74" t="str">
        <f aca="false">IF(OR(ISBLANK($C359),$AT359&lt;&gt;TRUE()),"",IF(ISBLANK(P359),Constants!$B$27,MAX(0,P359)))</f>
        <v/>
      </c>
      <c r="AV359" s="74" t="str">
        <f aca="false">IF(OR(ISBLANK($C359),$AT359&lt;&gt;TRUE()),"",IF(ISBLANK(Q359),Constants!$B$28,MAX(0,Q359)))</f>
        <v/>
      </c>
      <c r="AW359" s="74" t="str">
        <f aca="false">IF(OR(ISBLANK($C359),$AT359&lt;&gt;TRUE()),"",IF(S359=Constants!$B$7,TRUE(),IF(S359=Constants!$B$8,FALSE(),TRUE())))</f>
        <v/>
      </c>
      <c r="AX359" s="74" t="str">
        <f aca="false">IF(OR(ISBLANK($C359),$AT359&lt;&gt;TRUE()),"",IF(R359=Constants!$B$7,TRUE(),IF(R359=Constants!$B$8,FALSE(),TRUE())))</f>
        <v/>
      </c>
      <c r="AY359" s="74" t="str">
        <f aca="false">IF(OR(ISBLANK($C359),$AT359&lt;&gt;TRUE()),"",IF(T359=Constants!$B$33,TRUE(),IF(T359=Constants!$B$34,FALSE(),IF(AND(ISNUMBER(X359),OR(ISBLANK(W359),W359=0)),TRUE(),IF(AND(ISBLANK(X359),ISNUMBER(W359),W359&lt;&gt;0),FALSE(),"")))))</f>
        <v/>
      </c>
      <c r="AZ359" s="74" t="str">
        <f aca="false">IF(OR(ISBLANK($C359),$AT359&lt;&gt;TRUE()),"",IF(ISBLANK(U359),Constants!$B$35,MAX(0,MIN(Constants!$B$31,U359))))</f>
        <v/>
      </c>
      <c r="BA359" s="74" t="str">
        <f aca="false">IF(OR(ISBLANK($C359),$AT359&lt;&gt;TRUE()),"",IF(ISBLANK(V359),Constants!$B$35,MAX(0,MIN(Constants!$B$32,V359))))</f>
        <v/>
      </c>
      <c r="BB359" s="74" t="str">
        <f aca="false">IF(ISBLANK($C359),"",COUNTA($Y359:$AG359)&gt;0)</f>
        <v/>
      </c>
      <c r="BC359" s="74" t="str">
        <f aca="false">IF(OR(ISBLANK($C359),$BB359&lt;&gt;TRUE()),"",IF(ISBLANK(Y359),Constants!$B$27,MAX(0,Y359)))</f>
        <v/>
      </c>
      <c r="BD359" s="74" t="str">
        <f aca="false">IF(OR(ISBLANK($C359),$BB359&lt;&gt;TRUE()),"",IF(ISBLANK(Z359),Constants!$B$28,MAX(0,Z359)))</f>
        <v/>
      </c>
      <c r="BE359" s="74" t="str">
        <f aca="false">IF(OR(ISBLANK($C359),$BB359&lt;&gt;TRUE()),"",IF(AB359=Constants!$B$7,TRUE(),IF(AB359=Constants!$B$8,FALSE(),TRUE())))</f>
        <v/>
      </c>
      <c r="BF359" s="74" t="str">
        <f aca="false">IF(OR(ISBLANK($C359),$BB359&lt;&gt;TRUE()),"",IF(AA359=Constants!$B$7,TRUE(),IF(AA359=Constants!$B$8,FALSE(),TRUE())))</f>
        <v/>
      </c>
      <c r="BG359" s="74" t="str">
        <f aca="false">IF(OR(ISBLANK($C359),$BB359&lt;&gt;TRUE()),"",IF(AC359=Constants!$B$33,TRUE(),IF(AC359=Constants!$B$34,FALSE(),IF(AND(ISNUMBER(AG359),OR(ISBLANK(AF359),AF359=0)),TRUE(),IF(AND(ISBLANK(AG359),ISNUMBER(AF359),AF359&lt;&gt;0),FALSE(),"")))))</f>
        <v/>
      </c>
      <c r="BH359" s="74" t="str">
        <f aca="false">IF(OR(ISBLANK($C359),$BB359&lt;&gt;TRUE()),"",IF(ISBLANK(AD359),Constants!$B$35,MAX(0,MIN(Constants!$B$31,AD359))))</f>
        <v/>
      </c>
      <c r="BI359" s="74" t="str">
        <f aca="false">IF(OR(ISBLANK($C359),$BB359&lt;&gt;TRUE()),"",IF(ISBLANK(AE359),Constants!$B$35,MAX(0,MIN(Constants!$B$32,AE359))))</f>
        <v/>
      </c>
      <c r="BJ359" s="75" t="str">
        <f aca="false">IF(ISBLANK($C359),
  "",
IF(AH359=Constants!$B$7,
  TRUE(),
IF(AH359=Constants!$B$8,
  FALSE(),
  FALSE()
)))</f>
        <v/>
      </c>
      <c r="BK359" s="74" t="str">
        <f aca="false">IF(ISBLANK($C359),"",IF($BJ359,Constants!$B$9,IF(COUNTA($E359:$AH359)=0,Constants!$B$10,IF(NOT($AK359),Constants!$B$11,IF(AND(NOT(ISNUMBER($BM359)),COUNTA($O359,$X359,$AG359)&gt;0),Constants!$B$13,Constants!$B$12)))))</f>
        <v/>
      </c>
      <c r="BL359" s="74" t="str">
        <f aca="false">IF(ISBLANK($C359),"",IF($BK359&lt;&gt;Constants!$B$12,$BK359,Constants!$B$4))</f>
        <v/>
      </c>
      <c r="BM359" s="73" t="str">
        <f aca="false">IF(OR(ISBLANK($D$8), NOT(ISNUMBER($D$8))), Constants!$B$17,$D$8)</f>
        <v>ERROR: Set Target Time in cell D8</v>
      </c>
      <c r="BN359" s="73" t="str">
        <f aca="false">IF(OR($BK359&lt;&gt;Constants!$B$12,$AL359&lt;&gt;TRUE()),"",IF(NOT($AO359),TRUE(),IF($AQ359="","",$AQ359)))</f>
        <v/>
      </c>
      <c r="BO359" s="74" t="b">
        <f aca="false">IF(BN359="",FALSE(),IF(NOT($AO359),TRUE(),IF($AQ359,ISNUMBER(O359),ISNUMBER(N359))))</f>
        <v>0</v>
      </c>
      <c r="BP359" s="76" t="str">
        <f aca="false">IF(BO359,IF($AJ359,1,Constants!$B$22)*POWER(Constants!$B$23,MAX($AM359,0))*POWER(Constants!$B$24,MAX($AN359,0)),"")</f>
        <v/>
      </c>
      <c r="BQ359" s="74" t="str">
        <f aca="false">IF(OR($BK359&lt;&gt;Constants!$B$12,NOT($BO359)),"",IF(NOT($AO359),0,Constants!$B$19*IF($AQ359,1,MAX(0,MIN(1,(Constants!$B$20-N359)/Constants!$B$20)))))</f>
        <v/>
      </c>
      <c r="BR359" s="74" t="str">
        <f aca="false">IF(BQ359="","",BQ359*IF($AP359,1,Constants!$B$25)*BP359)</f>
        <v/>
      </c>
      <c r="BS359" s="74" t="str">
        <f aca="false">IF(OR($BK359&lt;&gt;Constants!$B$12,NOT($BO359)),"",IF(NOT($AO359),0,IF(NOT($AQ359),0,MAX(0,Constants!$B$21*(1-ABS(O359-$BM359)/$BM359)))))</f>
        <v/>
      </c>
      <c r="BT359" s="74" t="str">
        <f aca="false">IF(BS359="","",BS359*BP359)</f>
        <v/>
      </c>
      <c r="BU359" s="74" t="str">
        <f aca="false">IF(OR($BK359&lt;&gt;Constants!$B$12,NOT($BO359)),"",IF(OR(NOT($AO359),NOT($AP359)),0,MIN(Constants!$B$18,(Constants!$B$29*$AR359+Constants!$B$30*$AS359)*IF($AQ359,1,MAX(0,MIN(1,(Constants!$B$20-N359)/Constants!$B$20))))))</f>
        <v/>
      </c>
      <c r="BV359" s="74" t="str">
        <f aca="false">IF(BU359="","",BU359*BP359)</f>
        <v/>
      </c>
      <c r="BW359" s="75" t="str">
        <f aca="false">IF(OR($BK359&lt;&gt;Constants!$B$12,NOT($BO359)),"",BR359+BT359+BV359)</f>
        <v/>
      </c>
      <c r="BX359" s="73" t="str">
        <f aca="false">IF(OR($BK359&lt;&gt;Constants!$B$12,$AT359&lt;&gt;TRUE()),"",IF(NOT($AW359),TRUE(),IF($AY359="","",$AY359)))</f>
        <v/>
      </c>
      <c r="BY359" s="74" t="b">
        <f aca="false">IF(BX359="",FALSE(),IF(NOT($AW359),TRUE(),IF($AY359,ISNUMBER(X359),ISNUMBER(W359))))</f>
        <v>0</v>
      </c>
      <c r="BZ359" s="76" t="str">
        <f aca="false">IF(BY359,IF($AJ359,1,Constants!$B$22)*POWER(Constants!$B$23,MAX($AU359,0))*POWER(Constants!$B$24,MAX($AV359,0)),"")</f>
        <v/>
      </c>
      <c r="CA359" s="74" t="str">
        <f aca="false">IF(OR($BK359&lt;&gt;Constants!$B$12,NOT($BY359)),"",IF(NOT($AW359),0,Constants!$B$19*IF($AY359,1,MAX(0,MIN(1,(Constants!$B$20-W359)/Constants!$B$20)))))</f>
        <v/>
      </c>
      <c r="CB359" s="74" t="str">
        <f aca="false">IF(CA359="","",CA359*IF($AX359,1,Constants!$B$25)*BZ359)</f>
        <v/>
      </c>
      <c r="CC359" s="74" t="str">
        <f aca="false">IF(OR($BK359&lt;&gt;Constants!$B$12,NOT($BY359)),"",IF(NOT($AW359),0,IF(NOT($AY359),0,MAX(0,Constants!$B$21*(1-ABS(X359-$BM359)/$BM359)))))</f>
        <v/>
      </c>
      <c r="CD359" s="74" t="str">
        <f aca="false">IF(CC359="","",CC359*BZ359)</f>
        <v/>
      </c>
      <c r="CE359" s="74" t="str">
        <f aca="false">IF(OR($BK359&lt;&gt;Constants!$B$12,NOT($BY359)),"",IF(OR(NOT($AW359),NOT($AX359)),0,MIN(Constants!$B$18,(Constants!$B$29*$AZ359+Constants!$B$30*$BA359)*IF($AY359,1,MAX(0,MIN(1,(Constants!$B$20-W359)/Constants!$B$20))))))</f>
        <v/>
      </c>
      <c r="CF359" s="74" t="str">
        <f aca="false">IF(CE359="","",CE359*BZ359)</f>
        <v/>
      </c>
      <c r="CG359" s="75" t="str">
        <f aca="false">IF(OR($BK359&lt;&gt;Constants!$B$12,NOT($BY359)),"",CB359+CD359+CF359)</f>
        <v/>
      </c>
      <c r="CH359" s="73" t="b">
        <f aca="false">IF(OR(BN359="",BX359=""),TRUE(),BN359&lt;&gt;BX359)</f>
        <v>1</v>
      </c>
      <c r="CI359" s="74" t="str">
        <f aca="false">IF(OR($BK359&lt;&gt;Constants!$B$12,$BB359&lt;&gt;TRUE(),NOT($CH359)),"",IF(NOT($BE359),TRUE(),IF($BG359="","",$BG359)))</f>
        <v/>
      </c>
      <c r="CJ359" s="74" t="b">
        <f aca="false">IF(CI359="",FALSE(),IF(NOT($BE359),TRUE(),IF($BG359,ISNUMBER(AG359),ISNUMBER(AF359))))</f>
        <v>0</v>
      </c>
      <c r="CK359" s="76" t="str">
        <f aca="false">IF(CJ359,IF($AJ359,1,Constants!$B$22)*POWER(Constants!$B$23,MAX($BC359,0))*POWER(Constants!$B$24,MAX($BD359,0)),"")</f>
        <v/>
      </c>
      <c r="CL359" s="74" t="str">
        <f aca="false">IF(OR($BK359&lt;&gt;Constants!$B$12,NOT($CJ359)),"",IF(NOT($BE359),0,Constants!$B$19*IF($BG359,1,MAX(0,MIN(1,(Constants!$B$20-AF359)/Constants!$B$20)))))</f>
        <v/>
      </c>
      <c r="CM359" s="74" t="str">
        <f aca="false">IF(CL359="","",CL359*IF($BF359,1,Constants!$B$25)*CK359)</f>
        <v/>
      </c>
      <c r="CN359" s="74" t="str">
        <f aca="false">IF(OR($BK359&lt;&gt;Constants!$B$12,NOT($CJ359)),"",IF(NOT($BE359),0,IF(NOT($BG359),0,MAX(0,Constants!$B$21*(1-ABS(AG359-$BM359)/$BM359)))))</f>
        <v/>
      </c>
      <c r="CO359" s="74" t="str">
        <f aca="false">IF(CN359="","",CN359*CK359)</f>
        <v/>
      </c>
      <c r="CP359" s="74" t="str">
        <f aca="false">IF(OR($BK359&lt;&gt;Constants!$B$12,NOT($CJ359)),"",IF(OR(NOT($BE359),NOT($BF359)),0,MIN(Constants!$B$18,(Constants!$B$29*$BH359+Constants!$B$30*$BI359)*IF($BG359,1,MAX(0,MIN(1,(Constants!$B$20-AF359)/Constants!$B$20))))))</f>
        <v/>
      </c>
      <c r="CQ359" s="74" t="str">
        <f aca="false">IF(CP359="","",CP359*CK359)</f>
        <v/>
      </c>
      <c r="CR359" s="75" t="str">
        <f aca="false">IF(OR($BK359&lt;&gt;Constants!$B$12,NOT($CJ359)),"",CM359+CO359+CQ359)</f>
        <v/>
      </c>
      <c r="CS359" s="73" t="str">
        <f aca="false">IF(OR($BK359&lt;&gt;Constants!$B$12,ISBLANK($C359)),"",BW359)</f>
        <v/>
      </c>
      <c r="CT359" s="74" t="str">
        <f aca="false">IF(OR($BK359&lt;&gt;Constants!$B$12,ISBLANK($C359)),"",CG359)</f>
        <v/>
      </c>
      <c r="CU359" s="75" t="str">
        <f aca="false">IF(OR($BK359&lt;&gt;Constants!$B$12,ISBLANK($C359)),"",CR359)</f>
        <v/>
      </c>
      <c r="CV359" s="74" t="str">
        <f aca="false">IF(OR($BK359&lt;&gt;Constants!$B$12,ISBLANK($C359)),"",IF(COUNT(CS359:CU359)=0,0,MAX(CS359:CU359)))</f>
        <v/>
      </c>
      <c r="CW359" s="74" t="str">
        <f aca="false">IF($BK359&lt;&gt;Constants!$B$12,"",CV359)</f>
        <v/>
      </c>
      <c r="CX359" s="74" t="str">
        <f aca="false">IF(ISNUMBER(CW359), RANK(CW359,$CW$11:$CW$510), "")</f>
        <v/>
      </c>
      <c r="CY359" s="73" t="str">
        <f aca="false">IF(OR($BK359&lt;&gt;Constants!$B$12,ISBLANK($C359)),"",MAX(BT359,CD359,CO359))</f>
        <v/>
      </c>
      <c r="CZ359" s="74" t="str">
        <f aca="false">IF(ISNUMBER(CY359), RANK(CY359,CY$11:CY$510), "")</f>
        <v/>
      </c>
      <c r="DA359" s="74" t="str">
        <f aca="false">IF(OR($BK359&lt;&gt;Constants!$B$12,ISBLANK($C359)),"",MAX(AM359,AU359,IF($CH359,BC359,0)))</f>
        <v/>
      </c>
      <c r="DB359" s="74" t="str">
        <f aca="false">IF(ISNUMBER(DA359), RANK(DA359,DA$11:DA$510,1), "")</f>
        <v/>
      </c>
      <c r="DC359" s="74" t="str">
        <f aca="false">IF(OR($BK359&lt;&gt;Constants!$B$12,ISBLANK($C359)),"",MAX(BV359,CF359,CQ359))</f>
        <v/>
      </c>
      <c r="DD359" s="74" t="str">
        <f aca="false">IF(ISNUMBER(DC359),RANK(DC359,DC$11:DC$510),"")</f>
        <v/>
      </c>
      <c r="DE359" s="77" t="str">
        <f aca="false">IFERROR(IF(OR($BK359&lt;&gt;Constants!$B$12, ISBLANK($C359)),"",LARGE(CS359:CU359,2)), 0)</f>
        <v/>
      </c>
      <c r="DF359" s="75" t="str">
        <f aca="false">IF(ISNUMBER(DE359), RANK(DE359,DE$11:DE$510), "")</f>
        <v/>
      </c>
      <c r="DG359" s="74" t="str">
        <f aca="false">IF(ISBLANK($C359),"",IF(BK359=Constants!$B$12,RANK($CX359, $CX$11:$CX$510, 1)+
SUMPRODUCT(--($CX$11:$CX$510=$CX359),--($CZ359&gt;$CZ$11:$CZ$510))+
SUMPRODUCT(--($CX$11:$CX$510=$CX359),--($CZ359=$CZ$11:$CZ$510),--($DB359&gt;$DB$11:$DB$510))+
SUMPRODUCT(--($CX$11:$CX$510=$CX359),--($CZ359=$CZ$11:$CZ$510),--($DB359=$DB$11:$DB$510), --($DD359&gt;$DD$11:$DD$510))+
SUMPRODUCT(--($CX$11:$CX$510=$CX359),--($CZ359=$CZ$11:$CZ$510),--($DB359=$DB$11:$DB$510), --($DD359=$DD$11:$DD$510), --($DF359&gt;$DF$11:$DF$510))
,BK359)
)</f>
        <v/>
      </c>
      <c r="DH359" s="74" t="str">
        <f aca="false">IF(ISBLANK(C359),"",IF(BK359&lt;&gt;Constants!$B$12, BK359, CX359-DG359))</f>
        <v/>
      </c>
      <c r="DI359" s="75"/>
      <c r="DJ359" s="78"/>
      <c r="DK359" s="79" t="str">
        <f aca="false">IF(ISBLANK($C359),"",IF($BK359=Constants!$B$13,$BM359,""))</f>
        <v/>
      </c>
      <c r="DL359" s="78" t="str">
        <f aca="false">IF(ISBLANK($C359),"",IF($BK359&lt;&gt;Constants!$B$12,"",IF(COUNT($CS359:$CU359)=0,"",MATCH($CV359,$CS359:$CU359,0))))</f>
        <v/>
      </c>
      <c r="DM359" s="80" t="str">
        <f aca="false">IF(ISNUMBER($DL359),CHOOSE($DL359,$BR359,$CB359,$CM359),"")</f>
        <v/>
      </c>
      <c r="DN359" s="80" t="str">
        <f aca="false">IF(ISNUMBER($DL359),CHOOSE($DL359,$BT359,$CD359,$CO359),"")</f>
        <v/>
      </c>
      <c r="DO359" s="80" t="str">
        <f aca="false">IF(ISNUMBER($DL359),CHOOSE($DL359,$BV359,$CF359,$CQ359),"")</f>
        <v/>
      </c>
      <c r="DP359" s="81" t="str">
        <f aca="false">IF(ISBLANK(C359),"",IF(BK359&lt;&gt;Constants!$B$12, BK359 ,CW359))</f>
        <v/>
      </c>
      <c r="DQ359" s="82" t="str">
        <f aca="false">IF(ISBLANK($C359),"",IF($BK359&lt;&gt;Constants!$B$12,$BK359,$BL359))</f>
        <v/>
      </c>
      <c r="DR359" s="82" t="str">
        <f aca="false">IF(ISBLANK(C359),"",DH359)</f>
        <v/>
      </c>
      <c r="DS359" s="82" t="str">
        <f aca="false">IF(ISBLANK(C359),"",DG359)</f>
        <v/>
      </c>
      <c r="DT359" s="83" t="str">
        <f aca="false">IF(ISBLANK(C359),
  "",
IF(DS359=Constants!$B$9,COUNTA($C$11:$C510)+2,IF(DS359=Constants!$B$10,COUNTA($C$11:$C510)+1,IF(DS359=Constants!$B$11,COUNTA($C$11:$C510),DS359))))</f>
        <v/>
      </c>
      <c r="DU359" s="3"/>
      <c r="DV359" s="84" t="n">
        <f aca="false">IF(OR(ISNUMBER(DS359),DS359="DQ",DS359="P",DS359="NS"),
    1,
    0
)</f>
        <v>0</v>
      </c>
      <c r="DW359" s="84" t="n">
        <v>349</v>
      </c>
      <c r="DX359" s="84" t="str">
        <f aca="false">IF(ISBLANK($C359),"",IF(ISNUMBER(DT359),DT359+ROW($B359)/1000,""))</f>
        <v/>
      </c>
      <c r="DY359" s="84" t="str">
        <f aca="false">IF(ISNUMBER(DX359), RANK(DX359,DX$11:DX$510,1), "")</f>
        <v/>
      </c>
      <c r="DZ359" s="84" t="str">
        <f aca="false">IF(ISBLANK($C359),
    "",
    $B359
)</f>
        <v/>
      </c>
      <c r="EA359" s="84" t="str">
        <f aca="false">IF(ISBLANK($C359),
    "",
    $C359
)</f>
        <v/>
      </c>
      <c r="EB359" s="84" t="str">
        <f aca="false">IF(ISBLANK($C359),
    "",
    $D359
)</f>
        <v/>
      </c>
      <c r="EC359" s="84" t="str">
        <f aca="false">IF(ISBLANK($C359),"",$DQ359)</f>
        <v/>
      </c>
      <c r="ED359" s="86" t="str">
        <f aca="false">DP359</f>
        <v/>
      </c>
      <c r="EE359" s="84" t="str">
        <f aca="false">IF(ISBLANK($C359),
    "",
    DS359
)</f>
        <v/>
      </c>
      <c r="EF359" s="87" t="str">
        <f aca="false">IF(DW359&gt;DV$10,
    "",
    VLOOKUP(DW359,DY$11:EE857,7,FALSE())
)</f>
        <v/>
      </c>
      <c r="EG359" s="88" t="str">
        <f aca="false">IF(DW359&gt;DV$10,
    "",
    VLOOKUP(DW359,DY$11:EE857,2,FALSE())
)</f>
        <v/>
      </c>
      <c r="EH359" s="88" t="str">
        <f aca="false">IF(DW359&gt;DV$10,
    "",
    VLOOKUP(DW359,DY$11:EE857,3,FALSE())
)</f>
        <v/>
      </c>
      <c r="EI359" s="88" t="str">
        <f aca="false">IF(DW359&gt;DV$10,
    "",
    VLOOKUP(DW359,DY$11:EE857,4,FALSE())
)</f>
        <v/>
      </c>
      <c r="EJ359" s="89" t="str">
        <f aca="false">IF(DW359&gt;DV$10,
    "",
    VLOOKUP(DW359,DY$11:EE857,6,FALSE())
)</f>
        <v/>
      </c>
      <c r="EK359" s="59"/>
    </row>
    <row r="360" customFormat="false" ht="15.75" hidden="false" customHeight="false" outlineLevel="0" collapsed="false">
      <c r="A360" s="3"/>
      <c r="B360" s="155"/>
      <c r="C360" s="156"/>
      <c r="D360" s="96"/>
      <c r="E360" s="157"/>
      <c r="F360" s="148"/>
      <c r="G360" s="148"/>
      <c r="H360" s="149"/>
      <c r="I360" s="150"/>
      <c r="J360" s="151"/>
      <c r="K360" s="151"/>
      <c r="L360" s="151"/>
      <c r="M360" s="151"/>
      <c r="N360" s="152"/>
      <c r="O360" s="103"/>
      <c r="P360" s="148"/>
      <c r="Q360" s="149"/>
      <c r="R360" s="150"/>
      <c r="S360" s="151"/>
      <c r="T360" s="151"/>
      <c r="U360" s="151"/>
      <c r="V360" s="151"/>
      <c r="W360" s="152"/>
      <c r="X360" s="103"/>
      <c r="Y360" s="148"/>
      <c r="Z360" s="149"/>
      <c r="AA360" s="150"/>
      <c r="AB360" s="151"/>
      <c r="AC360" s="151"/>
      <c r="AD360" s="151"/>
      <c r="AE360" s="151"/>
      <c r="AF360" s="152"/>
      <c r="AG360" s="104"/>
      <c r="AH360" s="150"/>
      <c r="AI360" s="73"/>
      <c r="AJ360" s="73" t="str">
        <f aca="false">IF(ISBLANK($C360),
  "",
IF(E360=Constants!$B$7,
  TRUE(),
IF(E360=Constants!$B$8,
  FALSE(),
  TRUE()
)))</f>
        <v/>
      </c>
      <c r="AK360" s="74" t="str">
        <f aca="false">IF(ISBLANK($C360),"",IF(F360=Constants!$B$8,FALSE(),TRUE()))</f>
        <v/>
      </c>
      <c r="AL360" s="74" t="str">
        <f aca="false">IF(ISBLANK($C360),"",COUNTA($G360:$O360)&gt;0)</f>
        <v/>
      </c>
      <c r="AM360" s="74" t="str">
        <f aca="false">IF(OR(ISBLANK($C360),$AL360&lt;&gt;TRUE()),"",IF(ISBLANK(G360),Constants!$B$27,MAX(0,G360)))</f>
        <v/>
      </c>
      <c r="AN360" s="74" t="str">
        <f aca="false">IF(OR(ISBLANK($C360),$AL360&lt;&gt;TRUE()),"",IF(ISBLANK(H360),Constants!$B$28,MAX(0,H360)))</f>
        <v/>
      </c>
      <c r="AO360" s="74" t="str">
        <f aca="false">IF(OR(ISBLANK($C360),$AL360&lt;&gt;TRUE()),"",IF(J360=Constants!$B$7,TRUE(),IF(J360=Constants!$B$8,FALSE(),TRUE())))</f>
        <v/>
      </c>
      <c r="AP360" s="74" t="str">
        <f aca="false">IF(OR(ISBLANK($C360),$AL360&lt;&gt;TRUE()),"",IF(I360=Constants!$B$7,TRUE(),IF(I360=Constants!$B$8,FALSE(),TRUE())))</f>
        <v/>
      </c>
      <c r="AQ360" s="74" t="str">
        <f aca="false">IF(OR(ISBLANK($C360),$AL360&lt;&gt;TRUE()),"",IF(K360=Constants!$B$33,TRUE(),IF(K360=Constants!$B$34,FALSE(),IF(AND(ISNUMBER(O360),OR(ISBLANK(N360),N360=0)),TRUE(),IF(AND(ISBLANK(O360),ISNUMBER(N360),N360&lt;&gt;0),FALSE(),"")))))</f>
        <v/>
      </c>
      <c r="AR360" s="74" t="str">
        <f aca="false">IF(OR(ISBLANK($C360),$AL360&lt;&gt;TRUE()),"",IF(ISBLANK(L360),Constants!$B$35,MAX(0,MIN(Constants!$B$31,L360))))</f>
        <v/>
      </c>
      <c r="AS360" s="74" t="str">
        <f aca="false">IF(OR(ISBLANK($C360),$AL360&lt;&gt;TRUE()),"",IF(ISBLANK(M360),Constants!$B$35,MAX(0,MIN(Constants!$B$32,M360))))</f>
        <v/>
      </c>
      <c r="AT360" s="74" t="str">
        <f aca="false">IF(ISBLANK($C360),"",COUNTA($P360:$X360)&gt;0)</f>
        <v/>
      </c>
      <c r="AU360" s="74" t="str">
        <f aca="false">IF(OR(ISBLANK($C360),$AT360&lt;&gt;TRUE()),"",IF(ISBLANK(P360),Constants!$B$27,MAX(0,P360)))</f>
        <v/>
      </c>
      <c r="AV360" s="74" t="str">
        <f aca="false">IF(OR(ISBLANK($C360),$AT360&lt;&gt;TRUE()),"",IF(ISBLANK(Q360),Constants!$B$28,MAX(0,Q360)))</f>
        <v/>
      </c>
      <c r="AW360" s="74" t="str">
        <f aca="false">IF(OR(ISBLANK($C360),$AT360&lt;&gt;TRUE()),"",IF(S360=Constants!$B$7,TRUE(),IF(S360=Constants!$B$8,FALSE(),TRUE())))</f>
        <v/>
      </c>
      <c r="AX360" s="74" t="str">
        <f aca="false">IF(OR(ISBLANK($C360),$AT360&lt;&gt;TRUE()),"",IF(R360=Constants!$B$7,TRUE(),IF(R360=Constants!$B$8,FALSE(),TRUE())))</f>
        <v/>
      </c>
      <c r="AY360" s="74" t="str">
        <f aca="false">IF(OR(ISBLANK($C360),$AT360&lt;&gt;TRUE()),"",IF(T360=Constants!$B$33,TRUE(),IF(T360=Constants!$B$34,FALSE(),IF(AND(ISNUMBER(X360),OR(ISBLANK(W360),W360=0)),TRUE(),IF(AND(ISBLANK(X360),ISNUMBER(W360),W360&lt;&gt;0),FALSE(),"")))))</f>
        <v/>
      </c>
      <c r="AZ360" s="74" t="str">
        <f aca="false">IF(OR(ISBLANK($C360),$AT360&lt;&gt;TRUE()),"",IF(ISBLANK(U360),Constants!$B$35,MAX(0,MIN(Constants!$B$31,U360))))</f>
        <v/>
      </c>
      <c r="BA360" s="74" t="str">
        <f aca="false">IF(OR(ISBLANK($C360),$AT360&lt;&gt;TRUE()),"",IF(ISBLANK(V360),Constants!$B$35,MAX(0,MIN(Constants!$B$32,V360))))</f>
        <v/>
      </c>
      <c r="BB360" s="74" t="str">
        <f aca="false">IF(ISBLANK($C360),"",COUNTA($Y360:$AG360)&gt;0)</f>
        <v/>
      </c>
      <c r="BC360" s="74" t="str">
        <f aca="false">IF(OR(ISBLANK($C360),$BB360&lt;&gt;TRUE()),"",IF(ISBLANK(Y360),Constants!$B$27,MAX(0,Y360)))</f>
        <v/>
      </c>
      <c r="BD360" s="74" t="str">
        <f aca="false">IF(OR(ISBLANK($C360),$BB360&lt;&gt;TRUE()),"",IF(ISBLANK(Z360),Constants!$B$28,MAX(0,Z360)))</f>
        <v/>
      </c>
      <c r="BE360" s="74" t="str">
        <f aca="false">IF(OR(ISBLANK($C360),$BB360&lt;&gt;TRUE()),"",IF(AB360=Constants!$B$7,TRUE(),IF(AB360=Constants!$B$8,FALSE(),TRUE())))</f>
        <v/>
      </c>
      <c r="BF360" s="74" t="str">
        <f aca="false">IF(OR(ISBLANK($C360),$BB360&lt;&gt;TRUE()),"",IF(AA360=Constants!$B$7,TRUE(),IF(AA360=Constants!$B$8,FALSE(),TRUE())))</f>
        <v/>
      </c>
      <c r="BG360" s="74" t="str">
        <f aca="false">IF(OR(ISBLANK($C360),$BB360&lt;&gt;TRUE()),"",IF(AC360=Constants!$B$33,TRUE(),IF(AC360=Constants!$B$34,FALSE(),IF(AND(ISNUMBER(AG360),OR(ISBLANK(AF360),AF360=0)),TRUE(),IF(AND(ISBLANK(AG360),ISNUMBER(AF360),AF360&lt;&gt;0),FALSE(),"")))))</f>
        <v/>
      </c>
      <c r="BH360" s="74" t="str">
        <f aca="false">IF(OR(ISBLANK($C360),$BB360&lt;&gt;TRUE()),"",IF(ISBLANK(AD360),Constants!$B$35,MAX(0,MIN(Constants!$B$31,AD360))))</f>
        <v/>
      </c>
      <c r="BI360" s="74" t="str">
        <f aca="false">IF(OR(ISBLANK($C360),$BB360&lt;&gt;TRUE()),"",IF(ISBLANK(AE360),Constants!$B$35,MAX(0,MIN(Constants!$B$32,AE360))))</f>
        <v/>
      </c>
      <c r="BJ360" s="75" t="str">
        <f aca="false">IF(ISBLANK($C360),
  "",
IF(AH360=Constants!$B$7,
  TRUE(),
IF(AH360=Constants!$B$8,
  FALSE(),
  FALSE()
)))</f>
        <v/>
      </c>
      <c r="BK360" s="74" t="str">
        <f aca="false">IF(ISBLANK($C360),"",IF($BJ360,Constants!$B$9,IF(COUNTA($E360:$AH360)=0,Constants!$B$10,IF(NOT($AK360),Constants!$B$11,IF(AND(NOT(ISNUMBER($BM360)),COUNTA($O360,$X360,$AG360)&gt;0),Constants!$B$13,Constants!$B$12)))))</f>
        <v/>
      </c>
      <c r="BL360" s="74" t="str">
        <f aca="false">IF(ISBLANK($C360),"",IF($BK360&lt;&gt;Constants!$B$12,$BK360,Constants!$B$4))</f>
        <v/>
      </c>
      <c r="BM360" s="73" t="str">
        <f aca="false">IF(OR(ISBLANK($D$8), NOT(ISNUMBER($D$8))), Constants!$B$17,$D$8)</f>
        <v>ERROR: Set Target Time in cell D8</v>
      </c>
      <c r="BN360" s="73" t="str">
        <f aca="false">IF(OR($BK360&lt;&gt;Constants!$B$12,$AL360&lt;&gt;TRUE()),"",IF(NOT($AO360),TRUE(),IF($AQ360="","",$AQ360)))</f>
        <v/>
      </c>
      <c r="BO360" s="74" t="b">
        <f aca="false">IF(BN360="",FALSE(),IF(NOT($AO360),TRUE(),IF($AQ360,ISNUMBER(O360),ISNUMBER(N360))))</f>
        <v>0</v>
      </c>
      <c r="BP360" s="76" t="str">
        <f aca="false">IF(BO360,IF($AJ360,1,Constants!$B$22)*POWER(Constants!$B$23,MAX($AM360,0))*POWER(Constants!$B$24,MAX($AN360,0)),"")</f>
        <v/>
      </c>
      <c r="BQ360" s="74" t="str">
        <f aca="false">IF(OR($BK360&lt;&gt;Constants!$B$12,NOT($BO360)),"",IF(NOT($AO360),0,Constants!$B$19*IF($AQ360,1,MAX(0,MIN(1,(Constants!$B$20-N360)/Constants!$B$20)))))</f>
        <v/>
      </c>
      <c r="BR360" s="74" t="str">
        <f aca="false">IF(BQ360="","",BQ360*IF($AP360,1,Constants!$B$25)*BP360)</f>
        <v/>
      </c>
      <c r="BS360" s="74" t="str">
        <f aca="false">IF(OR($BK360&lt;&gt;Constants!$B$12,NOT($BO360)),"",IF(NOT($AO360),0,IF(NOT($AQ360),0,MAX(0,Constants!$B$21*(1-ABS(O360-$BM360)/$BM360)))))</f>
        <v/>
      </c>
      <c r="BT360" s="74" t="str">
        <f aca="false">IF(BS360="","",BS360*BP360)</f>
        <v/>
      </c>
      <c r="BU360" s="74" t="str">
        <f aca="false">IF(OR($BK360&lt;&gt;Constants!$B$12,NOT($BO360)),"",IF(OR(NOT($AO360),NOT($AP360)),0,MIN(Constants!$B$18,(Constants!$B$29*$AR360+Constants!$B$30*$AS360)*IF($AQ360,1,MAX(0,MIN(1,(Constants!$B$20-N360)/Constants!$B$20))))))</f>
        <v/>
      </c>
      <c r="BV360" s="74" t="str">
        <f aca="false">IF(BU360="","",BU360*BP360)</f>
        <v/>
      </c>
      <c r="BW360" s="75" t="str">
        <f aca="false">IF(OR($BK360&lt;&gt;Constants!$B$12,NOT($BO360)),"",BR360+BT360+BV360)</f>
        <v/>
      </c>
      <c r="BX360" s="73" t="str">
        <f aca="false">IF(OR($BK360&lt;&gt;Constants!$B$12,$AT360&lt;&gt;TRUE()),"",IF(NOT($AW360),TRUE(),IF($AY360="","",$AY360)))</f>
        <v/>
      </c>
      <c r="BY360" s="74" t="b">
        <f aca="false">IF(BX360="",FALSE(),IF(NOT($AW360),TRUE(),IF($AY360,ISNUMBER(X360),ISNUMBER(W360))))</f>
        <v>0</v>
      </c>
      <c r="BZ360" s="76" t="str">
        <f aca="false">IF(BY360,IF($AJ360,1,Constants!$B$22)*POWER(Constants!$B$23,MAX($AU360,0))*POWER(Constants!$B$24,MAX($AV360,0)),"")</f>
        <v/>
      </c>
      <c r="CA360" s="74" t="str">
        <f aca="false">IF(OR($BK360&lt;&gt;Constants!$B$12,NOT($BY360)),"",IF(NOT($AW360),0,Constants!$B$19*IF($AY360,1,MAX(0,MIN(1,(Constants!$B$20-W360)/Constants!$B$20)))))</f>
        <v/>
      </c>
      <c r="CB360" s="74" t="str">
        <f aca="false">IF(CA360="","",CA360*IF($AX360,1,Constants!$B$25)*BZ360)</f>
        <v/>
      </c>
      <c r="CC360" s="74" t="str">
        <f aca="false">IF(OR($BK360&lt;&gt;Constants!$B$12,NOT($BY360)),"",IF(NOT($AW360),0,IF(NOT($AY360),0,MAX(0,Constants!$B$21*(1-ABS(X360-$BM360)/$BM360)))))</f>
        <v/>
      </c>
      <c r="CD360" s="74" t="str">
        <f aca="false">IF(CC360="","",CC360*BZ360)</f>
        <v/>
      </c>
      <c r="CE360" s="74" t="str">
        <f aca="false">IF(OR($BK360&lt;&gt;Constants!$B$12,NOT($BY360)),"",IF(OR(NOT($AW360),NOT($AX360)),0,MIN(Constants!$B$18,(Constants!$B$29*$AZ360+Constants!$B$30*$BA360)*IF($AY360,1,MAX(0,MIN(1,(Constants!$B$20-W360)/Constants!$B$20))))))</f>
        <v/>
      </c>
      <c r="CF360" s="74" t="str">
        <f aca="false">IF(CE360="","",CE360*BZ360)</f>
        <v/>
      </c>
      <c r="CG360" s="75" t="str">
        <f aca="false">IF(OR($BK360&lt;&gt;Constants!$B$12,NOT($BY360)),"",CB360+CD360+CF360)</f>
        <v/>
      </c>
      <c r="CH360" s="73" t="b">
        <f aca="false">IF(OR(BN360="",BX360=""),TRUE(),BN360&lt;&gt;BX360)</f>
        <v>1</v>
      </c>
      <c r="CI360" s="74" t="str">
        <f aca="false">IF(OR($BK360&lt;&gt;Constants!$B$12,$BB360&lt;&gt;TRUE(),NOT($CH360)),"",IF(NOT($BE360),TRUE(),IF($BG360="","",$BG360)))</f>
        <v/>
      </c>
      <c r="CJ360" s="74" t="b">
        <f aca="false">IF(CI360="",FALSE(),IF(NOT($BE360),TRUE(),IF($BG360,ISNUMBER(AG360),ISNUMBER(AF360))))</f>
        <v>0</v>
      </c>
      <c r="CK360" s="76" t="str">
        <f aca="false">IF(CJ360,IF($AJ360,1,Constants!$B$22)*POWER(Constants!$B$23,MAX($BC360,0))*POWER(Constants!$B$24,MAX($BD360,0)),"")</f>
        <v/>
      </c>
      <c r="CL360" s="74" t="str">
        <f aca="false">IF(OR($BK360&lt;&gt;Constants!$B$12,NOT($CJ360)),"",IF(NOT($BE360),0,Constants!$B$19*IF($BG360,1,MAX(0,MIN(1,(Constants!$B$20-AF360)/Constants!$B$20)))))</f>
        <v/>
      </c>
      <c r="CM360" s="74" t="str">
        <f aca="false">IF(CL360="","",CL360*IF($BF360,1,Constants!$B$25)*CK360)</f>
        <v/>
      </c>
      <c r="CN360" s="74" t="str">
        <f aca="false">IF(OR($BK360&lt;&gt;Constants!$B$12,NOT($CJ360)),"",IF(NOT($BE360),0,IF(NOT($BG360),0,MAX(0,Constants!$B$21*(1-ABS(AG360-$BM360)/$BM360)))))</f>
        <v/>
      </c>
      <c r="CO360" s="74" t="str">
        <f aca="false">IF(CN360="","",CN360*CK360)</f>
        <v/>
      </c>
      <c r="CP360" s="74" t="str">
        <f aca="false">IF(OR($BK360&lt;&gt;Constants!$B$12,NOT($CJ360)),"",IF(OR(NOT($BE360),NOT($BF360)),0,MIN(Constants!$B$18,(Constants!$B$29*$BH360+Constants!$B$30*$BI360)*IF($BG360,1,MAX(0,MIN(1,(Constants!$B$20-AF360)/Constants!$B$20))))))</f>
        <v/>
      </c>
      <c r="CQ360" s="74" t="str">
        <f aca="false">IF(CP360="","",CP360*CK360)</f>
        <v/>
      </c>
      <c r="CR360" s="75" t="str">
        <f aca="false">IF(OR($BK360&lt;&gt;Constants!$B$12,NOT($CJ360)),"",CM360+CO360+CQ360)</f>
        <v/>
      </c>
      <c r="CS360" s="73" t="str">
        <f aca="false">IF(OR($BK360&lt;&gt;Constants!$B$12,ISBLANK($C360)),"",BW360)</f>
        <v/>
      </c>
      <c r="CT360" s="74" t="str">
        <f aca="false">IF(OR($BK360&lt;&gt;Constants!$B$12,ISBLANK($C360)),"",CG360)</f>
        <v/>
      </c>
      <c r="CU360" s="75" t="str">
        <f aca="false">IF(OR($BK360&lt;&gt;Constants!$B$12,ISBLANK($C360)),"",CR360)</f>
        <v/>
      </c>
      <c r="CV360" s="74" t="str">
        <f aca="false">IF(OR($BK360&lt;&gt;Constants!$B$12,ISBLANK($C360)),"",IF(COUNT(CS360:CU360)=0,0,MAX(CS360:CU360)))</f>
        <v/>
      </c>
      <c r="CW360" s="74" t="str">
        <f aca="false">IF($BK360&lt;&gt;Constants!$B$12,"",CV360)</f>
        <v/>
      </c>
      <c r="CX360" s="74" t="str">
        <f aca="false">IF(ISNUMBER(CW360), RANK(CW360,$CW$11:$CW$510), "")</f>
        <v/>
      </c>
      <c r="CY360" s="73" t="str">
        <f aca="false">IF(OR($BK360&lt;&gt;Constants!$B$12,ISBLANK($C360)),"",MAX(BT360,CD360,CO360))</f>
        <v/>
      </c>
      <c r="CZ360" s="74" t="str">
        <f aca="false">IF(ISNUMBER(CY360), RANK(CY360,CY$11:CY$510), "")</f>
        <v/>
      </c>
      <c r="DA360" s="74" t="str">
        <f aca="false">IF(OR($BK360&lt;&gt;Constants!$B$12,ISBLANK($C360)),"",MAX(AM360,AU360,IF($CH360,BC360,0)))</f>
        <v/>
      </c>
      <c r="DB360" s="74" t="str">
        <f aca="false">IF(ISNUMBER(DA360), RANK(DA360,DA$11:DA$510,1), "")</f>
        <v/>
      </c>
      <c r="DC360" s="74" t="str">
        <f aca="false">IF(OR($BK360&lt;&gt;Constants!$B$12,ISBLANK($C360)),"",MAX(BV360,CF360,CQ360))</f>
        <v/>
      </c>
      <c r="DD360" s="74" t="str">
        <f aca="false">IF(ISNUMBER(DC360),RANK(DC360,DC$11:DC$510),"")</f>
        <v/>
      </c>
      <c r="DE360" s="77" t="str">
        <f aca="false">IFERROR(IF(OR($BK360&lt;&gt;Constants!$B$12, ISBLANK($C360)),"",LARGE(CS360:CU360,2)), 0)</f>
        <v/>
      </c>
      <c r="DF360" s="75" t="str">
        <f aca="false">IF(ISNUMBER(DE360), RANK(DE360,DE$11:DE$510), "")</f>
        <v/>
      </c>
      <c r="DG360" s="74" t="str">
        <f aca="false">IF(ISBLANK($C360),"",IF(BK360=Constants!$B$12,RANK($CX360, $CX$11:$CX$510, 1)+
SUMPRODUCT(--($CX$11:$CX$510=$CX360),--($CZ360&gt;$CZ$11:$CZ$510))+
SUMPRODUCT(--($CX$11:$CX$510=$CX360),--($CZ360=$CZ$11:$CZ$510),--($DB360&gt;$DB$11:$DB$510))+
SUMPRODUCT(--($CX$11:$CX$510=$CX360),--($CZ360=$CZ$11:$CZ$510),--($DB360=$DB$11:$DB$510), --($DD360&gt;$DD$11:$DD$510))+
SUMPRODUCT(--($CX$11:$CX$510=$CX360),--($CZ360=$CZ$11:$CZ$510),--($DB360=$DB$11:$DB$510), --($DD360=$DD$11:$DD$510), --($DF360&gt;$DF$11:$DF$510))
,BK360)
)</f>
        <v/>
      </c>
      <c r="DH360" s="74" t="str">
        <f aca="false">IF(ISBLANK(C360),"",IF(BK360&lt;&gt;Constants!$B$12, BK360, CX360-DG360))</f>
        <v/>
      </c>
      <c r="DI360" s="75"/>
      <c r="DJ360" s="78"/>
      <c r="DK360" s="79" t="str">
        <f aca="false">IF(ISBLANK($C360),"",IF($BK360=Constants!$B$13,$BM360,""))</f>
        <v/>
      </c>
      <c r="DL360" s="78" t="str">
        <f aca="false">IF(ISBLANK($C360),"",IF($BK360&lt;&gt;Constants!$B$12,"",IF(COUNT($CS360:$CU360)=0,"",MATCH($CV360,$CS360:$CU360,0))))</f>
        <v/>
      </c>
      <c r="DM360" s="80" t="str">
        <f aca="false">IF(ISNUMBER($DL360),CHOOSE($DL360,$BR360,$CB360,$CM360),"")</f>
        <v/>
      </c>
      <c r="DN360" s="80" t="str">
        <f aca="false">IF(ISNUMBER($DL360),CHOOSE($DL360,$BT360,$CD360,$CO360),"")</f>
        <v/>
      </c>
      <c r="DO360" s="80" t="str">
        <f aca="false">IF(ISNUMBER($DL360),CHOOSE($DL360,$BV360,$CF360,$CQ360),"")</f>
        <v/>
      </c>
      <c r="DP360" s="81" t="str">
        <f aca="false">IF(ISBLANK(C360),"",IF(BK360&lt;&gt;Constants!$B$12, BK360 ,CW360))</f>
        <v/>
      </c>
      <c r="DQ360" s="82" t="str">
        <f aca="false">IF(ISBLANK($C360),"",IF($BK360&lt;&gt;Constants!$B$12,$BK360,$BL360))</f>
        <v/>
      </c>
      <c r="DR360" s="82" t="str">
        <f aca="false">IF(ISBLANK(C360),"",DH360)</f>
        <v/>
      </c>
      <c r="DS360" s="82" t="str">
        <f aca="false">IF(ISBLANK(C360),"",DG360)</f>
        <v/>
      </c>
      <c r="DT360" s="83" t="str">
        <f aca="false">IF(ISBLANK(C360),
  "",
IF(DS360=Constants!$B$9,COUNTA($C$11:$C510)+2,IF(DS360=Constants!$B$10,COUNTA($C$11:$C510)+1,IF(DS360=Constants!$B$11,COUNTA($C$11:$C510),DS360))))</f>
        <v/>
      </c>
      <c r="DU360" s="3"/>
      <c r="DV360" s="84" t="n">
        <f aca="false">IF(OR(ISNUMBER(DS360),DS360="DQ",DS360="P",DS360="NS"),
    1,
    0
)</f>
        <v>0</v>
      </c>
      <c r="DW360" s="84" t="n">
        <v>350</v>
      </c>
      <c r="DX360" s="84" t="str">
        <f aca="false">IF(ISBLANK($C360),"",IF(ISNUMBER(DT360),DT360+ROW($B360)/1000,""))</f>
        <v/>
      </c>
      <c r="DY360" s="84" t="str">
        <f aca="false">IF(ISNUMBER(DX360), RANK(DX360,DX$11:DX$510,1), "")</f>
        <v/>
      </c>
      <c r="DZ360" s="84" t="str">
        <f aca="false">IF(ISBLANK($C360),
    "",
    $B360
)</f>
        <v/>
      </c>
      <c r="EA360" s="84" t="str">
        <f aca="false">IF(ISBLANK($C360),
    "",
    $C360
)</f>
        <v/>
      </c>
      <c r="EB360" s="84" t="str">
        <f aca="false">IF(ISBLANK($C360),
    "",
    $D360
)</f>
        <v/>
      </c>
      <c r="EC360" s="84" t="str">
        <f aca="false">IF(ISBLANK($C360),"",$DQ360)</f>
        <v/>
      </c>
      <c r="ED360" s="86" t="str">
        <f aca="false">DP360</f>
        <v/>
      </c>
      <c r="EE360" s="84" t="str">
        <f aca="false">IF(ISBLANK($C360),
    "",
    DS360
)</f>
        <v/>
      </c>
      <c r="EF360" s="87" t="str">
        <f aca="false">IF(DW360&gt;DV$10,
    "",
    VLOOKUP(DW360,DY$11:EE858,7,FALSE())
)</f>
        <v/>
      </c>
      <c r="EG360" s="88" t="str">
        <f aca="false">IF(DW360&gt;DV$10,
    "",
    VLOOKUP(DW360,DY$11:EE858,2,FALSE())
)</f>
        <v/>
      </c>
      <c r="EH360" s="88" t="str">
        <f aca="false">IF(DW360&gt;DV$10,
    "",
    VLOOKUP(DW360,DY$11:EE858,3,FALSE())
)</f>
        <v/>
      </c>
      <c r="EI360" s="88" t="str">
        <f aca="false">IF(DW360&gt;DV$10,
    "",
    VLOOKUP(DW360,DY$11:EE858,4,FALSE())
)</f>
        <v/>
      </c>
      <c r="EJ360" s="89" t="str">
        <f aca="false">IF(DW360&gt;DV$10,
    "",
    VLOOKUP(DW360,DY$11:EE858,6,FALSE())
)</f>
        <v/>
      </c>
      <c r="EK360" s="59"/>
    </row>
    <row r="361" customFormat="false" ht="15.75" hidden="false" customHeight="false" outlineLevel="0" collapsed="false">
      <c r="A361" s="3"/>
      <c r="B361" s="155"/>
      <c r="C361" s="156"/>
      <c r="D361" s="96"/>
      <c r="E361" s="157"/>
      <c r="F361" s="148"/>
      <c r="G361" s="148"/>
      <c r="H361" s="149"/>
      <c r="I361" s="150"/>
      <c r="J361" s="151"/>
      <c r="K361" s="151"/>
      <c r="L361" s="151"/>
      <c r="M361" s="151"/>
      <c r="N361" s="152"/>
      <c r="O361" s="103"/>
      <c r="P361" s="148"/>
      <c r="Q361" s="149"/>
      <c r="R361" s="150"/>
      <c r="S361" s="151"/>
      <c r="T361" s="151"/>
      <c r="U361" s="151"/>
      <c r="V361" s="151"/>
      <c r="W361" s="152"/>
      <c r="X361" s="103"/>
      <c r="Y361" s="148"/>
      <c r="Z361" s="149"/>
      <c r="AA361" s="150"/>
      <c r="AB361" s="151"/>
      <c r="AC361" s="151"/>
      <c r="AD361" s="151"/>
      <c r="AE361" s="151"/>
      <c r="AF361" s="152"/>
      <c r="AG361" s="104"/>
      <c r="AH361" s="150"/>
      <c r="AI361" s="73"/>
      <c r="AJ361" s="73" t="str">
        <f aca="false">IF(ISBLANK($C361),
  "",
IF(E361=Constants!$B$7,
  TRUE(),
IF(E361=Constants!$B$8,
  FALSE(),
  TRUE()
)))</f>
        <v/>
      </c>
      <c r="AK361" s="74" t="str">
        <f aca="false">IF(ISBLANK($C361),"",IF(F361=Constants!$B$8,FALSE(),TRUE()))</f>
        <v/>
      </c>
      <c r="AL361" s="74" t="str">
        <f aca="false">IF(ISBLANK($C361),"",COUNTA($G361:$O361)&gt;0)</f>
        <v/>
      </c>
      <c r="AM361" s="74" t="str">
        <f aca="false">IF(OR(ISBLANK($C361),$AL361&lt;&gt;TRUE()),"",IF(ISBLANK(G361),Constants!$B$27,MAX(0,G361)))</f>
        <v/>
      </c>
      <c r="AN361" s="74" t="str">
        <f aca="false">IF(OR(ISBLANK($C361),$AL361&lt;&gt;TRUE()),"",IF(ISBLANK(H361),Constants!$B$28,MAX(0,H361)))</f>
        <v/>
      </c>
      <c r="AO361" s="74" t="str">
        <f aca="false">IF(OR(ISBLANK($C361),$AL361&lt;&gt;TRUE()),"",IF(J361=Constants!$B$7,TRUE(),IF(J361=Constants!$B$8,FALSE(),TRUE())))</f>
        <v/>
      </c>
      <c r="AP361" s="74" t="str">
        <f aca="false">IF(OR(ISBLANK($C361),$AL361&lt;&gt;TRUE()),"",IF(I361=Constants!$B$7,TRUE(),IF(I361=Constants!$B$8,FALSE(),TRUE())))</f>
        <v/>
      </c>
      <c r="AQ361" s="74" t="str">
        <f aca="false">IF(OR(ISBLANK($C361),$AL361&lt;&gt;TRUE()),"",IF(K361=Constants!$B$33,TRUE(),IF(K361=Constants!$B$34,FALSE(),IF(AND(ISNUMBER(O361),OR(ISBLANK(N361),N361=0)),TRUE(),IF(AND(ISBLANK(O361),ISNUMBER(N361),N361&lt;&gt;0),FALSE(),"")))))</f>
        <v/>
      </c>
      <c r="AR361" s="74" t="str">
        <f aca="false">IF(OR(ISBLANK($C361),$AL361&lt;&gt;TRUE()),"",IF(ISBLANK(L361),Constants!$B$35,MAX(0,MIN(Constants!$B$31,L361))))</f>
        <v/>
      </c>
      <c r="AS361" s="74" t="str">
        <f aca="false">IF(OR(ISBLANK($C361),$AL361&lt;&gt;TRUE()),"",IF(ISBLANK(M361),Constants!$B$35,MAX(0,MIN(Constants!$B$32,M361))))</f>
        <v/>
      </c>
      <c r="AT361" s="74" t="str">
        <f aca="false">IF(ISBLANK($C361),"",COUNTA($P361:$X361)&gt;0)</f>
        <v/>
      </c>
      <c r="AU361" s="74" t="str">
        <f aca="false">IF(OR(ISBLANK($C361),$AT361&lt;&gt;TRUE()),"",IF(ISBLANK(P361),Constants!$B$27,MAX(0,P361)))</f>
        <v/>
      </c>
      <c r="AV361" s="74" t="str">
        <f aca="false">IF(OR(ISBLANK($C361),$AT361&lt;&gt;TRUE()),"",IF(ISBLANK(Q361),Constants!$B$28,MAX(0,Q361)))</f>
        <v/>
      </c>
      <c r="AW361" s="74" t="str">
        <f aca="false">IF(OR(ISBLANK($C361),$AT361&lt;&gt;TRUE()),"",IF(S361=Constants!$B$7,TRUE(),IF(S361=Constants!$B$8,FALSE(),TRUE())))</f>
        <v/>
      </c>
      <c r="AX361" s="74" t="str">
        <f aca="false">IF(OR(ISBLANK($C361),$AT361&lt;&gt;TRUE()),"",IF(R361=Constants!$B$7,TRUE(),IF(R361=Constants!$B$8,FALSE(),TRUE())))</f>
        <v/>
      </c>
      <c r="AY361" s="74" t="str">
        <f aca="false">IF(OR(ISBLANK($C361),$AT361&lt;&gt;TRUE()),"",IF(T361=Constants!$B$33,TRUE(),IF(T361=Constants!$B$34,FALSE(),IF(AND(ISNUMBER(X361),OR(ISBLANK(W361),W361=0)),TRUE(),IF(AND(ISBLANK(X361),ISNUMBER(W361),W361&lt;&gt;0),FALSE(),"")))))</f>
        <v/>
      </c>
      <c r="AZ361" s="74" t="str">
        <f aca="false">IF(OR(ISBLANK($C361),$AT361&lt;&gt;TRUE()),"",IF(ISBLANK(U361),Constants!$B$35,MAX(0,MIN(Constants!$B$31,U361))))</f>
        <v/>
      </c>
      <c r="BA361" s="74" t="str">
        <f aca="false">IF(OR(ISBLANK($C361),$AT361&lt;&gt;TRUE()),"",IF(ISBLANK(V361),Constants!$B$35,MAX(0,MIN(Constants!$B$32,V361))))</f>
        <v/>
      </c>
      <c r="BB361" s="74" t="str">
        <f aca="false">IF(ISBLANK($C361),"",COUNTA($Y361:$AG361)&gt;0)</f>
        <v/>
      </c>
      <c r="BC361" s="74" t="str">
        <f aca="false">IF(OR(ISBLANK($C361),$BB361&lt;&gt;TRUE()),"",IF(ISBLANK(Y361),Constants!$B$27,MAX(0,Y361)))</f>
        <v/>
      </c>
      <c r="BD361" s="74" t="str">
        <f aca="false">IF(OR(ISBLANK($C361),$BB361&lt;&gt;TRUE()),"",IF(ISBLANK(Z361),Constants!$B$28,MAX(0,Z361)))</f>
        <v/>
      </c>
      <c r="BE361" s="74" t="str">
        <f aca="false">IF(OR(ISBLANK($C361),$BB361&lt;&gt;TRUE()),"",IF(AB361=Constants!$B$7,TRUE(),IF(AB361=Constants!$B$8,FALSE(),TRUE())))</f>
        <v/>
      </c>
      <c r="BF361" s="74" t="str">
        <f aca="false">IF(OR(ISBLANK($C361),$BB361&lt;&gt;TRUE()),"",IF(AA361=Constants!$B$7,TRUE(),IF(AA361=Constants!$B$8,FALSE(),TRUE())))</f>
        <v/>
      </c>
      <c r="BG361" s="74" t="str">
        <f aca="false">IF(OR(ISBLANK($C361),$BB361&lt;&gt;TRUE()),"",IF(AC361=Constants!$B$33,TRUE(),IF(AC361=Constants!$B$34,FALSE(),IF(AND(ISNUMBER(AG361),OR(ISBLANK(AF361),AF361=0)),TRUE(),IF(AND(ISBLANK(AG361),ISNUMBER(AF361),AF361&lt;&gt;0),FALSE(),"")))))</f>
        <v/>
      </c>
      <c r="BH361" s="74" t="str">
        <f aca="false">IF(OR(ISBLANK($C361),$BB361&lt;&gt;TRUE()),"",IF(ISBLANK(AD361),Constants!$B$35,MAX(0,MIN(Constants!$B$31,AD361))))</f>
        <v/>
      </c>
      <c r="BI361" s="74" t="str">
        <f aca="false">IF(OR(ISBLANK($C361),$BB361&lt;&gt;TRUE()),"",IF(ISBLANK(AE361),Constants!$B$35,MAX(0,MIN(Constants!$B$32,AE361))))</f>
        <v/>
      </c>
      <c r="BJ361" s="75" t="str">
        <f aca="false">IF(ISBLANK($C361),
  "",
IF(AH361=Constants!$B$7,
  TRUE(),
IF(AH361=Constants!$B$8,
  FALSE(),
  FALSE()
)))</f>
        <v/>
      </c>
      <c r="BK361" s="74" t="str">
        <f aca="false">IF(ISBLANK($C361),"",IF($BJ361,Constants!$B$9,IF(COUNTA($E361:$AH361)=0,Constants!$B$10,IF(NOT($AK361),Constants!$B$11,IF(AND(NOT(ISNUMBER($BM361)),COUNTA($O361,$X361,$AG361)&gt;0),Constants!$B$13,Constants!$B$12)))))</f>
        <v/>
      </c>
      <c r="BL361" s="74" t="str">
        <f aca="false">IF(ISBLANK($C361),"",IF($BK361&lt;&gt;Constants!$B$12,$BK361,Constants!$B$4))</f>
        <v/>
      </c>
      <c r="BM361" s="73" t="str">
        <f aca="false">IF(OR(ISBLANK($D$8), NOT(ISNUMBER($D$8))), Constants!$B$17,$D$8)</f>
        <v>ERROR: Set Target Time in cell D8</v>
      </c>
      <c r="BN361" s="73" t="str">
        <f aca="false">IF(OR($BK361&lt;&gt;Constants!$B$12,$AL361&lt;&gt;TRUE()),"",IF(NOT($AO361),TRUE(),IF($AQ361="","",$AQ361)))</f>
        <v/>
      </c>
      <c r="BO361" s="74" t="b">
        <f aca="false">IF(BN361="",FALSE(),IF(NOT($AO361),TRUE(),IF($AQ361,ISNUMBER(O361),ISNUMBER(N361))))</f>
        <v>0</v>
      </c>
      <c r="BP361" s="76" t="str">
        <f aca="false">IF(BO361,IF($AJ361,1,Constants!$B$22)*POWER(Constants!$B$23,MAX($AM361,0))*POWER(Constants!$B$24,MAX($AN361,0)),"")</f>
        <v/>
      </c>
      <c r="BQ361" s="74" t="str">
        <f aca="false">IF(OR($BK361&lt;&gt;Constants!$B$12,NOT($BO361)),"",IF(NOT($AO361),0,Constants!$B$19*IF($AQ361,1,MAX(0,MIN(1,(Constants!$B$20-N361)/Constants!$B$20)))))</f>
        <v/>
      </c>
      <c r="BR361" s="74" t="str">
        <f aca="false">IF(BQ361="","",BQ361*IF($AP361,1,Constants!$B$25)*BP361)</f>
        <v/>
      </c>
      <c r="BS361" s="74" t="str">
        <f aca="false">IF(OR($BK361&lt;&gt;Constants!$B$12,NOT($BO361)),"",IF(NOT($AO361),0,IF(NOT($AQ361),0,MAX(0,Constants!$B$21*(1-ABS(O361-$BM361)/$BM361)))))</f>
        <v/>
      </c>
      <c r="BT361" s="74" t="str">
        <f aca="false">IF(BS361="","",BS361*BP361)</f>
        <v/>
      </c>
      <c r="BU361" s="74" t="str">
        <f aca="false">IF(OR($BK361&lt;&gt;Constants!$B$12,NOT($BO361)),"",IF(OR(NOT($AO361),NOT($AP361)),0,MIN(Constants!$B$18,(Constants!$B$29*$AR361+Constants!$B$30*$AS361)*IF($AQ361,1,MAX(0,MIN(1,(Constants!$B$20-N361)/Constants!$B$20))))))</f>
        <v/>
      </c>
      <c r="BV361" s="74" t="str">
        <f aca="false">IF(BU361="","",BU361*BP361)</f>
        <v/>
      </c>
      <c r="BW361" s="75" t="str">
        <f aca="false">IF(OR($BK361&lt;&gt;Constants!$B$12,NOT($BO361)),"",BR361+BT361+BV361)</f>
        <v/>
      </c>
      <c r="BX361" s="73" t="str">
        <f aca="false">IF(OR($BK361&lt;&gt;Constants!$B$12,$AT361&lt;&gt;TRUE()),"",IF(NOT($AW361),TRUE(),IF($AY361="","",$AY361)))</f>
        <v/>
      </c>
      <c r="BY361" s="74" t="b">
        <f aca="false">IF(BX361="",FALSE(),IF(NOT($AW361),TRUE(),IF($AY361,ISNUMBER(X361),ISNUMBER(W361))))</f>
        <v>0</v>
      </c>
      <c r="BZ361" s="76" t="str">
        <f aca="false">IF(BY361,IF($AJ361,1,Constants!$B$22)*POWER(Constants!$B$23,MAX($AU361,0))*POWER(Constants!$B$24,MAX($AV361,0)),"")</f>
        <v/>
      </c>
      <c r="CA361" s="74" t="str">
        <f aca="false">IF(OR($BK361&lt;&gt;Constants!$B$12,NOT($BY361)),"",IF(NOT($AW361),0,Constants!$B$19*IF($AY361,1,MAX(0,MIN(1,(Constants!$B$20-W361)/Constants!$B$20)))))</f>
        <v/>
      </c>
      <c r="CB361" s="74" t="str">
        <f aca="false">IF(CA361="","",CA361*IF($AX361,1,Constants!$B$25)*BZ361)</f>
        <v/>
      </c>
      <c r="CC361" s="74" t="str">
        <f aca="false">IF(OR($BK361&lt;&gt;Constants!$B$12,NOT($BY361)),"",IF(NOT($AW361),0,IF(NOT($AY361),0,MAX(0,Constants!$B$21*(1-ABS(X361-$BM361)/$BM361)))))</f>
        <v/>
      </c>
      <c r="CD361" s="74" t="str">
        <f aca="false">IF(CC361="","",CC361*BZ361)</f>
        <v/>
      </c>
      <c r="CE361" s="74" t="str">
        <f aca="false">IF(OR($BK361&lt;&gt;Constants!$B$12,NOT($BY361)),"",IF(OR(NOT($AW361),NOT($AX361)),0,MIN(Constants!$B$18,(Constants!$B$29*$AZ361+Constants!$B$30*$BA361)*IF($AY361,1,MAX(0,MIN(1,(Constants!$B$20-W361)/Constants!$B$20))))))</f>
        <v/>
      </c>
      <c r="CF361" s="74" t="str">
        <f aca="false">IF(CE361="","",CE361*BZ361)</f>
        <v/>
      </c>
      <c r="CG361" s="75" t="str">
        <f aca="false">IF(OR($BK361&lt;&gt;Constants!$B$12,NOT($BY361)),"",CB361+CD361+CF361)</f>
        <v/>
      </c>
      <c r="CH361" s="73" t="b">
        <f aca="false">IF(OR(BN361="",BX361=""),TRUE(),BN361&lt;&gt;BX361)</f>
        <v>1</v>
      </c>
      <c r="CI361" s="74" t="str">
        <f aca="false">IF(OR($BK361&lt;&gt;Constants!$B$12,$BB361&lt;&gt;TRUE(),NOT($CH361)),"",IF(NOT($BE361),TRUE(),IF($BG361="","",$BG361)))</f>
        <v/>
      </c>
      <c r="CJ361" s="74" t="b">
        <f aca="false">IF(CI361="",FALSE(),IF(NOT($BE361),TRUE(),IF($BG361,ISNUMBER(AG361),ISNUMBER(AF361))))</f>
        <v>0</v>
      </c>
      <c r="CK361" s="76" t="str">
        <f aca="false">IF(CJ361,IF($AJ361,1,Constants!$B$22)*POWER(Constants!$B$23,MAX($BC361,0))*POWER(Constants!$B$24,MAX($BD361,0)),"")</f>
        <v/>
      </c>
      <c r="CL361" s="74" t="str">
        <f aca="false">IF(OR($BK361&lt;&gt;Constants!$B$12,NOT($CJ361)),"",IF(NOT($BE361),0,Constants!$B$19*IF($BG361,1,MAX(0,MIN(1,(Constants!$B$20-AF361)/Constants!$B$20)))))</f>
        <v/>
      </c>
      <c r="CM361" s="74" t="str">
        <f aca="false">IF(CL361="","",CL361*IF($BF361,1,Constants!$B$25)*CK361)</f>
        <v/>
      </c>
      <c r="CN361" s="74" t="str">
        <f aca="false">IF(OR($BK361&lt;&gt;Constants!$B$12,NOT($CJ361)),"",IF(NOT($BE361),0,IF(NOT($BG361),0,MAX(0,Constants!$B$21*(1-ABS(AG361-$BM361)/$BM361)))))</f>
        <v/>
      </c>
      <c r="CO361" s="74" t="str">
        <f aca="false">IF(CN361="","",CN361*CK361)</f>
        <v/>
      </c>
      <c r="CP361" s="74" t="str">
        <f aca="false">IF(OR($BK361&lt;&gt;Constants!$B$12,NOT($CJ361)),"",IF(OR(NOT($BE361),NOT($BF361)),0,MIN(Constants!$B$18,(Constants!$B$29*$BH361+Constants!$B$30*$BI361)*IF($BG361,1,MAX(0,MIN(1,(Constants!$B$20-AF361)/Constants!$B$20))))))</f>
        <v/>
      </c>
      <c r="CQ361" s="74" t="str">
        <f aca="false">IF(CP361="","",CP361*CK361)</f>
        <v/>
      </c>
      <c r="CR361" s="75" t="str">
        <f aca="false">IF(OR($BK361&lt;&gt;Constants!$B$12,NOT($CJ361)),"",CM361+CO361+CQ361)</f>
        <v/>
      </c>
      <c r="CS361" s="73" t="str">
        <f aca="false">IF(OR($BK361&lt;&gt;Constants!$B$12,ISBLANK($C361)),"",BW361)</f>
        <v/>
      </c>
      <c r="CT361" s="74" t="str">
        <f aca="false">IF(OR($BK361&lt;&gt;Constants!$B$12,ISBLANK($C361)),"",CG361)</f>
        <v/>
      </c>
      <c r="CU361" s="75" t="str">
        <f aca="false">IF(OR($BK361&lt;&gt;Constants!$B$12,ISBLANK($C361)),"",CR361)</f>
        <v/>
      </c>
      <c r="CV361" s="74" t="str">
        <f aca="false">IF(OR($BK361&lt;&gt;Constants!$B$12,ISBLANK($C361)),"",IF(COUNT(CS361:CU361)=0,0,MAX(CS361:CU361)))</f>
        <v/>
      </c>
      <c r="CW361" s="74" t="str">
        <f aca="false">IF($BK361&lt;&gt;Constants!$B$12,"",CV361)</f>
        <v/>
      </c>
      <c r="CX361" s="74" t="str">
        <f aca="false">IF(ISNUMBER(CW361), RANK(CW361,$CW$11:$CW$510), "")</f>
        <v/>
      </c>
      <c r="CY361" s="73" t="str">
        <f aca="false">IF(OR($BK361&lt;&gt;Constants!$B$12,ISBLANK($C361)),"",MAX(BT361,CD361,CO361))</f>
        <v/>
      </c>
      <c r="CZ361" s="74" t="str">
        <f aca="false">IF(ISNUMBER(CY361), RANK(CY361,CY$11:CY$510), "")</f>
        <v/>
      </c>
      <c r="DA361" s="74" t="str">
        <f aca="false">IF(OR($BK361&lt;&gt;Constants!$B$12,ISBLANK($C361)),"",MAX(AM361,AU361,IF($CH361,BC361,0)))</f>
        <v/>
      </c>
      <c r="DB361" s="74" t="str">
        <f aca="false">IF(ISNUMBER(DA361), RANK(DA361,DA$11:DA$510,1), "")</f>
        <v/>
      </c>
      <c r="DC361" s="74" t="str">
        <f aca="false">IF(OR($BK361&lt;&gt;Constants!$B$12,ISBLANK($C361)),"",MAX(BV361,CF361,CQ361))</f>
        <v/>
      </c>
      <c r="DD361" s="74" t="str">
        <f aca="false">IF(ISNUMBER(DC361),RANK(DC361,DC$11:DC$510),"")</f>
        <v/>
      </c>
      <c r="DE361" s="77" t="str">
        <f aca="false">IFERROR(IF(OR($BK361&lt;&gt;Constants!$B$12, ISBLANK($C361)),"",LARGE(CS361:CU361,2)), 0)</f>
        <v/>
      </c>
      <c r="DF361" s="75" t="str">
        <f aca="false">IF(ISNUMBER(DE361), RANK(DE361,DE$11:DE$510), "")</f>
        <v/>
      </c>
      <c r="DG361" s="74" t="str">
        <f aca="false">IF(ISBLANK($C361),"",IF(BK361=Constants!$B$12,RANK($CX361, $CX$11:$CX$510, 1)+
SUMPRODUCT(--($CX$11:$CX$510=$CX361),--($CZ361&gt;$CZ$11:$CZ$510))+
SUMPRODUCT(--($CX$11:$CX$510=$CX361),--($CZ361=$CZ$11:$CZ$510),--($DB361&gt;$DB$11:$DB$510))+
SUMPRODUCT(--($CX$11:$CX$510=$CX361),--($CZ361=$CZ$11:$CZ$510),--($DB361=$DB$11:$DB$510), --($DD361&gt;$DD$11:$DD$510))+
SUMPRODUCT(--($CX$11:$CX$510=$CX361),--($CZ361=$CZ$11:$CZ$510),--($DB361=$DB$11:$DB$510), --($DD361=$DD$11:$DD$510), --($DF361&gt;$DF$11:$DF$510))
,BK361)
)</f>
        <v/>
      </c>
      <c r="DH361" s="74" t="str">
        <f aca="false">IF(ISBLANK(C361),"",IF(BK361&lt;&gt;Constants!$B$12, BK361, CX361-DG361))</f>
        <v/>
      </c>
      <c r="DI361" s="75"/>
      <c r="DJ361" s="78"/>
      <c r="DK361" s="79" t="str">
        <f aca="false">IF(ISBLANK($C361),"",IF($BK361=Constants!$B$13,$BM361,""))</f>
        <v/>
      </c>
      <c r="DL361" s="78" t="str">
        <f aca="false">IF(ISBLANK($C361),"",IF($BK361&lt;&gt;Constants!$B$12,"",IF(COUNT($CS361:$CU361)=0,"",MATCH($CV361,$CS361:$CU361,0))))</f>
        <v/>
      </c>
      <c r="DM361" s="80" t="str">
        <f aca="false">IF(ISNUMBER($DL361),CHOOSE($DL361,$BR361,$CB361,$CM361),"")</f>
        <v/>
      </c>
      <c r="DN361" s="80" t="str">
        <f aca="false">IF(ISNUMBER($DL361),CHOOSE($DL361,$BT361,$CD361,$CO361),"")</f>
        <v/>
      </c>
      <c r="DO361" s="80" t="str">
        <f aca="false">IF(ISNUMBER($DL361),CHOOSE($DL361,$BV361,$CF361,$CQ361),"")</f>
        <v/>
      </c>
      <c r="DP361" s="81" t="str">
        <f aca="false">IF(ISBLANK(C361),"",IF(BK361&lt;&gt;Constants!$B$12, BK361 ,CW361))</f>
        <v/>
      </c>
      <c r="DQ361" s="82" t="str">
        <f aca="false">IF(ISBLANK($C361),"",IF($BK361&lt;&gt;Constants!$B$12,$BK361,$BL361))</f>
        <v/>
      </c>
      <c r="DR361" s="82" t="str">
        <f aca="false">IF(ISBLANK(C361),"",DH361)</f>
        <v/>
      </c>
      <c r="DS361" s="82" t="str">
        <f aca="false">IF(ISBLANK(C361),"",DG361)</f>
        <v/>
      </c>
      <c r="DT361" s="83" t="str">
        <f aca="false">IF(ISBLANK(C361),
  "",
IF(DS361=Constants!$B$9,COUNTA($C$11:$C510)+2,IF(DS361=Constants!$B$10,COUNTA($C$11:$C510)+1,IF(DS361=Constants!$B$11,COUNTA($C$11:$C510),DS361))))</f>
        <v/>
      </c>
      <c r="DU361" s="3"/>
      <c r="DV361" s="84" t="n">
        <f aca="false">IF(OR(ISNUMBER(DS361),DS361="DQ",DS361="P",DS361="NS"),
    1,
    0
)</f>
        <v>0</v>
      </c>
      <c r="DW361" s="84" t="n">
        <v>351</v>
      </c>
      <c r="DX361" s="84" t="str">
        <f aca="false">IF(ISBLANK($C361),"",IF(ISNUMBER(DT361),DT361+ROW($B361)/1000,""))</f>
        <v/>
      </c>
      <c r="DY361" s="84" t="str">
        <f aca="false">IF(ISNUMBER(DX361), RANK(DX361,DX$11:DX$510,1), "")</f>
        <v/>
      </c>
      <c r="DZ361" s="84" t="str">
        <f aca="false">IF(ISBLANK($C361),
    "",
    $B361
)</f>
        <v/>
      </c>
      <c r="EA361" s="84" t="str">
        <f aca="false">IF(ISBLANK($C361),
    "",
    $C361
)</f>
        <v/>
      </c>
      <c r="EB361" s="84" t="str">
        <f aca="false">IF(ISBLANK($C361),
    "",
    $D361
)</f>
        <v/>
      </c>
      <c r="EC361" s="84" t="str">
        <f aca="false">IF(ISBLANK($C361),"",$DQ361)</f>
        <v/>
      </c>
      <c r="ED361" s="86" t="str">
        <f aca="false">DP361</f>
        <v/>
      </c>
      <c r="EE361" s="84" t="str">
        <f aca="false">IF(ISBLANK($C361),
    "",
    DS361
)</f>
        <v/>
      </c>
      <c r="EF361" s="87" t="str">
        <f aca="false">IF(DW361&gt;DV$10,
    "",
    VLOOKUP(DW361,DY$11:EE859,7,FALSE())
)</f>
        <v/>
      </c>
      <c r="EG361" s="88" t="str">
        <f aca="false">IF(DW361&gt;DV$10,
    "",
    VLOOKUP(DW361,DY$11:EE859,2,FALSE())
)</f>
        <v/>
      </c>
      <c r="EH361" s="88" t="str">
        <f aca="false">IF(DW361&gt;DV$10,
    "",
    VLOOKUP(DW361,DY$11:EE859,3,FALSE())
)</f>
        <v/>
      </c>
      <c r="EI361" s="88" t="str">
        <f aca="false">IF(DW361&gt;DV$10,
    "",
    VLOOKUP(DW361,DY$11:EE859,4,FALSE())
)</f>
        <v/>
      </c>
      <c r="EJ361" s="89" t="str">
        <f aca="false">IF(DW361&gt;DV$10,
    "",
    VLOOKUP(DW361,DY$11:EE859,6,FALSE())
)</f>
        <v/>
      </c>
      <c r="EK361" s="59"/>
    </row>
    <row r="362" customFormat="false" ht="15.75" hidden="false" customHeight="false" outlineLevel="0" collapsed="false">
      <c r="A362" s="3"/>
      <c r="B362" s="153"/>
      <c r="C362" s="154"/>
      <c r="D362" s="135"/>
      <c r="E362" s="158"/>
      <c r="F362" s="137"/>
      <c r="G362" s="137"/>
      <c r="H362" s="138"/>
      <c r="I362" s="139"/>
      <c r="J362" s="140"/>
      <c r="K362" s="140"/>
      <c r="L362" s="140"/>
      <c r="M362" s="140"/>
      <c r="N362" s="141"/>
      <c r="O362" s="142"/>
      <c r="P362" s="137"/>
      <c r="Q362" s="138"/>
      <c r="R362" s="139"/>
      <c r="S362" s="140"/>
      <c r="T362" s="140"/>
      <c r="U362" s="140"/>
      <c r="V362" s="140"/>
      <c r="W362" s="141"/>
      <c r="X362" s="142"/>
      <c r="Y362" s="137"/>
      <c r="Z362" s="138"/>
      <c r="AA362" s="139"/>
      <c r="AB362" s="140"/>
      <c r="AC362" s="140"/>
      <c r="AD362" s="140"/>
      <c r="AE362" s="140"/>
      <c r="AF362" s="141"/>
      <c r="AG362" s="143"/>
      <c r="AH362" s="139"/>
      <c r="AI362" s="116"/>
      <c r="AJ362" s="116" t="str">
        <f aca="false">IF(ISBLANK($C362),
  "",
IF(E362=Constants!$B$7,
  TRUE(),
IF(E362=Constants!$B$8,
  FALSE(),
  TRUE()
)))</f>
        <v/>
      </c>
      <c r="AK362" s="117" t="str">
        <f aca="false">IF(ISBLANK($C362),"",IF(F362=Constants!$B$8,FALSE(),TRUE()))</f>
        <v/>
      </c>
      <c r="AL362" s="117" t="str">
        <f aca="false">IF(ISBLANK($C362),"",COUNTA($G362:$O362)&gt;0)</f>
        <v/>
      </c>
      <c r="AM362" s="117" t="str">
        <f aca="false">IF(OR(ISBLANK($C362),$AL362&lt;&gt;TRUE()),"",IF(ISBLANK(G362),Constants!$B$27,MAX(0,G362)))</f>
        <v/>
      </c>
      <c r="AN362" s="117" t="str">
        <f aca="false">IF(OR(ISBLANK($C362),$AL362&lt;&gt;TRUE()),"",IF(ISBLANK(H362),Constants!$B$28,MAX(0,H362)))</f>
        <v/>
      </c>
      <c r="AO362" s="117" t="str">
        <f aca="false">IF(OR(ISBLANK($C362),$AL362&lt;&gt;TRUE()),"",IF(J362=Constants!$B$7,TRUE(),IF(J362=Constants!$B$8,FALSE(),TRUE())))</f>
        <v/>
      </c>
      <c r="AP362" s="117" t="str">
        <f aca="false">IF(OR(ISBLANK($C362),$AL362&lt;&gt;TRUE()),"",IF(I362=Constants!$B$7,TRUE(),IF(I362=Constants!$B$8,FALSE(),TRUE())))</f>
        <v/>
      </c>
      <c r="AQ362" s="117" t="str">
        <f aca="false">IF(OR(ISBLANK($C362),$AL362&lt;&gt;TRUE()),"",IF(K362=Constants!$B$33,TRUE(),IF(K362=Constants!$B$34,FALSE(),IF(AND(ISNUMBER(O362),OR(ISBLANK(N362),N362=0)),TRUE(),IF(AND(ISBLANK(O362),ISNUMBER(N362),N362&lt;&gt;0),FALSE(),"")))))</f>
        <v/>
      </c>
      <c r="AR362" s="117" t="str">
        <f aca="false">IF(OR(ISBLANK($C362),$AL362&lt;&gt;TRUE()),"",IF(ISBLANK(L362),Constants!$B$35,MAX(0,MIN(Constants!$B$31,L362))))</f>
        <v/>
      </c>
      <c r="AS362" s="117" t="str">
        <f aca="false">IF(OR(ISBLANK($C362),$AL362&lt;&gt;TRUE()),"",IF(ISBLANK(M362),Constants!$B$35,MAX(0,MIN(Constants!$B$32,M362))))</f>
        <v/>
      </c>
      <c r="AT362" s="117" t="str">
        <f aca="false">IF(ISBLANK($C362),"",COUNTA($P362:$X362)&gt;0)</f>
        <v/>
      </c>
      <c r="AU362" s="117" t="str">
        <f aca="false">IF(OR(ISBLANK($C362),$AT362&lt;&gt;TRUE()),"",IF(ISBLANK(P362),Constants!$B$27,MAX(0,P362)))</f>
        <v/>
      </c>
      <c r="AV362" s="117" t="str">
        <f aca="false">IF(OR(ISBLANK($C362),$AT362&lt;&gt;TRUE()),"",IF(ISBLANK(Q362),Constants!$B$28,MAX(0,Q362)))</f>
        <v/>
      </c>
      <c r="AW362" s="117" t="str">
        <f aca="false">IF(OR(ISBLANK($C362),$AT362&lt;&gt;TRUE()),"",IF(S362=Constants!$B$7,TRUE(),IF(S362=Constants!$B$8,FALSE(),TRUE())))</f>
        <v/>
      </c>
      <c r="AX362" s="117" t="str">
        <f aca="false">IF(OR(ISBLANK($C362),$AT362&lt;&gt;TRUE()),"",IF(R362=Constants!$B$7,TRUE(),IF(R362=Constants!$B$8,FALSE(),TRUE())))</f>
        <v/>
      </c>
      <c r="AY362" s="117" t="str">
        <f aca="false">IF(OR(ISBLANK($C362),$AT362&lt;&gt;TRUE()),"",IF(T362=Constants!$B$33,TRUE(),IF(T362=Constants!$B$34,FALSE(),IF(AND(ISNUMBER(X362),OR(ISBLANK(W362),W362=0)),TRUE(),IF(AND(ISBLANK(X362),ISNUMBER(W362),W362&lt;&gt;0),FALSE(),"")))))</f>
        <v/>
      </c>
      <c r="AZ362" s="117" t="str">
        <f aca="false">IF(OR(ISBLANK($C362),$AT362&lt;&gt;TRUE()),"",IF(ISBLANK(U362),Constants!$B$35,MAX(0,MIN(Constants!$B$31,U362))))</f>
        <v/>
      </c>
      <c r="BA362" s="117" t="str">
        <f aca="false">IF(OR(ISBLANK($C362),$AT362&lt;&gt;TRUE()),"",IF(ISBLANK(V362),Constants!$B$35,MAX(0,MIN(Constants!$B$32,V362))))</f>
        <v/>
      </c>
      <c r="BB362" s="117" t="str">
        <f aca="false">IF(ISBLANK($C362),"",COUNTA($Y362:$AG362)&gt;0)</f>
        <v/>
      </c>
      <c r="BC362" s="117" t="str">
        <f aca="false">IF(OR(ISBLANK($C362),$BB362&lt;&gt;TRUE()),"",IF(ISBLANK(Y362),Constants!$B$27,MAX(0,Y362)))</f>
        <v/>
      </c>
      <c r="BD362" s="117" t="str">
        <f aca="false">IF(OR(ISBLANK($C362),$BB362&lt;&gt;TRUE()),"",IF(ISBLANK(Z362),Constants!$B$28,MAX(0,Z362)))</f>
        <v/>
      </c>
      <c r="BE362" s="117" t="str">
        <f aca="false">IF(OR(ISBLANK($C362),$BB362&lt;&gt;TRUE()),"",IF(AB362=Constants!$B$7,TRUE(),IF(AB362=Constants!$B$8,FALSE(),TRUE())))</f>
        <v/>
      </c>
      <c r="BF362" s="117" t="str">
        <f aca="false">IF(OR(ISBLANK($C362),$BB362&lt;&gt;TRUE()),"",IF(AA362=Constants!$B$7,TRUE(),IF(AA362=Constants!$B$8,FALSE(),TRUE())))</f>
        <v/>
      </c>
      <c r="BG362" s="117" t="str">
        <f aca="false">IF(OR(ISBLANK($C362),$BB362&lt;&gt;TRUE()),"",IF(AC362=Constants!$B$33,TRUE(),IF(AC362=Constants!$B$34,FALSE(),IF(AND(ISNUMBER(AG362),OR(ISBLANK(AF362),AF362=0)),TRUE(),IF(AND(ISBLANK(AG362),ISNUMBER(AF362),AF362&lt;&gt;0),FALSE(),"")))))</f>
        <v/>
      </c>
      <c r="BH362" s="117" t="str">
        <f aca="false">IF(OR(ISBLANK($C362),$BB362&lt;&gt;TRUE()),"",IF(ISBLANK(AD362),Constants!$B$35,MAX(0,MIN(Constants!$B$31,AD362))))</f>
        <v/>
      </c>
      <c r="BI362" s="117" t="str">
        <f aca="false">IF(OR(ISBLANK($C362),$BB362&lt;&gt;TRUE()),"",IF(ISBLANK(AE362),Constants!$B$35,MAX(0,MIN(Constants!$B$32,AE362))))</f>
        <v/>
      </c>
      <c r="BJ362" s="118" t="str">
        <f aca="false">IF(ISBLANK($C362),
  "",
IF(AH362=Constants!$B$7,
  TRUE(),
IF(AH362=Constants!$B$8,
  FALSE(),
  FALSE()
)))</f>
        <v/>
      </c>
      <c r="BK362" s="117" t="str">
        <f aca="false">IF(ISBLANK($C362),"",IF($BJ362,Constants!$B$9,IF(COUNTA($E362:$AH362)=0,Constants!$B$10,IF(NOT($AK362),Constants!$B$11,IF(AND(NOT(ISNUMBER($BM362)),COUNTA($O362,$X362,$AG362)&gt;0),Constants!$B$13,Constants!$B$12)))))</f>
        <v/>
      </c>
      <c r="BL362" s="117" t="str">
        <f aca="false">IF(ISBLANK($C362),"",IF($BK362&lt;&gt;Constants!$B$12,$BK362,Constants!$B$4))</f>
        <v/>
      </c>
      <c r="BM362" s="116" t="str">
        <f aca="false">IF(OR(ISBLANK($D$8), NOT(ISNUMBER($D$8))), Constants!$B$17,$D$8)</f>
        <v>ERROR: Set Target Time in cell D8</v>
      </c>
      <c r="BN362" s="119" t="str">
        <f aca="false">IF(OR($BK362&lt;&gt;Constants!$B$12,$AL362&lt;&gt;TRUE()),"",IF(NOT($AO362),TRUE(),IF($AQ362="","",$AQ362)))</f>
        <v/>
      </c>
      <c r="BO362" s="120" t="n">
        <f aca="false">IF(BN362="",FALSE(),IF(NOT($AO362),TRUE(),IF($AQ362,ISNUMBER(O362),ISNUMBER(N362))))</f>
        <v>0</v>
      </c>
      <c r="BP362" s="121" t="str">
        <f aca="false">IF(BO362,IF($AJ362,1,Constants!$B$22)*POWER(Constants!$B$23,MAX($AM362,0))*POWER(Constants!$B$24,MAX($AN362,0)),"")</f>
        <v/>
      </c>
      <c r="BQ362" s="117" t="str">
        <f aca="false">IF(OR($BK362&lt;&gt;Constants!$B$12,NOT($BO362)),"",IF(NOT($AO362),0,Constants!$B$19*IF($AQ362,1,MAX(0,MIN(1,(Constants!$B$20-N362)/Constants!$B$20)))))</f>
        <v/>
      </c>
      <c r="BR362" s="117" t="str">
        <f aca="false">IF(BQ362="","",BQ362*IF($AP362,1,Constants!$B$25)*BP362)</f>
        <v/>
      </c>
      <c r="BS362" s="117" t="str">
        <f aca="false">IF(OR($BK362&lt;&gt;Constants!$B$12,NOT($BO362)),"",IF(NOT($AO362),0,IF(NOT($AQ362),0,MAX(0,Constants!$B$21*(1-ABS(O362-$BM362)/$BM362)))))</f>
        <v/>
      </c>
      <c r="BT362" s="117" t="str">
        <f aca="false">IF(BS362="","",BS362*BP362)</f>
        <v/>
      </c>
      <c r="BU362" s="117" t="str">
        <f aca="false">IF(OR($BK362&lt;&gt;Constants!$B$12,NOT($BO362)),"",IF(OR(NOT($AO362),NOT($AP362)),0,MIN(Constants!$B$18,(Constants!$B$29*$AR362+Constants!$B$30*$AS362)*IF($AQ362,1,MAX(0,MIN(1,(Constants!$B$20-N362)/Constants!$B$20))))))</f>
        <v/>
      </c>
      <c r="BV362" s="117" t="str">
        <f aca="false">IF(BU362="","",BU362*BP362)</f>
        <v/>
      </c>
      <c r="BW362" s="122" t="str">
        <f aca="false">IF(OR($BK362&lt;&gt;Constants!$B$12,NOT($BO362)),"",BR362+BT362+BV362)</f>
        <v/>
      </c>
      <c r="BX362" s="119" t="str">
        <f aca="false">IF(OR($BK362&lt;&gt;Constants!$B$12,$AT362&lt;&gt;TRUE()),"",IF(NOT($AW362),TRUE(),IF($AY362="","",$AY362)))</f>
        <v/>
      </c>
      <c r="BY362" s="120" t="n">
        <f aca="false">IF(BX362="",FALSE(),IF(NOT($AW362),TRUE(),IF($AY362,ISNUMBER(X362),ISNUMBER(W362))))</f>
        <v>0</v>
      </c>
      <c r="BZ362" s="121" t="str">
        <f aca="false">IF(BY362,IF($AJ362,1,Constants!$B$22)*POWER(Constants!$B$23,MAX($AU362,0))*POWER(Constants!$B$24,MAX($AV362,0)),"")</f>
        <v/>
      </c>
      <c r="CA362" s="117" t="str">
        <f aca="false">IF(OR($BK362&lt;&gt;Constants!$B$12,NOT($BY362)),"",IF(NOT($AW362),0,Constants!$B$19*IF($AY362,1,MAX(0,MIN(1,(Constants!$B$20-W362)/Constants!$B$20)))))</f>
        <v/>
      </c>
      <c r="CB362" s="117" t="str">
        <f aca="false">IF(CA362="","",CA362*IF($AX362,1,Constants!$B$25)*BZ362)</f>
        <v/>
      </c>
      <c r="CC362" s="117" t="str">
        <f aca="false">IF(OR($BK362&lt;&gt;Constants!$B$12,NOT($BY362)),"",IF(NOT($AW362),0,IF(NOT($AY362),0,MAX(0,Constants!$B$21*(1-ABS(X362-$BM362)/$BM362)))))</f>
        <v/>
      </c>
      <c r="CD362" s="117" t="str">
        <f aca="false">IF(CC362="","",CC362*BZ362)</f>
        <v/>
      </c>
      <c r="CE362" s="117" t="str">
        <f aca="false">IF(OR($BK362&lt;&gt;Constants!$B$12,NOT($BY362)),"",IF(OR(NOT($AW362),NOT($AX362)),0,MIN(Constants!$B$18,(Constants!$B$29*$AZ362+Constants!$B$30*$BA362)*IF($AY362,1,MAX(0,MIN(1,(Constants!$B$20-W362)/Constants!$B$20))))))</f>
        <v/>
      </c>
      <c r="CF362" s="117" t="str">
        <f aca="false">IF(CE362="","",CE362*BZ362)</f>
        <v/>
      </c>
      <c r="CG362" s="122" t="str">
        <f aca="false">IF(OR($BK362&lt;&gt;Constants!$B$12,NOT($BY362)),"",CB362+CD362+CF362)</f>
        <v/>
      </c>
      <c r="CH362" s="119" t="n">
        <f aca="false">IF(OR(BN362="",BX362=""),TRUE(),BN362&lt;&gt;BX362)</f>
        <v>1</v>
      </c>
      <c r="CI362" s="117" t="str">
        <f aca="false">IF(OR($BK362&lt;&gt;Constants!$B$12,$BB362&lt;&gt;TRUE(),NOT($CH362)),"",IF(NOT($BE362),TRUE(),IF($BG362="","",$BG362)))</f>
        <v/>
      </c>
      <c r="CJ362" s="120" t="n">
        <f aca="false">IF(CI362="",FALSE(),IF(NOT($BE362),TRUE(),IF($BG362,ISNUMBER(AG362),ISNUMBER(AF362))))</f>
        <v>0</v>
      </c>
      <c r="CK362" s="121" t="str">
        <f aca="false">IF(CJ362,IF($AJ362,1,Constants!$B$22)*POWER(Constants!$B$23,MAX($BC362,0))*POWER(Constants!$B$24,MAX($BD362,0)),"")</f>
        <v/>
      </c>
      <c r="CL362" s="117" t="str">
        <f aca="false">IF(OR($BK362&lt;&gt;Constants!$B$12,NOT($CJ362)),"",IF(NOT($BE362),0,Constants!$B$19*IF($BG362,1,MAX(0,MIN(1,(Constants!$B$20-AF362)/Constants!$B$20)))))</f>
        <v/>
      </c>
      <c r="CM362" s="117" t="str">
        <f aca="false">IF(CL362="","",CL362*IF($BF362,1,Constants!$B$25)*CK362)</f>
        <v/>
      </c>
      <c r="CN362" s="117" t="str">
        <f aca="false">IF(OR($BK362&lt;&gt;Constants!$B$12,NOT($CJ362)),"",IF(NOT($BE362),0,IF(NOT($BG362),0,MAX(0,Constants!$B$21*(1-ABS(AG362-$BM362)/$BM362)))))</f>
        <v/>
      </c>
      <c r="CO362" s="117" t="str">
        <f aca="false">IF(CN362="","",CN362*CK362)</f>
        <v/>
      </c>
      <c r="CP362" s="117" t="str">
        <f aca="false">IF(OR($BK362&lt;&gt;Constants!$B$12,NOT($CJ362)),"",IF(OR(NOT($BE362),NOT($BF362)),0,MIN(Constants!$B$18,(Constants!$B$29*$BH362+Constants!$B$30*$BI362)*IF($BG362,1,MAX(0,MIN(1,(Constants!$B$20-AF362)/Constants!$B$20))))))</f>
        <v/>
      </c>
      <c r="CQ362" s="117" t="str">
        <f aca="false">IF(CP362="","",CP362*CK362)</f>
        <v/>
      </c>
      <c r="CR362" s="122" t="str">
        <f aca="false">IF(OR($BK362&lt;&gt;Constants!$B$12,NOT($CJ362)),"",CM362+CO362+CQ362)</f>
        <v/>
      </c>
      <c r="CS362" s="116" t="str">
        <f aca="false">IF(OR($BK362&lt;&gt;Constants!$B$12,ISBLANK($C362)),"",BW362)</f>
        <v/>
      </c>
      <c r="CT362" s="117" t="str">
        <f aca="false">IF(OR($BK362&lt;&gt;Constants!$B$12,ISBLANK($C362)),"",CG362)</f>
        <v/>
      </c>
      <c r="CU362" s="118" t="str">
        <f aca="false">IF(OR($BK362&lt;&gt;Constants!$B$12,ISBLANK($C362)),"",CR362)</f>
        <v/>
      </c>
      <c r="CV362" s="117" t="str">
        <f aca="false">IF(OR($BK362&lt;&gt;Constants!$B$12,ISBLANK($C362)),"",IF(COUNT(CS362:CU362)=0,0,MAX(CS362:CU362)))</f>
        <v/>
      </c>
      <c r="CW362" s="117" t="str">
        <f aca="false">IF($BK362&lt;&gt;Constants!$B$12,"",CV362)</f>
        <v/>
      </c>
      <c r="CX362" s="117" t="str">
        <f aca="false">IF(ISNUMBER(CW362), RANK(CW362,$CW$11:$CW$510), "")</f>
        <v/>
      </c>
      <c r="CY362" s="116" t="str">
        <f aca="false">IF(OR($BK362&lt;&gt;Constants!$B$12,ISBLANK($C362)),"",MAX(BT362,CD362,CO362))</f>
        <v/>
      </c>
      <c r="CZ362" s="117" t="str">
        <f aca="false">IF(ISNUMBER(CY362), RANK(CY362,CY$11:CY$510), "")</f>
        <v/>
      </c>
      <c r="DA362" s="117" t="str">
        <f aca="false">IF(OR($BK362&lt;&gt;Constants!$B$12,ISBLANK($C362)),"",MAX(AM362,AU362,IF($CH362,BC362,0)))</f>
        <v/>
      </c>
      <c r="DB362" s="117" t="str">
        <f aca="false">IF(ISNUMBER(DA362), RANK(DA362,DA$11:DA$510,1), "")</f>
        <v/>
      </c>
      <c r="DC362" s="117" t="str">
        <f aca="false">IF(OR($BK362&lt;&gt;Constants!$B$12,ISBLANK($C362)),"",MAX(BV362,CF362,CQ362))</f>
        <v/>
      </c>
      <c r="DD362" s="117" t="str">
        <f aca="false">IF(ISNUMBER(DC362),RANK(DC362,DC$11:DC$510),"")</f>
        <v/>
      </c>
      <c r="DE362" s="123" t="str">
        <f aca="false">IFERROR(IF(OR($BK362&lt;&gt;Constants!$B$12, ISBLANK($C362)),"",LARGE(CS362:CU362,2)), 0)</f>
        <v/>
      </c>
      <c r="DF362" s="118" t="str">
        <f aca="false">IF(ISNUMBER(DE362), RANK(DE362,DE$11:DE$510), "")</f>
        <v/>
      </c>
      <c r="DG362" s="117" t="str">
        <f aca="false">IF(ISBLANK($C362),"",IF(BK362=Constants!$B$12,RANK($CX362, $CX$11:$CX$510, 1)+
SUMPRODUCT(--($CX$11:$CX$510=$CX362),--($CZ362&gt;$CZ$11:$CZ$510))+
SUMPRODUCT(--($CX$11:$CX$510=$CX362),--($CZ362=$CZ$11:$CZ$510),--($DB362&gt;$DB$11:$DB$510))+
SUMPRODUCT(--($CX$11:$CX$510=$CX362),--($CZ362=$CZ$11:$CZ$510),--($DB362=$DB$11:$DB$510), --($DD362&gt;$DD$11:$DD$510))+
SUMPRODUCT(--($CX$11:$CX$510=$CX362),--($CZ362=$CZ$11:$CZ$510),--($DB362=$DB$11:$DB$510), --($DD362=$DD$11:$DD$510), --($DF362&gt;$DF$11:$DF$510))
,BK362)
)</f>
        <v/>
      </c>
      <c r="DH362" s="117" t="str">
        <f aca="false">IF(ISBLANK(C362),"",IF(BK362&lt;&gt;Constants!$B$12, BK362, CX362-DG362))</f>
        <v/>
      </c>
      <c r="DI362" s="118"/>
      <c r="DJ362" s="124"/>
      <c r="DK362" s="125" t="str">
        <f aca="false">IF(ISBLANK($C362),"",IF($BK362=Constants!$B$13,$BM362,""))</f>
        <v/>
      </c>
      <c r="DL362" s="124" t="str">
        <f aca="false">IF(ISBLANK($C362),"",IF($BK362&lt;&gt;Constants!$B$12,"",IF(COUNT($CS362:$CU362)=0,"",MATCH($CV362,$CS362:$CU362,0))))</f>
        <v/>
      </c>
      <c r="DM362" s="126" t="str">
        <f aca="false">IF(ISNUMBER($DL362),CHOOSE($DL362,$BR362,$CB362,$CM362),"")</f>
        <v/>
      </c>
      <c r="DN362" s="126" t="str">
        <f aca="false">IF(ISNUMBER($DL362),CHOOSE($DL362,$BT362,$CD362,$CO362),"")</f>
        <v/>
      </c>
      <c r="DO362" s="126" t="str">
        <f aca="false">IF(ISNUMBER($DL362),CHOOSE($DL362,$BV362,$CF362,$CQ362),"")</f>
        <v/>
      </c>
      <c r="DP362" s="127" t="str">
        <f aca="false">IF(ISBLANK(C362),"",IF(BK362&lt;&gt;Constants!$B$12, BK362 ,CW362))</f>
        <v/>
      </c>
      <c r="DQ362" s="128" t="str">
        <f aca="false">IF(ISBLANK($C362),"",IF($BK362&lt;&gt;Constants!$B$12,$BK362,$BL362))</f>
        <v/>
      </c>
      <c r="DR362" s="128" t="str">
        <f aca="false">IF(ISBLANK(C362),"",DH362)</f>
        <v/>
      </c>
      <c r="DS362" s="128" t="str">
        <f aca="false">IF(ISBLANK(C362),"",DG362)</f>
        <v/>
      </c>
      <c r="DT362" s="129" t="str">
        <f aca="false">IF(ISBLANK(C362),
  "",
IF(DS362=Constants!$B$9,COUNTA($C$11:$C510)+2,IF(DS362=Constants!$B$10,COUNTA($C$11:$C510)+1,IF(DS362=Constants!$B$11,COUNTA($C$11:$C510),DS362))))</f>
        <v/>
      </c>
      <c r="DU362" s="3"/>
      <c r="DV362" s="130" t="n">
        <f aca="false">IF(OR(ISNUMBER(DS362),DS362="DQ",DS362="P",DS362="NS"),
    1,
    0
)</f>
        <v>0</v>
      </c>
      <c r="DW362" s="130" t="n">
        <v>352</v>
      </c>
      <c r="DX362" s="130" t="str">
        <f aca="false">IF(ISBLANK($C362),"",IF(ISNUMBER(DT362),DT362+ROW($B362)/1000,""))</f>
        <v/>
      </c>
      <c r="DY362" s="130" t="str">
        <f aca="false">IF(ISNUMBER(DX362), RANK(DX362,DX$11:DX$510,1), "")</f>
        <v/>
      </c>
      <c r="DZ362" s="130" t="str">
        <f aca="false">IF(ISBLANK($C362),
    "",
    $B362
)</f>
        <v/>
      </c>
      <c r="EA362" s="130" t="str">
        <f aca="false">IF(ISBLANK($C362),
    "",
    $C362
)</f>
        <v/>
      </c>
      <c r="EB362" s="130" t="str">
        <f aca="false">IF(ISBLANK($C362),
    "",
    $D362
)</f>
        <v/>
      </c>
      <c r="EC362" s="130" t="str">
        <f aca="false">IF(ISBLANK($C362),"",$DQ362)</f>
        <v/>
      </c>
      <c r="ED362" s="131" t="str">
        <f aca="false">DP362</f>
        <v/>
      </c>
      <c r="EE362" s="130" t="str">
        <f aca="false">IF(ISBLANK($C362),
    "",
    DS362
)</f>
        <v/>
      </c>
      <c r="EF362" s="132" t="str">
        <f aca="false">IF(DW362&gt;DV$10,
    "",
    VLOOKUP(DW362,DY$11:EE860,7,FALSE())
)</f>
        <v/>
      </c>
      <c r="EG362" s="133" t="str">
        <f aca="false">IF(DW362&gt;DV$10,
    "",
    VLOOKUP(DW362,DY$11:EE860,2,FALSE())
)</f>
        <v/>
      </c>
      <c r="EH362" s="133" t="str">
        <f aca="false">IF(DW362&gt;DV$10,
    "",
    VLOOKUP(DW362,DY$11:EE860,3,FALSE())
)</f>
        <v/>
      </c>
      <c r="EI362" s="133" t="str">
        <f aca="false">IF(DW362&gt;DV$10,
    "",
    VLOOKUP(DW362,DY$11:EE860,4,FALSE())
)</f>
        <v/>
      </c>
      <c r="EJ362" s="134" t="str">
        <f aca="false">IF(DW362&gt;DV$10,
    "",
    VLOOKUP(DW362,DY$11:EE860,6,FALSE())
)</f>
        <v/>
      </c>
      <c r="EK362" s="59"/>
    </row>
    <row r="363" customFormat="false" ht="15.75" hidden="false" customHeight="false" outlineLevel="0" collapsed="false">
      <c r="A363" s="3"/>
      <c r="B363" s="153"/>
      <c r="C363" s="154"/>
      <c r="D363" s="135"/>
      <c r="E363" s="158"/>
      <c r="F363" s="137"/>
      <c r="G363" s="137"/>
      <c r="H363" s="138"/>
      <c r="I363" s="139"/>
      <c r="J363" s="140"/>
      <c r="K363" s="140"/>
      <c r="L363" s="140"/>
      <c r="M363" s="140"/>
      <c r="N363" s="141"/>
      <c r="O363" s="142"/>
      <c r="P363" s="137"/>
      <c r="Q363" s="138"/>
      <c r="R363" s="139"/>
      <c r="S363" s="140"/>
      <c r="T363" s="140"/>
      <c r="U363" s="140"/>
      <c r="V363" s="140"/>
      <c r="W363" s="141"/>
      <c r="X363" s="142"/>
      <c r="Y363" s="137"/>
      <c r="Z363" s="138"/>
      <c r="AA363" s="139"/>
      <c r="AB363" s="140"/>
      <c r="AC363" s="140"/>
      <c r="AD363" s="140"/>
      <c r="AE363" s="140"/>
      <c r="AF363" s="141"/>
      <c r="AG363" s="143"/>
      <c r="AH363" s="139"/>
      <c r="AI363" s="116"/>
      <c r="AJ363" s="116" t="str">
        <f aca="false">IF(ISBLANK($C363),
  "",
IF(E363=Constants!$B$7,
  TRUE(),
IF(E363=Constants!$B$8,
  FALSE(),
  TRUE()
)))</f>
        <v/>
      </c>
      <c r="AK363" s="117" t="str">
        <f aca="false">IF(ISBLANK($C363),"",IF(F363=Constants!$B$8,FALSE(),TRUE()))</f>
        <v/>
      </c>
      <c r="AL363" s="117" t="str">
        <f aca="false">IF(ISBLANK($C363),"",COUNTA($G363:$O363)&gt;0)</f>
        <v/>
      </c>
      <c r="AM363" s="117" t="str">
        <f aca="false">IF(OR(ISBLANK($C363),$AL363&lt;&gt;TRUE()),"",IF(ISBLANK(G363),Constants!$B$27,MAX(0,G363)))</f>
        <v/>
      </c>
      <c r="AN363" s="117" t="str">
        <f aca="false">IF(OR(ISBLANK($C363),$AL363&lt;&gt;TRUE()),"",IF(ISBLANK(H363),Constants!$B$28,MAX(0,H363)))</f>
        <v/>
      </c>
      <c r="AO363" s="117" t="str">
        <f aca="false">IF(OR(ISBLANK($C363),$AL363&lt;&gt;TRUE()),"",IF(J363=Constants!$B$7,TRUE(),IF(J363=Constants!$B$8,FALSE(),TRUE())))</f>
        <v/>
      </c>
      <c r="AP363" s="117" t="str">
        <f aca="false">IF(OR(ISBLANK($C363),$AL363&lt;&gt;TRUE()),"",IF(I363=Constants!$B$7,TRUE(),IF(I363=Constants!$B$8,FALSE(),TRUE())))</f>
        <v/>
      </c>
      <c r="AQ363" s="117" t="str">
        <f aca="false">IF(OR(ISBLANK($C363),$AL363&lt;&gt;TRUE()),"",IF(K363=Constants!$B$33,TRUE(),IF(K363=Constants!$B$34,FALSE(),IF(AND(ISNUMBER(O363),OR(ISBLANK(N363),N363=0)),TRUE(),IF(AND(ISBLANK(O363),ISNUMBER(N363),N363&lt;&gt;0),FALSE(),"")))))</f>
        <v/>
      </c>
      <c r="AR363" s="117" t="str">
        <f aca="false">IF(OR(ISBLANK($C363),$AL363&lt;&gt;TRUE()),"",IF(ISBLANK(L363),Constants!$B$35,MAX(0,MIN(Constants!$B$31,L363))))</f>
        <v/>
      </c>
      <c r="AS363" s="117" t="str">
        <f aca="false">IF(OR(ISBLANK($C363),$AL363&lt;&gt;TRUE()),"",IF(ISBLANK(M363),Constants!$B$35,MAX(0,MIN(Constants!$B$32,M363))))</f>
        <v/>
      </c>
      <c r="AT363" s="117" t="str">
        <f aca="false">IF(ISBLANK($C363),"",COUNTA($P363:$X363)&gt;0)</f>
        <v/>
      </c>
      <c r="AU363" s="117" t="str">
        <f aca="false">IF(OR(ISBLANK($C363),$AT363&lt;&gt;TRUE()),"",IF(ISBLANK(P363),Constants!$B$27,MAX(0,P363)))</f>
        <v/>
      </c>
      <c r="AV363" s="117" t="str">
        <f aca="false">IF(OR(ISBLANK($C363),$AT363&lt;&gt;TRUE()),"",IF(ISBLANK(Q363),Constants!$B$28,MAX(0,Q363)))</f>
        <v/>
      </c>
      <c r="AW363" s="117" t="str">
        <f aca="false">IF(OR(ISBLANK($C363),$AT363&lt;&gt;TRUE()),"",IF(S363=Constants!$B$7,TRUE(),IF(S363=Constants!$B$8,FALSE(),TRUE())))</f>
        <v/>
      </c>
      <c r="AX363" s="117" t="str">
        <f aca="false">IF(OR(ISBLANK($C363),$AT363&lt;&gt;TRUE()),"",IF(R363=Constants!$B$7,TRUE(),IF(R363=Constants!$B$8,FALSE(),TRUE())))</f>
        <v/>
      </c>
      <c r="AY363" s="117" t="str">
        <f aca="false">IF(OR(ISBLANK($C363),$AT363&lt;&gt;TRUE()),"",IF(T363=Constants!$B$33,TRUE(),IF(T363=Constants!$B$34,FALSE(),IF(AND(ISNUMBER(X363),OR(ISBLANK(W363),W363=0)),TRUE(),IF(AND(ISBLANK(X363),ISNUMBER(W363),W363&lt;&gt;0),FALSE(),"")))))</f>
        <v/>
      </c>
      <c r="AZ363" s="117" t="str">
        <f aca="false">IF(OR(ISBLANK($C363),$AT363&lt;&gt;TRUE()),"",IF(ISBLANK(U363),Constants!$B$35,MAX(0,MIN(Constants!$B$31,U363))))</f>
        <v/>
      </c>
      <c r="BA363" s="117" t="str">
        <f aca="false">IF(OR(ISBLANK($C363),$AT363&lt;&gt;TRUE()),"",IF(ISBLANK(V363),Constants!$B$35,MAX(0,MIN(Constants!$B$32,V363))))</f>
        <v/>
      </c>
      <c r="BB363" s="117" t="str">
        <f aca="false">IF(ISBLANK($C363),"",COUNTA($Y363:$AG363)&gt;0)</f>
        <v/>
      </c>
      <c r="BC363" s="117" t="str">
        <f aca="false">IF(OR(ISBLANK($C363),$BB363&lt;&gt;TRUE()),"",IF(ISBLANK(Y363),Constants!$B$27,MAX(0,Y363)))</f>
        <v/>
      </c>
      <c r="BD363" s="117" t="str">
        <f aca="false">IF(OR(ISBLANK($C363),$BB363&lt;&gt;TRUE()),"",IF(ISBLANK(Z363),Constants!$B$28,MAX(0,Z363)))</f>
        <v/>
      </c>
      <c r="BE363" s="117" t="str">
        <f aca="false">IF(OR(ISBLANK($C363),$BB363&lt;&gt;TRUE()),"",IF(AB363=Constants!$B$7,TRUE(),IF(AB363=Constants!$B$8,FALSE(),TRUE())))</f>
        <v/>
      </c>
      <c r="BF363" s="117" t="str">
        <f aca="false">IF(OR(ISBLANK($C363),$BB363&lt;&gt;TRUE()),"",IF(AA363=Constants!$B$7,TRUE(),IF(AA363=Constants!$B$8,FALSE(),TRUE())))</f>
        <v/>
      </c>
      <c r="BG363" s="117" t="str">
        <f aca="false">IF(OR(ISBLANK($C363),$BB363&lt;&gt;TRUE()),"",IF(AC363=Constants!$B$33,TRUE(),IF(AC363=Constants!$B$34,FALSE(),IF(AND(ISNUMBER(AG363),OR(ISBLANK(AF363),AF363=0)),TRUE(),IF(AND(ISBLANK(AG363),ISNUMBER(AF363),AF363&lt;&gt;0),FALSE(),"")))))</f>
        <v/>
      </c>
      <c r="BH363" s="117" t="str">
        <f aca="false">IF(OR(ISBLANK($C363),$BB363&lt;&gt;TRUE()),"",IF(ISBLANK(AD363),Constants!$B$35,MAX(0,MIN(Constants!$B$31,AD363))))</f>
        <v/>
      </c>
      <c r="BI363" s="117" t="str">
        <f aca="false">IF(OR(ISBLANK($C363),$BB363&lt;&gt;TRUE()),"",IF(ISBLANK(AE363),Constants!$B$35,MAX(0,MIN(Constants!$B$32,AE363))))</f>
        <v/>
      </c>
      <c r="BJ363" s="118" t="str">
        <f aca="false">IF(ISBLANK($C363),
  "",
IF(AH363=Constants!$B$7,
  TRUE(),
IF(AH363=Constants!$B$8,
  FALSE(),
  FALSE()
)))</f>
        <v/>
      </c>
      <c r="BK363" s="117" t="str">
        <f aca="false">IF(ISBLANK($C363),"",IF($BJ363,Constants!$B$9,IF(COUNTA($E363:$AH363)=0,Constants!$B$10,IF(NOT($AK363),Constants!$B$11,IF(AND(NOT(ISNUMBER($BM363)),COUNTA($O363,$X363,$AG363)&gt;0),Constants!$B$13,Constants!$B$12)))))</f>
        <v/>
      </c>
      <c r="BL363" s="117" t="str">
        <f aca="false">IF(ISBLANK($C363),"",IF($BK363&lt;&gt;Constants!$B$12,$BK363,Constants!$B$4))</f>
        <v/>
      </c>
      <c r="BM363" s="116" t="str">
        <f aca="false">IF(OR(ISBLANK($D$8), NOT(ISNUMBER($D$8))), Constants!$B$17,$D$8)</f>
        <v>ERROR: Set Target Time in cell D8</v>
      </c>
      <c r="BN363" s="119" t="str">
        <f aca="false">IF(OR($BK363&lt;&gt;Constants!$B$12,$AL363&lt;&gt;TRUE()),"",IF(NOT($AO363),TRUE(),IF($AQ363="","",$AQ363)))</f>
        <v/>
      </c>
      <c r="BO363" s="120" t="n">
        <f aca="false">IF(BN363="",FALSE(),IF(NOT($AO363),TRUE(),IF($AQ363,ISNUMBER(O363),ISNUMBER(N363))))</f>
        <v>0</v>
      </c>
      <c r="BP363" s="121" t="str">
        <f aca="false">IF(BO363,IF($AJ363,1,Constants!$B$22)*POWER(Constants!$B$23,MAX($AM363,0))*POWER(Constants!$B$24,MAX($AN363,0)),"")</f>
        <v/>
      </c>
      <c r="BQ363" s="117" t="str">
        <f aca="false">IF(OR($BK363&lt;&gt;Constants!$B$12,NOT($BO363)),"",IF(NOT($AO363),0,Constants!$B$19*IF($AQ363,1,MAX(0,MIN(1,(Constants!$B$20-N363)/Constants!$B$20)))))</f>
        <v/>
      </c>
      <c r="BR363" s="117" t="str">
        <f aca="false">IF(BQ363="","",BQ363*IF($AP363,1,Constants!$B$25)*BP363)</f>
        <v/>
      </c>
      <c r="BS363" s="117" t="str">
        <f aca="false">IF(OR($BK363&lt;&gt;Constants!$B$12,NOT($BO363)),"",IF(NOT($AO363),0,IF(NOT($AQ363),0,MAX(0,Constants!$B$21*(1-ABS(O363-$BM363)/$BM363)))))</f>
        <v/>
      </c>
      <c r="BT363" s="117" t="str">
        <f aca="false">IF(BS363="","",BS363*BP363)</f>
        <v/>
      </c>
      <c r="BU363" s="117" t="str">
        <f aca="false">IF(OR($BK363&lt;&gt;Constants!$B$12,NOT($BO363)),"",IF(OR(NOT($AO363),NOT($AP363)),0,MIN(Constants!$B$18,(Constants!$B$29*$AR363+Constants!$B$30*$AS363)*IF($AQ363,1,MAX(0,MIN(1,(Constants!$B$20-N363)/Constants!$B$20))))))</f>
        <v/>
      </c>
      <c r="BV363" s="117" t="str">
        <f aca="false">IF(BU363="","",BU363*BP363)</f>
        <v/>
      </c>
      <c r="BW363" s="122" t="str">
        <f aca="false">IF(OR($BK363&lt;&gt;Constants!$B$12,NOT($BO363)),"",BR363+BT363+BV363)</f>
        <v/>
      </c>
      <c r="BX363" s="119" t="str">
        <f aca="false">IF(OR($BK363&lt;&gt;Constants!$B$12,$AT363&lt;&gt;TRUE()),"",IF(NOT($AW363),TRUE(),IF($AY363="","",$AY363)))</f>
        <v/>
      </c>
      <c r="BY363" s="120" t="n">
        <f aca="false">IF(BX363="",FALSE(),IF(NOT($AW363),TRUE(),IF($AY363,ISNUMBER(X363),ISNUMBER(W363))))</f>
        <v>0</v>
      </c>
      <c r="BZ363" s="121" t="str">
        <f aca="false">IF(BY363,IF($AJ363,1,Constants!$B$22)*POWER(Constants!$B$23,MAX($AU363,0))*POWER(Constants!$B$24,MAX($AV363,0)),"")</f>
        <v/>
      </c>
      <c r="CA363" s="117" t="str">
        <f aca="false">IF(OR($BK363&lt;&gt;Constants!$B$12,NOT($BY363)),"",IF(NOT($AW363),0,Constants!$B$19*IF($AY363,1,MAX(0,MIN(1,(Constants!$B$20-W363)/Constants!$B$20)))))</f>
        <v/>
      </c>
      <c r="CB363" s="117" t="str">
        <f aca="false">IF(CA363="","",CA363*IF($AX363,1,Constants!$B$25)*BZ363)</f>
        <v/>
      </c>
      <c r="CC363" s="117" t="str">
        <f aca="false">IF(OR($BK363&lt;&gt;Constants!$B$12,NOT($BY363)),"",IF(NOT($AW363),0,IF(NOT($AY363),0,MAX(0,Constants!$B$21*(1-ABS(X363-$BM363)/$BM363)))))</f>
        <v/>
      </c>
      <c r="CD363" s="117" t="str">
        <f aca="false">IF(CC363="","",CC363*BZ363)</f>
        <v/>
      </c>
      <c r="CE363" s="117" t="str">
        <f aca="false">IF(OR($BK363&lt;&gt;Constants!$B$12,NOT($BY363)),"",IF(OR(NOT($AW363),NOT($AX363)),0,MIN(Constants!$B$18,(Constants!$B$29*$AZ363+Constants!$B$30*$BA363)*IF($AY363,1,MAX(0,MIN(1,(Constants!$B$20-W363)/Constants!$B$20))))))</f>
        <v/>
      </c>
      <c r="CF363" s="117" t="str">
        <f aca="false">IF(CE363="","",CE363*BZ363)</f>
        <v/>
      </c>
      <c r="CG363" s="122" t="str">
        <f aca="false">IF(OR($BK363&lt;&gt;Constants!$B$12,NOT($BY363)),"",CB363+CD363+CF363)</f>
        <v/>
      </c>
      <c r="CH363" s="119" t="n">
        <f aca="false">IF(OR(BN363="",BX363=""),TRUE(),BN363&lt;&gt;BX363)</f>
        <v>1</v>
      </c>
      <c r="CI363" s="117" t="str">
        <f aca="false">IF(OR($BK363&lt;&gt;Constants!$B$12,$BB363&lt;&gt;TRUE(),NOT($CH363)),"",IF(NOT($BE363),TRUE(),IF($BG363="","",$BG363)))</f>
        <v/>
      </c>
      <c r="CJ363" s="120" t="n">
        <f aca="false">IF(CI363="",FALSE(),IF(NOT($BE363),TRUE(),IF($BG363,ISNUMBER(AG363),ISNUMBER(AF363))))</f>
        <v>0</v>
      </c>
      <c r="CK363" s="121" t="str">
        <f aca="false">IF(CJ363,IF($AJ363,1,Constants!$B$22)*POWER(Constants!$B$23,MAX($BC363,0))*POWER(Constants!$B$24,MAX($BD363,0)),"")</f>
        <v/>
      </c>
      <c r="CL363" s="117" t="str">
        <f aca="false">IF(OR($BK363&lt;&gt;Constants!$B$12,NOT($CJ363)),"",IF(NOT($BE363),0,Constants!$B$19*IF($BG363,1,MAX(0,MIN(1,(Constants!$B$20-AF363)/Constants!$B$20)))))</f>
        <v/>
      </c>
      <c r="CM363" s="117" t="str">
        <f aca="false">IF(CL363="","",CL363*IF($BF363,1,Constants!$B$25)*CK363)</f>
        <v/>
      </c>
      <c r="CN363" s="117" t="str">
        <f aca="false">IF(OR($BK363&lt;&gt;Constants!$B$12,NOT($CJ363)),"",IF(NOT($BE363),0,IF(NOT($BG363),0,MAX(0,Constants!$B$21*(1-ABS(AG363-$BM363)/$BM363)))))</f>
        <v/>
      </c>
      <c r="CO363" s="117" t="str">
        <f aca="false">IF(CN363="","",CN363*CK363)</f>
        <v/>
      </c>
      <c r="CP363" s="117" t="str">
        <f aca="false">IF(OR($BK363&lt;&gt;Constants!$B$12,NOT($CJ363)),"",IF(OR(NOT($BE363),NOT($BF363)),0,MIN(Constants!$B$18,(Constants!$B$29*$BH363+Constants!$B$30*$BI363)*IF($BG363,1,MAX(0,MIN(1,(Constants!$B$20-AF363)/Constants!$B$20))))))</f>
        <v/>
      </c>
      <c r="CQ363" s="117" t="str">
        <f aca="false">IF(CP363="","",CP363*CK363)</f>
        <v/>
      </c>
      <c r="CR363" s="122" t="str">
        <f aca="false">IF(OR($BK363&lt;&gt;Constants!$B$12,NOT($CJ363)),"",CM363+CO363+CQ363)</f>
        <v/>
      </c>
      <c r="CS363" s="116" t="str">
        <f aca="false">IF(OR($BK363&lt;&gt;Constants!$B$12,ISBLANK($C363)),"",BW363)</f>
        <v/>
      </c>
      <c r="CT363" s="117" t="str">
        <f aca="false">IF(OR($BK363&lt;&gt;Constants!$B$12,ISBLANK($C363)),"",CG363)</f>
        <v/>
      </c>
      <c r="CU363" s="118" t="str">
        <f aca="false">IF(OR($BK363&lt;&gt;Constants!$B$12,ISBLANK($C363)),"",CR363)</f>
        <v/>
      </c>
      <c r="CV363" s="117" t="str">
        <f aca="false">IF(OR($BK363&lt;&gt;Constants!$B$12,ISBLANK($C363)),"",IF(COUNT(CS363:CU363)=0,0,MAX(CS363:CU363)))</f>
        <v/>
      </c>
      <c r="CW363" s="117" t="str">
        <f aca="false">IF($BK363&lt;&gt;Constants!$B$12,"",CV363)</f>
        <v/>
      </c>
      <c r="CX363" s="117" t="str">
        <f aca="false">IF(ISNUMBER(CW363), RANK(CW363,$CW$11:$CW$510), "")</f>
        <v/>
      </c>
      <c r="CY363" s="116" t="str">
        <f aca="false">IF(OR($BK363&lt;&gt;Constants!$B$12,ISBLANK($C363)),"",MAX(BT363,CD363,CO363))</f>
        <v/>
      </c>
      <c r="CZ363" s="117" t="str">
        <f aca="false">IF(ISNUMBER(CY363), RANK(CY363,CY$11:CY$510), "")</f>
        <v/>
      </c>
      <c r="DA363" s="117" t="str">
        <f aca="false">IF(OR($BK363&lt;&gt;Constants!$B$12,ISBLANK($C363)),"",MAX(AM363,AU363,IF($CH363,BC363,0)))</f>
        <v/>
      </c>
      <c r="DB363" s="117" t="str">
        <f aca="false">IF(ISNUMBER(DA363), RANK(DA363,DA$11:DA$510,1), "")</f>
        <v/>
      </c>
      <c r="DC363" s="117" t="str">
        <f aca="false">IF(OR($BK363&lt;&gt;Constants!$B$12,ISBLANK($C363)),"",MAX(BV363,CF363,CQ363))</f>
        <v/>
      </c>
      <c r="DD363" s="117" t="str">
        <f aca="false">IF(ISNUMBER(DC363),RANK(DC363,DC$11:DC$510),"")</f>
        <v/>
      </c>
      <c r="DE363" s="123" t="str">
        <f aca="false">IFERROR(IF(OR($BK363&lt;&gt;Constants!$B$12, ISBLANK($C363)),"",LARGE(CS363:CU363,2)), 0)</f>
        <v/>
      </c>
      <c r="DF363" s="118" t="str">
        <f aca="false">IF(ISNUMBER(DE363), RANK(DE363,DE$11:DE$510), "")</f>
        <v/>
      </c>
      <c r="DG363" s="117" t="str">
        <f aca="false">IF(ISBLANK($C363),"",IF(BK363=Constants!$B$12,RANK($CX363, $CX$11:$CX$510, 1)+
SUMPRODUCT(--($CX$11:$CX$510=$CX363),--($CZ363&gt;$CZ$11:$CZ$510))+
SUMPRODUCT(--($CX$11:$CX$510=$CX363),--($CZ363=$CZ$11:$CZ$510),--($DB363&gt;$DB$11:$DB$510))+
SUMPRODUCT(--($CX$11:$CX$510=$CX363),--($CZ363=$CZ$11:$CZ$510),--($DB363=$DB$11:$DB$510), --($DD363&gt;$DD$11:$DD$510))+
SUMPRODUCT(--($CX$11:$CX$510=$CX363),--($CZ363=$CZ$11:$CZ$510),--($DB363=$DB$11:$DB$510), --($DD363=$DD$11:$DD$510), --($DF363&gt;$DF$11:$DF$510))
,BK363)
)</f>
        <v/>
      </c>
      <c r="DH363" s="117" t="str">
        <f aca="false">IF(ISBLANK(C363),"",IF(BK363&lt;&gt;Constants!$B$12, BK363, CX363-DG363))</f>
        <v/>
      </c>
      <c r="DI363" s="118"/>
      <c r="DJ363" s="124"/>
      <c r="DK363" s="125" t="str">
        <f aca="false">IF(ISBLANK($C363),"",IF($BK363=Constants!$B$13,$BM363,""))</f>
        <v/>
      </c>
      <c r="DL363" s="124" t="str">
        <f aca="false">IF(ISBLANK($C363),"",IF($BK363&lt;&gt;Constants!$B$12,"",IF(COUNT($CS363:$CU363)=0,"",MATCH($CV363,$CS363:$CU363,0))))</f>
        <v/>
      </c>
      <c r="DM363" s="126" t="str">
        <f aca="false">IF(ISNUMBER($DL363),CHOOSE($DL363,$BR363,$CB363,$CM363),"")</f>
        <v/>
      </c>
      <c r="DN363" s="126" t="str">
        <f aca="false">IF(ISNUMBER($DL363),CHOOSE($DL363,$BT363,$CD363,$CO363),"")</f>
        <v/>
      </c>
      <c r="DO363" s="126" t="str">
        <f aca="false">IF(ISNUMBER($DL363),CHOOSE($DL363,$BV363,$CF363,$CQ363),"")</f>
        <v/>
      </c>
      <c r="DP363" s="127" t="str">
        <f aca="false">IF(ISBLANK(C363),"",IF(BK363&lt;&gt;Constants!$B$12, BK363 ,CW363))</f>
        <v/>
      </c>
      <c r="DQ363" s="128" t="str">
        <f aca="false">IF(ISBLANK($C363),"",IF($BK363&lt;&gt;Constants!$B$12,$BK363,$BL363))</f>
        <v/>
      </c>
      <c r="DR363" s="128" t="str">
        <f aca="false">IF(ISBLANK(C363),"",DH363)</f>
        <v/>
      </c>
      <c r="DS363" s="128" t="str">
        <f aca="false">IF(ISBLANK(C363),"",DG363)</f>
        <v/>
      </c>
      <c r="DT363" s="129" t="str">
        <f aca="false">IF(ISBLANK(C363),
  "",
IF(DS363=Constants!$B$9,COUNTA($C$11:$C510)+2,IF(DS363=Constants!$B$10,COUNTA($C$11:$C510)+1,IF(DS363=Constants!$B$11,COUNTA($C$11:$C510),DS363))))</f>
        <v/>
      </c>
      <c r="DU363" s="3"/>
      <c r="DV363" s="130" t="n">
        <f aca="false">IF(OR(ISNUMBER(DS363),DS363="DQ",DS363="P",DS363="NS"),
    1,
    0
)</f>
        <v>0</v>
      </c>
      <c r="DW363" s="130" t="n">
        <v>353</v>
      </c>
      <c r="DX363" s="130" t="str">
        <f aca="false">IF(ISBLANK($C363),"",IF(ISNUMBER(DT363),DT363+ROW($B363)/1000,""))</f>
        <v/>
      </c>
      <c r="DY363" s="130" t="str">
        <f aca="false">IF(ISNUMBER(DX363), RANK(DX363,DX$11:DX$510,1), "")</f>
        <v/>
      </c>
      <c r="DZ363" s="130" t="str">
        <f aca="false">IF(ISBLANK($C363),
    "",
    $B363
)</f>
        <v/>
      </c>
      <c r="EA363" s="130" t="str">
        <f aca="false">IF(ISBLANK($C363),
    "",
    $C363
)</f>
        <v/>
      </c>
      <c r="EB363" s="130" t="str">
        <f aca="false">IF(ISBLANK($C363),
    "",
    $D363
)</f>
        <v/>
      </c>
      <c r="EC363" s="130" t="str">
        <f aca="false">IF(ISBLANK($C363),"",$DQ363)</f>
        <v/>
      </c>
      <c r="ED363" s="131" t="str">
        <f aca="false">DP363</f>
        <v/>
      </c>
      <c r="EE363" s="130" t="str">
        <f aca="false">IF(ISBLANK($C363),
    "",
    DS363
)</f>
        <v/>
      </c>
      <c r="EF363" s="132" t="str">
        <f aca="false">IF(DW363&gt;DV$10,
    "",
    VLOOKUP(DW363,DY$11:EE861,7,FALSE())
)</f>
        <v/>
      </c>
      <c r="EG363" s="133" t="str">
        <f aca="false">IF(DW363&gt;DV$10,
    "",
    VLOOKUP(DW363,DY$11:EE861,2,FALSE())
)</f>
        <v/>
      </c>
      <c r="EH363" s="133" t="str">
        <f aca="false">IF(DW363&gt;DV$10,
    "",
    VLOOKUP(DW363,DY$11:EE861,3,FALSE())
)</f>
        <v/>
      </c>
      <c r="EI363" s="133" t="str">
        <f aca="false">IF(DW363&gt;DV$10,
    "",
    VLOOKUP(DW363,DY$11:EE861,4,FALSE())
)</f>
        <v/>
      </c>
      <c r="EJ363" s="134" t="str">
        <f aca="false">IF(DW363&gt;DV$10,
    "",
    VLOOKUP(DW363,DY$11:EE861,6,FALSE())
)</f>
        <v/>
      </c>
      <c r="EK363" s="59"/>
    </row>
    <row r="364" customFormat="false" ht="15.75" hidden="false" customHeight="false" outlineLevel="0" collapsed="false">
      <c r="A364" s="3"/>
      <c r="B364" s="153"/>
      <c r="C364" s="154"/>
      <c r="D364" s="135"/>
      <c r="E364" s="158"/>
      <c r="F364" s="137"/>
      <c r="G364" s="137"/>
      <c r="H364" s="138"/>
      <c r="I364" s="139"/>
      <c r="J364" s="140"/>
      <c r="K364" s="140"/>
      <c r="L364" s="140"/>
      <c r="M364" s="140"/>
      <c r="N364" s="141"/>
      <c r="O364" s="142"/>
      <c r="P364" s="137"/>
      <c r="Q364" s="138"/>
      <c r="R364" s="139"/>
      <c r="S364" s="140"/>
      <c r="T364" s="140"/>
      <c r="U364" s="140"/>
      <c r="V364" s="140"/>
      <c r="W364" s="141"/>
      <c r="X364" s="142"/>
      <c r="Y364" s="137"/>
      <c r="Z364" s="138"/>
      <c r="AA364" s="139"/>
      <c r="AB364" s="140"/>
      <c r="AC364" s="140"/>
      <c r="AD364" s="140"/>
      <c r="AE364" s="140"/>
      <c r="AF364" s="141"/>
      <c r="AG364" s="143"/>
      <c r="AH364" s="139"/>
      <c r="AI364" s="116"/>
      <c r="AJ364" s="116" t="str">
        <f aca="false">IF(ISBLANK($C364),
  "",
IF(E364=Constants!$B$7,
  TRUE(),
IF(E364=Constants!$B$8,
  FALSE(),
  TRUE()
)))</f>
        <v/>
      </c>
      <c r="AK364" s="117" t="str">
        <f aca="false">IF(ISBLANK($C364),"",IF(F364=Constants!$B$8,FALSE(),TRUE()))</f>
        <v/>
      </c>
      <c r="AL364" s="117" t="str">
        <f aca="false">IF(ISBLANK($C364),"",COUNTA($G364:$O364)&gt;0)</f>
        <v/>
      </c>
      <c r="AM364" s="117" t="str">
        <f aca="false">IF(OR(ISBLANK($C364),$AL364&lt;&gt;TRUE()),"",IF(ISBLANK(G364),Constants!$B$27,MAX(0,G364)))</f>
        <v/>
      </c>
      <c r="AN364" s="117" t="str">
        <f aca="false">IF(OR(ISBLANK($C364),$AL364&lt;&gt;TRUE()),"",IF(ISBLANK(H364),Constants!$B$28,MAX(0,H364)))</f>
        <v/>
      </c>
      <c r="AO364" s="117" t="str">
        <f aca="false">IF(OR(ISBLANK($C364),$AL364&lt;&gt;TRUE()),"",IF(J364=Constants!$B$7,TRUE(),IF(J364=Constants!$B$8,FALSE(),TRUE())))</f>
        <v/>
      </c>
      <c r="AP364" s="117" t="str">
        <f aca="false">IF(OR(ISBLANK($C364),$AL364&lt;&gt;TRUE()),"",IF(I364=Constants!$B$7,TRUE(),IF(I364=Constants!$B$8,FALSE(),TRUE())))</f>
        <v/>
      </c>
      <c r="AQ364" s="117" t="str">
        <f aca="false">IF(OR(ISBLANK($C364),$AL364&lt;&gt;TRUE()),"",IF(K364=Constants!$B$33,TRUE(),IF(K364=Constants!$B$34,FALSE(),IF(AND(ISNUMBER(O364),OR(ISBLANK(N364),N364=0)),TRUE(),IF(AND(ISBLANK(O364),ISNUMBER(N364),N364&lt;&gt;0),FALSE(),"")))))</f>
        <v/>
      </c>
      <c r="AR364" s="117" t="str">
        <f aca="false">IF(OR(ISBLANK($C364),$AL364&lt;&gt;TRUE()),"",IF(ISBLANK(L364),Constants!$B$35,MAX(0,MIN(Constants!$B$31,L364))))</f>
        <v/>
      </c>
      <c r="AS364" s="117" t="str">
        <f aca="false">IF(OR(ISBLANK($C364),$AL364&lt;&gt;TRUE()),"",IF(ISBLANK(M364),Constants!$B$35,MAX(0,MIN(Constants!$B$32,M364))))</f>
        <v/>
      </c>
      <c r="AT364" s="117" t="str">
        <f aca="false">IF(ISBLANK($C364),"",COUNTA($P364:$X364)&gt;0)</f>
        <v/>
      </c>
      <c r="AU364" s="117" t="str">
        <f aca="false">IF(OR(ISBLANK($C364),$AT364&lt;&gt;TRUE()),"",IF(ISBLANK(P364),Constants!$B$27,MAX(0,P364)))</f>
        <v/>
      </c>
      <c r="AV364" s="117" t="str">
        <f aca="false">IF(OR(ISBLANK($C364),$AT364&lt;&gt;TRUE()),"",IF(ISBLANK(Q364),Constants!$B$28,MAX(0,Q364)))</f>
        <v/>
      </c>
      <c r="AW364" s="117" t="str">
        <f aca="false">IF(OR(ISBLANK($C364),$AT364&lt;&gt;TRUE()),"",IF(S364=Constants!$B$7,TRUE(),IF(S364=Constants!$B$8,FALSE(),TRUE())))</f>
        <v/>
      </c>
      <c r="AX364" s="117" t="str">
        <f aca="false">IF(OR(ISBLANK($C364),$AT364&lt;&gt;TRUE()),"",IF(R364=Constants!$B$7,TRUE(),IF(R364=Constants!$B$8,FALSE(),TRUE())))</f>
        <v/>
      </c>
      <c r="AY364" s="117" t="str">
        <f aca="false">IF(OR(ISBLANK($C364),$AT364&lt;&gt;TRUE()),"",IF(T364=Constants!$B$33,TRUE(),IF(T364=Constants!$B$34,FALSE(),IF(AND(ISNUMBER(X364),OR(ISBLANK(W364),W364=0)),TRUE(),IF(AND(ISBLANK(X364),ISNUMBER(W364),W364&lt;&gt;0),FALSE(),"")))))</f>
        <v/>
      </c>
      <c r="AZ364" s="117" t="str">
        <f aca="false">IF(OR(ISBLANK($C364),$AT364&lt;&gt;TRUE()),"",IF(ISBLANK(U364),Constants!$B$35,MAX(0,MIN(Constants!$B$31,U364))))</f>
        <v/>
      </c>
      <c r="BA364" s="117" t="str">
        <f aca="false">IF(OR(ISBLANK($C364),$AT364&lt;&gt;TRUE()),"",IF(ISBLANK(V364),Constants!$B$35,MAX(0,MIN(Constants!$B$32,V364))))</f>
        <v/>
      </c>
      <c r="BB364" s="117" t="str">
        <f aca="false">IF(ISBLANK($C364),"",COUNTA($Y364:$AG364)&gt;0)</f>
        <v/>
      </c>
      <c r="BC364" s="117" t="str">
        <f aca="false">IF(OR(ISBLANK($C364),$BB364&lt;&gt;TRUE()),"",IF(ISBLANK(Y364),Constants!$B$27,MAX(0,Y364)))</f>
        <v/>
      </c>
      <c r="BD364" s="117" t="str">
        <f aca="false">IF(OR(ISBLANK($C364),$BB364&lt;&gt;TRUE()),"",IF(ISBLANK(Z364),Constants!$B$28,MAX(0,Z364)))</f>
        <v/>
      </c>
      <c r="BE364" s="117" t="str">
        <f aca="false">IF(OR(ISBLANK($C364),$BB364&lt;&gt;TRUE()),"",IF(AB364=Constants!$B$7,TRUE(),IF(AB364=Constants!$B$8,FALSE(),TRUE())))</f>
        <v/>
      </c>
      <c r="BF364" s="117" t="str">
        <f aca="false">IF(OR(ISBLANK($C364),$BB364&lt;&gt;TRUE()),"",IF(AA364=Constants!$B$7,TRUE(),IF(AA364=Constants!$B$8,FALSE(),TRUE())))</f>
        <v/>
      </c>
      <c r="BG364" s="117" t="str">
        <f aca="false">IF(OR(ISBLANK($C364),$BB364&lt;&gt;TRUE()),"",IF(AC364=Constants!$B$33,TRUE(),IF(AC364=Constants!$B$34,FALSE(),IF(AND(ISNUMBER(AG364),OR(ISBLANK(AF364),AF364=0)),TRUE(),IF(AND(ISBLANK(AG364),ISNUMBER(AF364),AF364&lt;&gt;0),FALSE(),"")))))</f>
        <v/>
      </c>
      <c r="BH364" s="117" t="str">
        <f aca="false">IF(OR(ISBLANK($C364),$BB364&lt;&gt;TRUE()),"",IF(ISBLANK(AD364),Constants!$B$35,MAX(0,MIN(Constants!$B$31,AD364))))</f>
        <v/>
      </c>
      <c r="BI364" s="117" t="str">
        <f aca="false">IF(OR(ISBLANK($C364),$BB364&lt;&gt;TRUE()),"",IF(ISBLANK(AE364),Constants!$B$35,MAX(0,MIN(Constants!$B$32,AE364))))</f>
        <v/>
      </c>
      <c r="BJ364" s="118" t="str">
        <f aca="false">IF(ISBLANK($C364),
  "",
IF(AH364=Constants!$B$7,
  TRUE(),
IF(AH364=Constants!$B$8,
  FALSE(),
  FALSE()
)))</f>
        <v/>
      </c>
      <c r="BK364" s="117" t="str">
        <f aca="false">IF(ISBLANK($C364),"",IF($BJ364,Constants!$B$9,IF(COUNTA($E364:$AH364)=0,Constants!$B$10,IF(NOT($AK364),Constants!$B$11,IF(AND(NOT(ISNUMBER($BM364)),COUNTA($O364,$X364,$AG364)&gt;0),Constants!$B$13,Constants!$B$12)))))</f>
        <v/>
      </c>
      <c r="BL364" s="117" t="str">
        <f aca="false">IF(ISBLANK($C364),"",IF($BK364&lt;&gt;Constants!$B$12,$BK364,Constants!$B$4))</f>
        <v/>
      </c>
      <c r="BM364" s="116" t="str">
        <f aca="false">IF(OR(ISBLANK($D$8), NOT(ISNUMBER($D$8))), Constants!$B$17,$D$8)</f>
        <v>ERROR: Set Target Time in cell D8</v>
      </c>
      <c r="BN364" s="119" t="str">
        <f aca="false">IF(OR($BK364&lt;&gt;Constants!$B$12,$AL364&lt;&gt;TRUE()),"",IF(NOT($AO364),TRUE(),IF($AQ364="","",$AQ364)))</f>
        <v/>
      </c>
      <c r="BO364" s="120" t="n">
        <f aca="false">IF(BN364="",FALSE(),IF(NOT($AO364),TRUE(),IF($AQ364,ISNUMBER(O364),ISNUMBER(N364))))</f>
        <v>0</v>
      </c>
      <c r="BP364" s="121" t="str">
        <f aca="false">IF(BO364,IF($AJ364,1,Constants!$B$22)*POWER(Constants!$B$23,MAX($AM364,0))*POWER(Constants!$B$24,MAX($AN364,0)),"")</f>
        <v/>
      </c>
      <c r="BQ364" s="117" t="str">
        <f aca="false">IF(OR($BK364&lt;&gt;Constants!$B$12,NOT($BO364)),"",IF(NOT($AO364),0,Constants!$B$19*IF($AQ364,1,MAX(0,MIN(1,(Constants!$B$20-N364)/Constants!$B$20)))))</f>
        <v/>
      </c>
      <c r="BR364" s="117" t="str">
        <f aca="false">IF(BQ364="","",BQ364*IF($AP364,1,Constants!$B$25)*BP364)</f>
        <v/>
      </c>
      <c r="BS364" s="117" t="str">
        <f aca="false">IF(OR($BK364&lt;&gt;Constants!$B$12,NOT($BO364)),"",IF(NOT($AO364),0,IF(NOT($AQ364),0,MAX(0,Constants!$B$21*(1-ABS(O364-$BM364)/$BM364)))))</f>
        <v/>
      </c>
      <c r="BT364" s="117" t="str">
        <f aca="false">IF(BS364="","",BS364*BP364)</f>
        <v/>
      </c>
      <c r="BU364" s="117" t="str">
        <f aca="false">IF(OR($BK364&lt;&gt;Constants!$B$12,NOT($BO364)),"",IF(OR(NOT($AO364),NOT($AP364)),0,MIN(Constants!$B$18,(Constants!$B$29*$AR364+Constants!$B$30*$AS364)*IF($AQ364,1,MAX(0,MIN(1,(Constants!$B$20-N364)/Constants!$B$20))))))</f>
        <v/>
      </c>
      <c r="BV364" s="117" t="str">
        <f aca="false">IF(BU364="","",BU364*BP364)</f>
        <v/>
      </c>
      <c r="BW364" s="122" t="str">
        <f aca="false">IF(OR($BK364&lt;&gt;Constants!$B$12,NOT($BO364)),"",BR364+BT364+BV364)</f>
        <v/>
      </c>
      <c r="BX364" s="119" t="str">
        <f aca="false">IF(OR($BK364&lt;&gt;Constants!$B$12,$AT364&lt;&gt;TRUE()),"",IF(NOT($AW364),TRUE(),IF($AY364="","",$AY364)))</f>
        <v/>
      </c>
      <c r="BY364" s="120" t="n">
        <f aca="false">IF(BX364="",FALSE(),IF(NOT($AW364),TRUE(),IF($AY364,ISNUMBER(X364),ISNUMBER(W364))))</f>
        <v>0</v>
      </c>
      <c r="BZ364" s="121" t="str">
        <f aca="false">IF(BY364,IF($AJ364,1,Constants!$B$22)*POWER(Constants!$B$23,MAX($AU364,0))*POWER(Constants!$B$24,MAX($AV364,0)),"")</f>
        <v/>
      </c>
      <c r="CA364" s="117" t="str">
        <f aca="false">IF(OR($BK364&lt;&gt;Constants!$B$12,NOT($BY364)),"",IF(NOT($AW364),0,Constants!$B$19*IF($AY364,1,MAX(0,MIN(1,(Constants!$B$20-W364)/Constants!$B$20)))))</f>
        <v/>
      </c>
      <c r="CB364" s="117" t="str">
        <f aca="false">IF(CA364="","",CA364*IF($AX364,1,Constants!$B$25)*BZ364)</f>
        <v/>
      </c>
      <c r="CC364" s="117" t="str">
        <f aca="false">IF(OR($BK364&lt;&gt;Constants!$B$12,NOT($BY364)),"",IF(NOT($AW364),0,IF(NOT($AY364),0,MAX(0,Constants!$B$21*(1-ABS(X364-$BM364)/$BM364)))))</f>
        <v/>
      </c>
      <c r="CD364" s="117" t="str">
        <f aca="false">IF(CC364="","",CC364*BZ364)</f>
        <v/>
      </c>
      <c r="CE364" s="117" t="str">
        <f aca="false">IF(OR($BK364&lt;&gt;Constants!$B$12,NOT($BY364)),"",IF(OR(NOT($AW364),NOT($AX364)),0,MIN(Constants!$B$18,(Constants!$B$29*$AZ364+Constants!$B$30*$BA364)*IF($AY364,1,MAX(0,MIN(1,(Constants!$B$20-W364)/Constants!$B$20))))))</f>
        <v/>
      </c>
      <c r="CF364" s="117" t="str">
        <f aca="false">IF(CE364="","",CE364*BZ364)</f>
        <v/>
      </c>
      <c r="CG364" s="122" t="str">
        <f aca="false">IF(OR($BK364&lt;&gt;Constants!$B$12,NOT($BY364)),"",CB364+CD364+CF364)</f>
        <v/>
      </c>
      <c r="CH364" s="119" t="n">
        <f aca="false">IF(OR(BN364="",BX364=""),TRUE(),BN364&lt;&gt;BX364)</f>
        <v>1</v>
      </c>
      <c r="CI364" s="117" t="str">
        <f aca="false">IF(OR($BK364&lt;&gt;Constants!$B$12,$BB364&lt;&gt;TRUE(),NOT($CH364)),"",IF(NOT($BE364),TRUE(),IF($BG364="","",$BG364)))</f>
        <v/>
      </c>
      <c r="CJ364" s="120" t="n">
        <f aca="false">IF(CI364="",FALSE(),IF(NOT($BE364),TRUE(),IF($BG364,ISNUMBER(AG364),ISNUMBER(AF364))))</f>
        <v>0</v>
      </c>
      <c r="CK364" s="121" t="str">
        <f aca="false">IF(CJ364,IF($AJ364,1,Constants!$B$22)*POWER(Constants!$B$23,MAX($BC364,0))*POWER(Constants!$B$24,MAX($BD364,0)),"")</f>
        <v/>
      </c>
      <c r="CL364" s="117" t="str">
        <f aca="false">IF(OR($BK364&lt;&gt;Constants!$B$12,NOT($CJ364)),"",IF(NOT($BE364),0,Constants!$B$19*IF($BG364,1,MAX(0,MIN(1,(Constants!$B$20-AF364)/Constants!$B$20)))))</f>
        <v/>
      </c>
      <c r="CM364" s="117" t="str">
        <f aca="false">IF(CL364="","",CL364*IF($BF364,1,Constants!$B$25)*CK364)</f>
        <v/>
      </c>
      <c r="CN364" s="117" t="str">
        <f aca="false">IF(OR($BK364&lt;&gt;Constants!$B$12,NOT($CJ364)),"",IF(NOT($BE364),0,IF(NOT($BG364),0,MAX(0,Constants!$B$21*(1-ABS(AG364-$BM364)/$BM364)))))</f>
        <v/>
      </c>
      <c r="CO364" s="117" t="str">
        <f aca="false">IF(CN364="","",CN364*CK364)</f>
        <v/>
      </c>
      <c r="CP364" s="117" t="str">
        <f aca="false">IF(OR($BK364&lt;&gt;Constants!$B$12,NOT($CJ364)),"",IF(OR(NOT($BE364),NOT($BF364)),0,MIN(Constants!$B$18,(Constants!$B$29*$BH364+Constants!$B$30*$BI364)*IF($BG364,1,MAX(0,MIN(1,(Constants!$B$20-AF364)/Constants!$B$20))))))</f>
        <v/>
      </c>
      <c r="CQ364" s="117" t="str">
        <f aca="false">IF(CP364="","",CP364*CK364)</f>
        <v/>
      </c>
      <c r="CR364" s="122" t="str">
        <f aca="false">IF(OR($BK364&lt;&gt;Constants!$B$12,NOT($CJ364)),"",CM364+CO364+CQ364)</f>
        <v/>
      </c>
      <c r="CS364" s="116" t="str">
        <f aca="false">IF(OR($BK364&lt;&gt;Constants!$B$12,ISBLANK($C364)),"",BW364)</f>
        <v/>
      </c>
      <c r="CT364" s="117" t="str">
        <f aca="false">IF(OR($BK364&lt;&gt;Constants!$B$12,ISBLANK($C364)),"",CG364)</f>
        <v/>
      </c>
      <c r="CU364" s="118" t="str">
        <f aca="false">IF(OR($BK364&lt;&gt;Constants!$B$12,ISBLANK($C364)),"",CR364)</f>
        <v/>
      </c>
      <c r="CV364" s="117" t="str">
        <f aca="false">IF(OR($BK364&lt;&gt;Constants!$B$12,ISBLANK($C364)),"",IF(COUNT(CS364:CU364)=0,0,MAX(CS364:CU364)))</f>
        <v/>
      </c>
      <c r="CW364" s="117" t="str">
        <f aca="false">IF($BK364&lt;&gt;Constants!$B$12,"",CV364)</f>
        <v/>
      </c>
      <c r="CX364" s="117" t="str">
        <f aca="false">IF(ISNUMBER(CW364), RANK(CW364,$CW$11:$CW$510), "")</f>
        <v/>
      </c>
      <c r="CY364" s="116" t="str">
        <f aca="false">IF(OR($BK364&lt;&gt;Constants!$B$12,ISBLANK($C364)),"",MAX(BT364,CD364,CO364))</f>
        <v/>
      </c>
      <c r="CZ364" s="117" t="str">
        <f aca="false">IF(ISNUMBER(CY364), RANK(CY364,CY$11:CY$510), "")</f>
        <v/>
      </c>
      <c r="DA364" s="117" t="str">
        <f aca="false">IF(OR($BK364&lt;&gt;Constants!$B$12,ISBLANK($C364)),"",MAX(AM364,AU364,IF($CH364,BC364,0)))</f>
        <v/>
      </c>
      <c r="DB364" s="117" t="str">
        <f aca="false">IF(ISNUMBER(DA364), RANK(DA364,DA$11:DA$510,1), "")</f>
        <v/>
      </c>
      <c r="DC364" s="117" t="str">
        <f aca="false">IF(OR($BK364&lt;&gt;Constants!$B$12,ISBLANK($C364)),"",MAX(BV364,CF364,CQ364))</f>
        <v/>
      </c>
      <c r="DD364" s="117" t="str">
        <f aca="false">IF(ISNUMBER(DC364),RANK(DC364,DC$11:DC$510),"")</f>
        <v/>
      </c>
      <c r="DE364" s="123" t="str">
        <f aca="false">IFERROR(IF(OR($BK364&lt;&gt;Constants!$B$12, ISBLANK($C364)),"",LARGE(CS364:CU364,2)), 0)</f>
        <v/>
      </c>
      <c r="DF364" s="118" t="str">
        <f aca="false">IF(ISNUMBER(DE364), RANK(DE364,DE$11:DE$510), "")</f>
        <v/>
      </c>
      <c r="DG364" s="117" t="str">
        <f aca="false">IF(ISBLANK($C364),"",IF(BK364=Constants!$B$12,RANK($CX364, $CX$11:$CX$510, 1)+
SUMPRODUCT(--($CX$11:$CX$510=$CX364),--($CZ364&gt;$CZ$11:$CZ$510))+
SUMPRODUCT(--($CX$11:$CX$510=$CX364),--($CZ364=$CZ$11:$CZ$510),--($DB364&gt;$DB$11:$DB$510))+
SUMPRODUCT(--($CX$11:$CX$510=$CX364),--($CZ364=$CZ$11:$CZ$510),--($DB364=$DB$11:$DB$510), --($DD364&gt;$DD$11:$DD$510))+
SUMPRODUCT(--($CX$11:$CX$510=$CX364),--($CZ364=$CZ$11:$CZ$510),--($DB364=$DB$11:$DB$510), --($DD364=$DD$11:$DD$510), --($DF364&gt;$DF$11:$DF$510))
,BK364)
)</f>
        <v/>
      </c>
      <c r="DH364" s="117" t="str">
        <f aca="false">IF(ISBLANK(C364),"",IF(BK364&lt;&gt;Constants!$B$12, BK364, CX364-DG364))</f>
        <v/>
      </c>
      <c r="DI364" s="118"/>
      <c r="DJ364" s="124"/>
      <c r="DK364" s="125" t="str">
        <f aca="false">IF(ISBLANK($C364),"",IF($BK364=Constants!$B$13,$BM364,""))</f>
        <v/>
      </c>
      <c r="DL364" s="124" t="str">
        <f aca="false">IF(ISBLANK($C364),"",IF($BK364&lt;&gt;Constants!$B$12,"",IF(COUNT($CS364:$CU364)=0,"",MATCH($CV364,$CS364:$CU364,0))))</f>
        <v/>
      </c>
      <c r="DM364" s="126" t="str">
        <f aca="false">IF(ISNUMBER($DL364),CHOOSE($DL364,$BR364,$CB364,$CM364),"")</f>
        <v/>
      </c>
      <c r="DN364" s="126" t="str">
        <f aca="false">IF(ISNUMBER($DL364),CHOOSE($DL364,$BT364,$CD364,$CO364),"")</f>
        <v/>
      </c>
      <c r="DO364" s="126" t="str">
        <f aca="false">IF(ISNUMBER($DL364),CHOOSE($DL364,$BV364,$CF364,$CQ364),"")</f>
        <v/>
      </c>
      <c r="DP364" s="127" t="str">
        <f aca="false">IF(ISBLANK(C364),"",IF(BK364&lt;&gt;Constants!$B$12, BK364 ,CW364))</f>
        <v/>
      </c>
      <c r="DQ364" s="128" t="str">
        <f aca="false">IF(ISBLANK($C364),"",IF($BK364&lt;&gt;Constants!$B$12,$BK364,$BL364))</f>
        <v/>
      </c>
      <c r="DR364" s="128" t="str">
        <f aca="false">IF(ISBLANK(C364),"",DH364)</f>
        <v/>
      </c>
      <c r="DS364" s="128" t="str">
        <f aca="false">IF(ISBLANK(C364),"",DG364)</f>
        <v/>
      </c>
      <c r="DT364" s="129" t="str">
        <f aca="false">IF(ISBLANK(C364),
  "",
IF(DS364=Constants!$B$9,COUNTA($C$11:$C510)+2,IF(DS364=Constants!$B$10,COUNTA($C$11:$C510)+1,IF(DS364=Constants!$B$11,COUNTA($C$11:$C510),DS364))))</f>
        <v/>
      </c>
      <c r="DU364" s="3"/>
      <c r="DV364" s="130" t="n">
        <f aca="false">IF(OR(ISNUMBER(DS364),DS364="DQ",DS364="P",DS364="NS"),
    1,
    0
)</f>
        <v>0</v>
      </c>
      <c r="DW364" s="130" t="n">
        <v>354</v>
      </c>
      <c r="DX364" s="130" t="str">
        <f aca="false">IF(ISBLANK($C364),"",IF(ISNUMBER(DT364),DT364+ROW($B364)/1000,""))</f>
        <v/>
      </c>
      <c r="DY364" s="130" t="str">
        <f aca="false">IF(ISNUMBER(DX364), RANK(DX364,DX$11:DX$510,1), "")</f>
        <v/>
      </c>
      <c r="DZ364" s="130" t="str">
        <f aca="false">IF(ISBLANK($C364),
    "",
    $B364
)</f>
        <v/>
      </c>
      <c r="EA364" s="130" t="str">
        <f aca="false">IF(ISBLANK($C364),
    "",
    $C364
)</f>
        <v/>
      </c>
      <c r="EB364" s="130" t="str">
        <f aca="false">IF(ISBLANK($C364),
    "",
    $D364
)</f>
        <v/>
      </c>
      <c r="EC364" s="130" t="str">
        <f aca="false">IF(ISBLANK($C364),"",$DQ364)</f>
        <v/>
      </c>
      <c r="ED364" s="131" t="str">
        <f aca="false">DP364</f>
        <v/>
      </c>
      <c r="EE364" s="130" t="str">
        <f aca="false">IF(ISBLANK($C364),
    "",
    DS364
)</f>
        <v/>
      </c>
      <c r="EF364" s="132" t="str">
        <f aca="false">IF(DW364&gt;DV$10,
    "",
    VLOOKUP(DW364,DY$11:EE862,7,FALSE())
)</f>
        <v/>
      </c>
      <c r="EG364" s="133" t="str">
        <f aca="false">IF(DW364&gt;DV$10,
    "",
    VLOOKUP(DW364,DY$11:EE862,2,FALSE())
)</f>
        <v/>
      </c>
      <c r="EH364" s="133" t="str">
        <f aca="false">IF(DW364&gt;DV$10,
    "",
    VLOOKUP(DW364,DY$11:EE862,3,FALSE())
)</f>
        <v/>
      </c>
      <c r="EI364" s="133" t="str">
        <f aca="false">IF(DW364&gt;DV$10,
    "",
    VLOOKUP(DW364,DY$11:EE862,4,FALSE())
)</f>
        <v/>
      </c>
      <c r="EJ364" s="134" t="str">
        <f aca="false">IF(DW364&gt;DV$10,
    "",
    VLOOKUP(DW364,DY$11:EE862,6,FALSE())
)</f>
        <v/>
      </c>
      <c r="EK364" s="59"/>
    </row>
    <row r="365" customFormat="false" ht="15.75" hidden="false" customHeight="false" outlineLevel="0" collapsed="false">
      <c r="A365" s="3"/>
      <c r="B365" s="155"/>
      <c r="C365" s="156"/>
      <c r="D365" s="96"/>
      <c r="E365" s="157"/>
      <c r="F365" s="148"/>
      <c r="G365" s="148"/>
      <c r="H365" s="149"/>
      <c r="I365" s="150"/>
      <c r="J365" s="151"/>
      <c r="K365" s="151"/>
      <c r="L365" s="151"/>
      <c r="M365" s="151"/>
      <c r="N365" s="152"/>
      <c r="O365" s="103"/>
      <c r="P365" s="148"/>
      <c r="Q365" s="149"/>
      <c r="R365" s="150"/>
      <c r="S365" s="151"/>
      <c r="T365" s="151"/>
      <c r="U365" s="151"/>
      <c r="V365" s="151"/>
      <c r="W365" s="152"/>
      <c r="X365" s="103"/>
      <c r="Y365" s="148"/>
      <c r="Z365" s="149"/>
      <c r="AA365" s="150"/>
      <c r="AB365" s="151"/>
      <c r="AC365" s="151"/>
      <c r="AD365" s="151"/>
      <c r="AE365" s="151"/>
      <c r="AF365" s="152"/>
      <c r="AG365" s="104"/>
      <c r="AH365" s="150"/>
      <c r="AI365" s="73"/>
      <c r="AJ365" s="73" t="str">
        <f aca="false">IF(ISBLANK($C365),
  "",
IF(E365=Constants!$B$7,
  TRUE(),
IF(E365=Constants!$B$8,
  FALSE(),
  TRUE()
)))</f>
        <v/>
      </c>
      <c r="AK365" s="74" t="str">
        <f aca="false">IF(ISBLANK($C365),"",IF(F365=Constants!$B$8,FALSE(),TRUE()))</f>
        <v/>
      </c>
      <c r="AL365" s="74" t="str">
        <f aca="false">IF(ISBLANK($C365),"",COUNTA($G365:$O365)&gt;0)</f>
        <v/>
      </c>
      <c r="AM365" s="74" t="str">
        <f aca="false">IF(OR(ISBLANK($C365),$AL365&lt;&gt;TRUE()),"",IF(ISBLANK(G365),Constants!$B$27,MAX(0,G365)))</f>
        <v/>
      </c>
      <c r="AN365" s="74" t="str">
        <f aca="false">IF(OR(ISBLANK($C365),$AL365&lt;&gt;TRUE()),"",IF(ISBLANK(H365),Constants!$B$28,MAX(0,H365)))</f>
        <v/>
      </c>
      <c r="AO365" s="74" t="str">
        <f aca="false">IF(OR(ISBLANK($C365),$AL365&lt;&gt;TRUE()),"",IF(J365=Constants!$B$7,TRUE(),IF(J365=Constants!$B$8,FALSE(),TRUE())))</f>
        <v/>
      </c>
      <c r="AP365" s="74" t="str">
        <f aca="false">IF(OR(ISBLANK($C365),$AL365&lt;&gt;TRUE()),"",IF(I365=Constants!$B$7,TRUE(),IF(I365=Constants!$B$8,FALSE(),TRUE())))</f>
        <v/>
      </c>
      <c r="AQ365" s="74" t="str">
        <f aca="false">IF(OR(ISBLANK($C365),$AL365&lt;&gt;TRUE()),"",IF(K365=Constants!$B$33,TRUE(),IF(K365=Constants!$B$34,FALSE(),IF(AND(ISNUMBER(O365),OR(ISBLANK(N365),N365=0)),TRUE(),IF(AND(ISBLANK(O365),ISNUMBER(N365),N365&lt;&gt;0),FALSE(),"")))))</f>
        <v/>
      </c>
      <c r="AR365" s="74" t="str">
        <f aca="false">IF(OR(ISBLANK($C365),$AL365&lt;&gt;TRUE()),"",IF(ISBLANK(L365),Constants!$B$35,MAX(0,MIN(Constants!$B$31,L365))))</f>
        <v/>
      </c>
      <c r="AS365" s="74" t="str">
        <f aca="false">IF(OR(ISBLANK($C365),$AL365&lt;&gt;TRUE()),"",IF(ISBLANK(M365),Constants!$B$35,MAX(0,MIN(Constants!$B$32,M365))))</f>
        <v/>
      </c>
      <c r="AT365" s="74" t="str">
        <f aca="false">IF(ISBLANK($C365),"",COUNTA($P365:$X365)&gt;0)</f>
        <v/>
      </c>
      <c r="AU365" s="74" t="str">
        <f aca="false">IF(OR(ISBLANK($C365),$AT365&lt;&gt;TRUE()),"",IF(ISBLANK(P365),Constants!$B$27,MAX(0,P365)))</f>
        <v/>
      </c>
      <c r="AV365" s="74" t="str">
        <f aca="false">IF(OR(ISBLANK($C365),$AT365&lt;&gt;TRUE()),"",IF(ISBLANK(Q365),Constants!$B$28,MAX(0,Q365)))</f>
        <v/>
      </c>
      <c r="AW365" s="74" t="str">
        <f aca="false">IF(OR(ISBLANK($C365),$AT365&lt;&gt;TRUE()),"",IF(S365=Constants!$B$7,TRUE(),IF(S365=Constants!$B$8,FALSE(),TRUE())))</f>
        <v/>
      </c>
      <c r="AX365" s="74" t="str">
        <f aca="false">IF(OR(ISBLANK($C365),$AT365&lt;&gt;TRUE()),"",IF(R365=Constants!$B$7,TRUE(),IF(R365=Constants!$B$8,FALSE(),TRUE())))</f>
        <v/>
      </c>
      <c r="AY365" s="74" t="str">
        <f aca="false">IF(OR(ISBLANK($C365),$AT365&lt;&gt;TRUE()),"",IF(T365=Constants!$B$33,TRUE(),IF(T365=Constants!$B$34,FALSE(),IF(AND(ISNUMBER(X365),OR(ISBLANK(W365),W365=0)),TRUE(),IF(AND(ISBLANK(X365),ISNUMBER(W365),W365&lt;&gt;0),FALSE(),"")))))</f>
        <v/>
      </c>
      <c r="AZ365" s="74" t="str">
        <f aca="false">IF(OR(ISBLANK($C365),$AT365&lt;&gt;TRUE()),"",IF(ISBLANK(U365),Constants!$B$35,MAX(0,MIN(Constants!$B$31,U365))))</f>
        <v/>
      </c>
      <c r="BA365" s="74" t="str">
        <f aca="false">IF(OR(ISBLANK($C365),$AT365&lt;&gt;TRUE()),"",IF(ISBLANK(V365),Constants!$B$35,MAX(0,MIN(Constants!$B$32,V365))))</f>
        <v/>
      </c>
      <c r="BB365" s="74" t="str">
        <f aca="false">IF(ISBLANK($C365),"",COUNTA($Y365:$AG365)&gt;0)</f>
        <v/>
      </c>
      <c r="BC365" s="74" t="str">
        <f aca="false">IF(OR(ISBLANK($C365),$BB365&lt;&gt;TRUE()),"",IF(ISBLANK(Y365),Constants!$B$27,MAX(0,Y365)))</f>
        <v/>
      </c>
      <c r="BD365" s="74" t="str">
        <f aca="false">IF(OR(ISBLANK($C365),$BB365&lt;&gt;TRUE()),"",IF(ISBLANK(Z365),Constants!$B$28,MAX(0,Z365)))</f>
        <v/>
      </c>
      <c r="BE365" s="74" t="str">
        <f aca="false">IF(OR(ISBLANK($C365),$BB365&lt;&gt;TRUE()),"",IF(AB365=Constants!$B$7,TRUE(),IF(AB365=Constants!$B$8,FALSE(),TRUE())))</f>
        <v/>
      </c>
      <c r="BF365" s="74" t="str">
        <f aca="false">IF(OR(ISBLANK($C365),$BB365&lt;&gt;TRUE()),"",IF(AA365=Constants!$B$7,TRUE(),IF(AA365=Constants!$B$8,FALSE(),TRUE())))</f>
        <v/>
      </c>
      <c r="BG365" s="74" t="str">
        <f aca="false">IF(OR(ISBLANK($C365),$BB365&lt;&gt;TRUE()),"",IF(AC365=Constants!$B$33,TRUE(),IF(AC365=Constants!$B$34,FALSE(),IF(AND(ISNUMBER(AG365),OR(ISBLANK(AF365),AF365=0)),TRUE(),IF(AND(ISBLANK(AG365),ISNUMBER(AF365),AF365&lt;&gt;0),FALSE(),"")))))</f>
        <v/>
      </c>
      <c r="BH365" s="74" t="str">
        <f aca="false">IF(OR(ISBLANK($C365),$BB365&lt;&gt;TRUE()),"",IF(ISBLANK(AD365),Constants!$B$35,MAX(0,MIN(Constants!$B$31,AD365))))</f>
        <v/>
      </c>
      <c r="BI365" s="74" t="str">
        <f aca="false">IF(OR(ISBLANK($C365),$BB365&lt;&gt;TRUE()),"",IF(ISBLANK(AE365),Constants!$B$35,MAX(0,MIN(Constants!$B$32,AE365))))</f>
        <v/>
      </c>
      <c r="BJ365" s="75" t="str">
        <f aca="false">IF(ISBLANK($C365),
  "",
IF(AH365=Constants!$B$7,
  TRUE(),
IF(AH365=Constants!$B$8,
  FALSE(),
  FALSE()
)))</f>
        <v/>
      </c>
      <c r="BK365" s="74" t="str">
        <f aca="false">IF(ISBLANK($C365),"",IF($BJ365,Constants!$B$9,IF(COUNTA($E365:$AH365)=0,Constants!$B$10,IF(NOT($AK365),Constants!$B$11,IF(AND(NOT(ISNUMBER($BM365)),COUNTA($O365,$X365,$AG365)&gt;0),Constants!$B$13,Constants!$B$12)))))</f>
        <v/>
      </c>
      <c r="BL365" s="74" t="str">
        <f aca="false">IF(ISBLANK($C365),"",IF($BK365&lt;&gt;Constants!$B$12,$BK365,Constants!$B$4))</f>
        <v/>
      </c>
      <c r="BM365" s="73" t="str">
        <f aca="false">IF(OR(ISBLANK($D$8), NOT(ISNUMBER($D$8))), Constants!$B$17,$D$8)</f>
        <v>ERROR: Set Target Time in cell D8</v>
      </c>
      <c r="BN365" s="73" t="str">
        <f aca="false">IF(OR($BK365&lt;&gt;Constants!$B$12,$AL365&lt;&gt;TRUE()),"",IF(NOT($AO365),TRUE(),IF($AQ365="","",$AQ365)))</f>
        <v/>
      </c>
      <c r="BO365" s="74" t="b">
        <f aca="false">IF(BN365="",FALSE(),IF(NOT($AO365),TRUE(),IF($AQ365,ISNUMBER(O365),ISNUMBER(N365))))</f>
        <v>0</v>
      </c>
      <c r="BP365" s="76" t="str">
        <f aca="false">IF(BO365,IF($AJ365,1,Constants!$B$22)*POWER(Constants!$B$23,MAX($AM365,0))*POWER(Constants!$B$24,MAX($AN365,0)),"")</f>
        <v/>
      </c>
      <c r="BQ365" s="74" t="str">
        <f aca="false">IF(OR($BK365&lt;&gt;Constants!$B$12,NOT($BO365)),"",IF(NOT($AO365),0,Constants!$B$19*IF($AQ365,1,MAX(0,MIN(1,(Constants!$B$20-N365)/Constants!$B$20)))))</f>
        <v/>
      </c>
      <c r="BR365" s="74" t="str">
        <f aca="false">IF(BQ365="","",BQ365*IF($AP365,1,Constants!$B$25)*BP365)</f>
        <v/>
      </c>
      <c r="BS365" s="74" t="str">
        <f aca="false">IF(OR($BK365&lt;&gt;Constants!$B$12,NOT($BO365)),"",IF(NOT($AO365),0,IF(NOT($AQ365),0,MAX(0,Constants!$B$21*(1-ABS(O365-$BM365)/$BM365)))))</f>
        <v/>
      </c>
      <c r="BT365" s="74" t="str">
        <f aca="false">IF(BS365="","",BS365*BP365)</f>
        <v/>
      </c>
      <c r="BU365" s="74" t="str">
        <f aca="false">IF(OR($BK365&lt;&gt;Constants!$B$12,NOT($BO365)),"",IF(OR(NOT($AO365),NOT($AP365)),0,MIN(Constants!$B$18,(Constants!$B$29*$AR365+Constants!$B$30*$AS365)*IF($AQ365,1,MAX(0,MIN(1,(Constants!$B$20-N365)/Constants!$B$20))))))</f>
        <v/>
      </c>
      <c r="BV365" s="74" t="str">
        <f aca="false">IF(BU365="","",BU365*BP365)</f>
        <v/>
      </c>
      <c r="BW365" s="75" t="str">
        <f aca="false">IF(OR($BK365&lt;&gt;Constants!$B$12,NOT($BO365)),"",BR365+BT365+BV365)</f>
        <v/>
      </c>
      <c r="BX365" s="73" t="str">
        <f aca="false">IF(OR($BK365&lt;&gt;Constants!$B$12,$AT365&lt;&gt;TRUE()),"",IF(NOT($AW365),TRUE(),IF($AY365="","",$AY365)))</f>
        <v/>
      </c>
      <c r="BY365" s="74" t="b">
        <f aca="false">IF(BX365="",FALSE(),IF(NOT($AW365),TRUE(),IF($AY365,ISNUMBER(X365),ISNUMBER(W365))))</f>
        <v>0</v>
      </c>
      <c r="BZ365" s="76" t="str">
        <f aca="false">IF(BY365,IF($AJ365,1,Constants!$B$22)*POWER(Constants!$B$23,MAX($AU365,0))*POWER(Constants!$B$24,MAX($AV365,0)),"")</f>
        <v/>
      </c>
      <c r="CA365" s="74" t="str">
        <f aca="false">IF(OR($BK365&lt;&gt;Constants!$B$12,NOT($BY365)),"",IF(NOT($AW365),0,Constants!$B$19*IF($AY365,1,MAX(0,MIN(1,(Constants!$B$20-W365)/Constants!$B$20)))))</f>
        <v/>
      </c>
      <c r="CB365" s="74" t="str">
        <f aca="false">IF(CA365="","",CA365*IF($AX365,1,Constants!$B$25)*BZ365)</f>
        <v/>
      </c>
      <c r="CC365" s="74" t="str">
        <f aca="false">IF(OR($BK365&lt;&gt;Constants!$B$12,NOT($BY365)),"",IF(NOT($AW365),0,IF(NOT($AY365),0,MAX(0,Constants!$B$21*(1-ABS(X365-$BM365)/$BM365)))))</f>
        <v/>
      </c>
      <c r="CD365" s="74" t="str">
        <f aca="false">IF(CC365="","",CC365*BZ365)</f>
        <v/>
      </c>
      <c r="CE365" s="74" t="str">
        <f aca="false">IF(OR($BK365&lt;&gt;Constants!$B$12,NOT($BY365)),"",IF(OR(NOT($AW365),NOT($AX365)),0,MIN(Constants!$B$18,(Constants!$B$29*$AZ365+Constants!$B$30*$BA365)*IF($AY365,1,MAX(0,MIN(1,(Constants!$B$20-W365)/Constants!$B$20))))))</f>
        <v/>
      </c>
      <c r="CF365" s="74" t="str">
        <f aca="false">IF(CE365="","",CE365*BZ365)</f>
        <v/>
      </c>
      <c r="CG365" s="75" t="str">
        <f aca="false">IF(OR($BK365&lt;&gt;Constants!$B$12,NOT($BY365)),"",CB365+CD365+CF365)</f>
        <v/>
      </c>
      <c r="CH365" s="73" t="b">
        <f aca="false">IF(OR(BN365="",BX365=""),TRUE(),BN365&lt;&gt;BX365)</f>
        <v>1</v>
      </c>
      <c r="CI365" s="74" t="str">
        <f aca="false">IF(OR($BK365&lt;&gt;Constants!$B$12,$BB365&lt;&gt;TRUE(),NOT($CH365)),"",IF(NOT($BE365),TRUE(),IF($BG365="","",$BG365)))</f>
        <v/>
      </c>
      <c r="CJ365" s="74" t="b">
        <f aca="false">IF(CI365="",FALSE(),IF(NOT($BE365),TRUE(),IF($BG365,ISNUMBER(AG365),ISNUMBER(AF365))))</f>
        <v>0</v>
      </c>
      <c r="CK365" s="76" t="str">
        <f aca="false">IF(CJ365,IF($AJ365,1,Constants!$B$22)*POWER(Constants!$B$23,MAX($BC365,0))*POWER(Constants!$B$24,MAX($BD365,0)),"")</f>
        <v/>
      </c>
      <c r="CL365" s="74" t="str">
        <f aca="false">IF(OR($BK365&lt;&gt;Constants!$B$12,NOT($CJ365)),"",IF(NOT($BE365),0,Constants!$B$19*IF($BG365,1,MAX(0,MIN(1,(Constants!$B$20-AF365)/Constants!$B$20)))))</f>
        <v/>
      </c>
      <c r="CM365" s="74" t="str">
        <f aca="false">IF(CL365="","",CL365*IF($BF365,1,Constants!$B$25)*CK365)</f>
        <v/>
      </c>
      <c r="CN365" s="74" t="str">
        <f aca="false">IF(OR($BK365&lt;&gt;Constants!$B$12,NOT($CJ365)),"",IF(NOT($BE365),0,IF(NOT($BG365),0,MAX(0,Constants!$B$21*(1-ABS(AG365-$BM365)/$BM365)))))</f>
        <v/>
      </c>
      <c r="CO365" s="74" t="str">
        <f aca="false">IF(CN365="","",CN365*CK365)</f>
        <v/>
      </c>
      <c r="CP365" s="74" t="str">
        <f aca="false">IF(OR($BK365&lt;&gt;Constants!$B$12,NOT($CJ365)),"",IF(OR(NOT($BE365),NOT($BF365)),0,MIN(Constants!$B$18,(Constants!$B$29*$BH365+Constants!$B$30*$BI365)*IF($BG365,1,MAX(0,MIN(1,(Constants!$B$20-AF365)/Constants!$B$20))))))</f>
        <v/>
      </c>
      <c r="CQ365" s="74" t="str">
        <f aca="false">IF(CP365="","",CP365*CK365)</f>
        <v/>
      </c>
      <c r="CR365" s="75" t="str">
        <f aca="false">IF(OR($BK365&lt;&gt;Constants!$B$12,NOT($CJ365)),"",CM365+CO365+CQ365)</f>
        <v/>
      </c>
      <c r="CS365" s="73" t="str">
        <f aca="false">IF(OR($BK365&lt;&gt;Constants!$B$12,ISBLANK($C365)),"",BW365)</f>
        <v/>
      </c>
      <c r="CT365" s="74" t="str">
        <f aca="false">IF(OR($BK365&lt;&gt;Constants!$B$12,ISBLANK($C365)),"",CG365)</f>
        <v/>
      </c>
      <c r="CU365" s="75" t="str">
        <f aca="false">IF(OR($BK365&lt;&gt;Constants!$B$12,ISBLANK($C365)),"",CR365)</f>
        <v/>
      </c>
      <c r="CV365" s="74" t="str">
        <f aca="false">IF(OR($BK365&lt;&gt;Constants!$B$12,ISBLANK($C365)),"",IF(COUNT(CS365:CU365)=0,0,MAX(CS365:CU365)))</f>
        <v/>
      </c>
      <c r="CW365" s="74" t="str">
        <f aca="false">IF($BK365&lt;&gt;Constants!$B$12,"",CV365)</f>
        <v/>
      </c>
      <c r="CX365" s="74" t="str">
        <f aca="false">IF(ISNUMBER(CW365), RANK(CW365,$CW$11:$CW$510), "")</f>
        <v/>
      </c>
      <c r="CY365" s="73" t="str">
        <f aca="false">IF(OR($BK365&lt;&gt;Constants!$B$12,ISBLANK($C365)),"",MAX(BT365,CD365,CO365))</f>
        <v/>
      </c>
      <c r="CZ365" s="74" t="str">
        <f aca="false">IF(ISNUMBER(CY365), RANK(CY365,CY$11:CY$510), "")</f>
        <v/>
      </c>
      <c r="DA365" s="74" t="str">
        <f aca="false">IF(OR($BK365&lt;&gt;Constants!$B$12,ISBLANK($C365)),"",MAX(AM365,AU365,IF($CH365,BC365,0)))</f>
        <v/>
      </c>
      <c r="DB365" s="74" t="str">
        <f aca="false">IF(ISNUMBER(DA365), RANK(DA365,DA$11:DA$510,1), "")</f>
        <v/>
      </c>
      <c r="DC365" s="74" t="str">
        <f aca="false">IF(OR($BK365&lt;&gt;Constants!$B$12,ISBLANK($C365)),"",MAX(BV365,CF365,CQ365))</f>
        <v/>
      </c>
      <c r="DD365" s="74" t="str">
        <f aca="false">IF(ISNUMBER(DC365),RANK(DC365,DC$11:DC$510),"")</f>
        <v/>
      </c>
      <c r="DE365" s="77" t="str">
        <f aca="false">IFERROR(IF(OR($BK365&lt;&gt;Constants!$B$12, ISBLANK($C365)),"",LARGE(CS365:CU365,2)), 0)</f>
        <v/>
      </c>
      <c r="DF365" s="75" t="str">
        <f aca="false">IF(ISNUMBER(DE365), RANK(DE365,DE$11:DE$510), "")</f>
        <v/>
      </c>
      <c r="DG365" s="74" t="str">
        <f aca="false">IF(ISBLANK($C365),"",IF(BK365=Constants!$B$12,RANK($CX365, $CX$11:$CX$510, 1)+
SUMPRODUCT(--($CX$11:$CX$510=$CX365),--($CZ365&gt;$CZ$11:$CZ$510))+
SUMPRODUCT(--($CX$11:$CX$510=$CX365),--($CZ365=$CZ$11:$CZ$510),--($DB365&gt;$DB$11:$DB$510))+
SUMPRODUCT(--($CX$11:$CX$510=$CX365),--($CZ365=$CZ$11:$CZ$510),--($DB365=$DB$11:$DB$510), --($DD365&gt;$DD$11:$DD$510))+
SUMPRODUCT(--($CX$11:$CX$510=$CX365),--($CZ365=$CZ$11:$CZ$510),--($DB365=$DB$11:$DB$510), --($DD365=$DD$11:$DD$510), --($DF365&gt;$DF$11:$DF$510))
,BK365)
)</f>
        <v/>
      </c>
      <c r="DH365" s="74" t="str">
        <f aca="false">IF(ISBLANK(C365),"",IF(BK365&lt;&gt;Constants!$B$12, BK365, CX365-DG365))</f>
        <v/>
      </c>
      <c r="DI365" s="75"/>
      <c r="DJ365" s="78"/>
      <c r="DK365" s="79" t="str">
        <f aca="false">IF(ISBLANK($C365),"",IF($BK365=Constants!$B$13,$BM365,""))</f>
        <v/>
      </c>
      <c r="DL365" s="78" t="str">
        <f aca="false">IF(ISBLANK($C365),"",IF($BK365&lt;&gt;Constants!$B$12,"",IF(COUNT($CS365:$CU365)=0,"",MATCH($CV365,$CS365:$CU365,0))))</f>
        <v/>
      </c>
      <c r="DM365" s="80" t="str">
        <f aca="false">IF(ISNUMBER($DL365),CHOOSE($DL365,$BR365,$CB365,$CM365),"")</f>
        <v/>
      </c>
      <c r="DN365" s="80" t="str">
        <f aca="false">IF(ISNUMBER($DL365),CHOOSE($DL365,$BT365,$CD365,$CO365),"")</f>
        <v/>
      </c>
      <c r="DO365" s="80" t="str">
        <f aca="false">IF(ISNUMBER($DL365),CHOOSE($DL365,$BV365,$CF365,$CQ365),"")</f>
        <v/>
      </c>
      <c r="DP365" s="81" t="str">
        <f aca="false">IF(ISBLANK(C365),"",IF(BK365&lt;&gt;Constants!$B$12, BK365 ,CW365))</f>
        <v/>
      </c>
      <c r="DQ365" s="82" t="str">
        <f aca="false">IF(ISBLANK($C365),"",IF($BK365&lt;&gt;Constants!$B$12,$BK365,$BL365))</f>
        <v/>
      </c>
      <c r="DR365" s="82" t="str">
        <f aca="false">IF(ISBLANK(C365),"",DH365)</f>
        <v/>
      </c>
      <c r="DS365" s="82" t="str">
        <f aca="false">IF(ISBLANK(C365),"",DG365)</f>
        <v/>
      </c>
      <c r="DT365" s="83" t="str">
        <f aca="false">IF(ISBLANK(C365),
  "",
IF(DS365=Constants!$B$9,COUNTA($C$11:$C510)+2,IF(DS365=Constants!$B$10,COUNTA($C$11:$C510)+1,IF(DS365=Constants!$B$11,COUNTA($C$11:$C510),DS365))))</f>
        <v/>
      </c>
      <c r="DU365" s="3"/>
      <c r="DV365" s="84" t="n">
        <f aca="false">IF(OR(ISNUMBER(DS365),DS365="DQ",DS365="P",DS365="NS"),
    1,
    0
)</f>
        <v>0</v>
      </c>
      <c r="DW365" s="84" t="n">
        <v>355</v>
      </c>
      <c r="DX365" s="84" t="str">
        <f aca="false">IF(ISBLANK($C365),"",IF(ISNUMBER(DT365),DT365+ROW($B365)/1000,""))</f>
        <v/>
      </c>
      <c r="DY365" s="84" t="str">
        <f aca="false">IF(ISNUMBER(DX365), RANK(DX365,DX$11:DX$510,1), "")</f>
        <v/>
      </c>
      <c r="DZ365" s="84" t="str">
        <f aca="false">IF(ISBLANK($C365),
    "",
    $B365
)</f>
        <v/>
      </c>
      <c r="EA365" s="84" t="str">
        <f aca="false">IF(ISBLANK($C365),
    "",
    $C365
)</f>
        <v/>
      </c>
      <c r="EB365" s="84" t="str">
        <f aca="false">IF(ISBLANK($C365),
    "",
    $D365
)</f>
        <v/>
      </c>
      <c r="EC365" s="84" t="str">
        <f aca="false">IF(ISBLANK($C365),"",$DQ365)</f>
        <v/>
      </c>
      <c r="ED365" s="86" t="str">
        <f aca="false">DP365</f>
        <v/>
      </c>
      <c r="EE365" s="84" t="str">
        <f aca="false">IF(ISBLANK($C365),
    "",
    DS365
)</f>
        <v/>
      </c>
      <c r="EF365" s="87" t="str">
        <f aca="false">IF(DW365&gt;DV$10,
    "",
    VLOOKUP(DW365,DY$11:EE863,7,FALSE())
)</f>
        <v/>
      </c>
      <c r="EG365" s="88" t="str">
        <f aca="false">IF(DW365&gt;DV$10,
    "",
    VLOOKUP(DW365,DY$11:EE863,2,FALSE())
)</f>
        <v/>
      </c>
      <c r="EH365" s="88" t="str">
        <f aca="false">IF(DW365&gt;DV$10,
    "",
    VLOOKUP(DW365,DY$11:EE863,3,FALSE())
)</f>
        <v/>
      </c>
      <c r="EI365" s="88" t="str">
        <f aca="false">IF(DW365&gt;DV$10,
    "",
    VLOOKUP(DW365,DY$11:EE863,4,FALSE())
)</f>
        <v/>
      </c>
      <c r="EJ365" s="89" t="str">
        <f aca="false">IF(DW365&gt;DV$10,
    "",
    VLOOKUP(DW365,DY$11:EE863,6,FALSE())
)</f>
        <v/>
      </c>
      <c r="EK365" s="59"/>
    </row>
    <row r="366" customFormat="false" ht="15.75" hidden="false" customHeight="false" outlineLevel="0" collapsed="false">
      <c r="A366" s="3"/>
      <c r="B366" s="155"/>
      <c r="C366" s="156"/>
      <c r="D366" s="96"/>
      <c r="E366" s="157"/>
      <c r="F366" s="148"/>
      <c r="G366" s="148"/>
      <c r="H366" s="149"/>
      <c r="I366" s="150"/>
      <c r="J366" s="151"/>
      <c r="K366" s="151"/>
      <c r="L366" s="151"/>
      <c r="M366" s="151"/>
      <c r="N366" s="152"/>
      <c r="O366" s="103"/>
      <c r="P366" s="148"/>
      <c r="Q366" s="149"/>
      <c r="R366" s="150"/>
      <c r="S366" s="151"/>
      <c r="T366" s="151"/>
      <c r="U366" s="151"/>
      <c r="V366" s="151"/>
      <c r="W366" s="152"/>
      <c r="X366" s="103"/>
      <c r="Y366" s="148"/>
      <c r="Z366" s="149"/>
      <c r="AA366" s="150"/>
      <c r="AB366" s="151"/>
      <c r="AC366" s="151"/>
      <c r="AD366" s="151"/>
      <c r="AE366" s="151"/>
      <c r="AF366" s="152"/>
      <c r="AG366" s="104"/>
      <c r="AH366" s="150"/>
      <c r="AI366" s="73"/>
      <c r="AJ366" s="73" t="str">
        <f aca="false">IF(ISBLANK($C366),
  "",
IF(E366=Constants!$B$7,
  TRUE(),
IF(E366=Constants!$B$8,
  FALSE(),
  TRUE()
)))</f>
        <v/>
      </c>
      <c r="AK366" s="74" t="str">
        <f aca="false">IF(ISBLANK($C366),"",IF(F366=Constants!$B$8,FALSE(),TRUE()))</f>
        <v/>
      </c>
      <c r="AL366" s="74" t="str">
        <f aca="false">IF(ISBLANK($C366),"",COUNTA($G366:$O366)&gt;0)</f>
        <v/>
      </c>
      <c r="AM366" s="74" t="str">
        <f aca="false">IF(OR(ISBLANK($C366),$AL366&lt;&gt;TRUE()),"",IF(ISBLANK(G366),Constants!$B$27,MAX(0,G366)))</f>
        <v/>
      </c>
      <c r="AN366" s="74" t="str">
        <f aca="false">IF(OR(ISBLANK($C366),$AL366&lt;&gt;TRUE()),"",IF(ISBLANK(H366),Constants!$B$28,MAX(0,H366)))</f>
        <v/>
      </c>
      <c r="AO366" s="74" t="str">
        <f aca="false">IF(OR(ISBLANK($C366),$AL366&lt;&gt;TRUE()),"",IF(J366=Constants!$B$7,TRUE(),IF(J366=Constants!$B$8,FALSE(),TRUE())))</f>
        <v/>
      </c>
      <c r="AP366" s="74" t="str">
        <f aca="false">IF(OR(ISBLANK($C366),$AL366&lt;&gt;TRUE()),"",IF(I366=Constants!$B$7,TRUE(),IF(I366=Constants!$B$8,FALSE(),TRUE())))</f>
        <v/>
      </c>
      <c r="AQ366" s="74" t="str">
        <f aca="false">IF(OR(ISBLANK($C366),$AL366&lt;&gt;TRUE()),"",IF(K366=Constants!$B$33,TRUE(),IF(K366=Constants!$B$34,FALSE(),IF(AND(ISNUMBER(O366),OR(ISBLANK(N366),N366=0)),TRUE(),IF(AND(ISBLANK(O366),ISNUMBER(N366),N366&lt;&gt;0),FALSE(),"")))))</f>
        <v/>
      </c>
      <c r="AR366" s="74" t="str">
        <f aca="false">IF(OR(ISBLANK($C366),$AL366&lt;&gt;TRUE()),"",IF(ISBLANK(L366),Constants!$B$35,MAX(0,MIN(Constants!$B$31,L366))))</f>
        <v/>
      </c>
      <c r="AS366" s="74" t="str">
        <f aca="false">IF(OR(ISBLANK($C366),$AL366&lt;&gt;TRUE()),"",IF(ISBLANK(M366),Constants!$B$35,MAX(0,MIN(Constants!$B$32,M366))))</f>
        <v/>
      </c>
      <c r="AT366" s="74" t="str">
        <f aca="false">IF(ISBLANK($C366),"",COUNTA($P366:$X366)&gt;0)</f>
        <v/>
      </c>
      <c r="AU366" s="74" t="str">
        <f aca="false">IF(OR(ISBLANK($C366),$AT366&lt;&gt;TRUE()),"",IF(ISBLANK(P366),Constants!$B$27,MAX(0,P366)))</f>
        <v/>
      </c>
      <c r="AV366" s="74" t="str">
        <f aca="false">IF(OR(ISBLANK($C366),$AT366&lt;&gt;TRUE()),"",IF(ISBLANK(Q366),Constants!$B$28,MAX(0,Q366)))</f>
        <v/>
      </c>
      <c r="AW366" s="74" t="str">
        <f aca="false">IF(OR(ISBLANK($C366),$AT366&lt;&gt;TRUE()),"",IF(S366=Constants!$B$7,TRUE(),IF(S366=Constants!$B$8,FALSE(),TRUE())))</f>
        <v/>
      </c>
      <c r="AX366" s="74" t="str">
        <f aca="false">IF(OR(ISBLANK($C366),$AT366&lt;&gt;TRUE()),"",IF(R366=Constants!$B$7,TRUE(),IF(R366=Constants!$B$8,FALSE(),TRUE())))</f>
        <v/>
      </c>
      <c r="AY366" s="74" t="str">
        <f aca="false">IF(OR(ISBLANK($C366),$AT366&lt;&gt;TRUE()),"",IF(T366=Constants!$B$33,TRUE(),IF(T366=Constants!$B$34,FALSE(),IF(AND(ISNUMBER(X366),OR(ISBLANK(W366),W366=0)),TRUE(),IF(AND(ISBLANK(X366),ISNUMBER(W366),W366&lt;&gt;0),FALSE(),"")))))</f>
        <v/>
      </c>
      <c r="AZ366" s="74" t="str">
        <f aca="false">IF(OR(ISBLANK($C366),$AT366&lt;&gt;TRUE()),"",IF(ISBLANK(U366),Constants!$B$35,MAX(0,MIN(Constants!$B$31,U366))))</f>
        <v/>
      </c>
      <c r="BA366" s="74" t="str">
        <f aca="false">IF(OR(ISBLANK($C366),$AT366&lt;&gt;TRUE()),"",IF(ISBLANK(V366),Constants!$B$35,MAX(0,MIN(Constants!$B$32,V366))))</f>
        <v/>
      </c>
      <c r="BB366" s="74" t="str">
        <f aca="false">IF(ISBLANK($C366),"",COUNTA($Y366:$AG366)&gt;0)</f>
        <v/>
      </c>
      <c r="BC366" s="74" t="str">
        <f aca="false">IF(OR(ISBLANK($C366),$BB366&lt;&gt;TRUE()),"",IF(ISBLANK(Y366),Constants!$B$27,MAX(0,Y366)))</f>
        <v/>
      </c>
      <c r="BD366" s="74" t="str">
        <f aca="false">IF(OR(ISBLANK($C366),$BB366&lt;&gt;TRUE()),"",IF(ISBLANK(Z366),Constants!$B$28,MAX(0,Z366)))</f>
        <v/>
      </c>
      <c r="BE366" s="74" t="str">
        <f aca="false">IF(OR(ISBLANK($C366),$BB366&lt;&gt;TRUE()),"",IF(AB366=Constants!$B$7,TRUE(),IF(AB366=Constants!$B$8,FALSE(),TRUE())))</f>
        <v/>
      </c>
      <c r="BF366" s="74" t="str">
        <f aca="false">IF(OR(ISBLANK($C366),$BB366&lt;&gt;TRUE()),"",IF(AA366=Constants!$B$7,TRUE(),IF(AA366=Constants!$B$8,FALSE(),TRUE())))</f>
        <v/>
      </c>
      <c r="BG366" s="74" t="str">
        <f aca="false">IF(OR(ISBLANK($C366),$BB366&lt;&gt;TRUE()),"",IF(AC366=Constants!$B$33,TRUE(),IF(AC366=Constants!$B$34,FALSE(),IF(AND(ISNUMBER(AG366),OR(ISBLANK(AF366),AF366=0)),TRUE(),IF(AND(ISBLANK(AG366),ISNUMBER(AF366),AF366&lt;&gt;0),FALSE(),"")))))</f>
        <v/>
      </c>
      <c r="BH366" s="74" t="str">
        <f aca="false">IF(OR(ISBLANK($C366),$BB366&lt;&gt;TRUE()),"",IF(ISBLANK(AD366),Constants!$B$35,MAX(0,MIN(Constants!$B$31,AD366))))</f>
        <v/>
      </c>
      <c r="BI366" s="74" t="str">
        <f aca="false">IF(OR(ISBLANK($C366),$BB366&lt;&gt;TRUE()),"",IF(ISBLANK(AE366),Constants!$B$35,MAX(0,MIN(Constants!$B$32,AE366))))</f>
        <v/>
      </c>
      <c r="BJ366" s="75" t="str">
        <f aca="false">IF(ISBLANK($C366),
  "",
IF(AH366=Constants!$B$7,
  TRUE(),
IF(AH366=Constants!$B$8,
  FALSE(),
  FALSE()
)))</f>
        <v/>
      </c>
      <c r="BK366" s="74" t="str">
        <f aca="false">IF(ISBLANK($C366),"",IF($BJ366,Constants!$B$9,IF(COUNTA($E366:$AH366)=0,Constants!$B$10,IF(NOT($AK366),Constants!$B$11,IF(AND(NOT(ISNUMBER($BM366)),COUNTA($O366,$X366,$AG366)&gt;0),Constants!$B$13,Constants!$B$12)))))</f>
        <v/>
      </c>
      <c r="BL366" s="74" t="str">
        <f aca="false">IF(ISBLANK($C366),"",IF($BK366&lt;&gt;Constants!$B$12,$BK366,Constants!$B$4))</f>
        <v/>
      </c>
      <c r="BM366" s="73" t="str">
        <f aca="false">IF(OR(ISBLANK($D$8), NOT(ISNUMBER($D$8))), Constants!$B$17,$D$8)</f>
        <v>ERROR: Set Target Time in cell D8</v>
      </c>
      <c r="BN366" s="73" t="str">
        <f aca="false">IF(OR($BK366&lt;&gt;Constants!$B$12,$AL366&lt;&gt;TRUE()),"",IF(NOT($AO366),TRUE(),IF($AQ366="","",$AQ366)))</f>
        <v/>
      </c>
      <c r="BO366" s="74" t="b">
        <f aca="false">IF(BN366="",FALSE(),IF(NOT($AO366),TRUE(),IF($AQ366,ISNUMBER(O366),ISNUMBER(N366))))</f>
        <v>0</v>
      </c>
      <c r="BP366" s="76" t="str">
        <f aca="false">IF(BO366,IF($AJ366,1,Constants!$B$22)*POWER(Constants!$B$23,MAX($AM366,0))*POWER(Constants!$B$24,MAX($AN366,0)),"")</f>
        <v/>
      </c>
      <c r="BQ366" s="74" t="str">
        <f aca="false">IF(OR($BK366&lt;&gt;Constants!$B$12,NOT($BO366)),"",IF(NOT($AO366),0,Constants!$B$19*IF($AQ366,1,MAX(0,MIN(1,(Constants!$B$20-N366)/Constants!$B$20)))))</f>
        <v/>
      </c>
      <c r="BR366" s="74" t="str">
        <f aca="false">IF(BQ366="","",BQ366*IF($AP366,1,Constants!$B$25)*BP366)</f>
        <v/>
      </c>
      <c r="BS366" s="74" t="str">
        <f aca="false">IF(OR($BK366&lt;&gt;Constants!$B$12,NOT($BO366)),"",IF(NOT($AO366),0,IF(NOT($AQ366),0,MAX(0,Constants!$B$21*(1-ABS(O366-$BM366)/$BM366)))))</f>
        <v/>
      </c>
      <c r="BT366" s="74" t="str">
        <f aca="false">IF(BS366="","",BS366*BP366)</f>
        <v/>
      </c>
      <c r="BU366" s="74" t="str">
        <f aca="false">IF(OR($BK366&lt;&gt;Constants!$B$12,NOT($BO366)),"",IF(OR(NOT($AO366),NOT($AP366)),0,MIN(Constants!$B$18,(Constants!$B$29*$AR366+Constants!$B$30*$AS366)*IF($AQ366,1,MAX(0,MIN(1,(Constants!$B$20-N366)/Constants!$B$20))))))</f>
        <v/>
      </c>
      <c r="BV366" s="74" t="str">
        <f aca="false">IF(BU366="","",BU366*BP366)</f>
        <v/>
      </c>
      <c r="BW366" s="75" t="str">
        <f aca="false">IF(OR($BK366&lt;&gt;Constants!$B$12,NOT($BO366)),"",BR366+BT366+BV366)</f>
        <v/>
      </c>
      <c r="BX366" s="73" t="str">
        <f aca="false">IF(OR($BK366&lt;&gt;Constants!$B$12,$AT366&lt;&gt;TRUE()),"",IF(NOT($AW366),TRUE(),IF($AY366="","",$AY366)))</f>
        <v/>
      </c>
      <c r="BY366" s="74" t="b">
        <f aca="false">IF(BX366="",FALSE(),IF(NOT($AW366),TRUE(),IF($AY366,ISNUMBER(X366),ISNUMBER(W366))))</f>
        <v>0</v>
      </c>
      <c r="BZ366" s="76" t="str">
        <f aca="false">IF(BY366,IF($AJ366,1,Constants!$B$22)*POWER(Constants!$B$23,MAX($AU366,0))*POWER(Constants!$B$24,MAX($AV366,0)),"")</f>
        <v/>
      </c>
      <c r="CA366" s="74" t="str">
        <f aca="false">IF(OR($BK366&lt;&gt;Constants!$B$12,NOT($BY366)),"",IF(NOT($AW366),0,Constants!$B$19*IF($AY366,1,MAX(0,MIN(1,(Constants!$B$20-W366)/Constants!$B$20)))))</f>
        <v/>
      </c>
      <c r="CB366" s="74" t="str">
        <f aca="false">IF(CA366="","",CA366*IF($AX366,1,Constants!$B$25)*BZ366)</f>
        <v/>
      </c>
      <c r="CC366" s="74" t="str">
        <f aca="false">IF(OR($BK366&lt;&gt;Constants!$B$12,NOT($BY366)),"",IF(NOT($AW366),0,IF(NOT($AY366),0,MAX(0,Constants!$B$21*(1-ABS(X366-$BM366)/$BM366)))))</f>
        <v/>
      </c>
      <c r="CD366" s="74" t="str">
        <f aca="false">IF(CC366="","",CC366*BZ366)</f>
        <v/>
      </c>
      <c r="CE366" s="74" t="str">
        <f aca="false">IF(OR($BK366&lt;&gt;Constants!$B$12,NOT($BY366)),"",IF(OR(NOT($AW366),NOT($AX366)),0,MIN(Constants!$B$18,(Constants!$B$29*$AZ366+Constants!$B$30*$BA366)*IF($AY366,1,MAX(0,MIN(1,(Constants!$B$20-W366)/Constants!$B$20))))))</f>
        <v/>
      </c>
      <c r="CF366" s="74" t="str">
        <f aca="false">IF(CE366="","",CE366*BZ366)</f>
        <v/>
      </c>
      <c r="CG366" s="75" t="str">
        <f aca="false">IF(OR($BK366&lt;&gt;Constants!$B$12,NOT($BY366)),"",CB366+CD366+CF366)</f>
        <v/>
      </c>
      <c r="CH366" s="73" t="b">
        <f aca="false">IF(OR(BN366="",BX366=""),TRUE(),BN366&lt;&gt;BX366)</f>
        <v>1</v>
      </c>
      <c r="CI366" s="74" t="str">
        <f aca="false">IF(OR($BK366&lt;&gt;Constants!$B$12,$BB366&lt;&gt;TRUE(),NOT($CH366)),"",IF(NOT($BE366),TRUE(),IF($BG366="","",$BG366)))</f>
        <v/>
      </c>
      <c r="CJ366" s="74" t="b">
        <f aca="false">IF(CI366="",FALSE(),IF(NOT($BE366),TRUE(),IF($BG366,ISNUMBER(AG366),ISNUMBER(AF366))))</f>
        <v>0</v>
      </c>
      <c r="CK366" s="76" t="str">
        <f aca="false">IF(CJ366,IF($AJ366,1,Constants!$B$22)*POWER(Constants!$B$23,MAX($BC366,0))*POWER(Constants!$B$24,MAX($BD366,0)),"")</f>
        <v/>
      </c>
      <c r="CL366" s="74" t="str">
        <f aca="false">IF(OR($BK366&lt;&gt;Constants!$B$12,NOT($CJ366)),"",IF(NOT($BE366),0,Constants!$B$19*IF($BG366,1,MAX(0,MIN(1,(Constants!$B$20-AF366)/Constants!$B$20)))))</f>
        <v/>
      </c>
      <c r="CM366" s="74" t="str">
        <f aca="false">IF(CL366="","",CL366*IF($BF366,1,Constants!$B$25)*CK366)</f>
        <v/>
      </c>
      <c r="CN366" s="74" t="str">
        <f aca="false">IF(OR($BK366&lt;&gt;Constants!$B$12,NOT($CJ366)),"",IF(NOT($BE366),0,IF(NOT($BG366),0,MAX(0,Constants!$B$21*(1-ABS(AG366-$BM366)/$BM366)))))</f>
        <v/>
      </c>
      <c r="CO366" s="74" t="str">
        <f aca="false">IF(CN366="","",CN366*CK366)</f>
        <v/>
      </c>
      <c r="CP366" s="74" t="str">
        <f aca="false">IF(OR($BK366&lt;&gt;Constants!$B$12,NOT($CJ366)),"",IF(OR(NOT($BE366),NOT($BF366)),0,MIN(Constants!$B$18,(Constants!$B$29*$BH366+Constants!$B$30*$BI366)*IF($BG366,1,MAX(0,MIN(1,(Constants!$B$20-AF366)/Constants!$B$20))))))</f>
        <v/>
      </c>
      <c r="CQ366" s="74" t="str">
        <f aca="false">IF(CP366="","",CP366*CK366)</f>
        <v/>
      </c>
      <c r="CR366" s="75" t="str">
        <f aca="false">IF(OR($BK366&lt;&gt;Constants!$B$12,NOT($CJ366)),"",CM366+CO366+CQ366)</f>
        <v/>
      </c>
      <c r="CS366" s="73" t="str">
        <f aca="false">IF(OR($BK366&lt;&gt;Constants!$B$12,ISBLANK($C366)),"",BW366)</f>
        <v/>
      </c>
      <c r="CT366" s="74" t="str">
        <f aca="false">IF(OR($BK366&lt;&gt;Constants!$B$12,ISBLANK($C366)),"",CG366)</f>
        <v/>
      </c>
      <c r="CU366" s="75" t="str">
        <f aca="false">IF(OR($BK366&lt;&gt;Constants!$B$12,ISBLANK($C366)),"",CR366)</f>
        <v/>
      </c>
      <c r="CV366" s="74" t="str">
        <f aca="false">IF(OR($BK366&lt;&gt;Constants!$B$12,ISBLANK($C366)),"",IF(COUNT(CS366:CU366)=0,0,MAX(CS366:CU366)))</f>
        <v/>
      </c>
      <c r="CW366" s="74" t="str">
        <f aca="false">IF($BK366&lt;&gt;Constants!$B$12,"",CV366)</f>
        <v/>
      </c>
      <c r="CX366" s="74" t="str">
        <f aca="false">IF(ISNUMBER(CW366), RANK(CW366,$CW$11:$CW$510), "")</f>
        <v/>
      </c>
      <c r="CY366" s="73" t="str">
        <f aca="false">IF(OR($BK366&lt;&gt;Constants!$B$12,ISBLANK($C366)),"",MAX(BT366,CD366,CO366))</f>
        <v/>
      </c>
      <c r="CZ366" s="74" t="str">
        <f aca="false">IF(ISNUMBER(CY366), RANK(CY366,CY$11:CY$510), "")</f>
        <v/>
      </c>
      <c r="DA366" s="74" t="str">
        <f aca="false">IF(OR($BK366&lt;&gt;Constants!$B$12,ISBLANK($C366)),"",MAX(AM366,AU366,IF($CH366,BC366,0)))</f>
        <v/>
      </c>
      <c r="DB366" s="74" t="str">
        <f aca="false">IF(ISNUMBER(DA366), RANK(DA366,DA$11:DA$510,1), "")</f>
        <v/>
      </c>
      <c r="DC366" s="74" t="str">
        <f aca="false">IF(OR($BK366&lt;&gt;Constants!$B$12,ISBLANK($C366)),"",MAX(BV366,CF366,CQ366))</f>
        <v/>
      </c>
      <c r="DD366" s="74" t="str">
        <f aca="false">IF(ISNUMBER(DC366),RANK(DC366,DC$11:DC$510),"")</f>
        <v/>
      </c>
      <c r="DE366" s="77" t="str">
        <f aca="false">IFERROR(IF(OR($BK366&lt;&gt;Constants!$B$12, ISBLANK($C366)),"",LARGE(CS366:CU366,2)), 0)</f>
        <v/>
      </c>
      <c r="DF366" s="75" t="str">
        <f aca="false">IF(ISNUMBER(DE366), RANK(DE366,DE$11:DE$510), "")</f>
        <v/>
      </c>
      <c r="DG366" s="74" t="str">
        <f aca="false">IF(ISBLANK($C366),"",IF(BK366=Constants!$B$12,RANK($CX366, $CX$11:$CX$510, 1)+
SUMPRODUCT(--($CX$11:$CX$510=$CX366),--($CZ366&gt;$CZ$11:$CZ$510))+
SUMPRODUCT(--($CX$11:$CX$510=$CX366),--($CZ366=$CZ$11:$CZ$510),--($DB366&gt;$DB$11:$DB$510))+
SUMPRODUCT(--($CX$11:$CX$510=$CX366),--($CZ366=$CZ$11:$CZ$510),--($DB366=$DB$11:$DB$510), --($DD366&gt;$DD$11:$DD$510))+
SUMPRODUCT(--($CX$11:$CX$510=$CX366),--($CZ366=$CZ$11:$CZ$510),--($DB366=$DB$11:$DB$510), --($DD366=$DD$11:$DD$510), --($DF366&gt;$DF$11:$DF$510))
,BK366)
)</f>
        <v/>
      </c>
      <c r="DH366" s="74" t="str">
        <f aca="false">IF(ISBLANK(C366),"",IF(BK366&lt;&gt;Constants!$B$12, BK366, CX366-DG366))</f>
        <v/>
      </c>
      <c r="DI366" s="75"/>
      <c r="DJ366" s="78"/>
      <c r="DK366" s="79" t="str">
        <f aca="false">IF(ISBLANK($C366),"",IF($BK366=Constants!$B$13,$BM366,""))</f>
        <v/>
      </c>
      <c r="DL366" s="78" t="str">
        <f aca="false">IF(ISBLANK($C366),"",IF($BK366&lt;&gt;Constants!$B$12,"",IF(COUNT($CS366:$CU366)=0,"",MATCH($CV366,$CS366:$CU366,0))))</f>
        <v/>
      </c>
      <c r="DM366" s="80" t="str">
        <f aca="false">IF(ISNUMBER($DL366),CHOOSE($DL366,$BR366,$CB366,$CM366),"")</f>
        <v/>
      </c>
      <c r="DN366" s="80" t="str">
        <f aca="false">IF(ISNUMBER($DL366),CHOOSE($DL366,$BT366,$CD366,$CO366),"")</f>
        <v/>
      </c>
      <c r="DO366" s="80" t="str">
        <f aca="false">IF(ISNUMBER($DL366),CHOOSE($DL366,$BV366,$CF366,$CQ366),"")</f>
        <v/>
      </c>
      <c r="DP366" s="81" t="str">
        <f aca="false">IF(ISBLANK(C366),"",IF(BK366&lt;&gt;Constants!$B$12, BK366 ,CW366))</f>
        <v/>
      </c>
      <c r="DQ366" s="82" t="str">
        <f aca="false">IF(ISBLANK($C366),"",IF($BK366&lt;&gt;Constants!$B$12,$BK366,$BL366))</f>
        <v/>
      </c>
      <c r="DR366" s="82" t="str">
        <f aca="false">IF(ISBLANK(C366),"",DH366)</f>
        <v/>
      </c>
      <c r="DS366" s="82" t="str">
        <f aca="false">IF(ISBLANK(C366),"",DG366)</f>
        <v/>
      </c>
      <c r="DT366" s="83" t="str">
        <f aca="false">IF(ISBLANK(C366),
  "",
IF(DS366=Constants!$B$9,COUNTA($C$11:$C510)+2,IF(DS366=Constants!$B$10,COUNTA($C$11:$C510)+1,IF(DS366=Constants!$B$11,COUNTA($C$11:$C510),DS366))))</f>
        <v/>
      </c>
      <c r="DU366" s="3"/>
      <c r="DV366" s="84" t="n">
        <f aca="false">IF(OR(ISNUMBER(DS366),DS366="DQ",DS366="P",DS366="NS"),
    1,
    0
)</f>
        <v>0</v>
      </c>
      <c r="DW366" s="84" t="n">
        <v>356</v>
      </c>
      <c r="DX366" s="84" t="str">
        <f aca="false">IF(ISBLANK($C366),"",IF(ISNUMBER(DT366),DT366+ROW($B366)/1000,""))</f>
        <v/>
      </c>
      <c r="DY366" s="84" t="str">
        <f aca="false">IF(ISNUMBER(DX366), RANK(DX366,DX$11:DX$510,1), "")</f>
        <v/>
      </c>
      <c r="DZ366" s="84" t="str">
        <f aca="false">IF(ISBLANK($C366),
    "",
    $B366
)</f>
        <v/>
      </c>
      <c r="EA366" s="84" t="str">
        <f aca="false">IF(ISBLANK($C366),
    "",
    $C366
)</f>
        <v/>
      </c>
      <c r="EB366" s="84" t="str">
        <f aca="false">IF(ISBLANK($C366),
    "",
    $D366
)</f>
        <v/>
      </c>
      <c r="EC366" s="84" t="str">
        <f aca="false">IF(ISBLANK($C366),"",$DQ366)</f>
        <v/>
      </c>
      <c r="ED366" s="86" t="str">
        <f aca="false">DP366</f>
        <v/>
      </c>
      <c r="EE366" s="84" t="str">
        <f aca="false">IF(ISBLANK($C366),
    "",
    DS366
)</f>
        <v/>
      </c>
      <c r="EF366" s="87" t="str">
        <f aca="false">IF(DW366&gt;DV$10,
    "",
    VLOOKUP(DW366,DY$11:EE864,7,FALSE())
)</f>
        <v/>
      </c>
      <c r="EG366" s="88" t="str">
        <f aca="false">IF(DW366&gt;DV$10,
    "",
    VLOOKUP(DW366,DY$11:EE864,2,FALSE())
)</f>
        <v/>
      </c>
      <c r="EH366" s="88" t="str">
        <f aca="false">IF(DW366&gt;DV$10,
    "",
    VLOOKUP(DW366,DY$11:EE864,3,FALSE())
)</f>
        <v/>
      </c>
      <c r="EI366" s="88" t="str">
        <f aca="false">IF(DW366&gt;DV$10,
    "",
    VLOOKUP(DW366,DY$11:EE864,4,FALSE())
)</f>
        <v/>
      </c>
      <c r="EJ366" s="89" t="str">
        <f aca="false">IF(DW366&gt;DV$10,
    "",
    VLOOKUP(DW366,DY$11:EE864,6,FALSE())
)</f>
        <v/>
      </c>
      <c r="EK366" s="59"/>
    </row>
    <row r="367" customFormat="false" ht="15.75" hidden="false" customHeight="false" outlineLevel="0" collapsed="false">
      <c r="A367" s="3"/>
      <c r="B367" s="155"/>
      <c r="C367" s="156"/>
      <c r="D367" s="96"/>
      <c r="E367" s="157"/>
      <c r="F367" s="148"/>
      <c r="G367" s="148"/>
      <c r="H367" s="149"/>
      <c r="I367" s="150"/>
      <c r="J367" s="151"/>
      <c r="K367" s="151"/>
      <c r="L367" s="151"/>
      <c r="M367" s="151"/>
      <c r="N367" s="152"/>
      <c r="O367" s="103"/>
      <c r="P367" s="148"/>
      <c r="Q367" s="149"/>
      <c r="R367" s="150"/>
      <c r="S367" s="151"/>
      <c r="T367" s="151"/>
      <c r="U367" s="151"/>
      <c r="V367" s="151"/>
      <c r="W367" s="152"/>
      <c r="X367" s="103"/>
      <c r="Y367" s="148"/>
      <c r="Z367" s="149"/>
      <c r="AA367" s="150"/>
      <c r="AB367" s="151"/>
      <c r="AC367" s="151"/>
      <c r="AD367" s="151"/>
      <c r="AE367" s="151"/>
      <c r="AF367" s="152"/>
      <c r="AG367" s="104"/>
      <c r="AH367" s="150"/>
      <c r="AI367" s="73"/>
      <c r="AJ367" s="73" t="str">
        <f aca="false">IF(ISBLANK($C367),
  "",
IF(E367=Constants!$B$7,
  TRUE(),
IF(E367=Constants!$B$8,
  FALSE(),
  TRUE()
)))</f>
        <v/>
      </c>
      <c r="AK367" s="74" t="str">
        <f aca="false">IF(ISBLANK($C367),"",IF(F367=Constants!$B$8,FALSE(),TRUE()))</f>
        <v/>
      </c>
      <c r="AL367" s="74" t="str">
        <f aca="false">IF(ISBLANK($C367),"",COUNTA($G367:$O367)&gt;0)</f>
        <v/>
      </c>
      <c r="AM367" s="74" t="str">
        <f aca="false">IF(OR(ISBLANK($C367),$AL367&lt;&gt;TRUE()),"",IF(ISBLANK(G367),Constants!$B$27,MAX(0,G367)))</f>
        <v/>
      </c>
      <c r="AN367" s="74" t="str">
        <f aca="false">IF(OR(ISBLANK($C367),$AL367&lt;&gt;TRUE()),"",IF(ISBLANK(H367),Constants!$B$28,MAX(0,H367)))</f>
        <v/>
      </c>
      <c r="AO367" s="74" t="str">
        <f aca="false">IF(OR(ISBLANK($C367),$AL367&lt;&gt;TRUE()),"",IF(J367=Constants!$B$7,TRUE(),IF(J367=Constants!$B$8,FALSE(),TRUE())))</f>
        <v/>
      </c>
      <c r="AP367" s="74" t="str">
        <f aca="false">IF(OR(ISBLANK($C367),$AL367&lt;&gt;TRUE()),"",IF(I367=Constants!$B$7,TRUE(),IF(I367=Constants!$B$8,FALSE(),TRUE())))</f>
        <v/>
      </c>
      <c r="AQ367" s="74" t="str">
        <f aca="false">IF(OR(ISBLANK($C367),$AL367&lt;&gt;TRUE()),"",IF(K367=Constants!$B$33,TRUE(),IF(K367=Constants!$B$34,FALSE(),IF(AND(ISNUMBER(O367),OR(ISBLANK(N367),N367=0)),TRUE(),IF(AND(ISBLANK(O367),ISNUMBER(N367),N367&lt;&gt;0),FALSE(),"")))))</f>
        <v/>
      </c>
      <c r="AR367" s="74" t="str">
        <f aca="false">IF(OR(ISBLANK($C367),$AL367&lt;&gt;TRUE()),"",IF(ISBLANK(L367),Constants!$B$35,MAX(0,MIN(Constants!$B$31,L367))))</f>
        <v/>
      </c>
      <c r="AS367" s="74" t="str">
        <f aca="false">IF(OR(ISBLANK($C367),$AL367&lt;&gt;TRUE()),"",IF(ISBLANK(M367),Constants!$B$35,MAX(0,MIN(Constants!$B$32,M367))))</f>
        <v/>
      </c>
      <c r="AT367" s="74" t="str">
        <f aca="false">IF(ISBLANK($C367),"",COUNTA($P367:$X367)&gt;0)</f>
        <v/>
      </c>
      <c r="AU367" s="74" t="str">
        <f aca="false">IF(OR(ISBLANK($C367),$AT367&lt;&gt;TRUE()),"",IF(ISBLANK(P367),Constants!$B$27,MAX(0,P367)))</f>
        <v/>
      </c>
      <c r="AV367" s="74" t="str">
        <f aca="false">IF(OR(ISBLANK($C367),$AT367&lt;&gt;TRUE()),"",IF(ISBLANK(Q367),Constants!$B$28,MAX(0,Q367)))</f>
        <v/>
      </c>
      <c r="AW367" s="74" t="str">
        <f aca="false">IF(OR(ISBLANK($C367),$AT367&lt;&gt;TRUE()),"",IF(S367=Constants!$B$7,TRUE(),IF(S367=Constants!$B$8,FALSE(),TRUE())))</f>
        <v/>
      </c>
      <c r="AX367" s="74" t="str">
        <f aca="false">IF(OR(ISBLANK($C367),$AT367&lt;&gt;TRUE()),"",IF(R367=Constants!$B$7,TRUE(),IF(R367=Constants!$B$8,FALSE(),TRUE())))</f>
        <v/>
      </c>
      <c r="AY367" s="74" t="str">
        <f aca="false">IF(OR(ISBLANK($C367),$AT367&lt;&gt;TRUE()),"",IF(T367=Constants!$B$33,TRUE(),IF(T367=Constants!$B$34,FALSE(),IF(AND(ISNUMBER(X367),OR(ISBLANK(W367),W367=0)),TRUE(),IF(AND(ISBLANK(X367),ISNUMBER(W367),W367&lt;&gt;0),FALSE(),"")))))</f>
        <v/>
      </c>
      <c r="AZ367" s="74" t="str">
        <f aca="false">IF(OR(ISBLANK($C367),$AT367&lt;&gt;TRUE()),"",IF(ISBLANK(U367),Constants!$B$35,MAX(0,MIN(Constants!$B$31,U367))))</f>
        <v/>
      </c>
      <c r="BA367" s="74" t="str">
        <f aca="false">IF(OR(ISBLANK($C367),$AT367&lt;&gt;TRUE()),"",IF(ISBLANK(V367),Constants!$B$35,MAX(0,MIN(Constants!$B$32,V367))))</f>
        <v/>
      </c>
      <c r="BB367" s="74" t="str">
        <f aca="false">IF(ISBLANK($C367),"",COUNTA($Y367:$AG367)&gt;0)</f>
        <v/>
      </c>
      <c r="BC367" s="74" t="str">
        <f aca="false">IF(OR(ISBLANK($C367),$BB367&lt;&gt;TRUE()),"",IF(ISBLANK(Y367),Constants!$B$27,MAX(0,Y367)))</f>
        <v/>
      </c>
      <c r="BD367" s="74" t="str">
        <f aca="false">IF(OR(ISBLANK($C367),$BB367&lt;&gt;TRUE()),"",IF(ISBLANK(Z367),Constants!$B$28,MAX(0,Z367)))</f>
        <v/>
      </c>
      <c r="BE367" s="74" t="str">
        <f aca="false">IF(OR(ISBLANK($C367),$BB367&lt;&gt;TRUE()),"",IF(AB367=Constants!$B$7,TRUE(),IF(AB367=Constants!$B$8,FALSE(),TRUE())))</f>
        <v/>
      </c>
      <c r="BF367" s="74" t="str">
        <f aca="false">IF(OR(ISBLANK($C367),$BB367&lt;&gt;TRUE()),"",IF(AA367=Constants!$B$7,TRUE(),IF(AA367=Constants!$B$8,FALSE(),TRUE())))</f>
        <v/>
      </c>
      <c r="BG367" s="74" t="str">
        <f aca="false">IF(OR(ISBLANK($C367),$BB367&lt;&gt;TRUE()),"",IF(AC367=Constants!$B$33,TRUE(),IF(AC367=Constants!$B$34,FALSE(),IF(AND(ISNUMBER(AG367),OR(ISBLANK(AF367),AF367=0)),TRUE(),IF(AND(ISBLANK(AG367),ISNUMBER(AF367),AF367&lt;&gt;0),FALSE(),"")))))</f>
        <v/>
      </c>
      <c r="BH367" s="74" t="str">
        <f aca="false">IF(OR(ISBLANK($C367),$BB367&lt;&gt;TRUE()),"",IF(ISBLANK(AD367),Constants!$B$35,MAX(0,MIN(Constants!$B$31,AD367))))</f>
        <v/>
      </c>
      <c r="BI367" s="74" t="str">
        <f aca="false">IF(OR(ISBLANK($C367),$BB367&lt;&gt;TRUE()),"",IF(ISBLANK(AE367),Constants!$B$35,MAX(0,MIN(Constants!$B$32,AE367))))</f>
        <v/>
      </c>
      <c r="BJ367" s="75" t="str">
        <f aca="false">IF(ISBLANK($C367),
  "",
IF(AH367=Constants!$B$7,
  TRUE(),
IF(AH367=Constants!$B$8,
  FALSE(),
  FALSE()
)))</f>
        <v/>
      </c>
      <c r="BK367" s="74" t="str">
        <f aca="false">IF(ISBLANK($C367),"",IF($BJ367,Constants!$B$9,IF(COUNTA($E367:$AH367)=0,Constants!$B$10,IF(NOT($AK367),Constants!$B$11,IF(AND(NOT(ISNUMBER($BM367)),COUNTA($O367,$X367,$AG367)&gt;0),Constants!$B$13,Constants!$B$12)))))</f>
        <v/>
      </c>
      <c r="BL367" s="74" t="str">
        <f aca="false">IF(ISBLANK($C367),"",IF($BK367&lt;&gt;Constants!$B$12,$BK367,Constants!$B$4))</f>
        <v/>
      </c>
      <c r="BM367" s="73" t="str">
        <f aca="false">IF(OR(ISBLANK($D$8), NOT(ISNUMBER($D$8))), Constants!$B$17,$D$8)</f>
        <v>ERROR: Set Target Time in cell D8</v>
      </c>
      <c r="BN367" s="73" t="str">
        <f aca="false">IF(OR($BK367&lt;&gt;Constants!$B$12,$AL367&lt;&gt;TRUE()),"",IF(NOT($AO367),TRUE(),IF($AQ367="","",$AQ367)))</f>
        <v/>
      </c>
      <c r="BO367" s="74" t="b">
        <f aca="false">IF(BN367="",FALSE(),IF(NOT($AO367),TRUE(),IF($AQ367,ISNUMBER(O367),ISNUMBER(N367))))</f>
        <v>0</v>
      </c>
      <c r="BP367" s="76" t="str">
        <f aca="false">IF(BO367,IF($AJ367,1,Constants!$B$22)*POWER(Constants!$B$23,MAX($AM367,0))*POWER(Constants!$B$24,MAX($AN367,0)),"")</f>
        <v/>
      </c>
      <c r="BQ367" s="74" t="str">
        <f aca="false">IF(OR($BK367&lt;&gt;Constants!$B$12,NOT($BO367)),"",IF(NOT($AO367),0,Constants!$B$19*IF($AQ367,1,MAX(0,MIN(1,(Constants!$B$20-N367)/Constants!$B$20)))))</f>
        <v/>
      </c>
      <c r="BR367" s="74" t="str">
        <f aca="false">IF(BQ367="","",BQ367*IF($AP367,1,Constants!$B$25)*BP367)</f>
        <v/>
      </c>
      <c r="BS367" s="74" t="str">
        <f aca="false">IF(OR($BK367&lt;&gt;Constants!$B$12,NOT($BO367)),"",IF(NOT($AO367),0,IF(NOT($AQ367),0,MAX(0,Constants!$B$21*(1-ABS(O367-$BM367)/$BM367)))))</f>
        <v/>
      </c>
      <c r="BT367" s="74" t="str">
        <f aca="false">IF(BS367="","",BS367*BP367)</f>
        <v/>
      </c>
      <c r="BU367" s="74" t="str">
        <f aca="false">IF(OR($BK367&lt;&gt;Constants!$B$12,NOT($BO367)),"",IF(OR(NOT($AO367),NOT($AP367)),0,MIN(Constants!$B$18,(Constants!$B$29*$AR367+Constants!$B$30*$AS367)*IF($AQ367,1,MAX(0,MIN(1,(Constants!$B$20-N367)/Constants!$B$20))))))</f>
        <v/>
      </c>
      <c r="BV367" s="74" t="str">
        <f aca="false">IF(BU367="","",BU367*BP367)</f>
        <v/>
      </c>
      <c r="BW367" s="75" t="str">
        <f aca="false">IF(OR($BK367&lt;&gt;Constants!$B$12,NOT($BO367)),"",BR367+BT367+BV367)</f>
        <v/>
      </c>
      <c r="BX367" s="73" t="str">
        <f aca="false">IF(OR($BK367&lt;&gt;Constants!$B$12,$AT367&lt;&gt;TRUE()),"",IF(NOT($AW367),TRUE(),IF($AY367="","",$AY367)))</f>
        <v/>
      </c>
      <c r="BY367" s="74" t="b">
        <f aca="false">IF(BX367="",FALSE(),IF(NOT($AW367),TRUE(),IF($AY367,ISNUMBER(X367),ISNUMBER(W367))))</f>
        <v>0</v>
      </c>
      <c r="BZ367" s="76" t="str">
        <f aca="false">IF(BY367,IF($AJ367,1,Constants!$B$22)*POWER(Constants!$B$23,MAX($AU367,0))*POWER(Constants!$B$24,MAX($AV367,0)),"")</f>
        <v/>
      </c>
      <c r="CA367" s="74" t="str">
        <f aca="false">IF(OR($BK367&lt;&gt;Constants!$B$12,NOT($BY367)),"",IF(NOT($AW367),0,Constants!$B$19*IF($AY367,1,MAX(0,MIN(1,(Constants!$B$20-W367)/Constants!$B$20)))))</f>
        <v/>
      </c>
      <c r="CB367" s="74" t="str">
        <f aca="false">IF(CA367="","",CA367*IF($AX367,1,Constants!$B$25)*BZ367)</f>
        <v/>
      </c>
      <c r="CC367" s="74" t="str">
        <f aca="false">IF(OR($BK367&lt;&gt;Constants!$B$12,NOT($BY367)),"",IF(NOT($AW367),0,IF(NOT($AY367),0,MAX(0,Constants!$B$21*(1-ABS(X367-$BM367)/$BM367)))))</f>
        <v/>
      </c>
      <c r="CD367" s="74" t="str">
        <f aca="false">IF(CC367="","",CC367*BZ367)</f>
        <v/>
      </c>
      <c r="CE367" s="74" t="str">
        <f aca="false">IF(OR($BK367&lt;&gt;Constants!$B$12,NOT($BY367)),"",IF(OR(NOT($AW367),NOT($AX367)),0,MIN(Constants!$B$18,(Constants!$B$29*$AZ367+Constants!$B$30*$BA367)*IF($AY367,1,MAX(0,MIN(1,(Constants!$B$20-W367)/Constants!$B$20))))))</f>
        <v/>
      </c>
      <c r="CF367" s="74" t="str">
        <f aca="false">IF(CE367="","",CE367*BZ367)</f>
        <v/>
      </c>
      <c r="CG367" s="75" t="str">
        <f aca="false">IF(OR($BK367&lt;&gt;Constants!$B$12,NOT($BY367)),"",CB367+CD367+CF367)</f>
        <v/>
      </c>
      <c r="CH367" s="73" t="b">
        <f aca="false">IF(OR(BN367="",BX367=""),TRUE(),BN367&lt;&gt;BX367)</f>
        <v>1</v>
      </c>
      <c r="CI367" s="74" t="str">
        <f aca="false">IF(OR($BK367&lt;&gt;Constants!$B$12,$BB367&lt;&gt;TRUE(),NOT($CH367)),"",IF(NOT($BE367),TRUE(),IF($BG367="","",$BG367)))</f>
        <v/>
      </c>
      <c r="CJ367" s="74" t="b">
        <f aca="false">IF(CI367="",FALSE(),IF(NOT($BE367),TRUE(),IF($BG367,ISNUMBER(AG367),ISNUMBER(AF367))))</f>
        <v>0</v>
      </c>
      <c r="CK367" s="76" t="str">
        <f aca="false">IF(CJ367,IF($AJ367,1,Constants!$B$22)*POWER(Constants!$B$23,MAX($BC367,0))*POWER(Constants!$B$24,MAX($BD367,0)),"")</f>
        <v/>
      </c>
      <c r="CL367" s="74" t="str">
        <f aca="false">IF(OR($BK367&lt;&gt;Constants!$B$12,NOT($CJ367)),"",IF(NOT($BE367),0,Constants!$B$19*IF($BG367,1,MAX(0,MIN(1,(Constants!$B$20-AF367)/Constants!$B$20)))))</f>
        <v/>
      </c>
      <c r="CM367" s="74" t="str">
        <f aca="false">IF(CL367="","",CL367*IF($BF367,1,Constants!$B$25)*CK367)</f>
        <v/>
      </c>
      <c r="CN367" s="74" t="str">
        <f aca="false">IF(OR($BK367&lt;&gt;Constants!$B$12,NOT($CJ367)),"",IF(NOT($BE367),0,IF(NOT($BG367),0,MAX(0,Constants!$B$21*(1-ABS(AG367-$BM367)/$BM367)))))</f>
        <v/>
      </c>
      <c r="CO367" s="74" t="str">
        <f aca="false">IF(CN367="","",CN367*CK367)</f>
        <v/>
      </c>
      <c r="CP367" s="74" t="str">
        <f aca="false">IF(OR($BK367&lt;&gt;Constants!$B$12,NOT($CJ367)),"",IF(OR(NOT($BE367),NOT($BF367)),0,MIN(Constants!$B$18,(Constants!$B$29*$BH367+Constants!$B$30*$BI367)*IF($BG367,1,MAX(0,MIN(1,(Constants!$B$20-AF367)/Constants!$B$20))))))</f>
        <v/>
      </c>
      <c r="CQ367" s="74" t="str">
        <f aca="false">IF(CP367="","",CP367*CK367)</f>
        <v/>
      </c>
      <c r="CR367" s="75" t="str">
        <f aca="false">IF(OR($BK367&lt;&gt;Constants!$B$12,NOT($CJ367)),"",CM367+CO367+CQ367)</f>
        <v/>
      </c>
      <c r="CS367" s="73" t="str">
        <f aca="false">IF(OR($BK367&lt;&gt;Constants!$B$12,ISBLANK($C367)),"",BW367)</f>
        <v/>
      </c>
      <c r="CT367" s="74" t="str">
        <f aca="false">IF(OR($BK367&lt;&gt;Constants!$B$12,ISBLANK($C367)),"",CG367)</f>
        <v/>
      </c>
      <c r="CU367" s="75" t="str">
        <f aca="false">IF(OR($BK367&lt;&gt;Constants!$B$12,ISBLANK($C367)),"",CR367)</f>
        <v/>
      </c>
      <c r="CV367" s="74" t="str">
        <f aca="false">IF(OR($BK367&lt;&gt;Constants!$B$12,ISBLANK($C367)),"",IF(COUNT(CS367:CU367)=0,0,MAX(CS367:CU367)))</f>
        <v/>
      </c>
      <c r="CW367" s="74" t="str">
        <f aca="false">IF($BK367&lt;&gt;Constants!$B$12,"",CV367)</f>
        <v/>
      </c>
      <c r="CX367" s="74" t="str">
        <f aca="false">IF(ISNUMBER(CW367), RANK(CW367,$CW$11:$CW$510), "")</f>
        <v/>
      </c>
      <c r="CY367" s="73" t="str">
        <f aca="false">IF(OR($BK367&lt;&gt;Constants!$B$12,ISBLANK($C367)),"",MAX(BT367,CD367,CO367))</f>
        <v/>
      </c>
      <c r="CZ367" s="74" t="str">
        <f aca="false">IF(ISNUMBER(CY367), RANK(CY367,CY$11:CY$510), "")</f>
        <v/>
      </c>
      <c r="DA367" s="74" t="str">
        <f aca="false">IF(OR($BK367&lt;&gt;Constants!$B$12,ISBLANK($C367)),"",MAX(AM367,AU367,IF($CH367,BC367,0)))</f>
        <v/>
      </c>
      <c r="DB367" s="74" t="str">
        <f aca="false">IF(ISNUMBER(DA367), RANK(DA367,DA$11:DA$510,1), "")</f>
        <v/>
      </c>
      <c r="DC367" s="74" t="str">
        <f aca="false">IF(OR($BK367&lt;&gt;Constants!$B$12,ISBLANK($C367)),"",MAX(BV367,CF367,CQ367))</f>
        <v/>
      </c>
      <c r="DD367" s="74" t="str">
        <f aca="false">IF(ISNUMBER(DC367),RANK(DC367,DC$11:DC$510),"")</f>
        <v/>
      </c>
      <c r="DE367" s="77" t="str">
        <f aca="false">IFERROR(IF(OR($BK367&lt;&gt;Constants!$B$12, ISBLANK($C367)),"",LARGE(CS367:CU367,2)), 0)</f>
        <v/>
      </c>
      <c r="DF367" s="75" t="str">
        <f aca="false">IF(ISNUMBER(DE367), RANK(DE367,DE$11:DE$510), "")</f>
        <v/>
      </c>
      <c r="DG367" s="74" t="str">
        <f aca="false">IF(ISBLANK($C367),"",IF(BK367=Constants!$B$12,RANK($CX367, $CX$11:$CX$510, 1)+
SUMPRODUCT(--($CX$11:$CX$510=$CX367),--($CZ367&gt;$CZ$11:$CZ$510))+
SUMPRODUCT(--($CX$11:$CX$510=$CX367),--($CZ367=$CZ$11:$CZ$510),--($DB367&gt;$DB$11:$DB$510))+
SUMPRODUCT(--($CX$11:$CX$510=$CX367),--($CZ367=$CZ$11:$CZ$510),--($DB367=$DB$11:$DB$510), --($DD367&gt;$DD$11:$DD$510))+
SUMPRODUCT(--($CX$11:$CX$510=$CX367),--($CZ367=$CZ$11:$CZ$510),--($DB367=$DB$11:$DB$510), --($DD367=$DD$11:$DD$510), --($DF367&gt;$DF$11:$DF$510))
,BK367)
)</f>
        <v/>
      </c>
      <c r="DH367" s="74" t="str">
        <f aca="false">IF(ISBLANK(C367),"",IF(BK367&lt;&gt;Constants!$B$12, BK367, CX367-DG367))</f>
        <v/>
      </c>
      <c r="DI367" s="75"/>
      <c r="DJ367" s="78"/>
      <c r="DK367" s="79" t="str">
        <f aca="false">IF(ISBLANK($C367),"",IF($BK367=Constants!$B$13,$BM367,""))</f>
        <v/>
      </c>
      <c r="DL367" s="78" t="str">
        <f aca="false">IF(ISBLANK($C367),"",IF($BK367&lt;&gt;Constants!$B$12,"",IF(COUNT($CS367:$CU367)=0,"",MATCH($CV367,$CS367:$CU367,0))))</f>
        <v/>
      </c>
      <c r="DM367" s="80" t="str">
        <f aca="false">IF(ISNUMBER($DL367),CHOOSE($DL367,$BR367,$CB367,$CM367),"")</f>
        <v/>
      </c>
      <c r="DN367" s="80" t="str">
        <f aca="false">IF(ISNUMBER($DL367),CHOOSE($DL367,$BT367,$CD367,$CO367),"")</f>
        <v/>
      </c>
      <c r="DO367" s="80" t="str">
        <f aca="false">IF(ISNUMBER($DL367),CHOOSE($DL367,$BV367,$CF367,$CQ367),"")</f>
        <v/>
      </c>
      <c r="DP367" s="81" t="str">
        <f aca="false">IF(ISBLANK(C367),"",IF(BK367&lt;&gt;Constants!$B$12, BK367 ,CW367))</f>
        <v/>
      </c>
      <c r="DQ367" s="82" t="str">
        <f aca="false">IF(ISBLANK($C367),"",IF($BK367&lt;&gt;Constants!$B$12,$BK367,$BL367))</f>
        <v/>
      </c>
      <c r="DR367" s="82" t="str">
        <f aca="false">IF(ISBLANK(C367),"",DH367)</f>
        <v/>
      </c>
      <c r="DS367" s="82" t="str">
        <f aca="false">IF(ISBLANK(C367),"",DG367)</f>
        <v/>
      </c>
      <c r="DT367" s="83" t="str">
        <f aca="false">IF(ISBLANK(C367),
  "",
IF(DS367=Constants!$B$9,COUNTA($C$11:$C510)+2,IF(DS367=Constants!$B$10,COUNTA($C$11:$C510)+1,IF(DS367=Constants!$B$11,COUNTA($C$11:$C510),DS367))))</f>
        <v/>
      </c>
      <c r="DU367" s="3"/>
      <c r="DV367" s="84" t="n">
        <f aca="false">IF(OR(ISNUMBER(DS367),DS367="DQ",DS367="P",DS367="NS"),
    1,
    0
)</f>
        <v>0</v>
      </c>
      <c r="DW367" s="84" t="n">
        <v>357</v>
      </c>
      <c r="DX367" s="84" t="str">
        <f aca="false">IF(ISBLANK($C367),"",IF(ISNUMBER(DT367),DT367+ROW($B367)/1000,""))</f>
        <v/>
      </c>
      <c r="DY367" s="84" t="str">
        <f aca="false">IF(ISNUMBER(DX367), RANK(DX367,DX$11:DX$510,1), "")</f>
        <v/>
      </c>
      <c r="DZ367" s="84" t="str">
        <f aca="false">IF(ISBLANK($C367),
    "",
    $B367
)</f>
        <v/>
      </c>
      <c r="EA367" s="84" t="str">
        <f aca="false">IF(ISBLANK($C367),
    "",
    $C367
)</f>
        <v/>
      </c>
      <c r="EB367" s="84" t="str">
        <f aca="false">IF(ISBLANK($C367),
    "",
    $D367
)</f>
        <v/>
      </c>
      <c r="EC367" s="84" t="str">
        <f aca="false">IF(ISBLANK($C367),"",$DQ367)</f>
        <v/>
      </c>
      <c r="ED367" s="86" t="str">
        <f aca="false">DP367</f>
        <v/>
      </c>
      <c r="EE367" s="84" t="str">
        <f aca="false">IF(ISBLANK($C367),
    "",
    DS367
)</f>
        <v/>
      </c>
      <c r="EF367" s="87" t="str">
        <f aca="false">IF(DW367&gt;DV$10,
    "",
    VLOOKUP(DW367,DY$11:EE865,7,FALSE())
)</f>
        <v/>
      </c>
      <c r="EG367" s="88" t="str">
        <f aca="false">IF(DW367&gt;DV$10,
    "",
    VLOOKUP(DW367,DY$11:EE865,2,FALSE())
)</f>
        <v/>
      </c>
      <c r="EH367" s="88" t="str">
        <f aca="false">IF(DW367&gt;DV$10,
    "",
    VLOOKUP(DW367,DY$11:EE865,3,FALSE())
)</f>
        <v/>
      </c>
      <c r="EI367" s="88" t="str">
        <f aca="false">IF(DW367&gt;DV$10,
    "",
    VLOOKUP(DW367,DY$11:EE865,4,FALSE())
)</f>
        <v/>
      </c>
      <c r="EJ367" s="89" t="str">
        <f aca="false">IF(DW367&gt;DV$10,
    "",
    VLOOKUP(DW367,DY$11:EE865,6,FALSE())
)</f>
        <v/>
      </c>
      <c r="EK367" s="59"/>
    </row>
    <row r="368" customFormat="false" ht="15.75" hidden="false" customHeight="false" outlineLevel="0" collapsed="false">
      <c r="A368" s="3"/>
      <c r="B368" s="153"/>
      <c r="C368" s="154"/>
      <c r="D368" s="135"/>
      <c r="E368" s="158"/>
      <c r="F368" s="137"/>
      <c r="G368" s="137"/>
      <c r="H368" s="138"/>
      <c r="I368" s="139"/>
      <c r="J368" s="140"/>
      <c r="K368" s="140"/>
      <c r="L368" s="140"/>
      <c r="M368" s="140"/>
      <c r="N368" s="141"/>
      <c r="O368" s="142"/>
      <c r="P368" s="137"/>
      <c r="Q368" s="138"/>
      <c r="R368" s="139"/>
      <c r="S368" s="140"/>
      <c r="T368" s="140"/>
      <c r="U368" s="140"/>
      <c r="V368" s="140"/>
      <c r="W368" s="141"/>
      <c r="X368" s="142"/>
      <c r="Y368" s="137"/>
      <c r="Z368" s="138"/>
      <c r="AA368" s="139"/>
      <c r="AB368" s="140"/>
      <c r="AC368" s="140"/>
      <c r="AD368" s="140"/>
      <c r="AE368" s="140"/>
      <c r="AF368" s="141"/>
      <c r="AG368" s="143"/>
      <c r="AH368" s="139"/>
      <c r="AI368" s="116"/>
      <c r="AJ368" s="116" t="str">
        <f aca="false">IF(ISBLANK($C368),
  "",
IF(E368=Constants!$B$7,
  TRUE(),
IF(E368=Constants!$B$8,
  FALSE(),
  TRUE()
)))</f>
        <v/>
      </c>
      <c r="AK368" s="117" t="str">
        <f aca="false">IF(ISBLANK($C368),"",IF(F368=Constants!$B$8,FALSE(),TRUE()))</f>
        <v/>
      </c>
      <c r="AL368" s="117" t="str">
        <f aca="false">IF(ISBLANK($C368),"",COUNTA($G368:$O368)&gt;0)</f>
        <v/>
      </c>
      <c r="AM368" s="117" t="str">
        <f aca="false">IF(OR(ISBLANK($C368),$AL368&lt;&gt;TRUE()),"",IF(ISBLANK(G368),Constants!$B$27,MAX(0,G368)))</f>
        <v/>
      </c>
      <c r="AN368" s="117" t="str">
        <f aca="false">IF(OR(ISBLANK($C368),$AL368&lt;&gt;TRUE()),"",IF(ISBLANK(H368),Constants!$B$28,MAX(0,H368)))</f>
        <v/>
      </c>
      <c r="AO368" s="117" t="str">
        <f aca="false">IF(OR(ISBLANK($C368),$AL368&lt;&gt;TRUE()),"",IF(J368=Constants!$B$7,TRUE(),IF(J368=Constants!$B$8,FALSE(),TRUE())))</f>
        <v/>
      </c>
      <c r="AP368" s="117" t="str">
        <f aca="false">IF(OR(ISBLANK($C368),$AL368&lt;&gt;TRUE()),"",IF(I368=Constants!$B$7,TRUE(),IF(I368=Constants!$B$8,FALSE(),TRUE())))</f>
        <v/>
      </c>
      <c r="AQ368" s="117" t="str">
        <f aca="false">IF(OR(ISBLANK($C368),$AL368&lt;&gt;TRUE()),"",IF(K368=Constants!$B$33,TRUE(),IF(K368=Constants!$B$34,FALSE(),IF(AND(ISNUMBER(O368),OR(ISBLANK(N368),N368=0)),TRUE(),IF(AND(ISBLANK(O368),ISNUMBER(N368),N368&lt;&gt;0),FALSE(),"")))))</f>
        <v/>
      </c>
      <c r="AR368" s="117" t="str">
        <f aca="false">IF(OR(ISBLANK($C368),$AL368&lt;&gt;TRUE()),"",IF(ISBLANK(L368),Constants!$B$35,MAX(0,MIN(Constants!$B$31,L368))))</f>
        <v/>
      </c>
      <c r="AS368" s="117" t="str">
        <f aca="false">IF(OR(ISBLANK($C368),$AL368&lt;&gt;TRUE()),"",IF(ISBLANK(M368),Constants!$B$35,MAX(0,MIN(Constants!$B$32,M368))))</f>
        <v/>
      </c>
      <c r="AT368" s="117" t="str">
        <f aca="false">IF(ISBLANK($C368),"",COUNTA($P368:$X368)&gt;0)</f>
        <v/>
      </c>
      <c r="AU368" s="117" t="str">
        <f aca="false">IF(OR(ISBLANK($C368),$AT368&lt;&gt;TRUE()),"",IF(ISBLANK(P368),Constants!$B$27,MAX(0,P368)))</f>
        <v/>
      </c>
      <c r="AV368" s="117" t="str">
        <f aca="false">IF(OR(ISBLANK($C368),$AT368&lt;&gt;TRUE()),"",IF(ISBLANK(Q368),Constants!$B$28,MAX(0,Q368)))</f>
        <v/>
      </c>
      <c r="AW368" s="117" t="str">
        <f aca="false">IF(OR(ISBLANK($C368),$AT368&lt;&gt;TRUE()),"",IF(S368=Constants!$B$7,TRUE(),IF(S368=Constants!$B$8,FALSE(),TRUE())))</f>
        <v/>
      </c>
      <c r="AX368" s="117" t="str">
        <f aca="false">IF(OR(ISBLANK($C368),$AT368&lt;&gt;TRUE()),"",IF(R368=Constants!$B$7,TRUE(),IF(R368=Constants!$B$8,FALSE(),TRUE())))</f>
        <v/>
      </c>
      <c r="AY368" s="117" t="str">
        <f aca="false">IF(OR(ISBLANK($C368),$AT368&lt;&gt;TRUE()),"",IF(T368=Constants!$B$33,TRUE(),IF(T368=Constants!$B$34,FALSE(),IF(AND(ISNUMBER(X368),OR(ISBLANK(W368),W368=0)),TRUE(),IF(AND(ISBLANK(X368),ISNUMBER(W368),W368&lt;&gt;0),FALSE(),"")))))</f>
        <v/>
      </c>
      <c r="AZ368" s="117" t="str">
        <f aca="false">IF(OR(ISBLANK($C368),$AT368&lt;&gt;TRUE()),"",IF(ISBLANK(U368),Constants!$B$35,MAX(0,MIN(Constants!$B$31,U368))))</f>
        <v/>
      </c>
      <c r="BA368" s="117" t="str">
        <f aca="false">IF(OR(ISBLANK($C368),$AT368&lt;&gt;TRUE()),"",IF(ISBLANK(V368),Constants!$B$35,MAX(0,MIN(Constants!$B$32,V368))))</f>
        <v/>
      </c>
      <c r="BB368" s="117" t="str">
        <f aca="false">IF(ISBLANK($C368),"",COUNTA($Y368:$AG368)&gt;0)</f>
        <v/>
      </c>
      <c r="BC368" s="117" t="str">
        <f aca="false">IF(OR(ISBLANK($C368),$BB368&lt;&gt;TRUE()),"",IF(ISBLANK(Y368),Constants!$B$27,MAX(0,Y368)))</f>
        <v/>
      </c>
      <c r="BD368" s="117" t="str">
        <f aca="false">IF(OR(ISBLANK($C368),$BB368&lt;&gt;TRUE()),"",IF(ISBLANK(Z368),Constants!$B$28,MAX(0,Z368)))</f>
        <v/>
      </c>
      <c r="BE368" s="117" t="str">
        <f aca="false">IF(OR(ISBLANK($C368),$BB368&lt;&gt;TRUE()),"",IF(AB368=Constants!$B$7,TRUE(),IF(AB368=Constants!$B$8,FALSE(),TRUE())))</f>
        <v/>
      </c>
      <c r="BF368" s="117" t="str">
        <f aca="false">IF(OR(ISBLANK($C368),$BB368&lt;&gt;TRUE()),"",IF(AA368=Constants!$B$7,TRUE(),IF(AA368=Constants!$B$8,FALSE(),TRUE())))</f>
        <v/>
      </c>
      <c r="BG368" s="117" t="str">
        <f aca="false">IF(OR(ISBLANK($C368),$BB368&lt;&gt;TRUE()),"",IF(AC368=Constants!$B$33,TRUE(),IF(AC368=Constants!$B$34,FALSE(),IF(AND(ISNUMBER(AG368),OR(ISBLANK(AF368),AF368=0)),TRUE(),IF(AND(ISBLANK(AG368),ISNUMBER(AF368),AF368&lt;&gt;0),FALSE(),"")))))</f>
        <v/>
      </c>
      <c r="BH368" s="117" t="str">
        <f aca="false">IF(OR(ISBLANK($C368),$BB368&lt;&gt;TRUE()),"",IF(ISBLANK(AD368),Constants!$B$35,MAX(0,MIN(Constants!$B$31,AD368))))</f>
        <v/>
      </c>
      <c r="BI368" s="117" t="str">
        <f aca="false">IF(OR(ISBLANK($C368),$BB368&lt;&gt;TRUE()),"",IF(ISBLANK(AE368),Constants!$B$35,MAX(0,MIN(Constants!$B$32,AE368))))</f>
        <v/>
      </c>
      <c r="BJ368" s="118" t="str">
        <f aca="false">IF(ISBLANK($C368),
  "",
IF(AH368=Constants!$B$7,
  TRUE(),
IF(AH368=Constants!$B$8,
  FALSE(),
  FALSE()
)))</f>
        <v/>
      </c>
      <c r="BK368" s="117" t="str">
        <f aca="false">IF(ISBLANK($C368),"",IF($BJ368,Constants!$B$9,IF(COUNTA($E368:$AH368)=0,Constants!$B$10,IF(NOT($AK368),Constants!$B$11,IF(AND(NOT(ISNUMBER($BM368)),COUNTA($O368,$X368,$AG368)&gt;0),Constants!$B$13,Constants!$B$12)))))</f>
        <v/>
      </c>
      <c r="BL368" s="117" t="str">
        <f aca="false">IF(ISBLANK($C368),"",IF($BK368&lt;&gt;Constants!$B$12,$BK368,Constants!$B$4))</f>
        <v/>
      </c>
      <c r="BM368" s="116" t="str">
        <f aca="false">IF(OR(ISBLANK($D$8), NOT(ISNUMBER($D$8))), Constants!$B$17,$D$8)</f>
        <v>ERROR: Set Target Time in cell D8</v>
      </c>
      <c r="BN368" s="119" t="str">
        <f aca="false">IF(OR($BK368&lt;&gt;Constants!$B$12,$AL368&lt;&gt;TRUE()),"",IF(NOT($AO368),TRUE(),IF($AQ368="","",$AQ368)))</f>
        <v/>
      </c>
      <c r="BO368" s="120" t="n">
        <f aca="false">IF(BN368="",FALSE(),IF(NOT($AO368),TRUE(),IF($AQ368,ISNUMBER(O368),ISNUMBER(N368))))</f>
        <v>0</v>
      </c>
      <c r="BP368" s="121" t="str">
        <f aca="false">IF(BO368,IF($AJ368,1,Constants!$B$22)*POWER(Constants!$B$23,MAX($AM368,0))*POWER(Constants!$B$24,MAX($AN368,0)),"")</f>
        <v/>
      </c>
      <c r="BQ368" s="117" t="str">
        <f aca="false">IF(OR($BK368&lt;&gt;Constants!$B$12,NOT($BO368)),"",IF(NOT($AO368),0,Constants!$B$19*IF($AQ368,1,MAX(0,MIN(1,(Constants!$B$20-N368)/Constants!$B$20)))))</f>
        <v/>
      </c>
      <c r="BR368" s="117" t="str">
        <f aca="false">IF(BQ368="","",BQ368*IF($AP368,1,Constants!$B$25)*BP368)</f>
        <v/>
      </c>
      <c r="BS368" s="117" t="str">
        <f aca="false">IF(OR($BK368&lt;&gt;Constants!$B$12,NOT($BO368)),"",IF(NOT($AO368),0,IF(NOT($AQ368),0,MAX(0,Constants!$B$21*(1-ABS(O368-$BM368)/$BM368)))))</f>
        <v/>
      </c>
      <c r="BT368" s="117" t="str">
        <f aca="false">IF(BS368="","",BS368*BP368)</f>
        <v/>
      </c>
      <c r="BU368" s="117" t="str">
        <f aca="false">IF(OR($BK368&lt;&gt;Constants!$B$12,NOT($BO368)),"",IF(OR(NOT($AO368),NOT($AP368)),0,MIN(Constants!$B$18,(Constants!$B$29*$AR368+Constants!$B$30*$AS368)*IF($AQ368,1,MAX(0,MIN(1,(Constants!$B$20-N368)/Constants!$B$20))))))</f>
        <v/>
      </c>
      <c r="BV368" s="117" t="str">
        <f aca="false">IF(BU368="","",BU368*BP368)</f>
        <v/>
      </c>
      <c r="BW368" s="122" t="str">
        <f aca="false">IF(OR($BK368&lt;&gt;Constants!$B$12,NOT($BO368)),"",BR368+BT368+BV368)</f>
        <v/>
      </c>
      <c r="BX368" s="119" t="str">
        <f aca="false">IF(OR($BK368&lt;&gt;Constants!$B$12,$AT368&lt;&gt;TRUE()),"",IF(NOT($AW368),TRUE(),IF($AY368="","",$AY368)))</f>
        <v/>
      </c>
      <c r="BY368" s="120" t="n">
        <f aca="false">IF(BX368="",FALSE(),IF(NOT($AW368),TRUE(),IF($AY368,ISNUMBER(X368),ISNUMBER(W368))))</f>
        <v>0</v>
      </c>
      <c r="BZ368" s="121" t="str">
        <f aca="false">IF(BY368,IF($AJ368,1,Constants!$B$22)*POWER(Constants!$B$23,MAX($AU368,0))*POWER(Constants!$B$24,MAX($AV368,0)),"")</f>
        <v/>
      </c>
      <c r="CA368" s="117" t="str">
        <f aca="false">IF(OR($BK368&lt;&gt;Constants!$B$12,NOT($BY368)),"",IF(NOT($AW368),0,Constants!$B$19*IF($AY368,1,MAX(0,MIN(1,(Constants!$B$20-W368)/Constants!$B$20)))))</f>
        <v/>
      </c>
      <c r="CB368" s="117" t="str">
        <f aca="false">IF(CA368="","",CA368*IF($AX368,1,Constants!$B$25)*BZ368)</f>
        <v/>
      </c>
      <c r="CC368" s="117" t="str">
        <f aca="false">IF(OR($BK368&lt;&gt;Constants!$B$12,NOT($BY368)),"",IF(NOT($AW368),0,IF(NOT($AY368),0,MAX(0,Constants!$B$21*(1-ABS(X368-$BM368)/$BM368)))))</f>
        <v/>
      </c>
      <c r="CD368" s="117" t="str">
        <f aca="false">IF(CC368="","",CC368*BZ368)</f>
        <v/>
      </c>
      <c r="CE368" s="117" t="str">
        <f aca="false">IF(OR($BK368&lt;&gt;Constants!$B$12,NOT($BY368)),"",IF(OR(NOT($AW368),NOT($AX368)),0,MIN(Constants!$B$18,(Constants!$B$29*$AZ368+Constants!$B$30*$BA368)*IF($AY368,1,MAX(0,MIN(1,(Constants!$B$20-W368)/Constants!$B$20))))))</f>
        <v/>
      </c>
      <c r="CF368" s="117" t="str">
        <f aca="false">IF(CE368="","",CE368*BZ368)</f>
        <v/>
      </c>
      <c r="CG368" s="122" t="str">
        <f aca="false">IF(OR($BK368&lt;&gt;Constants!$B$12,NOT($BY368)),"",CB368+CD368+CF368)</f>
        <v/>
      </c>
      <c r="CH368" s="119" t="n">
        <f aca="false">IF(OR(BN368="",BX368=""),TRUE(),BN368&lt;&gt;BX368)</f>
        <v>1</v>
      </c>
      <c r="CI368" s="117" t="str">
        <f aca="false">IF(OR($BK368&lt;&gt;Constants!$B$12,$BB368&lt;&gt;TRUE(),NOT($CH368)),"",IF(NOT($BE368),TRUE(),IF($BG368="","",$BG368)))</f>
        <v/>
      </c>
      <c r="CJ368" s="120" t="n">
        <f aca="false">IF(CI368="",FALSE(),IF(NOT($BE368),TRUE(),IF($BG368,ISNUMBER(AG368),ISNUMBER(AF368))))</f>
        <v>0</v>
      </c>
      <c r="CK368" s="121" t="str">
        <f aca="false">IF(CJ368,IF($AJ368,1,Constants!$B$22)*POWER(Constants!$B$23,MAX($BC368,0))*POWER(Constants!$B$24,MAX($BD368,0)),"")</f>
        <v/>
      </c>
      <c r="CL368" s="117" t="str">
        <f aca="false">IF(OR($BK368&lt;&gt;Constants!$B$12,NOT($CJ368)),"",IF(NOT($BE368),0,Constants!$B$19*IF($BG368,1,MAX(0,MIN(1,(Constants!$B$20-AF368)/Constants!$B$20)))))</f>
        <v/>
      </c>
      <c r="CM368" s="117" t="str">
        <f aca="false">IF(CL368="","",CL368*IF($BF368,1,Constants!$B$25)*CK368)</f>
        <v/>
      </c>
      <c r="CN368" s="117" t="str">
        <f aca="false">IF(OR($BK368&lt;&gt;Constants!$B$12,NOT($CJ368)),"",IF(NOT($BE368),0,IF(NOT($BG368),0,MAX(0,Constants!$B$21*(1-ABS(AG368-$BM368)/$BM368)))))</f>
        <v/>
      </c>
      <c r="CO368" s="117" t="str">
        <f aca="false">IF(CN368="","",CN368*CK368)</f>
        <v/>
      </c>
      <c r="CP368" s="117" t="str">
        <f aca="false">IF(OR($BK368&lt;&gt;Constants!$B$12,NOT($CJ368)),"",IF(OR(NOT($BE368),NOT($BF368)),0,MIN(Constants!$B$18,(Constants!$B$29*$BH368+Constants!$B$30*$BI368)*IF($BG368,1,MAX(0,MIN(1,(Constants!$B$20-AF368)/Constants!$B$20))))))</f>
        <v/>
      </c>
      <c r="CQ368" s="117" t="str">
        <f aca="false">IF(CP368="","",CP368*CK368)</f>
        <v/>
      </c>
      <c r="CR368" s="122" t="str">
        <f aca="false">IF(OR($BK368&lt;&gt;Constants!$B$12,NOT($CJ368)),"",CM368+CO368+CQ368)</f>
        <v/>
      </c>
      <c r="CS368" s="116" t="str">
        <f aca="false">IF(OR($BK368&lt;&gt;Constants!$B$12,ISBLANK($C368)),"",BW368)</f>
        <v/>
      </c>
      <c r="CT368" s="117" t="str">
        <f aca="false">IF(OR($BK368&lt;&gt;Constants!$B$12,ISBLANK($C368)),"",CG368)</f>
        <v/>
      </c>
      <c r="CU368" s="118" t="str">
        <f aca="false">IF(OR($BK368&lt;&gt;Constants!$B$12,ISBLANK($C368)),"",CR368)</f>
        <v/>
      </c>
      <c r="CV368" s="117" t="str">
        <f aca="false">IF(OR($BK368&lt;&gt;Constants!$B$12,ISBLANK($C368)),"",IF(COUNT(CS368:CU368)=0,0,MAX(CS368:CU368)))</f>
        <v/>
      </c>
      <c r="CW368" s="117" t="str">
        <f aca="false">IF($BK368&lt;&gt;Constants!$B$12,"",CV368)</f>
        <v/>
      </c>
      <c r="CX368" s="117" t="str">
        <f aca="false">IF(ISNUMBER(CW368), RANK(CW368,$CW$11:$CW$510), "")</f>
        <v/>
      </c>
      <c r="CY368" s="116" t="str">
        <f aca="false">IF(OR($BK368&lt;&gt;Constants!$B$12,ISBLANK($C368)),"",MAX(BT368,CD368,CO368))</f>
        <v/>
      </c>
      <c r="CZ368" s="117" t="str">
        <f aca="false">IF(ISNUMBER(CY368), RANK(CY368,CY$11:CY$510), "")</f>
        <v/>
      </c>
      <c r="DA368" s="117" t="str">
        <f aca="false">IF(OR($BK368&lt;&gt;Constants!$B$12,ISBLANK($C368)),"",MAX(AM368,AU368,IF($CH368,BC368,0)))</f>
        <v/>
      </c>
      <c r="DB368" s="117" t="str">
        <f aca="false">IF(ISNUMBER(DA368), RANK(DA368,DA$11:DA$510,1), "")</f>
        <v/>
      </c>
      <c r="DC368" s="117" t="str">
        <f aca="false">IF(OR($BK368&lt;&gt;Constants!$B$12,ISBLANK($C368)),"",MAX(BV368,CF368,CQ368))</f>
        <v/>
      </c>
      <c r="DD368" s="117" t="str">
        <f aca="false">IF(ISNUMBER(DC368),RANK(DC368,DC$11:DC$510),"")</f>
        <v/>
      </c>
      <c r="DE368" s="123" t="str">
        <f aca="false">IFERROR(IF(OR($BK368&lt;&gt;Constants!$B$12, ISBLANK($C368)),"",LARGE(CS368:CU368,2)), 0)</f>
        <v/>
      </c>
      <c r="DF368" s="118" t="str">
        <f aca="false">IF(ISNUMBER(DE368), RANK(DE368,DE$11:DE$510), "")</f>
        <v/>
      </c>
      <c r="DG368" s="117" t="str">
        <f aca="false">IF(ISBLANK($C368),"",IF(BK368=Constants!$B$12,RANK($CX368, $CX$11:$CX$510, 1)+
SUMPRODUCT(--($CX$11:$CX$510=$CX368),--($CZ368&gt;$CZ$11:$CZ$510))+
SUMPRODUCT(--($CX$11:$CX$510=$CX368),--($CZ368=$CZ$11:$CZ$510),--($DB368&gt;$DB$11:$DB$510))+
SUMPRODUCT(--($CX$11:$CX$510=$CX368),--($CZ368=$CZ$11:$CZ$510),--($DB368=$DB$11:$DB$510), --($DD368&gt;$DD$11:$DD$510))+
SUMPRODUCT(--($CX$11:$CX$510=$CX368),--($CZ368=$CZ$11:$CZ$510),--($DB368=$DB$11:$DB$510), --($DD368=$DD$11:$DD$510), --($DF368&gt;$DF$11:$DF$510))
,BK368)
)</f>
        <v/>
      </c>
      <c r="DH368" s="117" t="str">
        <f aca="false">IF(ISBLANK(C368),"",IF(BK368&lt;&gt;Constants!$B$12, BK368, CX368-DG368))</f>
        <v/>
      </c>
      <c r="DI368" s="118"/>
      <c r="DJ368" s="124"/>
      <c r="DK368" s="125" t="str">
        <f aca="false">IF(ISBLANK($C368),"",IF($BK368=Constants!$B$13,$BM368,""))</f>
        <v/>
      </c>
      <c r="DL368" s="124" t="str">
        <f aca="false">IF(ISBLANK($C368),"",IF($BK368&lt;&gt;Constants!$B$12,"",IF(COUNT($CS368:$CU368)=0,"",MATCH($CV368,$CS368:$CU368,0))))</f>
        <v/>
      </c>
      <c r="DM368" s="126" t="str">
        <f aca="false">IF(ISNUMBER($DL368),CHOOSE($DL368,$BR368,$CB368,$CM368),"")</f>
        <v/>
      </c>
      <c r="DN368" s="126" t="str">
        <f aca="false">IF(ISNUMBER($DL368),CHOOSE($DL368,$BT368,$CD368,$CO368),"")</f>
        <v/>
      </c>
      <c r="DO368" s="126" t="str">
        <f aca="false">IF(ISNUMBER($DL368),CHOOSE($DL368,$BV368,$CF368,$CQ368),"")</f>
        <v/>
      </c>
      <c r="DP368" s="127" t="str">
        <f aca="false">IF(ISBLANK(C368),"",IF(BK368&lt;&gt;Constants!$B$12, BK368 ,CW368))</f>
        <v/>
      </c>
      <c r="DQ368" s="128" t="str">
        <f aca="false">IF(ISBLANK($C368),"",IF($BK368&lt;&gt;Constants!$B$12,$BK368,$BL368))</f>
        <v/>
      </c>
      <c r="DR368" s="128" t="str">
        <f aca="false">IF(ISBLANK(C368),"",DH368)</f>
        <v/>
      </c>
      <c r="DS368" s="128" t="str">
        <f aca="false">IF(ISBLANK(C368),"",DG368)</f>
        <v/>
      </c>
      <c r="DT368" s="129" t="str">
        <f aca="false">IF(ISBLANK(C368),
  "",
IF(DS368=Constants!$B$9,COUNTA($C$11:$C510)+2,IF(DS368=Constants!$B$10,COUNTA($C$11:$C510)+1,IF(DS368=Constants!$B$11,COUNTA($C$11:$C510),DS368))))</f>
        <v/>
      </c>
      <c r="DU368" s="3"/>
      <c r="DV368" s="130" t="n">
        <f aca="false">IF(OR(ISNUMBER(DS368),DS368="DQ",DS368="P",DS368="NS"),
    1,
    0
)</f>
        <v>0</v>
      </c>
      <c r="DW368" s="130" t="n">
        <v>358</v>
      </c>
      <c r="DX368" s="130" t="str">
        <f aca="false">IF(ISBLANK($C368),"",IF(ISNUMBER(DT368),DT368+ROW($B368)/1000,""))</f>
        <v/>
      </c>
      <c r="DY368" s="130" t="str">
        <f aca="false">IF(ISNUMBER(DX368), RANK(DX368,DX$11:DX$510,1), "")</f>
        <v/>
      </c>
      <c r="DZ368" s="130" t="str">
        <f aca="false">IF(ISBLANK($C368),
    "",
    $B368
)</f>
        <v/>
      </c>
      <c r="EA368" s="130" t="str">
        <f aca="false">IF(ISBLANK($C368),
    "",
    $C368
)</f>
        <v/>
      </c>
      <c r="EB368" s="130" t="str">
        <f aca="false">IF(ISBLANK($C368),
    "",
    $D368
)</f>
        <v/>
      </c>
      <c r="EC368" s="130" t="str">
        <f aca="false">IF(ISBLANK($C368),"",$DQ368)</f>
        <v/>
      </c>
      <c r="ED368" s="131" t="str">
        <f aca="false">DP368</f>
        <v/>
      </c>
      <c r="EE368" s="130" t="str">
        <f aca="false">IF(ISBLANK($C368),
    "",
    DS368
)</f>
        <v/>
      </c>
      <c r="EF368" s="132" t="str">
        <f aca="false">IF(DW368&gt;DV$10,
    "",
    VLOOKUP(DW368,DY$11:EE866,7,FALSE())
)</f>
        <v/>
      </c>
      <c r="EG368" s="133" t="str">
        <f aca="false">IF(DW368&gt;DV$10,
    "",
    VLOOKUP(DW368,DY$11:EE866,2,FALSE())
)</f>
        <v/>
      </c>
      <c r="EH368" s="133" t="str">
        <f aca="false">IF(DW368&gt;DV$10,
    "",
    VLOOKUP(DW368,DY$11:EE866,3,FALSE())
)</f>
        <v/>
      </c>
      <c r="EI368" s="133" t="str">
        <f aca="false">IF(DW368&gt;DV$10,
    "",
    VLOOKUP(DW368,DY$11:EE866,4,FALSE())
)</f>
        <v/>
      </c>
      <c r="EJ368" s="134" t="str">
        <f aca="false">IF(DW368&gt;DV$10,
    "",
    VLOOKUP(DW368,DY$11:EE866,6,FALSE())
)</f>
        <v/>
      </c>
      <c r="EK368" s="59"/>
    </row>
    <row r="369" customFormat="false" ht="15.75" hidden="false" customHeight="false" outlineLevel="0" collapsed="false">
      <c r="A369" s="3"/>
      <c r="B369" s="153"/>
      <c r="C369" s="154"/>
      <c r="D369" s="135"/>
      <c r="E369" s="158"/>
      <c r="F369" s="137"/>
      <c r="G369" s="137"/>
      <c r="H369" s="138"/>
      <c r="I369" s="139"/>
      <c r="J369" s="140"/>
      <c r="K369" s="140"/>
      <c r="L369" s="140"/>
      <c r="M369" s="140"/>
      <c r="N369" s="141"/>
      <c r="O369" s="142"/>
      <c r="P369" s="137"/>
      <c r="Q369" s="138"/>
      <c r="R369" s="139"/>
      <c r="S369" s="140"/>
      <c r="T369" s="140"/>
      <c r="U369" s="140"/>
      <c r="V369" s="140"/>
      <c r="W369" s="141"/>
      <c r="X369" s="142"/>
      <c r="Y369" s="137"/>
      <c r="Z369" s="138"/>
      <c r="AA369" s="139"/>
      <c r="AB369" s="140"/>
      <c r="AC369" s="140"/>
      <c r="AD369" s="140"/>
      <c r="AE369" s="140"/>
      <c r="AF369" s="141"/>
      <c r="AG369" s="143"/>
      <c r="AH369" s="139"/>
      <c r="AI369" s="116"/>
      <c r="AJ369" s="116" t="str">
        <f aca="false">IF(ISBLANK($C369),
  "",
IF(E369=Constants!$B$7,
  TRUE(),
IF(E369=Constants!$B$8,
  FALSE(),
  TRUE()
)))</f>
        <v/>
      </c>
      <c r="AK369" s="117" t="str">
        <f aca="false">IF(ISBLANK($C369),"",IF(F369=Constants!$B$8,FALSE(),TRUE()))</f>
        <v/>
      </c>
      <c r="AL369" s="117" t="str">
        <f aca="false">IF(ISBLANK($C369),"",COUNTA($G369:$O369)&gt;0)</f>
        <v/>
      </c>
      <c r="AM369" s="117" t="str">
        <f aca="false">IF(OR(ISBLANK($C369),$AL369&lt;&gt;TRUE()),"",IF(ISBLANK(G369),Constants!$B$27,MAX(0,G369)))</f>
        <v/>
      </c>
      <c r="AN369" s="117" t="str">
        <f aca="false">IF(OR(ISBLANK($C369),$AL369&lt;&gt;TRUE()),"",IF(ISBLANK(H369),Constants!$B$28,MAX(0,H369)))</f>
        <v/>
      </c>
      <c r="AO369" s="117" t="str">
        <f aca="false">IF(OR(ISBLANK($C369),$AL369&lt;&gt;TRUE()),"",IF(J369=Constants!$B$7,TRUE(),IF(J369=Constants!$B$8,FALSE(),TRUE())))</f>
        <v/>
      </c>
      <c r="AP369" s="117" t="str">
        <f aca="false">IF(OR(ISBLANK($C369),$AL369&lt;&gt;TRUE()),"",IF(I369=Constants!$B$7,TRUE(),IF(I369=Constants!$B$8,FALSE(),TRUE())))</f>
        <v/>
      </c>
      <c r="AQ369" s="117" t="str">
        <f aca="false">IF(OR(ISBLANK($C369),$AL369&lt;&gt;TRUE()),"",IF(K369=Constants!$B$33,TRUE(),IF(K369=Constants!$B$34,FALSE(),IF(AND(ISNUMBER(O369),OR(ISBLANK(N369),N369=0)),TRUE(),IF(AND(ISBLANK(O369),ISNUMBER(N369),N369&lt;&gt;0),FALSE(),"")))))</f>
        <v/>
      </c>
      <c r="AR369" s="117" t="str">
        <f aca="false">IF(OR(ISBLANK($C369),$AL369&lt;&gt;TRUE()),"",IF(ISBLANK(L369),Constants!$B$35,MAX(0,MIN(Constants!$B$31,L369))))</f>
        <v/>
      </c>
      <c r="AS369" s="117" t="str">
        <f aca="false">IF(OR(ISBLANK($C369),$AL369&lt;&gt;TRUE()),"",IF(ISBLANK(M369),Constants!$B$35,MAX(0,MIN(Constants!$B$32,M369))))</f>
        <v/>
      </c>
      <c r="AT369" s="117" t="str">
        <f aca="false">IF(ISBLANK($C369),"",COUNTA($P369:$X369)&gt;0)</f>
        <v/>
      </c>
      <c r="AU369" s="117" t="str">
        <f aca="false">IF(OR(ISBLANK($C369),$AT369&lt;&gt;TRUE()),"",IF(ISBLANK(P369),Constants!$B$27,MAX(0,P369)))</f>
        <v/>
      </c>
      <c r="AV369" s="117" t="str">
        <f aca="false">IF(OR(ISBLANK($C369),$AT369&lt;&gt;TRUE()),"",IF(ISBLANK(Q369),Constants!$B$28,MAX(0,Q369)))</f>
        <v/>
      </c>
      <c r="AW369" s="117" t="str">
        <f aca="false">IF(OR(ISBLANK($C369),$AT369&lt;&gt;TRUE()),"",IF(S369=Constants!$B$7,TRUE(),IF(S369=Constants!$B$8,FALSE(),TRUE())))</f>
        <v/>
      </c>
      <c r="AX369" s="117" t="str">
        <f aca="false">IF(OR(ISBLANK($C369),$AT369&lt;&gt;TRUE()),"",IF(R369=Constants!$B$7,TRUE(),IF(R369=Constants!$B$8,FALSE(),TRUE())))</f>
        <v/>
      </c>
      <c r="AY369" s="117" t="str">
        <f aca="false">IF(OR(ISBLANK($C369),$AT369&lt;&gt;TRUE()),"",IF(T369=Constants!$B$33,TRUE(),IF(T369=Constants!$B$34,FALSE(),IF(AND(ISNUMBER(X369),OR(ISBLANK(W369),W369=0)),TRUE(),IF(AND(ISBLANK(X369),ISNUMBER(W369),W369&lt;&gt;0),FALSE(),"")))))</f>
        <v/>
      </c>
      <c r="AZ369" s="117" t="str">
        <f aca="false">IF(OR(ISBLANK($C369),$AT369&lt;&gt;TRUE()),"",IF(ISBLANK(U369),Constants!$B$35,MAX(0,MIN(Constants!$B$31,U369))))</f>
        <v/>
      </c>
      <c r="BA369" s="117" t="str">
        <f aca="false">IF(OR(ISBLANK($C369),$AT369&lt;&gt;TRUE()),"",IF(ISBLANK(V369),Constants!$B$35,MAX(0,MIN(Constants!$B$32,V369))))</f>
        <v/>
      </c>
      <c r="BB369" s="117" t="str">
        <f aca="false">IF(ISBLANK($C369),"",COUNTA($Y369:$AG369)&gt;0)</f>
        <v/>
      </c>
      <c r="BC369" s="117" t="str">
        <f aca="false">IF(OR(ISBLANK($C369),$BB369&lt;&gt;TRUE()),"",IF(ISBLANK(Y369),Constants!$B$27,MAX(0,Y369)))</f>
        <v/>
      </c>
      <c r="BD369" s="117" t="str">
        <f aca="false">IF(OR(ISBLANK($C369),$BB369&lt;&gt;TRUE()),"",IF(ISBLANK(Z369),Constants!$B$28,MAX(0,Z369)))</f>
        <v/>
      </c>
      <c r="BE369" s="117" t="str">
        <f aca="false">IF(OR(ISBLANK($C369),$BB369&lt;&gt;TRUE()),"",IF(AB369=Constants!$B$7,TRUE(),IF(AB369=Constants!$B$8,FALSE(),TRUE())))</f>
        <v/>
      </c>
      <c r="BF369" s="117" t="str">
        <f aca="false">IF(OR(ISBLANK($C369),$BB369&lt;&gt;TRUE()),"",IF(AA369=Constants!$B$7,TRUE(),IF(AA369=Constants!$B$8,FALSE(),TRUE())))</f>
        <v/>
      </c>
      <c r="BG369" s="117" t="str">
        <f aca="false">IF(OR(ISBLANK($C369),$BB369&lt;&gt;TRUE()),"",IF(AC369=Constants!$B$33,TRUE(),IF(AC369=Constants!$B$34,FALSE(),IF(AND(ISNUMBER(AG369),OR(ISBLANK(AF369),AF369=0)),TRUE(),IF(AND(ISBLANK(AG369),ISNUMBER(AF369),AF369&lt;&gt;0),FALSE(),"")))))</f>
        <v/>
      </c>
      <c r="BH369" s="117" t="str">
        <f aca="false">IF(OR(ISBLANK($C369),$BB369&lt;&gt;TRUE()),"",IF(ISBLANK(AD369),Constants!$B$35,MAX(0,MIN(Constants!$B$31,AD369))))</f>
        <v/>
      </c>
      <c r="BI369" s="117" t="str">
        <f aca="false">IF(OR(ISBLANK($C369),$BB369&lt;&gt;TRUE()),"",IF(ISBLANK(AE369),Constants!$B$35,MAX(0,MIN(Constants!$B$32,AE369))))</f>
        <v/>
      </c>
      <c r="BJ369" s="118" t="str">
        <f aca="false">IF(ISBLANK($C369),
  "",
IF(AH369=Constants!$B$7,
  TRUE(),
IF(AH369=Constants!$B$8,
  FALSE(),
  FALSE()
)))</f>
        <v/>
      </c>
      <c r="BK369" s="117" t="str">
        <f aca="false">IF(ISBLANK($C369),"",IF($BJ369,Constants!$B$9,IF(COUNTA($E369:$AH369)=0,Constants!$B$10,IF(NOT($AK369),Constants!$B$11,IF(AND(NOT(ISNUMBER($BM369)),COUNTA($O369,$X369,$AG369)&gt;0),Constants!$B$13,Constants!$B$12)))))</f>
        <v/>
      </c>
      <c r="BL369" s="117" t="str">
        <f aca="false">IF(ISBLANK($C369),"",IF($BK369&lt;&gt;Constants!$B$12,$BK369,Constants!$B$4))</f>
        <v/>
      </c>
      <c r="BM369" s="116" t="str">
        <f aca="false">IF(OR(ISBLANK($D$8), NOT(ISNUMBER($D$8))), Constants!$B$17,$D$8)</f>
        <v>ERROR: Set Target Time in cell D8</v>
      </c>
      <c r="BN369" s="119" t="str">
        <f aca="false">IF(OR($BK369&lt;&gt;Constants!$B$12,$AL369&lt;&gt;TRUE()),"",IF(NOT($AO369),TRUE(),IF($AQ369="","",$AQ369)))</f>
        <v/>
      </c>
      <c r="BO369" s="120" t="n">
        <f aca="false">IF(BN369="",FALSE(),IF(NOT($AO369),TRUE(),IF($AQ369,ISNUMBER(O369),ISNUMBER(N369))))</f>
        <v>0</v>
      </c>
      <c r="BP369" s="121" t="str">
        <f aca="false">IF(BO369,IF($AJ369,1,Constants!$B$22)*POWER(Constants!$B$23,MAX($AM369,0))*POWER(Constants!$B$24,MAX($AN369,0)),"")</f>
        <v/>
      </c>
      <c r="BQ369" s="117" t="str">
        <f aca="false">IF(OR($BK369&lt;&gt;Constants!$B$12,NOT($BO369)),"",IF(NOT($AO369),0,Constants!$B$19*IF($AQ369,1,MAX(0,MIN(1,(Constants!$B$20-N369)/Constants!$B$20)))))</f>
        <v/>
      </c>
      <c r="BR369" s="117" t="str">
        <f aca="false">IF(BQ369="","",BQ369*IF($AP369,1,Constants!$B$25)*BP369)</f>
        <v/>
      </c>
      <c r="BS369" s="117" t="str">
        <f aca="false">IF(OR($BK369&lt;&gt;Constants!$B$12,NOT($BO369)),"",IF(NOT($AO369),0,IF(NOT($AQ369),0,MAX(0,Constants!$B$21*(1-ABS(O369-$BM369)/$BM369)))))</f>
        <v/>
      </c>
      <c r="BT369" s="117" t="str">
        <f aca="false">IF(BS369="","",BS369*BP369)</f>
        <v/>
      </c>
      <c r="BU369" s="117" t="str">
        <f aca="false">IF(OR($BK369&lt;&gt;Constants!$B$12,NOT($BO369)),"",IF(OR(NOT($AO369),NOT($AP369)),0,MIN(Constants!$B$18,(Constants!$B$29*$AR369+Constants!$B$30*$AS369)*IF($AQ369,1,MAX(0,MIN(1,(Constants!$B$20-N369)/Constants!$B$20))))))</f>
        <v/>
      </c>
      <c r="BV369" s="117" t="str">
        <f aca="false">IF(BU369="","",BU369*BP369)</f>
        <v/>
      </c>
      <c r="BW369" s="122" t="str">
        <f aca="false">IF(OR($BK369&lt;&gt;Constants!$B$12,NOT($BO369)),"",BR369+BT369+BV369)</f>
        <v/>
      </c>
      <c r="BX369" s="119" t="str">
        <f aca="false">IF(OR($BK369&lt;&gt;Constants!$B$12,$AT369&lt;&gt;TRUE()),"",IF(NOT($AW369),TRUE(),IF($AY369="","",$AY369)))</f>
        <v/>
      </c>
      <c r="BY369" s="120" t="n">
        <f aca="false">IF(BX369="",FALSE(),IF(NOT($AW369),TRUE(),IF($AY369,ISNUMBER(X369),ISNUMBER(W369))))</f>
        <v>0</v>
      </c>
      <c r="BZ369" s="121" t="str">
        <f aca="false">IF(BY369,IF($AJ369,1,Constants!$B$22)*POWER(Constants!$B$23,MAX($AU369,0))*POWER(Constants!$B$24,MAX($AV369,0)),"")</f>
        <v/>
      </c>
      <c r="CA369" s="117" t="str">
        <f aca="false">IF(OR($BK369&lt;&gt;Constants!$B$12,NOT($BY369)),"",IF(NOT($AW369),0,Constants!$B$19*IF($AY369,1,MAX(0,MIN(1,(Constants!$B$20-W369)/Constants!$B$20)))))</f>
        <v/>
      </c>
      <c r="CB369" s="117" t="str">
        <f aca="false">IF(CA369="","",CA369*IF($AX369,1,Constants!$B$25)*BZ369)</f>
        <v/>
      </c>
      <c r="CC369" s="117" t="str">
        <f aca="false">IF(OR($BK369&lt;&gt;Constants!$B$12,NOT($BY369)),"",IF(NOT($AW369),0,IF(NOT($AY369),0,MAX(0,Constants!$B$21*(1-ABS(X369-$BM369)/$BM369)))))</f>
        <v/>
      </c>
      <c r="CD369" s="117" t="str">
        <f aca="false">IF(CC369="","",CC369*BZ369)</f>
        <v/>
      </c>
      <c r="CE369" s="117" t="str">
        <f aca="false">IF(OR($BK369&lt;&gt;Constants!$B$12,NOT($BY369)),"",IF(OR(NOT($AW369),NOT($AX369)),0,MIN(Constants!$B$18,(Constants!$B$29*$AZ369+Constants!$B$30*$BA369)*IF($AY369,1,MAX(0,MIN(1,(Constants!$B$20-W369)/Constants!$B$20))))))</f>
        <v/>
      </c>
      <c r="CF369" s="117" t="str">
        <f aca="false">IF(CE369="","",CE369*BZ369)</f>
        <v/>
      </c>
      <c r="CG369" s="122" t="str">
        <f aca="false">IF(OR($BK369&lt;&gt;Constants!$B$12,NOT($BY369)),"",CB369+CD369+CF369)</f>
        <v/>
      </c>
      <c r="CH369" s="119" t="n">
        <f aca="false">IF(OR(BN369="",BX369=""),TRUE(),BN369&lt;&gt;BX369)</f>
        <v>1</v>
      </c>
      <c r="CI369" s="117" t="str">
        <f aca="false">IF(OR($BK369&lt;&gt;Constants!$B$12,$BB369&lt;&gt;TRUE(),NOT($CH369)),"",IF(NOT($BE369),TRUE(),IF($BG369="","",$BG369)))</f>
        <v/>
      </c>
      <c r="CJ369" s="120" t="n">
        <f aca="false">IF(CI369="",FALSE(),IF(NOT($BE369),TRUE(),IF($BG369,ISNUMBER(AG369),ISNUMBER(AF369))))</f>
        <v>0</v>
      </c>
      <c r="CK369" s="121" t="str">
        <f aca="false">IF(CJ369,IF($AJ369,1,Constants!$B$22)*POWER(Constants!$B$23,MAX($BC369,0))*POWER(Constants!$B$24,MAX($BD369,0)),"")</f>
        <v/>
      </c>
      <c r="CL369" s="117" t="str">
        <f aca="false">IF(OR($BK369&lt;&gt;Constants!$B$12,NOT($CJ369)),"",IF(NOT($BE369),0,Constants!$B$19*IF($BG369,1,MAX(0,MIN(1,(Constants!$B$20-AF369)/Constants!$B$20)))))</f>
        <v/>
      </c>
      <c r="CM369" s="117" t="str">
        <f aca="false">IF(CL369="","",CL369*IF($BF369,1,Constants!$B$25)*CK369)</f>
        <v/>
      </c>
      <c r="CN369" s="117" t="str">
        <f aca="false">IF(OR($BK369&lt;&gt;Constants!$B$12,NOT($CJ369)),"",IF(NOT($BE369),0,IF(NOT($BG369),0,MAX(0,Constants!$B$21*(1-ABS(AG369-$BM369)/$BM369)))))</f>
        <v/>
      </c>
      <c r="CO369" s="117" t="str">
        <f aca="false">IF(CN369="","",CN369*CK369)</f>
        <v/>
      </c>
      <c r="CP369" s="117" t="str">
        <f aca="false">IF(OR($BK369&lt;&gt;Constants!$B$12,NOT($CJ369)),"",IF(OR(NOT($BE369),NOT($BF369)),0,MIN(Constants!$B$18,(Constants!$B$29*$BH369+Constants!$B$30*$BI369)*IF($BG369,1,MAX(0,MIN(1,(Constants!$B$20-AF369)/Constants!$B$20))))))</f>
        <v/>
      </c>
      <c r="CQ369" s="117" t="str">
        <f aca="false">IF(CP369="","",CP369*CK369)</f>
        <v/>
      </c>
      <c r="CR369" s="122" t="str">
        <f aca="false">IF(OR($BK369&lt;&gt;Constants!$B$12,NOT($CJ369)),"",CM369+CO369+CQ369)</f>
        <v/>
      </c>
      <c r="CS369" s="116" t="str">
        <f aca="false">IF(OR($BK369&lt;&gt;Constants!$B$12,ISBLANK($C369)),"",BW369)</f>
        <v/>
      </c>
      <c r="CT369" s="117" t="str">
        <f aca="false">IF(OR($BK369&lt;&gt;Constants!$B$12,ISBLANK($C369)),"",CG369)</f>
        <v/>
      </c>
      <c r="CU369" s="118" t="str">
        <f aca="false">IF(OR($BK369&lt;&gt;Constants!$B$12,ISBLANK($C369)),"",CR369)</f>
        <v/>
      </c>
      <c r="CV369" s="117" t="str">
        <f aca="false">IF(OR($BK369&lt;&gt;Constants!$B$12,ISBLANK($C369)),"",IF(COUNT(CS369:CU369)=0,0,MAX(CS369:CU369)))</f>
        <v/>
      </c>
      <c r="CW369" s="117" t="str">
        <f aca="false">IF($BK369&lt;&gt;Constants!$B$12,"",CV369)</f>
        <v/>
      </c>
      <c r="CX369" s="117" t="str">
        <f aca="false">IF(ISNUMBER(CW369), RANK(CW369,$CW$11:$CW$510), "")</f>
        <v/>
      </c>
      <c r="CY369" s="116" t="str">
        <f aca="false">IF(OR($BK369&lt;&gt;Constants!$B$12,ISBLANK($C369)),"",MAX(BT369,CD369,CO369))</f>
        <v/>
      </c>
      <c r="CZ369" s="117" t="str">
        <f aca="false">IF(ISNUMBER(CY369), RANK(CY369,CY$11:CY$510), "")</f>
        <v/>
      </c>
      <c r="DA369" s="117" t="str">
        <f aca="false">IF(OR($BK369&lt;&gt;Constants!$B$12,ISBLANK($C369)),"",MAX(AM369,AU369,IF($CH369,BC369,0)))</f>
        <v/>
      </c>
      <c r="DB369" s="117" t="str">
        <f aca="false">IF(ISNUMBER(DA369), RANK(DA369,DA$11:DA$510,1), "")</f>
        <v/>
      </c>
      <c r="DC369" s="117" t="str">
        <f aca="false">IF(OR($BK369&lt;&gt;Constants!$B$12,ISBLANK($C369)),"",MAX(BV369,CF369,CQ369))</f>
        <v/>
      </c>
      <c r="DD369" s="117" t="str">
        <f aca="false">IF(ISNUMBER(DC369),RANK(DC369,DC$11:DC$510),"")</f>
        <v/>
      </c>
      <c r="DE369" s="123" t="str">
        <f aca="false">IFERROR(IF(OR($BK369&lt;&gt;Constants!$B$12, ISBLANK($C369)),"",LARGE(CS369:CU369,2)), 0)</f>
        <v/>
      </c>
      <c r="DF369" s="118" t="str">
        <f aca="false">IF(ISNUMBER(DE369), RANK(DE369,DE$11:DE$510), "")</f>
        <v/>
      </c>
      <c r="DG369" s="117" t="str">
        <f aca="false">IF(ISBLANK($C369),"",IF(BK369=Constants!$B$12,RANK($CX369, $CX$11:$CX$510, 1)+
SUMPRODUCT(--($CX$11:$CX$510=$CX369),--($CZ369&gt;$CZ$11:$CZ$510))+
SUMPRODUCT(--($CX$11:$CX$510=$CX369),--($CZ369=$CZ$11:$CZ$510),--($DB369&gt;$DB$11:$DB$510))+
SUMPRODUCT(--($CX$11:$CX$510=$CX369),--($CZ369=$CZ$11:$CZ$510),--($DB369=$DB$11:$DB$510), --($DD369&gt;$DD$11:$DD$510))+
SUMPRODUCT(--($CX$11:$CX$510=$CX369),--($CZ369=$CZ$11:$CZ$510),--($DB369=$DB$11:$DB$510), --($DD369=$DD$11:$DD$510), --($DF369&gt;$DF$11:$DF$510))
,BK369)
)</f>
        <v/>
      </c>
      <c r="DH369" s="117" t="str">
        <f aca="false">IF(ISBLANK(C369),"",IF(BK369&lt;&gt;Constants!$B$12, BK369, CX369-DG369))</f>
        <v/>
      </c>
      <c r="DI369" s="118"/>
      <c r="DJ369" s="124"/>
      <c r="DK369" s="125" t="str">
        <f aca="false">IF(ISBLANK($C369),"",IF($BK369=Constants!$B$13,$BM369,""))</f>
        <v/>
      </c>
      <c r="DL369" s="124" t="str">
        <f aca="false">IF(ISBLANK($C369),"",IF($BK369&lt;&gt;Constants!$B$12,"",IF(COUNT($CS369:$CU369)=0,"",MATCH($CV369,$CS369:$CU369,0))))</f>
        <v/>
      </c>
      <c r="DM369" s="126" t="str">
        <f aca="false">IF(ISNUMBER($DL369),CHOOSE($DL369,$BR369,$CB369,$CM369),"")</f>
        <v/>
      </c>
      <c r="DN369" s="126" t="str">
        <f aca="false">IF(ISNUMBER($DL369),CHOOSE($DL369,$BT369,$CD369,$CO369),"")</f>
        <v/>
      </c>
      <c r="DO369" s="126" t="str">
        <f aca="false">IF(ISNUMBER($DL369),CHOOSE($DL369,$BV369,$CF369,$CQ369),"")</f>
        <v/>
      </c>
      <c r="DP369" s="127" t="str">
        <f aca="false">IF(ISBLANK(C369),"",IF(BK369&lt;&gt;Constants!$B$12, BK369 ,CW369))</f>
        <v/>
      </c>
      <c r="DQ369" s="128" t="str">
        <f aca="false">IF(ISBLANK($C369),"",IF($BK369&lt;&gt;Constants!$B$12,$BK369,$BL369))</f>
        <v/>
      </c>
      <c r="DR369" s="128" t="str">
        <f aca="false">IF(ISBLANK(C369),"",DH369)</f>
        <v/>
      </c>
      <c r="DS369" s="128" t="str">
        <f aca="false">IF(ISBLANK(C369),"",DG369)</f>
        <v/>
      </c>
      <c r="DT369" s="129" t="str">
        <f aca="false">IF(ISBLANK(C369),
  "",
IF(DS369=Constants!$B$9,COUNTA($C$11:$C510)+2,IF(DS369=Constants!$B$10,COUNTA($C$11:$C510)+1,IF(DS369=Constants!$B$11,COUNTA($C$11:$C510),DS369))))</f>
        <v/>
      </c>
      <c r="DU369" s="3"/>
      <c r="DV369" s="130" t="n">
        <f aca="false">IF(OR(ISNUMBER(DS369),DS369="DQ",DS369="P",DS369="NS"),
    1,
    0
)</f>
        <v>0</v>
      </c>
      <c r="DW369" s="130" t="n">
        <v>359</v>
      </c>
      <c r="DX369" s="130" t="str">
        <f aca="false">IF(ISBLANK($C369),"",IF(ISNUMBER(DT369),DT369+ROW($B369)/1000,""))</f>
        <v/>
      </c>
      <c r="DY369" s="130" t="str">
        <f aca="false">IF(ISNUMBER(DX369), RANK(DX369,DX$11:DX$510,1), "")</f>
        <v/>
      </c>
      <c r="DZ369" s="130" t="str">
        <f aca="false">IF(ISBLANK($C369),
    "",
    $B369
)</f>
        <v/>
      </c>
      <c r="EA369" s="130" t="str">
        <f aca="false">IF(ISBLANK($C369),
    "",
    $C369
)</f>
        <v/>
      </c>
      <c r="EB369" s="130" t="str">
        <f aca="false">IF(ISBLANK($C369),
    "",
    $D369
)</f>
        <v/>
      </c>
      <c r="EC369" s="130" t="str">
        <f aca="false">IF(ISBLANK($C369),"",$DQ369)</f>
        <v/>
      </c>
      <c r="ED369" s="131" t="str">
        <f aca="false">DP369</f>
        <v/>
      </c>
      <c r="EE369" s="130" t="str">
        <f aca="false">IF(ISBLANK($C369),
    "",
    DS369
)</f>
        <v/>
      </c>
      <c r="EF369" s="132" t="str">
        <f aca="false">IF(DW369&gt;DV$10,
    "",
    VLOOKUP(DW369,DY$11:EE867,7,FALSE())
)</f>
        <v/>
      </c>
      <c r="EG369" s="133" t="str">
        <f aca="false">IF(DW369&gt;DV$10,
    "",
    VLOOKUP(DW369,DY$11:EE867,2,FALSE())
)</f>
        <v/>
      </c>
      <c r="EH369" s="133" t="str">
        <f aca="false">IF(DW369&gt;DV$10,
    "",
    VLOOKUP(DW369,DY$11:EE867,3,FALSE())
)</f>
        <v/>
      </c>
      <c r="EI369" s="133" t="str">
        <f aca="false">IF(DW369&gt;DV$10,
    "",
    VLOOKUP(DW369,DY$11:EE867,4,FALSE())
)</f>
        <v/>
      </c>
      <c r="EJ369" s="134" t="str">
        <f aca="false">IF(DW369&gt;DV$10,
    "",
    VLOOKUP(DW369,DY$11:EE867,6,FALSE())
)</f>
        <v/>
      </c>
      <c r="EK369" s="59"/>
    </row>
    <row r="370" customFormat="false" ht="15.75" hidden="false" customHeight="false" outlineLevel="0" collapsed="false">
      <c r="A370" s="3"/>
      <c r="B370" s="153"/>
      <c r="C370" s="154"/>
      <c r="D370" s="135"/>
      <c r="E370" s="158"/>
      <c r="F370" s="137"/>
      <c r="G370" s="137"/>
      <c r="H370" s="138"/>
      <c r="I370" s="139"/>
      <c r="J370" s="140"/>
      <c r="K370" s="140"/>
      <c r="L370" s="140"/>
      <c r="M370" s="140"/>
      <c r="N370" s="141"/>
      <c r="O370" s="142"/>
      <c r="P370" s="137"/>
      <c r="Q370" s="138"/>
      <c r="R370" s="139"/>
      <c r="S370" s="140"/>
      <c r="T370" s="140"/>
      <c r="U370" s="140"/>
      <c r="V370" s="140"/>
      <c r="W370" s="141"/>
      <c r="X370" s="142"/>
      <c r="Y370" s="137"/>
      <c r="Z370" s="138"/>
      <c r="AA370" s="139"/>
      <c r="AB370" s="140"/>
      <c r="AC370" s="140"/>
      <c r="AD370" s="140"/>
      <c r="AE370" s="140"/>
      <c r="AF370" s="141"/>
      <c r="AG370" s="143"/>
      <c r="AH370" s="139"/>
      <c r="AI370" s="116"/>
      <c r="AJ370" s="116" t="str">
        <f aca="false">IF(ISBLANK($C370),
  "",
IF(E370=Constants!$B$7,
  TRUE(),
IF(E370=Constants!$B$8,
  FALSE(),
  TRUE()
)))</f>
        <v/>
      </c>
      <c r="AK370" s="117" t="str">
        <f aca="false">IF(ISBLANK($C370),"",IF(F370=Constants!$B$8,FALSE(),TRUE()))</f>
        <v/>
      </c>
      <c r="AL370" s="117" t="str">
        <f aca="false">IF(ISBLANK($C370),"",COUNTA($G370:$O370)&gt;0)</f>
        <v/>
      </c>
      <c r="AM370" s="117" t="str">
        <f aca="false">IF(OR(ISBLANK($C370),$AL370&lt;&gt;TRUE()),"",IF(ISBLANK(G370),Constants!$B$27,MAX(0,G370)))</f>
        <v/>
      </c>
      <c r="AN370" s="117" t="str">
        <f aca="false">IF(OR(ISBLANK($C370),$AL370&lt;&gt;TRUE()),"",IF(ISBLANK(H370),Constants!$B$28,MAX(0,H370)))</f>
        <v/>
      </c>
      <c r="AO370" s="117" t="str">
        <f aca="false">IF(OR(ISBLANK($C370),$AL370&lt;&gt;TRUE()),"",IF(J370=Constants!$B$7,TRUE(),IF(J370=Constants!$B$8,FALSE(),TRUE())))</f>
        <v/>
      </c>
      <c r="AP370" s="117" t="str">
        <f aca="false">IF(OR(ISBLANK($C370),$AL370&lt;&gt;TRUE()),"",IF(I370=Constants!$B$7,TRUE(),IF(I370=Constants!$B$8,FALSE(),TRUE())))</f>
        <v/>
      </c>
      <c r="AQ370" s="117" t="str">
        <f aca="false">IF(OR(ISBLANK($C370),$AL370&lt;&gt;TRUE()),"",IF(K370=Constants!$B$33,TRUE(),IF(K370=Constants!$B$34,FALSE(),IF(AND(ISNUMBER(O370),OR(ISBLANK(N370),N370=0)),TRUE(),IF(AND(ISBLANK(O370),ISNUMBER(N370),N370&lt;&gt;0),FALSE(),"")))))</f>
        <v/>
      </c>
      <c r="AR370" s="117" t="str">
        <f aca="false">IF(OR(ISBLANK($C370),$AL370&lt;&gt;TRUE()),"",IF(ISBLANK(L370),Constants!$B$35,MAX(0,MIN(Constants!$B$31,L370))))</f>
        <v/>
      </c>
      <c r="AS370" s="117" t="str">
        <f aca="false">IF(OR(ISBLANK($C370),$AL370&lt;&gt;TRUE()),"",IF(ISBLANK(M370),Constants!$B$35,MAX(0,MIN(Constants!$B$32,M370))))</f>
        <v/>
      </c>
      <c r="AT370" s="117" t="str">
        <f aca="false">IF(ISBLANK($C370),"",COUNTA($P370:$X370)&gt;0)</f>
        <v/>
      </c>
      <c r="AU370" s="117" t="str">
        <f aca="false">IF(OR(ISBLANK($C370),$AT370&lt;&gt;TRUE()),"",IF(ISBLANK(P370),Constants!$B$27,MAX(0,P370)))</f>
        <v/>
      </c>
      <c r="AV370" s="117" t="str">
        <f aca="false">IF(OR(ISBLANK($C370),$AT370&lt;&gt;TRUE()),"",IF(ISBLANK(Q370),Constants!$B$28,MAX(0,Q370)))</f>
        <v/>
      </c>
      <c r="AW370" s="117" t="str">
        <f aca="false">IF(OR(ISBLANK($C370),$AT370&lt;&gt;TRUE()),"",IF(S370=Constants!$B$7,TRUE(),IF(S370=Constants!$B$8,FALSE(),TRUE())))</f>
        <v/>
      </c>
      <c r="AX370" s="117" t="str">
        <f aca="false">IF(OR(ISBLANK($C370),$AT370&lt;&gt;TRUE()),"",IF(R370=Constants!$B$7,TRUE(),IF(R370=Constants!$B$8,FALSE(),TRUE())))</f>
        <v/>
      </c>
      <c r="AY370" s="117" t="str">
        <f aca="false">IF(OR(ISBLANK($C370),$AT370&lt;&gt;TRUE()),"",IF(T370=Constants!$B$33,TRUE(),IF(T370=Constants!$B$34,FALSE(),IF(AND(ISNUMBER(X370),OR(ISBLANK(W370),W370=0)),TRUE(),IF(AND(ISBLANK(X370),ISNUMBER(W370),W370&lt;&gt;0),FALSE(),"")))))</f>
        <v/>
      </c>
      <c r="AZ370" s="117" t="str">
        <f aca="false">IF(OR(ISBLANK($C370),$AT370&lt;&gt;TRUE()),"",IF(ISBLANK(U370),Constants!$B$35,MAX(0,MIN(Constants!$B$31,U370))))</f>
        <v/>
      </c>
      <c r="BA370" s="117" t="str">
        <f aca="false">IF(OR(ISBLANK($C370),$AT370&lt;&gt;TRUE()),"",IF(ISBLANK(V370),Constants!$B$35,MAX(0,MIN(Constants!$B$32,V370))))</f>
        <v/>
      </c>
      <c r="BB370" s="117" t="str">
        <f aca="false">IF(ISBLANK($C370),"",COUNTA($Y370:$AG370)&gt;0)</f>
        <v/>
      </c>
      <c r="BC370" s="117" t="str">
        <f aca="false">IF(OR(ISBLANK($C370),$BB370&lt;&gt;TRUE()),"",IF(ISBLANK(Y370),Constants!$B$27,MAX(0,Y370)))</f>
        <v/>
      </c>
      <c r="BD370" s="117" t="str">
        <f aca="false">IF(OR(ISBLANK($C370),$BB370&lt;&gt;TRUE()),"",IF(ISBLANK(Z370),Constants!$B$28,MAX(0,Z370)))</f>
        <v/>
      </c>
      <c r="BE370" s="117" t="str">
        <f aca="false">IF(OR(ISBLANK($C370),$BB370&lt;&gt;TRUE()),"",IF(AB370=Constants!$B$7,TRUE(),IF(AB370=Constants!$B$8,FALSE(),TRUE())))</f>
        <v/>
      </c>
      <c r="BF370" s="117" t="str">
        <f aca="false">IF(OR(ISBLANK($C370),$BB370&lt;&gt;TRUE()),"",IF(AA370=Constants!$B$7,TRUE(),IF(AA370=Constants!$B$8,FALSE(),TRUE())))</f>
        <v/>
      </c>
      <c r="BG370" s="117" t="str">
        <f aca="false">IF(OR(ISBLANK($C370),$BB370&lt;&gt;TRUE()),"",IF(AC370=Constants!$B$33,TRUE(),IF(AC370=Constants!$B$34,FALSE(),IF(AND(ISNUMBER(AG370),OR(ISBLANK(AF370),AF370=0)),TRUE(),IF(AND(ISBLANK(AG370),ISNUMBER(AF370),AF370&lt;&gt;0),FALSE(),"")))))</f>
        <v/>
      </c>
      <c r="BH370" s="117" t="str">
        <f aca="false">IF(OR(ISBLANK($C370),$BB370&lt;&gt;TRUE()),"",IF(ISBLANK(AD370),Constants!$B$35,MAX(0,MIN(Constants!$B$31,AD370))))</f>
        <v/>
      </c>
      <c r="BI370" s="117" t="str">
        <f aca="false">IF(OR(ISBLANK($C370),$BB370&lt;&gt;TRUE()),"",IF(ISBLANK(AE370),Constants!$B$35,MAX(0,MIN(Constants!$B$32,AE370))))</f>
        <v/>
      </c>
      <c r="BJ370" s="118" t="str">
        <f aca="false">IF(ISBLANK($C370),
  "",
IF(AH370=Constants!$B$7,
  TRUE(),
IF(AH370=Constants!$B$8,
  FALSE(),
  FALSE()
)))</f>
        <v/>
      </c>
      <c r="BK370" s="117" t="str">
        <f aca="false">IF(ISBLANK($C370),"",IF($BJ370,Constants!$B$9,IF(COUNTA($E370:$AH370)=0,Constants!$B$10,IF(NOT($AK370),Constants!$B$11,IF(AND(NOT(ISNUMBER($BM370)),COUNTA($O370,$X370,$AG370)&gt;0),Constants!$B$13,Constants!$B$12)))))</f>
        <v/>
      </c>
      <c r="BL370" s="117" t="str">
        <f aca="false">IF(ISBLANK($C370),"",IF($BK370&lt;&gt;Constants!$B$12,$BK370,Constants!$B$4))</f>
        <v/>
      </c>
      <c r="BM370" s="116" t="str">
        <f aca="false">IF(OR(ISBLANK($D$8), NOT(ISNUMBER($D$8))), Constants!$B$17,$D$8)</f>
        <v>ERROR: Set Target Time in cell D8</v>
      </c>
      <c r="BN370" s="119" t="str">
        <f aca="false">IF(OR($BK370&lt;&gt;Constants!$B$12,$AL370&lt;&gt;TRUE()),"",IF(NOT($AO370),TRUE(),IF($AQ370="","",$AQ370)))</f>
        <v/>
      </c>
      <c r="BO370" s="120" t="n">
        <f aca="false">IF(BN370="",FALSE(),IF(NOT($AO370),TRUE(),IF($AQ370,ISNUMBER(O370),ISNUMBER(N370))))</f>
        <v>0</v>
      </c>
      <c r="BP370" s="121" t="str">
        <f aca="false">IF(BO370,IF($AJ370,1,Constants!$B$22)*POWER(Constants!$B$23,MAX($AM370,0))*POWER(Constants!$B$24,MAX($AN370,0)),"")</f>
        <v/>
      </c>
      <c r="BQ370" s="117" t="str">
        <f aca="false">IF(OR($BK370&lt;&gt;Constants!$B$12,NOT($BO370)),"",IF(NOT($AO370),0,Constants!$B$19*IF($AQ370,1,MAX(0,MIN(1,(Constants!$B$20-N370)/Constants!$B$20)))))</f>
        <v/>
      </c>
      <c r="BR370" s="117" t="str">
        <f aca="false">IF(BQ370="","",BQ370*IF($AP370,1,Constants!$B$25)*BP370)</f>
        <v/>
      </c>
      <c r="BS370" s="117" t="str">
        <f aca="false">IF(OR($BK370&lt;&gt;Constants!$B$12,NOT($BO370)),"",IF(NOT($AO370),0,IF(NOT($AQ370),0,MAX(0,Constants!$B$21*(1-ABS(O370-$BM370)/$BM370)))))</f>
        <v/>
      </c>
      <c r="BT370" s="117" t="str">
        <f aca="false">IF(BS370="","",BS370*BP370)</f>
        <v/>
      </c>
      <c r="BU370" s="117" t="str">
        <f aca="false">IF(OR($BK370&lt;&gt;Constants!$B$12,NOT($BO370)),"",IF(OR(NOT($AO370),NOT($AP370)),0,MIN(Constants!$B$18,(Constants!$B$29*$AR370+Constants!$B$30*$AS370)*IF($AQ370,1,MAX(0,MIN(1,(Constants!$B$20-N370)/Constants!$B$20))))))</f>
        <v/>
      </c>
      <c r="BV370" s="117" t="str">
        <f aca="false">IF(BU370="","",BU370*BP370)</f>
        <v/>
      </c>
      <c r="BW370" s="122" t="str">
        <f aca="false">IF(OR($BK370&lt;&gt;Constants!$B$12,NOT($BO370)),"",BR370+BT370+BV370)</f>
        <v/>
      </c>
      <c r="BX370" s="119" t="str">
        <f aca="false">IF(OR($BK370&lt;&gt;Constants!$B$12,$AT370&lt;&gt;TRUE()),"",IF(NOT($AW370),TRUE(),IF($AY370="","",$AY370)))</f>
        <v/>
      </c>
      <c r="BY370" s="120" t="n">
        <f aca="false">IF(BX370="",FALSE(),IF(NOT($AW370),TRUE(),IF($AY370,ISNUMBER(X370),ISNUMBER(W370))))</f>
        <v>0</v>
      </c>
      <c r="BZ370" s="121" t="str">
        <f aca="false">IF(BY370,IF($AJ370,1,Constants!$B$22)*POWER(Constants!$B$23,MAX($AU370,0))*POWER(Constants!$B$24,MAX($AV370,0)),"")</f>
        <v/>
      </c>
      <c r="CA370" s="117" t="str">
        <f aca="false">IF(OR($BK370&lt;&gt;Constants!$B$12,NOT($BY370)),"",IF(NOT($AW370),0,Constants!$B$19*IF($AY370,1,MAX(0,MIN(1,(Constants!$B$20-W370)/Constants!$B$20)))))</f>
        <v/>
      </c>
      <c r="CB370" s="117" t="str">
        <f aca="false">IF(CA370="","",CA370*IF($AX370,1,Constants!$B$25)*BZ370)</f>
        <v/>
      </c>
      <c r="CC370" s="117" t="str">
        <f aca="false">IF(OR($BK370&lt;&gt;Constants!$B$12,NOT($BY370)),"",IF(NOT($AW370),0,IF(NOT($AY370),0,MAX(0,Constants!$B$21*(1-ABS(X370-$BM370)/$BM370)))))</f>
        <v/>
      </c>
      <c r="CD370" s="117" t="str">
        <f aca="false">IF(CC370="","",CC370*BZ370)</f>
        <v/>
      </c>
      <c r="CE370" s="117" t="str">
        <f aca="false">IF(OR($BK370&lt;&gt;Constants!$B$12,NOT($BY370)),"",IF(OR(NOT($AW370),NOT($AX370)),0,MIN(Constants!$B$18,(Constants!$B$29*$AZ370+Constants!$B$30*$BA370)*IF($AY370,1,MAX(0,MIN(1,(Constants!$B$20-W370)/Constants!$B$20))))))</f>
        <v/>
      </c>
      <c r="CF370" s="117" t="str">
        <f aca="false">IF(CE370="","",CE370*BZ370)</f>
        <v/>
      </c>
      <c r="CG370" s="122" t="str">
        <f aca="false">IF(OR($BK370&lt;&gt;Constants!$B$12,NOT($BY370)),"",CB370+CD370+CF370)</f>
        <v/>
      </c>
      <c r="CH370" s="119" t="n">
        <f aca="false">IF(OR(BN370="",BX370=""),TRUE(),BN370&lt;&gt;BX370)</f>
        <v>1</v>
      </c>
      <c r="CI370" s="117" t="str">
        <f aca="false">IF(OR($BK370&lt;&gt;Constants!$B$12,$BB370&lt;&gt;TRUE(),NOT($CH370)),"",IF(NOT($BE370),TRUE(),IF($BG370="","",$BG370)))</f>
        <v/>
      </c>
      <c r="CJ370" s="120" t="n">
        <f aca="false">IF(CI370="",FALSE(),IF(NOT($BE370),TRUE(),IF($BG370,ISNUMBER(AG370),ISNUMBER(AF370))))</f>
        <v>0</v>
      </c>
      <c r="CK370" s="121" t="str">
        <f aca="false">IF(CJ370,IF($AJ370,1,Constants!$B$22)*POWER(Constants!$B$23,MAX($BC370,0))*POWER(Constants!$B$24,MAX($BD370,0)),"")</f>
        <v/>
      </c>
      <c r="CL370" s="117" t="str">
        <f aca="false">IF(OR($BK370&lt;&gt;Constants!$B$12,NOT($CJ370)),"",IF(NOT($BE370),0,Constants!$B$19*IF($BG370,1,MAX(0,MIN(1,(Constants!$B$20-AF370)/Constants!$B$20)))))</f>
        <v/>
      </c>
      <c r="CM370" s="117" t="str">
        <f aca="false">IF(CL370="","",CL370*IF($BF370,1,Constants!$B$25)*CK370)</f>
        <v/>
      </c>
      <c r="CN370" s="117" t="str">
        <f aca="false">IF(OR($BK370&lt;&gt;Constants!$B$12,NOT($CJ370)),"",IF(NOT($BE370),0,IF(NOT($BG370),0,MAX(0,Constants!$B$21*(1-ABS(AG370-$BM370)/$BM370)))))</f>
        <v/>
      </c>
      <c r="CO370" s="117" t="str">
        <f aca="false">IF(CN370="","",CN370*CK370)</f>
        <v/>
      </c>
      <c r="CP370" s="117" t="str">
        <f aca="false">IF(OR($BK370&lt;&gt;Constants!$B$12,NOT($CJ370)),"",IF(OR(NOT($BE370),NOT($BF370)),0,MIN(Constants!$B$18,(Constants!$B$29*$BH370+Constants!$B$30*$BI370)*IF($BG370,1,MAX(0,MIN(1,(Constants!$B$20-AF370)/Constants!$B$20))))))</f>
        <v/>
      </c>
      <c r="CQ370" s="117" t="str">
        <f aca="false">IF(CP370="","",CP370*CK370)</f>
        <v/>
      </c>
      <c r="CR370" s="122" t="str">
        <f aca="false">IF(OR($BK370&lt;&gt;Constants!$B$12,NOT($CJ370)),"",CM370+CO370+CQ370)</f>
        <v/>
      </c>
      <c r="CS370" s="116" t="str">
        <f aca="false">IF(OR($BK370&lt;&gt;Constants!$B$12,ISBLANK($C370)),"",BW370)</f>
        <v/>
      </c>
      <c r="CT370" s="117" t="str">
        <f aca="false">IF(OR($BK370&lt;&gt;Constants!$B$12,ISBLANK($C370)),"",CG370)</f>
        <v/>
      </c>
      <c r="CU370" s="118" t="str">
        <f aca="false">IF(OR($BK370&lt;&gt;Constants!$B$12,ISBLANK($C370)),"",CR370)</f>
        <v/>
      </c>
      <c r="CV370" s="117" t="str">
        <f aca="false">IF(OR($BK370&lt;&gt;Constants!$B$12,ISBLANK($C370)),"",IF(COUNT(CS370:CU370)=0,0,MAX(CS370:CU370)))</f>
        <v/>
      </c>
      <c r="CW370" s="117" t="str">
        <f aca="false">IF($BK370&lt;&gt;Constants!$B$12,"",CV370)</f>
        <v/>
      </c>
      <c r="CX370" s="117" t="str">
        <f aca="false">IF(ISNUMBER(CW370), RANK(CW370,$CW$11:$CW$510), "")</f>
        <v/>
      </c>
      <c r="CY370" s="116" t="str">
        <f aca="false">IF(OR($BK370&lt;&gt;Constants!$B$12,ISBLANK($C370)),"",MAX(BT370,CD370,CO370))</f>
        <v/>
      </c>
      <c r="CZ370" s="117" t="str">
        <f aca="false">IF(ISNUMBER(CY370), RANK(CY370,CY$11:CY$510), "")</f>
        <v/>
      </c>
      <c r="DA370" s="117" t="str">
        <f aca="false">IF(OR($BK370&lt;&gt;Constants!$B$12,ISBLANK($C370)),"",MAX(AM370,AU370,IF($CH370,BC370,0)))</f>
        <v/>
      </c>
      <c r="DB370" s="117" t="str">
        <f aca="false">IF(ISNUMBER(DA370), RANK(DA370,DA$11:DA$510,1), "")</f>
        <v/>
      </c>
      <c r="DC370" s="117" t="str">
        <f aca="false">IF(OR($BK370&lt;&gt;Constants!$B$12,ISBLANK($C370)),"",MAX(BV370,CF370,CQ370))</f>
        <v/>
      </c>
      <c r="DD370" s="117" t="str">
        <f aca="false">IF(ISNUMBER(DC370),RANK(DC370,DC$11:DC$510),"")</f>
        <v/>
      </c>
      <c r="DE370" s="123" t="str">
        <f aca="false">IFERROR(IF(OR($BK370&lt;&gt;Constants!$B$12, ISBLANK($C370)),"",LARGE(CS370:CU370,2)), 0)</f>
        <v/>
      </c>
      <c r="DF370" s="118" t="str">
        <f aca="false">IF(ISNUMBER(DE370), RANK(DE370,DE$11:DE$510), "")</f>
        <v/>
      </c>
      <c r="DG370" s="117" t="str">
        <f aca="false">IF(ISBLANK($C370),"",IF(BK370=Constants!$B$12,RANK($CX370, $CX$11:$CX$510, 1)+
SUMPRODUCT(--($CX$11:$CX$510=$CX370),--($CZ370&gt;$CZ$11:$CZ$510))+
SUMPRODUCT(--($CX$11:$CX$510=$CX370),--($CZ370=$CZ$11:$CZ$510),--($DB370&gt;$DB$11:$DB$510))+
SUMPRODUCT(--($CX$11:$CX$510=$CX370),--($CZ370=$CZ$11:$CZ$510),--($DB370=$DB$11:$DB$510), --($DD370&gt;$DD$11:$DD$510))+
SUMPRODUCT(--($CX$11:$CX$510=$CX370),--($CZ370=$CZ$11:$CZ$510),--($DB370=$DB$11:$DB$510), --($DD370=$DD$11:$DD$510), --($DF370&gt;$DF$11:$DF$510))
,BK370)
)</f>
        <v/>
      </c>
      <c r="DH370" s="117" t="str">
        <f aca="false">IF(ISBLANK(C370),"",IF(BK370&lt;&gt;Constants!$B$12, BK370, CX370-DG370))</f>
        <v/>
      </c>
      <c r="DI370" s="118"/>
      <c r="DJ370" s="124"/>
      <c r="DK370" s="125" t="str">
        <f aca="false">IF(ISBLANK($C370),"",IF($BK370=Constants!$B$13,$BM370,""))</f>
        <v/>
      </c>
      <c r="DL370" s="124" t="str">
        <f aca="false">IF(ISBLANK($C370),"",IF($BK370&lt;&gt;Constants!$B$12,"",IF(COUNT($CS370:$CU370)=0,"",MATCH($CV370,$CS370:$CU370,0))))</f>
        <v/>
      </c>
      <c r="DM370" s="126" t="str">
        <f aca="false">IF(ISNUMBER($DL370),CHOOSE($DL370,$BR370,$CB370,$CM370),"")</f>
        <v/>
      </c>
      <c r="DN370" s="126" t="str">
        <f aca="false">IF(ISNUMBER($DL370),CHOOSE($DL370,$BT370,$CD370,$CO370),"")</f>
        <v/>
      </c>
      <c r="DO370" s="126" t="str">
        <f aca="false">IF(ISNUMBER($DL370),CHOOSE($DL370,$BV370,$CF370,$CQ370),"")</f>
        <v/>
      </c>
      <c r="DP370" s="127" t="str">
        <f aca="false">IF(ISBLANK(C370),"",IF(BK370&lt;&gt;Constants!$B$12, BK370 ,CW370))</f>
        <v/>
      </c>
      <c r="DQ370" s="128" t="str">
        <f aca="false">IF(ISBLANK($C370),"",IF($BK370&lt;&gt;Constants!$B$12,$BK370,$BL370))</f>
        <v/>
      </c>
      <c r="DR370" s="128" t="str">
        <f aca="false">IF(ISBLANK(C370),"",DH370)</f>
        <v/>
      </c>
      <c r="DS370" s="128" t="str">
        <f aca="false">IF(ISBLANK(C370),"",DG370)</f>
        <v/>
      </c>
      <c r="DT370" s="129" t="str">
        <f aca="false">IF(ISBLANK(C370),
  "",
IF(DS370=Constants!$B$9,COUNTA($C$11:$C510)+2,IF(DS370=Constants!$B$10,COUNTA($C$11:$C510)+1,IF(DS370=Constants!$B$11,COUNTA($C$11:$C510),DS370))))</f>
        <v/>
      </c>
      <c r="DU370" s="3"/>
      <c r="DV370" s="130" t="n">
        <f aca="false">IF(OR(ISNUMBER(DS370),DS370="DQ",DS370="P",DS370="NS"),
    1,
    0
)</f>
        <v>0</v>
      </c>
      <c r="DW370" s="130" t="n">
        <v>360</v>
      </c>
      <c r="DX370" s="130" t="str">
        <f aca="false">IF(ISBLANK($C370),"",IF(ISNUMBER(DT370),DT370+ROW($B370)/1000,""))</f>
        <v/>
      </c>
      <c r="DY370" s="130" t="str">
        <f aca="false">IF(ISNUMBER(DX370), RANK(DX370,DX$11:DX$510,1), "")</f>
        <v/>
      </c>
      <c r="DZ370" s="130" t="str">
        <f aca="false">IF(ISBLANK($C370),
    "",
    $B370
)</f>
        <v/>
      </c>
      <c r="EA370" s="130" t="str">
        <f aca="false">IF(ISBLANK($C370),
    "",
    $C370
)</f>
        <v/>
      </c>
      <c r="EB370" s="130" t="str">
        <f aca="false">IF(ISBLANK($C370),
    "",
    $D370
)</f>
        <v/>
      </c>
      <c r="EC370" s="130" t="str">
        <f aca="false">IF(ISBLANK($C370),"",$DQ370)</f>
        <v/>
      </c>
      <c r="ED370" s="131" t="str">
        <f aca="false">DP370</f>
        <v/>
      </c>
      <c r="EE370" s="130" t="str">
        <f aca="false">IF(ISBLANK($C370),
    "",
    DS370
)</f>
        <v/>
      </c>
      <c r="EF370" s="132" t="str">
        <f aca="false">IF(DW370&gt;DV$10,
    "",
    VLOOKUP(DW370,DY$11:EE868,7,FALSE())
)</f>
        <v/>
      </c>
      <c r="EG370" s="133" t="str">
        <f aca="false">IF(DW370&gt;DV$10,
    "",
    VLOOKUP(DW370,DY$11:EE868,2,FALSE())
)</f>
        <v/>
      </c>
      <c r="EH370" s="133" t="str">
        <f aca="false">IF(DW370&gt;DV$10,
    "",
    VLOOKUP(DW370,DY$11:EE868,3,FALSE())
)</f>
        <v/>
      </c>
      <c r="EI370" s="133" t="str">
        <f aca="false">IF(DW370&gt;DV$10,
    "",
    VLOOKUP(DW370,DY$11:EE868,4,FALSE())
)</f>
        <v/>
      </c>
      <c r="EJ370" s="134" t="str">
        <f aca="false">IF(DW370&gt;DV$10,
    "",
    VLOOKUP(DW370,DY$11:EE868,6,FALSE())
)</f>
        <v/>
      </c>
      <c r="EK370" s="59"/>
    </row>
    <row r="371" customFormat="false" ht="15.75" hidden="false" customHeight="false" outlineLevel="0" collapsed="false">
      <c r="A371" s="3"/>
      <c r="B371" s="155"/>
      <c r="C371" s="156"/>
      <c r="D371" s="96"/>
      <c r="E371" s="157"/>
      <c r="F371" s="148"/>
      <c r="G371" s="148"/>
      <c r="H371" s="149"/>
      <c r="I371" s="150"/>
      <c r="J371" s="151"/>
      <c r="K371" s="151"/>
      <c r="L371" s="151"/>
      <c r="M371" s="151"/>
      <c r="N371" s="152"/>
      <c r="O371" s="103"/>
      <c r="P371" s="148"/>
      <c r="Q371" s="149"/>
      <c r="R371" s="150"/>
      <c r="S371" s="151"/>
      <c r="T371" s="151"/>
      <c r="U371" s="151"/>
      <c r="V371" s="151"/>
      <c r="W371" s="152"/>
      <c r="X371" s="103"/>
      <c r="Y371" s="148"/>
      <c r="Z371" s="149"/>
      <c r="AA371" s="150"/>
      <c r="AB371" s="151"/>
      <c r="AC371" s="151"/>
      <c r="AD371" s="151"/>
      <c r="AE371" s="151"/>
      <c r="AF371" s="152"/>
      <c r="AG371" s="104"/>
      <c r="AH371" s="150"/>
      <c r="AI371" s="73"/>
      <c r="AJ371" s="73" t="str">
        <f aca="false">IF(ISBLANK($C371),
  "",
IF(E371=Constants!$B$7,
  TRUE(),
IF(E371=Constants!$B$8,
  FALSE(),
  TRUE()
)))</f>
        <v/>
      </c>
      <c r="AK371" s="74" t="str">
        <f aca="false">IF(ISBLANK($C371),"",IF(F371=Constants!$B$8,FALSE(),TRUE()))</f>
        <v/>
      </c>
      <c r="AL371" s="74" t="str">
        <f aca="false">IF(ISBLANK($C371),"",COUNTA($G371:$O371)&gt;0)</f>
        <v/>
      </c>
      <c r="AM371" s="74" t="str">
        <f aca="false">IF(OR(ISBLANK($C371),$AL371&lt;&gt;TRUE()),"",IF(ISBLANK(G371),Constants!$B$27,MAX(0,G371)))</f>
        <v/>
      </c>
      <c r="AN371" s="74" t="str">
        <f aca="false">IF(OR(ISBLANK($C371),$AL371&lt;&gt;TRUE()),"",IF(ISBLANK(H371),Constants!$B$28,MAX(0,H371)))</f>
        <v/>
      </c>
      <c r="AO371" s="74" t="str">
        <f aca="false">IF(OR(ISBLANK($C371),$AL371&lt;&gt;TRUE()),"",IF(J371=Constants!$B$7,TRUE(),IF(J371=Constants!$B$8,FALSE(),TRUE())))</f>
        <v/>
      </c>
      <c r="AP371" s="74" t="str">
        <f aca="false">IF(OR(ISBLANK($C371),$AL371&lt;&gt;TRUE()),"",IF(I371=Constants!$B$7,TRUE(),IF(I371=Constants!$B$8,FALSE(),TRUE())))</f>
        <v/>
      </c>
      <c r="AQ371" s="74" t="str">
        <f aca="false">IF(OR(ISBLANK($C371),$AL371&lt;&gt;TRUE()),"",IF(K371=Constants!$B$33,TRUE(),IF(K371=Constants!$B$34,FALSE(),IF(AND(ISNUMBER(O371),OR(ISBLANK(N371),N371=0)),TRUE(),IF(AND(ISBLANK(O371),ISNUMBER(N371),N371&lt;&gt;0),FALSE(),"")))))</f>
        <v/>
      </c>
      <c r="AR371" s="74" t="str">
        <f aca="false">IF(OR(ISBLANK($C371),$AL371&lt;&gt;TRUE()),"",IF(ISBLANK(L371),Constants!$B$35,MAX(0,MIN(Constants!$B$31,L371))))</f>
        <v/>
      </c>
      <c r="AS371" s="74" t="str">
        <f aca="false">IF(OR(ISBLANK($C371),$AL371&lt;&gt;TRUE()),"",IF(ISBLANK(M371),Constants!$B$35,MAX(0,MIN(Constants!$B$32,M371))))</f>
        <v/>
      </c>
      <c r="AT371" s="74" t="str">
        <f aca="false">IF(ISBLANK($C371),"",COUNTA($P371:$X371)&gt;0)</f>
        <v/>
      </c>
      <c r="AU371" s="74" t="str">
        <f aca="false">IF(OR(ISBLANK($C371),$AT371&lt;&gt;TRUE()),"",IF(ISBLANK(P371),Constants!$B$27,MAX(0,P371)))</f>
        <v/>
      </c>
      <c r="AV371" s="74" t="str">
        <f aca="false">IF(OR(ISBLANK($C371),$AT371&lt;&gt;TRUE()),"",IF(ISBLANK(Q371),Constants!$B$28,MAX(0,Q371)))</f>
        <v/>
      </c>
      <c r="AW371" s="74" t="str">
        <f aca="false">IF(OR(ISBLANK($C371),$AT371&lt;&gt;TRUE()),"",IF(S371=Constants!$B$7,TRUE(),IF(S371=Constants!$B$8,FALSE(),TRUE())))</f>
        <v/>
      </c>
      <c r="AX371" s="74" t="str">
        <f aca="false">IF(OR(ISBLANK($C371),$AT371&lt;&gt;TRUE()),"",IF(R371=Constants!$B$7,TRUE(),IF(R371=Constants!$B$8,FALSE(),TRUE())))</f>
        <v/>
      </c>
      <c r="AY371" s="74" t="str">
        <f aca="false">IF(OR(ISBLANK($C371),$AT371&lt;&gt;TRUE()),"",IF(T371=Constants!$B$33,TRUE(),IF(T371=Constants!$B$34,FALSE(),IF(AND(ISNUMBER(X371),OR(ISBLANK(W371),W371=0)),TRUE(),IF(AND(ISBLANK(X371),ISNUMBER(W371),W371&lt;&gt;0),FALSE(),"")))))</f>
        <v/>
      </c>
      <c r="AZ371" s="74" t="str">
        <f aca="false">IF(OR(ISBLANK($C371),$AT371&lt;&gt;TRUE()),"",IF(ISBLANK(U371),Constants!$B$35,MAX(0,MIN(Constants!$B$31,U371))))</f>
        <v/>
      </c>
      <c r="BA371" s="74" t="str">
        <f aca="false">IF(OR(ISBLANK($C371),$AT371&lt;&gt;TRUE()),"",IF(ISBLANK(V371),Constants!$B$35,MAX(0,MIN(Constants!$B$32,V371))))</f>
        <v/>
      </c>
      <c r="BB371" s="74" t="str">
        <f aca="false">IF(ISBLANK($C371),"",COUNTA($Y371:$AG371)&gt;0)</f>
        <v/>
      </c>
      <c r="BC371" s="74" t="str">
        <f aca="false">IF(OR(ISBLANK($C371),$BB371&lt;&gt;TRUE()),"",IF(ISBLANK(Y371),Constants!$B$27,MAX(0,Y371)))</f>
        <v/>
      </c>
      <c r="BD371" s="74" t="str">
        <f aca="false">IF(OR(ISBLANK($C371),$BB371&lt;&gt;TRUE()),"",IF(ISBLANK(Z371),Constants!$B$28,MAX(0,Z371)))</f>
        <v/>
      </c>
      <c r="BE371" s="74" t="str">
        <f aca="false">IF(OR(ISBLANK($C371),$BB371&lt;&gt;TRUE()),"",IF(AB371=Constants!$B$7,TRUE(),IF(AB371=Constants!$B$8,FALSE(),TRUE())))</f>
        <v/>
      </c>
      <c r="BF371" s="74" t="str">
        <f aca="false">IF(OR(ISBLANK($C371),$BB371&lt;&gt;TRUE()),"",IF(AA371=Constants!$B$7,TRUE(),IF(AA371=Constants!$B$8,FALSE(),TRUE())))</f>
        <v/>
      </c>
      <c r="BG371" s="74" t="str">
        <f aca="false">IF(OR(ISBLANK($C371),$BB371&lt;&gt;TRUE()),"",IF(AC371=Constants!$B$33,TRUE(),IF(AC371=Constants!$B$34,FALSE(),IF(AND(ISNUMBER(AG371),OR(ISBLANK(AF371),AF371=0)),TRUE(),IF(AND(ISBLANK(AG371),ISNUMBER(AF371),AF371&lt;&gt;0),FALSE(),"")))))</f>
        <v/>
      </c>
      <c r="BH371" s="74" t="str">
        <f aca="false">IF(OR(ISBLANK($C371),$BB371&lt;&gt;TRUE()),"",IF(ISBLANK(AD371),Constants!$B$35,MAX(0,MIN(Constants!$B$31,AD371))))</f>
        <v/>
      </c>
      <c r="BI371" s="74" t="str">
        <f aca="false">IF(OR(ISBLANK($C371),$BB371&lt;&gt;TRUE()),"",IF(ISBLANK(AE371),Constants!$B$35,MAX(0,MIN(Constants!$B$32,AE371))))</f>
        <v/>
      </c>
      <c r="BJ371" s="75" t="str">
        <f aca="false">IF(ISBLANK($C371),
  "",
IF(AH371=Constants!$B$7,
  TRUE(),
IF(AH371=Constants!$B$8,
  FALSE(),
  FALSE()
)))</f>
        <v/>
      </c>
      <c r="BK371" s="74" t="str">
        <f aca="false">IF(ISBLANK($C371),"",IF($BJ371,Constants!$B$9,IF(COUNTA($E371:$AH371)=0,Constants!$B$10,IF(NOT($AK371),Constants!$B$11,IF(AND(NOT(ISNUMBER($BM371)),COUNTA($O371,$X371,$AG371)&gt;0),Constants!$B$13,Constants!$B$12)))))</f>
        <v/>
      </c>
      <c r="BL371" s="74" t="str">
        <f aca="false">IF(ISBLANK($C371),"",IF($BK371&lt;&gt;Constants!$B$12,$BK371,Constants!$B$4))</f>
        <v/>
      </c>
      <c r="BM371" s="73" t="str">
        <f aca="false">IF(OR(ISBLANK($D$8), NOT(ISNUMBER($D$8))), Constants!$B$17,$D$8)</f>
        <v>ERROR: Set Target Time in cell D8</v>
      </c>
      <c r="BN371" s="73" t="str">
        <f aca="false">IF(OR($BK371&lt;&gt;Constants!$B$12,$AL371&lt;&gt;TRUE()),"",IF(NOT($AO371),TRUE(),IF($AQ371="","",$AQ371)))</f>
        <v/>
      </c>
      <c r="BO371" s="74" t="b">
        <f aca="false">IF(BN371="",FALSE(),IF(NOT($AO371),TRUE(),IF($AQ371,ISNUMBER(O371),ISNUMBER(N371))))</f>
        <v>0</v>
      </c>
      <c r="BP371" s="76" t="str">
        <f aca="false">IF(BO371,IF($AJ371,1,Constants!$B$22)*POWER(Constants!$B$23,MAX($AM371,0))*POWER(Constants!$B$24,MAX($AN371,0)),"")</f>
        <v/>
      </c>
      <c r="BQ371" s="74" t="str">
        <f aca="false">IF(OR($BK371&lt;&gt;Constants!$B$12,NOT($BO371)),"",IF(NOT($AO371),0,Constants!$B$19*IF($AQ371,1,MAX(0,MIN(1,(Constants!$B$20-N371)/Constants!$B$20)))))</f>
        <v/>
      </c>
      <c r="BR371" s="74" t="str">
        <f aca="false">IF(BQ371="","",BQ371*IF($AP371,1,Constants!$B$25)*BP371)</f>
        <v/>
      </c>
      <c r="BS371" s="74" t="str">
        <f aca="false">IF(OR($BK371&lt;&gt;Constants!$B$12,NOT($BO371)),"",IF(NOT($AO371),0,IF(NOT($AQ371),0,MAX(0,Constants!$B$21*(1-ABS(O371-$BM371)/$BM371)))))</f>
        <v/>
      </c>
      <c r="BT371" s="74" t="str">
        <f aca="false">IF(BS371="","",BS371*BP371)</f>
        <v/>
      </c>
      <c r="BU371" s="74" t="str">
        <f aca="false">IF(OR($BK371&lt;&gt;Constants!$B$12,NOT($BO371)),"",IF(OR(NOT($AO371),NOT($AP371)),0,MIN(Constants!$B$18,(Constants!$B$29*$AR371+Constants!$B$30*$AS371)*IF($AQ371,1,MAX(0,MIN(1,(Constants!$B$20-N371)/Constants!$B$20))))))</f>
        <v/>
      </c>
      <c r="BV371" s="74" t="str">
        <f aca="false">IF(BU371="","",BU371*BP371)</f>
        <v/>
      </c>
      <c r="BW371" s="75" t="str">
        <f aca="false">IF(OR($BK371&lt;&gt;Constants!$B$12,NOT($BO371)),"",BR371+BT371+BV371)</f>
        <v/>
      </c>
      <c r="BX371" s="73" t="str">
        <f aca="false">IF(OR($BK371&lt;&gt;Constants!$B$12,$AT371&lt;&gt;TRUE()),"",IF(NOT($AW371),TRUE(),IF($AY371="","",$AY371)))</f>
        <v/>
      </c>
      <c r="BY371" s="74" t="b">
        <f aca="false">IF(BX371="",FALSE(),IF(NOT($AW371),TRUE(),IF($AY371,ISNUMBER(X371),ISNUMBER(W371))))</f>
        <v>0</v>
      </c>
      <c r="BZ371" s="76" t="str">
        <f aca="false">IF(BY371,IF($AJ371,1,Constants!$B$22)*POWER(Constants!$B$23,MAX($AU371,0))*POWER(Constants!$B$24,MAX($AV371,0)),"")</f>
        <v/>
      </c>
      <c r="CA371" s="74" t="str">
        <f aca="false">IF(OR($BK371&lt;&gt;Constants!$B$12,NOT($BY371)),"",IF(NOT($AW371),0,Constants!$B$19*IF($AY371,1,MAX(0,MIN(1,(Constants!$B$20-W371)/Constants!$B$20)))))</f>
        <v/>
      </c>
      <c r="CB371" s="74" t="str">
        <f aca="false">IF(CA371="","",CA371*IF($AX371,1,Constants!$B$25)*BZ371)</f>
        <v/>
      </c>
      <c r="CC371" s="74" t="str">
        <f aca="false">IF(OR($BK371&lt;&gt;Constants!$B$12,NOT($BY371)),"",IF(NOT($AW371),0,IF(NOT($AY371),0,MAX(0,Constants!$B$21*(1-ABS(X371-$BM371)/$BM371)))))</f>
        <v/>
      </c>
      <c r="CD371" s="74" t="str">
        <f aca="false">IF(CC371="","",CC371*BZ371)</f>
        <v/>
      </c>
      <c r="CE371" s="74" t="str">
        <f aca="false">IF(OR($BK371&lt;&gt;Constants!$B$12,NOT($BY371)),"",IF(OR(NOT($AW371),NOT($AX371)),0,MIN(Constants!$B$18,(Constants!$B$29*$AZ371+Constants!$B$30*$BA371)*IF($AY371,1,MAX(0,MIN(1,(Constants!$B$20-W371)/Constants!$B$20))))))</f>
        <v/>
      </c>
      <c r="CF371" s="74" t="str">
        <f aca="false">IF(CE371="","",CE371*BZ371)</f>
        <v/>
      </c>
      <c r="CG371" s="75" t="str">
        <f aca="false">IF(OR($BK371&lt;&gt;Constants!$B$12,NOT($BY371)),"",CB371+CD371+CF371)</f>
        <v/>
      </c>
      <c r="CH371" s="73" t="b">
        <f aca="false">IF(OR(BN371="",BX371=""),TRUE(),BN371&lt;&gt;BX371)</f>
        <v>1</v>
      </c>
      <c r="CI371" s="74" t="str">
        <f aca="false">IF(OR($BK371&lt;&gt;Constants!$B$12,$BB371&lt;&gt;TRUE(),NOT($CH371)),"",IF(NOT($BE371),TRUE(),IF($BG371="","",$BG371)))</f>
        <v/>
      </c>
      <c r="CJ371" s="74" t="b">
        <f aca="false">IF(CI371="",FALSE(),IF(NOT($BE371),TRUE(),IF($BG371,ISNUMBER(AG371),ISNUMBER(AF371))))</f>
        <v>0</v>
      </c>
      <c r="CK371" s="76" t="str">
        <f aca="false">IF(CJ371,IF($AJ371,1,Constants!$B$22)*POWER(Constants!$B$23,MAX($BC371,0))*POWER(Constants!$B$24,MAX($BD371,0)),"")</f>
        <v/>
      </c>
      <c r="CL371" s="74" t="str">
        <f aca="false">IF(OR($BK371&lt;&gt;Constants!$B$12,NOT($CJ371)),"",IF(NOT($BE371),0,Constants!$B$19*IF($BG371,1,MAX(0,MIN(1,(Constants!$B$20-AF371)/Constants!$B$20)))))</f>
        <v/>
      </c>
      <c r="CM371" s="74" t="str">
        <f aca="false">IF(CL371="","",CL371*IF($BF371,1,Constants!$B$25)*CK371)</f>
        <v/>
      </c>
      <c r="CN371" s="74" t="str">
        <f aca="false">IF(OR($BK371&lt;&gt;Constants!$B$12,NOT($CJ371)),"",IF(NOT($BE371),0,IF(NOT($BG371),0,MAX(0,Constants!$B$21*(1-ABS(AG371-$BM371)/$BM371)))))</f>
        <v/>
      </c>
      <c r="CO371" s="74" t="str">
        <f aca="false">IF(CN371="","",CN371*CK371)</f>
        <v/>
      </c>
      <c r="CP371" s="74" t="str">
        <f aca="false">IF(OR($BK371&lt;&gt;Constants!$B$12,NOT($CJ371)),"",IF(OR(NOT($BE371),NOT($BF371)),0,MIN(Constants!$B$18,(Constants!$B$29*$BH371+Constants!$B$30*$BI371)*IF($BG371,1,MAX(0,MIN(1,(Constants!$B$20-AF371)/Constants!$B$20))))))</f>
        <v/>
      </c>
      <c r="CQ371" s="74" t="str">
        <f aca="false">IF(CP371="","",CP371*CK371)</f>
        <v/>
      </c>
      <c r="CR371" s="75" t="str">
        <f aca="false">IF(OR($BK371&lt;&gt;Constants!$B$12,NOT($CJ371)),"",CM371+CO371+CQ371)</f>
        <v/>
      </c>
      <c r="CS371" s="73" t="str">
        <f aca="false">IF(OR($BK371&lt;&gt;Constants!$B$12,ISBLANK($C371)),"",BW371)</f>
        <v/>
      </c>
      <c r="CT371" s="74" t="str">
        <f aca="false">IF(OR($BK371&lt;&gt;Constants!$B$12,ISBLANK($C371)),"",CG371)</f>
        <v/>
      </c>
      <c r="CU371" s="75" t="str">
        <f aca="false">IF(OR($BK371&lt;&gt;Constants!$B$12,ISBLANK($C371)),"",CR371)</f>
        <v/>
      </c>
      <c r="CV371" s="74" t="str">
        <f aca="false">IF(OR($BK371&lt;&gt;Constants!$B$12,ISBLANK($C371)),"",IF(COUNT(CS371:CU371)=0,0,MAX(CS371:CU371)))</f>
        <v/>
      </c>
      <c r="CW371" s="74" t="str">
        <f aca="false">IF($BK371&lt;&gt;Constants!$B$12,"",CV371)</f>
        <v/>
      </c>
      <c r="CX371" s="74" t="str">
        <f aca="false">IF(ISNUMBER(CW371), RANK(CW371,$CW$11:$CW$510), "")</f>
        <v/>
      </c>
      <c r="CY371" s="73" t="str">
        <f aca="false">IF(OR($BK371&lt;&gt;Constants!$B$12,ISBLANK($C371)),"",MAX(BT371,CD371,CO371))</f>
        <v/>
      </c>
      <c r="CZ371" s="74" t="str">
        <f aca="false">IF(ISNUMBER(CY371), RANK(CY371,CY$11:CY$510), "")</f>
        <v/>
      </c>
      <c r="DA371" s="74" t="str">
        <f aca="false">IF(OR($BK371&lt;&gt;Constants!$B$12,ISBLANK($C371)),"",MAX(AM371,AU371,IF($CH371,BC371,0)))</f>
        <v/>
      </c>
      <c r="DB371" s="74" t="str">
        <f aca="false">IF(ISNUMBER(DA371), RANK(DA371,DA$11:DA$510,1), "")</f>
        <v/>
      </c>
      <c r="DC371" s="74" t="str">
        <f aca="false">IF(OR($BK371&lt;&gt;Constants!$B$12,ISBLANK($C371)),"",MAX(BV371,CF371,CQ371))</f>
        <v/>
      </c>
      <c r="DD371" s="74" t="str">
        <f aca="false">IF(ISNUMBER(DC371),RANK(DC371,DC$11:DC$510),"")</f>
        <v/>
      </c>
      <c r="DE371" s="77" t="str">
        <f aca="false">IFERROR(IF(OR($BK371&lt;&gt;Constants!$B$12, ISBLANK($C371)),"",LARGE(CS371:CU371,2)), 0)</f>
        <v/>
      </c>
      <c r="DF371" s="75" t="str">
        <f aca="false">IF(ISNUMBER(DE371), RANK(DE371,DE$11:DE$510), "")</f>
        <v/>
      </c>
      <c r="DG371" s="74" t="str">
        <f aca="false">IF(ISBLANK($C371),"",IF(BK371=Constants!$B$12,RANK($CX371, $CX$11:$CX$510, 1)+
SUMPRODUCT(--($CX$11:$CX$510=$CX371),--($CZ371&gt;$CZ$11:$CZ$510))+
SUMPRODUCT(--($CX$11:$CX$510=$CX371),--($CZ371=$CZ$11:$CZ$510),--($DB371&gt;$DB$11:$DB$510))+
SUMPRODUCT(--($CX$11:$CX$510=$CX371),--($CZ371=$CZ$11:$CZ$510),--($DB371=$DB$11:$DB$510), --($DD371&gt;$DD$11:$DD$510))+
SUMPRODUCT(--($CX$11:$CX$510=$CX371),--($CZ371=$CZ$11:$CZ$510),--($DB371=$DB$11:$DB$510), --($DD371=$DD$11:$DD$510), --($DF371&gt;$DF$11:$DF$510))
,BK371)
)</f>
        <v/>
      </c>
      <c r="DH371" s="74" t="str">
        <f aca="false">IF(ISBLANK(C371),"",IF(BK371&lt;&gt;Constants!$B$12, BK371, CX371-DG371))</f>
        <v/>
      </c>
      <c r="DI371" s="75"/>
      <c r="DJ371" s="78"/>
      <c r="DK371" s="79" t="str">
        <f aca="false">IF(ISBLANK($C371),"",IF($BK371=Constants!$B$13,$BM371,""))</f>
        <v/>
      </c>
      <c r="DL371" s="78" t="str">
        <f aca="false">IF(ISBLANK($C371),"",IF($BK371&lt;&gt;Constants!$B$12,"",IF(COUNT($CS371:$CU371)=0,"",MATCH($CV371,$CS371:$CU371,0))))</f>
        <v/>
      </c>
      <c r="DM371" s="80" t="str">
        <f aca="false">IF(ISNUMBER($DL371),CHOOSE($DL371,$BR371,$CB371,$CM371),"")</f>
        <v/>
      </c>
      <c r="DN371" s="80" t="str">
        <f aca="false">IF(ISNUMBER($DL371),CHOOSE($DL371,$BT371,$CD371,$CO371),"")</f>
        <v/>
      </c>
      <c r="DO371" s="80" t="str">
        <f aca="false">IF(ISNUMBER($DL371),CHOOSE($DL371,$BV371,$CF371,$CQ371),"")</f>
        <v/>
      </c>
      <c r="DP371" s="81" t="str">
        <f aca="false">IF(ISBLANK(C371),"",IF(BK371&lt;&gt;Constants!$B$12, BK371 ,CW371))</f>
        <v/>
      </c>
      <c r="DQ371" s="82" t="str">
        <f aca="false">IF(ISBLANK($C371),"",IF($BK371&lt;&gt;Constants!$B$12,$BK371,$BL371))</f>
        <v/>
      </c>
      <c r="DR371" s="82" t="str">
        <f aca="false">IF(ISBLANK(C371),"",DH371)</f>
        <v/>
      </c>
      <c r="DS371" s="82" t="str">
        <f aca="false">IF(ISBLANK(C371),"",DG371)</f>
        <v/>
      </c>
      <c r="DT371" s="83" t="str">
        <f aca="false">IF(ISBLANK(C371),
  "",
IF(DS371=Constants!$B$9,COUNTA($C$11:$C510)+2,IF(DS371=Constants!$B$10,COUNTA($C$11:$C510)+1,IF(DS371=Constants!$B$11,COUNTA($C$11:$C510),DS371))))</f>
        <v/>
      </c>
      <c r="DU371" s="3"/>
      <c r="DV371" s="84" t="n">
        <f aca="false">IF(OR(ISNUMBER(DS371),DS371="DQ",DS371="P",DS371="NS"),
    1,
    0
)</f>
        <v>0</v>
      </c>
      <c r="DW371" s="84" t="n">
        <v>361</v>
      </c>
      <c r="DX371" s="84" t="str">
        <f aca="false">IF(ISBLANK($C371),"",IF(ISNUMBER(DT371),DT371+ROW($B371)/1000,""))</f>
        <v/>
      </c>
      <c r="DY371" s="84" t="str">
        <f aca="false">IF(ISNUMBER(DX371), RANK(DX371,DX$11:DX$510,1), "")</f>
        <v/>
      </c>
      <c r="DZ371" s="84" t="str">
        <f aca="false">IF(ISBLANK($C371),
    "",
    $B371
)</f>
        <v/>
      </c>
      <c r="EA371" s="84" t="str">
        <f aca="false">IF(ISBLANK($C371),
    "",
    $C371
)</f>
        <v/>
      </c>
      <c r="EB371" s="84" t="str">
        <f aca="false">IF(ISBLANK($C371),
    "",
    $D371
)</f>
        <v/>
      </c>
      <c r="EC371" s="84" t="str">
        <f aca="false">IF(ISBLANK($C371),"",$DQ371)</f>
        <v/>
      </c>
      <c r="ED371" s="86" t="str">
        <f aca="false">DP371</f>
        <v/>
      </c>
      <c r="EE371" s="84" t="str">
        <f aca="false">IF(ISBLANK($C371),
    "",
    DS371
)</f>
        <v/>
      </c>
      <c r="EF371" s="87" t="str">
        <f aca="false">IF(DW371&gt;DV$10,
    "",
    VLOOKUP(DW371,DY$11:EE869,7,FALSE())
)</f>
        <v/>
      </c>
      <c r="EG371" s="88" t="str">
        <f aca="false">IF(DW371&gt;DV$10,
    "",
    VLOOKUP(DW371,DY$11:EE869,2,FALSE())
)</f>
        <v/>
      </c>
      <c r="EH371" s="88" t="str">
        <f aca="false">IF(DW371&gt;DV$10,
    "",
    VLOOKUP(DW371,DY$11:EE869,3,FALSE())
)</f>
        <v/>
      </c>
      <c r="EI371" s="88" t="str">
        <f aca="false">IF(DW371&gt;DV$10,
    "",
    VLOOKUP(DW371,DY$11:EE869,4,FALSE())
)</f>
        <v/>
      </c>
      <c r="EJ371" s="89" t="str">
        <f aca="false">IF(DW371&gt;DV$10,
    "",
    VLOOKUP(DW371,DY$11:EE869,6,FALSE())
)</f>
        <v/>
      </c>
      <c r="EK371" s="59"/>
    </row>
    <row r="372" customFormat="false" ht="15.75" hidden="false" customHeight="false" outlineLevel="0" collapsed="false">
      <c r="A372" s="3"/>
      <c r="B372" s="155"/>
      <c r="C372" s="156"/>
      <c r="D372" s="96"/>
      <c r="E372" s="157"/>
      <c r="F372" s="148"/>
      <c r="G372" s="148"/>
      <c r="H372" s="149"/>
      <c r="I372" s="150"/>
      <c r="J372" s="151"/>
      <c r="K372" s="151"/>
      <c r="L372" s="151"/>
      <c r="M372" s="151"/>
      <c r="N372" s="152"/>
      <c r="O372" s="103"/>
      <c r="P372" s="148"/>
      <c r="Q372" s="149"/>
      <c r="R372" s="150"/>
      <c r="S372" s="151"/>
      <c r="T372" s="151"/>
      <c r="U372" s="151"/>
      <c r="V372" s="151"/>
      <c r="W372" s="152"/>
      <c r="X372" s="103"/>
      <c r="Y372" s="148"/>
      <c r="Z372" s="149"/>
      <c r="AA372" s="150"/>
      <c r="AB372" s="151"/>
      <c r="AC372" s="151"/>
      <c r="AD372" s="151"/>
      <c r="AE372" s="151"/>
      <c r="AF372" s="152"/>
      <c r="AG372" s="104"/>
      <c r="AH372" s="150"/>
      <c r="AI372" s="73"/>
      <c r="AJ372" s="73" t="str">
        <f aca="false">IF(ISBLANK($C372),
  "",
IF(E372=Constants!$B$7,
  TRUE(),
IF(E372=Constants!$B$8,
  FALSE(),
  TRUE()
)))</f>
        <v/>
      </c>
      <c r="AK372" s="74" t="str">
        <f aca="false">IF(ISBLANK($C372),"",IF(F372=Constants!$B$8,FALSE(),TRUE()))</f>
        <v/>
      </c>
      <c r="AL372" s="74" t="str">
        <f aca="false">IF(ISBLANK($C372),"",COUNTA($G372:$O372)&gt;0)</f>
        <v/>
      </c>
      <c r="AM372" s="74" t="str">
        <f aca="false">IF(OR(ISBLANK($C372),$AL372&lt;&gt;TRUE()),"",IF(ISBLANK(G372),Constants!$B$27,MAX(0,G372)))</f>
        <v/>
      </c>
      <c r="AN372" s="74" t="str">
        <f aca="false">IF(OR(ISBLANK($C372),$AL372&lt;&gt;TRUE()),"",IF(ISBLANK(H372),Constants!$B$28,MAX(0,H372)))</f>
        <v/>
      </c>
      <c r="AO372" s="74" t="str">
        <f aca="false">IF(OR(ISBLANK($C372),$AL372&lt;&gt;TRUE()),"",IF(J372=Constants!$B$7,TRUE(),IF(J372=Constants!$B$8,FALSE(),TRUE())))</f>
        <v/>
      </c>
      <c r="AP372" s="74" t="str">
        <f aca="false">IF(OR(ISBLANK($C372),$AL372&lt;&gt;TRUE()),"",IF(I372=Constants!$B$7,TRUE(),IF(I372=Constants!$B$8,FALSE(),TRUE())))</f>
        <v/>
      </c>
      <c r="AQ372" s="74" t="str">
        <f aca="false">IF(OR(ISBLANK($C372),$AL372&lt;&gt;TRUE()),"",IF(K372=Constants!$B$33,TRUE(),IF(K372=Constants!$B$34,FALSE(),IF(AND(ISNUMBER(O372),OR(ISBLANK(N372),N372=0)),TRUE(),IF(AND(ISBLANK(O372),ISNUMBER(N372),N372&lt;&gt;0),FALSE(),"")))))</f>
        <v/>
      </c>
      <c r="AR372" s="74" t="str">
        <f aca="false">IF(OR(ISBLANK($C372),$AL372&lt;&gt;TRUE()),"",IF(ISBLANK(L372),Constants!$B$35,MAX(0,MIN(Constants!$B$31,L372))))</f>
        <v/>
      </c>
      <c r="AS372" s="74" t="str">
        <f aca="false">IF(OR(ISBLANK($C372),$AL372&lt;&gt;TRUE()),"",IF(ISBLANK(M372),Constants!$B$35,MAX(0,MIN(Constants!$B$32,M372))))</f>
        <v/>
      </c>
      <c r="AT372" s="74" t="str">
        <f aca="false">IF(ISBLANK($C372),"",COUNTA($P372:$X372)&gt;0)</f>
        <v/>
      </c>
      <c r="AU372" s="74" t="str">
        <f aca="false">IF(OR(ISBLANK($C372),$AT372&lt;&gt;TRUE()),"",IF(ISBLANK(P372),Constants!$B$27,MAX(0,P372)))</f>
        <v/>
      </c>
      <c r="AV372" s="74" t="str">
        <f aca="false">IF(OR(ISBLANK($C372),$AT372&lt;&gt;TRUE()),"",IF(ISBLANK(Q372),Constants!$B$28,MAX(0,Q372)))</f>
        <v/>
      </c>
      <c r="AW372" s="74" t="str">
        <f aca="false">IF(OR(ISBLANK($C372),$AT372&lt;&gt;TRUE()),"",IF(S372=Constants!$B$7,TRUE(),IF(S372=Constants!$B$8,FALSE(),TRUE())))</f>
        <v/>
      </c>
      <c r="AX372" s="74" t="str">
        <f aca="false">IF(OR(ISBLANK($C372),$AT372&lt;&gt;TRUE()),"",IF(R372=Constants!$B$7,TRUE(),IF(R372=Constants!$B$8,FALSE(),TRUE())))</f>
        <v/>
      </c>
      <c r="AY372" s="74" t="str">
        <f aca="false">IF(OR(ISBLANK($C372),$AT372&lt;&gt;TRUE()),"",IF(T372=Constants!$B$33,TRUE(),IF(T372=Constants!$B$34,FALSE(),IF(AND(ISNUMBER(X372),OR(ISBLANK(W372),W372=0)),TRUE(),IF(AND(ISBLANK(X372),ISNUMBER(W372),W372&lt;&gt;0),FALSE(),"")))))</f>
        <v/>
      </c>
      <c r="AZ372" s="74" t="str">
        <f aca="false">IF(OR(ISBLANK($C372),$AT372&lt;&gt;TRUE()),"",IF(ISBLANK(U372),Constants!$B$35,MAX(0,MIN(Constants!$B$31,U372))))</f>
        <v/>
      </c>
      <c r="BA372" s="74" t="str">
        <f aca="false">IF(OR(ISBLANK($C372),$AT372&lt;&gt;TRUE()),"",IF(ISBLANK(V372),Constants!$B$35,MAX(0,MIN(Constants!$B$32,V372))))</f>
        <v/>
      </c>
      <c r="BB372" s="74" t="str">
        <f aca="false">IF(ISBLANK($C372),"",COUNTA($Y372:$AG372)&gt;0)</f>
        <v/>
      </c>
      <c r="BC372" s="74" t="str">
        <f aca="false">IF(OR(ISBLANK($C372),$BB372&lt;&gt;TRUE()),"",IF(ISBLANK(Y372),Constants!$B$27,MAX(0,Y372)))</f>
        <v/>
      </c>
      <c r="BD372" s="74" t="str">
        <f aca="false">IF(OR(ISBLANK($C372),$BB372&lt;&gt;TRUE()),"",IF(ISBLANK(Z372),Constants!$B$28,MAX(0,Z372)))</f>
        <v/>
      </c>
      <c r="BE372" s="74" t="str">
        <f aca="false">IF(OR(ISBLANK($C372),$BB372&lt;&gt;TRUE()),"",IF(AB372=Constants!$B$7,TRUE(),IF(AB372=Constants!$B$8,FALSE(),TRUE())))</f>
        <v/>
      </c>
      <c r="BF372" s="74" t="str">
        <f aca="false">IF(OR(ISBLANK($C372),$BB372&lt;&gt;TRUE()),"",IF(AA372=Constants!$B$7,TRUE(),IF(AA372=Constants!$B$8,FALSE(),TRUE())))</f>
        <v/>
      </c>
      <c r="BG372" s="74" t="str">
        <f aca="false">IF(OR(ISBLANK($C372),$BB372&lt;&gt;TRUE()),"",IF(AC372=Constants!$B$33,TRUE(),IF(AC372=Constants!$B$34,FALSE(),IF(AND(ISNUMBER(AG372),OR(ISBLANK(AF372),AF372=0)),TRUE(),IF(AND(ISBLANK(AG372),ISNUMBER(AF372),AF372&lt;&gt;0),FALSE(),"")))))</f>
        <v/>
      </c>
      <c r="BH372" s="74" t="str">
        <f aca="false">IF(OR(ISBLANK($C372),$BB372&lt;&gt;TRUE()),"",IF(ISBLANK(AD372),Constants!$B$35,MAX(0,MIN(Constants!$B$31,AD372))))</f>
        <v/>
      </c>
      <c r="BI372" s="74" t="str">
        <f aca="false">IF(OR(ISBLANK($C372),$BB372&lt;&gt;TRUE()),"",IF(ISBLANK(AE372),Constants!$B$35,MAX(0,MIN(Constants!$B$32,AE372))))</f>
        <v/>
      </c>
      <c r="BJ372" s="75" t="str">
        <f aca="false">IF(ISBLANK($C372),
  "",
IF(AH372=Constants!$B$7,
  TRUE(),
IF(AH372=Constants!$B$8,
  FALSE(),
  FALSE()
)))</f>
        <v/>
      </c>
      <c r="BK372" s="74" t="str">
        <f aca="false">IF(ISBLANK($C372),"",IF($BJ372,Constants!$B$9,IF(COUNTA($E372:$AH372)=0,Constants!$B$10,IF(NOT($AK372),Constants!$B$11,IF(AND(NOT(ISNUMBER($BM372)),COUNTA($O372,$X372,$AG372)&gt;0),Constants!$B$13,Constants!$B$12)))))</f>
        <v/>
      </c>
      <c r="BL372" s="74" t="str">
        <f aca="false">IF(ISBLANK($C372),"",IF($BK372&lt;&gt;Constants!$B$12,$BK372,Constants!$B$4))</f>
        <v/>
      </c>
      <c r="BM372" s="73" t="str">
        <f aca="false">IF(OR(ISBLANK($D$8), NOT(ISNUMBER($D$8))), Constants!$B$17,$D$8)</f>
        <v>ERROR: Set Target Time in cell D8</v>
      </c>
      <c r="BN372" s="73" t="str">
        <f aca="false">IF(OR($BK372&lt;&gt;Constants!$B$12,$AL372&lt;&gt;TRUE()),"",IF(NOT($AO372),TRUE(),IF($AQ372="","",$AQ372)))</f>
        <v/>
      </c>
      <c r="BO372" s="74" t="b">
        <f aca="false">IF(BN372="",FALSE(),IF(NOT($AO372),TRUE(),IF($AQ372,ISNUMBER(O372),ISNUMBER(N372))))</f>
        <v>0</v>
      </c>
      <c r="BP372" s="76" t="str">
        <f aca="false">IF(BO372,IF($AJ372,1,Constants!$B$22)*POWER(Constants!$B$23,MAX($AM372,0))*POWER(Constants!$B$24,MAX($AN372,0)),"")</f>
        <v/>
      </c>
      <c r="BQ372" s="74" t="str">
        <f aca="false">IF(OR($BK372&lt;&gt;Constants!$B$12,NOT($BO372)),"",IF(NOT($AO372),0,Constants!$B$19*IF($AQ372,1,MAX(0,MIN(1,(Constants!$B$20-N372)/Constants!$B$20)))))</f>
        <v/>
      </c>
      <c r="BR372" s="74" t="str">
        <f aca="false">IF(BQ372="","",BQ372*IF($AP372,1,Constants!$B$25)*BP372)</f>
        <v/>
      </c>
      <c r="BS372" s="74" t="str">
        <f aca="false">IF(OR($BK372&lt;&gt;Constants!$B$12,NOT($BO372)),"",IF(NOT($AO372),0,IF(NOT($AQ372),0,MAX(0,Constants!$B$21*(1-ABS(O372-$BM372)/$BM372)))))</f>
        <v/>
      </c>
      <c r="BT372" s="74" t="str">
        <f aca="false">IF(BS372="","",BS372*BP372)</f>
        <v/>
      </c>
      <c r="BU372" s="74" t="str">
        <f aca="false">IF(OR($BK372&lt;&gt;Constants!$B$12,NOT($BO372)),"",IF(OR(NOT($AO372),NOT($AP372)),0,MIN(Constants!$B$18,(Constants!$B$29*$AR372+Constants!$B$30*$AS372)*IF($AQ372,1,MAX(0,MIN(1,(Constants!$B$20-N372)/Constants!$B$20))))))</f>
        <v/>
      </c>
      <c r="BV372" s="74" t="str">
        <f aca="false">IF(BU372="","",BU372*BP372)</f>
        <v/>
      </c>
      <c r="BW372" s="75" t="str">
        <f aca="false">IF(OR($BK372&lt;&gt;Constants!$B$12,NOT($BO372)),"",BR372+BT372+BV372)</f>
        <v/>
      </c>
      <c r="BX372" s="73" t="str">
        <f aca="false">IF(OR($BK372&lt;&gt;Constants!$B$12,$AT372&lt;&gt;TRUE()),"",IF(NOT($AW372),TRUE(),IF($AY372="","",$AY372)))</f>
        <v/>
      </c>
      <c r="BY372" s="74" t="b">
        <f aca="false">IF(BX372="",FALSE(),IF(NOT($AW372),TRUE(),IF($AY372,ISNUMBER(X372),ISNUMBER(W372))))</f>
        <v>0</v>
      </c>
      <c r="BZ372" s="76" t="str">
        <f aca="false">IF(BY372,IF($AJ372,1,Constants!$B$22)*POWER(Constants!$B$23,MAX($AU372,0))*POWER(Constants!$B$24,MAX($AV372,0)),"")</f>
        <v/>
      </c>
      <c r="CA372" s="74" t="str">
        <f aca="false">IF(OR($BK372&lt;&gt;Constants!$B$12,NOT($BY372)),"",IF(NOT($AW372),0,Constants!$B$19*IF($AY372,1,MAX(0,MIN(1,(Constants!$B$20-W372)/Constants!$B$20)))))</f>
        <v/>
      </c>
      <c r="CB372" s="74" t="str">
        <f aca="false">IF(CA372="","",CA372*IF($AX372,1,Constants!$B$25)*BZ372)</f>
        <v/>
      </c>
      <c r="CC372" s="74" t="str">
        <f aca="false">IF(OR($BK372&lt;&gt;Constants!$B$12,NOT($BY372)),"",IF(NOT($AW372),0,IF(NOT($AY372),0,MAX(0,Constants!$B$21*(1-ABS(X372-$BM372)/$BM372)))))</f>
        <v/>
      </c>
      <c r="CD372" s="74" t="str">
        <f aca="false">IF(CC372="","",CC372*BZ372)</f>
        <v/>
      </c>
      <c r="CE372" s="74" t="str">
        <f aca="false">IF(OR($BK372&lt;&gt;Constants!$B$12,NOT($BY372)),"",IF(OR(NOT($AW372),NOT($AX372)),0,MIN(Constants!$B$18,(Constants!$B$29*$AZ372+Constants!$B$30*$BA372)*IF($AY372,1,MAX(0,MIN(1,(Constants!$B$20-W372)/Constants!$B$20))))))</f>
        <v/>
      </c>
      <c r="CF372" s="74" t="str">
        <f aca="false">IF(CE372="","",CE372*BZ372)</f>
        <v/>
      </c>
      <c r="CG372" s="75" t="str">
        <f aca="false">IF(OR($BK372&lt;&gt;Constants!$B$12,NOT($BY372)),"",CB372+CD372+CF372)</f>
        <v/>
      </c>
      <c r="CH372" s="73" t="b">
        <f aca="false">IF(OR(BN372="",BX372=""),TRUE(),BN372&lt;&gt;BX372)</f>
        <v>1</v>
      </c>
      <c r="CI372" s="74" t="str">
        <f aca="false">IF(OR($BK372&lt;&gt;Constants!$B$12,$BB372&lt;&gt;TRUE(),NOT($CH372)),"",IF(NOT($BE372),TRUE(),IF($BG372="","",$BG372)))</f>
        <v/>
      </c>
      <c r="CJ372" s="74" t="b">
        <f aca="false">IF(CI372="",FALSE(),IF(NOT($BE372),TRUE(),IF($BG372,ISNUMBER(AG372),ISNUMBER(AF372))))</f>
        <v>0</v>
      </c>
      <c r="CK372" s="76" t="str">
        <f aca="false">IF(CJ372,IF($AJ372,1,Constants!$B$22)*POWER(Constants!$B$23,MAX($BC372,0))*POWER(Constants!$B$24,MAX($BD372,0)),"")</f>
        <v/>
      </c>
      <c r="CL372" s="74" t="str">
        <f aca="false">IF(OR($BK372&lt;&gt;Constants!$B$12,NOT($CJ372)),"",IF(NOT($BE372),0,Constants!$B$19*IF($BG372,1,MAX(0,MIN(1,(Constants!$B$20-AF372)/Constants!$B$20)))))</f>
        <v/>
      </c>
      <c r="CM372" s="74" t="str">
        <f aca="false">IF(CL372="","",CL372*IF($BF372,1,Constants!$B$25)*CK372)</f>
        <v/>
      </c>
      <c r="CN372" s="74" t="str">
        <f aca="false">IF(OR($BK372&lt;&gt;Constants!$B$12,NOT($CJ372)),"",IF(NOT($BE372),0,IF(NOT($BG372),0,MAX(0,Constants!$B$21*(1-ABS(AG372-$BM372)/$BM372)))))</f>
        <v/>
      </c>
      <c r="CO372" s="74" t="str">
        <f aca="false">IF(CN372="","",CN372*CK372)</f>
        <v/>
      </c>
      <c r="CP372" s="74" t="str">
        <f aca="false">IF(OR($BK372&lt;&gt;Constants!$B$12,NOT($CJ372)),"",IF(OR(NOT($BE372),NOT($BF372)),0,MIN(Constants!$B$18,(Constants!$B$29*$BH372+Constants!$B$30*$BI372)*IF($BG372,1,MAX(0,MIN(1,(Constants!$B$20-AF372)/Constants!$B$20))))))</f>
        <v/>
      </c>
      <c r="CQ372" s="74" t="str">
        <f aca="false">IF(CP372="","",CP372*CK372)</f>
        <v/>
      </c>
      <c r="CR372" s="75" t="str">
        <f aca="false">IF(OR($BK372&lt;&gt;Constants!$B$12,NOT($CJ372)),"",CM372+CO372+CQ372)</f>
        <v/>
      </c>
      <c r="CS372" s="73" t="str">
        <f aca="false">IF(OR($BK372&lt;&gt;Constants!$B$12,ISBLANK($C372)),"",BW372)</f>
        <v/>
      </c>
      <c r="CT372" s="74" t="str">
        <f aca="false">IF(OR($BK372&lt;&gt;Constants!$B$12,ISBLANK($C372)),"",CG372)</f>
        <v/>
      </c>
      <c r="CU372" s="75" t="str">
        <f aca="false">IF(OR($BK372&lt;&gt;Constants!$B$12,ISBLANK($C372)),"",CR372)</f>
        <v/>
      </c>
      <c r="CV372" s="74" t="str">
        <f aca="false">IF(OR($BK372&lt;&gt;Constants!$B$12,ISBLANK($C372)),"",IF(COUNT(CS372:CU372)=0,0,MAX(CS372:CU372)))</f>
        <v/>
      </c>
      <c r="CW372" s="74" t="str">
        <f aca="false">IF($BK372&lt;&gt;Constants!$B$12,"",CV372)</f>
        <v/>
      </c>
      <c r="CX372" s="74" t="str">
        <f aca="false">IF(ISNUMBER(CW372), RANK(CW372,$CW$11:$CW$510), "")</f>
        <v/>
      </c>
      <c r="CY372" s="73" t="str">
        <f aca="false">IF(OR($BK372&lt;&gt;Constants!$B$12,ISBLANK($C372)),"",MAX(BT372,CD372,CO372))</f>
        <v/>
      </c>
      <c r="CZ372" s="74" t="str">
        <f aca="false">IF(ISNUMBER(CY372), RANK(CY372,CY$11:CY$510), "")</f>
        <v/>
      </c>
      <c r="DA372" s="74" t="str">
        <f aca="false">IF(OR($BK372&lt;&gt;Constants!$B$12,ISBLANK($C372)),"",MAX(AM372,AU372,IF($CH372,BC372,0)))</f>
        <v/>
      </c>
      <c r="DB372" s="74" t="str">
        <f aca="false">IF(ISNUMBER(DA372), RANK(DA372,DA$11:DA$510,1), "")</f>
        <v/>
      </c>
      <c r="DC372" s="74" t="str">
        <f aca="false">IF(OR($BK372&lt;&gt;Constants!$B$12,ISBLANK($C372)),"",MAX(BV372,CF372,CQ372))</f>
        <v/>
      </c>
      <c r="DD372" s="74" t="str">
        <f aca="false">IF(ISNUMBER(DC372),RANK(DC372,DC$11:DC$510),"")</f>
        <v/>
      </c>
      <c r="DE372" s="77" t="str">
        <f aca="false">IFERROR(IF(OR($BK372&lt;&gt;Constants!$B$12, ISBLANK($C372)),"",LARGE(CS372:CU372,2)), 0)</f>
        <v/>
      </c>
      <c r="DF372" s="75" t="str">
        <f aca="false">IF(ISNUMBER(DE372), RANK(DE372,DE$11:DE$510), "")</f>
        <v/>
      </c>
      <c r="DG372" s="74" t="str">
        <f aca="false">IF(ISBLANK($C372),"",IF(BK372=Constants!$B$12,RANK($CX372, $CX$11:$CX$510, 1)+
SUMPRODUCT(--($CX$11:$CX$510=$CX372),--($CZ372&gt;$CZ$11:$CZ$510))+
SUMPRODUCT(--($CX$11:$CX$510=$CX372),--($CZ372=$CZ$11:$CZ$510),--($DB372&gt;$DB$11:$DB$510))+
SUMPRODUCT(--($CX$11:$CX$510=$CX372),--($CZ372=$CZ$11:$CZ$510),--($DB372=$DB$11:$DB$510), --($DD372&gt;$DD$11:$DD$510))+
SUMPRODUCT(--($CX$11:$CX$510=$CX372),--($CZ372=$CZ$11:$CZ$510),--($DB372=$DB$11:$DB$510), --($DD372=$DD$11:$DD$510), --($DF372&gt;$DF$11:$DF$510))
,BK372)
)</f>
        <v/>
      </c>
      <c r="DH372" s="74" t="str">
        <f aca="false">IF(ISBLANK(C372),"",IF(BK372&lt;&gt;Constants!$B$12, BK372, CX372-DG372))</f>
        <v/>
      </c>
      <c r="DI372" s="75"/>
      <c r="DJ372" s="78"/>
      <c r="DK372" s="79" t="str">
        <f aca="false">IF(ISBLANK($C372),"",IF($BK372=Constants!$B$13,$BM372,""))</f>
        <v/>
      </c>
      <c r="DL372" s="78" t="str">
        <f aca="false">IF(ISBLANK($C372),"",IF($BK372&lt;&gt;Constants!$B$12,"",IF(COUNT($CS372:$CU372)=0,"",MATCH($CV372,$CS372:$CU372,0))))</f>
        <v/>
      </c>
      <c r="DM372" s="80" t="str">
        <f aca="false">IF(ISNUMBER($DL372),CHOOSE($DL372,$BR372,$CB372,$CM372),"")</f>
        <v/>
      </c>
      <c r="DN372" s="80" t="str">
        <f aca="false">IF(ISNUMBER($DL372),CHOOSE($DL372,$BT372,$CD372,$CO372),"")</f>
        <v/>
      </c>
      <c r="DO372" s="80" t="str">
        <f aca="false">IF(ISNUMBER($DL372),CHOOSE($DL372,$BV372,$CF372,$CQ372),"")</f>
        <v/>
      </c>
      <c r="DP372" s="81" t="str">
        <f aca="false">IF(ISBLANK(C372),"",IF(BK372&lt;&gt;Constants!$B$12, BK372 ,CW372))</f>
        <v/>
      </c>
      <c r="DQ372" s="82" t="str">
        <f aca="false">IF(ISBLANK($C372),"",IF($BK372&lt;&gt;Constants!$B$12,$BK372,$BL372))</f>
        <v/>
      </c>
      <c r="DR372" s="82" t="str">
        <f aca="false">IF(ISBLANK(C372),"",DH372)</f>
        <v/>
      </c>
      <c r="DS372" s="82" t="str">
        <f aca="false">IF(ISBLANK(C372),"",DG372)</f>
        <v/>
      </c>
      <c r="DT372" s="83" t="str">
        <f aca="false">IF(ISBLANK(C372),
  "",
IF(DS372=Constants!$B$9,COUNTA($C$11:$C510)+2,IF(DS372=Constants!$B$10,COUNTA($C$11:$C510)+1,IF(DS372=Constants!$B$11,COUNTA($C$11:$C510),DS372))))</f>
        <v/>
      </c>
      <c r="DU372" s="3"/>
      <c r="DV372" s="84" t="n">
        <f aca="false">IF(OR(ISNUMBER(DS372),DS372="DQ",DS372="P",DS372="NS"),
    1,
    0
)</f>
        <v>0</v>
      </c>
      <c r="DW372" s="84" t="n">
        <v>362</v>
      </c>
      <c r="DX372" s="84" t="str">
        <f aca="false">IF(ISBLANK($C372),"",IF(ISNUMBER(DT372),DT372+ROW($B372)/1000,""))</f>
        <v/>
      </c>
      <c r="DY372" s="84" t="str">
        <f aca="false">IF(ISNUMBER(DX372), RANK(DX372,DX$11:DX$510,1), "")</f>
        <v/>
      </c>
      <c r="DZ372" s="84" t="str">
        <f aca="false">IF(ISBLANK($C372),
    "",
    $B372
)</f>
        <v/>
      </c>
      <c r="EA372" s="84" t="str">
        <f aca="false">IF(ISBLANK($C372),
    "",
    $C372
)</f>
        <v/>
      </c>
      <c r="EB372" s="84" t="str">
        <f aca="false">IF(ISBLANK($C372),
    "",
    $D372
)</f>
        <v/>
      </c>
      <c r="EC372" s="84" t="str">
        <f aca="false">IF(ISBLANK($C372),"",$DQ372)</f>
        <v/>
      </c>
      <c r="ED372" s="86" t="str">
        <f aca="false">DP372</f>
        <v/>
      </c>
      <c r="EE372" s="84" t="str">
        <f aca="false">IF(ISBLANK($C372),
    "",
    DS372
)</f>
        <v/>
      </c>
      <c r="EF372" s="87" t="str">
        <f aca="false">IF(DW372&gt;DV$10,
    "",
    VLOOKUP(DW372,DY$11:EE870,7,FALSE())
)</f>
        <v/>
      </c>
      <c r="EG372" s="88" t="str">
        <f aca="false">IF(DW372&gt;DV$10,
    "",
    VLOOKUP(DW372,DY$11:EE870,2,FALSE())
)</f>
        <v/>
      </c>
      <c r="EH372" s="88" t="str">
        <f aca="false">IF(DW372&gt;DV$10,
    "",
    VLOOKUP(DW372,DY$11:EE870,3,FALSE())
)</f>
        <v/>
      </c>
      <c r="EI372" s="88" t="str">
        <f aca="false">IF(DW372&gt;DV$10,
    "",
    VLOOKUP(DW372,DY$11:EE870,4,FALSE())
)</f>
        <v/>
      </c>
      <c r="EJ372" s="89" t="str">
        <f aca="false">IF(DW372&gt;DV$10,
    "",
    VLOOKUP(DW372,DY$11:EE870,6,FALSE())
)</f>
        <v/>
      </c>
      <c r="EK372" s="59"/>
    </row>
    <row r="373" customFormat="false" ht="15.75" hidden="false" customHeight="false" outlineLevel="0" collapsed="false">
      <c r="A373" s="3"/>
      <c r="B373" s="155"/>
      <c r="C373" s="156"/>
      <c r="D373" s="96"/>
      <c r="E373" s="157"/>
      <c r="F373" s="148"/>
      <c r="G373" s="148"/>
      <c r="H373" s="149"/>
      <c r="I373" s="150"/>
      <c r="J373" s="151"/>
      <c r="K373" s="151"/>
      <c r="L373" s="151"/>
      <c r="M373" s="151"/>
      <c r="N373" s="152"/>
      <c r="O373" s="103"/>
      <c r="P373" s="148"/>
      <c r="Q373" s="149"/>
      <c r="R373" s="150"/>
      <c r="S373" s="151"/>
      <c r="T373" s="151"/>
      <c r="U373" s="151"/>
      <c r="V373" s="151"/>
      <c r="W373" s="152"/>
      <c r="X373" s="103"/>
      <c r="Y373" s="148"/>
      <c r="Z373" s="149"/>
      <c r="AA373" s="150"/>
      <c r="AB373" s="151"/>
      <c r="AC373" s="151"/>
      <c r="AD373" s="151"/>
      <c r="AE373" s="151"/>
      <c r="AF373" s="152"/>
      <c r="AG373" s="104"/>
      <c r="AH373" s="150"/>
      <c r="AI373" s="73"/>
      <c r="AJ373" s="73" t="str">
        <f aca="false">IF(ISBLANK($C373),
  "",
IF(E373=Constants!$B$7,
  TRUE(),
IF(E373=Constants!$B$8,
  FALSE(),
  TRUE()
)))</f>
        <v/>
      </c>
      <c r="AK373" s="74" t="str">
        <f aca="false">IF(ISBLANK($C373),"",IF(F373=Constants!$B$8,FALSE(),TRUE()))</f>
        <v/>
      </c>
      <c r="AL373" s="74" t="str">
        <f aca="false">IF(ISBLANK($C373),"",COUNTA($G373:$O373)&gt;0)</f>
        <v/>
      </c>
      <c r="AM373" s="74" t="str">
        <f aca="false">IF(OR(ISBLANK($C373),$AL373&lt;&gt;TRUE()),"",IF(ISBLANK(G373),Constants!$B$27,MAX(0,G373)))</f>
        <v/>
      </c>
      <c r="AN373" s="74" t="str">
        <f aca="false">IF(OR(ISBLANK($C373),$AL373&lt;&gt;TRUE()),"",IF(ISBLANK(H373),Constants!$B$28,MAX(0,H373)))</f>
        <v/>
      </c>
      <c r="AO373" s="74" t="str">
        <f aca="false">IF(OR(ISBLANK($C373),$AL373&lt;&gt;TRUE()),"",IF(J373=Constants!$B$7,TRUE(),IF(J373=Constants!$B$8,FALSE(),TRUE())))</f>
        <v/>
      </c>
      <c r="AP373" s="74" t="str">
        <f aca="false">IF(OR(ISBLANK($C373),$AL373&lt;&gt;TRUE()),"",IF(I373=Constants!$B$7,TRUE(),IF(I373=Constants!$B$8,FALSE(),TRUE())))</f>
        <v/>
      </c>
      <c r="AQ373" s="74" t="str">
        <f aca="false">IF(OR(ISBLANK($C373),$AL373&lt;&gt;TRUE()),"",IF(K373=Constants!$B$33,TRUE(),IF(K373=Constants!$B$34,FALSE(),IF(AND(ISNUMBER(O373),OR(ISBLANK(N373),N373=0)),TRUE(),IF(AND(ISBLANK(O373),ISNUMBER(N373),N373&lt;&gt;0),FALSE(),"")))))</f>
        <v/>
      </c>
      <c r="AR373" s="74" t="str">
        <f aca="false">IF(OR(ISBLANK($C373),$AL373&lt;&gt;TRUE()),"",IF(ISBLANK(L373),Constants!$B$35,MAX(0,MIN(Constants!$B$31,L373))))</f>
        <v/>
      </c>
      <c r="AS373" s="74" t="str">
        <f aca="false">IF(OR(ISBLANK($C373),$AL373&lt;&gt;TRUE()),"",IF(ISBLANK(M373),Constants!$B$35,MAX(0,MIN(Constants!$B$32,M373))))</f>
        <v/>
      </c>
      <c r="AT373" s="74" t="str">
        <f aca="false">IF(ISBLANK($C373),"",COUNTA($P373:$X373)&gt;0)</f>
        <v/>
      </c>
      <c r="AU373" s="74" t="str">
        <f aca="false">IF(OR(ISBLANK($C373),$AT373&lt;&gt;TRUE()),"",IF(ISBLANK(P373),Constants!$B$27,MAX(0,P373)))</f>
        <v/>
      </c>
      <c r="AV373" s="74" t="str">
        <f aca="false">IF(OR(ISBLANK($C373),$AT373&lt;&gt;TRUE()),"",IF(ISBLANK(Q373),Constants!$B$28,MAX(0,Q373)))</f>
        <v/>
      </c>
      <c r="AW373" s="74" t="str">
        <f aca="false">IF(OR(ISBLANK($C373),$AT373&lt;&gt;TRUE()),"",IF(S373=Constants!$B$7,TRUE(),IF(S373=Constants!$B$8,FALSE(),TRUE())))</f>
        <v/>
      </c>
      <c r="AX373" s="74" t="str">
        <f aca="false">IF(OR(ISBLANK($C373),$AT373&lt;&gt;TRUE()),"",IF(R373=Constants!$B$7,TRUE(),IF(R373=Constants!$B$8,FALSE(),TRUE())))</f>
        <v/>
      </c>
      <c r="AY373" s="74" t="str">
        <f aca="false">IF(OR(ISBLANK($C373),$AT373&lt;&gt;TRUE()),"",IF(T373=Constants!$B$33,TRUE(),IF(T373=Constants!$B$34,FALSE(),IF(AND(ISNUMBER(X373),OR(ISBLANK(W373),W373=0)),TRUE(),IF(AND(ISBLANK(X373),ISNUMBER(W373),W373&lt;&gt;0),FALSE(),"")))))</f>
        <v/>
      </c>
      <c r="AZ373" s="74" t="str">
        <f aca="false">IF(OR(ISBLANK($C373),$AT373&lt;&gt;TRUE()),"",IF(ISBLANK(U373),Constants!$B$35,MAX(0,MIN(Constants!$B$31,U373))))</f>
        <v/>
      </c>
      <c r="BA373" s="74" t="str">
        <f aca="false">IF(OR(ISBLANK($C373),$AT373&lt;&gt;TRUE()),"",IF(ISBLANK(V373),Constants!$B$35,MAX(0,MIN(Constants!$B$32,V373))))</f>
        <v/>
      </c>
      <c r="BB373" s="74" t="str">
        <f aca="false">IF(ISBLANK($C373),"",COUNTA($Y373:$AG373)&gt;0)</f>
        <v/>
      </c>
      <c r="BC373" s="74" t="str">
        <f aca="false">IF(OR(ISBLANK($C373),$BB373&lt;&gt;TRUE()),"",IF(ISBLANK(Y373),Constants!$B$27,MAX(0,Y373)))</f>
        <v/>
      </c>
      <c r="BD373" s="74" t="str">
        <f aca="false">IF(OR(ISBLANK($C373),$BB373&lt;&gt;TRUE()),"",IF(ISBLANK(Z373),Constants!$B$28,MAX(0,Z373)))</f>
        <v/>
      </c>
      <c r="BE373" s="74" t="str">
        <f aca="false">IF(OR(ISBLANK($C373),$BB373&lt;&gt;TRUE()),"",IF(AB373=Constants!$B$7,TRUE(),IF(AB373=Constants!$B$8,FALSE(),TRUE())))</f>
        <v/>
      </c>
      <c r="BF373" s="74" t="str">
        <f aca="false">IF(OR(ISBLANK($C373),$BB373&lt;&gt;TRUE()),"",IF(AA373=Constants!$B$7,TRUE(),IF(AA373=Constants!$B$8,FALSE(),TRUE())))</f>
        <v/>
      </c>
      <c r="BG373" s="74" t="str">
        <f aca="false">IF(OR(ISBLANK($C373),$BB373&lt;&gt;TRUE()),"",IF(AC373=Constants!$B$33,TRUE(),IF(AC373=Constants!$B$34,FALSE(),IF(AND(ISNUMBER(AG373),OR(ISBLANK(AF373),AF373=0)),TRUE(),IF(AND(ISBLANK(AG373),ISNUMBER(AF373),AF373&lt;&gt;0),FALSE(),"")))))</f>
        <v/>
      </c>
      <c r="BH373" s="74" t="str">
        <f aca="false">IF(OR(ISBLANK($C373),$BB373&lt;&gt;TRUE()),"",IF(ISBLANK(AD373),Constants!$B$35,MAX(0,MIN(Constants!$B$31,AD373))))</f>
        <v/>
      </c>
      <c r="BI373" s="74" t="str">
        <f aca="false">IF(OR(ISBLANK($C373),$BB373&lt;&gt;TRUE()),"",IF(ISBLANK(AE373),Constants!$B$35,MAX(0,MIN(Constants!$B$32,AE373))))</f>
        <v/>
      </c>
      <c r="BJ373" s="75" t="str">
        <f aca="false">IF(ISBLANK($C373),
  "",
IF(AH373=Constants!$B$7,
  TRUE(),
IF(AH373=Constants!$B$8,
  FALSE(),
  FALSE()
)))</f>
        <v/>
      </c>
      <c r="BK373" s="74" t="str">
        <f aca="false">IF(ISBLANK($C373),"",IF($BJ373,Constants!$B$9,IF(COUNTA($E373:$AH373)=0,Constants!$B$10,IF(NOT($AK373),Constants!$B$11,IF(AND(NOT(ISNUMBER($BM373)),COUNTA($O373,$X373,$AG373)&gt;0),Constants!$B$13,Constants!$B$12)))))</f>
        <v/>
      </c>
      <c r="BL373" s="74" t="str">
        <f aca="false">IF(ISBLANK($C373),"",IF($BK373&lt;&gt;Constants!$B$12,$BK373,Constants!$B$4))</f>
        <v/>
      </c>
      <c r="BM373" s="73" t="str">
        <f aca="false">IF(OR(ISBLANK($D$8), NOT(ISNUMBER($D$8))), Constants!$B$17,$D$8)</f>
        <v>ERROR: Set Target Time in cell D8</v>
      </c>
      <c r="BN373" s="73" t="str">
        <f aca="false">IF(OR($BK373&lt;&gt;Constants!$B$12,$AL373&lt;&gt;TRUE()),"",IF(NOT($AO373),TRUE(),IF($AQ373="","",$AQ373)))</f>
        <v/>
      </c>
      <c r="BO373" s="74" t="b">
        <f aca="false">IF(BN373="",FALSE(),IF(NOT($AO373),TRUE(),IF($AQ373,ISNUMBER(O373),ISNUMBER(N373))))</f>
        <v>0</v>
      </c>
      <c r="BP373" s="76" t="str">
        <f aca="false">IF(BO373,IF($AJ373,1,Constants!$B$22)*POWER(Constants!$B$23,MAX($AM373,0))*POWER(Constants!$B$24,MAX($AN373,0)),"")</f>
        <v/>
      </c>
      <c r="BQ373" s="74" t="str">
        <f aca="false">IF(OR($BK373&lt;&gt;Constants!$B$12,NOT($BO373)),"",IF(NOT($AO373),0,Constants!$B$19*IF($AQ373,1,MAX(0,MIN(1,(Constants!$B$20-N373)/Constants!$B$20)))))</f>
        <v/>
      </c>
      <c r="BR373" s="74" t="str">
        <f aca="false">IF(BQ373="","",BQ373*IF($AP373,1,Constants!$B$25)*BP373)</f>
        <v/>
      </c>
      <c r="BS373" s="74" t="str">
        <f aca="false">IF(OR($BK373&lt;&gt;Constants!$B$12,NOT($BO373)),"",IF(NOT($AO373),0,IF(NOT($AQ373),0,MAX(0,Constants!$B$21*(1-ABS(O373-$BM373)/$BM373)))))</f>
        <v/>
      </c>
      <c r="BT373" s="74" t="str">
        <f aca="false">IF(BS373="","",BS373*BP373)</f>
        <v/>
      </c>
      <c r="BU373" s="74" t="str">
        <f aca="false">IF(OR($BK373&lt;&gt;Constants!$B$12,NOT($BO373)),"",IF(OR(NOT($AO373),NOT($AP373)),0,MIN(Constants!$B$18,(Constants!$B$29*$AR373+Constants!$B$30*$AS373)*IF($AQ373,1,MAX(0,MIN(1,(Constants!$B$20-N373)/Constants!$B$20))))))</f>
        <v/>
      </c>
      <c r="BV373" s="74" t="str">
        <f aca="false">IF(BU373="","",BU373*BP373)</f>
        <v/>
      </c>
      <c r="BW373" s="75" t="str">
        <f aca="false">IF(OR($BK373&lt;&gt;Constants!$B$12,NOT($BO373)),"",BR373+BT373+BV373)</f>
        <v/>
      </c>
      <c r="BX373" s="73" t="str">
        <f aca="false">IF(OR($BK373&lt;&gt;Constants!$B$12,$AT373&lt;&gt;TRUE()),"",IF(NOT($AW373),TRUE(),IF($AY373="","",$AY373)))</f>
        <v/>
      </c>
      <c r="BY373" s="74" t="b">
        <f aca="false">IF(BX373="",FALSE(),IF(NOT($AW373),TRUE(),IF($AY373,ISNUMBER(X373),ISNUMBER(W373))))</f>
        <v>0</v>
      </c>
      <c r="BZ373" s="76" t="str">
        <f aca="false">IF(BY373,IF($AJ373,1,Constants!$B$22)*POWER(Constants!$B$23,MAX($AU373,0))*POWER(Constants!$B$24,MAX($AV373,0)),"")</f>
        <v/>
      </c>
      <c r="CA373" s="74" t="str">
        <f aca="false">IF(OR($BK373&lt;&gt;Constants!$B$12,NOT($BY373)),"",IF(NOT($AW373),0,Constants!$B$19*IF($AY373,1,MAX(0,MIN(1,(Constants!$B$20-W373)/Constants!$B$20)))))</f>
        <v/>
      </c>
      <c r="CB373" s="74" t="str">
        <f aca="false">IF(CA373="","",CA373*IF($AX373,1,Constants!$B$25)*BZ373)</f>
        <v/>
      </c>
      <c r="CC373" s="74" t="str">
        <f aca="false">IF(OR($BK373&lt;&gt;Constants!$B$12,NOT($BY373)),"",IF(NOT($AW373),0,IF(NOT($AY373),0,MAX(0,Constants!$B$21*(1-ABS(X373-$BM373)/$BM373)))))</f>
        <v/>
      </c>
      <c r="CD373" s="74" t="str">
        <f aca="false">IF(CC373="","",CC373*BZ373)</f>
        <v/>
      </c>
      <c r="CE373" s="74" t="str">
        <f aca="false">IF(OR($BK373&lt;&gt;Constants!$B$12,NOT($BY373)),"",IF(OR(NOT($AW373),NOT($AX373)),0,MIN(Constants!$B$18,(Constants!$B$29*$AZ373+Constants!$B$30*$BA373)*IF($AY373,1,MAX(0,MIN(1,(Constants!$B$20-W373)/Constants!$B$20))))))</f>
        <v/>
      </c>
      <c r="CF373" s="74" t="str">
        <f aca="false">IF(CE373="","",CE373*BZ373)</f>
        <v/>
      </c>
      <c r="CG373" s="75" t="str">
        <f aca="false">IF(OR($BK373&lt;&gt;Constants!$B$12,NOT($BY373)),"",CB373+CD373+CF373)</f>
        <v/>
      </c>
      <c r="CH373" s="73" t="b">
        <f aca="false">IF(OR(BN373="",BX373=""),TRUE(),BN373&lt;&gt;BX373)</f>
        <v>1</v>
      </c>
      <c r="CI373" s="74" t="str">
        <f aca="false">IF(OR($BK373&lt;&gt;Constants!$B$12,$BB373&lt;&gt;TRUE(),NOT($CH373)),"",IF(NOT($BE373),TRUE(),IF($BG373="","",$BG373)))</f>
        <v/>
      </c>
      <c r="CJ373" s="74" t="b">
        <f aca="false">IF(CI373="",FALSE(),IF(NOT($BE373),TRUE(),IF($BG373,ISNUMBER(AG373),ISNUMBER(AF373))))</f>
        <v>0</v>
      </c>
      <c r="CK373" s="76" t="str">
        <f aca="false">IF(CJ373,IF($AJ373,1,Constants!$B$22)*POWER(Constants!$B$23,MAX($BC373,0))*POWER(Constants!$B$24,MAX($BD373,0)),"")</f>
        <v/>
      </c>
      <c r="CL373" s="74" t="str">
        <f aca="false">IF(OR($BK373&lt;&gt;Constants!$B$12,NOT($CJ373)),"",IF(NOT($BE373),0,Constants!$B$19*IF($BG373,1,MAX(0,MIN(1,(Constants!$B$20-AF373)/Constants!$B$20)))))</f>
        <v/>
      </c>
      <c r="CM373" s="74" t="str">
        <f aca="false">IF(CL373="","",CL373*IF($BF373,1,Constants!$B$25)*CK373)</f>
        <v/>
      </c>
      <c r="CN373" s="74" t="str">
        <f aca="false">IF(OR($BK373&lt;&gt;Constants!$B$12,NOT($CJ373)),"",IF(NOT($BE373),0,IF(NOT($BG373),0,MAX(0,Constants!$B$21*(1-ABS(AG373-$BM373)/$BM373)))))</f>
        <v/>
      </c>
      <c r="CO373" s="74" t="str">
        <f aca="false">IF(CN373="","",CN373*CK373)</f>
        <v/>
      </c>
      <c r="CP373" s="74" t="str">
        <f aca="false">IF(OR($BK373&lt;&gt;Constants!$B$12,NOT($CJ373)),"",IF(OR(NOT($BE373),NOT($BF373)),0,MIN(Constants!$B$18,(Constants!$B$29*$BH373+Constants!$B$30*$BI373)*IF($BG373,1,MAX(0,MIN(1,(Constants!$B$20-AF373)/Constants!$B$20))))))</f>
        <v/>
      </c>
      <c r="CQ373" s="74" t="str">
        <f aca="false">IF(CP373="","",CP373*CK373)</f>
        <v/>
      </c>
      <c r="CR373" s="75" t="str">
        <f aca="false">IF(OR($BK373&lt;&gt;Constants!$B$12,NOT($CJ373)),"",CM373+CO373+CQ373)</f>
        <v/>
      </c>
      <c r="CS373" s="73" t="str">
        <f aca="false">IF(OR($BK373&lt;&gt;Constants!$B$12,ISBLANK($C373)),"",BW373)</f>
        <v/>
      </c>
      <c r="CT373" s="74" t="str">
        <f aca="false">IF(OR($BK373&lt;&gt;Constants!$B$12,ISBLANK($C373)),"",CG373)</f>
        <v/>
      </c>
      <c r="CU373" s="75" t="str">
        <f aca="false">IF(OR($BK373&lt;&gt;Constants!$B$12,ISBLANK($C373)),"",CR373)</f>
        <v/>
      </c>
      <c r="CV373" s="74" t="str">
        <f aca="false">IF(OR($BK373&lt;&gt;Constants!$B$12,ISBLANK($C373)),"",IF(COUNT(CS373:CU373)=0,0,MAX(CS373:CU373)))</f>
        <v/>
      </c>
      <c r="CW373" s="74" t="str">
        <f aca="false">IF($BK373&lt;&gt;Constants!$B$12,"",CV373)</f>
        <v/>
      </c>
      <c r="CX373" s="74" t="str">
        <f aca="false">IF(ISNUMBER(CW373), RANK(CW373,$CW$11:$CW$510), "")</f>
        <v/>
      </c>
      <c r="CY373" s="73" t="str">
        <f aca="false">IF(OR($BK373&lt;&gt;Constants!$B$12,ISBLANK($C373)),"",MAX(BT373,CD373,CO373))</f>
        <v/>
      </c>
      <c r="CZ373" s="74" t="str">
        <f aca="false">IF(ISNUMBER(CY373), RANK(CY373,CY$11:CY$510), "")</f>
        <v/>
      </c>
      <c r="DA373" s="74" t="str">
        <f aca="false">IF(OR($BK373&lt;&gt;Constants!$B$12,ISBLANK($C373)),"",MAX(AM373,AU373,IF($CH373,BC373,0)))</f>
        <v/>
      </c>
      <c r="DB373" s="74" t="str">
        <f aca="false">IF(ISNUMBER(DA373), RANK(DA373,DA$11:DA$510,1), "")</f>
        <v/>
      </c>
      <c r="DC373" s="74" t="str">
        <f aca="false">IF(OR($BK373&lt;&gt;Constants!$B$12,ISBLANK($C373)),"",MAX(BV373,CF373,CQ373))</f>
        <v/>
      </c>
      <c r="DD373" s="74" t="str">
        <f aca="false">IF(ISNUMBER(DC373),RANK(DC373,DC$11:DC$510),"")</f>
        <v/>
      </c>
      <c r="DE373" s="77" t="str">
        <f aca="false">IFERROR(IF(OR($BK373&lt;&gt;Constants!$B$12, ISBLANK($C373)),"",LARGE(CS373:CU373,2)), 0)</f>
        <v/>
      </c>
      <c r="DF373" s="75" t="str">
        <f aca="false">IF(ISNUMBER(DE373), RANK(DE373,DE$11:DE$510), "")</f>
        <v/>
      </c>
      <c r="DG373" s="74" t="str">
        <f aca="false">IF(ISBLANK($C373),"",IF(BK373=Constants!$B$12,RANK($CX373, $CX$11:$CX$510, 1)+
SUMPRODUCT(--($CX$11:$CX$510=$CX373),--($CZ373&gt;$CZ$11:$CZ$510))+
SUMPRODUCT(--($CX$11:$CX$510=$CX373),--($CZ373=$CZ$11:$CZ$510),--($DB373&gt;$DB$11:$DB$510))+
SUMPRODUCT(--($CX$11:$CX$510=$CX373),--($CZ373=$CZ$11:$CZ$510),--($DB373=$DB$11:$DB$510), --($DD373&gt;$DD$11:$DD$510))+
SUMPRODUCT(--($CX$11:$CX$510=$CX373),--($CZ373=$CZ$11:$CZ$510),--($DB373=$DB$11:$DB$510), --($DD373=$DD$11:$DD$510), --($DF373&gt;$DF$11:$DF$510))
,BK373)
)</f>
        <v/>
      </c>
      <c r="DH373" s="74" t="str">
        <f aca="false">IF(ISBLANK(C373),"",IF(BK373&lt;&gt;Constants!$B$12, BK373, CX373-DG373))</f>
        <v/>
      </c>
      <c r="DI373" s="75"/>
      <c r="DJ373" s="78"/>
      <c r="DK373" s="79" t="str">
        <f aca="false">IF(ISBLANK($C373),"",IF($BK373=Constants!$B$13,$BM373,""))</f>
        <v/>
      </c>
      <c r="DL373" s="78" t="str">
        <f aca="false">IF(ISBLANK($C373),"",IF($BK373&lt;&gt;Constants!$B$12,"",IF(COUNT($CS373:$CU373)=0,"",MATCH($CV373,$CS373:$CU373,0))))</f>
        <v/>
      </c>
      <c r="DM373" s="80" t="str">
        <f aca="false">IF(ISNUMBER($DL373),CHOOSE($DL373,$BR373,$CB373,$CM373),"")</f>
        <v/>
      </c>
      <c r="DN373" s="80" t="str">
        <f aca="false">IF(ISNUMBER($DL373),CHOOSE($DL373,$BT373,$CD373,$CO373),"")</f>
        <v/>
      </c>
      <c r="DO373" s="80" t="str">
        <f aca="false">IF(ISNUMBER($DL373),CHOOSE($DL373,$BV373,$CF373,$CQ373),"")</f>
        <v/>
      </c>
      <c r="DP373" s="81" t="str">
        <f aca="false">IF(ISBLANK(C373),"",IF(BK373&lt;&gt;Constants!$B$12, BK373 ,CW373))</f>
        <v/>
      </c>
      <c r="DQ373" s="82" t="str">
        <f aca="false">IF(ISBLANK($C373),"",IF($BK373&lt;&gt;Constants!$B$12,$BK373,$BL373))</f>
        <v/>
      </c>
      <c r="DR373" s="82" t="str">
        <f aca="false">IF(ISBLANK(C373),"",DH373)</f>
        <v/>
      </c>
      <c r="DS373" s="82" t="str">
        <f aca="false">IF(ISBLANK(C373),"",DG373)</f>
        <v/>
      </c>
      <c r="DT373" s="83" t="str">
        <f aca="false">IF(ISBLANK(C373),
  "",
IF(DS373=Constants!$B$9,COUNTA($C$11:$C510)+2,IF(DS373=Constants!$B$10,COUNTA($C$11:$C510)+1,IF(DS373=Constants!$B$11,COUNTA($C$11:$C510),DS373))))</f>
        <v/>
      </c>
      <c r="DU373" s="3"/>
      <c r="DV373" s="84" t="n">
        <f aca="false">IF(OR(ISNUMBER(DS373),DS373="DQ",DS373="P",DS373="NS"),
    1,
    0
)</f>
        <v>0</v>
      </c>
      <c r="DW373" s="84" t="n">
        <v>363</v>
      </c>
      <c r="DX373" s="84" t="str">
        <f aca="false">IF(ISBLANK($C373),"",IF(ISNUMBER(DT373),DT373+ROW($B373)/1000,""))</f>
        <v/>
      </c>
      <c r="DY373" s="84" t="str">
        <f aca="false">IF(ISNUMBER(DX373), RANK(DX373,DX$11:DX$510,1), "")</f>
        <v/>
      </c>
      <c r="DZ373" s="84" t="str">
        <f aca="false">IF(ISBLANK($C373),
    "",
    $B373
)</f>
        <v/>
      </c>
      <c r="EA373" s="84" t="str">
        <f aca="false">IF(ISBLANK($C373),
    "",
    $C373
)</f>
        <v/>
      </c>
      <c r="EB373" s="84" t="str">
        <f aca="false">IF(ISBLANK($C373),
    "",
    $D373
)</f>
        <v/>
      </c>
      <c r="EC373" s="84" t="str">
        <f aca="false">IF(ISBLANK($C373),"",$DQ373)</f>
        <v/>
      </c>
      <c r="ED373" s="86" t="str">
        <f aca="false">DP373</f>
        <v/>
      </c>
      <c r="EE373" s="84" t="str">
        <f aca="false">IF(ISBLANK($C373),
    "",
    DS373
)</f>
        <v/>
      </c>
      <c r="EF373" s="87" t="str">
        <f aca="false">IF(DW373&gt;DV$10,
    "",
    VLOOKUP(DW373,DY$11:EE871,7,FALSE())
)</f>
        <v/>
      </c>
      <c r="EG373" s="88" t="str">
        <f aca="false">IF(DW373&gt;DV$10,
    "",
    VLOOKUP(DW373,DY$11:EE871,2,FALSE())
)</f>
        <v/>
      </c>
      <c r="EH373" s="88" t="str">
        <f aca="false">IF(DW373&gt;DV$10,
    "",
    VLOOKUP(DW373,DY$11:EE871,3,FALSE())
)</f>
        <v/>
      </c>
      <c r="EI373" s="88" t="str">
        <f aca="false">IF(DW373&gt;DV$10,
    "",
    VLOOKUP(DW373,DY$11:EE871,4,FALSE())
)</f>
        <v/>
      </c>
      <c r="EJ373" s="89" t="str">
        <f aca="false">IF(DW373&gt;DV$10,
    "",
    VLOOKUP(DW373,DY$11:EE871,6,FALSE())
)</f>
        <v/>
      </c>
      <c r="EK373" s="59"/>
    </row>
    <row r="374" customFormat="false" ht="15.75" hidden="false" customHeight="false" outlineLevel="0" collapsed="false">
      <c r="A374" s="3"/>
      <c r="B374" s="153"/>
      <c r="C374" s="154"/>
      <c r="D374" s="135"/>
      <c r="E374" s="158"/>
      <c r="F374" s="137"/>
      <c r="G374" s="137"/>
      <c r="H374" s="138"/>
      <c r="I374" s="139"/>
      <c r="J374" s="140"/>
      <c r="K374" s="140"/>
      <c r="L374" s="140"/>
      <c r="M374" s="140"/>
      <c r="N374" s="141"/>
      <c r="O374" s="142"/>
      <c r="P374" s="137"/>
      <c r="Q374" s="138"/>
      <c r="R374" s="139"/>
      <c r="S374" s="140"/>
      <c r="T374" s="140"/>
      <c r="U374" s="140"/>
      <c r="V374" s="140"/>
      <c r="W374" s="141"/>
      <c r="X374" s="142"/>
      <c r="Y374" s="137"/>
      <c r="Z374" s="138"/>
      <c r="AA374" s="139"/>
      <c r="AB374" s="140"/>
      <c r="AC374" s="140"/>
      <c r="AD374" s="140"/>
      <c r="AE374" s="140"/>
      <c r="AF374" s="141"/>
      <c r="AG374" s="143"/>
      <c r="AH374" s="139"/>
      <c r="AI374" s="116"/>
      <c r="AJ374" s="116" t="str">
        <f aca="false">IF(ISBLANK($C374),
  "",
IF(E374=Constants!$B$7,
  TRUE(),
IF(E374=Constants!$B$8,
  FALSE(),
  TRUE()
)))</f>
        <v/>
      </c>
      <c r="AK374" s="117" t="str">
        <f aca="false">IF(ISBLANK($C374),"",IF(F374=Constants!$B$8,FALSE(),TRUE()))</f>
        <v/>
      </c>
      <c r="AL374" s="117" t="str">
        <f aca="false">IF(ISBLANK($C374),"",COUNTA($G374:$O374)&gt;0)</f>
        <v/>
      </c>
      <c r="AM374" s="117" t="str">
        <f aca="false">IF(OR(ISBLANK($C374),$AL374&lt;&gt;TRUE()),"",IF(ISBLANK(G374),Constants!$B$27,MAX(0,G374)))</f>
        <v/>
      </c>
      <c r="AN374" s="117" t="str">
        <f aca="false">IF(OR(ISBLANK($C374),$AL374&lt;&gt;TRUE()),"",IF(ISBLANK(H374),Constants!$B$28,MAX(0,H374)))</f>
        <v/>
      </c>
      <c r="AO374" s="117" t="str">
        <f aca="false">IF(OR(ISBLANK($C374),$AL374&lt;&gt;TRUE()),"",IF(J374=Constants!$B$7,TRUE(),IF(J374=Constants!$B$8,FALSE(),TRUE())))</f>
        <v/>
      </c>
      <c r="AP374" s="117" t="str">
        <f aca="false">IF(OR(ISBLANK($C374),$AL374&lt;&gt;TRUE()),"",IF(I374=Constants!$B$7,TRUE(),IF(I374=Constants!$B$8,FALSE(),TRUE())))</f>
        <v/>
      </c>
      <c r="AQ374" s="117" t="str">
        <f aca="false">IF(OR(ISBLANK($C374),$AL374&lt;&gt;TRUE()),"",IF(K374=Constants!$B$33,TRUE(),IF(K374=Constants!$B$34,FALSE(),IF(AND(ISNUMBER(O374),OR(ISBLANK(N374),N374=0)),TRUE(),IF(AND(ISBLANK(O374),ISNUMBER(N374),N374&lt;&gt;0),FALSE(),"")))))</f>
        <v/>
      </c>
      <c r="AR374" s="117" t="str">
        <f aca="false">IF(OR(ISBLANK($C374),$AL374&lt;&gt;TRUE()),"",IF(ISBLANK(L374),Constants!$B$35,MAX(0,MIN(Constants!$B$31,L374))))</f>
        <v/>
      </c>
      <c r="AS374" s="117" t="str">
        <f aca="false">IF(OR(ISBLANK($C374),$AL374&lt;&gt;TRUE()),"",IF(ISBLANK(M374),Constants!$B$35,MAX(0,MIN(Constants!$B$32,M374))))</f>
        <v/>
      </c>
      <c r="AT374" s="117" t="str">
        <f aca="false">IF(ISBLANK($C374),"",COUNTA($P374:$X374)&gt;0)</f>
        <v/>
      </c>
      <c r="AU374" s="117" t="str">
        <f aca="false">IF(OR(ISBLANK($C374),$AT374&lt;&gt;TRUE()),"",IF(ISBLANK(P374),Constants!$B$27,MAX(0,P374)))</f>
        <v/>
      </c>
      <c r="AV374" s="117" t="str">
        <f aca="false">IF(OR(ISBLANK($C374),$AT374&lt;&gt;TRUE()),"",IF(ISBLANK(Q374),Constants!$B$28,MAX(0,Q374)))</f>
        <v/>
      </c>
      <c r="AW374" s="117" t="str">
        <f aca="false">IF(OR(ISBLANK($C374),$AT374&lt;&gt;TRUE()),"",IF(S374=Constants!$B$7,TRUE(),IF(S374=Constants!$B$8,FALSE(),TRUE())))</f>
        <v/>
      </c>
      <c r="AX374" s="117" t="str">
        <f aca="false">IF(OR(ISBLANK($C374),$AT374&lt;&gt;TRUE()),"",IF(R374=Constants!$B$7,TRUE(),IF(R374=Constants!$B$8,FALSE(),TRUE())))</f>
        <v/>
      </c>
      <c r="AY374" s="117" t="str">
        <f aca="false">IF(OR(ISBLANK($C374),$AT374&lt;&gt;TRUE()),"",IF(T374=Constants!$B$33,TRUE(),IF(T374=Constants!$B$34,FALSE(),IF(AND(ISNUMBER(X374),OR(ISBLANK(W374),W374=0)),TRUE(),IF(AND(ISBLANK(X374),ISNUMBER(W374),W374&lt;&gt;0),FALSE(),"")))))</f>
        <v/>
      </c>
      <c r="AZ374" s="117" t="str">
        <f aca="false">IF(OR(ISBLANK($C374),$AT374&lt;&gt;TRUE()),"",IF(ISBLANK(U374),Constants!$B$35,MAX(0,MIN(Constants!$B$31,U374))))</f>
        <v/>
      </c>
      <c r="BA374" s="117" t="str">
        <f aca="false">IF(OR(ISBLANK($C374),$AT374&lt;&gt;TRUE()),"",IF(ISBLANK(V374),Constants!$B$35,MAX(0,MIN(Constants!$B$32,V374))))</f>
        <v/>
      </c>
      <c r="BB374" s="117" t="str">
        <f aca="false">IF(ISBLANK($C374),"",COUNTA($Y374:$AG374)&gt;0)</f>
        <v/>
      </c>
      <c r="BC374" s="117" t="str">
        <f aca="false">IF(OR(ISBLANK($C374),$BB374&lt;&gt;TRUE()),"",IF(ISBLANK(Y374),Constants!$B$27,MAX(0,Y374)))</f>
        <v/>
      </c>
      <c r="BD374" s="117" t="str">
        <f aca="false">IF(OR(ISBLANK($C374),$BB374&lt;&gt;TRUE()),"",IF(ISBLANK(Z374),Constants!$B$28,MAX(0,Z374)))</f>
        <v/>
      </c>
      <c r="BE374" s="117" t="str">
        <f aca="false">IF(OR(ISBLANK($C374),$BB374&lt;&gt;TRUE()),"",IF(AB374=Constants!$B$7,TRUE(),IF(AB374=Constants!$B$8,FALSE(),TRUE())))</f>
        <v/>
      </c>
      <c r="BF374" s="117" t="str">
        <f aca="false">IF(OR(ISBLANK($C374),$BB374&lt;&gt;TRUE()),"",IF(AA374=Constants!$B$7,TRUE(),IF(AA374=Constants!$B$8,FALSE(),TRUE())))</f>
        <v/>
      </c>
      <c r="BG374" s="117" t="str">
        <f aca="false">IF(OR(ISBLANK($C374),$BB374&lt;&gt;TRUE()),"",IF(AC374=Constants!$B$33,TRUE(),IF(AC374=Constants!$B$34,FALSE(),IF(AND(ISNUMBER(AG374),OR(ISBLANK(AF374),AF374=0)),TRUE(),IF(AND(ISBLANK(AG374),ISNUMBER(AF374),AF374&lt;&gt;0),FALSE(),"")))))</f>
        <v/>
      </c>
      <c r="BH374" s="117" t="str">
        <f aca="false">IF(OR(ISBLANK($C374),$BB374&lt;&gt;TRUE()),"",IF(ISBLANK(AD374),Constants!$B$35,MAX(0,MIN(Constants!$B$31,AD374))))</f>
        <v/>
      </c>
      <c r="BI374" s="117" t="str">
        <f aca="false">IF(OR(ISBLANK($C374),$BB374&lt;&gt;TRUE()),"",IF(ISBLANK(AE374),Constants!$B$35,MAX(0,MIN(Constants!$B$32,AE374))))</f>
        <v/>
      </c>
      <c r="BJ374" s="118" t="str">
        <f aca="false">IF(ISBLANK($C374),
  "",
IF(AH374=Constants!$B$7,
  TRUE(),
IF(AH374=Constants!$B$8,
  FALSE(),
  FALSE()
)))</f>
        <v/>
      </c>
      <c r="BK374" s="117" t="str">
        <f aca="false">IF(ISBLANK($C374),"",IF($BJ374,Constants!$B$9,IF(COUNTA($E374:$AH374)=0,Constants!$B$10,IF(NOT($AK374),Constants!$B$11,IF(AND(NOT(ISNUMBER($BM374)),COUNTA($O374,$X374,$AG374)&gt;0),Constants!$B$13,Constants!$B$12)))))</f>
        <v/>
      </c>
      <c r="BL374" s="117" t="str">
        <f aca="false">IF(ISBLANK($C374),"",IF($BK374&lt;&gt;Constants!$B$12,$BK374,Constants!$B$4))</f>
        <v/>
      </c>
      <c r="BM374" s="116" t="str">
        <f aca="false">IF(OR(ISBLANK($D$8), NOT(ISNUMBER($D$8))), Constants!$B$17,$D$8)</f>
        <v>ERROR: Set Target Time in cell D8</v>
      </c>
      <c r="BN374" s="119" t="str">
        <f aca="false">IF(OR($BK374&lt;&gt;Constants!$B$12,$AL374&lt;&gt;TRUE()),"",IF(NOT($AO374),TRUE(),IF($AQ374="","",$AQ374)))</f>
        <v/>
      </c>
      <c r="BO374" s="120" t="n">
        <f aca="false">IF(BN374="",FALSE(),IF(NOT($AO374),TRUE(),IF($AQ374,ISNUMBER(O374),ISNUMBER(N374))))</f>
        <v>0</v>
      </c>
      <c r="BP374" s="121" t="str">
        <f aca="false">IF(BO374,IF($AJ374,1,Constants!$B$22)*POWER(Constants!$B$23,MAX($AM374,0))*POWER(Constants!$B$24,MAX($AN374,0)),"")</f>
        <v/>
      </c>
      <c r="BQ374" s="117" t="str">
        <f aca="false">IF(OR($BK374&lt;&gt;Constants!$B$12,NOT($BO374)),"",IF(NOT($AO374),0,Constants!$B$19*IF($AQ374,1,MAX(0,MIN(1,(Constants!$B$20-N374)/Constants!$B$20)))))</f>
        <v/>
      </c>
      <c r="BR374" s="117" t="str">
        <f aca="false">IF(BQ374="","",BQ374*IF($AP374,1,Constants!$B$25)*BP374)</f>
        <v/>
      </c>
      <c r="BS374" s="117" t="str">
        <f aca="false">IF(OR($BK374&lt;&gt;Constants!$B$12,NOT($BO374)),"",IF(NOT($AO374),0,IF(NOT($AQ374),0,MAX(0,Constants!$B$21*(1-ABS(O374-$BM374)/$BM374)))))</f>
        <v/>
      </c>
      <c r="BT374" s="117" t="str">
        <f aca="false">IF(BS374="","",BS374*BP374)</f>
        <v/>
      </c>
      <c r="BU374" s="117" t="str">
        <f aca="false">IF(OR($BK374&lt;&gt;Constants!$B$12,NOT($BO374)),"",IF(OR(NOT($AO374),NOT($AP374)),0,MIN(Constants!$B$18,(Constants!$B$29*$AR374+Constants!$B$30*$AS374)*IF($AQ374,1,MAX(0,MIN(1,(Constants!$B$20-N374)/Constants!$B$20))))))</f>
        <v/>
      </c>
      <c r="BV374" s="117" t="str">
        <f aca="false">IF(BU374="","",BU374*BP374)</f>
        <v/>
      </c>
      <c r="BW374" s="122" t="str">
        <f aca="false">IF(OR($BK374&lt;&gt;Constants!$B$12,NOT($BO374)),"",BR374+BT374+BV374)</f>
        <v/>
      </c>
      <c r="BX374" s="119" t="str">
        <f aca="false">IF(OR($BK374&lt;&gt;Constants!$B$12,$AT374&lt;&gt;TRUE()),"",IF(NOT($AW374),TRUE(),IF($AY374="","",$AY374)))</f>
        <v/>
      </c>
      <c r="BY374" s="120" t="n">
        <f aca="false">IF(BX374="",FALSE(),IF(NOT($AW374),TRUE(),IF($AY374,ISNUMBER(X374),ISNUMBER(W374))))</f>
        <v>0</v>
      </c>
      <c r="BZ374" s="121" t="str">
        <f aca="false">IF(BY374,IF($AJ374,1,Constants!$B$22)*POWER(Constants!$B$23,MAX($AU374,0))*POWER(Constants!$B$24,MAX($AV374,0)),"")</f>
        <v/>
      </c>
      <c r="CA374" s="117" t="str">
        <f aca="false">IF(OR($BK374&lt;&gt;Constants!$B$12,NOT($BY374)),"",IF(NOT($AW374),0,Constants!$B$19*IF($AY374,1,MAX(0,MIN(1,(Constants!$B$20-W374)/Constants!$B$20)))))</f>
        <v/>
      </c>
      <c r="CB374" s="117" t="str">
        <f aca="false">IF(CA374="","",CA374*IF($AX374,1,Constants!$B$25)*BZ374)</f>
        <v/>
      </c>
      <c r="CC374" s="117" t="str">
        <f aca="false">IF(OR($BK374&lt;&gt;Constants!$B$12,NOT($BY374)),"",IF(NOT($AW374),0,IF(NOT($AY374),0,MAX(0,Constants!$B$21*(1-ABS(X374-$BM374)/$BM374)))))</f>
        <v/>
      </c>
      <c r="CD374" s="117" t="str">
        <f aca="false">IF(CC374="","",CC374*BZ374)</f>
        <v/>
      </c>
      <c r="CE374" s="117" t="str">
        <f aca="false">IF(OR($BK374&lt;&gt;Constants!$B$12,NOT($BY374)),"",IF(OR(NOT($AW374),NOT($AX374)),0,MIN(Constants!$B$18,(Constants!$B$29*$AZ374+Constants!$B$30*$BA374)*IF($AY374,1,MAX(0,MIN(1,(Constants!$B$20-W374)/Constants!$B$20))))))</f>
        <v/>
      </c>
      <c r="CF374" s="117" t="str">
        <f aca="false">IF(CE374="","",CE374*BZ374)</f>
        <v/>
      </c>
      <c r="CG374" s="122" t="str">
        <f aca="false">IF(OR($BK374&lt;&gt;Constants!$B$12,NOT($BY374)),"",CB374+CD374+CF374)</f>
        <v/>
      </c>
      <c r="CH374" s="119" t="n">
        <f aca="false">IF(OR(BN374="",BX374=""),TRUE(),BN374&lt;&gt;BX374)</f>
        <v>1</v>
      </c>
      <c r="CI374" s="117" t="str">
        <f aca="false">IF(OR($BK374&lt;&gt;Constants!$B$12,$BB374&lt;&gt;TRUE(),NOT($CH374)),"",IF(NOT($BE374),TRUE(),IF($BG374="","",$BG374)))</f>
        <v/>
      </c>
      <c r="CJ374" s="120" t="n">
        <f aca="false">IF(CI374="",FALSE(),IF(NOT($BE374),TRUE(),IF($BG374,ISNUMBER(AG374),ISNUMBER(AF374))))</f>
        <v>0</v>
      </c>
      <c r="CK374" s="121" t="str">
        <f aca="false">IF(CJ374,IF($AJ374,1,Constants!$B$22)*POWER(Constants!$B$23,MAX($BC374,0))*POWER(Constants!$B$24,MAX($BD374,0)),"")</f>
        <v/>
      </c>
      <c r="CL374" s="117" t="str">
        <f aca="false">IF(OR($BK374&lt;&gt;Constants!$B$12,NOT($CJ374)),"",IF(NOT($BE374),0,Constants!$B$19*IF($BG374,1,MAX(0,MIN(1,(Constants!$B$20-AF374)/Constants!$B$20)))))</f>
        <v/>
      </c>
      <c r="CM374" s="117" t="str">
        <f aca="false">IF(CL374="","",CL374*IF($BF374,1,Constants!$B$25)*CK374)</f>
        <v/>
      </c>
      <c r="CN374" s="117" t="str">
        <f aca="false">IF(OR($BK374&lt;&gt;Constants!$B$12,NOT($CJ374)),"",IF(NOT($BE374),0,IF(NOT($BG374),0,MAX(0,Constants!$B$21*(1-ABS(AG374-$BM374)/$BM374)))))</f>
        <v/>
      </c>
      <c r="CO374" s="117" t="str">
        <f aca="false">IF(CN374="","",CN374*CK374)</f>
        <v/>
      </c>
      <c r="CP374" s="117" t="str">
        <f aca="false">IF(OR($BK374&lt;&gt;Constants!$B$12,NOT($CJ374)),"",IF(OR(NOT($BE374),NOT($BF374)),0,MIN(Constants!$B$18,(Constants!$B$29*$BH374+Constants!$B$30*$BI374)*IF($BG374,1,MAX(0,MIN(1,(Constants!$B$20-AF374)/Constants!$B$20))))))</f>
        <v/>
      </c>
      <c r="CQ374" s="117" t="str">
        <f aca="false">IF(CP374="","",CP374*CK374)</f>
        <v/>
      </c>
      <c r="CR374" s="122" t="str">
        <f aca="false">IF(OR($BK374&lt;&gt;Constants!$B$12,NOT($CJ374)),"",CM374+CO374+CQ374)</f>
        <v/>
      </c>
      <c r="CS374" s="116" t="str">
        <f aca="false">IF(OR($BK374&lt;&gt;Constants!$B$12,ISBLANK($C374)),"",BW374)</f>
        <v/>
      </c>
      <c r="CT374" s="117" t="str">
        <f aca="false">IF(OR($BK374&lt;&gt;Constants!$B$12,ISBLANK($C374)),"",CG374)</f>
        <v/>
      </c>
      <c r="CU374" s="118" t="str">
        <f aca="false">IF(OR($BK374&lt;&gt;Constants!$B$12,ISBLANK($C374)),"",CR374)</f>
        <v/>
      </c>
      <c r="CV374" s="117" t="str">
        <f aca="false">IF(OR($BK374&lt;&gt;Constants!$B$12,ISBLANK($C374)),"",IF(COUNT(CS374:CU374)=0,0,MAX(CS374:CU374)))</f>
        <v/>
      </c>
      <c r="CW374" s="117" t="str">
        <f aca="false">IF($BK374&lt;&gt;Constants!$B$12,"",CV374)</f>
        <v/>
      </c>
      <c r="CX374" s="117" t="str">
        <f aca="false">IF(ISNUMBER(CW374), RANK(CW374,$CW$11:$CW$510), "")</f>
        <v/>
      </c>
      <c r="CY374" s="116" t="str">
        <f aca="false">IF(OR($BK374&lt;&gt;Constants!$B$12,ISBLANK($C374)),"",MAX(BT374,CD374,CO374))</f>
        <v/>
      </c>
      <c r="CZ374" s="117" t="str">
        <f aca="false">IF(ISNUMBER(CY374), RANK(CY374,CY$11:CY$510), "")</f>
        <v/>
      </c>
      <c r="DA374" s="117" t="str">
        <f aca="false">IF(OR($BK374&lt;&gt;Constants!$B$12,ISBLANK($C374)),"",MAX(AM374,AU374,IF($CH374,BC374,0)))</f>
        <v/>
      </c>
      <c r="DB374" s="117" t="str">
        <f aca="false">IF(ISNUMBER(DA374), RANK(DA374,DA$11:DA$510,1), "")</f>
        <v/>
      </c>
      <c r="DC374" s="117" t="str">
        <f aca="false">IF(OR($BK374&lt;&gt;Constants!$B$12,ISBLANK($C374)),"",MAX(BV374,CF374,CQ374))</f>
        <v/>
      </c>
      <c r="DD374" s="117" t="str">
        <f aca="false">IF(ISNUMBER(DC374),RANK(DC374,DC$11:DC$510),"")</f>
        <v/>
      </c>
      <c r="DE374" s="123" t="str">
        <f aca="false">IFERROR(IF(OR($BK374&lt;&gt;Constants!$B$12, ISBLANK($C374)),"",LARGE(CS374:CU374,2)), 0)</f>
        <v/>
      </c>
      <c r="DF374" s="118" t="str">
        <f aca="false">IF(ISNUMBER(DE374), RANK(DE374,DE$11:DE$510), "")</f>
        <v/>
      </c>
      <c r="DG374" s="117" t="str">
        <f aca="false">IF(ISBLANK($C374),"",IF(BK374=Constants!$B$12,RANK($CX374, $CX$11:$CX$510, 1)+
SUMPRODUCT(--($CX$11:$CX$510=$CX374),--($CZ374&gt;$CZ$11:$CZ$510))+
SUMPRODUCT(--($CX$11:$CX$510=$CX374),--($CZ374=$CZ$11:$CZ$510),--($DB374&gt;$DB$11:$DB$510))+
SUMPRODUCT(--($CX$11:$CX$510=$CX374),--($CZ374=$CZ$11:$CZ$510),--($DB374=$DB$11:$DB$510), --($DD374&gt;$DD$11:$DD$510))+
SUMPRODUCT(--($CX$11:$CX$510=$CX374),--($CZ374=$CZ$11:$CZ$510),--($DB374=$DB$11:$DB$510), --($DD374=$DD$11:$DD$510), --($DF374&gt;$DF$11:$DF$510))
,BK374)
)</f>
        <v/>
      </c>
      <c r="DH374" s="117" t="str">
        <f aca="false">IF(ISBLANK(C374),"",IF(BK374&lt;&gt;Constants!$B$12, BK374, CX374-DG374))</f>
        <v/>
      </c>
      <c r="DI374" s="118"/>
      <c r="DJ374" s="124"/>
      <c r="DK374" s="125" t="str">
        <f aca="false">IF(ISBLANK($C374),"",IF($BK374=Constants!$B$13,$BM374,""))</f>
        <v/>
      </c>
      <c r="DL374" s="124" t="str">
        <f aca="false">IF(ISBLANK($C374),"",IF($BK374&lt;&gt;Constants!$B$12,"",IF(COUNT($CS374:$CU374)=0,"",MATCH($CV374,$CS374:$CU374,0))))</f>
        <v/>
      </c>
      <c r="DM374" s="126" t="str">
        <f aca="false">IF(ISNUMBER($DL374),CHOOSE($DL374,$BR374,$CB374,$CM374),"")</f>
        <v/>
      </c>
      <c r="DN374" s="126" t="str">
        <f aca="false">IF(ISNUMBER($DL374),CHOOSE($DL374,$BT374,$CD374,$CO374),"")</f>
        <v/>
      </c>
      <c r="DO374" s="126" t="str">
        <f aca="false">IF(ISNUMBER($DL374),CHOOSE($DL374,$BV374,$CF374,$CQ374),"")</f>
        <v/>
      </c>
      <c r="DP374" s="127" t="str">
        <f aca="false">IF(ISBLANK(C374),"",IF(BK374&lt;&gt;Constants!$B$12, BK374 ,CW374))</f>
        <v/>
      </c>
      <c r="DQ374" s="128" t="str">
        <f aca="false">IF(ISBLANK($C374),"",IF($BK374&lt;&gt;Constants!$B$12,$BK374,$BL374))</f>
        <v/>
      </c>
      <c r="DR374" s="128" t="str">
        <f aca="false">IF(ISBLANK(C374),"",DH374)</f>
        <v/>
      </c>
      <c r="DS374" s="128" t="str">
        <f aca="false">IF(ISBLANK(C374),"",DG374)</f>
        <v/>
      </c>
      <c r="DT374" s="129" t="str">
        <f aca="false">IF(ISBLANK(C374),
  "",
IF(DS374=Constants!$B$9,COUNTA($C$11:$C510)+2,IF(DS374=Constants!$B$10,COUNTA($C$11:$C510)+1,IF(DS374=Constants!$B$11,COUNTA($C$11:$C510),DS374))))</f>
        <v/>
      </c>
      <c r="DU374" s="3"/>
      <c r="DV374" s="130" t="n">
        <f aca="false">IF(OR(ISNUMBER(DS374),DS374="DQ",DS374="P",DS374="NS"),
    1,
    0
)</f>
        <v>0</v>
      </c>
      <c r="DW374" s="130" t="n">
        <v>364</v>
      </c>
      <c r="DX374" s="130" t="str">
        <f aca="false">IF(ISBLANK($C374),"",IF(ISNUMBER(DT374),DT374+ROW($B374)/1000,""))</f>
        <v/>
      </c>
      <c r="DY374" s="130" t="str">
        <f aca="false">IF(ISNUMBER(DX374), RANK(DX374,DX$11:DX$510,1), "")</f>
        <v/>
      </c>
      <c r="DZ374" s="130" t="str">
        <f aca="false">IF(ISBLANK($C374),
    "",
    $B374
)</f>
        <v/>
      </c>
      <c r="EA374" s="130" t="str">
        <f aca="false">IF(ISBLANK($C374),
    "",
    $C374
)</f>
        <v/>
      </c>
      <c r="EB374" s="130" t="str">
        <f aca="false">IF(ISBLANK($C374),
    "",
    $D374
)</f>
        <v/>
      </c>
      <c r="EC374" s="130" t="str">
        <f aca="false">IF(ISBLANK($C374),"",$DQ374)</f>
        <v/>
      </c>
      <c r="ED374" s="131" t="str">
        <f aca="false">DP374</f>
        <v/>
      </c>
      <c r="EE374" s="130" t="str">
        <f aca="false">IF(ISBLANK($C374),
    "",
    DS374
)</f>
        <v/>
      </c>
      <c r="EF374" s="132" t="str">
        <f aca="false">IF(DW374&gt;DV$10,
    "",
    VLOOKUP(DW374,DY$11:EE872,7,FALSE())
)</f>
        <v/>
      </c>
      <c r="EG374" s="133" t="str">
        <f aca="false">IF(DW374&gt;DV$10,
    "",
    VLOOKUP(DW374,DY$11:EE872,2,FALSE())
)</f>
        <v/>
      </c>
      <c r="EH374" s="133" t="str">
        <f aca="false">IF(DW374&gt;DV$10,
    "",
    VLOOKUP(DW374,DY$11:EE872,3,FALSE())
)</f>
        <v/>
      </c>
      <c r="EI374" s="133" t="str">
        <f aca="false">IF(DW374&gt;DV$10,
    "",
    VLOOKUP(DW374,DY$11:EE872,4,FALSE())
)</f>
        <v/>
      </c>
      <c r="EJ374" s="134" t="str">
        <f aca="false">IF(DW374&gt;DV$10,
    "",
    VLOOKUP(DW374,DY$11:EE872,6,FALSE())
)</f>
        <v/>
      </c>
      <c r="EK374" s="59"/>
    </row>
    <row r="375" customFormat="false" ht="15.75" hidden="false" customHeight="false" outlineLevel="0" collapsed="false">
      <c r="A375" s="3"/>
      <c r="B375" s="153"/>
      <c r="C375" s="154"/>
      <c r="D375" s="135"/>
      <c r="E375" s="158"/>
      <c r="F375" s="137"/>
      <c r="G375" s="137"/>
      <c r="H375" s="138"/>
      <c r="I375" s="139"/>
      <c r="J375" s="140"/>
      <c r="K375" s="140"/>
      <c r="L375" s="140"/>
      <c r="M375" s="140"/>
      <c r="N375" s="141"/>
      <c r="O375" s="142"/>
      <c r="P375" s="137"/>
      <c r="Q375" s="138"/>
      <c r="R375" s="139"/>
      <c r="S375" s="140"/>
      <c r="T375" s="140"/>
      <c r="U375" s="140"/>
      <c r="V375" s="140"/>
      <c r="W375" s="141"/>
      <c r="X375" s="142"/>
      <c r="Y375" s="137"/>
      <c r="Z375" s="138"/>
      <c r="AA375" s="139"/>
      <c r="AB375" s="140"/>
      <c r="AC375" s="140"/>
      <c r="AD375" s="140"/>
      <c r="AE375" s="140"/>
      <c r="AF375" s="141"/>
      <c r="AG375" s="143"/>
      <c r="AH375" s="139"/>
      <c r="AI375" s="116"/>
      <c r="AJ375" s="116" t="str">
        <f aca="false">IF(ISBLANK($C375),
  "",
IF(E375=Constants!$B$7,
  TRUE(),
IF(E375=Constants!$B$8,
  FALSE(),
  TRUE()
)))</f>
        <v/>
      </c>
      <c r="AK375" s="117" t="str">
        <f aca="false">IF(ISBLANK($C375),"",IF(F375=Constants!$B$8,FALSE(),TRUE()))</f>
        <v/>
      </c>
      <c r="AL375" s="117" t="str">
        <f aca="false">IF(ISBLANK($C375),"",COUNTA($G375:$O375)&gt;0)</f>
        <v/>
      </c>
      <c r="AM375" s="117" t="str">
        <f aca="false">IF(OR(ISBLANK($C375),$AL375&lt;&gt;TRUE()),"",IF(ISBLANK(G375),Constants!$B$27,MAX(0,G375)))</f>
        <v/>
      </c>
      <c r="AN375" s="117" t="str">
        <f aca="false">IF(OR(ISBLANK($C375),$AL375&lt;&gt;TRUE()),"",IF(ISBLANK(H375),Constants!$B$28,MAX(0,H375)))</f>
        <v/>
      </c>
      <c r="AO375" s="117" t="str">
        <f aca="false">IF(OR(ISBLANK($C375),$AL375&lt;&gt;TRUE()),"",IF(J375=Constants!$B$7,TRUE(),IF(J375=Constants!$B$8,FALSE(),TRUE())))</f>
        <v/>
      </c>
      <c r="AP375" s="117" t="str">
        <f aca="false">IF(OR(ISBLANK($C375),$AL375&lt;&gt;TRUE()),"",IF(I375=Constants!$B$7,TRUE(),IF(I375=Constants!$B$8,FALSE(),TRUE())))</f>
        <v/>
      </c>
      <c r="AQ375" s="117" t="str">
        <f aca="false">IF(OR(ISBLANK($C375),$AL375&lt;&gt;TRUE()),"",IF(K375=Constants!$B$33,TRUE(),IF(K375=Constants!$B$34,FALSE(),IF(AND(ISNUMBER(O375),OR(ISBLANK(N375),N375=0)),TRUE(),IF(AND(ISBLANK(O375),ISNUMBER(N375),N375&lt;&gt;0),FALSE(),"")))))</f>
        <v/>
      </c>
      <c r="AR375" s="117" t="str">
        <f aca="false">IF(OR(ISBLANK($C375),$AL375&lt;&gt;TRUE()),"",IF(ISBLANK(L375),Constants!$B$35,MAX(0,MIN(Constants!$B$31,L375))))</f>
        <v/>
      </c>
      <c r="AS375" s="117" t="str">
        <f aca="false">IF(OR(ISBLANK($C375),$AL375&lt;&gt;TRUE()),"",IF(ISBLANK(M375),Constants!$B$35,MAX(0,MIN(Constants!$B$32,M375))))</f>
        <v/>
      </c>
      <c r="AT375" s="117" t="str">
        <f aca="false">IF(ISBLANK($C375),"",COUNTA($P375:$X375)&gt;0)</f>
        <v/>
      </c>
      <c r="AU375" s="117" t="str">
        <f aca="false">IF(OR(ISBLANK($C375),$AT375&lt;&gt;TRUE()),"",IF(ISBLANK(P375),Constants!$B$27,MAX(0,P375)))</f>
        <v/>
      </c>
      <c r="AV375" s="117" t="str">
        <f aca="false">IF(OR(ISBLANK($C375),$AT375&lt;&gt;TRUE()),"",IF(ISBLANK(Q375),Constants!$B$28,MAX(0,Q375)))</f>
        <v/>
      </c>
      <c r="AW375" s="117" t="str">
        <f aca="false">IF(OR(ISBLANK($C375),$AT375&lt;&gt;TRUE()),"",IF(S375=Constants!$B$7,TRUE(),IF(S375=Constants!$B$8,FALSE(),TRUE())))</f>
        <v/>
      </c>
      <c r="AX375" s="117" t="str">
        <f aca="false">IF(OR(ISBLANK($C375),$AT375&lt;&gt;TRUE()),"",IF(R375=Constants!$B$7,TRUE(),IF(R375=Constants!$B$8,FALSE(),TRUE())))</f>
        <v/>
      </c>
      <c r="AY375" s="117" t="str">
        <f aca="false">IF(OR(ISBLANK($C375),$AT375&lt;&gt;TRUE()),"",IF(T375=Constants!$B$33,TRUE(),IF(T375=Constants!$B$34,FALSE(),IF(AND(ISNUMBER(X375),OR(ISBLANK(W375),W375=0)),TRUE(),IF(AND(ISBLANK(X375),ISNUMBER(W375),W375&lt;&gt;0),FALSE(),"")))))</f>
        <v/>
      </c>
      <c r="AZ375" s="117" t="str">
        <f aca="false">IF(OR(ISBLANK($C375),$AT375&lt;&gt;TRUE()),"",IF(ISBLANK(U375),Constants!$B$35,MAX(0,MIN(Constants!$B$31,U375))))</f>
        <v/>
      </c>
      <c r="BA375" s="117" t="str">
        <f aca="false">IF(OR(ISBLANK($C375),$AT375&lt;&gt;TRUE()),"",IF(ISBLANK(V375),Constants!$B$35,MAX(0,MIN(Constants!$B$32,V375))))</f>
        <v/>
      </c>
      <c r="BB375" s="117" t="str">
        <f aca="false">IF(ISBLANK($C375),"",COUNTA($Y375:$AG375)&gt;0)</f>
        <v/>
      </c>
      <c r="BC375" s="117" t="str">
        <f aca="false">IF(OR(ISBLANK($C375),$BB375&lt;&gt;TRUE()),"",IF(ISBLANK(Y375),Constants!$B$27,MAX(0,Y375)))</f>
        <v/>
      </c>
      <c r="BD375" s="117" t="str">
        <f aca="false">IF(OR(ISBLANK($C375),$BB375&lt;&gt;TRUE()),"",IF(ISBLANK(Z375),Constants!$B$28,MAX(0,Z375)))</f>
        <v/>
      </c>
      <c r="BE375" s="117" t="str">
        <f aca="false">IF(OR(ISBLANK($C375),$BB375&lt;&gt;TRUE()),"",IF(AB375=Constants!$B$7,TRUE(),IF(AB375=Constants!$B$8,FALSE(),TRUE())))</f>
        <v/>
      </c>
      <c r="BF375" s="117" t="str">
        <f aca="false">IF(OR(ISBLANK($C375),$BB375&lt;&gt;TRUE()),"",IF(AA375=Constants!$B$7,TRUE(),IF(AA375=Constants!$B$8,FALSE(),TRUE())))</f>
        <v/>
      </c>
      <c r="BG375" s="117" t="str">
        <f aca="false">IF(OR(ISBLANK($C375),$BB375&lt;&gt;TRUE()),"",IF(AC375=Constants!$B$33,TRUE(),IF(AC375=Constants!$B$34,FALSE(),IF(AND(ISNUMBER(AG375),OR(ISBLANK(AF375),AF375=0)),TRUE(),IF(AND(ISBLANK(AG375),ISNUMBER(AF375),AF375&lt;&gt;0),FALSE(),"")))))</f>
        <v/>
      </c>
      <c r="BH375" s="117" t="str">
        <f aca="false">IF(OR(ISBLANK($C375),$BB375&lt;&gt;TRUE()),"",IF(ISBLANK(AD375),Constants!$B$35,MAX(0,MIN(Constants!$B$31,AD375))))</f>
        <v/>
      </c>
      <c r="BI375" s="117" t="str">
        <f aca="false">IF(OR(ISBLANK($C375),$BB375&lt;&gt;TRUE()),"",IF(ISBLANK(AE375),Constants!$B$35,MAX(0,MIN(Constants!$B$32,AE375))))</f>
        <v/>
      </c>
      <c r="BJ375" s="118" t="str">
        <f aca="false">IF(ISBLANK($C375),
  "",
IF(AH375=Constants!$B$7,
  TRUE(),
IF(AH375=Constants!$B$8,
  FALSE(),
  FALSE()
)))</f>
        <v/>
      </c>
      <c r="BK375" s="117" t="str">
        <f aca="false">IF(ISBLANK($C375),"",IF($BJ375,Constants!$B$9,IF(COUNTA($E375:$AH375)=0,Constants!$B$10,IF(NOT($AK375),Constants!$B$11,IF(AND(NOT(ISNUMBER($BM375)),COUNTA($O375,$X375,$AG375)&gt;0),Constants!$B$13,Constants!$B$12)))))</f>
        <v/>
      </c>
      <c r="BL375" s="117" t="str">
        <f aca="false">IF(ISBLANK($C375),"",IF($BK375&lt;&gt;Constants!$B$12,$BK375,Constants!$B$4))</f>
        <v/>
      </c>
      <c r="BM375" s="116" t="str">
        <f aca="false">IF(OR(ISBLANK($D$8), NOT(ISNUMBER($D$8))), Constants!$B$17,$D$8)</f>
        <v>ERROR: Set Target Time in cell D8</v>
      </c>
      <c r="BN375" s="119" t="str">
        <f aca="false">IF(OR($BK375&lt;&gt;Constants!$B$12,$AL375&lt;&gt;TRUE()),"",IF(NOT($AO375),TRUE(),IF($AQ375="","",$AQ375)))</f>
        <v/>
      </c>
      <c r="BO375" s="120" t="n">
        <f aca="false">IF(BN375="",FALSE(),IF(NOT($AO375),TRUE(),IF($AQ375,ISNUMBER(O375),ISNUMBER(N375))))</f>
        <v>0</v>
      </c>
      <c r="BP375" s="121" t="str">
        <f aca="false">IF(BO375,IF($AJ375,1,Constants!$B$22)*POWER(Constants!$B$23,MAX($AM375,0))*POWER(Constants!$B$24,MAX($AN375,0)),"")</f>
        <v/>
      </c>
      <c r="BQ375" s="117" t="str">
        <f aca="false">IF(OR($BK375&lt;&gt;Constants!$B$12,NOT($BO375)),"",IF(NOT($AO375),0,Constants!$B$19*IF($AQ375,1,MAX(0,MIN(1,(Constants!$B$20-N375)/Constants!$B$20)))))</f>
        <v/>
      </c>
      <c r="BR375" s="117" t="str">
        <f aca="false">IF(BQ375="","",BQ375*IF($AP375,1,Constants!$B$25)*BP375)</f>
        <v/>
      </c>
      <c r="BS375" s="117" t="str">
        <f aca="false">IF(OR($BK375&lt;&gt;Constants!$B$12,NOT($BO375)),"",IF(NOT($AO375),0,IF(NOT($AQ375),0,MAX(0,Constants!$B$21*(1-ABS(O375-$BM375)/$BM375)))))</f>
        <v/>
      </c>
      <c r="BT375" s="117" t="str">
        <f aca="false">IF(BS375="","",BS375*BP375)</f>
        <v/>
      </c>
      <c r="BU375" s="117" t="str">
        <f aca="false">IF(OR($BK375&lt;&gt;Constants!$B$12,NOT($BO375)),"",IF(OR(NOT($AO375),NOT($AP375)),0,MIN(Constants!$B$18,(Constants!$B$29*$AR375+Constants!$B$30*$AS375)*IF($AQ375,1,MAX(0,MIN(1,(Constants!$B$20-N375)/Constants!$B$20))))))</f>
        <v/>
      </c>
      <c r="BV375" s="117" t="str">
        <f aca="false">IF(BU375="","",BU375*BP375)</f>
        <v/>
      </c>
      <c r="BW375" s="122" t="str">
        <f aca="false">IF(OR($BK375&lt;&gt;Constants!$B$12,NOT($BO375)),"",BR375+BT375+BV375)</f>
        <v/>
      </c>
      <c r="BX375" s="119" t="str">
        <f aca="false">IF(OR($BK375&lt;&gt;Constants!$B$12,$AT375&lt;&gt;TRUE()),"",IF(NOT($AW375),TRUE(),IF($AY375="","",$AY375)))</f>
        <v/>
      </c>
      <c r="BY375" s="120" t="n">
        <f aca="false">IF(BX375="",FALSE(),IF(NOT($AW375),TRUE(),IF($AY375,ISNUMBER(X375),ISNUMBER(W375))))</f>
        <v>0</v>
      </c>
      <c r="BZ375" s="121" t="str">
        <f aca="false">IF(BY375,IF($AJ375,1,Constants!$B$22)*POWER(Constants!$B$23,MAX($AU375,0))*POWER(Constants!$B$24,MAX($AV375,0)),"")</f>
        <v/>
      </c>
      <c r="CA375" s="117" t="str">
        <f aca="false">IF(OR($BK375&lt;&gt;Constants!$B$12,NOT($BY375)),"",IF(NOT($AW375),0,Constants!$B$19*IF($AY375,1,MAX(0,MIN(1,(Constants!$B$20-W375)/Constants!$B$20)))))</f>
        <v/>
      </c>
      <c r="CB375" s="117" t="str">
        <f aca="false">IF(CA375="","",CA375*IF($AX375,1,Constants!$B$25)*BZ375)</f>
        <v/>
      </c>
      <c r="CC375" s="117" t="str">
        <f aca="false">IF(OR($BK375&lt;&gt;Constants!$B$12,NOT($BY375)),"",IF(NOT($AW375),0,IF(NOT($AY375),0,MAX(0,Constants!$B$21*(1-ABS(X375-$BM375)/$BM375)))))</f>
        <v/>
      </c>
      <c r="CD375" s="117" t="str">
        <f aca="false">IF(CC375="","",CC375*BZ375)</f>
        <v/>
      </c>
      <c r="CE375" s="117" t="str">
        <f aca="false">IF(OR($BK375&lt;&gt;Constants!$B$12,NOT($BY375)),"",IF(OR(NOT($AW375),NOT($AX375)),0,MIN(Constants!$B$18,(Constants!$B$29*$AZ375+Constants!$B$30*$BA375)*IF($AY375,1,MAX(0,MIN(1,(Constants!$B$20-W375)/Constants!$B$20))))))</f>
        <v/>
      </c>
      <c r="CF375" s="117" t="str">
        <f aca="false">IF(CE375="","",CE375*BZ375)</f>
        <v/>
      </c>
      <c r="CG375" s="122" t="str">
        <f aca="false">IF(OR($BK375&lt;&gt;Constants!$B$12,NOT($BY375)),"",CB375+CD375+CF375)</f>
        <v/>
      </c>
      <c r="CH375" s="119" t="n">
        <f aca="false">IF(OR(BN375="",BX375=""),TRUE(),BN375&lt;&gt;BX375)</f>
        <v>1</v>
      </c>
      <c r="CI375" s="117" t="str">
        <f aca="false">IF(OR($BK375&lt;&gt;Constants!$B$12,$BB375&lt;&gt;TRUE(),NOT($CH375)),"",IF(NOT($BE375),TRUE(),IF($BG375="","",$BG375)))</f>
        <v/>
      </c>
      <c r="CJ375" s="120" t="n">
        <f aca="false">IF(CI375="",FALSE(),IF(NOT($BE375),TRUE(),IF($BG375,ISNUMBER(AG375),ISNUMBER(AF375))))</f>
        <v>0</v>
      </c>
      <c r="CK375" s="121" t="str">
        <f aca="false">IF(CJ375,IF($AJ375,1,Constants!$B$22)*POWER(Constants!$B$23,MAX($BC375,0))*POWER(Constants!$B$24,MAX($BD375,0)),"")</f>
        <v/>
      </c>
      <c r="CL375" s="117" t="str">
        <f aca="false">IF(OR($BK375&lt;&gt;Constants!$B$12,NOT($CJ375)),"",IF(NOT($BE375),0,Constants!$B$19*IF($BG375,1,MAX(0,MIN(1,(Constants!$B$20-AF375)/Constants!$B$20)))))</f>
        <v/>
      </c>
      <c r="CM375" s="117" t="str">
        <f aca="false">IF(CL375="","",CL375*IF($BF375,1,Constants!$B$25)*CK375)</f>
        <v/>
      </c>
      <c r="CN375" s="117" t="str">
        <f aca="false">IF(OR($BK375&lt;&gt;Constants!$B$12,NOT($CJ375)),"",IF(NOT($BE375),0,IF(NOT($BG375),0,MAX(0,Constants!$B$21*(1-ABS(AG375-$BM375)/$BM375)))))</f>
        <v/>
      </c>
      <c r="CO375" s="117" t="str">
        <f aca="false">IF(CN375="","",CN375*CK375)</f>
        <v/>
      </c>
      <c r="CP375" s="117" t="str">
        <f aca="false">IF(OR($BK375&lt;&gt;Constants!$B$12,NOT($CJ375)),"",IF(OR(NOT($BE375),NOT($BF375)),0,MIN(Constants!$B$18,(Constants!$B$29*$BH375+Constants!$B$30*$BI375)*IF($BG375,1,MAX(0,MIN(1,(Constants!$B$20-AF375)/Constants!$B$20))))))</f>
        <v/>
      </c>
      <c r="CQ375" s="117" t="str">
        <f aca="false">IF(CP375="","",CP375*CK375)</f>
        <v/>
      </c>
      <c r="CR375" s="122" t="str">
        <f aca="false">IF(OR($BK375&lt;&gt;Constants!$B$12,NOT($CJ375)),"",CM375+CO375+CQ375)</f>
        <v/>
      </c>
      <c r="CS375" s="116" t="str">
        <f aca="false">IF(OR($BK375&lt;&gt;Constants!$B$12,ISBLANK($C375)),"",BW375)</f>
        <v/>
      </c>
      <c r="CT375" s="117" t="str">
        <f aca="false">IF(OR($BK375&lt;&gt;Constants!$B$12,ISBLANK($C375)),"",CG375)</f>
        <v/>
      </c>
      <c r="CU375" s="118" t="str">
        <f aca="false">IF(OR($BK375&lt;&gt;Constants!$B$12,ISBLANK($C375)),"",CR375)</f>
        <v/>
      </c>
      <c r="CV375" s="117" t="str">
        <f aca="false">IF(OR($BK375&lt;&gt;Constants!$B$12,ISBLANK($C375)),"",IF(COUNT(CS375:CU375)=0,0,MAX(CS375:CU375)))</f>
        <v/>
      </c>
      <c r="CW375" s="117" t="str">
        <f aca="false">IF($BK375&lt;&gt;Constants!$B$12,"",CV375)</f>
        <v/>
      </c>
      <c r="CX375" s="117" t="str">
        <f aca="false">IF(ISNUMBER(CW375), RANK(CW375,$CW$11:$CW$510), "")</f>
        <v/>
      </c>
      <c r="CY375" s="116" t="str">
        <f aca="false">IF(OR($BK375&lt;&gt;Constants!$B$12,ISBLANK($C375)),"",MAX(BT375,CD375,CO375))</f>
        <v/>
      </c>
      <c r="CZ375" s="117" t="str">
        <f aca="false">IF(ISNUMBER(CY375), RANK(CY375,CY$11:CY$510), "")</f>
        <v/>
      </c>
      <c r="DA375" s="117" t="str">
        <f aca="false">IF(OR($BK375&lt;&gt;Constants!$B$12,ISBLANK($C375)),"",MAX(AM375,AU375,IF($CH375,BC375,0)))</f>
        <v/>
      </c>
      <c r="DB375" s="117" t="str">
        <f aca="false">IF(ISNUMBER(DA375), RANK(DA375,DA$11:DA$510,1), "")</f>
        <v/>
      </c>
      <c r="DC375" s="117" t="str">
        <f aca="false">IF(OR($BK375&lt;&gt;Constants!$B$12,ISBLANK($C375)),"",MAX(BV375,CF375,CQ375))</f>
        <v/>
      </c>
      <c r="DD375" s="117" t="str">
        <f aca="false">IF(ISNUMBER(DC375),RANK(DC375,DC$11:DC$510),"")</f>
        <v/>
      </c>
      <c r="DE375" s="123" t="str">
        <f aca="false">IFERROR(IF(OR($BK375&lt;&gt;Constants!$B$12, ISBLANK($C375)),"",LARGE(CS375:CU375,2)), 0)</f>
        <v/>
      </c>
      <c r="DF375" s="118" t="str">
        <f aca="false">IF(ISNUMBER(DE375), RANK(DE375,DE$11:DE$510), "")</f>
        <v/>
      </c>
      <c r="DG375" s="117" t="str">
        <f aca="false">IF(ISBLANK($C375),"",IF(BK375=Constants!$B$12,RANK($CX375, $CX$11:$CX$510, 1)+
SUMPRODUCT(--($CX$11:$CX$510=$CX375),--($CZ375&gt;$CZ$11:$CZ$510))+
SUMPRODUCT(--($CX$11:$CX$510=$CX375),--($CZ375=$CZ$11:$CZ$510),--($DB375&gt;$DB$11:$DB$510))+
SUMPRODUCT(--($CX$11:$CX$510=$CX375),--($CZ375=$CZ$11:$CZ$510),--($DB375=$DB$11:$DB$510), --($DD375&gt;$DD$11:$DD$510))+
SUMPRODUCT(--($CX$11:$CX$510=$CX375),--($CZ375=$CZ$11:$CZ$510),--($DB375=$DB$11:$DB$510), --($DD375=$DD$11:$DD$510), --($DF375&gt;$DF$11:$DF$510))
,BK375)
)</f>
        <v/>
      </c>
      <c r="DH375" s="117" t="str">
        <f aca="false">IF(ISBLANK(C375),"",IF(BK375&lt;&gt;Constants!$B$12, BK375, CX375-DG375))</f>
        <v/>
      </c>
      <c r="DI375" s="118"/>
      <c r="DJ375" s="124"/>
      <c r="DK375" s="125" t="str">
        <f aca="false">IF(ISBLANK($C375),"",IF($BK375=Constants!$B$13,$BM375,""))</f>
        <v/>
      </c>
      <c r="DL375" s="124" t="str">
        <f aca="false">IF(ISBLANK($C375),"",IF($BK375&lt;&gt;Constants!$B$12,"",IF(COUNT($CS375:$CU375)=0,"",MATCH($CV375,$CS375:$CU375,0))))</f>
        <v/>
      </c>
      <c r="DM375" s="126" t="str">
        <f aca="false">IF(ISNUMBER($DL375),CHOOSE($DL375,$BR375,$CB375,$CM375),"")</f>
        <v/>
      </c>
      <c r="DN375" s="126" t="str">
        <f aca="false">IF(ISNUMBER($DL375),CHOOSE($DL375,$BT375,$CD375,$CO375),"")</f>
        <v/>
      </c>
      <c r="DO375" s="126" t="str">
        <f aca="false">IF(ISNUMBER($DL375),CHOOSE($DL375,$BV375,$CF375,$CQ375),"")</f>
        <v/>
      </c>
      <c r="DP375" s="127" t="str">
        <f aca="false">IF(ISBLANK(C375),"",IF(BK375&lt;&gt;Constants!$B$12, BK375 ,CW375))</f>
        <v/>
      </c>
      <c r="DQ375" s="128" t="str">
        <f aca="false">IF(ISBLANK($C375),"",IF($BK375&lt;&gt;Constants!$B$12,$BK375,$BL375))</f>
        <v/>
      </c>
      <c r="DR375" s="128" t="str">
        <f aca="false">IF(ISBLANK(C375),"",DH375)</f>
        <v/>
      </c>
      <c r="DS375" s="128" t="str">
        <f aca="false">IF(ISBLANK(C375),"",DG375)</f>
        <v/>
      </c>
      <c r="DT375" s="129" t="str">
        <f aca="false">IF(ISBLANK(C375),
  "",
IF(DS375=Constants!$B$9,COUNTA($C$11:$C510)+2,IF(DS375=Constants!$B$10,COUNTA($C$11:$C510)+1,IF(DS375=Constants!$B$11,COUNTA($C$11:$C510),DS375))))</f>
        <v/>
      </c>
      <c r="DU375" s="3"/>
      <c r="DV375" s="130" t="n">
        <f aca="false">IF(OR(ISNUMBER(DS375),DS375="DQ",DS375="P",DS375="NS"),
    1,
    0
)</f>
        <v>0</v>
      </c>
      <c r="DW375" s="130" t="n">
        <v>365</v>
      </c>
      <c r="DX375" s="130" t="str">
        <f aca="false">IF(ISBLANK($C375),"",IF(ISNUMBER(DT375),DT375+ROW($B375)/1000,""))</f>
        <v/>
      </c>
      <c r="DY375" s="130" t="str">
        <f aca="false">IF(ISNUMBER(DX375), RANK(DX375,DX$11:DX$510,1), "")</f>
        <v/>
      </c>
      <c r="DZ375" s="130" t="str">
        <f aca="false">IF(ISBLANK($C375),
    "",
    $B375
)</f>
        <v/>
      </c>
      <c r="EA375" s="130" t="str">
        <f aca="false">IF(ISBLANK($C375),
    "",
    $C375
)</f>
        <v/>
      </c>
      <c r="EB375" s="130" t="str">
        <f aca="false">IF(ISBLANK($C375),
    "",
    $D375
)</f>
        <v/>
      </c>
      <c r="EC375" s="130" t="str">
        <f aca="false">IF(ISBLANK($C375),"",$DQ375)</f>
        <v/>
      </c>
      <c r="ED375" s="131" t="str">
        <f aca="false">DP375</f>
        <v/>
      </c>
      <c r="EE375" s="130" t="str">
        <f aca="false">IF(ISBLANK($C375),
    "",
    DS375
)</f>
        <v/>
      </c>
      <c r="EF375" s="132" t="str">
        <f aca="false">IF(DW375&gt;DV$10,
    "",
    VLOOKUP(DW375,DY$11:EE873,7,FALSE())
)</f>
        <v/>
      </c>
      <c r="EG375" s="133" t="str">
        <f aca="false">IF(DW375&gt;DV$10,
    "",
    VLOOKUP(DW375,DY$11:EE873,2,FALSE())
)</f>
        <v/>
      </c>
      <c r="EH375" s="133" t="str">
        <f aca="false">IF(DW375&gt;DV$10,
    "",
    VLOOKUP(DW375,DY$11:EE873,3,FALSE())
)</f>
        <v/>
      </c>
      <c r="EI375" s="133" t="str">
        <f aca="false">IF(DW375&gt;DV$10,
    "",
    VLOOKUP(DW375,DY$11:EE873,4,FALSE())
)</f>
        <v/>
      </c>
      <c r="EJ375" s="134" t="str">
        <f aca="false">IF(DW375&gt;DV$10,
    "",
    VLOOKUP(DW375,DY$11:EE873,6,FALSE())
)</f>
        <v/>
      </c>
      <c r="EK375" s="59"/>
    </row>
    <row r="376" customFormat="false" ht="15.75" hidden="false" customHeight="false" outlineLevel="0" collapsed="false">
      <c r="A376" s="3"/>
      <c r="B376" s="153"/>
      <c r="C376" s="154"/>
      <c r="D376" s="135"/>
      <c r="E376" s="158"/>
      <c r="F376" s="137"/>
      <c r="G376" s="137"/>
      <c r="H376" s="138"/>
      <c r="I376" s="139"/>
      <c r="J376" s="140"/>
      <c r="K376" s="140"/>
      <c r="L376" s="140"/>
      <c r="M376" s="140"/>
      <c r="N376" s="141"/>
      <c r="O376" s="142"/>
      <c r="P376" s="137"/>
      <c r="Q376" s="138"/>
      <c r="R376" s="139"/>
      <c r="S376" s="140"/>
      <c r="T376" s="140"/>
      <c r="U376" s="140"/>
      <c r="V376" s="140"/>
      <c r="W376" s="141"/>
      <c r="X376" s="142"/>
      <c r="Y376" s="137"/>
      <c r="Z376" s="138"/>
      <c r="AA376" s="139"/>
      <c r="AB376" s="140"/>
      <c r="AC376" s="140"/>
      <c r="AD376" s="140"/>
      <c r="AE376" s="140"/>
      <c r="AF376" s="141"/>
      <c r="AG376" s="143"/>
      <c r="AH376" s="139"/>
      <c r="AI376" s="116"/>
      <c r="AJ376" s="116" t="str">
        <f aca="false">IF(ISBLANK($C376),
  "",
IF(E376=Constants!$B$7,
  TRUE(),
IF(E376=Constants!$B$8,
  FALSE(),
  TRUE()
)))</f>
        <v/>
      </c>
      <c r="AK376" s="117" t="str">
        <f aca="false">IF(ISBLANK($C376),"",IF(F376=Constants!$B$8,FALSE(),TRUE()))</f>
        <v/>
      </c>
      <c r="AL376" s="117" t="str">
        <f aca="false">IF(ISBLANK($C376),"",COUNTA($G376:$O376)&gt;0)</f>
        <v/>
      </c>
      <c r="AM376" s="117" t="str">
        <f aca="false">IF(OR(ISBLANK($C376),$AL376&lt;&gt;TRUE()),"",IF(ISBLANK(G376),Constants!$B$27,MAX(0,G376)))</f>
        <v/>
      </c>
      <c r="AN376" s="117" t="str">
        <f aca="false">IF(OR(ISBLANK($C376),$AL376&lt;&gt;TRUE()),"",IF(ISBLANK(H376),Constants!$B$28,MAX(0,H376)))</f>
        <v/>
      </c>
      <c r="AO376" s="117" t="str">
        <f aca="false">IF(OR(ISBLANK($C376),$AL376&lt;&gt;TRUE()),"",IF(J376=Constants!$B$7,TRUE(),IF(J376=Constants!$B$8,FALSE(),TRUE())))</f>
        <v/>
      </c>
      <c r="AP376" s="117" t="str">
        <f aca="false">IF(OR(ISBLANK($C376),$AL376&lt;&gt;TRUE()),"",IF(I376=Constants!$B$7,TRUE(),IF(I376=Constants!$B$8,FALSE(),TRUE())))</f>
        <v/>
      </c>
      <c r="AQ376" s="117" t="str">
        <f aca="false">IF(OR(ISBLANK($C376),$AL376&lt;&gt;TRUE()),"",IF(K376=Constants!$B$33,TRUE(),IF(K376=Constants!$B$34,FALSE(),IF(AND(ISNUMBER(O376),OR(ISBLANK(N376),N376=0)),TRUE(),IF(AND(ISBLANK(O376),ISNUMBER(N376),N376&lt;&gt;0),FALSE(),"")))))</f>
        <v/>
      </c>
      <c r="AR376" s="117" t="str">
        <f aca="false">IF(OR(ISBLANK($C376),$AL376&lt;&gt;TRUE()),"",IF(ISBLANK(L376),Constants!$B$35,MAX(0,MIN(Constants!$B$31,L376))))</f>
        <v/>
      </c>
      <c r="AS376" s="117" t="str">
        <f aca="false">IF(OR(ISBLANK($C376),$AL376&lt;&gt;TRUE()),"",IF(ISBLANK(M376),Constants!$B$35,MAX(0,MIN(Constants!$B$32,M376))))</f>
        <v/>
      </c>
      <c r="AT376" s="117" t="str">
        <f aca="false">IF(ISBLANK($C376),"",COUNTA($P376:$X376)&gt;0)</f>
        <v/>
      </c>
      <c r="AU376" s="117" t="str">
        <f aca="false">IF(OR(ISBLANK($C376),$AT376&lt;&gt;TRUE()),"",IF(ISBLANK(P376),Constants!$B$27,MAX(0,P376)))</f>
        <v/>
      </c>
      <c r="AV376" s="117" t="str">
        <f aca="false">IF(OR(ISBLANK($C376),$AT376&lt;&gt;TRUE()),"",IF(ISBLANK(Q376),Constants!$B$28,MAX(0,Q376)))</f>
        <v/>
      </c>
      <c r="AW376" s="117" t="str">
        <f aca="false">IF(OR(ISBLANK($C376),$AT376&lt;&gt;TRUE()),"",IF(S376=Constants!$B$7,TRUE(),IF(S376=Constants!$B$8,FALSE(),TRUE())))</f>
        <v/>
      </c>
      <c r="AX376" s="117" t="str">
        <f aca="false">IF(OR(ISBLANK($C376),$AT376&lt;&gt;TRUE()),"",IF(R376=Constants!$B$7,TRUE(),IF(R376=Constants!$B$8,FALSE(),TRUE())))</f>
        <v/>
      </c>
      <c r="AY376" s="117" t="str">
        <f aca="false">IF(OR(ISBLANK($C376),$AT376&lt;&gt;TRUE()),"",IF(T376=Constants!$B$33,TRUE(),IF(T376=Constants!$B$34,FALSE(),IF(AND(ISNUMBER(X376),OR(ISBLANK(W376),W376=0)),TRUE(),IF(AND(ISBLANK(X376),ISNUMBER(W376),W376&lt;&gt;0),FALSE(),"")))))</f>
        <v/>
      </c>
      <c r="AZ376" s="117" t="str">
        <f aca="false">IF(OR(ISBLANK($C376),$AT376&lt;&gt;TRUE()),"",IF(ISBLANK(U376),Constants!$B$35,MAX(0,MIN(Constants!$B$31,U376))))</f>
        <v/>
      </c>
      <c r="BA376" s="117" t="str">
        <f aca="false">IF(OR(ISBLANK($C376),$AT376&lt;&gt;TRUE()),"",IF(ISBLANK(V376),Constants!$B$35,MAX(0,MIN(Constants!$B$32,V376))))</f>
        <v/>
      </c>
      <c r="BB376" s="117" t="str">
        <f aca="false">IF(ISBLANK($C376),"",COUNTA($Y376:$AG376)&gt;0)</f>
        <v/>
      </c>
      <c r="BC376" s="117" t="str">
        <f aca="false">IF(OR(ISBLANK($C376),$BB376&lt;&gt;TRUE()),"",IF(ISBLANK(Y376),Constants!$B$27,MAX(0,Y376)))</f>
        <v/>
      </c>
      <c r="BD376" s="117" t="str">
        <f aca="false">IF(OR(ISBLANK($C376),$BB376&lt;&gt;TRUE()),"",IF(ISBLANK(Z376),Constants!$B$28,MAX(0,Z376)))</f>
        <v/>
      </c>
      <c r="BE376" s="117" t="str">
        <f aca="false">IF(OR(ISBLANK($C376),$BB376&lt;&gt;TRUE()),"",IF(AB376=Constants!$B$7,TRUE(),IF(AB376=Constants!$B$8,FALSE(),TRUE())))</f>
        <v/>
      </c>
      <c r="BF376" s="117" t="str">
        <f aca="false">IF(OR(ISBLANK($C376),$BB376&lt;&gt;TRUE()),"",IF(AA376=Constants!$B$7,TRUE(),IF(AA376=Constants!$B$8,FALSE(),TRUE())))</f>
        <v/>
      </c>
      <c r="BG376" s="117" t="str">
        <f aca="false">IF(OR(ISBLANK($C376),$BB376&lt;&gt;TRUE()),"",IF(AC376=Constants!$B$33,TRUE(),IF(AC376=Constants!$B$34,FALSE(),IF(AND(ISNUMBER(AG376),OR(ISBLANK(AF376),AF376=0)),TRUE(),IF(AND(ISBLANK(AG376),ISNUMBER(AF376),AF376&lt;&gt;0),FALSE(),"")))))</f>
        <v/>
      </c>
      <c r="BH376" s="117" t="str">
        <f aca="false">IF(OR(ISBLANK($C376),$BB376&lt;&gt;TRUE()),"",IF(ISBLANK(AD376),Constants!$B$35,MAX(0,MIN(Constants!$B$31,AD376))))</f>
        <v/>
      </c>
      <c r="BI376" s="117" t="str">
        <f aca="false">IF(OR(ISBLANK($C376),$BB376&lt;&gt;TRUE()),"",IF(ISBLANK(AE376),Constants!$B$35,MAX(0,MIN(Constants!$B$32,AE376))))</f>
        <v/>
      </c>
      <c r="BJ376" s="118" t="str">
        <f aca="false">IF(ISBLANK($C376),
  "",
IF(AH376=Constants!$B$7,
  TRUE(),
IF(AH376=Constants!$B$8,
  FALSE(),
  FALSE()
)))</f>
        <v/>
      </c>
      <c r="BK376" s="117" t="str">
        <f aca="false">IF(ISBLANK($C376),"",IF($BJ376,Constants!$B$9,IF(COUNTA($E376:$AH376)=0,Constants!$B$10,IF(NOT($AK376),Constants!$B$11,IF(AND(NOT(ISNUMBER($BM376)),COUNTA($O376,$X376,$AG376)&gt;0),Constants!$B$13,Constants!$B$12)))))</f>
        <v/>
      </c>
      <c r="BL376" s="117" t="str">
        <f aca="false">IF(ISBLANK($C376),"",IF($BK376&lt;&gt;Constants!$B$12,$BK376,Constants!$B$4))</f>
        <v/>
      </c>
      <c r="BM376" s="116" t="str">
        <f aca="false">IF(OR(ISBLANK($D$8), NOT(ISNUMBER($D$8))), Constants!$B$17,$D$8)</f>
        <v>ERROR: Set Target Time in cell D8</v>
      </c>
      <c r="BN376" s="119" t="str">
        <f aca="false">IF(OR($BK376&lt;&gt;Constants!$B$12,$AL376&lt;&gt;TRUE()),"",IF(NOT($AO376),TRUE(),IF($AQ376="","",$AQ376)))</f>
        <v/>
      </c>
      <c r="BO376" s="120" t="n">
        <f aca="false">IF(BN376="",FALSE(),IF(NOT($AO376),TRUE(),IF($AQ376,ISNUMBER(O376),ISNUMBER(N376))))</f>
        <v>0</v>
      </c>
      <c r="BP376" s="121" t="str">
        <f aca="false">IF(BO376,IF($AJ376,1,Constants!$B$22)*POWER(Constants!$B$23,MAX($AM376,0))*POWER(Constants!$B$24,MAX($AN376,0)),"")</f>
        <v/>
      </c>
      <c r="BQ376" s="117" t="str">
        <f aca="false">IF(OR($BK376&lt;&gt;Constants!$B$12,NOT($BO376)),"",IF(NOT($AO376),0,Constants!$B$19*IF($AQ376,1,MAX(0,MIN(1,(Constants!$B$20-N376)/Constants!$B$20)))))</f>
        <v/>
      </c>
      <c r="BR376" s="117" t="str">
        <f aca="false">IF(BQ376="","",BQ376*IF($AP376,1,Constants!$B$25)*BP376)</f>
        <v/>
      </c>
      <c r="BS376" s="117" t="str">
        <f aca="false">IF(OR($BK376&lt;&gt;Constants!$B$12,NOT($BO376)),"",IF(NOT($AO376),0,IF(NOT($AQ376),0,MAX(0,Constants!$B$21*(1-ABS(O376-$BM376)/$BM376)))))</f>
        <v/>
      </c>
      <c r="BT376" s="117" t="str">
        <f aca="false">IF(BS376="","",BS376*BP376)</f>
        <v/>
      </c>
      <c r="BU376" s="117" t="str">
        <f aca="false">IF(OR($BK376&lt;&gt;Constants!$B$12,NOT($BO376)),"",IF(OR(NOT($AO376),NOT($AP376)),0,MIN(Constants!$B$18,(Constants!$B$29*$AR376+Constants!$B$30*$AS376)*IF($AQ376,1,MAX(0,MIN(1,(Constants!$B$20-N376)/Constants!$B$20))))))</f>
        <v/>
      </c>
      <c r="BV376" s="117" t="str">
        <f aca="false">IF(BU376="","",BU376*BP376)</f>
        <v/>
      </c>
      <c r="BW376" s="122" t="str">
        <f aca="false">IF(OR($BK376&lt;&gt;Constants!$B$12,NOT($BO376)),"",BR376+BT376+BV376)</f>
        <v/>
      </c>
      <c r="BX376" s="119" t="str">
        <f aca="false">IF(OR($BK376&lt;&gt;Constants!$B$12,$AT376&lt;&gt;TRUE()),"",IF(NOT($AW376),TRUE(),IF($AY376="","",$AY376)))</f>
        <v/>
      </c>
      <c r="BY376" s="120" t="n">
        <f aca="false">IF(BX376="",FALSE(),IF(NOT($AW376),TRUE(),IF($AY376,ISNUMBER(X376),ISNUMBER(W376))))</f>
        <v>0</v>
      </c>
      <c r="BZ376" s="121" t="str">
        <f aca="false">IF(BY376,IF($AJ376,1,Constants!$B$22)*POWER(Constants!$B$23,MAX($AU376,0))*POWER(Constants!$B$24,MAX($AV376,0)),"")</f>
        <v/>
      </c>
      <c r="CA376" s="117" t="str">
        <f aca="false">IF(OR($BK376&lt;&gt;Constants!$B$12,NOT($BY376)),"",IF(NOT($AW376),0,Constants!$B$19*IF($AY376,1,MAX(0,MIN(1,(Constants!$B$20-W376)/Constants!$B$20)))))</f>
        <v/>
      </c>
      <c r="CB376" s="117" t="str">
        <f aca="false">IF(CA376="","",CA376*IF($AX376,1,Constants!$B$25)*BZ376)</f>
        <v/>
      </c>
      <c r="CC376" s="117" t="str">
        <f aca="false">IF(OR($BK376&lt;&gt;Constants!$B$12,NOT($BY376)),"",IF(NOT($AW376),0,IF(NOT($AY376),0,MAX(0,Constants!$B$21*(1-ABS(X376-$BM376)/$BM376)))))</f>
        <v/>
      </c>
      <c r="CD376" s="117" t="str">
        <f aca="false">IF(CC376="","",CC376*BZ376)</f>
        <v/>
      </c>
      <c r="CE376" s="117" t="str">
        <f aca="false">IF(OR($BK376&lt;&gt;Constants!$B$12,NOT($BY376)),"",IF(OR(NOT($AW376),NOT($AX376)),0,MIN(Constants!$B$18,(Constants!$B$29*$AZ376+Constants!$B$30*$BA376)*IF($AY376,1,MAX(0,MIN(1,(Constants!$B$20-W376)/Constants!$B$20))))))</f>
        <v/>
      </c>
      <c r="CF376" s="117" t="str">
        <f aca="false">IF(CE376="","",CE376*BZ376)</f>
        <v/>
      </c>
      <c r="CG376" s="122" t="str">
        <f aca="false">IF(OR($BK376&lt;&gt;Constants!$B$12,NOT($BY376)),"",CB376+CD376+CF376)</f>
        <v/>
      </c>
      <c r="CH376" s="119" t="n">
        <f aca="false">IF(OR(BN376="",BX376=""),TRUE(),BN376&lt;&gt;BX376)</f>
        <v>1</v>
      </c>
      <c r="CI376" s="117" t="str">
        <f aca="false">IF(OR($BK376&lt;&gt;Constants!$B$12,$BB376&lt;&gt;TRUE(),NOT($CH376)),"",IF(NOT($BE376),TRUE(),IF($BG376="","",$BG376)))</f>
        <v/>
      </c>
      <c r="CJ376" s="120" t="n">
        <f aca="false">IF(CI376="",FALSE(),IF(NOT($BE376),TRUE(),IF($BG376,ISNUMBER(AG376),ISNUMBER(AF376))))</f>
        <v>0</v>
      </c>
      <c r="CK376" s="121" t="str">
        <f aca="false">IF(CJ376,IF($AJ376,1,Constants!$B$22)*POWER(Constants!$B$23,MAX($BC376,0))*POWER(Constants!$B$24,MAX($BD376,0)),"")</f>
        <v/>
      </c>
      <c r="CL376" s="117" t="str">
        <f aca="false">IF(OR($BK376&lt;&gt;Constants!$B$12,NOT($CJ376)),"",IF(NOT($BE376),0,Constants!$B$19*IF($BG376,1,MAX(0,MIN(1,(Constants!$B$20-AF376)/Constants!$B$20)))))</f>
        <v/>
      </c>
      <c r="CM376" s="117" t="str">
        <f aca="false">IF(CL376="","",CL376*IF($BF376,1,Constants!$B$25)*CK376)</f>
        <v/>
      </c>
      <c r="CN376" s="117" t="str">
        <f aca="false">IF(OR($BK376&lt;&gt;Constants!$B$12,NOT($CJ376)),"",IF(NOT($BE376),0,IF(NOT($BG376),0,MAX(0,Constants!$B$21*(1-ABS(AG376-$BM376)/$BM376)))))</f>
        <v/>
      </c>
      <c r="CO376" s="117" t="str">
        <f aca="false">IF(CN376="","",CN376*CK376)</f>
        <v/>
      </c>
      <c r="CP376" s="117" t="str">
        <f aca="false">IF(OR($BK376&lt;&gt;Constants!$B$12,NOT($CJ376)),"",IF(OR(NOT($BE376),NOT($BF376)),0,MIN(Constants!$B$18,(Constants!$B$29*$BH376+Constants!$B$30*$BI376)*IF($BG376,1,MAX(0,MIN(1,(Constants!$B$20-AF376)/Constants!$B$20))))))</f>
        <v/>
      </c>
      <c r="CQ376" s="117" t="str">
        <f aca="false">IF(CP376="","",CP376*CK376)</f>
        <v/>
      </c>
      <c r="CR376" s="122" t="str">
        <f aca="false">IF(OR($BK376&lt;&gt;Constants!$B$12,NOT($CJ376)),"",CM376+CO376+CQ376)</f>
        <v/>
      </c>
      <c r="CS376" s="116" t="str">
        <f aca="false">IF(OR($BK376&lt;&gt;Constants!$B$12,ISBLANK($C376)),"",BW376)</f>
        <v/>
      </c>
      <c r="CT376" s="117" t="str">
        <f aca="false">IF(OR($BK376&lt;&gt;Constants!$B$12,ISBLANK($C376)),"",CG376)</f>
        <v/>
      </c>
      <c r="CU376" s="118" t="str">
        <f aca="false">IF(OR($BK376&lt;&gt;Constants!$B$12,ISBLANK($C376)),"",CR376)</f>
        <v/>
      </c>
      <c r="CV376" s="117" t="str">
        <f aca="false">IF(OR($BK376&lt;&gt;Constants!$B$12,ISBLANK($C376)),"",IF(COUNT(CS376:CU376)=0,0,MAX(CS376:CU376)))</f>
        <v/>
      </c>
      <c r="CW376" s="117" t="str">
        <f aca="false">IF($BK376&lt;&gt;Constants!$B$12,"",CV376)</f>
        <v/>
      </c>
      <c r="CX376" s="117" t="str">
        <f aca="false">IF(ISNUMBER(CW376), RANK(CW376,$CW$11:$CW$510), "")</f>
        <v/>
      </c>
      <c r="CY376" s="116" t="str">
        <f aca="false">IF(OR($BK376&lt;&gt;Constants!$B$12,ISBLANK($C376)),"",MAX(BT376,CD376,CO376))</f>
        <v/>
      </c>
      <c r="CZ376" s="117" t="str">
        <f aca="false">IF(ISNUMBER(CY376), RANK(CY376,CY$11:CY$510), "")</f>
        <v/>
      </c>
      <c r="DA376" s="117" t="str">
        <f aca="false">IF(OR($BK376&lt;&gt;Constants!$B$12,ISBLANK($C376)),"",MAX(AM376,AU376,IF($CH376,BC376,0)))</f>
        <v/>
      </c>
      <c r="DB376" s="117" t="str">
        <f aca="false">IF(ISNUMBER(DA376), RANK(DA376,DA$11:DA$510,1), "")</f>
        <v/>
      </c>
      <c r="DC376" s="117" t="str">
        <f aca="false">IF(OR($BK376&lt;&gt;Constants!$B$12,ISBLANK($C376)),"",MAX(BV376,CF376,CQ376))</f>
        <v/>
      </c>
      <c r="DD376" s="117" t="str">
        <f aca="false">IF(ISNUMBER(DC376),RANK(DC376,DC$11:DC$510),"")</f>
        <v/>
      </c>
      <c r="DE376" s="123" t="str">
        <f aca="false">IFERROR(IF(OR($BK376&lt;&gt;Constants!$B$12, ISBLANK($C376)),"",LARGE(CS376:CU376,2)), 0)</f>
        <v/>
      </c>
      <c r="DF376" s="118" t="str">
        <f aca="false">IF(ISNUMBER(DE376), RANK(DE376,DE$11:DE$510), "")</f>
        <v/>
      </c>
      <c r="DG376" s="117" t="str">
        <f aca="false">IF(ISBLANK($C376),"",IF(BK376=Constants!$B$12,RANK($CX376, $CX$11:$CX$510, 1)+
SUMPRODUCT(--($CX$11:$CX$510=$CX376),--($CZ376&gt;$CZ$11:$CZ$510))+
SUMPRODUCT(--($CX$11:$CX$510=$CX376),--($CZ376=$CZ$11:$CZ$510),--($DB376&gt;$DB$11:$DB$510))+
SUMPRODUCT(--($CX$11:$CX$510=$CX376),--($CZ376=$CZ$11:$CZ$510),--($DB376=$DB$11:$DB$510), --($DD376&gt;$DD$11:$DD$510))+
SUMPRODUCT(--($CX$11:$CX$510=$CX376),--($CZ376=$CZ$11:$CZ$510),--($DB376=$DB$11:$DB$510), --($DD376=$DD$11:$DD$510), --($DF376&gt;$DF$11:$DF$510))
,BK376)
)</f>
        <v/>
      </c>
      <c r="DH376" s="117" t="str">
        <f aca="false">IF(ISBLANK(C376),"",IF(BK376&lt;&gt;Constants!$B$12, BK376, CX376-DG376))</f>
        <v/>
      </c>
      <c r="DI376" s="118"/>
      <c r="DJ376" s="124"/>
      <c r="DK376" s="125" t="str">
        <f aca="false">IF(ISBLANK($C376),"",IF($BK376=Constants!$B$13,$BM376,""))</f>
        <v/>
      </c>
      <c r="DL376" s="124" t="str">
        <f aca="false">IF(ISBLANK($C376),"",IF($BK376&lt;&gt;Constants!$B$12,"",IF(COUNT($CS376:$CU376)=0,"",MATCH($CV376,$CS376:$CU376,0))))</f>
        <v/>
      </c>
      <c r="DM376" s="126" t="str">
        <f aca="false">IF(ISNUMBER($DL376),CHOOSE($DL376,$BR376,$CB376,$CM376),"")</f>
        <v/>
      </c>
      <c r="DN376" s="126" t="str">
        <f aca="false">IF(ISNUMBER($DL376),CHOOSE($DL376,$BT376,$CD376,$CO376),"")</f>
        <v/>
      </c>
      <c r="DO376" s="126" t="str">
        <f aca="false">IF(ISNUMBER($DL376),CHOOSE($DL376,$BV376,$CF376,$CQ376),"")</f>
        <v/>
      </c>
      <c r="DP376" s="127" t="str">
        <f aca="false">IF(ISBLANK(C376),"",IF(BK376&lt;&gt;Constants!$B$12, BK376 ,CW376))</f>
        <v/>
      </c>
      <c r="DQ376" s="128" t="str">
        <f aca="false">IF(ISBLANK($C376),"",IF($BK376&lt;&gt;Constants!$B$12,$BK376,$BL376))</f>
        <v/>
      </c>
      <c r="DR376" s="128" t="str">
        <f aca="false">IF(ISBLANK(C376),"",DH376)</f>
        <v/>
      </c>
      <c r="DS376" s="128" t="str">
        <f aca="false">IF(ISBLANK(C376),"",DG376)</f>
        <v/>
      </c>
      <c r="DT376" s="129" t="str">
        <f aca="false">IF(ISBLANK(C376),
  "",
IF(DS376=Constants!$B$9,COUNTA($C$11:$C510)+2,IF(DS376=Constants!$B$10,COUNTA($C$11:$C510)+1,IF(DS376=Constants!$B$11,COUNTA($C$11:$C510),DS376))))</f>
        <v/>
      </c>
      <c r="DU376" s="3"/>
      <c r="DV376" s="130" t="n">
        <f aca="false">IF(OR(ISNUMBER(DS376),DS376="DQ",DS376="P",DS376="NS"),
    1,
    0
)</f>
        <v>0</v>
      </c>
      <c r="DW376" s="130" t="n">
        <v>366</v>
      </c>
      <c r="DX376" s="130" t="str">
        <f aca="false">IF(ISBLANK($C376),"",IF(ISNUMBER(DT376),DT376+ROW($B376)/1000,""))</f>
        <v/>
      </c>
      <c r="DY376" s="130" t="str">
        <f aca="false">IF(ISNUMBER(DX376), RANK(DX376,DX$11:DX$510,1), "")</f>
        <v/>
      </c>
      <c r="DZ376" s="130" t="str">
        <f aca="false">IF(ISBLANK($C376),
    "",
    $B376
)</f>
        <v/>
      </c>
      <c r="EA376" s="130" t="str">
        <f aca="false">IF(ISBLANK($C376),
    "",
    $C376
)</f>
        <v/>
      </c>
      <c r="EB376" s="130" t="str">
        <f aca="false">IF(ISBLANK($C376),
    "",
    $D376
)</f>
        <v/>
      </c>
      <c r="EC376" s="130" t="str">
        <f aca="false">IF(ISBLANK($C376),"",$DQ376)</f>
        <v/>
      </c>
      <c r="ED376" s="131" t="str">
        <f aca="false">DP376</f>
        <v/>
      </c>
      <c r="EE376" s="130" t="str">
        <f aca="false">IF(ISBLANK($C376),
    "",
    DS376
)</f>
        <v/>
      </c>
      <c r="EF376" s="132" t="str">
        <f aca="false">IF(DW376&gt;DV$10,
    "",
    VLOOKUP(DW376,DY$11:EE874,7,FALSE())
)</f>
        <v/>
      </c>
      <c r="EG376" s="133" t="str">
        <f aca="false">IF(DW376&gt;DV$10,
    "",
    VLOOKUP(DW376,DY$11:EE874,2,FALSE())
)</f>
        <v/>
      </c>
      <c r="EH376" s="133" t="str">
        <f aca="false">IF(DW376&gt;DV$10,
    "",
    VLOOKUP(DW376,DY$11:EE874,3,FALSE())
)</f>
        <v/>
      </c>
      <c r="EI376" s="133" t="str">
        <f aca="false">IF(DW376&gt;DV$10,
    "",
    VLOOKUP(DW376,DY$11:EE874,4,FALSE())
)</f>
        <v/>
      </c>
      <c r="EJ376" s="134" t="str">
        <f aca="false">IF(DW376&gt;DV$10,
    "",
    VLOOKUP(DW376,DY$11:EE874,6,FALSE())
)</f>
        <v/>
      </c>
      <c r="EK376" s="59"/>
    </row>
    <row r="377" customFormat="false" ht="15.75" hidden="false" customHeight="false" outlineLevel="0" collapsed="false">
      <c r="A377" s="3"/>
      <c r="B377" s="155"/>
      <c r="C377" s="156"/>
      <c r="D377" s="96"/>
      <c r="E377" s="157"/>
      <c r="F377" s="148"/>
      <c r="G377" s="148"/>
      <c r="H377" s="149"/>
      <c r="I377" s="150"/>
      <c r="J377" s="151"/>
      <c r="K377" s="151"/>
      <c r="L377" s="151"/>
      <c r="M377" s="151"/>
      <c r="N377" s="152"/>
      <c r="O377" s="103"/>
      <c r="P377" s="148"/>
      <c r="Q377" s="149"/>
      <c r="R377" s="150"/>
      <c r="S377" s="151"/>
      <c r="T377" s="151"/>
      <c r="U377" s="151"/>
      <c r="V377" s="151"/>
      <c r="W377" s="152"/>
      <c r="X377" s="103"/>
      <c r="Y377" s="148"/>
      <c r="Z377" s="149"/>
      <c r="AA377" s="150"/>
      <c r="AB377" s="151"/>
      <c r="AC377" s="151"/>
      <c r="AD377" s="151"/>
      <c r="AE377" s="151"/>
      <c r="AF377" s="152"/>
      <c r="AG377" s="104"/>
      <c r="AH377" s="150"/>
      <c r="AI377" s="73"/>
      <c r="AJ377" s="73" t="str">
        <f aca="false">IF(ISBLANK($C377),
  "",
IF(E377=Constants!$B$7,
  TRUE(),
IF(E377=Constants!$B$8,
  FALSE(),
  TRUE()
)))</f>
        <v/>
      </c>
      <c r="AK377" s="74" t="str">
        <f aca="false">IF(ISBLANK($C377),"",IF(F377=Constants!$B$8,FALSE(),TRUE()))</f>
        <v/>
      </c>
      <c r="AL377" s="74" t="str">
        <f aca="false">IF(ISBLANK($C377),"",COUNTA($G377:$O377)&gt;0)</f>
        <v/>
      </c>
      <c r="AM377" s="74" t="str">
        <f aca="false">IF(OR(ISBLANK($C377),$AL377&lt;&gt;TRUE()),"",IF(ISBLANK(G377),Constants!$B$27,MAX(0,G377)))</f>
        <v/>
      </c>
      <c r="AN377" s="74" t="str">
        <f aca="false">IF(OR(ISBLANK($C377),$AL377&lt;&gt;TRUE()),"",IF(ISBLANK(H377),Constants!$B$28,MAX(0,H377)))</f>
        <v/>
      </c>
      <c r="AO377" s="74" t="str">
        <f aca="false">IF(OR(ISBLANK($C377),$AL377&lt;&gt;TRUE()),"",IF(J377=Constants!$B$7,TRUE(),IF(J377=Constants!$B$8,FALSE(),TRUE())))</f>
        <v/>
      </c>
      <c r="AP377" s="74" t="str">
        <f aca="false">IF(OR(ISBLANK($C377),$AL377&lt;&gt;TRUE()),"",IF(I377=Constants!$B$7,TRUE(),IF(I377=Constants!$B$8,FALSE(),TRUE())))</f>
        <v/>
      </c>
      <c r="AQ377" s="74" t="str">
        <f aca="false">IF(OR(ISBLANK($C377),$AL377&lt;&gt;TRUE()),"",IF(K377=Constants!$B$33,TRUE(),IF(K377=Constants!$B$34,FALSE(),IF(AND(ISNUMBER(O377),OR(ISBLANK(N377),N377=0)),TRUE(),IF(AND(ISBLANK(O377),ISNUMBER(N377),N377&lt;&gt;0),FALSE(),"")))))</f>
        <v/>
      </c>
      <c r="AR377" s="74" t="str">
        <f aca="false">IF(OR(ISBLANK($C377),$AL377&lt;&gt;TRUE()),"",IF(ISBLANK(L377),Constants!$B$35,MAX(0,MIN(Constants!$B$31,L377))))</f>
        <v/>
      </c>
      <c r="AS377" s="74" t="str">
        <f aca="false">IF(OR(ISBLANK($C377),$AL377&lt;&gt;TRUE()),"",IF(ISBLANK(M377),Constants!$B$35,MAX(0,MIN(Constants!$B$32,M377))))</f>
        <v/>
      </c>
      <c r="AT377" s="74" t="str">
        <f aca="false">IF(ISBLANK($C377),"",COUNTA($P377:$X377)&gt;0)</f>
        <v/>
      </c>
      <c r="AU377" s="74" t="str">
        <f aca="false">IF(OR(ISBLANK($C377),$AT377&lt;&gt;TRUE()),"",IF(ISBLANK(P377),Constants!$B$27,MAX(0,P377)))</f>
        <v/>
      </c>
      <c r="AV377" s="74" t="str">
        <f aca="false">IF(OR(ISBLANK($C377),$AT377&lt;&gt;TRUE()),"",IF(ISBLANK(Q377),Constants!$B$28,MAX(0,Q377)))</f>
        <v/>
      </c>
      <c r="AW377" s="74" t="str">
        <f aca="false">IF(OR(ISBLANK($C377),$AT377&lt;&gt;TRUE()),"",IF(S377=Constants!$B$7,TRUE(),IF(S377=Constants!$B$8,FALSE(),TRUE())))</f>
        <v/>
      </c>
      <c r="AX377" s="74" t="str">
        <f aca="false">IF(OR(ISBLANK($C377),$AT377&lt;&gt;TRUE()),"",IF(R377=Constants!$B$7,TRUE(),IF(R377=Constants!$B$8,FALSE(),TRUE())))</f>
        <v/>
      </c>
      <c r="AY377" s="74" t="str">
        <f aca="false">IF(OR(ISBLANK($C377),$AT377&lt;&gt;TRUE()),"",IF(T377=Constants!$B$33,TRUE(),IF(T377=Constants!$B$34,FALSE(),IF(AND(ISNUMBER(X377),OR(ISBLANK(W377),W377=0)),TRUE(),IF(AND(ISBLANK(X377),ISNUMBER(W377),W377&lt;&gt;0),FALSE(),"")))))</f>
        <v/>
      </c>
      <c r="AZ377" s="74" t="str">
        <f aca="false">IF(OR(ISBLANK($C377),$AT377&lt;&gt;TRUE()),"",IF(ISBLANK(U377),Constants!$B$35,MAX(0,MIN(Constants!$B$31,U377))))</f>
        <v/>
      </c>
      <c r="BA377" s="74" t="str">
        <f aca="false">IF(OR(ISBLANK($C377),$AT377&lt;&gt;TRUE()),"",IF(ISBLANK(V377),Constants!$B$35,MAX(0,MIN(Constants!$B$32,V377))))</f>
        <v/>
      </c>
      <c r="BB377" s="74" t="str">
        <f aca="false">IF(ISBLANK($C377),"",COUNTA($Y377:$AG377)&gt;0)</f>
        <v/>
      </c>
      <c r="BC377" s="74" t="str">
        <f aca="false">IF(OR(ISBLANK($C377),$BB377&lt;&gt;TRUE()),"",IF(ISBLANK(Y377),Constants!$B$27,MAX(0,Y377)))</f>
        <v/>
      </c>
      <c r="BD377" s="74" t="str">
        <f aca="false">IF(OR(ISBLANK($C377),$BB377&lt;&gt;TRUE()),"",IF(ISBLANK(Z377),Constants!$B$28,MAX(0,Z377)))</f>
        <v/>
      </c>
      <c r="BE377" s="74" t="str">
        <f aca="false">IF(OR(ISBLANK($C377),$BB377&lt;&gt;TRUE()),"",IF(AB377=Constants!$B$7,TRUE(),IF(AB377=Constants!$B$8,FALSE(),TRUE())))</f>
        <v/>
      </c>
      <c r="BF377" s="74" t="str">
        <f aca="false">IF(OR(ISBLANK($C377),$BB377&lt;&gt;TRUE()),"",IF(AA377=Constants!$B$7,TRUE(),IF(AA377=Constants!$B$8,FALSE(),TRUE())))</f>
        <v/>
      </c>
      <c r="BG377" s="74" t="str">
        <f aca="false">IF(OR(ISBLANK($C377),$BB377&lt;&gt;TRUE()),"",IF(AC377=Constants!$B$33,TRUE(),IF(AC377=Constants!$B$34,FALSE(),IF(AND(ISNUMBER(AG377),OR(ISBLANK(AF377),AF377=0)),TRUE(),IF(AND(ISBLANK(AG377),ISNUMBER(AF377),AF377&lt;&gt;0),FALSE(),"")))))</f>
        <v/>
      </c>
      <c r="BH377" s="74" t="str">
        <f aca="false">IF(OR(ISBLANK($C377),$BB377&lt;&gt;TRUE()),"",IF(ISBLANK(AD377),Constants!$B$35,MAX(0,MIN(Constants!$B$31,AD377))))</f>
        <v/>
      </c>
      <c r="BI377" s="74" t="str">
        <f aca="false">IF(OR(ISBLANK($C377),$BB377&lt;&gt;TRUE()),"",IF(ISBLANK(AE377),Constants!$B$35,MAX(0,MIN(Constants!$B$32,AE377))))</f>
        <v/>
      </c>
      <c r="BJ377" s="75" t="str">
        <f aca="false">IF(ISBLANK($C377),
  "",
IF(AH377=Constants!$B$7,
  TRUE(),
IF(AH377=Constants!$B$8,
  FALSE(),
  FALSE()
)))</f>
        <v/>
      </c>
      <c r="BK377" s="74" t="str">
        <f aca="false">IF(ISBLANK($C377),"",IF($BJ377,Constants!$B$9,IF(COUNTA($E377:$AH377)=0,Constants!$B$10,IF(NOT($AK377),Constants!$B$11,IF(AND(NOT(ISNUMBER($BM377)),COUNTA($O377,$X377,$AG377)&gt;0),Constants!$B$13,Constants!$B$12)))))</f>
        <v/>
      </c>
      <c r="BL377" s="74" t="str">
        <f aca="false">IF(ISBLANK($C377),"",IF($BK377&lt;&gt;Constants!$B$12,$BK377,Constants!$B$4))</f>
        <v/>
      </c>
      <c r="BM377" s="73" t="str">
        <f aca="false">IF(OR(ISBLANK($D$8), NOT(ISNUMBER($D$8))), Constants!$B$17,$D$8)</f>
        <v>ERROR: Set Target Time in cell D8</v>
      </c>
      <c r="BN377" s="73" t="str">
        <f aca="false">IF(OR($BK377&lt;&gt;Constants!$B$12,$AL377&lt;&gt;TRUE()),"",IF(NOT($AO377),TRUE(),IF($AQ377="","",$AQ377)))</f>
        <v/>
      </c>
      <c r="BO377" s="74" t="b">
        <f aca="false">IF(BN377="",FALSE(),IF(NOT($AO377),TRUE(),IF($AQ377,ISNUMBER(O377),ISNUMBER(N377))))</f>
        <v>0</v>
      </c>
      <c r="BP377" s="76" t="str">
        <f aca="false">IF(BO377,IF($AJ377,1,Constants!$B$22)*POWER(Constants!$B$23,MAX($AM377,0))*POWER(Constants!$B$24,MAX($AN377,0)),"")</f>
        <v/>
      </c>
      <c r="BQ377" s="74" t="str">
        <f aca="false">IF(OR($BK377&lt;&gt;Constants!$B$12,NOT($BO377)),"",IF(NOT($AO377),0,Constants!$B$19*IF($AQ377,1,MAX(0,MIN(1,(Constants!$B$20-N377)/Constants!$B$20)))))</f>
        <v/>
      </c>
      <c r="BR377" s="74" t="str">
        <f aca="false">IF(BQ377="","",BQ377*IF($AP377,1,Constants!$B$25)*BP377)</f>
        <v/>
      </c>
      <c r="BS377" s="74" t="str">
        <f aca="false">IF(OR($BK377&lt;&gt;Constants!$B$12,NOT($BO377)),"",IF(NOT($AO377),0,IF(NOT($AQ377),0,MAX(0,Constants!$B$21*(1-ABS(O377-$BM377)/$BM377)))))</f>
        <v/>
      </c>
      <c r="BT377" s="74" t="str">
        <f aca="false">IF(BS377="","",BS377*BP377)</f>
        <v/>
      </c>
      <c r="BU377" s="74" t="str">
        <f aca="false">IF(OR($BK377&lt;&gt;Constants!$B$12,NOT($BO377)),"",IF(OR(NOT($AO377),NOT($AP377)),0,MIN(Constants!$B$18,(Constants!$B$29*$AR377+Constants!$B$30*$AS377)*IF($AQ377,1,MAX(0,MIN(1,(Constants!$B$20-N377)/Constants!$B$20))))))</f>
        <v/>
      </c>
      <c r="BV377" s="74" t="str">
        <f aca="false">IF(BU377="","",BU377*BP377)</f>
        <v/>
      </c>
      <c r="BW377" s="75" t="str">
        <f aca="false">IF(OR($BK377&lt;&gt;Constants!$B$12,NOT($BO377)),"",BR377+BT377+BV377)</f>
        <v/>
      </c>
      <c r="BX377" s="73" t="str">
        <f aca="false">IF(OR($BK377&lt;&gt;Constants!$B$12,$AT377&lt;&gt;TRUE()),"",IF(NOT($AW377),TRUE(),IF($AY377="","",$AY377)))</f>
        <v/>
      </c>
      <c r="BY377" s="74" t="b">
        <f aca="false">IF(BX377="",FALSE(),IF(NOT($AW377),TRUE(),IF($AY377,ISNUMBER(X377),ISNUMBER(W377))))</f>
        <v>0</v>
      </c>
      <c r="BZ377" s="76" t="str">
        <f aca="false">IF(BY377,IF($AJ377,1,Constants!$B$22)*POWER(Constants!$B$23,MAX($AU377,0))*POWER(Constants!$B$24,MAX($AV377,0)),"")</f>
        <v/>
      </c>
      <c r="CA377" s="74" t="str">
        <f aca="false">IF(OR($BK377&lt;&gt;Constants!$B$12,NOT($BY377)),"",IF(NOT($AW377),0,Constants!$B$19*IF($AY377,1,MAX(0,MIN(1,(Constants!$B$20-W377)/Constants!$B$20)))))</f>
        <v/>
      </c>
      <c r="CB377" s="74" t="str">
        <f aca="false">IF(CA377="","",CA377*IF($AX377,1,Constants!$B$25)*BZ377)</f>
        <v/>
      </c>
      <c r="CC377" s="74" t="str">
        <f aca="false">IF(OR($BK377&lt;&gt;Constants!$B$12,NOT($BY377)),"",IF(NOT($AW377),0,IF(NOT($AY377),0,MAX(0,Constants!$B$21*(1-ABS(X377-$BM377)/$BM377)))))</f>
        <v/>
      </c>
      <c r="CD377" s="74" t="str">
        <f aca="false">IF(CC377="","",CC377*BZ377)</f>
        <v/>
      </c>
      <c r="CE377" s="74" t="str">
        <f aca="false">IF(OR($BK377&lt;&gt;Constants!$B$12,NOT($BY377)),"",IF(OR(NOT($AW377),NOT($AX377)),0,MIN(Constants!$B$18,(Constants!$B$29*$AZ377+Constants!$B$30*$BA377)*IF($AY377,1,MAX(0,MIN(1,(Constants!$B$20-W377)/Constants!$B$20))))))</f>
        <v/>
      </c>
      <c r="CF377" s="74" t="str">
        <f aca="false">IF(CE377="","",CE377*BZ377)</f>
        <v/>
      </c>
      <c r="CG377" s="75" t="str">
        <f aca="false">IF(OR($BK377&lt;&gt;Constants!$B$12,NOT($BY377)),"",CB377+CD377+CF377)</f>
        <v/>
      </c>
      <c r="CH377" s="73" t="b">
        <f aca="false">IF(OR(BN377="",BX377=""),TRUE(),BN377&lt;&gt;BX377)</f>
        <v>1</v>
      </c>
      <c r="CI377" s="74" t="str">
        <f aca="false">IF(OR($BK377&lt;&gt;Constants!$B$12,$BB377&lt;&gt;TRUE(),NOT($CH377)),"",IF(NOT($BE377),TRUE(),IF($BG377="","",$BG377)))</f>
        <v/>
      </c>
      <c r="CJ377" s="74" t="b">
        <f aca="false">IF(CI377="",FALSE(),IF(NOT($BE377),TRUE(),IF($BG377,ISNUMBER(AG377),ISNUMBER(AF377))))</f>
        <v>0</v>
      </c>
      <c r="CK377" s="76" t="str">
        <f aca="false">IF(CJ377,IF($AJ377,1,Constants!$B$22)*POWER(Constants!$B$23,MAX($BC377,0))*POWER(Constants!$B$24,MAX($BD377,0)),"")</f>
        <v/>
      </c>
      <c r="CL377" s="74" t="str">
        <f aca="false">IF(OR($BK377&lt;&gt;Constants!$B$12,NOT($CJ377)),"",IF(NOT($BE377),0,Constants!$B$19*IF($BG377,1,MAX(0,MIN(1,(Constants!$B$20-AF377)/Constants!$B$20)))))</f>
        <v/>
      </c>
      <c r="CM377" s="74" t="str">
        <f aca="false">IF(CL377="","",CL377*IF($BF377,1,Constants!$B$25)*CK377)</f>
        <v/>
      </c>
      <c r="CN377" s="74" t="str">
        <f aca="false">IF(OR($BK377&lt;&gt;Constants!$B$12,NOT($CJ377)),"",IF(NOT($BE377),0,IF(NOT($BG377),0,MAX(0,Constants!$B$21*(1-ABS(AG377-$BM377)/$BM377)))))</f>
        <v/>
      </c>
      <c r="CO377" s="74" t="str">
        <f aca="false">IF(CN377="","",CN377*CK377)</f>
        <v/>
      </c>
      <c r="CP377" s="74" t="str">
        <f aca="false">IF(OR($BK377&lt;&gt;Constants!$B$12,NOT($CJ377)),"",IF(OR(NOT($BE377),NOT($BF377)),0,MIN(Constants!$B$18,(Constants!$B$29*$BH377+Constants!$B$30*$BI377)*IF($BG377,1,MAX(0,MIN(1,(Constants!$B$20-AF377)/Constants!$B$20))))))</f>
        <v/>
      </c>
      <c r="CQ377" s="74" t="str">
        <f aca="false">IF(CP377="","",CP377*CK377)</f>
        <v/>
      </c>
      <c r="CR377" s="75" t="str">
        <f aca="false">IF(OR($BK377&lt;&gt;Constants!$B$12,NOT($CJ377)),"",CM377+CO377+CQ377)</f>
        <v/>
      </c>
      <c r="CS377" s="73" t="str">
        <f aca="false">IF(OR($BK377&lt;&gt;Constants!$B$12,ISBLANK($C377)),"",BW377)</f>
        <v/>
      </c>
      <c r="CT377" s="74" t="str">
        <f aca="false">IF(OR($BK377&lt;&gt;Constants!$B$12,ISBLANK($C377)),"",CG377)</f>
        <v/>
      </c>
      <c r="CU377" s="75" t="str">
        <f aca="false">IF(OR($BK377&lt;&gt;Constants!$B$12,ISBLANK($C377)),"",CR377)</f>
        <v/>
      </c>
      <c r="CV377" s="74" t="str">
        <f aca="false">IF(OR($BK377&lt;&gt;Constants!$B$12,ISBLANK($C377)),"",IF(COUNT(CS377:CU377)=0,0,MAX(CS377:CU377)))</f>
        <v/>
      </c>
      <c r="CW377" s="74" t="str">
        <f aca="false">IF($BK377&lt;&gt;Constants!$B$12,"",CV377)</f>
        <v/>
      </c>
      <c r="CX377" s="74" t="str">
        <f aca="false">IF(ISNUMBER(CW377), RANK(CW377,$CW$11:$CW$510), "")</f>
        <v/>
      </c>
      <c r="CY377" s="73" t="str">
        <f aca="false">IF(OR($BK377&lt;&gt;Constants!$B$12,ISBLANK($C377)),"",MAX(BT377,CD377,CO377))</f>
        <v/>
      </c>
      <c r="CZ377" s="74" t="str">
        <f aca="false">IF(ISNUMBER(CY377), RANK(CY377,CY$11:CY$510), "")</f>
        <v/>
      </c>
      <c r="DA377" s="74" t="str">
        <f aca="false">IF(OR($BK377&lt;&gt;Constants!$B$12,ISBLANK($C377)),"",MAX(AM377,AU377,IF($CH377,BC377,0)))</f>
        <v/>
      </c>
      <c r="DB377" s="74" t="str">
        <f aca="false">IF(ISNUMBER(DA377), RANK(DA377,DA$11:DA$510,1), "")</f>
        <v/>
      </c>
      <c r="DC377" s="74" t="str">
        <f aca="false">IF(OR($BK377&lt;&gt;Constants!$B$12,ISBLANK($C377)),"",MAX(BV377,CF377,CQ377))</f>
        <v/>
      </c>
      <c r="DD377" s="74" t="str">
        <f aca="false">IF(ISNUMBER(DC377),RANK(DC377,DC$11:DC$510),"")</f>
        <v/>
      </c>
      <c r="DE377" s="77" t="str">
        <f aca="false">IFERROR(IF(OR($BK377&lt;&gt;Constants!$B$12, ISBLANK($C377)),"",LARGE(CS377:CU377,2)), 0)</f>
        <v/>
      </c>
      <c r="DF377" s="75" t="str">
        <f aca="false">IF(ISNUMBER(DE377), RANK(DE377,DE$11:DE$510), "")</f>
        <v/>
      </c>
      <c r="DG377" s="74" t="str">
        <f aca="false">IF(ISBLANK($C377),"",IF(BK377=Constants!$B$12,RANK($CX377, $CX$11:$CX$510, 1)+
SUMPRODUCT(--($CX$11:$CX$510=$CX377),--($CZ377&gt;$CZ$11:$CZ$510))+
SUMPRODUCT(--($CX$11:$CX$510=$CX377),--($CZ377=$CZ$11:$CZ$510),--($DB377&gt;$DB$11:$DB$510))+
SUMPRODUCT(--($CX$11:$CX$510=$CX377),--($CZ377=$CZ$11:$CZ$510),--($DB377=$DB$11:$DB$510), --($DD377&gt;$DD$11:$DD$510))+
SUMPRODUCT(--($CX$11:$CX$510=$CX377),--($CZ377=$CZ$11:$CZ$510),--($DB377=$DB$11:$DB$510), --($DD377=$DD$11:$DD$510), --($DF377&gt;$DF$11:$DF$510))
,BK377)
)</f>
        <v/>
      </c>
      <c r="DH377" s="74" t="str">
        <f aca="false">IF(ISBLANK(C377),"",IF(BK377&lt;&gt;Constants!$B$12, BK377, CX377-DG377))</f>
        <v/>
      </c>
      <c r="DI377" s="75"/>
      <c r="DJ377" s="78"/>
      <c r="DK377" s="79" t="str">
        <f aca="false">IF(ISBLANK($C377),"",IF($BK377=Constants!$B$13,$BM377,""))</f>
        <v/>
      </c>
      <c r="DL377" s="78" t="str">
        <f aca="false">IF(ISBLANK($C377),"",IF($BK377&lt;&gt;Constants!$B$12,"",IF(COUNT($CS377:$CU377)=0,"",MATCH($CV377,$CS377:$CU377,0))))</f>
        <v/>
      </c>
      <c r="DM377" s="80" t="str">
        <f aca="false">IF(ISNUMBER($DL377),CHOOSE($DL377,$BR377,$CB377,$CM377),"")</f>
        <v/>
      </c>
      <c r="DN377" s="80" t="str">
        <f aca="false">IF(ISNUMBER($DL377),CHOOSE($DL377,$BT377,$CD377,$CO377),"")</f>
        <v/>
      </c>
      <c r="DO377" s="80" t="str">
        <f aca="false">IF(ISNUMBER($DL377),CHOOSE($DL377,$BV377,$CF377,$CQ377),"")</f>
        <v/>
      </c>
      <c r="DP377" s="81" t="str">
        <f aca="false">IF(ISBLANK(C377),"",IF(BK377&lt;&gt;Constants!$B$12, BK377 ,CW377))</f>
        <v/>
      </c>
      <c r="DQ377" s="82" t="str">
        <f aca="false">IF(ISBLANK($C377),"",IF($BK377&lt;&gt;Constants!$B$12,$BK377,$BL377))</f>
        <v/>
      </c>
      <c r="DR377" s="82" t="str">
        <f aca="false">IF(ISBLANK(C377),"",DH377)</f>
        <v/>
      </c>
      <c r="DS377" s="82" t="str">
        <f aca="false">IF(ISBLANK(C377),"",DG377)</f>
        <v/>
      </c>
      <c r="DT377" s="83" t="str">
        <f aca="false">IF(ISBLANK(C377),
  "",
IF(DS377=Constants!$B$9,COUNTA($C$11:$C510)+2,IF(DS377=Constants!$B$10,COUNTA($C$11:$C510)+1,IF(DS377=Constants!$B$11,COUNTA($C$11:$C510),DS377))))</f>
        <v/>
      </c>
      <c r="DU377" s="3"/>
      <c r="DV377" s="84" t="n">
        <f aca="false">IF(OR(ISNUMBER(DS377),DS377="DQ",DS377="P",DS377="NS"),
    1,
    0
)</f>
        <v>0</v>
      </c>
      <c r="DW377" s="84" t="n">
        <v>367</v>
      </c>
      <c r="DX377" s="84" t="str">
        <f aca="false">IF(ISBLANK($C377),"",IF(ISNUMBER(DT377),DT377+ROW($B377)/1000,""))</f>
        <v/>
      </c>
      <c r="DY377" s="84" t="str">
        <f aca="false">IF(ISNUMBER(DX377), RANK(DX377,DX$11:DX$510,1), "")</f>
        <v/>
      </c>
      <c r="DZ377" s="84" t="str">
        <f aca="false">IF(ISBLANK($C377),
    "",
    $B377
)</f>
        <v/>
      </c>
      <c r="EA377" s="84" t="str">
        <f aca="false">IF(ISBLANK($C377),
    "",
    $C377
)</f>
        <v/>
      </c>
      <c r="EB377" s="84" t="str">
        <f aca="false">IF(ISBLANK($C377),
    "",
    $D377
)</f>
        <v/>
      </c>
      <c r="EC377" s="84" t="str">
        <f aca="false">IF(ISBLANK($C377),"",$DQ377)</f>
        <v/>
      </c>
      <c r="ED377" s="86" t="str">
        <f aca="false">DP377</f>
        <v/>
      </c>
      <c r="EE377" s="84" t="str">
        <f aca="false">IF(ISBLANK($C377),
    "",
    DS377
)</f>
        <v/>
      </c>
      <c r="EF377" s="87" t="str">
        <f aca="false">IF(DW377&gt;DV$10,
    "",
    VLOOKUP(DW377,DY$11:EE875,7,FALSE())
)</f>
        <v/>
      </c>
      <c r="EG377" s="88" t="str">
        <f aca="false">IF(DW377&gt;DV$10,
    "",
    VLOOKUP(DW377,DY$11:EE875,2,FALSE())
)</f>
        <v/>
      </c>
      <c r="EH377" s="88" t="str">
        <f aca="false">IF(DW377&gt;DV$10,
    "",
    VLOOKUP(DW377,DY$11:EE875,3,FALSE())
)</f>
        <v/>
      </c>
      <c r="EI377" s="88" t="str">
        <f aca="false">IF(DW377&gt;DV$10,
    "",
    VLOOKUP(DW377,DY$11:EE875,4,FALSE())
)</f>
        <v/>
      </c>
      <c r="EJ377" s="89" t="str">
        <f aca="false">IF(DW377&gt;DV$10,
    "",
    VLOOKUP(DW377,DY$11:EE875,6,FALSE())
)</f>
        <v/>
      </c>
      <c r="EK377" s="59"/>
    </row>
    <row r="378" customFormat="false" ht="15.75" hidden="false" customHeight="false" outlineLevel="0" collapsed="false">
      <c r="A378" s="3"/>
      <c r="B378" s="155"/>
      <c r="C378" s="156"/>
      <c r="D378" s="96"/>
      <c r="E378" s="157"/>
      <c r="F378" s="148"/>
      <c r="G378" s="148"/>
      <c r="H378" s="149"/>
      <c r="I378" s="150"/>
      <c r="J378" s="151"/>
      <c r="K378" s="151"/>
      <c r="L378" s="151"/>
      <c r="M378" s="151"/>
      <c r="N378" s="152"/>
      <c r="O378" s="103"/>
      <c r="P378" s="148"/>
      <c r="Q378" s="149"/>
      <c r="R378" s="150"/>
      <c r="S378" s="151"/>
      <c r="T378" s="151"/>
      <c r="U378" s="151"/>
      <c r="V378" s="151"/>
      <c r="W378" s="152"/>
      <c r="X378" s="103"/>
      <c r="Y378" s="148"/>
      <c r="Z378" s="149"/>
      <c r="AA378" s="150"/>
      <c r="AB378" s="151"/>
      <c r="AC378" s="151"/>
      <c r="AD378" s="151"/>
      <c r="AE378" s="151"/>
      <c r="AF378" s="152"/>
      <c r="AG378" s="104"/>
      <c r="AH378" s="150"/>
      <c r="AI378" s="73"/>
      <c r="AJ378" s="73" t="str">
        <f aca="false">IF(ISBLANK($C378),
  "",
IF(E378=Constants!$B$7,
  TRUE(),
IF(E378=Constants!$B$8,
  FALSE(),
  TRUE()
)))</f>
        <v/>
      </c>
      <c r="AK378" s="74" t="str">
        <f aca="false">IF(ISBLANK($C378),"",IF(F378=Constants!$B$8,FALSE(),TRUE()))</f>
        <v/>
      </c>
      <c r="AL378" s="74" t="str">
        <f aca="false">IF(ISBLANK($C378),"",COUNTA($G378:$O378)&gt;0)</f>
        <v/>
      </c>
      <c r="AM378" s="74" t="str">
        <f aca="false">IF(OR(ISBLANK($C378),$AL378&lt;&gt;TRUE()),"",IF(ISBLANK(G378),Constants!$B$27,MAX(0,G378)))</f>
        <v/>
      </c>
      <c r="AN378" s="74" t="str">
        <f aca="false">IF(OR(ISBLANK($C378),$AL378&lt;&gt;TRUE()),"",IF(ISBLANK(H378),Constants!$B$28,MAX(0,H378)))</f>
        <v/>
      </c>
      <c r="AO378" s="74" t="str">
        <f aca="false">IF(OR(ISBLANK($C378),$AL378&lt;&gt;TRUE()),"",IF(J378=Constants!$B$7,TRUE(),IF(J378=Constants!$B$8,FALSE(),TRUE())))</f>
        <v/>
      </c>
      <c r="AP378" s="74" t="str">
        <f aca="false">IF(OR(ISBLANK($C378),$AL378&lt;&gt;TRUE()),"",IF(I378=Constants!$B$7,TRUE(),IF(I378=Constants!$B$8,FALSE(),TRUE())))</f>
        <v/>
      </c>
      <c r="AQ378" s="74" t="str">
        <f aca="false">IF(OR(ISBLANK($C378),$AL378&lt;&gt;TRUE()),"",IF(K378=Constants!$B$33,TRUE(),IF(K378=Constants!$B$34,FALSE(),IF(AND(ISNUMBER(O378),OR(ISBLANK(N378),N378=0)),TRUE(),IF(AND(ISBLANK(O378),ISNUMBER(N378),N378&lt;&gt;0),FALSE(),"")))))</f>
        <v/>
      </c>
      <c r="AR378" s="74" t="str">
        <f aca="false">IF(OR(ISBLANK($C378),$AL378&lt;&gt;TRUE()),"",IF(ISBLANK(L378),Constants!$B$35,MAX(0,MIN(Constants!$B$31,L378))))</f>
        <v/>
      </c>
      <c r="AS378" s="74" t="str">
        <f aca="false">IF(OR(ISBLANK($C378),$AL378&lt;&gt;TRUE()),"",IF(ISBLANK(M378),Constants!$B$35,MAX(0,MIN(Constants!$B$32,M378))))</f>
        <v/>
      </c>
      <c r="AT378" s="74" t="str">
        <f aca="false">IF(ISBLANK($C378),"",COUNTA($P378:$X378)&gt;0)</f>
        <v/>
      </c>
      <c r="AU378" s="74" t="str">
        <f aca="false">IF(OR(ISBLANK($C378),$AT378&lt;&gt;TRUE()),"",IF(ISBLANK(P378),Constants!$B$27,MAX(0,P378)))</f>
        <v/>
      </c>
      <c r="AV378" s="74" t="str">
        <f aca="false">IF(OR(ISBLANK($C378),$AT378&lt;&gt;TRUE()),"",IF(ISBLANK(Q378),Constants!$B$28,MAX(0,Q378)))</f>
        <v/>
      </c>
      <c r="AW378" s="74" t="str">
        <f aca="false">IF(OR(ISBLANK($C378),$AT378&lt;&gt;TRUE()),"",IF(S378=Constants!$B$7,TRUE(),IF(S378=Constants!$B$8,FALSE(),TRUE())))</f>
        <v/>
      </c>
      <c r="AX378" s="74" t="str">
        <f aca="false">IF(OR(ISBLANK($C378),$AT378&lt;&gt;TRUE()),"",IF(R378=Constants!$B$7,TRUE(),IF(R378=Constants!$B$8,FALSE(),TRUE())))</f>
        <v/>
      </c>
      <c r="AY378" s="74" t="str">
        <f aca="false">IF(OR(ISBLANK($C378),$AT378&lt;&gt;TRUE()),"",IF(T378=Constants!$B$33,TRUE(),IF(T378=Constants!$B$34,FALSE(),IF(AND(ISNUMBER(X378),OR(ISBLANK(W378),W378=0)),TRUE(),IF(AND(ISBLANK(X378),ISNUMBER(W378),W378&lt;&gt;0),FALSE(),"")))))</f>
        <v/>
      </c>
      <c r="AZ378" s="74" t="str">
        <f aca="false">IF(OR(ISBLANK($C378),$AT378&lt;&gt;TRUE()),"",IF(ISBLANK(U378),Constants!$B$35,MAX(0,MIN(Constants!$B$31,U378))))</f>
        <v/>
      </c>
      <c r="BA378" s="74" t="str">
        <f aca="false">IF(OR(ISBLANK($C378),$AT378&lt;&gt;TRUE()),"",IF(ISBLANK(V378),Constants!$B$35,MAX(0,MIN(Constants!$B$32,V378))))</f>
        <v/>
      </c>
      <c r="BB378" s="74" t="str">
        <f aca="false">IF(ISBLANK($C378),"",COUNTA($Y378:$AG378)&gt;0)</f>
        <v/>
      </c>
      <c r="BC378" s="74" t="str">
        <f aca="false">IF(OR(ISBLANK($C378),$BB378&lt;&gt;TRUE()),"",IF(ISBLANK(Y378),Constants!$B$27,MAX(0,Y378)))</f>
        <v/>
      </c>
      <c r="BD378" s="74" t="str">
        <f aca="false">IF(OR(ISBLANK($C378),$BB378&lt;&gt;TRUE()),"",IF(ISBLANK(Z378),Constants!$B$28,MAX(0,Z378)))</f>
        <v/>
      </c>
      <c r="BE378" s="74" t="str">
        <f aca="false">IF(OR(ISBLANK($C378),$BB378&lt;&gt;TRUE()),"",IF(AB378=Constants!$B$7,TRUE(),IF(AB378=Constants!$B$8,FALSE(),TRUE())))</f>
        <v/>
      </c>
      <c r="BF378" s="74" t="str">
        <f aca="false">IF(OR(ISBLANK($C378),$BB378&lt;&gt;TRUE()),"",IF(AA378=Constants!$B$7,TRUE(),IF(AA378=Constants!$B$8,FALSE(),TRUE())))</f>
        <v/>
      </c>
      <c r="BG378" s="74" t="str">
        <f aca="false">IF(OR(ISBLANK($C378),$BB378&lt;&gt;TRUE()),"",IF(AC378=Constants!$B$33,TRUE(),IF(AC378=Constants!$B$34,FALSE(),IF(AND(ISNUMBER(AG378),OR(ISBLANK(AF378),AF378=0)),TRUE(),IF(AND(ISBLANK(AG378),ISNUMBER(AF378),AF378&lt;&gt;0),FALSE(),"")))))</f>
        <v/>
      </c>
      <c r="BH378" s="74" t="str">
        <f aca="false">IF(OR(ISBLANK($C378),$BB378&lt;&gt;TRUE()),"",IF(ISBLANK(AD378),Constants!$B$35,MAX(0,MIN(Constants!$B$31,AD378))))</f>
        <v/>
      </c>
      <c r="BI378" s="74" t="str">
        <f aca="false">IF(OR(ISBLANK($C378),$BB378&lt;&gt;TRUE()),"",IF(ISBLANK(AE378),Constants!$B$35,MAX(0,MIN(Constants!$B$32,AE378))))</f>
        <v/>
      </c>
      <c r="BJ378" s="75" t="str">
        <f aca="false">IF(ISBLANK($C378),
  "",
IF(AH378=Constants!$B$7,
  TRUE(),
IF(AH378=Constants!$B$8,
  FALSE(),
  FALSE()
)))</f>
        <v/>
      </c>
      <c r="BK378" s="74" t="str">
        <f aca="false">IF(ISBLANK($C378),"",IF($BJ378,Constants!$B$9,IF(COUNTA($E378:$AH378)=0,Constants!$B$10,IF(NOT($AK378),Constants!$B$11,IF(AND(NOT(ISNUMBER($BM378)),COUNTA($O378,$X378,$AG378)&gt;0),Constants!$B$13,Constants!$B$12)))))</f>
        <v/>
      </c>
      <c r="BL378" s="74" t="str">
        <f aca="false">IF(ISBLANK($C378),"",IF($BK378&lt;&gt;Constants!$B$12,$BK378,Constants!$B$4))</f>
        <v/>
      </c>
      <c r="BM378" s="73" t="str">
        <f aca="false">IF(OR(ISBLANK($D$8), NOT(ISNUMBER($D$8))), Constants!$B$17,$D$8)</f>
        <v>ERROR: Set Target Time in cell D8</v>
      </c>
      <c r="BN378" s="73" t="str">
        <f aca="false">IF(OR($BK378&lt;&gt;Constants!$B$12,$AL378&lt;&gt;TRUE()),"",IF(NOT($AO378),TRUE(),IF($AQ378="","",$AQ378)))</f>
        <v/>
      </c>
      <c r="BO378" s="74" t="b">
        <f aca="false">IF(BN378="",FALSE(),IF(NOT($AO378),TRUE(),IF($AQ378,ISNUMBER(O378),ISNUMBER(N378))))</f>
        <v>0</v>
      </c>
      <c r="BP378" s="76" t="str">
        <f aca="false">IF(BO378,IF($AJ378,1,Constants!$B$22)*POWER(Constants!$B$23,MAX($AM378,0))*POWER(Constants!$B$24,MAX($AN378,0)),"")</f>
        <v/>
      </c>
      <c r="BQ378" s="74" t="str">
        <f aca="false">IF(OR($BK378&lt;&gt;Constants!$B$12,NOT($BO378)),"",IF(NOT($AO378),0,Constants!$B$19*IF($AQ378,1,MAX(0,MIN(1,(Constants!$B$20-N378)/Constants!$B$20)))))</f>
        <v/>
      </c>
      <c r="BR378" s="74" t="str">
        <f aca="false">IF(BQ378="","",BQ378*IF($AP378,1,Constants!$B$25)*BP378)</f>
        <v/>
      </c>
      <c r="BS378" s="74" t="str">
        <f aca="false">IF(OR($BK378&lt;&gt;Constants!$B$12,NOT($BO378)),"",IF(NOT($AO378),0,IF(NOT($AQ378),0,MAX(0,Constants!$B$21*(1-ABS(O378-$BM378)/$BM378)))))</f>
        <v/>
      </c>
      <c r="BT378" s="74" t="str">
        <f aca="false">IF(BS378="","",BS378*BP378)</f>
        <v/>
      </c>
      <c r="BU378" s="74" t="str">
        <f aca="false">IF(OR($BK378&lt;&gt;Constants!$B$12,NOT($BO378)),"",IF(OR(NOT($AO378),NOT($AP378)),0,MIN(Constants!$B$18,(Constants!$B$29*$AR378+Constants!$B$30*$AS378)*IF($AQ378,1,MAX(0,MIN(1,(Constants!$B$20-N378)/Constants!$B$20))))))</f>
        <v/>
      </c>
      <c r="BV378" s="74" t="str">
        <f aca="false">IF(BU378="","",BU378*BP378)</f>
        <v/>
      </c>
      <c r="BW378" s="75" t="str">
        <f aca="false">IF(OR($BK378&lt;&gt;Constants!$B$12,NOT($BO378)),"",BR378+BT378+BV378)</f>
        <v/>
      </c>
      <c r="BX378" s="73" t="str">
        <f aca="false">IF(OR($BK378&lt;&gt;Constants!$B$12,$AT378&lt;&gt;TRUE()),"",IF(NOT($AW378),TRUE(),IF($AY378="","",$AY378)))</f>
        <v/>
      </c>
      <c r="BY378" s="74" t="b">
        <f aca="false">IF(BX378="",FALSE(),IF(NOT($AW378),TRUE(),IF($AY378,ISNUMBER(X378),ISNUMBER(W378))))</f>
        <v>0</v>
      </c>
      <c r="BZ378" s="76" t="str">
        <f aca="false">IF(BY378,IF($AJ378,1,Constants!$B$22)*POWER(Constants!$B$23,MAX($AU378,0))*POWER(Constants!$B$24,MAX($AV378,0)),"")</f>
        <v/>
      </c>
      <c r="CA378" s="74" t="str">
        <f aca="false">IF(OR($BK378&lt;&gt;Constants!$B$12,NOT($BY378)),"",IF(NOT($AW378),0,Constants!$B$19*IF($AY378,1,MAX(0,MIN(1,(Constants!$B$20-W378)/Constants!$B$20)))))</f>
        <v/>
      </c>
      <c r="CB378" s="74" t="str">
        <f aca="false">IF(CA378="","",CA378*IF($AX378,1,Constants!$B$25)*BZ378)</f>
        <v/>
      </c>
      <c r="CC378" s="74" t="str">
        <f aca="false">IF(OR($BK378&lt;&gt;Constants!$B$12,NOT($BY378)),"",IF(NOT($AW378),0,IF(NOT($AY378),0,MAX(0,Constants!$B$21*(1-ABS(X378-$BM378)/$BM378)))))</f>
        <v/>
      </c>
      <c r="CD378" s="74" t="str">
        <f aca="false">IF(CC378="","",CC378*BZ378)</f>
        <v/>
      </c>
      <c r="CE378" s="74" t="str">
        <f aca="false">IF(OR($BK378&lt;&gt;Constants!$B$12,NOT($BY378)),"",IF(OR(NOT($AW378),NOT($AX378)),0,MIN(Constants!$B$18,(Constants!$B$29*$AZ378+Constants!$B$30*$BA378)*IF($AY378,1,MAX(0,MIN(1,(Constants!$B$20-W378)/Constants!$B$20))))))</f>
        <v/>
      </c>
      <c r="CF378" s="74" t="str">
        <f aca="false">IF(CE378="","",CE378*BZ378)</f>
        <v/>
      </c>
      <c r="CG378" s="75" t="str">
        <f aca="false">IF(OR($BK378&lt;&gt;Constants!$B$12,NOT($BY378)),"",CB378+CD378+CF378)</f>
        <v/>
      </c>
      <c r="CH378" s="73" t="b">
        <f aca="false">IF(OR(BN378="",BX378=""),TRUE(),BN378&lt;&gt;BX378)</f>
        <v>1</v>
      </c>
      <c r="CI378" s="74" t="str">
        <f aca="false">IF(OR($BK378&lt;&gt;Constants!$B$12,$BB378&lt;&gt;TRUE(),NOT($CH378)),"",IF(NOT($BE378),TRUE(),IF($BG378="","",$BG378)))</f>
        <v/>
      </c>
      <c r="CJ378" s="74" t="b">
        <f aca="false">IF(CI378="",FALSE(),IF(NOT($BE378),TRUE(),IF($BG378,ISNUMBER(AG378),ISNUMBER(AF378))))</f>
        <v>0</v>
      </c>
      <c r="CK378" s="76" t="str">
        <f aca="false">IF(CJ378,IF($AJ378,1,Constants!$B$22)*POWER(Constants!$B$23,MAX($BC378,0))*POWER(Constants!$B$24,MAX($BD378,0)),"")</f>
        <v/>
      </c>
      <c r="CL378" s="74" t="str">
        <f aca="false">IF(OR($BK378&lt;&gt;Constants!$B$12,NOT($CJ378)),"",IF(NOT($BE378),0,Constants!$B$19*IF($BG378,1,MAX(0,MIN(1,(Constants!$B$20-AF378)/Constants!$B$20)))))</f>
        <v/>
      </c>
      <c r="CM378" s="74" t="str">
        <f aca="false">IF(CL378="","",CL378*IF($BF378,1,Constants!$B$25)*CK378)</f>
        <v/>
      </c>
      <c r="CN378" s="74" t="str">
        <f aca="false">IF(OR($BK378&lt;&gt;Constants!$B$12,NOT($CJ378)),"",IF(NOT($BE378),0,IF(NOT($BG378),0,MAX(0,Constants!$B$21*(1-ABS(AG378-$BM378)/$BM378)))))</f>
        <v/>
      </c>
      <c r="CO378" s="74" t="str">
        <f aca="false">IF(CN378="","",CN378*CK378)</f>
        <v/>
      </c>
      <c r="CP378" s="74" t="str">
        <f aca="false">IF(OR($BK378&lt;&gt;Constants!$B$12,NOT($CJ378)),"",IF(OR(NOT($BE378),NOT($BF378)),0,MIN(Constants!$B$18,(Constants!$B$29*$BH378+Constants!$B$30*$BI378)*IF($BG378,1,MAX(0,MIN(1,(Constants!$B$20-AF378)/Constants!$B$20))))))</f>
        <v/>
      </c>
      <c r="CQ378" s="74" t="str">
        <f aca="false">IF(CP378="","",CP378*CK378)</f>
        <v/>
      </c>
      <c r="CR378" s="75" t="str">
        <f aca="false">IF(OR($BK378&lt;&gt;Constants!$B$12,NOT($CJ378)),"",CM378+CO378+CQ378)</f>
        <v/>
      </c>
      <c r="CS378" s="73" t="str">
        <f aca="false">IF(OR($BK378&lt;&gt;Constants!$B$12,ISBLANK($C378)),"",BW378)</f>
        <v/>
      </c>
      <c r="CT378" s="74" t="str">
        <f aca="false">IF(OR($BK378&lt;&gt;Constants!$B$12,ISBLANK($C378)),"",CG378)</f>
        <v/>
      </c>
      <c r="CU378" s="75" t="str">
        <f aca="false">IF(OR($BK378&lt;&gt;Constants!$B$12,ISBLANK($C378)),"",CR378)</f>
        <v/>
      </c>
      <c r="CV378" s="74" t="str">
        <f aca="false">IF(OR($BK378&lt;&gt;Constants!$B$12,ISBLANK($C378)),"",IF(COUNT(CS378:CU378)=0,0,MAX(CS378:CU378)))</f>
        <v/>
      </c>
      <c r="CW378" s="74" t="str">
        <f aca="false">IF($BK378&lt;&gt;Constants!$B$12,"",CV378)</f>
        <v/>
      </c>
      <c r="CX378" s="74" t="str">
        <f aca="false">IF(ISNUMBER(CW378), RANK(CW378,$CW$11:$CW$510), "")</f>
        <v/>
      </c>
      <c r="CY378" s="73" t="str">
        <f aca="false">IF(OR($BK378&lt;&gt;Constants!$B$12,ISBLANK($C378)),"",MAX(BT378,CD378,CO378))</f>
        <v/>
      </c>
      <c r="CZ378" s="74" t="str">
        <f aca="false">IF(ISNUMBER(CY378), RANK(CY378,CY$11:CY$510), "")</f>
        <v/>
      </c>
      <c r="DA378" s="74" t="str">
        <f aca="false">IF(OR($BK378&lt;&gt;Constants!$B$12,ISBLANK($C378)),"",MAX(AM378,AU378,IF($CH378,BC378,0)))</f>
        <v/>
      </c>
      <c r="DB378" s="74" t="str">
        <f aca="false">IF(ISNUMBER(DA378), RANK(DA378,DA$11:DA$510,1), "")</f>
        <v/>
      </c>
      <c r="DC378" s="74" t="str">
        <f aca="false">IF(OR($BK378&lt;&gt;Constants!$B$12,ISBLANK($C378)),"",MAX(BV378,CF378,CQ378))</f>
        <v/>
      </c>
      <c r="DD378" s="74" t="str">
        <f aca="false">IF(ISNUMBER(DC378),RANK(DC378,DC$11:DC$510),"")</f>
        <v/>
      </c>
      <c r="DE378" s="77" t="str">
        <f aca="false">IFERROR(IF(OR($BK378&lt;&gt;Constants!$B$12, ISBLANK($C378)),"",LARGE(CS378:CU378,2)), 0)</f>
        <v/>
      </c>
      <c r="DF378" s="75" t="str">
        <f aca="false">IF(ISNUMBER(DE378), RANK(DE378,DE$11:DE$510), "")</f>
        <v/>
      </c>
      <c r="DG378" s="74" t="str">
        <f aca="false">IF(ISBLANK($C378),"",IF(BK378=Constants!$B$12,RANK($CX378, $CX$11:$CX$510, 1)+
SUMPRODUCT(--($CX$11:$CX$510=$CX378),--($CZ378&gt;$CZ$11:$CZ$510))+
SUMPRODUCT(--($CX$11:$CX$510=$CX378),--($CZ378=$CZ$11:$CZ$510),--($DB378&gt;$DB$11:$DB$510))+
SUMPRODUCT(--($CX$11:$CX$510=$CX378),--($CZ378=$CZ$11:$CZ$510),--($DB378=$DB$11:$DB$510), --($DD378&gt;$DD$11:$DD$510))+
SUMPRODUCT(--($CX$11:$CX$510=$CX378),--($CZ378=$CZ$11:$CZ$510),--($DB378=$DB$11:$DB$510), --($DD378=$DD$11:$DD$510), --($DF378&gt;$DF$11:$DF$510))
,BK378)
)</f>
        <v/>
      </c>
      <c r="DH378" s="74" t="str">
        <f aca="false">IF(ISBLANK(C378),"",IF(BK378&lt;&gt;Constants!$B$12, BK378, CX378-DG378))</f>
        <v/>
      </c>
      <c r="DI378" s="75"/>
      <c r="DJ378" s="78"/>
      <c r="DK378" s="79" t="str">
        <f aca="false">IF(ISBLANK($C378),"",IF($BK378=Constants!$B$13,$BM378,""))</f>
        <v/>
      </c>
      <c r="DL378" s="78" t="str">
        <f aca="false">IF(ISBLANK($C378),"",IF($BK378&lt;&gt;Constants!$B$12,"",IF(COUNT($CS378:$CU378)=0,"",MATCH($CV378,$CS378:$CU378,0))))</f>
        <v/>
      </c>
      <c r="DM378" s="80" t="str">
        <f aca="false">IF(ISNUMBER($DL378),CHOOSE($DL378,$BR378,$CB378,$CM378),"")</f>
        <v/>
      </c>
      <c r="DN378" s="80" t="str">
        <f aca="false">IF(ISNUMBER($DL378),CHOOSE($DL378,$BT378,$CD378,$CO378),"")</f>
        <v/>
      </c>
      <c r="DO378" s="80" t="str">
        <f aca="false">IF(ISNUMBER($DL378),CHOOSE($DL378,$BV378,$CF378,$CQ378),"")</f>
        <v/>
      </c>
      <c r="DP378" s="81" t="str">
        <f aca="false">IF(ISBLANK(C378),"",IF(BK378&lt;&gt;Constants!$B$12, BK378 ,CW378))</f>
        <v/>
      </c>
      <c r="DQ378" s="82" t="str">
        <f aca="false">IF(ISBLANK($C378),"",IF($BK378&lt;&gt;Constants!$B$12,$BK378,$BL378))</f>
        <v/>
      </c>
      <c r="DR378" s="82" t="str">
        <f aca="false">IF(ISBLANK(C378),"",DH378)</f>
        <v/>
      </c>
      <c r="DS378" s="82" t="str">
        <f aca="false">IF(ISBLANK(C378),"",DG378)</f>
        <v/>
      </c>
      <c r="DT378" s="83" t="str">
        <f aca="false">IF(ISBLANK(C378),
  "",
IF(DS378=Constants!$B$9,COUNTA($C$11:$C510)+2,IF(DS378=Constants!$B$10,COUNTA($C$11:$C510)+1,IF(DS378=Constants!$B$11,COUNTA($C$11:$C510),DS378))))</f>
        <v/>
      </c>
      <c r="DU378" s="3"/>
      <c r="DV378" s="84" t="n">
        <f aca="false">IF(OR(ISNUMBER(DS378),DS378="DQ",DS378="P",DS378="NS"),
    1,
    0
)</f>
        <v>0</v>
      </c>
      <c r="DW378" s="84" t="n">
        <v>368</v>
      </c>
      <c r="DX378" s="84" t="str">
        <f aca="false">IF(ISBLANK($C378),"",IF(ISNUMBER(DT378),DT378+ROW($B378)/1000,""))</f>
        <v/>
      </c>
      <c r="DY378" s="84" t="str">
        <f aca="false">IF(ISNUMBER(DX378), RANK(DX378,DX$11:DX$510,1), "")</f>
        <v/>
      </c>
      <c r="DZ378" s="84" t="str">
        <f aca="false">IF(ISBLANK($C378),
    "",
    $B378
)</f>
        <v/>
      </c>
      <c r="EA378" s="84" t="str">
        <f aca="false">IF(ISBLANK($C378),
    "",
    $C378
)</f>
        <v/>
      </c>
      <c r="EB378" s="84" t="str">
        <f aca="false">IF(ISBLANK($C378),
    "",
    $D378
)</f>
        <v/>
      </c>
      <c r="EC378" s="84" t="str">
        <f aca="false">IF(ISBLANK($C378),"",$DQ378)</f>
        <v/>
      </c>
      <c r="ED378" s="86" t="str">
        <f aca="false">DP378</f>
        <v/>
      </c>
      <c r="EE378" s="84" t="str">
        <f aca="false">IF(ISBLANK($C378),
    "",
    DS378
)</f>
        <v/>
      </c>
      <c r="EF378" s="87" t="str">
        <f aca="false">IF(DW378&gt;DV$10,
    "",
    VLOOKUP(DW378,DY$11:EE876,7,FALSE())
)</f>
        <v/>
      </c>
      <c r="EG378" s="88" t="str">
        <f aca="false">IF(DW378&gt;DV$10,
    "",
    VLOOKUP(DW378,DY$11:EE876,2,FALSE())
)</f>
        <v/>
      </c>
      <c r="EH378" s="88" t="str">
        <f aca="false">IF(DW378&gt;DV$10,
    "",
    VLOOKUP(DW378,DY$11:EE876,3,FALSE())
)</f>
        <v/>
      </c>
      <c r="EI378" s="88" t="str">
        <f aca="false">IF(DW378&gt;DV$10,
    "",
    VLOOKUP(DW378,DY$11:EE876,4,FALSE())
)</f>
        <v/>
      </c>
      <c r="EJ378" s="89" t="str">
        <f aca="false">IF(DW378&gt;DV$10,
    "",
    VLOOKUP(DW378,DY$11:EE876,6,FALSE())
)</f>
        <v/>
      </c>
      <c r="EK378" s="59"/>
    </row>
    <row r="379" customFormat="false" ht="15.75" hidden="false" customHeight="false" outlineLevel="0" collapsed="false">
      <c r="A379" s="3"/>
      <c r="B379" s="155"/>
      <c r="C379" s="156"/>
      <c r="D379" s="96"/>
      <c r="E379" s="157"/>
      <c r="F379" s="148"/>
      <c r="G379" s="148"/>
      <c r="H379" s="149"/>
      <c r="I379" s="150"/>
      <c r="J379" s="151"/>
      <c r="K379" s="151"/>
      <c r="L379" s="151"/>
      <c r="M379" s="151"/>
      <c r="N379" s="152"/>
      <c r="O379" s="103"/>
      <c r="P379" s="148"/>
      <c r="Q379" s="149"/>
      <c r="R379" s="150"/>
      <c r="S379" s="151"/>
      <c r="T379" s="151"/>
      <c r="U379" s="151"/>
      <c r="V379" s="151"/>
      <c r="W379" s="152"/>
      <c r="X379" s="103"/>
      <c r="Y379" s="148"/>
      <c r="Z379" s="149"/>
      <c r="AA379" s="150"/>
      <c r="AB379" s="151"/>
      <c r="AC379" s="151"/>
      <c r="AD379" s="151"/>
      <c r="AE379" s="151"/>
      <c r="AF379" s="152"/>
      <c r="AG379" s="104"/>
      <c r="AH379" s="150"/>
      <c r="AI379" s="73"/>
      <c r="AJ379" s="73" t="str">
        <f aca="false">IF(ISBLANK($C379),
  "",
IF(E379=Constants!$B$7,
  TRUE(),
IF(E379=Constants!$B$8,
  FALSE(),
  TRUE()
)))</f>
        <v/>
      </c>
      <c r="AK379" s="74" t="str">
        <f aca="false">IF(ISBLANK($C379),"",IF(F379=Constants!$B$8,FALSE(),TRUE()))</f>
        <v/>
      </c>
      <c r="AL379" s="74" t="str">
        <f aca="false">IF(ISBLANK($C379),"",COUNTA($G379:$O379)&gt;0)</f>
        <v/>
      </c>
      <c r="AM379" s="74" t="str">
        <f aca="false">IF(OR(ISBLANK($C379),$AL379&lt;&gt;TRUE()),"",IF(ISBLANK(G379),Constants!$B$27,MAX(0,G379)))</f>
        <v/>
      </c>
      <c r="AN379" s="74" t="str">
        <f aca="false">IF(OR(ISBLANK($C379),$AL379&lt;&gt;TRUE()),"",IF(ISBLANK(H379),Constants!$B$28,MAX(0,H379)))</f>
        <v/>
      </c>
      <c r="AO379" s="74" t="str">
        <f aca="false">IF(OR(ISBLANK($C379),$AL379&lt;&gt;TRUE()),"",IF(J379=Constants!$B$7,TRUE(),IF(J379=Constants!$B$8,FALSE(),TRUE())))</f>
        <v/>
      </c>
      <c r="AP379" s="74" t="str">
        <f aca="false">IF(OR(ISBLANK($C379),$AL379&lt;&gt;TRUE()),"",IF(I379=Constants!$B$7,TRUE(),IF(I379=Constants!$B$8,FALSE(),TRUE())))</f>
        <v/>
      </c>
      <c r="AQ379" s="74" t="str">
        <f aca="false">IF(OR(ISBLANK($C379),$AL379&lt;&gt;TRUE()),"",IF(K379=Constants!$B$33,TRUE(),IF(K379=Constants!$B$34,FALSE(),IF(AND(ISNUMBER(O379),OR(ISBLANK(N379),N379=0)),TRUE(),IF(AND(ISBLANK(O379),ISNUMBER(N379),N379&lt;&gt;0),FALSE(),"")))))</f>
        <v/>
      </c>
      <c r="AR379" s="74" t="str">
        <f aca="false">IF(OR(ISBLANK($C379),$AL379&lt;&gt;TRUE()),"",IF(ISBLANK(L379),Constants!$B$35,MAX(0,MIN(Constants!$B$31,L379))))</f>
        <v/>
      </c>
      <c r="AS379" s="74" t="str">
        <f aca="false">IF(OR(ISBLANK($C379),$AL379&lt;&gt;TRUE()),"",IF(ISBLANK(M379),Constants!$B$35,MAX(0,MIN(Constants!$B$32,M379))))</f>
        <v/>
      </c>
      <c r="AT379" s="74" t="str">
        <f aca="false">IF(ISBLANK($C379),"",COUNTA($P379:$X379)&gt;0)</f>
        <v/>
      </c>
      <c r="AU379" s="74" t="str">
        <f aca="false">IF(OR(ISBLANK($C379),$AT379&lt;&gt;TRUE()),"",IF(ISBLANK(P379),Constants!$B$27,MAX(0,P379)))</f>
        <v/>
      </c>
      <c r="AV379" s="74" t="str">
        <f aca="false">IF(OR(ISBLANK($C379),$AT379&lt;&gt;TRUE()),"",IF(ISBLANK(Q379),Constants!$B$28,MAX(0,Q379)))</f>
        <v/>
      </c>
      <c r="AW379" s="74" t="str">
        <f aca="false">IF(OR(ISBLANK($C379),$AT379&lt;&gt;TRUE()),"",IF(S379=Constants!$B$7,TRUE(),IF(S379=Constants!$B$8,FALSE(),TRUE())))</f>
        <v/>
      </c>
      <c r="AX379" s="74" t="str">
        <f aca="false">IF(OR(ISBLANK($C379),$AT379&lt;&gt;TRUE()),"",IF(R379=Constants!$B$7,TRUE(),IF(R379=Constants!$B$8,FALSE(),TRUE())))</f>
        <v/>
      </c>
      <c r="AY379" s="74" t="str">
        <f aca="false">IF(OR(ISBLANK($C379),$AT379&lt;&gt;TRUE()),"",IF(T379=Constants!$B$33,TRUE(),IF(T379=Constants!$B$34,FALSE(),IF(AND(ISNUMBER(X379),OR(ISBLANK(W379),W379=0)),TRUE(),IF(AND(ISBLANK(X379),ISNUMBER(W379),W379&lt;&gt;0),FALSE(),"")))))</f>
        <v/>
      </c>
      <c r="AZ379" s="74" t="str">
        <f aca="false">IF(OR(ISBLANK($C379),$AT379&lt;&gt;TRUE()),"",IF(ISBLANK(U379),Constants!$B$35,MAX(0,MIN(Constants!$B$31,U379))))</f>
        <v/>
      </c>
      <c r="BA379" s="74" t="str">
        <f aca="false">IF(OR(ISBLANK($C379),$AT379&lt;&gt;TRUE()),"",IF(ISBLANK(V379),Constants!$B$35,MAX(0,MIN(Constants!$B$32,V379))))</f>
        <v/>
      </c>
      <c r="BB379" s="74" t="str">
        <f aca="false">IF(ISBLANK($C379),"",COUNTA($Y379:$AG379)&gt;0)</f>
        <v/>
      </c>
      <c r="BC379" s="74" t="str">
        <f aca="false">IF(OR(ISBLANK($C379),$BB379&lt;&gt;TRUE()),"",IF(ISBLANK(Y379),Constants!$B$27,MAX(0,Y379)))</f>
        <v/>
      </c>
      <c r="BD379" s="74" t="str">
        <f aca="false">IF(OR(ISBLANK($C379),$BB379&lt;&gt;TRUE()),"",IF(ISBLANK(Z379),Constants!$B$28,MAX(0,Z379)))</f>
        <v/>
      </c>
      <c r="BE379" s="74" t="str">
        <f aca="false">IF(OR(ISBLANK($C379),$BB379&lt;&gt;TRUE()),"",IF(AB379=Constants!$B$7,TRUE(),IF(AB379=Constants!$B$8,FALSE(),TRUE())))</f>
        <v/>
      </c>
      <c r="BF379" s="74" t="str">
        <f aca="false">IF(OR(ISBLANK($C379),$BB379&lt;&gt;TRUE()),"",IF(AA379=Constants!$B$7,TRUE(),IF(AA379=Constants!$B$8,FALSE(),TRUE())))</f>
        <v/>
      </c>
      <c r="BG379" s="74" t="str">
        <f aca="false">IF(OR(ISBLANK($C379),$BB379&lt;&gt;TRUE()),"",IF(AC379=Constants!$B$33,TRUE(),IF(AC379=Constants!$B$34,FALSE(),IF(AND(ISNUMBER(AG379),OR(ISBLANK(AF379),AF379=0)),TRUE(),IF(AND(ISBLANK(AG379),ISNUMBER(AF379),AF379&lt;&gt;0),FALSE(),"")))))</f>
        <v/>
      </c>
      <c r="BH379" s="74" t="str">
        <f aca="false">IF(OR(ISBLANK($C379),$BB379&lt;&gt;TRUE()),"",IF(ISBLANK(AD379),Constants!$B$35,MAX(0,MIN(Constants!$B$31,AD379))))</f>
        <v/>
      </c>
      <c r="BI379" s="74" t="str">
        <f aca="false">IF(OR(ISBLANK($C379),$BB379&lt;&gt;TRUE()),"",IF(ISBLANK(AE379),Constants!$B$35,MAX(0,MIN(Constants!$B$32,AE379))))</f>
        <v/>
      </c>
      <c r="BJ379" s="75" t="str">
        <f aca="false">IF(ISBLANK($C379),
  "",
IF(AH379=Constants!$B$7,
  TRUE(),
IF(AH379=Constants!$B$8,
  FALSE(),
  FALSE()
)))</f>
        <v/>
      </c>
      <c r="BK379" s="74" t="str">
        <f aca="false">IF(ISBLANK($C379),"",IF($BJ379,Constants!$B$9,IF(COUNTA($E379:$AH379)=0,Constants!$B$10,IF(NOT($AK379),Constants!$B$11,IF(AND(NOT(ISNUMBER($BM379)),COUNTA($O379,$X379,$AG379)&gt;0),Constants!$B$13,Constants!$B$12)))))</f>
        <v/>
      </c>
      <c r="BL379" s="74" t="str">
        <f aca="false">IF(ISBLANK($C379),"",IF($BK379&lt;&gt;Constants!$B$12,$BK379,Constants!$B$4))</f>
        <v/>
      </c>
      <c r="BM379" s="73" t="str">
        <f aca="false">IF(OR(ISBLANK($D$8), NOT(ISNUMBER($D$8))), Constants!$B$17,$D$8)</f>
        <v>ERROR: Set Target Time in cell D8</v>
      </c>
      <c r="BN379" s="73" t="str">
        <f aca="false">IF(OR($BK379&lt;&gt;Constants!$B$12,$AL379&lt;&gt;TRUE()),"",IF(NOT($AO379),TRUE(),IF($AQ379="","",$AQ379)))</f>
        <v/>
      </c>
      <c r="BO379" s="74" t="b">
        <f aca="false">IF(BN379="",FALSE(),IF(NOT($AO379),TRUE(),IF($AQ379,ISNUMBER(O379),ISNUMBER(N379))))</f>
        <v>0</v>
      </c>
      <c r="BP379" s="76" t="str">
        <f aca="false">IF(BO379,IF($AJ379,1,Constants!$B$22)*POWER(Constants!$B$23,MAX($AM379,0))*POWER(Constants!$B$24,MAX($AN379,0)),"")</f>
        <v/>
      </c>
      <c r="BQ379" s="74" t="str">
        <f aca="false">IF(OR($BK379&lt;&gt;Constants!$B$12,NOT($BO379)),"",IF(NOT($AO379),0,Constants!$B$19*IF($AQ379,1,MAX(0,MIN(1,(Constants!$B$20-N379)/Constants!$B$20)))))</f>
        <v/>
      </c>
      <c r="BR379" s="74" t="str">
        <f aca="false">IF(BQ379="","",BQ379*IF($AP379,1,Constants!$B$25)*BP379)</f>
        <v/>
      </c>
      <c r="BS379" s="74" t="str">
        <f aca="false">IF(OR($BK379&lt;&gt;Constants!$B$12,NOT($BO379)),"",IF(NOT($AO379),0,IF(NOT($AQ379),0,MAX(0,Constants!$B$21*(1-ABS(O379-$BM379)/$BM379)))))</f>
        <v/>
      </c>
      <c r="BT379" s="74" t="str">
        <f aca="false">IF(BS379="","",BS379*BP379)</f>
        <v/>
      </c>
      <c r="BU379" s="74" t="str">
        <f aca="false">IF(OR($BK379&lt;&gt;Constants!$B$12,NOT($BO379)),"",IF(OR(NOT($AO379),NOT($AP379)),0,MIN(Constants!$B$18,(Constants!$B$29*$AR379+Constants!$B$30*$AS379)*IF($AQ379,1,MAX(0,MIN(1,(Constants!$B$20-N379)/Constants!$B$20))))))</f>
        <v/>
      </c>
      <c r="BV379" s="74" t="str">
        <f aca="false">IF(BU379="","",BU379*BP379)</f>
        <v/>
      </c>
      <c r="BW379" s="75" t="str">
        <f aca="false">IF(OR($BK379&lt;&gt;Constants!$B$12,NOT($BO379)),"",BR379+BT379+BV379)</f>
        <v/>
      </c>
      <c r="BX379" s="73" t="str">
        <f aca="false">IF(OR($BK379&lt;&gt;Constants!$B$12,$AT379&lt;&gt;TRUE()),"",IF(NOT($AW379),TRUE(),IF($AY379="","",$AY379)))</f>
        <v/>
      </c>
      <c r="BY379" s="74" t="b">
        <f aca="false">IF(BX379="",FALSE(),IF(NOT($AW379),TRUE(),IF($AY379,ISNUMBER(X379),ISNUMBER(W379))))</f>
        <v>0</v>
      </c>
      <c r="BZ379" s="76" t="str">
        <f aca="false">IF(BY379,IF($AJ379,1,Constants!$B$22)*POWER(Constants!$B$23,MAX($AU379,0))*POWER(Constants!$B$24,MAX($AV379,0)),"")</f>
        <v/>
      </c>
      <c r="CA379" s="74" t="str">
        <f aca="false">IF(OR($BK379&lt;&gt;Constants!$B$12,NOT($BY379)),"",IF(NOT($AW379),0,Constants!$B$19*IF($AY379,1,MAX(0,MIN(1,(Constants!$B$20-W379)/Constants!$B$20)))))</f>
        <v/>
      </c>
      <c r="CB379" s="74" t="str">
        <f aca="false">IF(CA379="","",CA379*IF($AX379,1,Constants!$B$25)*BZ379)</f>
        <v/>
      </c>
      <c r="CC379" s="74" t="str">
        <f aca="false">IF(OR($BK379&lt;&gt;Constants!$B$12,NOT($BY379)),"",IF(NOT($AW379),0,IF(NOT($AY379),0,MAX(0,Constants!$B$21*(1-ABS(X379-$BM379)/$BM379)))))</f>
        <v/>
      </c>
      <c r="CD379" s="74" t="str">
        <f aca="false">IF(CC379="","",CC379*BZ379)</f>
        <v/>
      </c>
      <c r="CE379" s="74" t="str">
        <f aca="false">IF(OR($BK379&lt;&gt;Constants!$B$12,NOT($BY379)),"",IF(OR(NOT($AW379),NOT($AX379)),0,MIN(Constants!$B$18,(Constants!$B$29*$AZ379+Constants!$B$30*$BA379)*IF($AY379,1,MAX(0,MIN(1,(Constants!$B$20-W379)/Constants!$B$20))))))</f>
        <v/>
      </c>
      <c r="CF379" s="74" t="str">
        <f aca="false">IF(CE379="","",CE379*BZ379)</f>
        <v/>
      </c>
      <c r="CG379" s="75" t="str">
        <f aca="false">IF(OR($BK379&lt;&gt;Constants!$B$12,NOT($BY379)),"",CB379+CD379+CF379)</f>
        <v/>
      </c>
      <c r="CH379" s="73" t="b">
        <f aca="false">IF(OR(BN379="",BX379=""),TRUE(),BN379&lt;&gt;BX379)</f>
        <v>1</v>
      </c>
      <c r="CI379" s="74" t="str">
        <f aca="false">IF(OR($BK379&lt;&gt;Constants!$B$12,$BB379&lt;&gt;TRUE(),NOT($CH379)),"",IF(NOT($BE379),TRUE(),IF($BG379="","",$BG379)))</f>
        <v/>
      </c>
      <c r="CJ379" s="74" t="b">
        <f aca="false">IF(CI379="",FALSE(),IF(NOT($BE379),TRUE(),IF($BG379,ISNUMBER(AG379),ISNUMBER(AF379))))</f>
        <v>0</v>
      </c>
      <c r="CK379" s="76" t="str">
        <f aca="false">IF(CJ379,IF($AJ379,1,Constants!$B$22)*POWER(Constants!$B$23,MAX($BC379,0))*POWER(Constants!$B$24,MAX($BD379,0)),"")</f>
        <v/>
      </c>
      <c r="CL379" s="74" t="str">
        <f aca="false">IF(OR($BK379&lt;&gt;Constants!$B$12,NOT($CJ379)),"",IF(NOT($BE379),0,Constants!$B$19*IF($BG379,1,MAX(0,MIN(1,(Constants!$B$20-AF379)/Constants!$B$20)))))</f>
        <v/>
      </c>
      <c r="CM379" s="74" t="str">
        <f aca="false">IF(CL379="","",CL379*IF($BF379,1,Constants!$B$25)*CK379)</f>
        <v/>
      </c>
      <c r="CN379" s="74" t="str">
        <f aca="false">IF(OR($BK379&lt;&gt;Constants!$B$12,NOT($CJ379)),"",IF(NOT($BE379),0,IF(NOT($BG379),0,MAX(0,Constants!$B$21*(1-ABS(AG379-$BM379)/$BM379)))))</f>
        <v/>
      </c>
      <c r="CO379" s="74" t="str">
        <f aca="false">IF(CN379="","",CN379*CK379)</f>
        <v/>
      </c>
      <c r="CP379" s="74" t="str">
        <f aca="false">IF(OR($BK379&lt;&gt;Constants!$B$12,NOT($CJ379)),"",IF(OR(NOT($BE379),NOT($BF379)),0,MIN(Constants!$B$18,(Constants!$B$29*$BH379+Constants!$B$30*$BI379)*IF($BG379,1,MAX(0,MIN(1,(Constants!$B$20-AF379)/Constants!$B$20))))))</f>
        <v/>
      </c>
      <c r="CQ379" s="74" t="str">
        <f aca="false">IF(CP379="","",CP379*CK379)</f>
        <v/>
      </c>
      <c r="CR379" s="75" t="str">
        <f aca="false">IF(OR($BK379&lt;&gt;Constants!$B$12,NOT($CJ379)),"",CM379+CO379+CQ379)</f>
        <v/>
      </c>
      <c r="CS379" s="73" t="str">
        <f aca="false">IF(OR($BK379&lt;&gt;Constants!$B$12,ISBLANK($C379)),"",BW379)</f>
        <v/>
      </c>
      <c r="CT379" s="74" t="str">
        <f aca="false">IF(OR($BK379&lt;&gt;Constants!$B$12,ISBLANK($C379)),"",CG379)</f>
        <v/>
      </c>
      <c r="CU379" s="75" t="str">
        <f aca="false">IF(OR($BK379&lt;&gt;Constants!$B$12,ISBLANK($C379)),"",CR379)</f>
        <v/>
      </c>
      <c r="CV379" s="74" t="str">
        <f aca="false">IF(OR($BK379&lt;&gt;Constants!$B$12,ISBLANK($C379)),"",IF(COUNT(CS379:CU379)=0,0,MAX(CS379:CU379)))</f>
        <v/>
      </c>
      <c r="CW379" s="74" t="str">
        <f aca="false">IF($BK379&lt;&gt;Constants!$B$12,"",CV379)</f>
        <v/>
      </c>
      <c r="CX379" s="74" t="str">
        <f aca="false">IF(ISNUMBER(CW379), RANK(CW379,$CW$11:$CW$510), "")</f>
        <v/>
      </c>
      <c r="CY379" s="73" t="str">
        <f aca="false">IF(OR($BK379&lt;&gt;Constants!$B$12,ISBLANK($C379)),"",MAX(BT379,CD379,CO379))</f>
        <v/>
      </c>
      <c r="CZ379" s="74" t="str">
        <f aca="false">IF(ISNUMBER(CY379), RANK(CY379,CY$11:CY$510), "")</f>
        <v/>
      </c>
      <c r="DA379" s="74" t="str">
        <f aca="false">IF(OR($BK379&lt;&gt;Constants!$B$12,ISBLANK($C379)),"",MAX(AM379,AU379,IF($CH379,BC379,0)))</f>
        <v/>
      </c>
      <c r="DB379" s="74" t="str">
        <f aca="false">IF(ISNUMBER(DA379), RANK(DA379,DA$11:DA$510,1), "")</f>
        <v/>
      </c>
      <c r="DC379" s="74" t="str">
        <f aca="false">IF(OR($BK379&lt;&gt;Constants!$B$12,ISBLANK($C379)),"",MAX(BV379,CF379,CQ379))</f>
        <v/>
      </c>
      <c r="DD379" s="74" t="str">
        <f aca="false">IF(ISNUMBER(DC379),RANK(DC379,DC$11:DC$510),"")</f>
        <v/>
      </c>
      <c r="DE379" s="77" t="str">
        <f aca="false">IFERROR(IF(OR($BK379&lt;&gt;Constants!$B$12, ISBLANK($C379)),"",LARGE(CS379:CU379,2)), 0)</f>
        <v/>
      </c>
      <c r="DF379" s="75" t="str">
        <f aca="false">IF(ISNUMBER(DE379), RANK(DE379,DE$11:DE$510), "")</f>
        <v/>
      </c>
      <c r="DG379" s="74" t="str">
        <f aca="false">IF(ISBLANK($C379),"",IF(BK379=Constants!$B$12,RANK($CX379, $CX$11:$CX$510, 1)+
SUMPRODUCT(--($CX$11:$CX$510=$CX379),--($CZ379&gt;$CZ$11:$CZ$510))+
SUMPRODUCT(--($CX$11:$CX$510=$CX379),--($CZ379=$CZ$11:$CZ$510),--($DB379&gt;$DB$11:$DB$510))+
SUMPRODUCT(--($CX$11:$CX$510=$CX379),--($CZ379=$CZ$11:$CZ$510),--($DB379=$DB$11:$DB$510), --($DD379&gt;$DD$11:$DD$510))+
SUMPRODUCT(--($CX$11:$CX$510=$CX379),--($CZ379=$CZ$11:$CZ$510),--($DB379=$DB$11:$DB$510), --($DD379=$DD$11:$DD$510), --($DF379&gt;$DF$11:$DF$510))
,BK379)
)</f>
        <v/>
      </c>
      <c r="DH379" s="74" t="str">
        <f aca="false">IF(ISBLANK(C379),"",IF(BK379&lt;&gt;Constants!$B$12, BK379, CX379-DG379))</f>
        <v/>
      </c>
      <c r="DI379" s="75"/>
      <c r="DJ379" s="78"/>
      <c r="DK379" s="79" t="str">
        <f aca="false">IF(ISBLANK($C379),"",IF($BK379=Constants!$B$13,$BM379,""))</f>
        <v/>
      </c>
      <c r="DL379" s="78" t="str">
        <f aca="false">IF(ISBLANK($C379),"",IF($BK379&lt;&gt;Constants!$B$12,"",IF(COUNT($CS379:$CU379)=0,"",MATCH($CV379,$CS379:$CU379,0))))</f>
        <v/>
      </c>
      <c r="DM379" s="80" t="str">
        <f aca="false">IF(ISNUMBER($DL379),CHOOSE($DL379,$BR379,$CB379,$CM379),"")</f>
        <v/>
      </c>
      <c r="DN379" s="80" t="str">
        <f aca="false">IF(ISNUMBER($DL379),CHOOSE($DL379,$BT379,$CD379,$CO379),"")</f>
        <v/>
      </c>
      <c r="DO379" s="80" t="str">
        <f aca="false">IF(ISNUMBER($DL379),CHOOSE($DL379,$BV379,$CF379,$CQ379),"")</f>
        <v/>
      </c>
      <c r="DP379" s="81" t="str">
        <f aca="false">IF(ISBLANK(C379),"",IF(BK379&lt;&gt;Constants!$B$12, BK379 ,CW379))</f>
        <v/>
      </c>
      <c r="DQ379" s="82" t="str">
        <f aca="false">IF(ISBLANK($C379),"",IF($BK379&lt;&gt;Constants!$B$12,$BK379,$BL379))</f>
        <v/>
      </c>
      <c r="DR379" s="82" t="str">
        <f aca="false">IF(ISBLANK(C379),"",DH379)</f>
        <v/>
      </c>
      <c r="DS379" s="82" t="str">
        <f aca="false">IF(ISBLANK(C379),"",DG379)</f>
        <v/>
      </c>
      <c r="DT379" s="83" t="str">
        <f aca="false">IF(ISBLANK(C379),
  "",
IF(DS379=Constants!$B$9,COUNTA($C$11:$C510)+2,IF(DS379=Constants!$B$10,COUNTA($C$11:$C510)+1,IF(DS379=Constants!$B$11,COUNTA($C$11:$C510),DS379))))</f>
        <v/>
      </c>
      <c r="DU379" s="3"/>
      <c r="DV379" s="84" t="n">
        <f aca="false">IF(OR(ISNUMBER(DS379),DS379="DQ",DS379="P",DS379="NS"),
    1,
    0
)</f>
        <v>0</v>
      </c>
      <c r="DW379" s="84" t="n">
        <v>369</v>
      </c>
      <c r="DX379" s="84" t="str">
        <f aca="false">IF(ISBLANK($C379),"",IF(ISNUMBER(DT379),DT379+ROW($B379)/1000,""))</f>
        <v/>
      </c>
      <c r="DY379" s="84" t="str">
        <f aca="false">IF(ISNUMBER(DX379), RANK(DX379,DX$11:DX$510,1), "")</f>
        <v/>
      </c>
      <c r="DZ379" s="84" t="str">
        <f aca="false">IF(ISBLANK($C379),
    "",
    $B379
)</f>
        <v/>
      </c>
      <c r="EA379" s="84" t="str">
        <f aca="false">IF(ISBLANK($C379),
    "",
    $C379
)</f>
        <v/>
      </c>
      <c r="EB379" s="84" t="str">
        <f aca="false">IF(ISBLANK($C379),
    "",
    $D379
)</f>
        <v/>
      </c>
      <c r="EC379" s="84" t="str">
        <f aca="false">IF(ISBLANK($C379),"",$DQ379)</f>
        <v/>
      </c>
      <c r="ED379" s="86" t="str">
        <f aca="false">DP379</f>
        <v/>
      </c>
      <c r="EE379" s="84" t="str">
        <f aca="false">IF(ISBLANK($C379),
    "",
    DS379
)</f>
        <v/>
      </c>
      <c r="EF379" s="87" t="str">
        <f aca="false">IF(DW379&gt;DV$10,
    "",
    VLOOKUP(DW379,DY$11:EE877,7,FALSE())
)</f>
        <v/>
      </c>
      <c r="EG379" s="88" t="str">
        <f aca="false">IF(DW379&gt;DV$10,
    "",
    VLOOKUP(DW379,DY$11:EE877,2,FALSE())
)</f>
        <v/>
      </c>
      <c r="EH379" s="88" t="str">
        <f aca="false">IF(DW379&gt;DV$10,
    "",
    VLOOKUP(DW379,DY$11:EE877,3,FALSE())
)</f>
        <v/>
      </c>
      <c r="EI379" s="88" t="str">
        <f aca="false">IF(DW379&gt;DV$10,
    "",
    VLOOKUP(DW379,DY$11:EE877,4,FALSE())
)</f>
        <v/>
      </c>
      <c r="EJ379" s="89" t="str">
        <f aca="false">IF(DW379&gt;DV$10,
    "",
    VLOOKUP(DW379,DY$11:EE877,6,FALSE())
)</f>
        <v/>
      </c>
      <c r="EK379" s="59"/>
    </row>
    <row r="380" customFormat="false" ht="15.75" hidden="false" customHeight="false" outlineLevel="0" collapsed="false">
      <c r="A380" s="3"/>
      <c r="B380" s="153"/>
      <c r="C380" s="154"/>
      <c r="D380" s="135"/>
      <c r="E380" s="158"/>
      <c r="F380" s="137"/>
      <c r="G380" s="137"/>
      <c r="H380" s="138"/>
      <c r="I380" s="139"/>
      <c r="J380" s="140"/>
      <c r="K380" s="140"/>
      <c r="L380" s="140"/>
      <c r="M380" s="140"/>
      <c r="N380" s="141"/>
      <c r="O380" s="142"/>
      <c r="P380" s="137"/>
      <c r="Q380" s="138"/>
      <c r="R380" s="139"/>
      <c r="S380" s="140"/>
      <c r="T380" s="140"/>
      <c r="U380" s="140"/>
      <c r="V380" s="140"/>
      <c r="W380" s="141"/>
      <c r="X380" s="142"/>
      <c r="Y380" s="137"/>
      <c r="Z380" s="138"/>
      <c r="AA380" s="139"/>
      <c r="AB380" s="140"/>
      <c r="AC380" s="140"/>
      <c r="AD380" s="140"/>
      <c r="AE380" s="140"/>
      <c r="AF380" s="141"/>
      <c r="AG380" s="143"/>
      <c r="AH380" s="139"/>
      <c r="AI380" s="116"/>
      <c r="AJ380" s="116" t="str">
        <f aca="false">IF(ISBLANK($C380),
  "",
IF(E380=Constants!$B$7,
  TRUE(),
IF(E380=Constants!$B$8,
  FALSE(),
  TRUE()
)))</f>
        <v/>
      </c>
      <c r="AK380" s="117" t="str">
        <f aca="false">IF(ISBLANK($C380),"",IF(F380=Constants!$B$8,FALSE(),TRUE()))</f>
        <v/>
      </c>
      <c r="AL380" s="117" t="str">
        <f aca="false">IF(ISBLANK($C380),"",COUNTA($G380:$O380)&gt;0)</f>
        <v/>
      </c>
      <c r="AM380" s="117" t="str">
        <f aca="false">IF(OR(ISBLANK($C380),$AL380&lt;&gt;TRUE()),"",IF(ISBLANK(G380),Constants!$B$27,MAX(0,G380)))</f>
        <v/>
      </c>
      <c r="AN380" s="117" t="str">
        <f aca="false">IF(OR(ISBLANK($C380),$AL380&lt;&gt;TRUE()),"",IF(ISBLANK(H380),Constants!$B$28,MAX(0,H380)))</f>
        <v/>
      </c>
      <c r="AO380" s="117" t="str">
        <f aca="false">IF(OR(ISBLANK($C380),$AL380&lt;&gt;TRUE()),"",IF(J380=Constants!$B$7,TRUE(),IF(J380=Constants!$B$8,FALSE(),TRUE())))</f>
        <v/>
      </c>
      <c r="AP380" s="117" t="str">
        <f aca="false">IF(OR(ISBLANK($C380),$AL380&lt;&gt;TRUE()),"",IF(I380=Constants!$B$7,TRUE(),IF(I380=Constants!$B$8,FALSE(),TRUE())))</f>
        <v/>
      </c>
      <c r="AQ380" s="117" t="str">
        <f aca="false">IF(OR(ISBLANK($C380),$AL380&lt;&gt;TRUE()),"",IF(K380=Constants!$B$33,TRUE(),IF(K380=Constants!$B$34,FALSE(),IF(AND(ISNUMBER(O380),OR(ISBLANK(N380),N380=0)),TRUE(),IF(AND(ISBLANK(O380),ISNUMBER(N380),N380&lt;&gt;0),FALSE(),"")))))</f>
        <v/>
      </c>
      <c r="AR380" s="117" t="str">
        <f aca="false">IF(OR(ISBLANK($C380),$AL380&lt;&gt;TRUE()),"",IF(ISBLANK(L380),Constants!$B$35,MAX(0,MIN(Constants!$B$31,L380))))</f>
        <v/>
      </c>
      <c r="AS380" s="117" t="str">
        <f aca="false">IF(OR(ISBLANK($C380),$AL380&lt;&gt;TRUE()),"",IF(ISBLANK(M380),Constants!$B$35,MAX(0,MIN(Constants!$B$32,M380))))</f>
        <v/>
      </c>
      <c r="AT380" s="117" t="str">
        <f aca="false">IF(ISBLANK($C380),"",COUNTA($P380:$X380)&gt;0)</f>
        <v/>
      </c>
      <c r="AU380" s="117" t="str">
        <f aca="false">IF(OR(ISBLANK($C380),$AT380&lt;&gt;TRUE()),"",IF(ISBLANK(P380),Constants!$B$27,MAX(0,P380)))</f>
        <v/>
      </c>
      <c r="AV380" s="117" t="str">
        <f aca="false">IF(OR(ISBLANK($C380),$AT380&lt;&gt;TRUE()),"",IF(ISBLANK(Q380),Constants!$B$28,MAX(0,Q380)))</f>
        <v/>
      </c>
      <c r="AW380" s="117" t="str">
        <f aca="false">IF(OR(ISBLANK($C380),$AT380&lt;&gt;TRUE()),"",IF(S380=Constants!$B$7,TRUE(),IF(S380=Constants!$B$8,FALSE(),TRUE())))</f>
        <v/>
      </c>
      <c r="AX380" s="117" t="str">
        <f aca="false">IF(OR(ISBLANK($C380),$AT380&lt;&gt;TRUE()),"",IF(R380=Constants!$B$7,TRUE(),IF(R380=Constants!$B$8,FALSE(),TRUE())))</f>
        <v/>
      </c>
      <c r="AY380" s="117" t="str">
        <f aca="false">IF(OR(ISBLANK($C380),$AT380&lt;&gt;TRUE()),"",IF(T380=Constants!$B$33,TRUE(),IF(T380=Constants!$B$34,FALSE(),IF(AND(ISNUMBER(X380),OR(ISBLANK(W380),W380=0)),TRUE(),IF(AND(ISBLANK(X380),ISNUMBER(W380),W380&lt;&gt;0),FALSE(),"")))))</f>
        <v/>
      </c>
      <c r="AZ380" s="117" t="str">
        <f aca="false">IF(OR(ISBLANK($C380),$AT380&lt;&gt;TRUE()),"",IF(ISBLANK(U380),Constants!$B$35,MAX(0,MIN(Constants!$B$31,U380))))</f>
        <v/>
      </c>
      <c r="BA380" s="117" t="str">
        <f aca="false">IF(OR(ISBLANK($C380),$AT380&lt;&gt;TRUE()),"",IF(ISBLANK(V380),Constants!$B$35,MAX(0,MIN(Constants!$B$32,V380))))</f>
        <v/>
      </c>
      <c r="BB380" s="117" t="str">
        <f aca="false">IF(ISBLANK($C380),"",COUNTA($Y380:$AG380)&gt;0)</f>
        <v/>
      </c>
      <c r="BC380" s="117" t="str">
        <f aca="false">IF(OR(ISBLANK($C380),$BB380&lt;&gt;TRUE()),"",IF(ISBLANK(Y380),Constants!$B$27,MAX(0,Y380)))</f>
        <v/>
      </c>
      <c r="BD380" s="117" t="str">
        <f aca="false">IF(OR(ISBLANK($C380),$BB380&lt;&gt;TRUE()),"",IF(ISBLANK(Z380),Constants!$B$28,MAX(0,Z380)))</f>
        <v/>
      </c>
      <c r="BE380" s="117" t="str">
        <f aca="false">IF(OR(ISBLANK($C380),$BB380&lt;&gt;TRUE()),"",IF(AB380=Constants!$B$7,TRUE(),IF(AB380=Constants!$B$8,FALSE(),TRUE())))</f>
        <v/>
      </c>
      <c r="BF380" s="117" t="str">
        <f aca="false">IF(OR(ISBLANK($C380),$BB380&lt;&gt;TRUE()),"",IF(AA380=Constants!$B$7,TRUE(),IF(AA380=Constants!$B$8,FALSE(),TRUE())))</f>
        <v/>
      </c>
      <c r="BG380" s="117" t="str">
        <f aca="false">IF(OR(ISBLANK($C380),$BB380&lt;&gt;TRUE()),"",IF(AC380=Constants!$B$33,TRUE(),IF(AC380=Constants!$B$34,FALSE(),IF(AND(ISNUMBER(AG380),OR(ISBLANK(AF380),AF380=0)),TRUE(),IF(AND(ISBLANK(AG380),ISNUMBER(AF380),AF380&lt;&gt;0),FALSE(),"")))))</f>
        <v/>
      </c>
      <c r="BH380" s="117" t="str">
        <f aca="false">IF(OR(ISBLANK($C380),$BB380&lt;&gt;TRUE()),"",IF(ISBLANK(AD380),Constants!$B$35,MAX(0,MIN(Constants!$B$31,AD380))))</f>
        <v/>
      </c>
      <c r="BI380" s="117" t="str">
        <f aca="false">IF(OR(ISBLANK($C380),$BB380&lt;&gt;TRUE()),"",IF(ISBLANK(AE380),Constants!$B$35,MAX(0,MIN(Constants!$B$32,AE380))))</f>
        <v/>
      </c>
      <c r="BJ380" s="118" t="str">
        <f aca="false">IF(ISBLANK($C380),
  "",
IF(AH380=Constants!$B$7,
  TRUE(),
IF(AH380=Constants!$B$8,
  FALSE(),
  FALSE()
)))</f>
        <v/>
      </c>
      <c r="BK380" s="117" t="str">
        <f aca="false">IF(ISBLANK($C380),"",IF($BJ380,Constants!$B$9,IF(COUNTA($E380:$AH380)=0,Constants!$B$10,IF(NOT($AK380),Constants!$B$11,IF(AND(NOT(ISNUMBER($BM380)),COUNTA($O380,$X380,$AG380)&gt;0),Constants!$B$13,Constants!$B$12)))))</f>
        <v/>
      </c>
      <c r="BL380" s="117" t="str">
        <f aca="false">IF(ISBLANK($C380),"",IF($BK380&lt;&gt;Constants!$B$12,$BK380,Constants!$B$4))</f>
        <v/>
      </c>
      <c r="BM380" s="116" t="str">
        <f aca="false">IF(OR(ISBLANK($D$8), NOT(ISNUMBER($D$8))), Constants!$B$17,$D$8)</f>
        <v>ERROR: Set Target Time in cell D8</v>
      </c>
      <c r="BN380" s="119" t="str">
        <f aca="false">IF(OR($BK380&lt;&gt;Constants!$B$12,$AL380&lt;&gt;TRUE()),"",IF(NOT($AO380),TRUE(),IF($AQ380="","",$AQ380)))</f>
        <v/>
      </c>
      <c r="BO380" s="120" t="n">
        <f aca="false">IF(BN380="",FALSE(),IF(NOT($AO380),TRUE(),IF($AQ380,ISNUMBER(O380),ISNUMBER(N380))))</f>
        <v>0</v>
      </c>
      <c r="BP380" s="121" t="str">
        <f aca="false">IF(BO380,IF($AJ380,1,Constants!$B$22)*POWER(Constants!$B$23,MAX($AM380,0))*POWER(Constants!$B$24,MAX($AN380,0)),"")</f>
        <v/>
      </c>
      <c r="BQ380" s="117" t="str">
        <f aca="false">IF(OR($BK380&lt;&gt;Constants!$B$12,NOT($BO380)),"",IF(NOT($AO380),0,Constants!$B$19*IF($AQ380,1,MAX(0,MIN(1,(Constants!$B$20-N380)/Constants!$B$20)))))</f>
        <v/>
      </c>
      <c r="BR380" s="117" t="str">
        <f aca="false">IF(BQ380="","",BQ380*IF($AP380,1,Constants!$B$25)*BP380)</f>
        <v/>
      </c>
      <c r="BS380" s="117" t="str">
        <f aca="false">IF(OR($BK380&lt;&gt;Constants!$B$12,NOT($BO380)),"",IF(NOT($AO380),0,IF(NOT($AQ380),0,MAX(0,Constants!$B$21*(1-ABS(O380-$BM380)/$BM380)))))</f>
        <v/>
      </c>
      <c r="BT380" s="117" t="str">
        <f aca="false">IF(BS380="","",BS380*BP380)</f>
        <v/>
      </c>
      <c r="BU380" s="117" t="str">
        <f aca="false">IF(OR($BK380&lt;&gt;Constants!$B$12,NOT($BO380)),"",IF(OR(NOT($AO380),NOT($AP380)),0,MIN(Constants!$B$18,(Constants!$B$29*$AR380+Constants!$B$30*$AS380)*IF($AQ380,1,MAX(0,MIN(1,(Constants!$B$20-N380)/Constants!$B$20))))))</f>
        <v/>
      </c>
      <c r="BV380" s="117" t="str">
        <f aca="false">IF(BU380="","",BU380*BP380)</f>
        <v/>
      </c>
      <c r="BW380" s="122" t="str">
        <f aca="false">IF(OR($BK380&lt;&gt;Constants!$B$12,NOT($BO380)),"",BR380+BT380+BV380)</f>
        <v/>
      </c>
      <c r="BX380" s="119" t="str">
        <f aca="false">IF(OR($BK380&lt;&gt;Constants!$B$12,$AT380&lt;&gt;TRUE()),"",IF(NOT($AW380),TRUE(),IF($AY380="","",$AY380)))</f>
        <v/>
      </c>
      <c r="BY380" s="120" t="n">
        <f aca="false">IF(BX380="",FALSE(),IF(NOT($AW380),TRUE(),IF($AY380,ISNUMBER(X380),ISNUMBER(W380))))</f>
        <v>0</v>
      </c>
      <c r="BZ380" s="121" t="str">
        <f aca="false">IF(BY380,IF($AJ380,1,Constants!$B$22)*POWER(Constants!$B$23,MAX($AU380,0))*POWER(Constants!$B$24,MAX($AV380,0)),"")</f>
        <v/>
      </c>
      <c r="CA380" s="117" t="str">
        <f aca="false">IF(OR($BK380&lt;&gt;Constants!$B$12,NOT($BY380)),"",IF(NOT($AW380),0,Constants!$B$19*IF($AY380,1,MAX(0,MIN(1,(Constants!$B$20-W380)/Constants!$B$20)))))</f>
        <v/>
      </c>
      <c r="CB380" s="117" t="str">
        <f aca="false">IF(CA380="","",CA380*IF($AX380,1,Constants!$B$25)*BZ380)</f>
        <v/>
      </c>
      <c r="CC380" s="117" t="str">
        <f aca="false">IF(OR($BK380&lt;&gt;Constants!$B$12,NOT($BY380)),"",IF(NOT($AW380),0,IF(NOT($AY380),0,MAX(0,Constants!$B$21*(1-ABS(X380-$BM380)/$BM380)))))</f>
        <v/>
      </c>
      <c r="CD380" s="117" t="str">
        <f aca="false">IF(CC380="","",CC380*BZ380)</f>
        <v/>
      </c>
      <c r="CE380" s="117" t="str">
        <f aca="false">IF(OR($BK380&lt;&gt;Constants!$B$12,NOT($BY380)),"",IF(OR(NOT($AW380),NOT($AX380)),0,MIN(Constants!$B$18,(Constants!$B$29*$AZ380+Constants!$B$30*$BA380)*IF($AY380,1,MAX(0,MIN(1,(Constants!$B$20-W380)/Constants!$B$20))))))</f>
        <v/>
      </c>
      <c r="CF380" s="117" t="str">
        <f aca="false">IF(CE380="","",CE380*BZ380)</f>
        <v/>
      </c>
      <c r="CG380" s="122" t="str">
        <f aca="false">IF(OR($BK380&lt;&gt;Constants!$B$12,NOT($BY380)),"",CB380+CD380+CF380)</f>
        <v/>
      </c>
      <c r="CH380" s="119" t="n">
        <f aca="false">IF(OR(BN380="",BX380=""),TRUE(),BN380&lt;&gt;BX380)</f>
        <v>1</v>
      </c>
      <c r="CI380" s="117" t="str">
        <f aca="false">IF(OR($BK380&lt;&gt;Constants!$B$12,$BB380&lt;&gt;TRUE(),NOT($CH380)),"",IF(NOT($BE380),TRUE(),IF($BG380="","",$BG380)))</f>
        <v/>
      </c>
      <c r="CJ380" s="120" t="n">
        <f aca="false">IF(CI380="",FALSE(),IF(NOT($BE380),TRUE(),IF($BG380,ISNUMBER(AG380),ISNUMBER(AF380))))</f>
        <v>0</v>
      </c>
      <c r="CK380" s="121" t="str">
        <f aca="false">IF(CJ380,IF($AJ380,1,Constants!$B$22)*POWER(Constants!$B$23,MAX($BC380,0))*POWER(Constants!$B$24,MAX($BD380,0)),"")</f>
        <v/>
      </c>
      <c r="CL380" s="117" t="str">
        <f aca="false">IF(OR($BK380&lt;&gt;Constants!$B$12,NOT($CJ380)),"",IF(NOT($BE380),0,Constants!$B$19*IF($BG380,1,MAX(0,MIN(1,(Constants!$B$20-AF380)/Constants!$B$20)))))</f>
        <v/>
      </c>
      <c r="CM380" s="117" t="str">
        <f aca="false">IF(CL380="","",CL380*IF($BF380,1,Constants!$B$25)*CK380)</f>
        <v/>
      </c>
      <c r="CN380" s="117" t="str">
        <f aca="false">IF(OR($BK380&lt;&gt;Constants!$B$12,NOT($CJ380)),"",IF(NOT($BE380),0,IF(NOT($BG380),0,MAX(0,Constants!$B$21*(1-ABS(AG380-$BM380)/$BM380)))))</f>
        <v/>
      </c>
      <c r="CO380" s="117" t="str">
        <f aca="false">IF(CN380="","",CN380*CK380)</f>
        <v/>
      </c>
      <c r="CP380" s="117" t="str">
        <f aca="false">IF(OR($BK380&lt;&gt;Constants!$B$12,NOT($CJ380)),"",IF(OR(NOT($BE380),NOT($BF380)),0,MIN(Constants!$B$18,(Constants!$B$29*$BH380+Constants!$B$30*$BI380)*IF($BG380,1,MAX(0,MIN(1,(Constants!$B$20-AF380)/Constants!$B$20))))))</f>
        <v/>
      </c>
      <c r="CQ380" s="117" t="str">
        <f aca="false">IF(CP380="","",CP380*CK380)</f>
        <v/>
      </c>
      <c r="CR380" s="122" t="str">
        <f aca="false">IF(OR($BK380&lt;&gt;Constants!$B$12,NOT($CJ380)),"",CM380+CO380+CQ380)</f>
        <v/>
      </c>
      <c r="CS380" s="116" t="str">
        <f aca="false">IF(OR($BK380&lt;&gt;Constants!$B$12,ISBLANK($C380)),"",BW380)</f>
        <v/>
      </c>
      <c r="CT380" s="117" t="str">
        <f aca="false">IF(OR($BK380&lt;&gt;Constants!$B$12,ISBLANK($C380)),"",CG380)</f>
        <v/>
      </c>
      <c r="CU380" s="118" t="str">
        <f aca="false">IF(OR($BK380&lt;&gt;Constants!$B$12,ISBLANK($C380)),"",CR380)</f>
        <v/>
      </c>
      <c r="CV380" s="117" t="str">
        <f aca="false">IF(OR($BK380&lt;&gt;Constants!$B$12,ISBLANK($C380)),"",IF(COUNT(CS380:CU380)=0,0,MAX(CS380:CU380)))</f>
        <v/>
      </c>
      <c r="CW380" s="117" t="str">
        <f aca="false">IF($BK380&lt;&gt;Constants!$B$12,"",CV380)</f>
        <v/>
      </c>
      <c r="CX380" s="117" t="str">
        <f aca="false">IF(ISNUMBER(CW380), RANK(CW380,$CW$11:$CW$510), "")</f>
        <v/>
      </c>
      <c r="CY380" s="116" t="str">
        <f aca="false">IF(OR($BK380&lt;&gt;Constants!$B$12,ISBLANK($C380)),"",MAX(BT380,CD380,CO380))</f>
        <v/>
      </c>
      <c r="CZ380" s="117" t="str">
        <f aca="false">IF(ISNUMBER(CY380), RANK(CY380,CY$11:CY$510), "")</f>
        <v/>
      </c>
      <c r="DA380" s="117" t="str">
        <f aca="false">IF(OR($BK380&lt;&gt;Constants!$B$12,ISBLANK($C380)),"",MAX(AM380,AU380,IF($CH380,BC380,0)))</f>
        <v/>
      </c>
      <c r="DB380" s="117" t="str">
        <f aca="false">IF(ISNUMBER(DA380), RANK(DA380,DA$11:DA$510,1), "")</f>
        <v/>
      </c>
      <c r="DC380" s="117" t="str">
        <f aca="false">IF(OR($BK380&lt;&gt;Constants!$B$12,ISBLANK($C380)),"",MAX(BV380,CF380,CQ380))</f>
        <v/>
      </c>
      <c r="DD380" s="117" t="str">
        <f aca="false">IF(ISNUMBER(DC380),RANK(DC380,DC$11:DC$510),"")</f>
        <v/>
      </c>
      <c r="DE380" s="123" t="str">
        <f aca="false">IFERROR(IF(OR($BK380&lt;&gt;Constants!$B$12, ISBLANK($C380)),"",LARGE(CS380:CU380,2)), 0)</f>
        <v/>
      </c>
      <c r="DF380" s="118" t="str">
        <f aca="false">IF(ISNUMBER(DE380), RANK(DE380,DE$11:DE$510), "")</f>
        <v/>
      </c>
      <c r="DG380" s="117" t="str">
        <f aca="false">IF(ISBLANK($C380),"",IF(BK380=Constants!$B$12,RANK($CX380, $CX$11:$CX$510, 1)+
SUMPRODUCT(--($CX$11:$CX$510=$CX380),--($CZ380&gt;$CZ$11:$CZ$510))+
SUMPRODUCT(--($CX$11:$CX$510=$CX380),--($CZ380=$CZ$11:$CZ$510),--($DB380&gt;$DB$11:$DB$510))+
SUMPRODUCT(--($CX$11:$CX$510=$CX380),--($CZ380=$CZ$11:$CZ$510),--($DB380=$DB$11:$DB$510), --($DD380&gt;$DD$11:$DD$510))+
SUMPRODUCT(--($CX$11:$CX$510=$CX380),--($CZ380=$CZ$11:$CZ$510),--($DB380=$DB$11:$DB$510), --($DD380=$DD$11:$DD$510), --($DF380&gt;$DF$11:$DF$510))
,BK380)
)</f>
        <v/>
      </c>
      <c r="DH380" s="117" t="str">
        <f aca="false">IF(ISBLANK(C380),"",IF(BK380&lt;&gt;Constants!$B$12, BK380, CX380-DG380))</f>
        <v/>
      </c>
      <c r="DI380" s="118"/>
      <c r="DJ380" s="124"/>
      <c r="DK380" s="125" t="str">
        <f aca="false">IF(ISBLANK($C380),"",IF($BK380=Constants!$B$13,$BM380,""))</f>
        <v/>
      </c>
      <c r="DL380" s="124" t="str">
        <f aca="false">IF(ISBLANK($C380),"",IF($BK380&lt;&gt;Constants!$B$12,"",IF(COUNT($CS380:$CU380)=0,"",MATCH($CV380,$CS380:$CU380,0))))</f>
        <v/>
      </c>
      <c r="DM380" s="126" t="str">
        <f aca="false">IF(ISNUMBER($DL380),CHOOSE($DL380,$BR380,$CB380,$CM380),"")</f>
        <v/>
      </c>
      <c r="DN380" s="126" t="str">
        <f aca="false">IF(ISNUMBER($DL380),CHOOSE($DL380,$BT380,$CD380,$CO380),"")</f>
        <v/>
      </c>
      <c r="DO380" s="126" t="str">
        <f aca="false">IF(ISNUMBER($DL380),CHOOSE($DL380,$BV380,$CF380,$CQ380),"")</f>
        <v/>
      </c>
      <c r="DP380" s="127" t="str">
        <f aca="false">IF(ISBLANK(C380),"",IF(BK380&lt;&gt;Constants!$B$12, BK380 ,CW380))</f>
        <v/>
      </c>
      <c r="DQ380" s="128" t="str">
        <f aca="false">IF(ISBLANK($C380),"",IF($BK380&lt;&gt;Constants!$B$12,$BK380,$BL380))</f>
        <v/>
      </c>
      <c r="DR380" s="128" t="str">
        <f aca="false">IF(ISBLANK(C380),"",DH380)</f>
        <v/>
      </c>
      <c r="DS380" s="128" t="str">
        <f aca="false">IF(ISBLANK(C380),"",DG380)</f>
        <v/>
      </c>
      <c r="DT380" s="129" t="str">
        <f aca="false">IF(ISBLANK(C380),
  "",
IF(DS380=Constants!$B$9,COUNTA($C$11:$C510)+2,IF(DS380=Constants!$B$10,COUNTA($C$11:$C510)+1,IF(DS380=Constants!$B$11,COUNTA($C$11:$C510),DS380))))</f>
        <v/>
      </c>
      <c r="DU380" s="3"/>
      <c r="DV380" s="130" t="n">
        <f aca="false">IF(OR(ISNUMBER(DS380),DS380="DQ",DS380="P",DS380="NS"),
    1,
    0
)</f>
        <v>0</v>
      </c>
      <c r="DW380" s="130" t="n">
        <v>370</v>
      </c>
      <c r="DX380" s="130" t="str">
        <f aca="false">IF(ISBLANK($C380),"",IF(ISNUMBER(DT380),DT380+ROW($B380)/1000,""))</f>
        <v/>
      </c>
      <c r="DY380" s="130" t="str">
        <f aca="false">IF(ISNUMBER(DX380), RANK(DX380,DX$11:DX$510,1), "")</f>
        <v/>
      </c>
      <c r="DZ380" s="130" t="str">
        <f aca="false">IF(ISBLANK($C380),
    "",
    $B380
)</f>
        <v/>
      </c>
      <c r="EA380" s="130" t="str">
        <f aca="false">IF(ISBLANK($C380),
    "",
    $C380
)</f>
        <v/>
      </c>
      <c r="EB380" s="130" t="str">
        <f aca="false">IF(ISBLANK($C380),
    "",
    $D380
)</f>
        <v/>
      </c>
      <c r="EC380" s="130" t="str">
        <f aca="false">IF(ISBLANK($C380),"",$DQ380)</f>
        <v/>
      </c>
      <c r="ED380" s="131" t="str">
        <f aca="false">DP380</f>
        <v/>
      </c>
      <c r="EE380" s="130" t="str">
        <f aca="false">IF(ISBLANK($C380),
    "",
    DS380
)</f>
        <v/>
      </c>
      <c r="EF380" s="132" t="str">
        <f aca="false">IF(DW380&gt;DV$10,
    "",
    VLOOKUP(DW380,DY$11:EE878,7,FALSE())
)</f>
        <v/>
      </c>
      <c r="EG380" s="133" t="str">
        <f aca="false">IF(DW380&gt;DV$10,
    "",
    VLOOKUP(DW380,DY$11:EE878,2,FALSE())
)</f>
        <v/>
      </c>
      <c r="EH380" s="133" t="str">
        <f aca="false">IF(DW380&gt;DV$10,
    "",
    VLOOKUP(DW380,DY$11:EE878,3,FALSE())
)</f>
        <v/>
      </c>
      <c r="EI380" s="133" t="str">
        <f aca="false">IF(DW380&gt;DV$10,
    "",
    VLOOKUP(DW380,DY$11:EE878,4,FALSE())
)</f>
        <v/>
      </c>
      <c r="EJ380" s="134" t="str">
        <f aca="false">IF(DW380&gt;DV$10,
    "",
    VLOOKUP(DW380,DY$11:EE878,6,FALSE())
)</f>
        <v/>
      </c>
      <c r="EK380" s="59"/>
    </row>
    <row r="381" customFormat="false" ht="15.75" hidden="false" customHeight="false" outlineLevel="0" collapsed="false">
      <c r="A381" s="3"/>
      <c r="B381" s="153"/>
      <c r="C381" s="154"/>
      <c r="D381" s="135"/>
      <c r="E381" s="158"/>
      <c r="F381" s="137"/>
      <c r="G381" s="137"/>
      <c r="H381" s="138"/>
      <c r="I381" s="139"/>
      <c r="J381" s="140"/>
      <c r="K381" s="140"/>
      <c r="L381" s="140"/>
      <c r="M381" s="140"/>
      <c r="N381" s="141"/>
      <c r="O381" s="142"/>
      <c r="P381" s="137"/>
      <c r="Q381" s="138"/>
      <c r="R381" s="139"/>
      <c r="S381" s="140"/>
      <c r="T381" s="140"/>
      <c r="U381" s="140"/>
      <c r="V381" s="140"/>
      <c r="W381" s="141"/>
      <c r="X381" s="142"/>
      <c r="Y381" s="137"/>
      <c r="Z381" s="138"/>
      <c r="AA381" s="139"/>
      <c r="AB381" s="140"/>
      <c r="AC381" s="140"/>
      <c r="AD381" s="140"/>
      <c r="AE381" s="140"/>
      <c r="AF381" s="141"/>
      <c r="AG381" s="143"/>
      <c r="AH381" s="139"/>
      <c r="AI381" s="116"/>
      <c r="AJ381" s="116" t="str">
        <f aca="false">IF(ISBLANK($C381),
  "",
IF(E381=Constants!$B$7,
  TRUE(),
IF(E381=Constants!$B$8,
  FALSE(),
  TRUE()
)))</f>
        <v/>
      </c>
      <c r="AK381" s="117" t="str">
        <f aca="false">IF(ISBLANK($C381),"",IF(F381=Constants!$B$8,FALSE(),TRUE()))</f>
        <v/>
      </c>
      <c r="AL381" s="117" t="str">
        <f aca="false">IF(ISBLANK($C381),"",COUNTA($G381:$O381)&gt;0)</f>
        <v/>
      </c>
      <c r="AM381" s="117" t="str">
        <f aca="false">IF(OR(ISBLANK($C381),$AL381&lt;&gt;TRUE()),"",IF(ISBLANK(G381),Constants!$B$27,MAX(0,G381)))</f>
        <v/>
      </c>
      <c r="AN381" s="117" t="str">
        <f aca="false">IF(OR(ISBLANK($C381),$AL381&lt;&gt;TRUE()),"",IF(ISBLANK(H381),Constants!$B$28,MAX(0,H381)))</f>
        <v/>
      </c>
      <c r="AO381" s="117" t="str">
        <f aca="false">IF(OR(ISBLANK($C381),$AL381&lt;&gt;TRUE()),"",IF(J381=Constants!$B$7,TRUE(),IF(J381=Constants!$B$8,FALSE(),TRUE())))</f>
        <v/>
      </c>
      <c r="AP381" s="117" t="str">
        <f aca="false">IF(OR(ISBLANK($C381),$AL381&lt;&gt;TRUE()),"",IF(I381=Constants!$B$7,TRUE(),IF(I381=Constants!$B$8,FALSE(),TRUE())))</f>
        <v/>
      </c>
      <c r="AQ381" s="117" t="str">
        <f aca="false">IF(OR(ISBLANK($C381),$AL381&lt;&gt;TRUE()),"",IF(K381=Constants!$B$33,TRUE(),IF(K381=Constants!$B$34,FALSE(),IF(AND(ISNUMBER(O381),OR(ISBLANK(N381),N381=0)),TRUE(),IF(AND(ISBLANK(O381),ISNUMBER(N381),N381&lt;&gt;0),FALSE(),"")))))</f>
        <v/>
      </c>
      <c r="AR381" s="117" t="str">
        <f aca="false">IF(OR(ISBLANK($C381),$AL381&lt;&gt;TRUE()),"",IF(ISBLANK(L381),Constants!$B$35,MAX(0,MIN(Constants!$B$31,L381))))</f>
        <v/>
      </c>
      <c r="AS381" s="117" t="str">
        <f aca="false">IF(OR(ISBLANK($C381),$AL381&lt;&gt;TRUE()),"",IF(ISBLANK(M381),Constants!$B$35,MAX(0,MIN(Constants!$B$32,M381))))</f>
        <v/>
      </c>
      <c r="AT381" s="117" t="str">
        <f aca="false">IF(ISBLANK($C381),"",COUNTA($P381:$X381)&gt;0)</f>
        <v/>
      </c>
      <c r="AU381" s="117" t="str">
        <f aca="false">IF(OR(ISBLANK($C381),$AT381&lt;&gt;TRUE()),"",IF(ISBLANK(P381),Constants!$B$27,MAX(0,P381)))</f>
        <v/>
      </c>
      <c r="AV381" s="117" t="str">
        <f aca="false">IF(OR(ISBLANK($C381),$AT381&lt;&gt;TRUE()),"",IF(ISBLANK(Q381),Constants!$B$28,MAX(0,Q381)))</f>
        <v/>
      </c>
      <c r="AW381" s="117" t="str">
        <f aca="false">IF(OR(ISBLANK($C381),$AT381&lt;&gt;TRUE()),"",IF(S381=Constants!$B$7,TRUE(),IF(S381=Constants!$B$8,FALSE(),TRUE())))</f>
        <v/>
      </c>
      <c r="AX381" s="117" t="str">
        <f aca="false">IF(OR(ISBLANK($C381),$AT381&lt;&gt;TRUE()),"",IF(R381=Constants!$B$7,TRUE(),IF(R381=Constants!$B$8,FALSE(),TRUE())))</f>
        <v/>
      </c>
      <c r="AY381" s="117" t="str">
        <f aca="false">IF(OR(ISBLANK($C381),$AT381&lt;&gt;TRUE()),"",IF(T381=Constants!$B$33,TRUE(),IF(T381=Constants!$B$34,FALSE(),IF(AND(ISNUMBER(X381),OR(ISBLANK(W381),W381=0)),TRUE(),IF(AND(ISBLANK(X381),ISNUMBER(W381),W381&lt;&gt;0),FALSE(),"")))))</f>
        <v/>
      </c>
      <c r="AZ381" s="117" t="str">
        <f aca="false">IF(OR(ISBLANK($C381),$AT381&lt;&gt;TRUE()),"",IF(ISBLANK(U381),Constants!$B$35,MAX(0,MIN(Constants!$B$31,U381))))</f>
        <v/>
      </c>
      <c r="BA381" s="117" t="str">
        <f aca="false">IF(OR(ISBLANK($C381),$AT381&lt;&gt;TRUE()),"",IF(ISBLANK(V381),Constants!$B$35,MAX(0,MIN(Constants!$B$32,V381))))</f>
        <v/>
      </c>
      <c r="BB381" s="117" t="str">
        <f aca="false">IF(ISBLANK($C381),"",COUNTA($Y381:$AG381)&gt;0)</f>
        <v/>
      </c>
      <c r="BC381" s="117" t="str">
        <f aca="false">IF(OR(ISBLANK($C381),$BB381&lt;&gt;TRUE()),"",IF(ISBLANK(Y381),Constants!$B$27,MAX(0,Y381)))</f>
        <v/>
      </c>
      <c r="BD381" s="117" t="str">
        <f aca="false">IF(OR(ISBLANK($C381),$BB381&lt;&gt;TRUE()),"",IF(ISBLANK(Z381),Constants!$B$28,MAX(0,Z381)))</f>
        <v/>
      </c>
      <c r="BE381" s="117" t="str">
        <f aca="false">IF(OR(ISBLANK($C381),$BB381&lt;&gt;TRUE()),"",IF(AB381=Constants!$B$7,TRUE(),IF(AB381=Constants!$B$8,FALSE(),TRUE())))</f>
        <v/>
      </c>
      <c r="BF381" s="117" t="str">
        <f aca="false">IF(OR(ISBLANK($C381),$BB381&lt;&gt;TRUE()),"",IF(AA381=Constants!$B$7,TRUE(),IF(AA381=Constants!$B$8,FALSE(),TRUE())))</f>
        <v/>
      </c>
      <c r="BG381" s="117" t="str">
        <f aca="false">IF(OR(ISBLANK($C381),$BB381&lt;&gt;TRUE()),"",IF(AC381=Constants!$B$33,TRUE(),IF(AC381=Constants!$B$34,FALSE(),IF(AND(ISNUMBER(AG381),OR(ISBLANK(AF381),AF381=0)),TRUE(),IF(AND(ISBLANK(AG381),ISNUMBER(AF381),AF381&lt;&gt;0),FALSE(),"")))))</f>
        <v/>
      </c>
      <c r="BH381" s="117" t="str">
        <f aca="false">IF(OR(ISBLANK($C381),$BB381&lt;&gt;TRUE()),"",IF(ISBLANK(AD381),Constants!$B$35,MAX(0,MIN(Constants!$B$31,AD381))))</f>
        <v/>
      </c>
      <c r="BI381" s="117" t="str">
        <f aca="false">IF(OR(ISBLANK($C381),$BB381&lt;&gt;TRUE()),"",IF(ISBLANK(AE381),Constants!$B$35,MAX(0,MIN(Constants!$B$32,AE381))))</f>
        <v/>
      </c>
      <c r="BJ381" s="118" t="str">
        <f aca="false">IF(ISBLANK($C381),
  "",
IF(AH381=Constants!$B$7,
  TRUE(),
IF(AH381=Constants!$B$8,
  FALSE(),
  FALSE()
)))</f>
        <v/>
      </c>
      <c r="BK381" s="117" t="str">
        <f aca="false">IF(ISBLANK($C381),"",IF($BJ381,Constants!$B$9,IF(COUNTA($E381:$AH381)=0,Constants!$B$10,IF(NOT($AK381),Constants!$B$11,IF(AND(NOT(ISNUMBER($BM381)),COUNTA($O381,$X381,$AG381)&gt;0),Constants!$B$13,Constants!$B$12)))))</f>
        <v/>
      </c>
      <c r="BL381" s="117" t="str">
        <f aca="false">IF(ISBLANK($C381),"",IF($BK381&lt;&gt;Constants!$B$12,$BK381,Constants!$B$4))</f>
        <v/>
      </c>
      <c r="BM381" s="116" t="str">
        <f aca="false">IF(OR(ISBLANK($D$8), NOT(ISNUMBER($D$8))), Constants!$B$17,$D$8)</f>
        <v>ERROR: Set Target Time in cell D8</v>
      </c>
      <c r="BN381" s="119" t="str">
        <f aca="false">IF(OR($BK381&lt;&gt;Constants!$B$12,$AL381&lt;&gt;TRUE()),"",IF(NOT($AO381),TRUE(),IF($AQ381="","",$AQ381)))</f>
        <v/>
      </c>
      <c r="BO381" s="120" t="n">
        <f aca="false">IF(BN381="",FALSE(),IF(NOT($AO381),TRUE(),IF($AQ381,ISNUMBER(O381),ISNUMBER(N381))))</f>
        <v>0</v>
      </c>
      <c r="BP381" s="121" t="str">
        <f aca="false">IF(BO381,IF($AJ381,1,Constants!$B$22)*POWER(Constants!$B$23,MAX($AM381,0))*POWER(Constants!$B$24,MAX($AN381,0)),"")</f>
        <v/>
      </c>
      <c r="BQ381" s="117" t="str">
        <f aca="false">IF(OR($BK381&lt;&gt;Constants!$B$12,NOT($BO381)),"",IF(NOT($AO381),0,Constants!$B$19*IF($AQ381,1,MAX(0,MIN(1,(Constants!$B$20-N381)/Constants!$B$20)))))</f>
        <v/>
      </c>
      <c r="BR381" s="117" t="str">
        <f aca="false">IF(BQ381="","",BQ381*IF($AP381,1,Constants!$B$25)*BP381)</f>
        <v/>
      </c>
      <c r="BS381" s="117" t="str">
        <f aca="false">IF(OR($BK381&lt;&gt;Constants!$B$12,NOT($BO381)),"",IF(NOT($AO381),0,IF(NOT($AQ381),0,MAX(0,Constants!$B$21*(1-ABS(O381-$BM381)/$BM381)))))</f>
        <v/>
      </c>
      <c r="BT381" s="117" t="str">
        <f aca="false">IF(BS381="","",BS381*BP381)</f>
        <v/>
      </c>
      <c r="BU381" s="117" t="str">
        <f aca="false">IF(OR($BK381&lt;&gt;Constants!$B$12,NOT($BO381)),"",IF(OR(NOT($AO381),NOT($AP381)),0,MIN(Constants!$B$18,(Constants!$B$29*$AR381+Constants!$B$30*$AS381)*IF($AQ381,1,MAX(0,MIN(1,(Constants!$B$20-N381)/Constants!$B$20))))))</f>
        <v/>
      </c>
      <c r="BV381" s="117" t="str">
        <f aca="false">IF(BU381="","",BU381*BP381)</f>
        <v/>
      </c>
      <c r="BW381" s="122" t="str">
        <f aca="false">IF(OR($BK381&lt;&gt;Constants!$B$12,NOT($BO381)),"",BR381+BT381+BV381)</f>
        <v/>
      </c>
      <c r="BX381" s="119" t="str">
        <f aca="false">IF(OR($BK381&lt;&gt;Constants!$B$12,$AT381&lt;&gt;TRUE()),"",IF(NOT($AW381),TRUE(),IF($AY381="","",$AY381)))</f>
        <v/>
      </c>
      <c r="BY381" s="120" t="n">
        <f aca="false">IF(BX381="",FALSE(),IF(NOT($AW381),TRUE(),IF($AY381,ISNUMBER(X381),ISNUMBER(W381))))</f>
        <v>0</v>
      </c>
      <c r="BZ381" s="121" t="str">
        <f aca="false">IF(BY381,IF($AJ381,1,Constants!$B$22)*POWER(Constants!$B$23,MAX($AU381,0))*POWER(Constants!$B$24,MAX($AV381,0)),"")</f>
        <v/>
      </c>
      <c r="CA381" s="117" t="str">
        <f aca="false">IF(OR($BK381&lt;&gt;Constants!$B$12,NOT($BY381)),"",IF(NOT($AW381),0,Constants!$B$19*IF($AY381,1,MAX(0,MIN(1,(Constants!$B$20-W381)/Constants!$B$20)))))</f>
        <v/>
      </c>
      <c r="CB381" s="117" t="str">
        <f aca="false">IF(CA381="","",CA381*IF($AX381,1,Constants!$B$25)*BZ381)</f>
        <v/>
      </c>
      <c r="CC381" s="117" t="str">
        <f aca="false">IF(OR($BK381&lt;&gt;Constants!$B$12,NOT($BY381)),"",IF(NOT($AW381),0,IF(NOT($AY381),0,MAX(0,Constants!$B$21*(1-ABS(X381-$BM381)/$BM381)))))</f>
        <v/>
      </c>
      <c r="CD381" s="117" t="str">
        <f aca="false">IF(CC381="","",CC381*BZ381)</f>
        <v/>
      </c>
      <c r="CE381" s="117" t="str">
        <f aca="false">IF(OR($BK381&lt;&gt;Constants!$B$12,NOT($BY381)),"",IF(OR(NOT($AW381),NOT($AX381)),0,MIN(Constants!$B$18,(Constants!$B$29*$AZ381+Constants!$B$30*$BA381)*IF($AY381,1,MAX(0,MIN(1,(Constants!$B$20-W381)/Constants!$B$20))))))</f>
        <v/>
      </c>
      <c r="CF381" s="117" t="str">
        <f aca="false">IF(CE381="","",CE381*BZ381)</f>
        <v/>
      </c>
      <c r="CG381" s="122" t="str">
        <f aca="false">IF(OR($BK381&lt;&gt;Constants!$B$12,NOT($BY381)),"",CB381+CD381+CF381)</f>
        <v/>
      </c>
      <c r="CH381" s="119" t="n">
        <f aca="false">IF(OR(BN381="",BX381=""),TRUE(),BN381&lt;&gt;BX381)</f>
        <v>1</v>
      </c>
      <c r="CI381" s="117" t="str">
        <f aca="false">IF(OR($BK381&lt;&gt;Constants!$B$12,$BB381&lt;&gt;TRUE(),NOT($CH381)),"",IF(NOT($BE381),TRUE(),IF($BG381="","",$BG381)))</f>
        <v/>
      </c>
      <c r="CJ381" s="120" t="n">
        <f aca="false">IF(CI381="",FALSE(),IF(NOT($BE381),TRUE(),IF($BG381,ISNUMBER(AG381),ISNUMBER(AF381))))</f>
        <v>0</v>
      </c>
      <c r="CK381" s="121" t="str">
        <f aca="false">IF(CJ381,IF($AJ381,1,Constants!$B$22)*POWER(Constants!$B$23,MAX($BC381,0))*POWER(Constants!$B$24,MAX($BD381,0)),"")</f>
        <v/>
      </c>
      <c r="CL381" s="117" t="str">
        <f aca="false">IF(OR($BK381&lt;&gt;Constants!$B$12,NOT($CJ381)),"",IF(NOT($BE381),0,Constants!$B$19*IF($BG381,1,MAX(0,MIN(1,(Constants!$B$20-AF381)/Constants!$B$20)))))</f>
        <v/>
      </c>
      <c r="CM381" s="117" t="str">
        <f aca="false">IF(CL381="","",CL381*IF($BF381,1,Constants!$B$25)*CK381)</f>
        <v/>
      </c>
      <c r="CN381" s="117" t="str">
        <f aca="false">IF(OR($BK381&lt;&gt;Constants!$B$12,NOT($CJ381)),"",IF(NOT($BE381),0,IF(NOT($BG381),0,MAX(0,Constants!$B$21*(1-ABS(AG381-$BM381)/$BM381)))))</f>
        <v/>
      </c>
      <c r="CO381" s="117" t="str">
        <f aca="false">IF(CN381="","",CN381*CK381)</f>
        <v/>
      </c>
      <c r="CP381" s="117" t="str">
        <f aca="false">IF(OR($BK381&lt;&gt;Constants!$B$12,NOT($CJ381)),"",IF(OR(NOT($BE381),NOT($BF381)),0,MIN(Constants!$B$18,(Constants!$B$29*$BH381+Constants!$B$30*$BI381)*IF($BG381,1,MAX(0,MIN(1,(Constants!$B$20-AF381)/Constants!$B$20))))))</f>
        <v/>
      </c>
      <c r="CQ381" s="117" t="str">
        <f aca="false">IF(CP381="","",CP381*CK381)</f>
        <v/>
      </c>
      <c r="CR381" s="122" t="str">
        <f aca="false">IF(OR($BK381&lt;&gt;Constants!$B$12,NOT($CJ381)),"",CM381+CO381+CQ381)</f>
        <v/>
      </c>
      <c r="CS381" s="116" t="str">
        <f aca="false">IF(OR($BK381&lt;&gt;Constants!$B$12,ISBLANK($C381)),"",BW381)</f>
        <v/>
      </c>
      <c r="CT381" s="117" t="str">
        <f aca="false">IF(OR($BK381&lt;&gt;Constants!$B$12,ISBLANK($C381)),"",CG381)</f>
        <v/>
      </c>
      <c r="CU381" s="118" t="str">
        <f aca="false">IF(OR($BK381&lt;&gt;Constants!$B$12,ISBLANK($C381)),"",CR381)</f>
        <v/>
      </c>
      <c r="CV381" s="117" t="str">
        <f aca="false">IF(OR($BK381&lt;&gt;Constants!$B$12,ISBLANK($C381)),"",IF(COUNT(CS381:CU381)=0,0,MAX(CS381:CU381)))</f>
        <v/>
      </c>
      <c r="CW381" s="117" t="str">
        <f aca="false">IF($BK381&lt;&gt;Constants!$B$12,"",CV381)</f>
        <v/>
      </c>
      <c r="CX381" s="117" t="str">
        <f aca="false">IF(ISNUMBER(CW381), RANK(CW381,$CW$11:$CW$510), "")</f>
        <v/>
      </c>
      <c r="CY381" s="116" t="str">
        <f aca="false">IF(OR($BK381&lt;&gt;Constants!$B$12,ISBLANK($C381)),"",MAX(BT381,CD381,CO381))</f>
        <v/>
      </c>
      <c r="CZ381" s="117" t="str">
        <f aca="false">IF(ISNUMBER(CY381), RANK(CY381,CY$11:CY$510), "")</f>
        <v/>
      </c>
      <c r="DA381" s="117" t="str">
        <f aca="false">IF(OR($BK381&lt;&gt;Constants!$B$12,ISBLANK($C381)),"",MAX(AM381,AU381,IF($CH381,BC381,0)))</f>
        <v/>
      </c>
      <c r="DB381" s="117" t="str">
        <f aca="false">IF(ISNUMBER(DA381), RANK(DA381,DA$11:DA$510,1), "")</f>
        <v/>
      </c>
      <c r="DC381" s="117" t="str">
        <f aca="false">IF(OR($BK381&lt;&gt;Constants!$B$12,ISBLANK($C381)),"",MAX(BV381,CF381,CQ381))</f>
        <v/>
      </c>
      <c r="DD381" s="117" t="str">
        <f aca="false">IF(ISNUMBER(DC381),RANK(DC381,DC$11:DC$510),"")</f>
        <v/>
      </c>
      <c r="DE381" s="123" t="str">
        <f aca="false">IFERROR(IF(OR($BK381&lt;&gt;Constants!$B$12, ISBLANK($C381)),"",LARGE(CS381:CU381,2)), 0)</f>
        <v/>
      </c>
      <c r="DF381" s="118" t="str">
        <f aca="false">IF(ISNUMBER(DE381), RANK(DE381,DE$11:DE$510), "")</f>
        <v/>
      </c>
      <c r="DG381" s="117" t="str">
        <f aca="false">IF(ISBLANK($C381),"",IF(BK381=Constants!$B$12,RANK($CX381, $CX$11:$CX$510, 1)+
SUMPRODUCT(--($CX$11:$CX$510=$CX381),--($CZ381&gt;$CZ$11:$CZ$510))+
SUMPRODUCT(--($CX$11:$CX$510=$CX381),--($CZ381=$CZ$11:$CZ$510),--($DB381&gt;$DB$11:$DB$510))+
SUMPRODUCT(--($CX$11:$CX$510=$CX381),--($CZ381=$CZ$11:$CZ$510),--($DB381=$DB$11:$DB$510), --($DD381&gt;$DD$11:$DD$510))+
SUMPRODUCT(--($CX$11:$CX$510=$CX381),--($CZ381=$CZ$11:$CZ$510),--($DB381=$DB$11:$DB$510), --($DD381=$DD$11:$DD$510), --($DF381&gt;$DF$11:$DF$510))
,BK381)
)</f>
        <v/>
      </c>
      <c r="DH381" s="117" t="str">
        <f aca="false">IF(ISBLANK(C381),"",IF(BK381&lt;&gt;Constants!$B$12, BK381, CX381-DG381))</f>
        <v/>
      </c>
      <c r="DI381" s="118"/>
      <c r="DJ381" s="124"/>
      <c r="DK381" s="125" t="str">
        <f aca="false">IF(ISBLANK($C381),"",IF($BK381=Constants!$B$13,$BM381,""))</f>
        <v/>
      </c>
      <c r="DL381" s="124" t="str">
        <f aca="false">IF(ISBLANK($C381),"",IF($BK381&lt;&gt;Constants!$B$12,"",IF(COUNT($CS381:$CU381)=0,"",MATCH($CV381,$CS381:$CU381,0))))</f>
        <v/>
      </c>
      <c r="DM381" s="126" t="str">
        <f aca="false">IF(ISNUMBER($DL381),CHOOSE($DL381,$BR381,$CB381,$CM381),"")</f>
        <v/>
      </c>
      <c r="DN381" s="126" t="str">
        <f aca="false">IF(ISNUMBER($DL381),CHOOSE($DL381,$BT381,$CD381,$CO381),"")</f>
        <v/>
      </c>
      <c r="DO381" s="126" t="str">
        <f aca="false">IF(ISNUMBER($DL381),CHOOSE($DL381,$BV381,$CF381,$CQ381),"")</f>
        <v/>
      </c>
      <c r="DP381" s="127" t="str">
        <f aca="false">IF(ISBLANK(C381),"",IF(BK381&lt;&gt;Constants!$B$12, BK381 ,CW381))</f>
        <v/>
      </c>
      <c r="DQ381" s="128" t="str">
        <f aca="false">IF(ISBLANK($C381),"",IF($BK381&lt;&gt;Constants!$B$12,$BK381,$BL381))</f>
        <v/>
      </c>
      <c r="DR381" s="128" t="str">
        <f aca="false">IF(ISBLANK(C381),"",DH381)</f>
        <v/>
      </c>
      <c r="DS381" s="128" t="str">
        <f aca="false">IF(ISBLANK(C381),"",DG381)</f>
        <v/>
      </c>
      <c r="DT381" s="129" t="str">
        <f aca="false">IF(ISBLANK(C381),
  "",
IF(DS381=Constants!$B$9,COUNTA($C$11:$C510)+2,IF(DS381=Constants!$B$10,COUNTA($C$11:$C510)+1,IF(DS381=Constants!$B$11,COUNTA($C$11:$C510),DS381))))</f>
        <v/>
      </c>
      <c r="DU381" s="3"/>
      <c r="DV381" s="130" t="n">
        <f aca="false">IF(OR(ISNUMBER(DS381),DS381="DQ",DS381="P",DS381="NS"),
    1,
    0
)</f>
        <v>0</v>
      </c>
      <c r="DW381" s="130" t="n">
        <v>371</v>
      </c>
      <c r="DX381" s="130" t="str">
        <f aca="false">IF(ISBLANK($C381),"",IF(ISNUMBER(DT381),DT381+ROW($B381)/1000,""))</f>
        <v/>
      </c>
      <c r="DY381" s="130" t="str">
        <f aca="false">IF(ISNUMBER(DX381), RANK(DX381,DX$11:DX$510,1), "")</f>
        <v/>
      </c>
      <c r="DZ381" s="130" t="str">
        <f aca="false">IF(ISBLANK($C381),
    "",
    $B381
)</f>
        <v/>
      </c>
      <c r="EA381" s="130" t="str">
        <f aca="false">IF(ISBLANK($C381),
    "",
    $C381
)</f>
        <v/>
      </c>
      <c r="EB381" s="130" t="str">
        <f aca="false">IF(ISBLANK($C381),
    "",
    $D381
)</f>
        <v/>
      </c>
      <c r="EC381" s="130" t="str">
        <f aca="false">IF(ISBLANK($C381),"",$DQ381)</f>
        <v/>
      </c>
      <c r="ED381" s="131" t="str">
        <f aca="false">DP381</f>
        <v/>
      </c>
      <c r="EE381" s="130" t="str">
        <f aca="false">IF(ISBLANK($C381),
    "",
    DS381
)</f>
        <v/>
      </c>
      <c r="EF381" s="132" t="str">
        <f aca="false">IF(DW381&gt;DV$10,
    "",
    VLOOKUP(DW381,DY$11:EE879,7,FALSE())
)</f>
        <v/>
      </c>
      <c r="EG381" s="133" t="str">
        <f aca="false">IF(DW381&gt;DV$10,
    "",
    VLOOKUP(DW381,DY$11:EE879,2,FALSE())
)</f>
        <v/>
      </c>
      <c r="EH381" s="133" t="str">
        <f aca="false">IF(DW381&gt;DV$10,
    "",
    VLOOKUP(DW381,DY$11:EE879,3,FALSE())
)</f>
        <v/>
      </c>
      <c r="EI381" s="133" t="str">
        <f aca="false">IF(DW381&gt;DV$10,
    "",
    VLOOKUP(DW381,DY$11:EE879,4,FALSE())
)</f>
        <v/>
      </c>
      <c r="EJ381" s="134" t="str">
        <f aca="false">IF(DW381&gt;DV$10,
    "",
    VLOOKUP(DW381,DY$11:EE879,6,FALSE())
)</f>
        <v/>
      </c>
      <c r="EK381" s="59"/>
    </row>
    <row r="382" customFormat="false" ht="15.75" hidden="false" customHeight="false" outlineLevel="0" collapsed="false">
      <c r="A382" s="3"/>
      <c r="B382" s="153"/>
      <c r="C382" s="154"/>
      <c r="D382" s="135"/>
      <c r="E382" s="158"/>
      <c r="F382" s="137"/>
      <c r="G382" s="137"/>
      <c r="H382" s="138"/>
      <c r="I382" s="139"/>
      <c r="J382" s="140"/>
      <c r="K382" s="140"/>
      <c r="L382" s="140"/>
      <c r="M382" s="140"/>
      <c r="N382" s="141"/>
      <c r="O382" s="142"/>
      <c r="P382" s="137"/>
      <c r="Q382" s="138"/>
      <c r="R382" s="139"/>
      <c r="S382" s="140"/>
      <c r="T382" s="140"/>
      <c r="U382" s="140"/>
      <c r="V382" s="140"/>
      <c r="W382" s="141"/>
      <c r="X382" s="142"/>
      <c r="Y382" s="137"/>
      <c r="Z382" s="138"/>
      <c r="AA382" s="139"/>
      <c r="AB382" s="140"/>
      <c r="AC382" s="140"/>
      <c r="AD382" s="140"/>
      <c r="AE382" s="140"/>
      <c r="AF382" s="141"/>
      <c r="AG382" s="143"/>
      <c r="AH382" s="139"/>
      <c r="AI382" s="116"/>
      <c r="AJ382" s="116" t="str">
        <f aca="false">IF(ISBLANK($C382),
  "",
IF(E382=Constants!$B$7,
  TRUE(),
IF(E382=Constants!$B$8,
  FALSE(),
  TRUE()
)))</f>
        <v/>
      </c>
      <c r="AK382" s="117" t="str">
        <f aca="false">IF(ISBLANK($C382),"",IF(F382=Constants!$B$8,FALSE(),TRUE()))</f>
        <v/>
      </c>
      <c r="AL382" s="117" t="str">
        <f aca="false">IF(ISBLANK($C382),"",COUNTA($G382:$O382)&gt;0)</f>
        <v/>
      </c>
      <c r="AM382" s="117" t="str">
        <f aca="false">IF(OR(ISBLANK($C382),$AL382&lt;&gt;TRUE()),"",IF(ISBLANK(G382),Constants!$B$27,MAX(0,G382)))</f>
        <v/>
      </c>
      <c r="AN382" s="117" t="str">
        <f aca="false">IF(OR(ISBLANK($C382),$AL382&lt;&gt;TRUE()),"",IF(ISBLANK(H382),Constants!$B$28,MAX(0,H382)))</f>
        <v/>
      </c>
      <c r="AO382" s="117" t="str">
        <f aca="false">IF(OR(ISBLANK($C382),$AL382&lt;&gt;TRUE()),"",IF(J382=Constants!$B$7,TRUE(),IF(J382=Constants!$B$8,FALSE(),TRUE())))</f>
        <v/>
      </c>
      <c r="AP382" s="117" t="str">
        <f aca="false">IF(OR(ISBLANK($C382),$AL382&lt;&gt;TRUE()),"",IF(I382=Constants!$B$7,TRUE(),IF(I382=Constants!$B$8,FALSE(),TRUE())))</f>
        <v/>
      </c>
      <c r="AQ382" s="117" t="str">
        <f aca="false">IF(OR(ISBLANK($C382),$AL382&lt;&gt;TRUE()),"",IF(K382=Constants!$B$33,TRUE(),IF(K382=Constants!$B$34,FALSE(),IF(AND(ISNUMBER(O382),OR(ISBLANK(N382),N382=0)),TRUE(),IF(AND(ISBLANK(O382),ISNUMBER(N382),N382&lt;&gt;0),FALSE(),"")))))</f>
        <v/>
      </c>
      <c r="AR382" s="117" t="str">
        <f aca="false">IF(OR(ISBLANK($C382),$AL382&lt;&gt;TRUE()),"",IF(ISBLANK(L382),Constants!$B$35,MAX(0,MIN(Constants!$B$31,L382))))</f>
        <v/>
      </c>
      <c r="AS382" s="117" t="str">
        <f aca="false">IF(OR(ISBLANK($C382),$AL382&lt;&gt;TRUE()),"",IF(ISBLANK(M382),Constants!$B$35,MAX(0,MIN(Constants!$B$32,M382))))</f>
        <v/>
      </c>
      <c r="AT382" s="117" t="str">
        <f aca="false">IF(ISBLANK($C382),"",COUNTA($P382:$X382)&gt;0)</f>
        <v/>
      </c>
      <c r="AU382" s="117" t="str">
        <f aca="false">IF(OR(ISBLANK($C382),$AT382&lt;&gt;TRUE()),"",IF(ISBLANK(P382),Constants!$B$27,MAX(0,P382)))</f>
        <v/>
      </c>
      <c r="AV382" s="117" t="str">
        <f aca="false">IF(OR(ISBLANK($C382),$AT382&lt;&gt;TRUE()),"",IF(ISBLANK(Q382),Constants!$B$28,MAX(0,Q382)))</f>
        <v/>
      </c>
      <c r="AW382" s="117" t="str">
        <f aca="false">IF(OR(ISBLANK($C382),$AT382&lt;&gt;TRUE()),"",IF(S382=Constants!$B$7,TRUE(),IF(S382=Constants!$B$8,FALSE(),TRUE())))</f>
        <v/>
      </c>
      <c r="AX382" s="117" t="str">
        <f aca="false">IF(OR(ISBLANK($C382),$AT382&lt;&gt;TRUE()),"",IF(R382=Constants!$B$7,TRUE(),IF(R382=Constants!$B$8,FALSE(),TRUE())))</f>
        <v/>
      </c>
      <c r="AY382" s="117" t="str">
        <f aca="false">IF(OR(ISBLANK($C382),$AT382&lt;&gt;TRUE()),"",IF(T382=Constants!$B$33,TRUE(),IF(T382=Constants!$B$34,FALSE(),IF(AND(ISNUMBER(X382),OR(ISBLANK(W382),W382=0)),TRUE(),IF(AND(ISBLANK(X382),ISNUMBER(W382),W382&lt;&gt;0),FALSE(),"")))))</f>
        <v/>
      </c>
      <c r="AZ382" s="117" t="str">
        <f aca="false">IF(OR(ISBLANK($C382),$AT382&lt;&gt;TRUE()),"",IF(ISBLANK(U382),Constants!$B$35,MAX(0,MIN(Constants!$B$31,U382))))</f>
        <v/>
      </c>
      <c r="BA382" s="117" t="str">
        <f aca="false">IF(OR(ISBLANK($C382),$AT382&lt;&gt;TRUE()),"",IF(ISBLANK(V382),Constants!$B$35,MAX(0,MIN(Constants!$B$32,V382))))</f>
        <v/>
      </c>
      <c r="BB382" s="117" t="str">
        <f aca="false">IF(ISBLANK($C382),"",COUNTA($Y382:$AG382)&gt;0)</f>
        <v/>
      </c>
      <c r="BC382" s="117" t="str">
        <f aca="false">IF(OR(ISBLANK($C382),$BB382&lt;&gt;TRUE()),"",IF(ISBLANK(Y382),Constants!$B$27,MAX(0,Y382)))</f>
        <v/>
      </c>
      <c r="BD382" s="117" t="str">
        <f aca="false">IF(OR(ISBLANK($C382),$BB382&lt;&gt;TRUE()),"",IF(ISBLANK(Z382),Constants!$B$28,MAX(0,Z382)))</f>
        <v/>
      </c>
      <c r="BE382" s="117" t="str">
        <f aca="false">IF(OR(ISBLANK($C382),$BB382&lt;&gt;TRUE()),"",IF(AB382=Constants!$B$7,TRUE(),IF(AB382=Constants!$B$8,FALSE(),TRUE())))</f>
        <v/>
      </c>
      <c r="BF382" s="117" t="str">
        <f aca="false">IF(OR(ISBLANK($C382),$BB382&lt;&gt;TRUE()),"",IF(AA382=Constants!$B$7,TRUE(),IF(AA382=Constants!$B$8,FALSE(),TRUE())))</f>
        <v/>
      </c>
      <c r="BG382" s="117" t="str">
        <f aca="false">IF(OR(ISBLANK($C382),$BB382&lt;&gt;TRUE()),"",IF(AC382=Constants!$B$33,TRUE(),IF(AC382=Constants!$B$34,FALSE(),IF(AND(ISNUMBER(AG382),OR(ISBLANK(AF382),AF382=0)),TRUE(),IF(AND(ISBLANK(AG382),ISNUMBER(AF382),AF382&lt;&gt;0),FALSE(),"")))))</f>
        <v/>
      </c>
      <c r="BH382" s="117" t="str">
        <f aca="false">IF(OR(ISBLANK($C382),$BB382&lt;&gt;TRUE()),"",IF(ISBLANK(AD382),Constants!$B$35,MAX(0,MIN(Constants!$B$31,AD382))))</f>
        <v/>
      </c>
      <c r="BI382" s="117" t="str">
        <f aca="false">IF(OR(ISBLANK($C382),$BB382&lt;&gt;TRUE()),"",IF(ISBLANK(AE382),Constants!$B$35,MAX(0,MIN(Constants!$B$32,AE382))))</f>
        <v/>
      </c>
      <c r="BJ382" s="118" t="str">
        <f aca="false">IF(ISBLANK($C382),
  "",
IF(AH382=Constants!$B$7,
  TRUE(),
IF(AH382=Constants!$B$8,
  FALSE(),
  FALSE()
)))</f>
        <v/>
      </c>
      <c r="BK382" s="117" t="str">
        <f aca="false">IF(ISBLANK($C382),"",IF($BJ382,Constants!$B$9,IF(COUNTA($E382:$AH382)=0,Constants!$B$10,IF(NOT($AK382),Constants!$B$11,IF(AND(NOT(ISNUMBER($BM382)),COUNTA($O382,$X382,$AG382)&gt;0),Constants!$B$13,Constants!$B$12)))))</f>
        <v/>
      </c>
      <c r="BL382" s="117" t="str">
        <f aca="false">IF(ISBLANK($C382),"",IF($BK382&lt;&gt;Constants!$B$12,$BK382,Constants!$B$4))</f>
        <v/>
      </c>
      <c r="BM382" s="116" t="str">
        <f aca="false">IF(OR(ISBLANK($D$8), NOT(ISNUMBER($D$8))), Constants!$B$17,$D$8)</f>
        <v>ERROR: Set Target Time in cell D8</v>
      </c>
      <c r="BN382" s="119" t="str">
        <f aca="false">IF(OR($BK382&lt;&gt;Constants!$B$12,$AL382&lt;&gt;TRUE()),"",IF(NOT($AO382),TRUE(),IF($AQ382="","",$AQ382)))</f>
        <v/>
      </c>
      <c r="BO382" s="120" t="n">
        <f aca="false">IF(BN382="",FALSE(),IF(NOT($AO382),TRUE(),IF($AQ382,ISNUMBER(O382),ISNUMBER(N382))))</f>
        <v>0</v>
      </c>
      <c r="BP382" s="121" t="str">
        <f aca="false">IF(BO382,IF($AJ382,1,Constants!$B$22)*POWER(Constants!$B$23,MAX($AM382,0))*POWER(Constants!$B$24,MAX($AN382,0)),"")</f>
        <v/>
      </c>
      <c r="BQ382" s="117" t="str">
        <f aca="false">IF(OR($BK382&lt;&gt;Constants!$B$12,NOT($BO382)),"",IF(NOT($AO382),0,Constants!$B$19*IF($AQ382,1,MAX(0,MIN(1,(Constants!$B$20-N382)/Constants!$B$20)))))</f>
        <v/>
      </c>
      <c r="BR382" s="117" t="str">
        <f aca="false">IF(BQ382="","",BQ382*IF($AP382,1,Constants!$B$25)*BP382)</f>
        <v/>
      </c>
      <c r="BS382" s="117" t="str">
        <f aca="false">IF(OR($BK382&lt;&gt;Constants!$B$12,NOT($BO382)),"",IF(NOT($AO382),0,IF(NOT($AQ382),0,MAX(0,Constants!$B$21*(1-ABS(O382-$BM382)/$BM382)))))</f>
        <v/>
      </c>
      <c r="BT382" s="117" t="str">
        <f aca="false">IF(BS382="","",BS382*BP382)</f>
        <v/>
      </c>
      <c r="BU382" s="117" t="str">
        <f aca="false">IF(OR($BK382&lt;&gt;Constants!$B$12,NOT($BO382)),"",IF(OR(NOT($AO382),NOT($AP382)),0,MIN(Constants!$B$18,(Constants!$B$29*$AR382+Constants!$B$30*$AS382)*IF($AQ382,1,MAX(0,MIN(1,(Constants!$B$20-N382)/Constants!$B$20))))))</f>
        <v/>
      </c>
      <c r="BV382" s="117" t="str">
        <f aca="false">IF(BU382="","",BU382*BP382)</f>
        <v/>
      </c>
      <c r="BW382" s="122" t="str">
        <f aca="false">IF(OR($BK382&lt;&gt;Constants!$B$12,NOT($BO382)),"",BR382+BT382+BV382)</f>
        <v/>
      </c>
      <c r="BX382" s="119" t="str">
        <f aca="false">IF(OR($BK382&lt;&gt;Constants!$B$12,$AT382&lt;&gt;TRUE()),"",IF(NOT($AW382),TRUE(),IF($AY382="","",$AY382)))</f>
        <v/>
      </c>
      <c r="BY382" s="120" t="n">
        <f aca="false">IF(BX382="",FALSE(),IF(NOT($AW382),TRUE(),IF($AY382,ISNUMBER(X382),ISNUMBER(W382))))</f>
        <v>0</v>
      </c>
      <c r="BZ382" s="121" t="str">
        <f aca="false">IF(BY382,IF($AJ382,1,Constants!$B$22)*POWER(Constants!$B$23,MAX($AU382,0))*POWER(Constants!$B$24,MAX($AV382,0)),"")</f>
        <v/>
      </c>
      <c r="CA382" s="117" t="str">
        <f aca="false">IF(OR($BK382&lt;&gt;Constants!$B$12,NOT($BY382)),"",IF(NOT($AW382),0,Constants!$B$19*IF($AY382,1,MAX(0,MIN(1,(Constants!$B$20-W382)/Constants!$B$20)))))</f>
        <v/>
      </c>
      <c r="CB382" s="117" t="str">
        <f aca="false">IF(CA382="","",CA382*IF($AX382,1,Constants!$B$25)*BZ382)</f>
        <v/>
      </c>
      <c r="CC382" s="117" t="str">
        <f aca="false">IF(OR($BK382&lt;&gt;Constants!$B$12,NOT($BY382)),"",IF(NOT($AW382),0,IF(NOT($AY382),0,MAX(0,Constants!$B$21*(1-ABS(X382-$BM382)/$BM382)))))</f>
        <v/>
      </c>
      <c r="CD382" s="117" t="str">
        <f aca="false">IF(CC382="","",CC382*BZ382)</f>
        <v/>
      </c>
      <c r="CE382" s="117" t="str">
        <f aca="false">IF(OR($BK382&lt;&gt;Constants!$B$12,NOT($BY382)),"",IF(OR(NOT($AW382),NOT($AX382)),0,MIN(Constants!$B$18,(Constants!$B$29*$AZ382+Constants!$B$30*$BA382)*IF($AY382,1,MAX(0,MIN(1,(Constants!$B$20-W382)/Constants!$B$20))))))</f>
        <v/>
      </c>
      <c r="CF382" s="117" t="str">
        <f aca="false">IF(CE382="","",CE382*BZ382)</f>
        <v/>
      </c>
      <c r="CG382" s="122" t="str">
        <f aca="false">IF(OR($BK382&lt;&gt;Constants!$B$12,NOT($BY382)),"",CB382+CD382+CF382)</f>
        <v/>
      </c>
      <c r="CH382" s="119" t="n">
        <f aca="false">IF(OR(BN382="",BX382=""),TRUE(),BN382&lt;&gt;BX382)</f>
        <v>1</v>
      </c>
      <c r="CI382" s="117" t="str">
        <f aca="false">IF(OR($BK382&lt;&gt;Constants!$B$12,$BB382&lt;&gt;TRUE(),NOT($CH382)),"",IF(NOT($BE382),TRUE(),IF($BG382="","",$BG382)))</f>
        <v/>
      </c>
      <c r="CJ382" s="120" t="n">
        <f aca="false">IF(CI382="",FALSE(),IF(NOT($BE382),TRUE(),IF($BG382,ISNUMBER(AG382),ISNUMBER(AF382))))</f>
        <v>0</v>
      </c>
      <c r="CK382" s="121" t="str">
        <f aca="false">IF(CJ382,IF($AJ382,1,Constants!$B$22)*POWER(Constants!$B$23,MAX($BC382,0))*POWER(Constants!$B$24,MAX($BD382,0)),"")</f>
        <v/>
      </c>
      <c r="CL382" s="117" t="str">
        <f aca="false">IF(OR($BK382&lt;&gt;Constants!$B$12,NOT($CJ382)),"",IF(NOT($BE382),0,Constants!$B$19*IF($BG382,1,MAX(0,MIN(1,(Constants!$B$20-AF382)/Constants!$B$20)))))</f>
        <v/>
      </c>
      <c r="CM382" s="117" t="str">
        <f aca="false">IF(CL382="","",CL382*IF($BF382,1,Constants!$B$25)*CK382)</f>
        <v/>
      </c>
      <c r="CN382" s="117" t="str">
        <f aca="false">IF(OR($BK382&lt;&gt;Constants!$B$12,NOT($CJ382)),"",IF(NOT($BE382),0,IF(NOT($BG382),0,MAX(0,Constants!$B$21*(1-ABS(AG382-$BM382)/$BM382)))))</f>
        <v/>
      </c>
      <c r="CO382" s="117" t="str">
        <f aca="false">IF(CN382="","",CN382*CK382)</f>
        <v/>
      </c>
      <c r="CP382" s="117" t="str">
        <f aca="false">IF(OR($BK382&lt;&gt;Constants!$B$12,NOT($CJ382)),"",IF(OR(NOT($BE382),NOT($BF382)),0,MIN(Constants!$B$18,(Constants!$B$29*$BH382+Constants!$B$30*$BI382)*IF($BG382,1,MAX(0,MIN(1,(Constants!$B$20-AF382)/Constants!$B$20))))))</f>
        <v/>
      </c>
      <c r="CQ382" s="117" t="str">
        <f aca="false">IF(CP382="","",CP382*CK382)</f>
        <v/>
      </c>
      <c r="CR382" s="122" t="str">
        <f aca="false">IF(OR($BK382&lt;&gt;Constants!$B$12,NOT($CJ382)),"",CM382+CO382+CQ382)</f>
        <v/>
      </c>
      <c r="CS382" s="116" t="str">
        <f aca="false">IF(OR($BK382&lt;&gt;Constants!$B$12,ISBLANK($C382)),"",BW382)</f>
        <v/>
      </c>
      <c r="CT382" s="117" t="str">
        <f aca="false">IF(OR($BK382&lt;&gt;Constants!$B$12,ISBLANK($C382)),"",CG382)</f>
        <v/>
      </c>
      <c r="CU382" s="118" t="str">
        <f aca="false">IF(OR($BK382&lt;&gt;Constants!$B$12,ISBLANK($C382)),"",CR382)</f>
        <v/>
      </c>
      <c r="CV382" s="117" t="str">
        <f aca="false">IF(OR($BK382&lt;&gt;Constants!$B$12,ISBLANK($C382)),"",IF(COUNT(CS382:CU382)=0,0,MAX(CS382:CU382)))</f>
        <v/>
      </c>
      <c r="CW382" s="117" t="str">
        <f aca="false">IF($BK382&lt;&gt;Constants!$B$12,"",CV382)</f>
        <v/>
      </c>
      <c r="CX382" s="117" t="str">
        <f aca="false">IF(ISNUMBER(CW382), RANK(CW382,$CW$11:$CW$510), "")</f>
        <v/>
      </c>
      <c r="CY382" s="116" t="str">
        <f aca="false">IF(OR($BK382&lt;&gt;Constants!$B$12,ISBLANK($C382)),"",MAX(BT382,CD382,CO382))</f>
        <v/>
      </c>
      <c r="CZ382" s="117" t="str">
        <f aca="false">IF(ISNUMBER(CY382), RANK(CY382,CY$11:CY$510), "")</f>
        <v/>
      </c>
      <c r="DA382" s="117" t="str">
        <f aca="false">IF(OR($BK382&lt;&gt;Constants!$B$12,ISBLANK($C382)),"",MAX(AM382,AU382,IF($CH382,BC382,0)))</f>
        <v/>
      </c>
      <c r="DB382" s="117" t="str">
        <f aca="false">IF(ISNUMBER(DA382), RANK(DA382,DA$11:DA$510,1), "")</f>
        <v/>
      </c>
      <c r="DC382" s="117" t="str">
        <f aca="false">IF(OR($BK382&lt;&gt;Constants!$B$12,ISBLANK($C382)),"",MAX(BV382,CF382,CQ382))</f>
        <v/>
      </c>
      <c r="DD382" s="117" t="str">
        <f aca="false">IF(ISNUMBER(DC382),RANK(DC382,DC$11:DC$510),"")</f>
        <v/>
      </c>
      <c r="DE382" s="123" t="str">
        <f aca="false">IFERROR(IF(OR($BK382&lt;&gt;Constants!$B$12, ISBLANK($C382)),"",LARGE(CS382:CU382,2)), 0)</f>
        <v/>
      </c>
      <c r="DF382" s="118" t="str">
        <f aca="false">IF(ISNUMBER(DE382), RANK(DE382,DE$11:DE$510), "")</f>
        <v/>
      </c>
      <c r="DG382" s="117" t="str">
        <f aca="false">IF(ISBLANK($C382),"",IF(BK382=Constants!$B$12,RANK($CX382, $CX$11:$CX$510, 1)+
SUMPRODUCT(--($CX$11:$CX$510=$CX382),--($CZ382&gt;$CZ$11:$CZ$510))+
SUMPRODUCT(--($CX$11:$CX$510=$CX382),--($CZ382=$CZ$11:$CZ$510),--($DB382&gt;$DB$11:$DB$510))+
SUMPRODUCT(--($CX$11:$CX$510=$CX382),--($CZ382=$CZ$11:$CZ$510),--($DB382=$DB$11:$DB$510), --($DD382&gt;$DD$11:$DD$510))+
SUMPRODUCT(--($CX$11:$CX$510=$CX382),--($CZ382=$CZ$11:$CZ$510),--($DB382=$DB$11:$DB$510), --($DD382=$DD$11:$DD$510), --($DF382&gt;$DF$11:$DF$510))
,BK382)
)</f>
        <v/>
      </c>
      <c r="DH382" s="117" t="str">
        <f aca="false">IF(ISBLANK(C382),"",IF(BK382&lt;&gt;Constants!$B$12, BK382, CX382-DG382))</f>
        <v/>
      </c>
      <c r="DI382" s="118"/>
      <c r="DJ382" s="124"/>
      <c r="DK382" s="125" t="str">
        <f aca="false">IF(ISBLANK($C382),"",IF($BK382=Constants!$B$13,$BM382,""))</f>
        <v/>
      </c>
      <c r="DL382" s="124" t="str">
        <f aca="false">IF(ISBLANK($C382),"",IF($BK382&lt;&gt;Constants!$B$12,"",IF(COUNT($CS382:$CU382)=0,"",MATCH($CV382,$CS382:$CU382,0))))</f>
        <v/>
      </c>
      <c r="DM382" s="126" t="str">
        <f aca="false">IF(ISNUMBER($DL382),CHOOSE($DL382,$BR382,$CB382,$CM382),"")</f>
        <v/>
      </c>
      <c r="DN382" s="126" t="str">
        <f aca="false">IF(ISNUMBER($DL382),CHOOSE($DL382,$BT382,$CD382,$CO382),"")</f>
        <v/>
      </c>
      <c r="DO382" s="126" t="str">
        <f aca="false">IF(ISNUMBER($DL382),CHOOSE($DL382,$BV382,$CF382,$CQ382),"")</f>
        <v/>
      </c>
      <c r="DP382" s="127" t="str">
        <f aca="false">IF(ISBLANK(C382),"",IF(BK382&lt;&gt;Constants!$B$12, BK382 ,CW382))</f>
        <v/>
      </c>
      <c r="DQ382" s="128" t="str">
        <f aca="false">IF(ISBLANK($C382),"",IF($BK382&lt;&gt;Constants!$B$12,$BK382,$BL382))</f>
        <v/>
      </c>
      <c r="DR382" s="128" t="str">
        <f aca="false">IF(ISBLANK(C382),"",DH382)</f>
        <v/>
      </c>
      <c r="DS382" s="128" t="str">
        <f aca="false">IF(ISBLANK(C382),"",DG382)</f>
        <v/>
      </c>
      <c r="DT382" s="129" t="str">
        <f aca="false">IF(ISBLANK(C382),
  "",
IF(DS382=Constants!$B$9,COUNTA($C$11:$C510)+2,IF(DS382=Constants!$B$10,COUNTA($C$11:$C510)+1,IF(DS382=Constants!$B$11,COUNTA($C$11:$C510),DS382))))</f>
        <v/>
      </c>
      <c r="DU382" s="3"/>
      <c r="DV382" s="130" t="n">
        <f aca="false">IF(OR(ISNUMBER(DS382),DS382="DQ",DS382="P",DS382="NS"),
    1,
    0
)</f>
        <v>0</v>
      </c>
      <c r="DW382" s="130" t="n">
        <v>372</v>
      </c>
      <c r="DX382" s="130" t="str">
        <f aca="false">IF(ISBLANK($C382),"",IF(ISNUMBER(DT382),DT382+ROW($B382)/1000,""))</f>
        <v/>
      </c>
      <c r="DY382" s="130" t="str">
        <f aca="false">IF(ISNUMBER(DX382), RANK(DX382,DX$11:DX$510,1), "")</f>
        <v/>
      </c>
      <c r="DZ382" s="130" t="str">
        <f aca="false">IF(ISBLANK($C382),
    "",
    $B382
)</f>
        <v/>
      </c>
      <c r="EA382" s="130" t="str">
        <f aca="false">IF(ISBLANK($C382),
    "",
    $C382
)</f>
        <v/>
      </c>
      <c r="EB382" s="130" t="str">
        <f aca="false">IF(ISBLANK($C382),
    "",
    $D382
)</f>
        <v/>
      </c>
      <c r="EC382" s="130" t="str">
        <f aca="false">IF(ISBLANK($C382),"",$DQ382)</f>
        <v/>
      </c>
      <c r="ED382" s="131" t="str">
        <f aca="false">DP382</f>
        <v/>
      </c>
      <c r="EE382" s="130" t="str">
        <f aca="false">IF(ISBLANK($C382),
    "",
    DS382
)</f>
        <v/>
      </c>
      <c r="EF382" s="132" t="str">
        <f aca="false">IF(DW382&gt;DV$10,
    "",
    VLOOKUP(DW382,DY$11:EE880,7,FALSE())
)</f>
        <v/>
      </c>
      <c r="EG382" s="133" t="str">
        <f aca="false">IF(DW382&gt;DV$10,
    "",
    VLOOKUP(DW382,DY$11:EE880,2,FALSE())
)</f>
        <v/>
      </c>
      <c r="EH382" s="133" t="str">
        <f aca="false">IF(DW382&gt;DV$10,
    "",
    VLOOKUP(DW382,DY$11:EE880,3,FALSE())
)</f>
        <v/>
      </c>
      <c r="EI382" s="133" t="str">
        <f aca="false">IF(DW382&gt;DV$10,
    "",
    VLOOKUP(DW382,DY$11:EE880,4,FALSE())
)</f>
        <v/>
      </c>
      <c r="EJ382" s="134" t="str">
        <f aca="false">IF(DW382&gt;DV$10,
    "",
    VLOOKUP(DW382,DY$11:EE880,6,FALSE())
)</f>
        <v/>
      </c>
      <c r="EK382" s="59"/>
    </row>
    <row r="383" customFormat="false" ht="15.75" hidden="false" customHeight="false" outlineLevel="0" collapsed="false">
      <c r="A383" s="3"/>
      <c r="B383" s="155"/>
      <c r="C383" s="156"/>
      <c r="D383" s="96"/>
      <c r="E383" s="157"/>
      <c r="F383" s="148"/>
      <c r="G383" s="148"/>
      <c r="H383" s="149"/>
      <c r="I383" s="150"/>
      <c r="J383" s="151"/>
      <c r="K383" s="151"/>
      <c r="L383" s="151"/>
      <c r="M383" s="151"/>
      <c r="N383" s="152"/>
      <c r="O383" s="103"/>
      <c r="P383" s="148"/>
      <c r="Q383" s="149"/>
      <c r="R383" s="150"/>
      <c r="S383" s="151"/>
      <c r="T383" s="151"/>
      <c r="U383" s="151"/>
      <c r="V383" s="151"/>
      <c r="W383" s="152"/>
      <c r="X383" s="103"/>
      <c r="Y383" s="148"/>
      <c r="Z383" s="149"/>
      <c r="AA383" s="150"/>
      <c r="AB383" s="151"/>
      <c r="AC383" s="151"/>
      <c r="AD383" s="151"/>
      <c r="AE383" s="151"/>
      <c r="AF383" s="152"/>
      <c r="AG383" s="104"/>
      <c r="AH383" s="150"/>
      <c r="AI383" s="73"/>
      <c r="AJ383" s="73" t="str">
        <f aca="false">IF(ISBLANK($C383),
  "",
IF(E383=Constants!$B$7,
  TRUE(),
IF(E383=Constants!$B$8,
  FALSE(),
  TRUE()
)))</f>
        <v/>
      </c>
      <c r="AK383" s="74" t="str">
        <f aca="false">IF(ISBLANK($C383),"",IF(F383=Constants!$B$8,FALSE(),TRUE()))</f>
        <v/>
      </c>
      <c r="AL383" s="74" t="str">
        <f aca="false">IF(ISBLANK($C383),"",COUNTA($G383:$O383)&gt;0)</f>
        <v/>
      </c>
      <c r="AM383" s="74" t="str">
        <f aca="false">IF(OR(ISBLANK($C383),$AL383&lt;&gt;TRUE()),"",IF(ISBLANK(G383),Constants!$B$27,MAX(0,G383)))</f>
        <v/>
      </c>
      <c r="AN383" s="74" t="str">
        <f aca="false">IF(OR(ISBLANK($C383),$AL383&lt;&gt;TRUE()),"",IF(ISBLANK(H383),Constants!$B$28,MAX(0,H383)))</f>
        <v/>
      </c>
      <c r="AO383" s="74" t="str">
        <f aca="false">IF(OR(ISBLANK($C383),$AL383&lt;&gt;TRUE()),"",IF(J383=Constants!$B$7,TRUE(),IF(J383=Constants!$B$8,FALSE(),TRUE())))</f>
        <v/>
      </c>
      <c r="AP383" s="74" t="str">
        <f aca="false">IF(OR(ISBLANK($C383),$AL383&lt;&gt;TRUE()),"",IF(I383=Constants!$B$7,TRUE(),IF(I383=Constants!$B$8,FALSE(),TRUE())))</f>
        <v/>
      </c>
      <c r="AQ383" s="74" t="str">
        <f aca="false">IF(OR(ISBLANK($C383),$AL383&lt;&gt;TRUE()),"",IF(K383=Constants!$B$33,TRUE(),IF(K383=Constants!$B$34,FALSE(),IF(AND(ISNUMBER(O383),OR(ISBLANK(N383),N383=0)),TRUE(),IF(AND(ISBLANK(O383),ISNUMBER(N383),N383&lt;&gt;0),FALSE(),"")))))</f>
        <v/>
      </c>
      <c r="AR383" s="74" t="str">
        <f aca="false">IF(OR(ISBLANK($C383),$AL383&lt;&gt;TRUE()),"",IF(ISBLANK(L383),Constants!$B$35,MAX(0,MIN(Constants!$B$31,L383))))</f>
        <v/>
      </c>
      <c r="AS383" s="74" t="str">
        <f aca="false">IF(OR(ISBLANK($C383),$AL383&lt;&gt;TRUE()),"",IF(ISBLANK(M383),Constants!$B$35,MAX(0,MIN(Constants!$B$32,M383))))</f>
        <v/>
      </c>
      <c r="AT383" s="74" t="str">
        <f aca="false">IF(ISBLANK($C383),"",COUNTA($P383:$X383)&gt;0)</f>
        <v/>
      </c>
      <c r="AU383" s="74" t="str">
        <f aca="false">IF(OR(ISBLANK($C383),$AT383&lt;&gt;TRUE()),"",IF(ISBLANK(P383),Constants!$B$27,MAX(0,P383)))</f>
        <v/>
      </c>
      <c r="AV383" s="74" t="str">
        <f aca="false">IF(OR(ISBLANK($C383),$AT383&lt;&gt;TRUE()),"",IF(ISBLANK(Q383),Constants!$B$28,MAX(0,Q383)))</f>
        <v/>
      </c>
      <c r="AW383" s="74" t="str">
        <f aca="false">IF(OR(ISBLANK($C383),$AT383&lt;&gt;TRUE()),"",IF(S383=Constants!$B$7,TRUE(),IF(S383=Constants!$B$8,FALSE(),TRUE())))</f>
        <v/>
      </c>
      <c r="AX383" s="74" t="str">
        <f aca="false">IF(OR(ISBLANK($C383),$AT383&lt;&gt;TRUE()),"",IF(R383=Constants!$B$7,TRUE(),IF(R383=Constants!$B$8,FALSE(),TRUE())))</f>
        <v/>
      </c>
      <c r="AY383" s="74" t="str">
        <f aca="false">IF(OR(ISBLANK($C383),$AT383&lt;&gt;TRUE()),"",IF(T383=Constants!$B$33,TRUE(),IF(T383=Constants!$B$34,FALSE(),IF(AND(ISNUMBER(X383),OR(ISBLANK(W383),W383=0)),TRUE(),IF(AND(ISBLANK(X383),ISNUMBER(W383),W383&lt;&gt;0),FALSE(),"")))))</f>
        <v/>
      </c>
      <c r="AZ383" s="74" t="str">
        <f aca="false">IF(OR(ISBLANK($C383),$AT383&lt;&gt;TRUE()),"",IF(ISBLANK(U383),Constants!$B$35,MAX(0,MIN(Constants!$B$31,U383))))</f>
        <v/>
      </c>
      <c r="BA383" s="74" t="str">
        <f aca="false">IF(OR(ISBLANK($C383),$AT383&lt;&gt;TRUE()),"",IF(ISBLANK(V383),Constants!$B$35,MAX(0,MIN(Constants!$B$32,V383))))</f>
        <v/>
      </c>
      <c r="BB383" s="74" t="str">
        <f aca="false">IF(ISBLANK($C383),"",COUNTA($Y383:$AG383)&gt;0)</f>
        <v/>
      </c>
      <c r="BC383" s="74" t="str">
        <f aca="false">IF(OR(ISBLANK($C383),$BB383&lt;&gt;TRUE()),"",IF(ISBLANK(Y383),Constants!$B$27,MAX(0,Y383)))</f>
        <v/>
      </c>
      <c r="BD383" s="74" t="str">
        <f aca="false">IF(OR(ISBLANK($C383),$BB383&lt;&gt;TRUE()),"",IF(ISBLANK(Z383),Constants!$B$28,MAX(0,Z383)))</f>
        <v/>
      </c>
      <c r="BE383" s="74" t="str">
        <f aca="false">IF(OR(ISBLANK($C383),$BB383&lt;&gt;TRUE()),"",IF(AB383=Constants!$B$7,TRUE(),IF(AB383=Constants!$B$8,FALSE(),TRUE())))</f>
        <v/>
      </c>
      <c r="BF383" s="74" t="str">
        <f aca="false">IF(OR(ISBLANK($C383),$BB383&lt;&gt;TRUE()),"",IF(AA383=Constants!$B$7,TRUE(),IF(AA383=Constants!$B$8,FALSE(),TRUE())))</f>
        <v/>
      </c>
      <c r="BG383" s="74" t="str">
        <f aca="false">IF(OR(ISBLANK($C383),$BB383&lt;&gt;TRUE()),"",IF(AC383=Constants!$B$33,TRUE(),IF(AC383=Constants!$B$34,FALSE(),IF(AND(ISNUMBER(AG383),OR(ISBLANK(AF383),AF383=0)),TRUE(),IF(AND(ISBLANK(AG383),ISNUMBER(AF383),AF383&lt;&gt;0),FALSE(),"")))))</f>
        <v/>
      </c>
      <c r="BH383" s="74" t="str">
        <f aca="false">IF(OR(ISBLANK($C383),$BB383&lt;&gt;TRUE()),"",IF(ISBLANK(AD383),Constants!$B$35,MAX(0,MIN(Constants!$B$31,AD383))))</f>
        <v/>
      </c>
      <c r="BI383" s="74" t="str">
        <f aca="false">IF(OR(ISBLANK($C383),$BB383&lt;&gt;TRUE()),"",IF(ISBLANK(AE383),Constants!$B$35,MAX(0,MIN(Constants!$B$32,AE383))))</f>
        <v/>
      </c>
      <c r="BJ383" s="75" t="str">
        <f aca="false">IF(ISBLANK($C383),
  "",
IF(AH383=Constants!$B$7,
  TRUE(),
IF(AH383=Constants!$B$8,
  FALSE(),
  FALSE()
)))</f>
        <v/>
      </c>
      <c r="BK383" s="74" t="str">
        <f aca="false">IF(ISBLANK($C383),"",IF($BJ383,Constants!$B$9,IF(COUNTA($E383:$AH383)=0,Constants!$B$10,IF(NOT($AK383),Constants!$B$11,IF(AND(NOT(ISNUMBER($BM383)),COUNTA($O383,$X383,$AG383)&gt;0),Constants!$B$13,Constants!$B$12)))))</f>
        <v/>
      </c>
      <c r="BL383" s="74" t="str">
        <f aca="false">IF(ISBLANK($C383),"",IF($BK383&lt;&gt;Constants!$B$12,$BK383,Constants!$B$4))</f>
        <v/>
      </c>
      <c r="BM383" s="73" t="str">
        <f aca="false">IF(OR(ISBLANK($D$8), NOT(ISNUMBER($D$8))), Constants!$B$17,$D$8)</f>
        <v>ERROR: Set Target Time in cell D8</v>
      </c>
      <c r="BN383" s="73" t="str">
        <f aca="false">IF(OR($BK383&lt;&gt;Constants!$B$12,$AL383&lt;&gt;TRUE()),"",IF(NOT($AO383),TRUE(),IF($AQ383="","",$AQ383)))</f>
        <v/>
      </c>
      <c r="BO383" s="74" t="b">
        <f aca="false">IF(BN383="",FALSE(),IF(NOT($AO383),TRUE(),IF($AQ383,ISNUMBER(O383),ISNUMBER(N383))))</f>
        <v>0</v>
      </c>
      <c r="BP383" s="76" t="str">
        <f aca="false">IF(BO383,IF($AJ383,1,Constants!$B$22)*POWER(Constants!$B$23,MAX($AM383,0))*POWER(Constants!$B$24,MAX($AN383,0)),"")</f>
        <v/>
      </c>
      <c r="BQ383" s="74" t="str">
        <f aca="false">IF(OR($BK383&lt;&gt;Constants!$B$12,NOT($BO383)),"",IF(NOT($AO383),0,Constants!$B$19*IF($AQ383,1,MAX(0,MIN(1,(Constants!$B$20-N383)/Constants!$B$20)))))</f>
        <v/>
      </c>
      <c r="BR383" s="74" t="str">
        <f aca="false">IF(BQ383="","",BQ383*IF($AP383,1,Constants!$B$25)*BP383)</f>
        <v/>
      </c>
      <c r="BS383" s="74" t="str">
        <f aca="false">IF(OR($BK383&lt;&gt;Constants!$B$12,NOT($BO383)),"",IF(NOT($AO383),0,IF(NOT($AQ383),0,MAX(0,Constants!$B$21*(1-ABS(O383-$BM383)/$BM383)))))</f>
        <v/>
      </c>
      <c r="BT383" s="74" t="str">
        <f aca="false">IF(BS383="","",BS383*BP383)</f>
        <v/>
      </c>
      <c r="BU383" s="74" t="str">
        <f aca="false">IF(OR($BK383&lt;&gt;Constants!$B$12,NOT($BO383)),"",IF(OR(NOT($AO383),NOT($AP383)),0,MIN(Constants!$B$18,(Constants!$B$29*$AR383+Constants!$B$30*$AS383)*IF($AQ383,1,MAX(0,MIN(1,(Constants!$B$20-N383)/Constants!$B$20))))))</f>
        <v/>
      </c>
      <c r="BV383" s="74" t="str">
        <f aca="false">IF(BU383="","",BU383*BP383)</f>
        <v/>
      </c>
      <c r="BW383" s="75" t="str">
        <f aca="false">IF(OR($BK383&lt;&gt;Constants!$B$12,NOT($BO383)),"",BR383+BT383+BV383)</f>
        <v/>
      </c>
      <c r="BX383" s="73" t="str">
        <f aca="false">IF(OR($BK383&lt;&gt;Constants!$B$12,$AT383&lt;&gt;TRUE()),"",IF(NOT($AW383),TRUE(),IF($AY383="","",$AY383)))</f>
        <v/>
      </c>
      <c r="BY383" s="74" t="b">
        <f aca="false">IF(BX383="",FALSE(),IF(NOT($AW383),TRUE(),IF($AY383,ISNUMBER(X383),ISNUMBER(W383))))</f>
        <v>0</v>
      </c>
      <c r="BZ383" s="76" t="str">
        <f aca="false">IF(BY383,IF($AJ383,1,Constants!$B$22)*POWER(Constants!$B$23,MAX($AU383,0))*POWER(Constants!$B$24,MAX($AV383,0)),"")</f>
        <v/>
      </c>
      <c r="CA383" s="74" t="str">
        <f aca="false">IF(OR($BK383&lt;&gt;Constants!$B$12,NOT($BY383)),"",IF(NOT($AW383),0,Constants!$B$19*IF($AY383,1,MAX(0,MIN(1,(Constants!$B$20-W383)/Constants!$B$20)))))</f>
        <v/>
      </c>
      <c r="CB383" s="74" t="str">
        <f aca="false">IF(CA383="","",CA383*IF($AX383,1,Constants!$B$25)*BZ383)</f>
        <v/>
      </c>
      <c r="CC383" s="74" t="str">
        <f aca="false">IF(OR($BK383&lt;&gt;Constants!$B$12,NOT($BY383)),"",IF(NOT($AW383),0,IF(NOT($AY383),0,MAX(0,Constants!$B$21*(1-ABS(X383-$BM383)/$BM383)))))</f>
        <v/>
      </c>
      <c r="CD383" s="74" t="str">
        <f aca="false">IF(CC383="","",CC383*BZ383)</f>
        <v/>
      </c>
      <c r="CE383" s="74" t="str">
        <f aca="false">IF(OR($BK383&lt;&gt;Constants!$B$12,NOT($BY383)),"",IF(OR(NOT($AW383),NOT($AX383)),0,MIN(Constants!$B$18,(Constants!$B$29*$AZ383+Constants!$B$30*$BA383)*IF($AY383,1,MAX(0,MIN(1,(Constants!$B$20-W383)/Constants!$B$20))))))</f>
        <v/>
      </c>
      <c r="CF383" s="74" t="str">
        <f aca="false">IF(CE383="","",CE383*BZ383)</f>
        <v/>
      </c>
      <c r="CG383" s="75" t="str">
        <f aca="false">IF(OR($BK383&lt;&gt;Constants!$B$12,NOT($BY383)),"",CB383+CD383+CF383)</f>
        <v/>
      </c>
      <c r="CH383" s="73" t="b">
        <f aca="false">IF(OR(BN383="",BX383=""),TRUE(),BN383&lt;&gt;BX383)</f>
        <v>1</v>
      </c>
      <c r="CI383" s="74" t="str">
        <f aca="false">IF(OR($BK383&lt;&gt;Constants!$B$12,$BB383&lt;&gt;TRUE(),NOT($CH383)),"",IF(NOT($BE383),TRUE(),IF($BG383="","",$BG383)))</f>
        <v/>
      </c>
      <c r="CJ383" s="74" t="b">
        <f aca="false">IF(CI383="",FALSE(),IF(NOT($BE383),TRUE(),IF($BG383,ISNUMBER(AG383),ISNUMBER(AF383))))</f>
        <v>0</v>
      </c>
      <c r="CK383" s="76" t="str">
        <f aca="false">IF(CJ383,IF($AJ383,1,Constants!$B$22)*POWER(Constants!$B$23,MAX($BC383,0))*POWER(Constants!$B$24,MAX($BD383,0)),"")</f>
        <v/>
      </c>
      <c r="CL383" s="74" t="str">
        <f aca="false">IF(OR($BK383&lt;&gt;Constants!$B$12,NOT($CJ383)),"",IF(NOT($BE383),0,Constants!$B$19*IF($BG383,1,MAX(0,MIN(1,(Constants!$B$20-AF383)/Constants!$B$20)))))</f>
        <v/>
      </c>
      <c r="CM383" s="74" t="str">
        <f aca="false">IF(CL383="","",CL383*IF($BF383,1,Constants!$B$25)*CK383)</f>
        <v/>
      </c>
      <c r="CN383" s="74" t="str">
        <f aca="false">IF(OR($BK383&lt;&gt;Constants!$B$12,NOT($CJ383)),"",IF(NOT($BE383),0,IF(NOT($BG383),0,MAX(0,Constants!$B$21*(1-ABS(AG383-$BM383)/$BM383)))))</f>
        <v/>
      </c>
      <c r="CO383" s="74" t="str">
        <f aca="false">IF(CN383="","",CN383*CK383)</f>
        <v/>
      </c>
      <c r="CP383" s="74" t="str">
        <f aca="false">IF(OR($BK383&lt;&gt;Constants!$B$12,NOT($CJ383)),"",IF(OR(NOT($BE383),NOT($BF383)),0,MIN(Constants!$B$18,(Constants!$B$29*$BH383+Constants!$B$30*$BI383)*IF($BG383,1,MAX(0,MIN(1,(Constants!$B$20-AF383)/Constants!$B$20))))))</f>
        <v/>
      </c>
      <c r="CQ383" s="74" t="str">
        <f aca="false">IF(CP383="","",CP383*CK383)</f>
        <v/>
      </c>
      <c r="CR383" s="75" t="str">
        <f aca="false">IF(OR($BK383&lt;&gt;Constants!$B$12,NOT($CJ383)),"",CM383+CO383+CQ383)</f>
        <v/>
      </c>
      <c r="CS383" s="73" t="str">
        <f aca="false">IF(OR($BK383&lt;&gt;Constants!$B$12,ISBLANK($C383)),"",BW383)</f>
        <v/>
      </c>
      <c r="CT383" s="74" t="str">
        <f aca="false">IF(OR($BK383&lt;&gt;Constants!$B$12,ISBLANK($C383)),"",CG383)</f>
        <v/>
      </c>
      <c r="CU383" s="75" t="str">
        <f aca="false">IF(OR($BK383&lt;&gt;Constants!$B$12,ISBLANK($C383)),"",CR383)</f>
        <v/>
      </c>
      <c r="CV383" s="74" t="str">
        <f aca="false">IF(OR($BK383&lt;&gt;Constants!$B$12,ISBLANK($C383)),"",IF(COUNT(CS383:CU383)=0,0,MAX(CS383:CU383)))</f>
        <v/>
      </c>
      <c r="CW383" s="74" t="str">
        <f aca="false">IF($BK383&lt;&gt;Constants!$B$12,"",CV383)</f>
        <v/>
      </c>
      <c r="CX383" s="74" t="str">
        <f aca="false">IF(ISNUMBER(CW383), RANK(CW383,$CW$11:$CW$510), "")</f>
        <v/>
      </c>
      <c r="CY383" s="73" t="str">
        <f aca="false">IF(OR($BK383&lt;&gt;Constants!$B$12,ISBLANK($C383)),"",MAX(BT383,CD383,CO383))</f>
        <v/>
      </c>
      <c r="CZ383" s="74" t="str">
        <f aca="false">IF(ISNUMBER(CY383), RANK(CY383,CY$11:CY$510), "")</f>
        <v/>
      </c>
      <c r="DA383" s="74" t="str">
        <f aca="false">IF(OR($BK383&lt;&gt;Constants!$B$12,ISBLANK($C383)),"",MAX(AM383,AU383,IF($CH383,BC383,0)))</f>
        <v/>
      </c>
      <c r="DB383" s="74" t="str">
        <f aca="false">IF(ISNUMBER(DA383), RANK(DA383,DA$11:DA$510,1), "")</f>
        <v/>
      </c>
      <c r="DC383" s="74" t="str">
        <f aca="false">IF(OR($BK383&lt;&gt;Constants!$B$12,ISBLANK($C383)),"",MAX(BV383,CF383,CQ383))</f>
        <v/>
      </c>
      <c r="DD383" s="74" t="str">
        <f aca="false">IF(ISNUMBER(DC383),RANK(DC383,DC$11:DC$510),"")</f>
        <v/>
      </c>
      <c r="DE383" s="77" t="str">
        <f aca="false">IFERROR(IF(OR($BK383&lt;&gt;Constants!$B$12, ISBLANK($C383)),"",LARGE(CS383:CU383,2)), 0)</f>
        <v/>
      </c>
      <c r="DF383" s="75" t="str">
        <f aca="false">IF(ISNUMBER(DE383), RANK(DE383,DE$11:DE$510), "")</f>
        <v/>
      </c>
      <c r="DG383" s="74" t="str">
        <f aca="false">IF(ISBLANK($C383),"",IF(BK383=Constants!$B$12,RANK($CX383, $CX$11:$CX$510, 1)+
SUMPRODUCT(--($CX$11:$CX$510=$CX383),--($CZ383&gt;$CZ$11:$CZ$510))+
SUMPRODUCT(--($CX$11:$CX$510=$CX383),--($CZ383=$CZ$11:$CZ$510),--($DB383&gt;$DB$11:$DB$510))+
SUMPRODUCT(--($CX$11:$CX$510=$CX383),--($CZ383=$CZ$11:$CZ$510),--($DB383=$DB$11:$DB$510), --($DD383&gt;$DD$11:$DD$510))+
SUMPRODUCT(--($CX$11:$CX$510=$CX383),--($CZ383=$CZ$11:$CZ$510),--($DB383=$DB$11:$DB$510), --($DD383=$DD$11:$DD$510), --($DF383&gt;$DF$11:$DF$510))
,BK383)
)</f>
        <v/>
      </c>
      <c r="DH383" s="74" t="str">
        <f aca="false">IF(ISBLANK(C383),"",IF(BK383&lt;&gt;Constants!$B$12, BK383, CX383-DG383))</f>
        <v/>
      </c>
      <c r="DI383" s="75"/>
      <c r="DJ383" s="78"/>
      <c r="DK383" s="79" t="str">
        <f aca="false">IF(ISBLANK($C383),"",IF($BK383=Constants!$B$13,$BM383,""))</f>
        <v/>
      </c>
      <c r="DL383" s="78" t="str">
        <f aca="false">IF(ISBLANK($C383),"",IF($BK383&lt;&gt;Constants!$B$12,"",IF(COUNT($CS383:$CU383)=0,"",MATCH($CV383,$CS383:$CU383,0))))</f>
        <v/>
      </c>
      <c r="DM383" s="80" t="str">
        <f aca="false">IF(ISNUMBER($DL383),CHOOSE($DL383,$BR383,$CB383,$CM383),"")</f>
        <v/>
      </c>
      <c r="DN383" s="80" t="str">
        <f aca="false">IF(ISNUMBER($DL383),CHOOSE($DL383,$BT383,$CD383,$CO383),"")</f>
        <v/>
      </c>
      <c r="DO383" s="80" t="str">
        <f aca="false">IF(ISNUMBER($DL383),CHOOSE($DL383,$BV383,$CF383,$CQ383),"")</f>
        <v/>
      </c>
      <c r="DP383" s="81" t="str">
        <f aca="false">IF(ISBLANK(C383),"",IF(BK383&lt;&gt;Constants!$B$12, BK383 ,CW383))</f>
        <v/>
      </c>
      <c r="DQ383" s="82" t="str">
        <f aca="false">IF(ISBLANK($C383),"",IF($BK383&lt;&gt;Constants!$B$12,$BK383,$BL383))</f>
        <v/>
      </c>
      <c r="DR383" s="82" t="str">
        <f aca="false">IF(ISBLANK(C383),"",DH383)</f>
        <v/>
      </c>
      <c r="DS383" s="82" t="str">
        <f aca="false">IF(ISBLANK(C383),"",DG383)</f>
        <v/>
      </c>
      <c r="DT383" s="83" t="str">
        <f aca="false">IF(ISBLANK(C383),
  "",
IF(DS383=Constants!$B$9,COUNTA($C$11:$C510)+2,IF(DS383=Constants!$B$10,COUNTA($C$11:$C510)+1,IF(DS383=Constants!$B$11,COUNTA($C$11:$C510),DS383))))</f>
        <v/>
      </c>
      <c r="DU383" s="3"/>
      <c r="DV383" s="84" t="n">
        <f aca="false">IF(OR(ISNUMBER(DS383),DS383="DQ",DS383="P",DS383="NS"),
    1,
    0
)</f>
        <v>0</v>
      </c>
      <c r="DW383" s="84" t="n">
        <v>373</v>
      </c>
      <c r="DX383" s="84" t="str">
        <f aca="false">IF(ISBLANK($C383),"",IF(ISNUMBER(DT383),DT383+ROW($B383)/1000,""))</f>
        <v/>
      </c>
      <c r="DY383" s="84" t="str">
        <f aca="false">IF(ISNUMBER(DX383), RANK(DX383,DX$11:DX$510,1), "")</f>
        <v/>
      </c>
      <c r="DZ383" s="84" t="str">
        <f aca="false">IF(ISBLANK($C383),
    "",
    $B383
)</f>
        <v/>
      </c>
      <c r="EA383" s="84" t="str">
        <f aca="false">IF(ISBLANK($C383),
    "",
    $C383
)</f>
        <v/>
      </c>
      <c r="EB383" s="84" t="str">
        <f aca="false">IF(ISBLANK($C383),
    "",
    $D383
)</f>
        <v/>
      </c>
      <c r="EC383" s="84" t="str">
        <f aca="false">IF(ISBLANK($C383),"",$DQ383)</f>
        <v/>
      </c>
      <c r="ED383" s="86" t="str">
        <f aca="false">DP383</f>
        <v/>
      </c>
      <c r="EE383" s="84" t="str">
        <f aca="false">IF(ISBLANK($C383),
    "",
    DS383
)</f>
        <v/>
      </c>
      <c r="EF383" s="87" t="str">
        <f aca="false">IF(DW383&gt;DV$10,
    "",
    VLOOKUP(DW383,DY$11:EE881,7,FALSE())
)</f>
        <v/>
      </c>
      <c r="EG383" s="88" t="str">
        <f aca="false">IF(DW383&gt;DV$10,
    "",
    VLOOKUP(DW383,DY$11:EE881,2,FALSE())
)</f>
        <v/>
      </c>
      <c r="EH383" s="88" t="str">
        <f aca="false">IF(DW383&gt;DV$10,
    "",
    VLOOKUP(DW383,DY$11:EE881,3,FALSE())
)</f>
        <v/>
      </c>
      <c r="EI383" s="88" t="str">
        <f aca="false">IF(DW383&gt;DV$10,
    "",
    VLOOKUP(DW383,DY$11:EE881,4,FALSE())
)</f>
        <v/>
      </c>
      <c r="EJ383" s="89" t="str">
        <f aca="false">IF(DW383&gt;DV$10,
    "",
    VLOOKUP(DW383,DY$11:EE881,6,FALSE())
)</f>
        <v/>
      </c>
      <c r="EK383" s="59"/>
    </row>
    <row r="384" customFormat="false" ht="15.75" hidden="false" customHeight="false" outlineLevel="0" collapsed="false">
      <c r="A384" s="3"/>
      <c r="B384" s="155"/>
      <c r="C384" s="156"/>
      <c r="D384" s="96"/>
      <c r="E384" s="157"/>
      <c r="F384" s="148"/>
      <c r="G384" s="148"/>
      <c r="H384" s="149"/>
      <c r="I384" s="150"/>
      <c r="J384" s="151"/>
      <c r="K384" s="151"/>
      <c r="L384" s="151"/>
      <c r="M384" s="151"/>
      <c r="N384" s="152"/>
      <c r="O384" s="103"/>
      <c r="P384" s="148"/>
      <c r="Q384" s="149"/>
      <c r="R384" s="150"/>
      <c r="S384" s="151"/>
      <c r="T384" s="151"/>
      <c r="U384" s="151"/>
      <c r="V384" s="151"/>
      <c r="W384" s="152"/>
      <c r="X384" s="103"/>
      <c r="Y384" s="148"/>
      <c r="Z384" s="149"/>
      <c r="AA384" s="150"/>
      <c r="AB384" s="151"/>
      <c r="AC384" s="151"/>
      <c r="AD384" s="151"/>
      <c r="AE384" s="151"/>
      <c r="AF384" s="152"/>
      <c r="AG384" s="104"/>
      <c r="AH384" s="150"/>
      <c r="AI384" s="73"/>
      <c r="AJ384" s="73" t="str">
        <f aca="false">IF(ISBLANK($C384),
  "",
IF(E384=Constants!$B$7,
  TRUE(),
IF(E384=Constants!$B$8,
  FALSE(),
  TRUE()
)))</f>
        <v/>
      </c>
      <c r="AK384" s="74" t="str">
        <f aca="false">IF(ISBLANK($C384),"",IF(F384=Constants!$B$8,FALSE(),TRUE()))</f>
        <v/>
      </c>
      <c r="AL384" s="74" t="str">
        <f aca="false">IF(ISBLANK($C384),"",COUNTA($G384:$O384)&gt;0)</f>
        <v/>
      </c>
      <c r="AM384" s="74" t="str">
        <f aca="false">IF(OR(ISBLANK($C384),$AL384&lt;&gt;TRUE()),"",IF(ISBLANK(G384),Constants!$B$27,MAX(0,G384)))</f>
        <v/>
      </c>
      <c r="AN384" s="74" t="str">
        <f aca="false">IF(OR(ISBLANK($C384),$AL384&lt;&gt;TRUE()),"",IF(ISBLANK(H384),Constants!$B$28,MAX(0,H384)))</f>
        <v/>
      </c>
      <c r="AO384" s="74" t="str">
        <f aca="false">IF(OR(ISBLANK($C384),$AL384&lt;&gt;TRUE()),"",IF(J384=Constants!$B$7,TRUE(),IF(J384=Constants!$B$8,FALSE(),TRUE())))</f>
        <v/>
      </c>
      <c r="AP384" s="74" t="str">
        <f aca="false">IF(OR(ISBLANK($C384),$AL384&lt;&gt;TRUE()),"",IF(I384=Constants!$B$7,TRUE(),IF(I384=Constants!$B$8,FALSE(),TRUE())))</f>
        <v/>
      </c>
      <c r="AQ384" s="74" t="str">
        <f aca="false">IF(OR(ISBLANK($C384),$AL384&lt;&gt;TRUE()),"",IF(K384=Constants!$B$33,TRUE(),IF(K384=Constants!$B$34,FALSE(),IF(AND(ISNUMBER(O384),OR(ISBLANK(N384),N384=0)),TRUE(),IF(AND(ISBLANK(O384),ISNUMBER(N384),N384&lt;&gt;0),FALSE(),"")))))</f>
        <v/>
      </c>
      <c r="AR384" s="74" t="str">
        <f aca="false">IF(OR(ISBLANK($C384),$AL384&lt;&gt;TRUE()),"",IF(ISBLANK(L384),Constants!$B$35,MAX(0,MIN(Constants!$B$31,L384))))</f>
        <v/>
      </c>
      <c r="AS384" s="74" t="str">
        <f aca="false">IF(OR(ISBLANK($C384),$AL384&lt;&gt;TRUE()),"",IF(ISBLANK(M384),Constants!$B$35,MAX(0,MIN(Constants!$B$32,M384))))</f>
        <v/>
      </c>
      <c r="AT384" s="74" t="str">
        <f aca="false">IF(ISBLANK($C384),"",COUNTA($P384:$X384)&gt;0)</f>
        <v/>
      </c>
      <c r="AU384" s="74" t="str">
        <f aca="false">IF(OR(ISBLANK($C384),$AT384&lt;&gt;TRUE()),"",IF(ISBLANK(P384),Constants!$B$27,MAX(0,P384)))</f>
        <v/>
      </c>
      <c r="AV384" s="74" t="str">
        <f aca="false">IF(OR(ISBLANK($C384),$AT384&lt;&gt;TRUE()),"",IF(ISBLANK(Q384),Constants!$B$28,MAX(0,Q384)))</f>
        <v/>
      </c>
      <c r="AW384" s="74" t="str">
        <f aca="false">IF(OR(ISBLANK($C384),$AT384&lt;&gt;TRUE()),"",IF(S384=Constants!$B$7,TRUE(),IF(S384=Constants!$B$8,FALSE(),TRUE())))</f>
        <v/>
      </c>
      <c r="AX384" s="74" t="str">
        <f aca="false">IF(OR(ISBLANK($C384),$AT384&lt;&gt;TRUE()),"",IF(R384=Constants!$B$7,TRUE(),IF(R384=Constants!$B$8,FALSE(),TRUE())))</f>
        <v/>
      </c>
      <c r="AY384" s="74" t="str">
        <f aca="false">IF(OR(ISBLANK($C384),$AT384&lt;&gt;TRUE()),"",IF(T384=Constants!$B$33,TRUE(),IF(T384=Constants!$B$34,FALSE(),IF(AND(ISNUMBER(X384),OR(ISBLANK(W384),W384=0)),TRUE(),IF(AND(ISBLANK(X384),ISNUMBER(W384),W384&lt;&gt;0),FALSE(),"")))))</f>
        <v/>
      </c>
      <c r="AZ384" s="74" t="str">
        <f aca="false">IF(OR(ISBLANK($C384),$AT384&lt;&gt;TRUE()),"",IF(ISBLANK(U384),Constants!$B$35,MAX(0,MIN(Constants!$B$31,U384))))</f>
        <v/>
      </c>
      <c r="BA384" s="74" t="str">
        <f aca="false">IF(OR(ISBLANK($C384),$AT384&lt;&gt;TRUE()),"",IF(ISBLANK(V384),Constants!$B$35,MAX(0,MIN(Constants!$B$32,V384))))</f>
        <v/>
      </c>
      <c r="BB384" s="74" t="str">
        <f aca="false">IF(ISBLANK($C384),"",COUNTA($Y384:$AG384)&gt;0)</f>
        <v/>
      </c>
      <c r="BC384" s="74" t="str">
        <f aca="false">IF(OR(ISBLANK($C384),$BB384&lt;&gt;TRUE()),"",IF(ISBLANK(Y384),Constants!$B$27,MAX(0,Y384)))</f>
        <v/>
      </c>
      <c r="BD384" s="74" t="str">
        <f aca="false">IF(OR(ISBLANK($C384),$BB384&lt;&gt;TRUE()),"",IF(ISBLANK(Z384),Constants!$B$28,MAX(0,Z384)))</f>
        <v/>
      </c>
      <c r="BE384" s="74" t="str">
        <f aca="false">IF(OR(ISBLANK($C384),$BB384&lt;&gt;TRUE()),"",IF(AB384=Constants!$B$7,TRUE(),IF(AB384=Constants!$B$8,FALSE(),TRUE())))</f>
        <v/>
      </c>
      <c r="BF384" s="74" t="str">
        <f aca="false">IF(OR(ISBLANK($C384),$BB384&lt;&gt;TRUE()),"",IF(AA384=Constants!$B$7,TRUE(),IF(AA384=Constants!$B$8,FALSE(),TRUE())))</f>
        <v/>
      </c>
      <c r="BG384" s="74" t="str">
        <f aca="false">IF(OR(ISBLANK($C384),$BB384&lt;&gt;TRUE()),"",IF(AC384=Constants!$B$33,TRUE(),IF(AC384=Constants!$B$34,FALSE(),IF(AND(ISNUMBER(AG384),OR(ISBLANK(AF384),AF384=0)),TRUE(),IF(AND(ISBLANK(AG384),ISNUMBER(AF384),AF384&lt;&gt;0),FALSE(),"")))))</f>
        <v/>
      </c>
      <c r="BH384" s="74" t="str">
        <f aca="false">IF(OR(ISBLANK($C384),$BB384&lt;&gt;TRUE()),"",IF(ISBLANK(AD384),Constants!$B$35,MAX(0,MIN(Constants!$B$31,AD384))))</f>
        <v/>
      </c>
      <c r="BI384" s="74" t="str">
        <f aca="false">IF(OR(ISBLANK($C384),$BB384&lt;&gt;TRUE()),"",IF(ISBLANK(AE384),Constants!$B$35,MAX(0,MIN(Constants!$B$32,AE384))))</f>
        <v/>
      </c>
      <c r="BJ384" s="75" t="str">
        <f aca="false">IF(ISBLANK($C384),
  "",
IF(AH384=Constants!$B$7,
  TRUE(),
IF(AH384=Constants!$B$8,
  FALSE(),
  FALSE()
)))</f>
        <v/>
      </c>
      <c r="BK384" s="74" t="str">
        <f aca="false">IF(ISBLANK($C384),"",IF($BJ384,Constants!$B$9,IF(COUNTA($E384:$AH384)=0,Constants!$B$10,IF(NOT($AK384),Constants!$B$11,IF(AND(NOT(ISNUMBER($BM384)),COUNTA($O384,$X384,$AG384)&gt;0),Constants!$B$13,Constants!$B$12)))))</f>
        <v/>
      </c>
      <c r="BL384" s="74" t="str">
        <f aca="false">IF(ISBLANK($C384),"",IF($BK384&lt;&gt;Constants!$B$12,$BK384,Constants!$B$4))</f>
        <v/>
      </c>
      <c r="BM384" s="73" t="str">
        <f aca="false">IF(OR(ISBLANK($D$8), NOT(ISNUMBER($D$8))), Constants!$B$17,$D$8)</f>
        <v>ERROR: Set Target Time in cell D8</v>
      </c>
      <c r="BN384" s="73" t="str">
        <f aca="false">IF(OR($BK384&lt;&gt;Constants!$B$12,$AL384&lt;&gt;TRUE()),"",IF(NOT($AO384),TRUE(),IF($AQ384="","",$AQ384)))</f>
        <v/>
      </c>
      <c r="BO384" s="74" t="b">
        <f aca="false">IF(BN384="",FALSE(),IF(NOT($AO384),TRUE(),IF($AQ384,ISNUMBER(O384),ISNUMBER(N384))))</f>
        <v>0</v>
      </c>
      <c r="BP384" s="76" t="str">
        <f aca="false">IF(BO384,IF($AJ384,1,Constants!$B$22)*POWER(Constants!$B$23,MAX($AM384,0))*POWER(Constants!$B$24,MAX($AN384,0)),"")</f>
        <v/>
      </c>
      <c r="BQ384" s="74" t="str">
        <f aca="false">IF(OR($BK384&lt;&gt;Constants!$B$12,NOT($BO384)),"",IF(NOT($AO384),0,Constants!$B$19*IF($AQ384,1,MAX(0,MIN(1,(Constants!$B$20-N384)/Constants!$B$20)))))</f>
        <v/>
      </c>
      <c r="BR384" s="74" t="str">
        <f aca="false">IF(BQ384="","",BQ384*IF($AP384,1,Constants!$B$25)*BP384)</f>
        <v/>
      </c>
      <c r="BS384" s="74" t="str">
        <f aca="false">IF(OR($BK384&lt;&gt;Constants!$B$12,NOT($BO384)),"",IF(NOT($AO384),0,IF(NOT($AQ384),0,MAX(0,Constants!$B$21*(1-ABS(O384-$BM384)/$BM384)))))</f>
        <v/>
      </c>
      <c r="BT384" s="74" t="str">
        <f aca="false">IF(BS384="","",BS384*BP384)</f>
        <v/>
      </c>
      <c r="BU384" s="74" t="str">
        <f aca="false">IF(OR($BK384&lt;&gt;Constants!$B$12,NOT($BO384)),"",IF(OR(NOT($AO384),NOT($AP384)),0,MIN(Constants!$B$18,(Constants!$B$29*$AR384+Constants!$B$30*$AS384)*IF($AQ384,1,MAX(0,MIN(1,(Constants!$B$20-N384)/Constants!$B$20))))))</f>
        <v/>
      </c>
      <c r="BV384" s="74" t="str">
        <f aca="false">IF(BU384="","",BU384*BP384)</f>
        <v/>
      </c>
      <c r="BW384" s="75" t="str">
        <f aca="false">IF(OR($BK384&lt;&gt;Constants!$B$12,NOT($BO384)),"",BR384+BT384+BV384)</f>
        <v/>
      </c>
      <c r="BX384" s="73" t="str">
        <f aca="false">IF(OR($BK384&lt;&gt;Constants!$B$12,$AT384&lt;&gt;TRUE()),"",IF(NOT($AW384),TRUE(),IF($AY384="","",$AY384)))</f>
        <v/>
      </c>
      <c r="BY384" s="74" t="b">
        <f aca="false">IF(BX384="",FALSE(),IF(NOT($AW384),TRUE(),IF($AY384,ISNUMBER(X384),ISNUMBER(W384))))</f>
        <v>0</v>
      </c>
      <c r="BZ384" s="76" t="str">
        <f aca="false">IF(BY384,IF($AJ384,1,Constants!$B$22)*POWER(Constants!$B$23,MAX($AU384,0))*POWER(Constants!$B$24,MAX($AV384,0)),"")</f>
        <v/>
      </c>
      <c r="CA384" s="74" t="str">
        <f aca="false">IF(OR($BK384&lt;&gt;Constants!$B$12,NOT($BY384)),"",IF(NOT($AW384),0,Constants!$B$19*IF($AY384,1,MAX(0,MIN(1,(Constants!$B$20-W384)/Constants!$B$20)))))</f>
        <v/>
      </c>
      <c r="CB384" s="74" t="str">
        <f aca="false">IF(CA384="","",CA384*IF($AX384,1,Constants!$B$25)*BZ384)</f>
        <v/>
      </c>
      <c r="CC384" s="74" t="str">
        <f aca="false">IF(OR($BK384&lt;&gt;Constants!$B$12,NOT($BY384)),"",IF(NOT($AW384),0,IF(NOT($AY384),0,MAX(0,Constants!$B$21*(1-ABS(X384-$BM384)/$BM384)))))</f>
        <v/>
      </c>
      <c r="CD384" s="74" t="str">
        <f aca="false">IF(CC384="","",CC384*BZ384)</f>
        <v/>
      </c>
      <c r="CE384" s="74" t="str">
        <f aca="false">IF(OR($BK384&lt;&gt;Constants!$B$12,NOT($BY384)),"",IF(OR(NOT($AW384),NOT($AX384)),0,MIN(Constants!$B$18,(Constants!$B$29*$AZ384+Constants!$B$30*$BA384)*IF($AY384,1,MAX(0,MIN(1,(Constants!$B$20-W384)/Constants!$B$20))))))</f>
        <v/>
      </c>
      <c r="CF384" s="74" t="str">
        <f aca="false">IF(CE384="","",CE384*BZ384)</f>
        <v/>
      </c>
      <c r="CG384" s="75" t="str">
        <f aca="false">IF(OR($BK384&lt;&gt;Constants!$B$12,NOT($BY384)),"",CB384+CD384+CF384)</f>
        <v/>
      </c>
      <c r="CH384" s="73" t="b">
        <f aca="false">IF(OR(BN384="",BX384=""),TRUE(),BN384&lt;&gt;BX384)</f>
        <v>1</v>
      </c>
      <c r="CI384" s="74" t="str">
        <f aca="false">IF(OR($BK384&lt;&gt;Constants!$B$12,$BB384&lt;&gt;TRUE(),NOT($CH384)),"",IF(NOT($BE384),TRUE(),IF($BG384="","",$BG384)))</f>
        <v/>
      </c>
      <c r="CJ384" s="74" t="b">
        <f aca="false">IF(CI384="",FALSE(),IF(NOT($BE384),TRUE(),IF($BG384,ISNUMBER(AG384),ISNUMBER(AF384))))</f>
        <v>0</v>
      </c>
      <c r="CK384" s="76" t="str">
        <f aca="false">IF(CJ384,IF($AJ384,1,Constants!$B$22)*POWER(Constants!$B$23,MAX($BC384,0))*POWER(Constants!$B$24,MAX($BD384,0)),"")</f>
        <v/>
      </c>
      <c r="CL384" s="74" t="str">
        <f aca="false">IF(OR($BK384&lt;&gt;Constants!$B$12,NOT($CJ384)),"",IF(NOT($BE384),0,Constants!$B$19*IF($BG384,1,MAX(0,MIN(1,(Constants!$B$20-AF384)/Constants!$B$20)))))</f>
        <v/>
      </c>
      <c r="CM384" s="74" t="str">
        <f aca="false">IF(CL384="","",CL384*IF($BF384,1,Constants!$B$25)*CK384)</f>
        <v/>
      </c>
      <c r="CN384" s="74" t="str">
        <f aca="false">IF(OR($BK384&lt;&gt;Constants!$B$12,NOT($CJ384)),"",IF(NOT($BE384),0,IF(NOT($BG384),0,MAX(0,Constants!$B$21*(1-ABS(AG384-$BM384)/$BM384)))))</f>
        <v/>
      </c>
      <c r="CO384" s="74" t="str">
        <f aca="false">IF(CN384="","",CN384*CK384)</f>
        <v/>
      </c>
      <c r="CP384" s="74" t="str">
        <f aca="false">IF(OR($BK384&lt;&gt;Constants!$B$12,NOT($CJ384)),"",IF(OR(NOT($BE384),NOT($BF384)),0,MIN(Constants!$B$18,(Constants!$B$29*$BH384+Constants!$B$30*$BI384)*IF($BG384,1,MAX(0,MIN(1,(Constants!$B$20-AF384)/Constants!$B$20))))))</f>
        <v/>
      </c>
      <c r="CQ384" s="74" t="str">
        <f aca="false">IF(CP384="","",CP384*CK384)</f>
        <v/>
      </c>
      <c r="CR384" s="75" t="str">
        <f aca="false">IF(OR($BK384&lt;&gt;Constants!$B$12,NOT($CJ384)),"",CM384+CO384+CQ384)</f>
        <v/>
      </c>
      <c r="CS384" s="73" t="str">
        <f aca="false">IF(OR($BK384&lt;&gt;Constants!$B$12,ISBLANK($C384)),"",BW384)</f>
        <v/>
      </c>
      <c r="CT384" s="74" t="str">
        <f aca="false">IF(OR($BK384&lt;&gt;Constants!$B$12,ISBLANK($C384)),"",CG384)</f>
        <v/>
      </c>
      <c r="CU384" s="75" t="str">
        <f aca="false">IF(OR($BK384&lt;&gt;Constants!$B$12,ISBLANK($C384)),"",CR384)</f>
        <v/>
      </c>
      <c r="CV384" s="74" t="str">
        <f aca="false">IF(OR($BK384&lt;&gt;Constants!$B$12,ISBLANK($C384)),"",IF(COUNT(CS384:CU384)=0,0,MAX(CS384:CU384)))</f>
        <v/>
      </c>
      <c r="CW384" s="74" t="str">
        <f aca="false">IF($BK384&lt;&gt;Constants!$B$12,"",CV384)</f>
        <v/>
      </c>
      <c r="CX384" s="74" t="str">
        <f aca="false">IF(ISNUMBER(CW384), RANK(CW384,$CW$11:$CW$510), "")</f>
        <v/>
      </c>
      <c r="CY384" s="73" t="str">
        <f aca="false">IF(OR($BK384&lt;&gt;Constants!$B$12,ISBLANK($C384)),"",MAX(BT384,CD384,CO384))</f>
        <v/>
      </c>
      <c r="CZ384" s="74" t="str">
        <f aca="false">IF(ISNUMBER(CY384), RANK(CY384,CY$11:CY$510), "")</f>
        <v/>
      </c>
      <c r="DA384" s="74" t="str">
        <f aca="false">IF(OR($BK384&lt;&gt;Constants!$B$12,ISBLANK($C384)),"",MAX(AM384,AU384,IF($CH384,BC384,0)))</f>
        <v/>
      </c>
      <c r="DB384" s="74" t="str">
        <f aca="false">IF(ISNUMBER(DA384), RANK(DA384,DA$11:DA$510,1), "")</f>
        <v/>
      </c>
      <c r="DC384" s="74" t="str">
        <f aca="false">IF(OR($BK384&lt;&gt;Constants!$B$12,ISBLANK($C384)),"",MAX(BV384,CF384,CQ384))</f>
        <v/>
      </c>
      <c r="DD384" s="74" t="str">
        <f aca="false">IF(ISNUMBER(DC384),RANK(DC384,DC$11:DC$510),"")</f>
        <v/>
      </c>
      <c r="DE384" s="77" t="str">
        <f aca="false">IFERROR(IF(OR($BK384&lt;&gt;Constants!$B$12, ISBLANK($C384)),"",LARGE(CS384:CU384,2)), 0)</f>
        <v/>
      </c>
      <c r="DF384" s="75" t="str">
        <f aca="false">IF(ISNUMBER(DE384), RANK(DE384,DE$11:DE$510), "")</f>
        <v/>
      </c>
      <c r="DG384" s="74" t="str">
        <f aca="false">IF(ISBLANK($C384),"",IF(BK384=Constants!$B$12,RANK($CX384, $CX$11:$CX$510, 1)+
SUMPRODUCT(--($CX$11:$CX$510=$CX384),--($CZ384&gt;$CZ$11:$CZ$510))+
SUMPRODUCT(--($CX$11:$CX$510=$CX384),--($CZ384=$CZ$11:$CZ$510),--($DB384&gt;$DB$11:$DB$510))+
SUMPRODUCT(--($CX$11:$CX$510=$CX384),--($CZ384=$CZ$11:$CZ$510),--($DB384=$DB$11:$DB$510), --($DD384&gt;$DD$11:$DD$510))+
SUMPRODUCT(--($CX$11:$CX$510=$CX384),--($CZ384=$CZ$11:$CZ$510),--($DB384=$DB$11:$DB$510), --($DD384=$DD$11:$DD$510), --($DF384&gt;$DF$11:$DF$510))
,BK384)
)</f>
        <v/>
      </c>
      <c r="DH384" s="74" t="str">
        <f aca="false">IF(ISBLANK(C384),"",IF(BK384&lt;&gt;Constants!$B$12, BK384, CX384-DG384))</f>
        <v/>
      </c>
      <c r="DI384" s="75"/>
      <c r="DJ384" s="78"/>
      <c r="DK384" s="79" t="str">
        <f aca="false">IF(ISBLANK($C384),"",IF($BK384=Constants!$B$13,$BM384,""))</f>
        <v/>
      </c>
      <c r="DL384" s="78" t="str">
        <f aca="false">IF(ISBLANK($C384),"",IF($BK384&lt;&gt;Constants!$B$12,"",IF(COUNT($CS384:$CU384)=0,"",MATCH($CV384,$CS384:$CU384,0))))</f>
        <v/>
      </c>
      <c r="DM384" s="80" t="str">
        <f aca="false">IF(ISNUMBER($DL384),CHOOSE($DL384,$BR384,$CB384,$CM384),"")</f>
        <v/>
      </c>
      <c r="DN384" s="80" t="str">
        <f aca="false">IF(ISNUMBER($DL384),CHOOSE($DL384,$BT384,$CD384,$CO384),"")</f>
        <v/>
      </c>
      <c r="DO384" s="80" t="str">
        <f aca="false">IF(ISNUMBER($DL384),CHOOSE($DL384,$BV384,$CF384,$CQ384),"")</f>
        <v/>
      </c>
      <c r="DP384" s="81" t="str">
        <f aca="false">IF(ISBLANK(C384),"",IF(BK384&lt;&gt;Constants!$B$12, BK384 ,CW384))</f>
        <v/>
      </c>
      <c r="DQ384" s="82" t="str">
        <f aca="false">IF(ISBLANK($C384),"",IF($BK384&lt;&gt;Constants!$B$12,$BK384,$BL384))</f>
        <v/>
      </c>
      <c r="DR384" s="82" t="str">
        <f aca="false">IF(ISBLANK(C384),"",DH384)</f>
        <v/>
      </c>
      <c r="DS384" s="82" t="str">
        <f aca="false">IF(ISBLANK(C384),"",DG384)</f>
        <v/>
      </c>
      <c r="DT384" s="83" t="str">
        <f aca="false">IF(ISBLANK(C384),
  "",
IF(DS384=Constants!$B$9,COUNTA($C$11:$C510)+2,IF(DS384=Constants!$B$10,COUNTA($C$11:$C510)+1,IF(DS384=Constants!$B$11,COUNTA($C$11:$C510),DS384))))</f>
        <v/>
      </c>
      <c r="DU384" s="3"/>
      <c r="DV384" s="84" t="n">
        <f aca="false">IF(OR(ISNUMBER(DS384),DS384="DQ",DS384="P",DS384="NS"),
    1,
    0
)</f>
        <v>0</v>
      </c>
      <c r="DW384" s="84" t="n">
        <v>374</v>
      </c>
      <c r="DX384" s="84" t="str">
        <f aca="false">IF(ISBLANK($C384),"",IF(ISNUMBER(DT384),DT384+ROW($B384)/1000,""))</f>
        <v/>
      </c>
      <c r="DY384" s="84" t="str">
        <f aca="false">IF(ISNUMBER(DX384), RANK(DX384,DX$11:DX$510,1), "")</f>
        <v/>
      </c>
      <c r="DZ384" s="84" t="str">
        <f aca="false">IF(ISBLANK($C384),
    "",
    $B384
)</f>
        <v/>
      </c>
      <c r="EA384" s="84" t="str">
        <f aca="false">IF(ISBLANK($C384),
    "",
    $C384
)</f>
        <v/>
      </c>
      <c r="EB384" s="84" t="str">
        <f aca="false">IF(ISBLANK($C384),
    "",
    $D384
)</f>
        <v/>
      </c>
      <c r="EC384" s="84" t="str">
        <f aca="false">IF(ISBLANK($C384),"",$DQ384)</f>
        <v/>
      </c>
      <c r="ED384" s="86" t="str">
        <f aca="false">DP384</f>
        <v/>
      </c>
      <c r="EE384" s="84" t="str">
        <f aca="false">IF(ISBLANK($C384),
    "",
    DS384
)</f>
        <v/>
      </c>
      <c r="EF384" s="87" t="str">
        <f aca="false">IF(DW384&gt;DV$10,
    "",
    VLOOKUP(DW384,DY$11:EE882,7,FALSE())
)</f>
        <v/>
      </c>
      <c r="EG384" s="88" t="str">
        <f aca="false">IF(DW384&gt;DV$10,
    "",
    VLOOKUP(DW384,DY$11:EE882,2,FALSE())
)</f>
        <v/>
      </c>
      <c r="EH384" s="88" t="str">
        <f aca="false">IF(DW384&gt;DV$10,
    "",
    VLOOKUP(DW384,DY$11:EE882,3,FALSE())
)</f>
        <v/>
      </c>
      <c r="EI384" s="88" t="str">
        <f aca="false">IF(DW384&gt;DV$10,
    "",
    VLOOKUP(DW384,DY$11:EE882,4,FALSE())
)</f>
        <v/>
      </c>
      <c r="EJ384" s="89" t="str">
        <f aca="false">IF(DW384&gt;DV$10,
    "",
    VLOOKUP(DW384,DY$11:EE882,6,FALSE())
)</f>
        <v/>
      </c>
      <c r="EK384" s="59"/>
    </row>
    <row r="385" customFormat="false" ht="15.75" hidden="false" customHeight="false" outlineLevel="0" collapsed="false">
      <c r="A385" s="3"/>
      <c r="B385" s="155"/>
      <c r="C385" s="156"/>
      <c r="D385" s="96"/>
      <c r="E385" s="157"/>
      <c r="F385" s="148"/>
      <c r="G385" s="148"/>
      <c r="H385" s="149"/>
      <c r="I385" s="150"/>
      <c r="J385" s="151"/>
      <c r="K385" s="151"/>
      <c r="L385" s="151"/>
      <c r="M385" s="151"/>
      <c r="N385" s="152"/>
      <c r="O385" s="103"/>
      <c r="P385" s="148"/>
      <c r="Q385" s="149"/>
      <c r="R385" s="150"/>
      <c r="S385" s="151"/>
      <c r="T385" s="151"/>
      <c r="U385" s="151"/>
      <c r="V385" s="151"/>
      <c r="W385" s="152"/>
      <c r="X385" s="103"/>
      <c r="Y385" s="148"/>
      <c r="Z385" s="149"/>
      <c r="AA385" s="150"/>
      <c r="AB385" s="151"/>
      <c r="AC385" s="151"/>
      <c r="AD385" s="151"/>
      <c r="AE385" s="151"/>
      <c r="AF385" s="152"/>
      <c r="AG385" s="104"/>
      <c r="AH385" s="150"/>
      <c r="AI385" s="73"/>
      <c r="AJ385" s="73" t="str">
        <f aca="false">IF(ISBLANK($C385),
  "",
IF(E385=Constants!$B$7,
  TRUE(),
IF(E385=Constants!$B$8,
  FALSE(),
  TRUE()
)))</f>
        <v/>
      </c>
      <c r="AK385" s="74" t="str">
        <f aca="false">IF(ISBLANK($C385),"",IF(F385=Constants!$B$8,FALSE(),TRUE()))</f>
        <v/>
      </c>
      <c r="AL385" s="74" t="str">
        <f aca="false">IF(ISBLANK($C385),"",COUNTA($G385:$O385)&gt;0)</f>
        <v/>
      </c>
      <c r="AM385" s="74" t="str">
        <f aca="false">IF(OR(ISBLANK($C385),$AL385&lt;&gt;TRUE()),"",IF(ISBLANK(G385),Constants!$B$27,MAX(0,G385)))</f>
        <v/>
      </c>
      <c r="AN385" s="74" t="str">
        <f aca="false">IF(OR(ISBLANK($C385),$AL385&lt;&gt;TRUE()),"",IF(ISBLANK(H385),Constants!$B$28,MAX(0,H385)))</f>
        <v/>
      </c>
      <c r="AO385" s="74" t="str">
        <f aca="false">IF(OR(ISBLANK($C385),$AL385&lt;&gt;TRUE()),"",IF(J385=Constants!$B$7,TRUE(),IF(J385=Constants!$B$8,FALSE(),TRUE())))</f>
        <v/>
      </c>
      <c r="AP385" s="74" t="str">
        <f aca="false">IF(OR(ISBLANK($C385),$AL385&lt;&gt;TRUE()),"",IF(I385=Constants!$B$7,TRUE(),IF(I385=Constants!$B$8,FALSE(),TRUE())))</f>
        <v/>
      </c>
      <c r="AQ385" s="74" t="str">
        <f aca="false">IF(OR(ISBLANK($C385),$AL385&lt;&gt;TRUE()),"",IF(K385=Constants!$B$33,TRUE(),IF(K385=Constants!$B$34,FALSE(),IF(AND(ISNUMBER(O385),OR(ISBLANK(N385),N385=0)),TRUE(),IF(AND(ISBLANK(O385),ISNUMBER(N385),N385&lt;&gt;0),FALSE(),"")))))</f>
        <v/>
      </c>
      <c r="AR385" s="74" t="str">
        <f aca="false">IF(OR(ISBLANK($C385),$AL385&lt;&gt;TRUE()),"",IF(ISBLANK(L385),Constants!$B$35,MAX(0,MIN(Constants!$B$31,L385))))</f>
        <v/>
      </c>
      <c r="AS385" s="74" t="str">
        <f aca="false">IF(OR(ISBLANK($C385),$AL385&lt;&gt;TRUE()),"",IF(ISBLANK(M385),Constants!$B$35,MAX(0,MIN(Constants!$B$32,M385))))</f>
        <v/>
      </c>
      <c r="AT385" s="74" t="str">
        <f aca="false">IF(ISBLANK($C385),"",COUNTA($P385:$X385)&gt;0)</f>
        <v/>
      </c>
      <c r="AU385" s="74" t="str">
        <f aca="false">IF(OR(ISBLANK($C385),$AT385&lt;&gt;TRUE()),"",IF(ISBLANK(P385),Constants!$B$27,MAX(0,P385)))</f>
        <v/>
      </c>
      <c r="AV385" s="74" t="str">
        <f aca="false">IF(OR(ISBLANK($C385),$AT385&lt;&gt;TRUE()),"",IF(ISBLANK(Q385),Constants!$B$28,MAX(0,Q385)))</f>
        <v/>
      </c>
      <c r="AW385" s="74" t="str">
        <f aca="false">IF(OR(ISBLANK($C385),$AT385&lt;&gt;TRUE()),"",IF(S385=Constants!$B$7,TRUE(),IF(S385=Constants!$B$8,FALSE(),TRUE())))</f>
        <v/>
      </c>
      <c r="AX385" s="74" t="str">
        <f aca="false">IF(OR(ISBLANK($C385),$AT385&lt;&gt;TRUE()),"",IF(R385=Constants!$B$7,TRUE(),IF(R385=Constants!$B$8,FALSE(),TRUE())))</f>
        <v/>
      </c>
      <c r="AY385" s="74" t="str">
        <f aca="false">IF(OR(ISBLANK($C385),$AT385&lt;&gt;TRUE()),"",IF(T385=Constants!$B$33,TRUE(),IF(T385=Constants!$B$34,FALSE(),IF(AND(ISNUMBER(X385),OR(ISBLANK(W385),W385=0)),TRUE(),IF(AND(ISBLANK(X385),ISNUMBER(W385),W385&lt;&gt;0),FALSE(),"")))))</f>
        <v/>
      </c>
      <c r="AZ385" s="74" t="str">
        <f aca="false">IF(OR(ISBLANK($C385),$AT385&lt;&gt;TRUE()),"",IF(ISBLANK(U385),Constants!$B$35,MAX(0,MIN(Constants!$B$31,U385))))</f>
        <v/>
      </c>
      <c r="BA385" s="74" t="str">
        <f aca="false">IF(OR(ISBLANK($C385),$AT385&lt;&gt;TRUE()),"",IF(ISBLANK(V385),Constants!$B$35,MAX(0,MIN(Constants!$B$32,V385))))</f>
        <v/>
      </c>
      <c r="BB385" s="74" t="str">
        <f aca="false">IF(ISBLANK($C385),"",COUNTA($Y385:$AG385)&gt;0)</f>
        <v/>
      </c>
      <c r="BC385" s="74" t="str">
        <f aca="false">IF(OR(ISBLANK($C385),$BB385&lt;&gt;TRUE()),"",IF(ISBLANK(Y385),Constants!$B$27,MAX(0,Y385)))</f>
        <v/>
      </c>
      <c r="BD385" s="74" t="str">
        <f aca="false">IF(OR(ISBLANK($C385),$BB385&lt;&gt;TRUE()),"",IF(ISBLANK(Z385),Constants!$B$28,MAX(0,Z385)))</f>
        <v/>
      </c>
      <c r="BE385" s="74" t="str">
        <f aca="false">IF(OR(ISBLANK($C385),$BB385&lt;&gt;TRUE()),"",IF(AB385=Constants!$B$7,TRUE(),IF(AB385=Constants!$B$8,FALSE(),TRUE())))</f>
        <v/>
      </c>
      <c r="BF385" s="74" t="str">
        <f aca="false">IF(OR(ISBLANK($C385),$BB385&lt;&gt;TRUE()),"",IF(AA385=Constants!$B$7,TRUE(),IF(AA385=Constants!$B$8,FALSE(),TRUE())))</f>
        <v/>
      </c>
      <c r="BG385" s="74" t="str">
        <f aca="false">IF(OR(ISBLANK($C385),$BB385&lt;&gt;TRUE()),"",IF(AC385=Constants!$B$33,TRUE(),IF(AC385=Constants!$B$34,FALSE(),IF(AND(ISNUMBER(AG385),OR(ISBLANK(AF385),AF385=0)),TRUE(),IF(AND(ISBLANK(AG385),ISNUMBER(AF385),AF385&lt;&gt;0),FALSE(),"")))))</f>
        <v/>
      </c>
      <c r="BH385" s="74" t="str">
        <f aca="false">IF(OR(ISBLANK($C385),$BB385&lt;&gt;TRUE()),"",IF(ISBLANK(AD385),Constants!$B$35,MAX(0,MIN(Constants!$B$31,AD385))))</f>
        <v/>
      </c>
      <c r="BI385" s="74" t="str">
        <f aca="false">IF(OR(ISBLANK($C385),$BB385&lt;&gt;TRUE()),"",IF(ISBLANK(AE385),Constants!$B$35,MAX(0,MIN(Constants!$B$32,AE385))))</f>
        <v/>
      </c>
      <c r="BJ385" s="75" t="str">
        <f aca="false">IF(ISBLANK($C385),
  "",
IF(AH385=Constants!$B$7,
  TRUE(),
IF(AH385=Constants!$B$8,
  FALSE(),
  FALSE()
)))</f>
        <v/>
      </c>
      <c r="BK385" s="74" t="str">
        <f aca="false">IF(ISBLANK($C385),"",IF($BJ385,Constants!$B$9,IF(COUNTA($E385:$AH385)=0,Constants!$B$10,IF(NOT($AK385),Constants!$B$11,IF(AND(NOT(ISNUMBER($BM385)),COUNTA($O385,$X385,$AG385)&gt;0),Constants!$B$13,Constants!$B$12)))))</f>
        <v/>
      </c>
      <c r="BL385" s="74" t="str">
        <f aca="false">IF(ISBLANK($C385),"",IF($BK385&lt;&gt;Constants!$B$12,$BK385,Constants!$B$4))</f>
        <v/>
      </c>
      <c r="BM385" s="73" t="str">
        <f aca="false">IF(OR(ISBLANK($D$8), NOT(ISNUMBER($D$8))), Constants!$B$17,$D$8)</f>
        <v>ERROR: Set Target Time in cell D8</v>
      </c>
      <c r="BN385" s="73" t="str">
        <f aca="false">IF(OR($BK385&lt;&gt;Constants!$B$12,$AL385&lt;&gt;TRUE()),"",IF(NOT($AO385),TRUE(),IF($AQ385="","",$AQ385)))</f>
        <v/>
      </c>
      <c r="BO385" s="74" t="b">
        <f aca="false">IF(BN385="",FALSE(),IF(NOT($AO385),TRUE(),IF($AQ385,ISNUMBER(O385),ISNUMBER(N385))))</f>
        <v>0</v>
      </c>
      <c r="BP385" s="76" t="str">
        <f aca="false">IF(BO385,IF($AJ385,1,Constants!$B$22)*POWER(Constants!$B$23,MAX($AM385,0))*POWER(Constants!$B$24,MAX($AN385,0)),"")</f>
        <v/>
      </c>
      <c r="BQ385" s="74" t="str">
        <f aca="false">IF(OR($BK385&lt;&gt;Constants!$B$12,NOT($BO385)),"",IF(NOT($AO385),0,Constants!$B$19*IF($AQ385,1,MAX(0,MIN(1,(Constants!$B$20-N385)/Constants!$B$20)))))</f>
        <v/>
      </c>
      <c r="BR385" s="74" t="str">
        <f aca="false">IF(BQ385="","",BQ385*IF($AP385,1,Constants!$B$25)*BP385)</f>
        <v/>
      </c>
      <c r="BS385" s="74" t="str">
        <f aca="false">IF(OR($BK385&lt;&gt;Constants!$B$12,NOT($BO385)),"",IF(NOT($AO385),0,IF(NOT($AQ385),0,MAX(0,Constants!$B$21*(1-ABS(O385-$BM385)/$BM385)))))</f>
        <v/>
      </c>
      <c r="BT385" s="74" t="str">
        <f aca="false">IF(BS385="","",BS385*BP385)</f>
        <v/>
      </c>
      <c r="BU385" s="74" t="str">
        <f aca="false">IF(OR($BK385&lt;&gt;Constants!$B$12,NOT($BO385)),"",IF(OR(NOT($AO385),NOT($AP385)),0,MIN(Constants!$B$18,(Constants!$B$29*$AR385+Constants!$B$30*$AS385)*IF($AQ385,1,MAX(0,MIN(1,(Constants!$B$20-N385)/Constants!$B$20))))))</f>
        <v/>
      </c>
      <c r="BV385" s="74" t="str">
        <f aca="false">IF(BU385="","",BU385*BP385)</f>
        <v/>
      </c>
      <c r="BW385" s="75" t="str">
        <f aca="false">IF(OR($BK385&lt;&gt;Constants!$B$12,NOT($BO385)),"",BR385+BT385+BV385)</f>
        <v/>
      </c>
      <c r="BX385" s="73" t="str">
        <f aca="false">IF(OR($BK385&lt;&gt;Constants!$B$12,$AT385&lt;&gt;TRUE()),"",IF(NOT($AW385),TRUE(),IF($AY385="","",$AY385)))</f>
        <v/>
      </c>
      <c r="BY385" s="74" t="b">
        <f aca="false">IF(BX385="",FALSE(),IF(NOT($AW385),TRUE(),IF($AY385,ISNUMBER(X385),ISNUMBER(W385))))</f>
        <v>0</v>
      </c>
      <c r="BZ385" s="76" t="str">
        <f aca="false">IF(BY385,IF($AJ385,1,Constants!$B$22)*POWER(Constants!$B$23,MAX($AU385,0))*POWER(Constants!$B$24,MAX($AV385,0)),"")</f>
        <v/>
      </c>
      <c r="CA385" s="74" t="str">
        <f aca="false">IF(OR($BK385&lt;&gt;Constants!$B$12,NOT($BY385)),"",IF(NOT($AW385),0,Constants!$B$19*IF($AY385,1,MAX(0,MIN(1,(Constants!$B$20-W385)/Constants!$B$20)))))</f>
        <v/>
      </c>
      <c r="CB385" s="74" t="str">
        <f aca="false">IF(CA385="","",CA385*IF($AX385,1,Constants!$B$25)*BZ385)</f>
        <v/>
      </c>
      <c r="CC385" s="74" t="str">
        <f aca="false">IF(OR($BK385&lt;&gt;Constants!$B$12,NOT($BY385)),"",IF(NOT($AW385),0,IF(NOT($AY385),0,MAX(0,Constants!$B$21*(1-ABS(X385-$BM385)/$BM385)))))</f>
        <v/>
      </c>
      <c r="CD385" s="74" t="str">
        <f aca="false">IF(CC385="","",CC385*BZ385)</f>
        <v/>
      </c>
      <c r="CE385" s="74" t="str">
        <f aca="false">IF(OR($BK385&lt;&gt;Constants!$B$12,NOT($BY385)),"",IF(OR(NOT($AW385),NOT($AX385)),0,MIN(Constants!$B$18,(Constants!$B$29*$AZ385+Constants!$B$30*$BA385)*IF($AY385,1,MAX(0,MIN(1,(Constants!$B$20-W385)/Constants!$B$20))))))</f>
        <v/>
      </c>
      <c r="CF385" s="74" t="str">
        <f aca="false">IF(CE385="","",CE385*BZ385)</f>
        <v/>
      </c>
      <c r="CG385" s="75" t="str">
        <f aca="false">IF(OR($BK385&lt;&gt;Constants!$B$12,NOT($BY385)),"",CB385+CD385+CF385)</f>
        <v/>
      </c>
      <c r="CH385" s="73" t="b">
        <f aca="false">IF(OR(BN385="",BX385=""),TRUE(),BN385&lt;&gt;BX385)</f>
        <v>1</v>
      </c>
      <c r="CI385" s="74" t="str">
        <f aca="false">IF(OR($BK385&lt;&gt;Constants!$B$12,$BB385&lt;&gt;TRUE(),NOT($CH385)),"",IF(NOT($BE385),TRUE(),IF($BG385="","",$BG385)))</f>
        <v/>
      </c>
      <c r="CJ385" s="74" t="b">
        <f aca="false">IF(CI385="",FALSE(),IF(NOT($BE385),TRUE(),IF($BG385,ISNUMBER(AG385),ISNUMBER(AF385))))</f>
        <v>0</v>
      </c>
      <c r="CK385" s="76" t="str">
        <f aca="false">IF(CJ385,IF($AJ385,1,Constants!$B$22)*POWER(Constants!$B$23,MAX($BC385,0))*POWER(Constants!$B$24,MAX($BD385,0)),"")</f>
        <v/>
      </c>
      <c r="CL385" s="74" t="str">
        <f aca="false">IF(OR($BK385&lt;&gt;Constants!$B$12,NOT($CJ385)),"",IF(NOT($BE385),0,Constants!$B$19*IF($BG385,1,MAX(0,MIN(1,(Constants!$B$20-AF385)/Constants!$B$20)))))</f>
        <v/>
      </c>
      <c r="CM385" s="74" t="str">
        <f aca="false">IF(CL385="","",CL385*IF($BF385,1,Constants!$B$25)*CK385)</f>
        <v/>
      </c>
      <c r="CN385" s="74" t="str">
        <f aca="false">IF(OR($BK385&lt;&gt;Constants!$B$12,NOT($CJ385)),"",IF(NOT($BE385),0,IF(NOT($BG385),0,MAX(0,Constants!$B$21*(1-ABS(AG385-$BM385)/$BM385)))))</f>
        <v/>
      </c>
      <c r="CO385" s="74" t="str">
        <f aca="false">IF(CN385="","",CN385*CK385)</f>
        <v/>
      </c>
      <c r="CP385" s="74" t="str">
        <f aca="false">IF(OR($BK385&lt;&gt;Constants!$B$12,NOT($CJ385)),"",IF(OR(NOT($BE385),NOT($BF385)),0,MIN(Constants!$B$18,(Constants!$B$29*$BH385+Constants!$B$30*$BI385)*IF($BG385,1,MAX(0,MIN(1,(Constants!$B$20-AF385)/Constants!$B$20))))))</f>
        <v/>
      </c>
      <c r="CQ385" s="74" t="str">
        <f aca="false">IF(CP385="","",CP385*CK385)</f>
        <v/>
      </c>
      <c r="CR385" s="75" t="str">
        <f aca="false">IF(OR($BK385&lt;&gt;Constants!$B$12,NOT($CJ385)),"",CM385+CO385+CQ385)</f>
        <v/>
      </c>
      <c r="CS385" s="73" t="str">
        <f aca="false">IF(OR($BK385&lt;&gt;Constants!$B$12,ISBLANK($C385)),"",BW385)</f>
        <v/>
      </c>
      <c r="CT385" s="74" t="str">
        <f aca="false">IF(OR($BK385&lt;&gt;Constants!$B$12,ISBLANK($C385)),"",CG385)</f>
        <v/>
      </c>
      <c r="CU385" s="75" t="str">
        <f aca="false">IF(OR($BK385&lt;&gt;Constants!$B$12,ISBLANK($C385)),"",CR385)</f>
        <v/>
      </c>
      <c r="CV385" s="74" t="str">
        <f aca="false">IF(OR($BK385&lt;&gt;Constants!$B$12,ISBLANK($C385)),"",IF(COUNT(CS385:CU385)=0,0,MAX(CS385:CU385)))</f>
        <v/>
      </c>
      <c r="CW385" s="74" t="str">
        <f aca="false">IF($BK385&lt;&gt;Constants!$B$12,"",CV385)</f>
        <v/>
      </c>
      <c r="CX385" s="74" t="str">
        <f aca="false">IF(ISNUMBER(CW385), RANK(CW385,$CW$11:$CW$510), "")</f>
        <v/>
      </c>
      <c r="CY385" s="73" t="str">
        <f aca="false">IF(OR($BK385&lt;&gt;Constants!$B$12,ISBLANK($C385)),"",MAX(BT385,CD385,CO385))</f>
        <v/>
      </c>
      <c r="CZ385" s="74" t="str">
        <f aca="false">IF(ISNUMBER(CY385), RANK(CY385,CY$11:CY$510), "")</f>
        <v/>
      </c>
      <c r="DA385" s="74" t="str">
        <f aca="false">IF(OR($BK385&lt;&gt;Constants!$B$12,ISBLANK($C385)),"",MAX(AM385,AU385,IF($CH385,BC385,0)))</f>
        <v/>
      </c>
      <c r="DB385" s="74" t="str">
        <f aca="false">IF(ISNUMBER(DA385), RANK(DA385,DA$11:DA$510,1), "")</f>
        <v/>
      </c>
      <c r="DC385" s="74" t="str">
        <f aca="false">IF(OR($BK385&lt;&gt;Constants!$B$12,ISBLANK($C385)),"",MAX(BV385,CF385,CQ385))</f>
        <v/>
      </c>
      <c r="DD385" s="74" t="str">
        <f aca="false">IF(ISNUMBER(DC385),RANK(DC385,DC$11:DC$510),"")</f>
        <v/>
      </c>
      <c r="DE385" s="77" t="str">
        <f aca="false">IFERROR(IF(OR($BK385&lt;&gt;Constants!$B$12, ISBLANK($C385)),"",LARGE(CS385:CU385,2)), 0)</f>
        <v/>
      </c>
      <c r="DF385" s="75" t="str">
        <f aca="false">IF(ISNUMBER(DE385), RANK(DE385,DE$11:DE$510), "")</f>
        <v/>
      </c>
      <c r="DG385" s="74" t="str">
        <f aca="false">IF(ISBLANK($C385),"",IF(BK385=Constants!$B$12,RANK($CX385, $CX$11:$CX$510, 1)+
SUMPRODUCT(--($CX$11:$CX$510=$CX385),--($CZ385&gt;$CZ$11:$CZ$510))+
SUMPRODUCT(--($CX$11:$CX$510=$CX385),--($CZ385=$CZ$11:$CZ$510),--($DB385&gt;$DB$11:$DB$510))+
SUMPRODUCT(--($CX$11:$CX$510=$CX385),--($CZ385=$CZ$11:$CZ$510),--($DB385=$DB$11:$DB$510), --($DD385&gt;$DD$11:$DD$510))+
SUMPRODUCT(--($CX$11:$CX$510=$CX385),--($CZ385=$CZ$11:$CZ$510),--($DB385=$DB$11:$DB$510), --($DD385=$DD$11:$DD$510), --($DF385&gt;$DF$11:$DF$510))
,BK385)
)</f>
        <v/>
      </c>
      <c r="DH385" s="74" t="str">
        <f aca="false">IF(ISBLANK(C385),"",IF(BK385&lt;&gt;Constants!$B$12, BK385, CX385-DG385))</f>
        <v/>
      </c>
      <c r="DI385" s="75"/>
      <c r="DJ385" s="78"/>
      <c r="DK385" s="79" t="str">
        <f aca="false">IF(ISBLANK($C385),"",IF($BK385=Constants!$B$13,$BM385,""))</f>
        <v/>
      </c>
      <c r="DL385" s="78" t="str">
        <f aca="false">IF(ISBLANK($C385),"",IF($BK385&lt;&gt;Constants!$B$12,"",IF(COUNT($CS385:$CU385)=0,"",MATCH($CV385,$CS385:$CU385,0))))</f>
        <v/>
      </c>
      <c r="DM385" s="80" t="str">
        <f aca="false">IF(ISNUMBER($DL385),CHOOSE($DL385,$BR385,$CB385,$CM385),"")</f>
        <v/>
      </c>
      <c r="DN385" s="80" t="str">
        <f aca="false">IF(ISNUMBER($DL385),CHOOSE($DL385,$BT385,$CD385,$CO385),"")</f>
        <v/>
      </c>
      <c r="DO385" s="80" t="str">
        <f aca="false">IF(ISNUMBER($DL385),CHOOSE($DL385,$BV385,$CF385,$CQ385),"")</f>
        <v/>
      </c>
      <c r="DP385" s="81" t="str">
        <f aca="false">IF(ISBLANK(C385),"",IF(BK385&lt;&gt;Constants!$B$12, BK385 ,CW385))</f>
        <v/>
      </c>
      <c r="DQ385" s="82" t="str">
        <f aca="false">IF(ISBLANK($C385),"",IF($BK385&lt;&gt;Constants!$B$12,$BK385,$BL385))</f>
        <v/>
      </c>
      <c r="DR385" s="82" t="str">
        <f aca="false">IF(ISBLANK(C385),"",DH385)</f>
        <v/>
      </c>
      <c r="DS385" s="82" t="str">
        <f aca="false">IF(ISBLANK(C385),"",DG385)</f>
        <v/>
      </c>
      <c r="DT385" s="83" t="str">
        <f aca="false">IF(ISBLANK(C385),
  "",
IF(DS385=Constants!$B$9,COUNTA($C$11:$C510)+2,IF(DS385=Constants!$B$10,COUNTA($C$11:$C510)+1,IF(DS385=Constants!$B$11,COUNTA($C$11:$C510),DS385))))</f>
        <v/>
      </c>
      <c r="DU385" s="3"/>
      <c r="DV385" s="84" t="n">
        <f aca="false">IF(OR(ISNUMBER(DS385),DS385="DQ",DS385="P",DS385="NS"),
    1,
    0
)</f>
        <v>0</v>
      </c>
      <c r="DW385" s="84" t="n">
        <v>375</v>
      </c>
      <c r="DX385" s="84" t="str">
        <f aca="false">IF(ISBLANK($C385),"",IF(ISNUMBER(DT385),DT385+ROW($B385)/1000,""))</f>
        <v/>
      </c>
      <c r="DY385" s="84" t="str">
        <f aca="false">IF(ISNUMBER(DX385), RANK(DX385,DX$11:DX$510,1), "")</f>
        <v/>
      </c>
      <c r="DZ385" s="84" t="str">
        <f aca="false">IF(ISBLANK($C385),
    "",
    $B385
)</f>
        <v/>
      </c>
      <c r="EA385" s="84" t="str">
        <f aca="false">IF(ISBLANK($C385),
    "",
    $C385
)</f>
        <v/>
      </c>
      <c r="EB385" s="84" t="str">
        <f aca="false">IF(ISBLANK($C385),
    "",
    $D385
)</f>
        <v/>
      </c>
      <c r="EC385" s="84" t="str">
        <f aca="false">IF(ISBLANK($C385),"",$DQ385)</f>
        <v/>
      </c>
      <c r="ED385" s="86" t="str">
        <f aca="false">DP385</f>
        <v/>
      </c>
      <c r="EE385" s="84" t="str">
        <f aca="false">IF(ISBLANK($C385),
    "",
    DS385
)</f>
        <v/>
      </c>
      <c r="EF385" s="87" t="str">
        <f aca="false">IF(DW385&gt;DV$10,
    "",
    VLOOKUP(DW385,DY$11:EE883,7,FALSE())
)</f>
        <v/>
      </c>
      <c r="EG385" s="88" t="str">
        <f aca="false">IF(DW385&gt;DV$10,
    "",
    VLOOKUP(DW385,DY$11:EE883,2,FALSE())
)</f>
        <v/>
      </c>
      <c r="EH385" s="88" t="str">
        <f aca="false">IF(DW385&gt;DV$10,
    "",
    VLOOKUP(DW385,DY$11:EE883,3,FALSE())
)</f>
        <v/>
      </c>
      <c r="EI385" s="88" t="str">
        <f aca="false">IF(DW385&gt;DV$10,
    "",
    VLOOKUP(DW385,DY$11:EE883,4,FALSE())
)</f>
        <v/>
      </c>
      <c r="EJ385" s="89" t="str">
        <f aca="false">IF(DW385&gt;DV$10,
    "",
    VLOOKUP(DW385,DY$11:EE883,6,FALSE())
)</f>
        <v/>
      </c>
      <c r="EK385" s="59"/>
    </row>
    <row r="386" customFormat="false" ht="15.75" hidden="false" customHeight="false" outlineLevel="0" collapsed="false">
      <c r="A386" s="3"/>
      <c r="B386" s="153"/>
      <c r="C386" s="154"/>
      <c r="D386" s="135"/>
      <c r="E386" s="158"/>
      <c r="F386" s="137"/>
      <c r="G386" s="137"/>
      <c r="H386" s="138"/>
      <c r="I386" s="139"/>
      <c r="J386" s="140"/>
      <c r="K386" s="140"/>
      <c r="L386" s="140"/>
      <c r="M386" s="140"/>
      <c r="N386" s="141"/>
      <c r="O386" s="142"/>
      <c r="P386" s="137"/>
      <c r="Q386" s="138"/>
      <c r="R386" s="139"/>
      <c r="S386" s="140"/>
      <c r="T386" s="140"/>
      <c r="U386" s="140"/>
      <c r="V386" s="140"/>
      <c r="W386" s="141"/>
      <c r="X386" s="142"/>
      <c r="Y386" s="137"/>
      <c r="Z386" s="138"/>
      <c r="AA386" s="139"/>
      <c r="AB386" s="140"/>
      <c r="AC386" s="140"/>
      <c r="AD386" s="140"/>
      <c r="AE386" s="140"/>
      <c r="AF386" s="141"/>
      <c r="AG386" s="143"/>
      <c r="AH386" s="139"/>
      <c r="AI386" s="116"/>
      <c r="AJ386" s="116" t="str">
        <f aca="false">IF(ISBLANK($C386),
  "",
IF(E386=Constants!$B$7,
  TRUE(),
IF(E386=Constants!$B$8,
  FALSE(),
  TRUE()
)))</f>
        <v/>
      </c>
      <c r="AK386" s="117" t="str">
        <f aca="false">IF(ISBLANK($C386),"",IF(F386=Constants!$B$8,FALSE(),TRUE()))</f>
        <v/>
      </c>
      <c r="AL386" s="117" t="str">
        <f aca="false">IF(ISBLANK($C386),"",COUNTA($G386:$O386)&gt;0)</f>
        <v/>
      </c>
      <c r="AM386" s="117" t="str">
        <f aca="false">IF(OR(ISBLANK($C386),$AL386&lt;&gt;TRUE()),"",IF(ISBLANK(G386),Constants!$B$27,MAX(0,G386)))</f>
        <v/>
      </c>
      <c r="AN386" s="117" t="str">
        <f aca="false">IF(OR(ISBLANK($C386),$AL386&lt;&gt;TRUE()),"",IF(ISBLANK(H386),Constants!$B$28,MAX(0,H386)))</f>
        <v/>
      </c>
      <c r="AO386" s="117" t="str">
        <f aca="false">IF(OR(ISBLANK($C386),$AL386&lt;&gt;TRUE()),"",IF(J386=Constants!$B$7,TRUE(),IF(J386=Constants!$B$8,FALSE(),TRUE())))</f>
        <v/>
      </c>
      <c r="AP386" s="117" t="str">
        <f aca="false">IF(OR(ISBLANK($C386),$AL386&lt;&gt;TRUE()),"",IF(I386=Constants!$B$7,TRUE(),IF(I386=Constants!$B$8,FALSE(),TRUE())))</f>
        <v/>
      </c>
      <c r="AQ386" s="117" t="str">
        <f aca="false">IF(OR(ISBLANK($C386),$AL386&lt;&gt;TRUE()),"",IF(K386=Constants!$B$33,TRUE(),IF(K386=Constants!$B$34,FALSE(),IF(AND(ISNUMBER(O386),OR(ISBLANK(N386),N386=0)),TRUE(),IF(AND(ISBLANK(O386),ISNUMBER(N386),N386&lt;&gt;0),FALSE(),"")))))</f>
        <v/>
      </c>
      <c r="AR386" s="117" t="str">
        <f aca="false">IF(OR(ISBLANK($C386),$AL386&lt;&gt;TRUE()),"",IF(ISBLANK(L386),Constants!$B$35,MAX(0,MIN(Constants!$B$31,L386))))</f>
        <v/>
      </c>
      <c r="AS386" s="117" t="str">
        <f aca="false">IF(OR(ISBLANK($C386),$AL386&lt;&gt;TRUE()),"",IF(ISBLANK(M386),Constants!$B$35,MAX(0,MIN(Constants!$B$32,M386))))</f>
        <v/>
      </c>
      <c r="AT386" s="117" t="str">
        <f aca="false">IF(ISBLANK($C386),"",COUNTA($P386:$X386)&gt;0)</f>
        <v/>
      </c>
      <c r="AU386" s="117" t="str">
        <f aca="false">IF(OR(ISBLANK($C386),$AT386&lt;&gt;TRUE()),"",IF(ISBLANK(P386),Constants!$B$27,MAX(0,P386)))</f>
        <v/>
      </c>
      <c r="AV386" s="117" t="str">
        <f aca="false">IF(OR(ISBLANK($C386),$AT386&lt;&gt;TRUE()),"",IF(ISBLANK(Q386),Constants!$B$28,MAX(0,Q386)))</f>
        <v/>
      </c>
      <c r="AW386" s="117" t="str">
        <f aca="false">IF(OR(ISBLANK($C386),$AT386&lt;&gt;TRUE()),"",IF(S386=Constants!$B$7,TRUE(),IF(S386=Constants!$B$8,FALSE(),TRUE())))</f>
        <v/>
      </c>
      <c r="AX386" s="117" t="str">
        <f aca="false">IF(OR(ISBLANK($C386),$AT386&lt;&gt;TRUE()),"",IF(R386=Constants!$B$7,TRUE(),IF(R386=Constants!$B$8,FALSE(),TRUE())))</f>
        <v/>
      </c>
      <c r="AY386" s="117" t="str">
        <f aca="false">IF(OR(ISBLANK($C386),$AT386&lt;&gt;TRUE()),"",IF(T386=Constants!$B$33,TRUE(),IF(T386=Constants!$B$34,FALSE(),IF(AND(ISNUMBER(X386),OR(ISBLANK(W386),W386=0)),TRUE(),IF(AND(ISBLANK(X386),ISNUMBER(W386),W386&lt;&gt;0),FALSE(),"")))))</f>
        <v/>
      </c>
      <c r="AZ386" s="117" t="str">
        <f aca="false">IF(OR(ISBLANK($C386),$AT386&lt;&gt;TRUE()),"",IF(ISBLANK(U386),Constants!$B$35,MAX(0,MIN(Constants!$B$31,U386))))</f>
        <v/>
      </c>
      <c r="BA386" s="117" t="str">
        <f aca="false">IF(OR(ISBLANK($C386),$AT386&lt;&gt;TRUE()),"",IF(ISBLANK(V386),Constants!$B$35,MAX(0,MIN(Constants!$B$32,V386))))</f>
        <v/>
      </c>
      <c r="BB386" s="117" t="str">
        <f aca="false">IF(ISBLANK($C386),"",COUNTA($Y386:$AG386)&gt;0)</f>
        <v/>
      </c>
      <c r="BC386" s="117" t="str">
        <f aca="false">IF(OR(ISBLANK($C386),$BB386&lt;&gt;TRUE()),"",IF(ISBLANK(Y386),Constants!$B$27,MAX(0,Y386)))</f>
        <v/>
      </c>
      <c r="BD386" s="117" t="str">
        <f aca="false">IF(OR(ISBLANK($C386),$BB386&lt;&gt;TRUE()),"",IF(ISBLANK(Z386),Constants!$B$28,MAX(0,Z386)))</f>
        <v/>
      </c>
      <c r="BE386" s="117" t="str">
        <f aca="false">IF(OR(ISBLANK($C386),$BB386&lt;&gt;TRUE()),"",IF(AB386=Constants!$B$7,TRUE(),IF(AB386=Constants!$B$8,FALSE(),TRUE())))</f>
        <v/>
      </c>
      <c r="BF386" s="117" t="str">
        <f aca="false">IF(OR(ISBLANK($C386),$BB386&lt;&gt;TRUE()),"",IF(AA386=Constants!$B$7,TRUE(),IF(AA386=Constants!$B$8,FALSE(),TRUE())))</f>
        <v/>
      </c>
      <c r="BG386" s="117" t="str">
        <f aca="false">IF(OR(ISBLANK($C386),$BB386&lt;&gt;TRUE()),"",IF(AC386=Constants!$B$33,TRUE(),IF(AC386=Constants!$B$34,FALSE(),IF(AND(ISNUMBER(AG386),OR(ISBLANK(AF386),AF386=0)),TRUE(),IF(AND(ISBLANK(AG386),ISNUMBER(AF386),AF386&lt;&gt;0),FALSE(),"")))))</f>
        <v/>
      </c>
      <c r="BH386" s="117" t="str">
        <f aca="false">IF(OR(ISBLANK($C386),$BB386&lt;&gt;TRUE()),"",IF(ISBLANK(AD386),Constants!$B$35,MAX(0,MIN(Constants!$B$31,AD386))))</f>
        <v/>
      </c>
      <c r="BI386" s="117" t="str">
        <f aca="false">IF(OR(ISBLANK($C386),$BB386&lt;&gt;TRUE()),"",IF(ISBLANK(AE386),Constants!$B$35,MAX(0,MIN(Constants!$B$32,AE386))))</f>
        <v/>
      </c>
      <c r="BJ386" s="118" t="str">
        <f aca="false">IF(ISBLANK($C386),
  "",
IF(AH386=Constants!$B$7,
  TRUE(),
IF(AH386=Constants!$B$8,
  FALSE(),
  FALSE()
)))</f>
        <v/>
      </c>
      <c r="BK386" s="117" t="str">
        <f aca="false">IF(ISBLANK($C386),"",IF($BJ386,Constants!$B$9,IF(COUNTA($E386:$AH386)=0,Constants!$B$10,IF(NOT($AK386),Constants!$B$11,IF(AND(NOT(ISNUMBER($BM386)),COUNTA($O386,$X386,$AG386)&gt;0),Constants!$B$13,Constants!$B$12)))))</f>
        <v/>
      </c>
      <c r="BL386" s="117" t="str">
        <f aca="false">IF(ISBLANK($C386),"",IF($BK386&lt;&gt;Constants!$B$12,$BK386,Constants!$B$4))</f>
        <v/>
      </c>
      <c r="BM386" s="116" t="str">
        <f aca="false">IF(OR(ISBLANK($D$8), NOT(ISNUMBER($D$8))), Constants!$B$17,$D$8)</f>
        <v>ERROR: Set Target Time in cell D8</v>
      </c>
      <c r="BN386" s="119" t="str">
        <f aca="false">IF(OR($BK386&lt;&gt;Constants!$B$12,$AL386&lt;&gt;TRUE()),"",IF(NOT($AO386),TRUE(),IF($AQ386="","",$AQ386)))</f>
        <v/>
      </c>
      <c r="BO386" s="120" t="n">
        <f aca="false">IF(BN386="",FALSE(),IF(NOT($AO386),TRUE(),IF($AQ386,ISNUMBER(O386),ISNUMBER(N386))))</f>
        <v>0</v>
      </c>
      <c r="BP386" s="121" t="str">
        <f aca="false">IF(BO386,IF($AJ386,1,Constants!$B$22)*POWER(Constants!$B$23,MAX($AM386,0))*POWER(Constants!$B$24,MAX($AN386,0)),"")</f>
        <v/>
      </c>
      <c r="BQ386" s="117" t="str">
        <f aca="false">IF(OR($BK386&lt;&gt;Constants!$B$12,NOT($BO386)),"",IF(NOT($AO386),0,Constants!$B$19*IF($AQ386,1,MAX(0,MIN(1,(Constants!$B$20-N386)/Constants!$B$20)))))</f>
        <v/>
      </c>
      <c r="BR386" s="117" t="str">
        <f aca="false">IF(BQ386="","",BQ386*IF($AP386,1,Constants!$B$25)*BP386)</f>
        <v/>
      </c>
      <c r="BS386" s="117" t="str">
        <f aca="false">IF(OR($BK386&lt;&gt;Constants!$B$12,NOT($BO386)),"",IF(NOT($AO386),0,IF(NOT($AQ386),0,MAX(0,Constants!$B$21*(1-ABS(O386-$BM386)/$BM386)))))</f>
        <v/>
      </c>
      <c r="BT386" s="117" t="str">
        <f aca="false">IF(BS386="","",BS386*BP386)</f>
        <v/>
      </c>
      <c r="BU386" s="117" t="str">
        <f aca="false">IF(OR($BK386&lt;&gt;Constants!$B$12,NOT($BO386)),"",IF(OR(NOT($AO386),NOT($AP386)),0,MIN(Constants!$B$18,(Constants!$B$29*$AR386+Constants!$B$30*$AS386)*IF($AQ386,1,MAX(0,MIN(1,(Constants!$B$20-N386)/Constants!$B$20))))))</f>
        <v/>
      </c>
      <c r="BV386" s="117" t="str">
        <f aca="false">IF(BU386="","",BU386*BP386)</f>
        <v/>
      </c>
      <c r="BW386" s="122" t="str">
        <f aca="false">IF(OR($BK386&lt;&gt;Constants!$B$12,NOT($BO386)),"",BR386+BT386+BV386)</f>
        <v/>
      </c>
      <c r="BX386" s="119" t="str">
        <f aca="false">IF(OR($BK386&lt;&gt;Constants!$B$12,$AT386&lt;&gt;TRUE()),"",IF(NOT($AW386),TRUE(),IF($AY386="","",$AY386)))</f>
        <v/>
      </c>
      <c r="BY386" s="120" t="n">
        <f aca="false">IF(BX386="",FALSE(),IF(NOT($AW386),TRUE(),IF($AY386,ISNUMBER(X386),ISNUMBER(W386))))</f>
        <v>0</v>
      </c>
      <c r="BZ386" s="121" t="str">
        <f aca="false">IF(BY386,IF($AJ386,1,Constants!$B$22)*POWER(Constants!$B$23,MAX($AU386,0))*POWER(Constants!$B$24,MAX($AV386,0)),"")</f>
        <v/>
      </c>
      <c r="CA386" s="117" t="str">
        <f aca="false">IF(OR($BK386&lt;&gt;Constants!$B$12,NOT($BY386)),"",IF(NOT($AW386),0,Constants!$B$19*IF($AY386,1,MAX(0,MIN(1,(Constants!$B$20-W386)/Constants!$B$20)))))</f>
        <v/>
      </c>
      <c r="CB386" s="117" t="str">
        <f aca="false">IF(CA386="","",CA386*IF($AX386,1,Constants!$B$25)*BZ386)</f>
        <v/>
      </c>
      <c r="CC386" s="117" t="str">
        <f aca="false">IF(OR($BK386&lt;&gt;Constants!$B$12,NOT($BY386)),"",IF(NOT($AW386),0,IF(NOT($AY386),0,MAX(0,Constants!$B$21*(1-ABS(X386-$BM386)/$BM386)))))</f>
        <v/>
      </c>
      <c r="CD386" s="117" t="str">
        <f aca="false">IF(CC386="","",CC386*BZ386)</f>
        <v/>
      </c>
      <c r="CE386" s="117" t="str">
        <f aca="false">IF(OR($BK386&lt;&gt;Constants!$B$12,NOT($BY386)),"",IF(OR(NOT($AW386),NOT($AX386)),0,MIN(Constants!$B$18,(Constants!$B$29*$AZ386+Constants!$B$30*$BA386)*IF($AY386,1,MAX(0,MIN(1,(Constants!$B$20-W386)/Constants!$B$20))))))</f>
        <v/>
      </c>
      <c r="CF386" s="117" t="str">
        <f aca="false">IF(CE386="","",CE386*BZ386)</f>
        <v/>
      </c>
      <c r="CG386" s="122" t="str">
        <f aca="false">IF(OR($BK386&lt;&gt;Constants!$B$12,NOT($BY386)),"",CB386+CD386+CF386)</f>
        <v/>
      </c>
      <c r="CH386" s="119" t="n">
        <f aca="false">IF(OR(BN386="",BX386=""),TRUE(),BN386&lt;&gt;BX386)</f>
        <v>1</v>
      </c>
      <c r="CI386" s="117" t="str">
        <f aca="false">IF(OR($BK386&lt;&gt;Constants!$B$12,$BB386&lt;&gt;TRUE(),NOT($CH386)),"",IF(NOT($BE386),TRUE(),IF($BG386="","",$BG386)))</f>
        <v/>
      </c>
      <c r="CJ386" s="120" t="n">
        <f aca="false">IF(CI386="",FALSE(),IF(NOT($BE386),TRUE(),IF($BG386,ISNUMBER(AG386),ISNUMBER(AF386))))</f>
        <v>0</v>
      </c>
      <c r="CK386" s="121" t="str">
        <f aca="false">IF(CJ386,IF($AJ386,1,Constants!$B$22)*POWER(Constants!$B$23,MAX($BC386,0))*POWER(Constants!$B$24,MAX($BD386,0)),"")</f>
        <v/>
      </c>
      <c r="CL386" s="117" t="str">
        <f aca="false">IF(OR($BK386&lt;&gt;Constants!$B$12,NOT($CJ386)),"",IF(NOT($BE386),0,Constants!$B$19*IF($BG386,1,MAX(0,MIN(1,(Constants!$B$20-AF386)/Constants!$B$20)))))</f>
        <v/>
      </c>
      <c r="CM386" s="117" t="str">
        <f aca="false">IF(CL386="","",CL386*IF($BF386,1,Constants!$B$25)*CK386)</f>
        <v/>
      </c>
      <c r="CN386" s="117" t="str">
        <f aca="false">IF(OR($BK386&lt;&gt;Constants!$B$12,NOT($CJ386)),"",IF(NOT($BE386),0,IF(NOT($BG386),0,MAX(0,Constants!$B$21*(1-ABS(AG386-$BM386)/$BM386)))))</f>
        <v/>
      </c>
      <c r="CO386" s="117" t="str">
        <f aca="false">IF(CN386="","",CN386*CK386)</f>
        <v/>
      </c>
      <c r="CP386" s="117" t="str">
        <f aca="false">IF(OR($BK386&lt;&gt;Constants!$B$12,NOT($CJ386)),"",IF(OR(NOT($BE386),NOT($BF386)),0,MIN(Constants!$B$18,(Constants!$B$29*$BH386+Constants!$B$30*$BI386)*IF($BG386,1,MAX(0,MIN(1,(Constants!$B$20-AF386)/Constants!$B$20))))))</f>
        <v/>
      </c>
      <c r="CQ386" s="117" t="str">
        <f aca="false">IF(CP386="","",CP386*CK386)</f>
        <v/>
      </c>
      <c r="CR386" s="122" t="str">
        <f aca="false">IF(OR($BK386&lt;&gt;Constants!$B$12,NOT($CJ386)),"",CM386+CO386+CQ386)</f>
        <v/>
      </c>
      <c r="CS386" s="116" t="str">
        <f aca="false">IF(OR($BK386&lt;&gt;Constants!$B$12,ISBLANK($C386)),"",BW386)</f>
        <v/>
      </c>
      <c r="CT386" s="117" t="str">
        <f aca="false">IF(OR($BK386&lt;&gt;Constants!$B$12,ISBLANK($C386)),"",CG386)</f>
        <v/>
      </c>
      <c r="CU386" s="118" t="str">
        <f aca="false">IF(OR($BK386&lt;&gt;Constants!$B$12,ISBLANK($C386)),"",CR386)</f>
        <v/>
      </c>
      <c r="CV386" s="117" t="str">
        <f aca="false">IF(OR($BK386&lt;&gt;Constants!$B$12,ISBLANK($C386)),"",IF(COUNT(CS386:CU386)=0,0,MAX(CS386:CU386)))</f>
        <v/>
      </c>
      <c r="CW386" s="117" t="str">
        <f aca="false">IF($BK386&lt;&gt;Constants!$B$12,"",CV386)</f>
        <v/>
      </c>
      <c r="CX386" s="117" t="str">
        <f aca="false">IF(ISNUMBER(CW386), RANK(CW386,$CW$11:$CW$510), "")</f>
        <v/>
      </c>
      <c r="CY386" s="116" t="str">
        <f aca="false">IF(OR($BK386&lt;&gt;Constants!$B$12,ISBLANK($C386)),"",MAX(BT386,CD386,CO386))</f>
        <v/>
      </c>
      <c r="CZ386" s="117" t="str">
        <f aca="false">IF(ISNUMBER(CY386), RANK(CY386,CY$11:CY$510), "")</f>
        <v/>
      </c>
      <c r="DA386" s="117" t="str">
        <f aca="false">IF(OR($BK386&lt;&gt;Constants!$B$12,ISBLANK($C386)),"",MAX(AM386,AU386,IF($CH386,BC386,0)))</f>
        <v/>
      </c>
      <c r="DB386" s="117" t="str">
        <f aca="false">IF(ISNUMBER(DA386), RANK(DA386,DA$11:DA$510,1), "")</f>
        <v/>
      </c>
      <c r="DC386" s="117" t="str">
        <f aca="false">IF(OR($BK386&lt;&gt;Constants!$B$12,ISBLANK($C386)),"",MAX(BV386,CF386,CQ386))</f>
        <v/>
      </c>
      <c r="DD386" s="117" t="str">
        <f aca="false">IF(ISNUMBER(DC386),RANK(DC386,DC$11:DC$510),"")</f>
        <v/>
      </c>
      <c r="DE386" s="123" t="str">
        <f aca="false">IFERROR(IF(OR($BK386&lt;&gt;Constants!$B$12, ISBLANK($C386)),"",LARGE(CS386:CU386,2)), 0)</f>
        <v/>
      </c>
      <c r="DF386" s="118" t="str">
        <f aca="false">IF(ISNUMBER(DE386), RANK(DE386,DE$11:DE$510), "")</f>
        <v/>
      </c>
      <c r="DG386" s="117" t="str">
        <f aca="false">IF(ISBLANK($C386),"",IF(BK386=Constants!$B$12,RANK($CX386, $CX$11:$CX$510, 1)+
SUMPRODUCT(--($CX$11:$CX$510=$CX386),--($CZ386&gt;$CZ$11:$CZ$510))+
SUMPRODUCT(--($CX$11:$CX$510=$CX386),--($CZ386=$CZ$11:$CZ$510),--($DB386&gt;$DB$11:$DB$510))+
SUMPRODUCT(--($CX$11:$CX$510=$CX386),--($CZ386=$CZ$11:$CZ$510),--($DB386=$DB$11:$DB$510), --($DD386&gt;$DD$11:$DD$510))+
SUMPRODUCT(--($CX$11:$CX$510=$CX386),--($CZ386=$CZ$11:$CZ$510),--($DB386=$DB$11:$DB$510), --($DD386=$DD$11:$DD$510), --($DF386&gt;$DF$11:$DF$510))
,BK386)
)</f>
        <v/>
      </c>
      <c r="DH386" s="117" t="str">
        <f aca="false">IF(ISBLANK(C386),"",IF(BK386&lt;&gt;Constants!$B$12, BK386, CX386-DG386))</f>
        <v/>
      </c>
      <c r="DI386" s="118"/>
      <c r="DJ386" s="124"/>
      <c r="DK386" s="125" t="str">
        <f aca="false">IF(ISBLANK($C386),"",IF($BK386=Constants!$B$13,$BM386,""))</f>
        <v/>
      </c>
      <c r="DL386" s="124" t="str">
        <f aca="false">IF(ISBLANK($C386),"",IF($BK386&lt;&gt;Constants!$B$12,"",IF(COUNT($CS386:$CU386)=0,"",MATCH($CV386,$CS386:$CU386,0))))</f>
        <v/>
      </c>
      <c r="DM386" s="126" t="str">
        <f aca="false">IF(ISNUMBER($DL386),CHOOSE($DL386,$BR386,$CB386,$CM386),"")</f>
        <v/>
      </c>
      <c r="DN386" s="126" t="str">
        <f aca="false">IF(ISNUMBER($DL386),CHOOSE($DL386,$BT386,$CD386,$CO386),"")</f>
        <v/>
      </c>
      <c r="DO386" s="126" t="str">
        <f aca="false">IF(ISNUMBER($DL386),CHOOSE($DL386,$BV386,$CF386,$CQ386),"")</f>
        <v/>
      </c>
      <c r="DP386" s="127" t="str">
        <f aca="false">IF(ISBLANK(C386),"",IF(BK386&lt;&gt;Constants!$B$12, BK386 ,CW386))</f>
        <v/>
      </c>
      <c r="DQ386" s="128" t="str">
        <f aca="false">IF(ISBLANK($C386),"",IF($BK386&lt;&gt;Constants!$B$12,$BK386,$BL386))</f>
        <v/>
      </c>
      <c r="DR386" s="128" t="str">
        <f aca="false">IF(ISBLANK(C386),"",DH386)</f>
        <v/>
      </c>
      <c r="DS386" s="128" t="str">
        <f aca="false">IF(ISBLANK(C386),"",DG386)</f>
        <v/>
      </c>
      <c r="DT386" s="129" t="str">
        <f aca="false">IF(ISBLANK(C386),
  "",
IF(DS386=Constants!$B$9,COUNTA($C$11:$C510)+2,IF(DS386=Constants!$B$10,COUNTA($C$11:$C510)+1,IF(DS386=Constants!$B$11,COUNTA($C$11:$C510),DS386))))</f>
        <v/>
      </c>
      <c r="DU386" s="3"/>
      <c r="DV386" s="130" t="n">
        <f aca="false">IF(OR(ISNUMBER(DS386),DS386="DQ",DS386="P",DS386="NS"),
    1,
    0
)</f>
        <v>0</v>
      </c>
      <c r="DW386" s="130" t="n">
        <v>376</v>
      </c>
      <c r="DX386" s="130" t="str">
        <f aca="false">IF(ISBLANK($C386),"",IF(ISNUMBER(DT386),DT386+ROW($B386)/1000,""))</f>
        <v/>
      </c>
      <c r="DY386" s="130" t="str">
        <f aca="false">IF(ISNUMBER(DX386), RANK(DX386,DX$11:DX$510,1), "")</f>
        <v/>
      </c>
      <c r="DZ386" s="130" t="str">
        <f aca="false">IF(ISBLANK($C386),
    "",
    $B386
)</f>
        <v/>
      </c>
      <c r="EA386" s="130" t="str">
        <f aca="false">IF(ISBLANK($C386),
    "",
    $C386
)</f>
        <v/>
      </c>
      <c r="EB386" s="130" t="str">
        <f aca="false">IF(ISBLANK($C386),
    "",
    $D386
)</f>
        <v/>
      </c>
      <c r="EC386" s="130" t="str">
        <f aca="false">IF(ISBLANK($C386),"",$DQ386)</f>
        <v/>
      </c>
      <c r="ED386" s="131" t="str">
        <f aca="false">DP386</f>
        <v/>
      </c>
      <c r="EE386" s="130" t="str">
        <f aca="false">IF(ISBLANK($C386),
    "",
    DS386
)</f>
        <v/>
      </c>
      <c r="EF386" s="132" t="str">
        <f aca="false">IF(DW386&gt;DV$10,
    "",
    VLOOKUP(DW386,DY$11:EE884,7,FALSE())
)</f>
        <v/>
      </c>
      <c r="EG386" s="133" t="str">
        <f aca="false">IF(DW386&gt;DV$10,
    "",
    VLOOKUP(DW386,DY$11:EE884,2,FALSE())
)</f>
        <v/>
      </c>
      <c r="EH386" s="133" t="str">
        <f aca="false">IF(DW386&gt;DV$10,
    "",
    VLOOKUP(DW386,DY$11:EE884,3,FALSE())
)</f>
        <v/>
      </c>
      <c r="EI386" s="133" t="str">
        <f aca="false">IF(DW386&gt;DV$10,
    "",
    VLOOKUP(DW386,DY$11:EE884,4,FALSE())
)</f>
        <v/>
      </c>
      <c r="EJ386" s="134" t="str">
        <f aca="false">IF(DW386&gt;DV$10,
    "",
    VLOOKUP(DW386,DY$11:EE884,6,FALSE())
)</f>
        <v/>
      </c>
      <c r="EK386" s="59"/>
    </row>
    <row r="387" customFormat="false" ht="15.75" hidden="false" customHeight="false" outlineLevel="0" collapsed="false">
      <c r="A387" s="3"/>
      <c r="B387" s="153"/>
      <c r="C387" s="154"/>
      <c r="D387" s="135"/>
      <c r="E387" s="158"/>
      <c r="F387" s="137"/>
      <c r="G387" s="137"/>
      <c r="H387" s="138"/>
      <c r="I387" s="139"/>
      <c r="J387" s="140"/>
      <c r="K387" s="140"/>
      <c r="L387" s="140"/>
      <c r="M387" s="140"/>
      <c r="N387" s="141"/>
      <c r="O387" s="142"/>
      <c r="P387" s="137"/>
      <c r="Q387" s="138"/>
      <c r="R387" s="139"/>
      <c r="S387" s="140"/>
      <c r="T387" s="140"/>
      <c r="U387" s="140"/>
      <c r="V387" s="140"/>
      <c r="W387" s="141"/>
      <c r="X387" s="142"/>
      <c r="Y387" s="137"/>
      <c r="Z387" s="138"/>
      <c r="AA387" s="139"/>
      <c r="AB387" s="140"/>
      <c r="AC387" s="140"/>
      <c r="AD387" s="140"/>
      <c r="AE387" s="140"/>
      <c r="AF387" s="141"/>
      <c r="AG387" s="143"/>
      <c r="AH387" s="139"/>
      <c r="AI387" s="116"/>
      <c r="AJ387" s="116" t="str">
        <f aca="false">IF(ISBLANK($C387),
  "",
IF(E387=Constants!$B$7,
  TRUE(),
IF(E387=Constants!$B$8,
  FALSE(),
  TRUE()
)))</f>
        <v/>
      </c>
      <c r="AK387" s="117" t="str">
        <f aca="false">IF(ISBLANK($C387),"",IF(F387=Constants!$B$8,FALSE(),TRUE()))</f>
        <v/>
      </c>
      <c r="AL387" s="117" t="str">
        <f aca="false">IF(ISBLANK($C387),"",COUNTA($G387:$O387)&gt;0)</f>
        <v/>
      </c>
      <c r="AM387" s="117" t="str">
        <f aca="false">IF(OR(ISBLANK($C387),$AL387&lt;&gt;TRUE()),"",IF(ISBLANK(G387),Constants!$B$27,MAX(0,G387)))</f>
        <v/>
      </c>
      <c r="AN387" s="117" t="str">
        <f aca="false">IF(OR(ISBLANK($C387),$AL387&lt;&gt;TRUE()),"",IF(ISBLANK(H387),Constants!$B$28,MAX(0,H387)))</f>
        <v/>
      </c>
      <c r="AO387" s="117" t="str">
        <f aca="false">IF(OR(ISBLANK($C387),$AL387&lt;&gt;TRUE()),"",IF(J387=Constants!$B$7,TRUE(),IF(J387=Constants!$B$8,FALSE(),TRUE())))</f>
        <v/>
      </c>
      <c r="AP387" s="117" t="str">
        <f aca="false">IF(OR(ISBLANK($C387),$AL387&lt;&gt;TRUE()),"",IF(I387=Constants!$B$7,TRUE(),IF(I387=Constants!$B$8,FALSE(),TRUE())))</f>
        <v/>
      </c>
      <c r="AQ387" s="117" t="str">
        <f aca="false">IF(OR(ISBLANK($C387),$AL387&lt;&gt;TRUE()),"",IF(K387=Constants!$B$33,TRUE(),IF(K387=Constants!$B$34,FALSE(),IF(AND(ISNUMBER(O387),OR(ISBLANK(N387),N387=0)),TRUE(),IF(AND(ISBLANK(O387),ISNUMBER(N387),N387&lt;&gt;0),FALSE(),"")))))</f>
        <v/>
      </c>
      <c r="AR387" s="117" t="str">
        <f aca="false">IF(OR(ISBLANK($C387),$AL387&lt;&gt;TRUE()),"",IF(ISBLANK(L387),Constants!$B$35,MAX(0,MIN(Constants!$B$31,L387))))</f>
        <v/>
      </c>
      <c r="AS387" s="117" t="str">
        <f aca="false">IF(OR(ISBLANK($C387),$AL387&lt;&gt;TRUE()),"",IF(ISBLANK(M387),Constants!$B$35,MAX(0,MIN(Constants!$B$32,M387))))</f>
        <v/>
      </c>
      <c r="AT387" s="117" t="str">
        <f aca="false">IF(ISBLANK($C387),"",COUNTA($P387:$X387)&gt;0)</f>
        <v/>
      </c>
      <c r="AU387" s="117" t="str">
        <f aca="false">IF(OR(ISBLANK($C387),$AT387&lt;&gt;TRUE()),"",IF(ISBLANK(P387),Constants!$B$27,MAX(0,P387)))</f>
        <v/>
      </c>
      <c r="AV387" s="117" t="str">
        <f aca="false">IF(OR(ISBLANK($C387),$AT387&lt;&gt;TRUE()),"",IF(ISBLANK(Q387),Constants!$B$28,MAX(0,Q387)))</f>
        <v/>
      </c>
      <c r="AW387" s="117" t="str">
        <f aca="false">IF(OR(ISBLANK($C387),$AT387&lt;&gt;TRUE()),"",IF(S387=Constants!$B$7,TRUE(),IF(S387=Constants!$B$8,FALSE(),TRUE())))</f>
        <v/>
      </c>
      <c r="AX387" s="117" t="str">
        <f aca="false">IF(OR(ISBLANK($C387),$AT387&lt;&gt;TRUE()),"",IF(R387=Constants!$B$7,TRUE(),IF(R387=Constants!$B$8,FALSE(),TRUE())))</f>
        <v/>
      </c>
      <c r="AY387" s="117" t="str">
        <f aca="false">IF(OR(ISBLANK($C387),$AT387&lt;&gt;TRUE()),"",IF(T387=Constants!$B$33,TRUE(),IF(T387=Constants!$B$34,FALSE(),IF(AND(ISNUMBER(X387),OR(ISBLANK(W387),W387=0)),TRUE(),IF(AND(ISBLANK(X387),ISNUMBER(W387),W387&lt;&gt;0),FALSE(),"")))))</f>
        <v/>
      </c>
      <c r="AZ387" s="117" t="str">
        <f aca="false">IF(OR(ISBLANK($C387),$AT387&lt;&gt;TRUE()),"",IF(ISBLANK(U387),Constants!$B$35,MAX(0,MIN(Constants!$B$31,U387))))</f>
        <v/>
      </c>
      <c r="BA387" s="117" t="str">
        <f aca="false">IF(OR(ISBLANK($C387),$AT387&lt;&gt;TRUE()),"",IF(ISBLANK(V387),Constants!$B$35,MAX(0,MIN(Constants!$B$32,V387))))</f>
        <v/>
      </c>
      <c r="BB387" s="117" t="str">
        <f aca="false">IF(ISBLANK($C387),"",COUNTA($Y387:$AG387)&gt;0)</f>
        <v/>
      </c>
      <c r="BC387" s="117" t="str">
        <f aca="false">IF(OR(ISBLANK($C387),$BB387&lt;&gt;TRUE()),"",IF(ISBLANK(Y387),Constants!$B$27,MAX(0,Y387)))</f>
        <v/>
      </c>
      <c r="BD387" s="117" t="str">
        <f aca="false">IF(OR(ISBLANK($C387),$BB387&lt;&gt;TRUE()),"",IF(ISBLANK(Z387),Constants!$B$28,MAX(0,Z387)))</f>
        <v/>
      </c>
      <c r="BE387" s="117" t="str">
        <f aca="false">IF(OR(ISBLANK($C387),$BB387&lt;&gt;TRUE()),"",IF(AB387=Constants!$B$7,TRUE(),IF(AB387=Constants!$B$8,FALSE(),TRUE())))</f>
        <v/>
      </c>
      <c r="BF387" s="117" t="str">
        <f aca="false">IF(OR(ISBLANK($C387),$BB387&lt;&gt;TRUE()),"",IF(AA387=Constants!$B$7,TRUE(),IF(AA387=Constants!$B$8,FALSE(),TRUE())))</f>
        <v/>
      </c>
      <c r="BG387" s="117" t="str">
        <f aca="false">IF(OR(ISBLANK($C387),$BB387&lt;&gt;TRUE()),"",IF(AC387=Constants!$B$33,TRUE(),IF(AC387=Constants!$B$34,FALSE(),IF(AND(ISNUMBER(AG387),OR(ISBLANK(AF387),AF387=0)),TRUE(),IF(AND(ISBLANK(AG387),ISNUMBER(AF387),AF387&lt;&gt;0),FALSE(),"")))))</f>
        <v/>
      </c>
      <c r="BH387" s="117" t="str">
        <f aca="false">IF(OR(ISBLANK($C387),$BB387&lt;&gt;TRUE()),"",IF(ISBLANK(AD387),Constants!$B$35,MAX(0,MIN(Constants!$B$31,AD387))))</f>
        <v/>
      </c>
      <c r="BI387" s="117" t="str">
        <f aca="false">IF(OR(ISBLANK($C387),$BB387&lt;&gt;TRUE()),"",IF(ISBLANK(AE387),Constants!$B$35,MAX(0,MIN(Constants!$B$32,AE387))))</f>
        <v/>
      </c>
      <c r="BJ387" s="118" t="str">
        <f aca="false">IF(ISBLANK($C387),
  "",
IF(AH387=Constants!$B$7,
  TRUE(),
IF(AH387=Constants!$B$8,
  FALSE(),
  FALSE()
)))</f>
        <v/>
      </c>
      <c r="BK387" s="117" t="str">
        <f aca="false">IF(ISBLANK($C387),"",IF($BJ387,Constants!$B$9,IF(COUNTA($E387:$AH387)=0,Constants!$B$10,IF(NOT($AK387),Constants!$B$11,IF(AND(NOT(ISNUMBER($BM387)),COUNTA($O387,$X387,$AG387)&gt;0),Constants!$B$13,Constants!$B$12)))))</f>
        <v/>
      </c>
      <c r="BL387" s="117" t="str">
        <f aca="false">IF(ISBLANK($C387),"",IF($BK387&lt;&gt;Constants!$B$12,$BK387,Constants!$B$4))</f>
        <v/>
      </c>
      <c r="BM387" s="116" t="str">
        <f aca="false">IF(OR(ISBLANK($D$8), NOT(ISNUMBER($D$8))), Constants!$B$17,$D$8)</f>
        <v>ERROR: Set Target Time in cell D8</v>
      </c>
      <c r="BN387" s="119" t="str">
        <f aca="false">IF(OR($BK387&lt;&gt;Constants!$B$12,$AL387&lt;&gt;TRUE()),"",IF(NOT($AO387),TRUE(),IF($AQ387="","",$AQ387)))</f>
        <v/>
      </c>
      <c r="BO387" s="120" t="n">
        <f aca="false">IF(BN387="",FALSE(),IF(NOT($AO387),TRUE(),IF($AQ387,ISNUMBER(O387),ISNUMBER(N387))))</f>
        <v>0</v>
      </c>
      <c r="BP387" s="121" t="str">
        <f aca="false">IF(BO387,IF($AJ387,1,Constants!$B$22)*POWER(Constants!$B$23,MAX($AM387,0))*POWER(Constants!$B$24,MAX($AN387,0)),"")</f>
        <v/>
      </c>
      <c r="BQ387" s="117" t="str">
        <f aca="false">IF(OR($BK387&lt;&gt;Constants!$B$12,NOT($BO387)),"",IF(NOT($AO387),0,Constants!$B$19*IF($AQ387,1,MAX(0,MIN(1,(Constants!$B$20-N387)/Constants!$B$20)))))</f>
        <v/>
      </c>
      <c r="BR387" s="117" t="str">
        <f aca="false">IF(BQ387="","",BQ387*IF($AP387,1,Constants!$B$25)*BP387)</f>
        <v/>
      </c>
      <c r="BS387" s="117" t="str">
        <f aca="false">IF(OR($BK387&lt;&gt;Constants!$B$12,NOT($BO387)),"",IF(NOT($AO387),0,IF(NOT($AQ387),0,MAX(0,Constants!$B$21*(1-ABS(O387-$BM387)/$BM387)))))</f>
        <v/>
      </c>
      <c r="BT387" s="117" t="str">
        <f aca="false">IF(BS387="","",BS387*BP387)</f>
        <v/>
      </c>
      <c r="BU387" s="117" t="str">
        <f aca="false">IF(OR($BK387&lt;&gt;Constants!$B$12,NOT($BO387)),"",IF(OR(NOT($AO387),NOT($AP387)),0,MIN(Constants!$B$18,(Constants!$B$29*$AR387+Constants!$B$30*$AS387)*IF($AQ387,1,MAX(0,MIN(1,(Constants!$B$20-N387)/Constants!$B$20))))))</f>
        <v/>
      </c>
      <c r="BV387" s="117" t="str">
        <f aca="false">IF(BU387="","",BU387*BP387)</f>
        <v/>
      </c>
      <c r="BW387" s="122" t="str">
        <f aca="false">IF(OR($BK387&lt;&gt;Constants!$B$12,NOT($BO387)),"",BR387+BT387+BV387)</f>
        <v/>
      </c>
      <c r="BX387" s="119" t="str">
        <f aca="false">IF(OR($BK387&lt;&gt;Constants!$B$12,$AT387&lt;&gt;TRUE()),"",IF(NOT($AW387),TRUE(),IF($AY387="","",$AY387)))</f>
        <v/>
      </c>
      <c r="BY387" s="120" t="n">
        <f aca="false">IF(BX387="",FALSE(),IF(NOT($AW387),TRUE(),IF($AY387,ISNUMBER(X387),ISNUMBER(W387))))</f>
        <v>0</v>
      </c>
      <c r="BZ387" s="121" t="str">
        <f aca="false">IF(BY387,IF($AJ387,1,Constants!$B$22)*POWER(Constants!$B$23,MAX($AU387,0))*POWER(Constants!$B$24,MAX($AV387,0)),"")</f>
        <v/>
      </c>
      <c r="CA387" s="117" t="str">
        <f aca="false">IF(OR($BK387&lt;&gt;Constants!$B$12,NOT($BY387)),"",IF(NOT($AW387),0,Constants!$B$19*IF($AY387,1,MAX(0,MIN(1,(Constants!$B$20-W387)/Constants!$B$20)))))</f>
        <v/>
      </c>
      <c r="CB387" s="117" t="str">
        <f aca="false">IF(CA387="","",CA387*IF($AX387,1,Constants!$B$25)*BZ387)</f>
        <v/>
      </c>
      <c r="CC387" s="117" t="str">
        <f aca="false">IF(OR($BK387&lt;&gt;Constants!$B$12,NOT($BY387)),"",IF(NOT($AW387),0,IF(NOT($AY387),0,MAX(0,Constants!$B$21*(1-ABS(X387-$BM387)/$BM387)))))</f>
        <v/>
      </c>
      <c r="CD387" s="117" t="str">
        <f aca="false">IF(CC387="","",CC387*BZ387)</f>
        <v/>
      </c>
      <c r="CE387" s="117" t="str">
        <f aca="false">IF(OR($BK387&lt;&gt;Constants!$B$12,NOT($BY387)),"",IF(OR(NOT($AW387),NOT($AX387)),0,MIN(Constants!$B$18,(Constants!$B$29*$AZ387+Constants!$B$30*$BA387)*IF($AY387,1,MAX(0,MIN(1,(Constants!$B$20-W387)/Constants!$B$20))))))</f>
        <v/>
      </c>
      <c r="CF387" s="117" t="str">
        <f aca="false">IF(CE387="","",CE387*BZ387)</f>
        <v/>
      </c>
      <c r="CG387" s="122" t="str">
        <f aca="false">IF(OR($BK387&lt;&gt;Constants!$B$12,NOT($BY387)),"",CB387+CD387+CF387)</f>
        <v/>
      </c>
      <c r="CH387" s="119" t="n">
        <f aca="false">IF(OR(BN387="",BX387=""),TRUE(),BN387&lt;&gt;BX387)</f>
        <v>1</v>
      </c>
      <c r="CI387" s="117" t="str">
        <f aca="false">IF(OR($BK387&lt;&gt;Constants!$B$12,$BB387&lt;&gt;TRUE(),NOT($CH387)),"",IF(NOT($BE387),TRUE(),IF($BG387="","",$BG387)))</f>
        <v/>
      </c>
      <c r="CJ387" s="120" t="n">
        <f aca="false">IF(CI387="",FALSE(),IF(NOT($BE387),TRUE(),IF($BG387,ISNUMBER(AG387),ISNUMBER(AF387))))</f>
        <v>0</v>
      </c>
      <c r="CK387" s="121" t="str">
        <f aca="false">IF(CJ387,IF($AJ387,1,Constants!$B$22)*POWER(Constants!$B$23,MAX($BC387,0))*POWER(Constants!$B$24,MAX($BD387,0)),"")</f>
        <v/>
      </c>
      <c r="CL387" s="117" t="str">
        <f aca="false">IF(OR($BK387&lt;&gt;Constants!$B$12,NOT($CJ387)),"",IF(NOT($BE387),0,Constants!$B$19*IF($BG387,1,MAX(0,MIN(1,(Constants!$B$20-AF387)/Constants!$B$20)))))</f>
        <v/>
      </c>
      <c r="CM387" s="117" t="str">
        <f aca="false">IF(CL387="","",CL387*IF($BF387,1,Constants!$B$25)*CK387)</f>
        <v/>
      </c>
      <c r="CN387" s="117" t="str">
        <f aca="false">IF(OR($BK387&lt;&gt;Constants!$B$12,NOT($CJ387)),"",IF(NOT($BE387),0,IF(NOT($BG387),0,MAX(0,Constants!$B$21*(1-ABS(AG387-$BM387)/$BM387)))))</f>
        <v/>
      </c>
      <c r="CO387" s="117" t="str">
        <f aca="false">IF(CN387="","",CN387*CK387)</f>
        <v/>
      </c>
      <c r="CP387" s="117" t="str">
        <f aca="false">IF(OR($BK387&lt;&gt;Constants!$B$12,NOT($CJ387)),"",IF(OR(NOT($BE387),NOT($BF387)),0,MIN(Constants!$B$18,(Constants!$B$29*$BH387+Constants!$B$30*$BI387)*IF($BG387,1,MAX(0,MIN(1,(Constants!$B$20-AF387)/Constants!$B$20))))))</f>
        <v/>
      </c>
      <c r="CQ387" s="117" t="str">
        <f aca="false">IF(CP387="","",CP387*CK387)</f>
        <v/>
      </c>
      <c r="CR387" s="122" t="str">
        <f aca="false">IF(OR($BK387&lt;&gt;Constants!$B$12,NOT($CJ387)),"",CM387+CO387+CQ387)</f>
        <v/>
      </c>
      <c r="CS387" s="116" t="str">
        <f aca="false">IF(OR($BK387&lt;&gt;Constants!$B$12,ISBLANK($C387)),"",BW387)</f>
        <v/>
      </c>
      <c r="CT387" s="117" t="str">
        <f aca="false">IF(OR($BK387&lt;&gt;Constants!$B$12,ISBLANK($C387)),"",CG387)</f>
        <v/>
      </c>
      <c r="CU387" s="118" t="str">
        <f aca="false">IF(OR($BK387&lt;&gt;Constants!$B$12,ISBLANK($C387)),"",CR387)</f>
        <v/>
      </c>
      <c r="CV387" s="117" t="str">
        <f aca="false">IF(OR($BK387&lt;&gt;Constants!$B$12,ISBLANK($C387)),"",IF(COUNT(CS387:CU387)=0,0,MAX(CS387:CU387)))</f>
        <v/>
      </c>
      <c r="CW387" s="117" t="str">
        <f aca="false">IF($BK387&lt;&gt;Constants!$B$12,"",CV387)</f>
        <v/>
      </c>
      <c r="CX387" s="117" t="str">
        <f aca="false">IF(ISNUMBER(CW387), RANK(CW387,$CW$11:$CW$510), "")</f>
        <v/>
      </c>
      <c r="CY387" s="116" t="str">
        <f aca="false">IF(OR($BK387&lt;&gt;Constants!$B$12,ISBLANK($C387)),"",MAX(BT387,CD387,CO387))</f>
        <v/>
      </c>
      <c r="CZ387" s="117" t="str">
        <f aca="false">IF(ISNUMBER(CY387), RANK(CY387,CY$11:CY$510), "")</f>
        <v/>
      </c>
      <c r="DA387" s="117" t="str">
        <f aca="false">IF(OR($BK387&lt;&gt;Constants!$B$12,ISBLANK($C387)),"",MAX(AM387,AU387,IF($CH387,BC387,0)))</f>
        <v/>
      </c>
      <c r="DB387" s="117" t="str">
        <f aca="false">IF(ISNUMBER(DA387), RANK(DA387,DA$11:DA$510,1), "")</f>
        <v/>
      </c>
      <c r="DC387" s="117" t="str">
        <f aca="false">IF(OR($BK387&lt;&gt;Constants!$B$12,ISBLANK($C387)),"",MAX(BV387,CF387,CQ387))</f>
        <v/>
      </c>
      <c r="DD387" s="117" t="str">
        <f aca="false">IF(ISNUMBER(DC387),RANK(DC387,DC$11:DC$510),"")</f>
        <v/>
      </c>
      <c r="DE387" s="123" t="str">
        <f aca="false">IFERROR(IF(OR($BK387&lt;&gt;Constants!$B$12, ISBLANK($C387)),"",LARGE(CS387:CU387,2)), 0)</f>
        <v/>
      </c>
      <c r="DF387" s="118" t="str">
        <f aca="false">IF(ISNUMBER(DE387), RANK(DE387,DE$11:DE$510), "")</f>
        <v/>
      </c>
      <c r="DG387" s="117" t="str">
        <f aca="false">IF(ISBLANK($C387),"",IF(BK387=Constants!$B$12,RANK($CX387, $CX$11:$CX$510, 1)+
SUMPRODUCT(--($CX$11:$CX$510=$CX387),--($CZ387&gt;$CZ$11:$CZ$510))+
SUMPRODUCT(--($CX$11:$CX$510=$CX387),--($CZ387=$CZ$11:$CZ$510),--($DB387&gt;$DB$11:$DB$510))+
SUMPRODUCT(--($CX$11:$CX$510=$CX387),--($CZ387=$CZ$11:$CZ$510),--($DB387=$DB$11:$DB$510), --($DD387&gt;$DD$11:$DD$510))+
SUMPRODUCT(--($CX$11:$CX$510=$CX387),--($CZ387=$CZ$11:$CZ$510),--($DB387=$DB$11:$DB$510), --($DD387=$DD$11:$DD$510), --($DF387&gt;$DF$11:$DF$510))
,BK387)
)</f>
        <v/>
      </c>
      <c r="DH387" s="117" t="str">
        <f aca="false">IF(ISBLANK(C387),"",IF(BK387&lt;&gt;Constants!$B$12, BK387, CX387-DG387))</f>
        <v/>
      </c>
      <c r="DI387" s="118"/>
      <c r="DJ387" s="124"/>
      <c r="DK387" s="125" t="str">
        <f aca="false">IF(ISBLANK($C387),"",IF($BK387=Constants!$B$13,$BM387,""))</f>
        <v/>
      </c>
      <c r="DL387" s="124" t="str">
        <f aca="false">IF(ISBLANK($C387),"",IF($BK387&lt;&gt;Constants!$B$12,"",IF(COUNT($CS387:$CU387)=0,"",MATCH($CV387,$CS387:$CU387,0))))</f>
        <v/>
      </c>
      <c r="DM387" s="126" t="str">
        <f aca="false">IF(ISNUMBER($DL387),CHOOSE($DL387,$BR387,$CB387,$CM387),"")</f>
        <v/>
      </c>
      <c r="DN387" s="126" t="str">
        <f aca="false">IF(ISNUMBER($DL387),CHOOSE($DL387,$BT387,$CD387,$CO387),"")</f>
        <v/>
      </c>
      <c r="DO387" s="126" t="str">
        <f aca="false">IF(ISNUMBER($DL387),CHOOSE($DL387,$BV387,$CF387,$CQ387),"")</f>
        <v/>
      </c>
      <c r="DP387" s="127" t="str">
        <f aca="false">IF(ISBLANK(C387),"",IF(BK387&lt;&gt;Constants!$B$12, BK387 ,CW387))</f>
        <v/>
      </c>
      <c r="DQ387" s="128" t="str">
        <f aca="false">IF(ISBLANK($C387),"",IF($BK387&lt;&gt;Constants!$B$12,$BK387,$BL387))</f>
        <v/>
      </c>
      <c r="DR387" s="128" t="str">
        <f aca="false">IF(ISBLANK(C387),"",DH387)</f>
        <v/>
      </c>
      <c r="DS387" s="128" t="str">
        <f aca="false">IF(ISBLANK(C387),"",DG387)</f>
        <v/>
      </c>
      <c r="DT387" s="129" t="str">
        <f aca="false">IF(ISBLANK(C387),
  "",
IF(DS387=Constants!$B$9,COUNTA($C$11:$C510)+2,IF(DS387=Constants!$B$10,COUNTA($C$11:$C510)+1,IF(DS387=Constants!$B$11,COUNTA($C$11:$C510),DS387))))</f>
        <v/>
      </c>
      <c r="DU387" s="3"/>
      <c r="DV387" s="130" t="n">
        <f aca="false">IF(OR(ISNUMBER(DS387),DS387="DQ",DS387="P",DS387="NS"),
    1,
    0
)</f>
        <v>0</v>
      </c>
      <c r="DW387" s="130" t="n">
        <v>377</v>
      </c>
      <c r="DX387" s="130" t="str">
        <f aca="false">IF(ISBLANK($C387),"",IF(ISNUMBER(DT387),DT387+ROW($B387)/1000,""))</f>
        <v/>
      </c>
      <c r="DY387" s="130" t="str">
        <f aca="false">IF(ISNUMBER(DX387), RANK(DX387,DX$11:DX$510,1), "")</f>
        <v/>
      </c>
      <c r="DZ387" s="130" t="str">
        <f aca="false">IF(ISBLANK($C387),
    "",
    $B387
)</f>
        <v/>
      </c>
      <c r="EA387" s="130" t="str">
        <f aca="false">IF(ISBLANK($C387),
    "",
    $C387
)</f>
        <v/>
      </c>
      <c r="EB387" s="130" t="str">
        <f aca="false">IF(ISBLANK($C387),
    "",
    $D387
)</f>
        <v/>
      </c>
      <c r="EC387" s="130" t="str">
        <f aca="false">IF(ISBLANK($C387),"",$DQ387)</f>
        <v/>
      </c>
      <c r="ED387" s="131" t="str">
        <f aca="false">DP387</f>
        <v/>
      </c>
      <c r="EE387" s="130" t="str">
        <f aca="false">IF(ISBLANK($C387),
    "",
    DS387
)</f>
        <v/>
      </c>
      <c r="EF387" s="132" t="str">
        <f aca="false">IF(DW387&gt;DV$10,
    "",
    VLOOKUP(DW387,DY$11:EE885,7,FALSE())
)</f>
        <v/>
      </c>
      <c r="EG387" s="133" t="str">
        <f aca="false">IF(DW387&gt;DV$10,
    "",
    VLOOKUP(DW387,DY$11:EE885,2,FALSE())
)</f>
        <v/>
      </c>
      <c r="EH387" s="133" t="str">
        <f aca="false">IF(DW387&gt;DV$10,
    "",
    VLOOKUP(DW387,DY$11:EE885,3,FALSE())
)</f>
        <v/>
      </c>
      <c r="EI387" s="133" t="str">
        <f aca="false">IF(DW387&gt;DV$10,
    "",
    VLOOKUP(DW387,DY$11:EE885,4,FALSE())
)</f>
        <v/>
      </c>
      <c r="EJ387" s="134" t="str">
        <f aca="false">IF(DW387&gt;DV$10,
    "",
    VLOOKUP(DW387,DY$11:EE885,6,FALSE())
)</f>
        <v/>
      </c>
      <c r="EK387" s="59"/>
    </row>
    <row r="388" customFormat="false" ht="15.75" hidden="false" customHeight="false" outlineLevel="0" collapsed="false">
      <c r="A388" s="3"/>
      <c r="B388" s="153"/>
      <c r="C388" s="154"/>
      <c r="D388" s="135"/>
      <c r="E388" s="158"/>
      <c r="F388" s="137"/>
      <c r="G388" s="137"/>
      <c r="H388" s="138"/>
      <c r="I388" s="139"/>
      <c r="J388" s="140"/>
      <c r="K388" s="140"/>
      <c r="L388" s="140"/>
      <c r="M388" s="140"/>
      <c r="N388" s="141"/>
      <c r="O388" s="142"/>
      <c r="P388" s="137"/>
      <c r="Q388" s="138"/>
      <c r="R388" s="139"/>
      <c r="S388" s="140"/>
      <c r="T388" s="140"/>
      <c r="U388" s="140"/>
      <c r="V388" s="140"/>
      <c r="W388" s="141"/>
      <c r="X388" s="142"/>
      <c r="Y388" s="137"/>
      <c r="Z388" s="138"/>
      <c r="AA388" s="139"/>
      <c r="AB388" s="140"/>
      <c r="AC388" s="140"/>
      <c r="AD388" s="140"/>
      <c r="AE388" s="140"/>
      <c r="AF388" s="141"/>
      <c r="AG388" s="143"/>
      <c r="AH388" s="139"/>
      <c r="AI388" s="116"/>
      <c r="AJ388" s="116" t="str">
        <f aca="false">IF(ISBLANK($C388),
  "",
IF(E388=Constants!$B$7,
  TRUE(),
IF(E388=Constants!$B$8,
  FALSE(),
  TRUE()
)))</f>
        <v/>
      </c>
      <c r="AK388" s="117" t="str">
        <f aca="false">IF(ISBLANK($C388),"",IF(F388=Constants!$B$8,FALSE(),TRUE()))</f>
        <v/>
      </c>
      <c r="AL388" s="117" t="str">
        <f aca="false">IF(ISBLANK($C388),"",COUNTA($G388:$O388)&gt;0)</f>
        <v/>
      </c>
      <c r="AM388" s="117" t="str">
        <f aca="false">IF(OR(ISBLANK($C388),$AL388&lt;&gt;TRUE()),"",IF(ISBLANK(G388),Constants!$B$27,MAX(0,G388)))</f>
        <v/>
      </c>
      <c r="AN388" s="117" t="str">
        <f aca="false">IF(OR(ISBLANK($C388),$AL388&lt;&gt;TRUE()),"",IF(ISBLANK(H388),Constants!$B$28,MAX(0,H388)))</f>
        <v/>
      </c>
      <c r="AO388" s="117" t="str">
        <f aca="false">IF(OR(ISBLANK($C388),$AL388&lt;&gt;TRUE()),"",IF(J388=Constants!$B$7,TRUE(),IF(J388=Constants!$B$8,FALSE(),TRUE())))</f>
        <v/>
      </c>
      <c r="AP388" s="117" t="str">
        <f aca="false">IF(OR(ISBLANK($C388),$AL388&lt;&gt;TRUE()),"",IF(I388=Constants!$B$7,TRUE(),IF(I388=Constants!$B$8,FALSE(),TRUE())))</f>
        <v/>
      </c>
      <c r="AQ388" s="117" t="str">
        <f aca="false">IF(OR(ISBLANK($C388),$AL388&lt;&gt;TRUE()),"",IF(K388=Constants!$B$33,TRUE(),IF(K388=Constants!$B$34,FALSE(),IF(AND(ISNUMBER(O388),OR(ISBLANK(N388),N388=0)),TRUE(),IF(AND(ISBLANK(O388),ISNUMBER(N388),N388&lt;&gt;0),FALSE(),"")))))</f>
        <v/>
      </c>
      <c r="AR388" s="117" t="str">
        <f aca="false">IF(OR(ISBLANK($C388),$AL388&lt;&gt;TRUE()),"",IF(ISBLANK(L388),Constants!$B$35,MAX(0,MIN(Constants!$B$31,L388))))</f>
        <v/>
      </c>
      <c r="AS388" s="117" t="str">
        <f aca="false">IF(OR(ISBLANK($C388),$AL388&lt;&gt;TRUE()),"",IF(ISBLANK(M388),Constants!$B$35,MAX(0,MIN(Constants!$B$32,M388))))</f>
        <v/>
      </c>
      <c r="AT388" s="117" t="str">
        <f aca="false">IF(ISBLANK($C388),"",COUNTA($P388:$X388)&gt;0)</f>
        <v/>
      </c>
      <c r="AU388" s="117" t="str">
        <f aca="false">IF(OR(ISBLANK($C388),$AT388&lt;&gt;TRUE()),"",IF(ISBLANK(P388),Constants!$B$27,MAX(0,P388)))</f>
        <v/>
      </c>
      <c r="AV388" s="117" t="str">
        <f aca="false">IF(OR(ISBLANK($C388),$AT388&lt;&gt;TRUE()),"",IF(ISBLANK(Q388),Constants!$B$28,MAX(0,Q388)))</f>
        <v/>
      </c>
      <c r="AW388" s="117" t="str">
        <f aca="false">IF(OR(ISBLANK($C388),$AT388&lt;&gt;TRUE()),"",IF(S388=Constants!$B$7,TRUE(),IF(S388=Constants!$B$8,FALSE(),TRUE())))</f>
        <v/>
      </c>
      <c r="AX388" s="117" t="str">
        <f aca="false">IF(OR(ISBLANK($C388),$AT388&lt;&gt;TRUE()),"",IF(R388=Constants!$B$7,TRUE(),IF(R388=Constants!$B$8,FALSE(),TRUE())))</f>
        <v/>
      </c>
      <c r="AY388" s="117" t="str">
        <f aca="false">IF(OR(ISBLANK($C388),$AT388&lt;&gt;TRUE()),"",IF(T388=Constants!$B$33,TRUE(),IF(T388=Constants!$B$34,FALSE(),IF(AND(ISNUMBER(X388),OR(ISBLANK(W388),W388=0)),TRUE(),IF(AND(ISBLANK(X388),ISNUMBER(W388),W388&lt;&gt;0),FALSE(),"")))))</f>
        <v/>
      </c>
      <c r="AZ388" s="117" t="str">
        <f aca="false">IF(OR(ISBLANK($C388),$AT388&lt;&gt;TRUE()),"",IF(ISBLANK(U388),Constants!$B$35,MAX(0,MIN(Constants!$B$31,U388))))</f>
        <v/>
      </c>
      <c r="BA388" s="117" t="str">
        <f aca="false">IF(OR(ISBLANK($C388),$AT388&lt;&gt;TRUE()),"",IF(ISBLANK(V388),Constants!$B$35,MAX(0,MIN(Constants!$B$32,V388))))</f>
        <v/>
      </c>
      <c r="BB388" s="117" t="str">
        <f aca="false">IF(ISBLANK($C388),"",COUNTA($Y388:$AG388)&gt;0)</f>
        <v/>
      </c>
      <c r="BC388" s="117" t="str">
        <f aca="false">IF(OR(ISBLANK($C388),$BB388&lt;&gt;TRUE()),"",IF(ISBLANK(Y388),Constants!$B$27,MAX(0,Y388)))</f>
        <v/>
      </c>
      <c r="BD388" s="117" t="str">
        <f aca="false">IF(OR(ISBLANK($C388),$BB388&lt;&gt;TRUE()),"",IF(ISBLANK(Z388),Constants!$B$28,MAX(0,Z388)))</f>
        <v/>
      </c>
      <c r="BE388" s="117" t="str">
        <f aca="false">IF(OR(ISBLANK($C388),$BB388&lt;&gt;TRUE()),"",IF(AB388=Constants!$B$7,TRUE(),IF(AB388=Constants!$B$8,FALSE(),TRUE())))</f>
        <v/>
      </c>
      <c r="BF388" s="117" t="str">
        <f aca="false">IF(OR(ISBLANK($C388),$BB388&lt;&gt;TRUE()),"",IF(AA388=Constants!$B$7,TRUE(),IF(AA388=Constants!$B$8,FALSE(),TRUE())))</f>
        <v/>
      </c>
      <c r="BG388" s="117" t="str">
        <f aca="false">IF(OR(ISBLANK($C388),$BB388&lt;&gt;TRUE()),"",IF(AC388=Constants!$B$33,TRUE(),IF(AC388=Constants!$B$34,FALSE(),IF(AND(ISNUMBER(AG388),OR(ISBLANK(AF388),AF388=0)),TRUE(),IF(AND(ISBLANK(AG388),ISNUMBER(AF388),AF388&lt;&gt;0),FALSE(),"")))))</f>
        <v/>
      </c>
      <c r="BH388" s="117" t="str">
        <f aca="false">IF(OR(ISBLANK($C388),$BB388&lt;&gt;TRUE()),"",IF(ISBLANK(AD388),Constants!$B$35,MAX(0,MIN(Constants!$B$31,AD388))))</f>
        <v/>
      </c>
      <c r="BI388" s="117" t="str">
        <f aca="false">IF(OR(ISBLANK($C388),$BB388&lt;&gt;TRUE()),"",IF(ISBLANK(AE388),Constants!$B$35,MAX(0,MIN(Constants!$B$32,AE388))))</f>
        <v/>
      </c>
      <c r="BJ388" s="118" t="str">
        <f aca="false">IF(ISBLANK($C388),
  "",
IF(AH388=Constants!$B$7,
  TRUE(),
IF(AH388=Constants!$B$8,
  FALSE(),
  FALSE()
)))</f>
        <v/>
      </c>
      <c r="BK388" s="117" t="str">
        <f aca="false">IF(ISBLANK($C388),"",IF($BJ388,Constants!$B$9,IF(COUNTA($E388:$AH388)=0,Constants!$B$10,IF(NOT($AK388),Constants!$B$11,IF(AND(NOT(ISNUMBER($BM388)),COUNTA($O388,$X388,$AG388)&gt;0),Constants!$B$13,Constants!$B$12)))))</f>
        <v/>
      </c>
      <c r="BL388" s="117" t="str">
        <f aca="false">IF(ISBLANK($C388),"",IF($BK388&lt;&gt;Constants!$B$12,$BK388,Constants!$B$4))</f>
        <v/>
      </c>
      <c r="BM388" s="116" t="str">
        <f aca="false">IF(OR(ISBLANK($D$8), NOT(ISNUMBER($D$8))), Constants!$B$17,$D$8)</f>
        <v>ERROR: Set Target Time in cell D8</v>
      </c>
      <c r="BN388" s="119" t="str">
        <f aca="false">IF(OR($BK388&lt;&gt;Constants!$B$12,$AL388&lt;&gt;TRUE()),"",IF(NOT($AO388),TRUE(),IF($AQ388="","",$AQ388)))</f>
        <v/>
      </c>
      <c r="BO388" s="120" t="n">
        <f aca="false">IF(BN388="",FALSE(),IF(NOT($AO388),TRUE(),IF($AQ388,ISNUMBER(O388),ISNUMBER(N388))))</f>
        <v>0</v>
      </c>
      <c r="BP388" s="121" t="str">
        <f aca="false">IF(BO388,IF($AJ388,1,Constants!$B$22)*POWER(Constants!$B$23,MAX($AM388,0))*POWER(Constants!$B$24,MAX($AN388,0)),"")</f>
        <v/>
      </c>
      <c r="BQ388" s="117" t="str">
        <f aca="false">IF(OR($BK388&lt;&gt;Constants!$B$12,NOT($BO388)),"",IF(NOT($AO388),0,Constants!$B$19*IF($AQ388,1,MAX(0,MIN(1,(Constants!$B$20-N388)/Constants!$B$20)))))</f>
        <v/>
      </c>
      <c r="BR388" s="117" t="str">
        <f aca="false">IF(BQ388="","",BQ388*IF($AP388,1,Constants!$B$25)*BP388)</f>
        <v/>
      </c>
      <c r="BS388" s="117" t="str">
        <f aca="false">IF(OR($BK388&lt;&gt;Constants!$B$12,NOT($BO388)),"",IF(NOT($AO388),0,IF(NOT($AQ388),0,MAX(0,Constants!$B$21*(1-ABS(O388-$BM388)/$BM388)))))</f>
        <v/>
      </c>
      <c r="BT388" s="117" t="str">
        <f aca="false">IF(BS388="","",BS388*BP388)</f>
        <v/>
      </c>
      <c r="BU388" s="117" t="str">
        <f aca="false">IF(OR($BK388&lt;&gt;Constants!$B$12,NOT($BO388)),"",IF(OR(NOT($AO388),NOT($AP388)),0,MIN(Constants!$B$18,(Constants!$B$29*$AR388+Constants!$B$30*$AS388)*IF($AQ388,1,MAX(0,MIN(1,(Constants!$B$20-N388)/Constants!$B$20))))))</f>
        <v/>
      </c>
      <c r="BV388" s="117" t="str">
        <f aca="false">IF(BU388="","",BU388*BP388)</f>
        <v/>
      </c>
      <c r="BW388" s="122" t="str">
        <f aca="false">IF(OR($BK388&lt;&gt;Constants!$B$12,NOT($BO388)),"",BR388+BT388+BV388)</f>
        <v/>
      </c>
      <c r="BX388" s="119" t="str">
        <f aca="false">IF(OR($BK388&lt;&gt;Constants!$B$12,$AT388&lt;&gt;TRUE()),"",IF(NOT($AW388),TRUE(),IF($AY388="","",$AY388)))</f>
        <v/>
      </c>
      <c r="BY388" s="120" t="n">
        <f aca="false">IF(BX388="",FALSE(),IF(NOT($AW388),TRUE(),IF($AY388,ISNUMBER(X388),ISNUMBER(W388))))</f>
        <v>0</v>
      </c>
      <c r="BZ388" s="121" t="str">
        <f aca="false">IF(BY388,IF($AJ388,1,Constants!$B$22)*POWER(Constants!$B$23,MAX($AU388,0))*POWER(Constants!$B$24,MAX($AV388,0)),"")</f>
        <v/>
      </c>
      <c r="CA388" s="117" t="str">
        <f aca="false">IF(OR($BK388&lt;&gt;Constants!$B$12,NOT($BY388)),"",IF(NOT($AW388),0,Constants!$B$19*IF($AY388,1,MAX(0,MIN(1,(Constants!$B$20-W388)/Constants!$B$20)))))</f>
        <v/>
      </c>
      <c r="CB388" s="117" t="str">
        <f aca="false">IF(CA388="","",CA388*IF($AX388,1,Constants!$B$25)*BZ388)</f>
        <v/>
      </c>
      <c r="CC388" s="117" t="str">
        <f aca="false">IF(OR($BK388&lt;&gt;Constants!$B$12,NOT($BY388)),"",IF(NOT($AW388),0,IF(NOT($AY388),0,MAX(0,Constants!$B$21*(1-ABS(X388-$BM388)/$BM388)))))</f>
        <v/>
      </c>
      <c r="CD388" s="117" t="str">
        <f aca="false">IF(CC388="","",CC388*BZ388)</f>
        <v/>
      </c>
      <c r="CE388" s="117" t="str">
        <f aca="false">IF(OR($BK388&lt;&gt;Constants!$B$12,NOT($BY388)),"",IF(OR(NOT($AW388),NOT($AX388)),0,MIN(Constants!$B$18,(Constants!$B$29*$AZ388+Constants!$B$30*$BA388)*IF($AY388,1,MAX(0,MIN(1,(Constants!$B$20-W388)/Constants!$B$20))))))</f>
        <v/>
      </c>
      <c r="CF388" s="117" t="str">
        <f aca="false">IF(CE388="","",CE388*BZ388)</f>
        <v/>
      </c>
      <c r="CG388" s="122" t="str">
        <f aca="false">IF(OR($BK388&lt;&gt;Constants!$B$12,NOT($BY388)),"",CB388+CD388+CF388)</f>
        <v/>
      </c>
      <c r="CH388" s="119" t="n">
        <f aca="false">IF(OR(BN388="",BX388=""),TRUE(),BN388&lt;&gt;BX388)</f>
        <v>1</v>
      </c>
      <c r="CI388" s="117" t="str">
        <f aca="false">IF(OR($BK388&lt;&gt;Constants!$B$12,$BB388&lt;&gt;TRUE(),NOT($CH388)),"",IF(NOT($BE388),TRUE(),IF($BG388="","",$BG388)))</f>
        <v/>
      </c>
      <c r="CJ388" s="120" t="n">
        <f aca="false">IF(CI388="",FALSE(),IF(NOT($BE388),TRUE(),IF($BG388,ISNUMBER(AG388),ISNUMBER(AF388))))</f>
        <v>0</v>
      </c>
      <c r="CK388" s="121" t="str">
        <f aca="false">IF(CJ388,IF($AJ388,1,Constants!$B$22)*POWER(Constants!$B$23,MAX($BC388,0))*POWER(Constants!$B$24,MAX($BD388,0)),"")</f>
        <v/>
      </c>
      <c r="CL388" s="117" t="str">
        <f aca="false">IF(OR($BK388&lt;&gt;Constants!$B$12,NOT($CJ388)),"",IF(NOT($BE388),0,Constants!$B$19*IF($BG388,1,MAX(0,MIN(1,(Constants!$B$20-AF388)/Constants!$B$20)))))</f>
        <v/>
      </c>
      <c r="CM388" s="117" t="str">
        <f aca="false">IF(CL388="","",CL388*IF($BF388,1,Constants!$B$25)*CK388)</f>
        <v/>
      </c>
      <c r="CN388" s="117" t="str">
        <f aca="false">IF(OR($BK388&lt;&gt;Constants!$B$12,NOT($CJ388)),"",IF(NOT($BE388),0,IF(NOT($BG388),0,MAX(0,Constants!$B$21*(1-ABS(AG388-$BM388)/$BM388)))))</f>
        <v/>
      </c>
      <c r="CO388" s="117" t="str">
        <f aca="false">IF(CN388="","",CN388*CK388)</f>
        <v/>
      </c>
      <c r="CP388" s="117" t="str">
        <f aca="false">IF(OR($BK388&lt;&gt;Constants!$B$12,NOT($CJ388)),"",IF(OR(NOT($BE388),NOT($BF388)),0,MIN(Constants!$B$18,(Constants!$B$29*$BH388+Constants!$B$30*$BI388)*IF($BG388,1,MAX(0,MIN(1,(Constants!$B$20-AF388)/Constants!$B$20))))))</f>
        <v/>
      </c>
      <c r="CQ388" s="117" t="str">
        <f aca="false">IF(CP388="","",CP388*CK388)</f>
        <v/>
      </c>
      <c r="CR388" s="122" t="str">
        <f aca="false">IF(OR($BK388&lt;&gt;Constants!$B$12,NOT($CJ388)),"",CM388+CO388+CQ388)</f>
        <v/>
      </c>
      <c r="CS388" s="116" t="str">
        <f aca="false">IF(OR($BK388&lt;&gt;Constants!$B$12,ISBLANK($C388)),"",BW388)</f>
        <v/>
      </c>
      <c r="CT388" s="117" t="str">
        <f aca="false">IF(OR($BK388&lt;&gt;Constants!$B$12,ISBLANK($C388)),"",CG388)</f>
        <v/>
      </c>
      <c r="CU388" s="118" t="str">
        <f aca="false">IF(OR($BK388&lt;&gt;Constants!$B$12,ISBLANK($C388)),"",CR388)</f>
        <v/>
      </c>
      <c r="CV388" s="117" t="str">
        <f aca="false">IF(OR($BK388&lt;&gt;Constants!$B$12,ISBLANK($C388)),"",IF(COUNT(CS388:CU388)=0,0,MAX(CS388:CU388)))</f>
        <v/>
      </c>
      <c r="CW388" s="117" t="str">
        <f aca="false">IF($BK388&lt;&gt;Constants!$B$12,"",CV388)</f>
        <v/>
      </c>
      <c r="CX388" s="117" t="str">
        <f aca="false">IF(ISNUMBER(CW388), RANK(CW388,$CW$11:$CW$510), "")</f>
        <v/>
      </c>
      <c r="CY388" s="116" t="str">
        <f aca="false">IF(OR($BK388&lt;&gt;Constants!$B$12,ISBLANK($C388)),"",MAX(BT388,CD388,CO388))</f>
        <v/>
      </c>
      <c r="CZ388" s="117" t="str">
        <f aca="false">IF(ISNUMBER(CY388), RANK(CY388,CY$11:CY$510), "")</f>
        <v/>
      </c>
      <c r="DA388" s="117" t="str">
        <f aca="false">IF(OR($BK388&lt;&gt;Constants!$B$12,ISBLANK($C388)),"",MAX(AM388,AU388,IF($CH388,BC388,0)))</f>
        <v/>
      </c>
      <c r="DB388" s="117" t="str">
        <f aca="false">IF(ISNUMBER(DA388), RANK(DA388,DA$11:DA$510,1), "")</f>
        <v/>
      </c>
      <c r="DC388" s="117" t="str">
        <f aca="false">IF(OR($BK388&lt;&gt;Constants!$B$12,ISBLANK($C388)),"",MAX(BV388,CF388,CQ388))</f>
        <v/>
      </c>
      <c r="DD388" s="117" t="str">
        <f aca="false">IF(ISNUMBER(DC388),RANK(DC388,DC$11:DC$510),"")</f>
        <v/>
      </c>
      <c r="DE388" s="123" t="str">
        <f aca="false">IFERROR(IF(OR($BK388&lt;&gt;Constants!$B$12, ISBLANK($C388)),"",LARGE(CS388:CU388,2)), 0)</f>
        <v/>
      </c>
      <c r="DF388" s="118" t="str">
        <f aca="false">IF(ISNUMBER(DE388), RANK(DE388,DE$11:DE$510), "")</f>
        <v/>
      </c>
      <c r="DG388" s="117" t="str">
        <f aca="false">IF(ISBLANK($C388),"",IF(BK388=Constants!$B$12,RANK($CX388, $CX$11:$CX$510, 1)+
SUMPRODUCT(--($CX$11:$CX$510=$CX388),--($CZ388&gt;$CZ$11:$CZ$510))+
SUMPRODUCT(--($CX$11:$CX$510=$CX388),--($CZ388=$CZ$11:$CZ$510),--($DB388&gt;$DB$11:$DB$510))+
SUMPRODUCT(--($CX$11:$CX$510=$CX388),--($CZ388=$CZ$11:$CZ$510),--($DB388=$DB$11:$DB$510), --($DD388&gt;$DD$11:$DD$510))+
SUMPRODUCT(--($CX$11:$CX$510=$CX388),--($CZ388=$CZ$11:$CZ$510),--($DB388=$DB$11:$DB$510), --($DD388=$DD$11:$DD$510), --($DF388&gt;$DF$11:$DF$510))
,BK388)
)</f>
        <v/>
      </c>
      <c r="DH388" s="117" t="str">
        <f aca="false">IF(ISBLANK(C388),"",IF(BK388&lt;&gt;Constants!$B$12, BK388, CX388-DG388))</f>
        <v/>
      </c>
      <c r="DI388" s="118"/>
      <c r="DJ388" s="124"/>
      <c r="DK388" s="125" t="str">
        <f aca="false">IF(ISBLANK($C388),"",IF($BK388=Constants!$B$13,$BM388,""))</f>
        <v/>
      </c>
      <c r="DL388" s="124" t="str">
        <f aca="false">IF(ISBLANK($C388),"",IF($BK388&lt;&gt;Constants!$B$12,"",IF(COUNT($CS388:$CU388)=0,"",MATCH($CV388,$CS388:$CU388,0))))</f>
        <v/>
      </c>
      <c r="DM388" s="126" t="str">
        <f aca="false">IF(ISNUMBER($DL388),CHOOSE($DL388,$BR388,$CB388,$CM388),"")</f>
        <v/>
      </c>
      <c r="DN388" s="126" t="str">
        <f aca="false">IF(ISNUMBER($DL388),CHOOSE($DL388,$BT388,$CD388,$CO388),"")</f>
        <v/>
      </c>
      <c r="DO388" s="126" t="str">
        <f aca="false">IF(ISNUMBER($DL388),CHOOSE($DL388,$BV388,$CF388,$CQ388),"")</f>
        <v/>
      </c>
      <c r="DP388" s="127" t="str">
        <f aca="false">IF(ISBLANK(C388),"",IF(BK388&lt;&gt;Constants!$B$12, BK388 ,CW388))</f>
        <v/>
      </c>
      <c r="DQ388" s="128" t="str">
        <f aca="false">IF(ISBLANK($C388),"",IF($BK388&lt;&gt;Constants!$B$12,$BK388,$BL388))</f>
        <v/>
      </c>
      <c r="DR388" s="128" t="str">
        <f aca="false">IF(ISBLANK(C388),"",DH388)</f>
        <v/>
      </c>
      <c r="DS388" s="128" t="str">
        <f aca="false">IF(ISBLANK(C388),"",DG388)</f>
        <v/>
      </c>
      <c r="DT388" s="129" t="str">
        <f aca="false">IF(ISBLANK(C388),
  "",
IF(DS388=Constants!$B$9,COUNTA($C$11:$C510)+2,IF(DS388=Constants!$B$10,COUNTA($C$11:$C510)+1,IF(DS388=Constants!$B$11,COUNTA($C$11:$C510),DS388))))</f>
        <v/>
      </c>
      <c r="DU388" s="3"/>
      <c r="DV388" s="130" t="n">
        <f aca="false">IF(OR(ISNUMBER(DS388),DS388="DQ",DS388="P",DS388="NS"),
    1,
    0
)</f>
        <v>0</v>
      </c>
      <c r="DW388" s="130" t="n">
        <v>378</v>
      </c>
      <c r="DX388" s="130" t="str">
        <f aca="false">IF(ISBLANK($C388),"",IF(ISNUMBER(DT388),DT388+ROW($B388)/1000,""))</f>
        <v/>
      </c>
      <c r="DY388" s="130" t="str">
        <f aca="false">IF(ISNUMBER(DX388), RANK(DX388,DX$11:DX$510,1), "")</f>
        <v/>
      </c>
      <c r="DZ388" s="130" t="str">
        <f aca="false">IF(ISBLANK($C388),
    "",
    $B388
)</f>
        <v/>
      </c>
      <c r="EA388" s="130" t="str">
        <f aca="false">IF(ISBLANK($C388),
    "",
    $C388
)</f>
        <v/>
      </c>
      <c r="EB388" s="130" t="str">
        <f aca="false">IF(ISBLANK($C388),
    "",
    $D388
)</f>
        <v/>
      </c>
      <c r="EC388" s="130" t="str">
        <f aca="false">IF(ISBLANK($C388),"",$DQ388)</f>
        <v/>
      </c>
      <c r="ED388" s="131" t="str">
        <f aca="false">DP388</f>
        <v/>
      </c>
      <c r="EE388" s="130" t="str">
        <f aca="false">IF(ISBLANK($C388),
    "",
    DS388
)</f>
        <v/>
      </c>
      <c r="EF388" s="132" t="str">
        <f aca="false">IF(DW388&gt;DV$10,
    "",
    VLOOKUP(DW388,DY$11:EE886,7,FALSE())
)</f>
        <v/>
      </c>
      <c r="EG388" s="133" t="str">
        <f aca="false">IF(DW388&gt;DV$10,
    "",
    VLOOKUP(DW388,DY$11:EE886,2,FALSE())
)</f>
        <v/>
      </c>
      <c r="EH388" s="133" t="str">
        <f aca="false">IF(DW388&gt;DV$10,
    "",
    VLOOKUP(DW388,DY$11:EE886,3,FALSE())
)</f>
        <v/>
      </c>
      <c r="EI388" s="133" t="str">
        <f aca="false">IF(DW388&gt;DV$10,
    "",
    VLOOKUP(DW388,DY$11:EE886,4,FALSE())
)</f>
        <v/>
      </c>
      <c r="EJ388" s="134" t="str">
        <f aca="false">IF(DW388&gt;DV$10,
    "",
    VLOOKUP(DW388,DY$11:EE886,6,FALSE())
)</f>
        <v/>
      </c>
      <c r="EK388" s="59"/>
    </row>
    <row r="389" customFormat="false" ht="15.75" hidden="false" customHeight="false" outlineLevel="0" collapsed="false">
      <c r="A389" s="3"/>
      <c r="B389" s="155"/>
      <c r="C389" s="156"/>
      <c r="D389" s="96"/>
      <c r="E389" s="157"/>
      <c r="F389" s="148"/>
      <c r="G389" s="148"/>
      <c r="H389" s="149"/>
      <c r="I389" s="150"/>
      <c r="J389" s="151"/>
      <c r="K389" s="151"/>
      <c r="L389" s="151"/>
      <c r="M389" s="151"/>
      <c r="N389" s="152"/>
      <c r="O389" s="103"/>
      <c r="P389" s="148"/>
      <c r="Q389" s="149"/>
      <c r="R389" s="150"/>
      <c r="S389" s="151"/>
      <c r="T389" s="151"/>
      <c r="U389" s="151"/>
      <c r="V389" s="151"/>
      <c r="W389" s="152"/>
      <c r="X389" s="103"/>
      <c r="Y389" s="148"/>
      <c r="Z389" s="149"/>
      <c r="AA389" s="150"/>
      <c r="AB389" s="151"/>
      <c r="AC389" s="151"/>
      <c r="AD389" s="151"/>
      <c r="AE389" s="151"/>
      <c r="AF389" s="152"/>
      <c r="AG389" s="104"/>
      <c r="AH389" s="150"/>
      <c r="AI389" s="73"/>
      <c r="AJ389" s="73" t="str">
        <f aca="false">IF(ISBLANK($C389),
  "",
IF(E389=Constants!$B$7,
  TRUE(),
IF(E389=Constants!$B$8,
  FALSE(),
  TRUE()
)))</f>
        <v/>
      </c>
      <c r="AK389" s="74" t="str">
        <f aca="false">IF(ISBLANK($C389),"",IF(F389=Constants!$B$8,FALSE(),TRUE()))</f>
        <v/>
      </c>
      <c r="AL389" s="74" t="str">
        <f aca="false">IF(ISBLANK($C389),"",COUNTA($G389:$O389)&gt;0)</f>
        <v/>
      </c>
      <c r="AM389" s="74" t="str">
        <f aca="false">IF(OR(ISBLANK($C389),$AL389&lt;&gt;TRUE()),"",IF(ISBLANK(G389),Constants!$B$27,MAX(0,G389)))</f>
        <v/>
      </c>
      <c r="AN389" s="74" t="str">
        <f aca="false">IF(OR(ISBLANK($C389),$AL389&lt;&gt;TRUE()),"",IF(ISBLANK(H389),Constants!$B$28,MAX(0,H389)))</f>
        <v/>
      </c>
      <c r="AO389" s="74" t="str">
        <f aca="false">IF(OR(ISBLANK($C389),$AL389&lt;&gt;TRUE()),"",IF(J389=Constants!$B$7,TRUE(),IF(J389=Constants!$B$8,FALSE(),TRUE())))</f>
        <v/>
      </c>
      <c r="AP389" s="74" t="str">
        <f aca="false">IF(OR(ISBLANK($C389),$AL389&lt;&gt;TRUE()),"",IF(I389=Constants!$B$7,TRUE(),IF(I389=Constants!$B$8,FALSE(),TRUE())))</f>
        <v/>
      </c>
      <c r="AQ389" s="74" t="str">
        <f aca="false">IF(OR(ISBLANK($C389),$AL389&lt;&gt;TRUE()),"",IF(K389=Constants!$B$33,TRUE(),IF(K389=Constants!$B$34,FALSE(),IF(AND(ISNUMBER(O389),OR(ISBLANK(N389),N389=0)),TRUE(),IF(AND(ISBLANK(O389),ISNUMBER(N389),N389&lt;&gt;0),FALSE(),"")))))</f>
        <v/>
      </c>
      <c r="AR389" s="74" t="str">
        <f aca="false">IF(OR(ISBLANK($C389),$AL389&lt;&gt;TRUE()),"",IF(ISBLANK(L389),Constants!$B$35,MAX(0,MIN(Constants!$B$31,L389))))</f>
        <v/>
      </c>
      <c r="AS389" s="74" t="str">
        <f aca="false">IF(OR(ISBLANK($C389),$AL389&lt;&gt;TRUE()),"",IF(ISBLANK(M389),Constants!$B$35,MAX(0,MIN(Constants!$B$32,M389))))</f>
        <v/>
      </c>
      <c r="AT389" s="74" t="str">
        <f aca="false">IF(ISBLANK($C389),"",COUNTA($P389:$X389)&gt;0)</f>
        <v/>
      </c>
      <c r="AU389" s="74" t="str">
        <f aca="false">IF(OR(ISBLANK($C389),$AT389&lt;&gt;TRUE()),"",IF(ISBLANK(P389),Constants!$B$27,MAX(0,P389)))</f>
        <v/>
      </c>
      <c r="AV389" s="74" t="str">
        <f aca="false">IF(OR(ISBLANK($C389),$AT389&lt;&gt;TRUE()),"",IF(ISBLANK(Q389),Constants!$B$28,MAX(0,Q389)))</f>
        <v/>
      </c>
      <c r="AW389" s="74" t="str">
        <f aca="false">IF(OR(ISBLANK($C389),$AT389&lt;&gt;TRUE()),"",IF(S389=Constants!$B$7,TRUE(),IF(S389=Constants!$B$8,FALSE(),TRUE())))</f>
        <v/>
      </c>
      <c r="AX389" s="74" t="str">
        <f aca="false">IF(OR(ISBLANK($C389),$AT389&lt;&gt;TRUE()),"",IF(R389=Constants!$B$7,TRUE(),IF(R389=Constants!$B$8,FALSE(),TRUE())))</f>
        <v/>
      </c>
      <c r="AY389" s="74" t="str">
        <f aca="false">IF(OR(ISBLANK($C389),$AT389&lt;&gt;TRUE()),"",IF(T389=Constants!$B$33,TRUE(),IF(T389=Constants!$B$34,FALSE(),IF(AND(ISNUMBER(X389),OR(ISBLANK(W389),W389=0)),TRUE(),IF(AND(ISBLANK(X389),ISNUMBER(W389),W389&lt;&gt;0),FALSE(),"")))))</f>
        <v/>
      </c>
      <c r="AZ389" s="74" t="str">
        <f aca="false">IF(OR(ISBLANK($C389),$AT389&lt;&gt;TRUE()),"",IF(ISBLANK(U389),Constants!$B$35,MAX(0,MIN(Constants!$B$31,U389))))</f>
        <v/>
      </c>
      <c r="BA389" s="74" t="str">
        <f aca="false">IF(OR(ISBLANK($C389),$AT389&lt;&gt;TRUE()),"",IF(ISBLANK(V389),Constants!$B$35,MAX(0,MIN(Constants!$B$32,V389))))</f>
        <v/>
      </c>
      <c r="BB389" s="74" t="str">
        <f aca="false">IF(ISBLANK($C389),"",COUNTA($Y389:$AG389)&gt;0)</f>
        <v/>
      </c>
      <c r="BC389" s="74" t="str">
        <f aca="false">IF(OR(ISBLANK($C389),$BB389&lt;&gt;TRUE()),"",IF(ISBLANK(Y389),Constants!$B$27,MAX(0,Y389)))</f>
        <v/>
      </c>
      <c r="BD389" s="74" t="str">
        <f aca="false">IF(OR(ISBLANK($C389),$BB389&lt;&gt;TRUE()),"",IF(ISBLANK(Z389),Constants!$B$28,MAX(0,Z389)))</f>
        <v/>
      </c>
      <c r="BE389" s="74" t="str">
        <f aca="false">IF(OR(ISBLANK($C389),$BB389&lt;&gt;TRUE()),"",IF(AB389=Constants!$B$7,TRUE(),IF(AB389=Constants!$B$8,FALSE(),TRUE())))</f>
        <v/>
      </c>
      <c r="BF389" s="74" t="str">
        <f aca="false">IF(OR(ISBLANK($C389),$BB389&lt;&gt;TRUE()),"",IF(AA389=Constants!$B$7,TRUE(),IF(AA389=Constants!$B$8,FALSE(),TRUE())))</f>
        <v/>
      </c>
      <c r="BG389" s="74" t="str">
        <f aca="false">IF(OR(ISBLANK($C389),$BB389&lt;&gt;TRUE()),"",IF(AC389=Constants!$B$33,TRUE(),IF(AC389=Constants!$B$34,FALSE(),IF(AND(ISNUMBER(AG389),OR(ISBLANK(AF389),AF389=0)),TRUE(),IF(AND(ISBLANK(AG389),ISNUMBER(AF389),AF389&lt;&gt;0),FALSE(),"")))))</f>
        <v/>
      </c>
      <c r="BH389" s="74" t="str">
        <f aca="false">IF(OR(ISBLANK($C389),$BB389&lt;&gt;TRUE()),"",IF(ISBLANK(AD389),Constants!$B$35,MAX(0,MIN(Constants!$B$31,AD389))))</f>
        <v/>
      </c>
      <c r="BI389" s="74" t="str">
        <f aca="false">IF(OR(ISBLANK($C389),$BB389&lt;&gt;TRUE()),"",IF(ISBLANK(AE389),Constants!$B$35,MAX(0,MIN(Constants!$B$32,AE389))))</f>
        <v/>
      </c>
      <c r="BJ389" s="75" t="str">
        <f aca="false">IF(ISBLANK($C389),
  "",
IF(AH389=Constants!$B$7,
  TRUE(),
IF(AH389=Constants!$B$8,
  FALSE(),
  FALSE()
)))</f>
        <v/>
      </c>
      <c r="BK389" s="74" t="str">
        <f aca="false">IF(ISBLANK($C389),"",IF($BJ389,Constants!$B$9,IF(COUNTA($E389:$AH389)=0,Constants!$B$10,IF(NOT($AK389),Constants!$B$11,IF(AND(NOT(ISNUMBER($BM389)),COUNTA($O389,$X389,$AG389)&gt;0),Constants!$B$13,Constants!$B$12)))))</f>
        <v/>
      </c>
      <c r="BL389" s="74" t="str">
        <f aca="false">IF(ISBLANK($C389),"",IF($BK389&lt;&gt;Constants!$B$12,$BK389,Constants!$B$4))</f>
        <v/>
      </c>
      <c r="BM389" s="73" t="str">
        <f aca="false">IF(OR(ISBLANK($D$8), NOT(ISNUMBER($D$8))), Constants!$B$17,$D$8)</f>
        <v>ERROR: Set Target Time in cell D8</v>
      </c>
      <c r="BN389" s="73" t="str">
        <f aca="false">IF(OR($BK389&lt;&gt;Constants!$B$12,$AL389&lt;&gt;TRUE()),"",IF(NOT($AO389),TRUE(),IF($AQ389="","",$AQ389)))</f>
        <v/>
      </c>
      <c r="BO389" s="74" t="b">
        <f aca="false">IF(BN389="",FALSE(),IF(NOT($AO389),TRUE(),IF($AQ389,ISNUMBER(O389),ISNUMBER(N389))))</f>
        <v>0</v>
      </c>
      <c r="BP389" s="76" t="str">
        <f aca="false">IF(BO389,IF($AJ389,1,Constants!$B$22)*POWER(Constants!$B$23,MAX($AM389,0))*POWER(Constants!$B$24,MAX($AN389,0)),"")</f>
        <v/>
      </c>
      <c r="BQ389" s="74" t="str">
        <f aca="false">IF(OR($BK389&lt;&gt;Constants!$B$12,NOT($BO389)),"",IF(NOT($AO389),0,Constants!$B$19*IF($AQ389,1,MAX(0,MIN(1,(Constants!$B$20-N389)/Constants!$B$20)))))</f>
        <v/>
      </c>
      <c r="BR389" s="74" t="str">
        <f aca="false">IF(BQ389="","",BQ389*IF($AP389,1,Constants!$B$25)*BP389)</f>
        <v/>
      </c>
      <c r="BS389" s="74" t="str">
        <f aca="false">IF(OR($BK389&lt;&gt;Constants!$B$12,NOT($BO389)),"",IF(NOT($AO389),0,IF(NOT($AQ389),0,MAX(0,Constants!$B$21*(1-ABS(O389-$BM389)/$BM389)))))</f>
        <v/>
      </c>
      <c r="BT389" s="74" t="str">
        <f aca="false">IF(BS389="","",BS389*BP389)</f>
        <v/>
      </c>
      <c r="BU389" s="74" t="str">
        <f aca="false">IF(OR($BK389&lt;&gt;Constants!$B$12,NOT($BO389)),"",IF(OR(NOT($AO389),NOT($AP389)),0,MIN(Constants!$B$18,(Constants!$B$29*$AR389+Constants!$B$30*$AS389)*IF($AQ389,1,MAX(0,MIN(1,(Constants!$B$20-N389)/Constants!$B$20))))))</f>
        <v/>
      </c>
      <c r="BV389" s="74" t="str">
        <f aca="false">IF(BU389="","",BU389*BP389)</f>
        <v/>
      </c>
      <c r="BW389" s="75" t="str">
        <f aca="false">IF(OR($BK389&lt;&gt;Constants!$B$12,NOT($BO389)),"",BR389+BT389+BV389)</f>
        <v/>
      </c>
      <c r="BX389" s="73" t="str">
        <f aca="false">IF(OR($BK389&lt;&gt;Constants!$B$12,$AT389&lt;&gt;TRUE()),"",IF(NOT($AW389),TRUE(),IF($AY389="","",$AY389)))</f>
        <v/>
      </c>
      <c r="BY389" s="74" t="b">
        <f aca="false">IF(BX389="",FALSE(),IF(NOT($AW389),TRUE(),IF($AY389,ISNUMBER(X389),ISNUMBER(W389))))</f>
        <v>0</v>
      </c>
      <c r="BZ389" s="76" t="str">
        <f aca="false">IF(BY389,IF($AJ389,1,Constants!$B$22)*POWER(Constants!$B$23,MAX($AU389,0))*POWER(Constants!$B$24,MAX($AV389,0)),"")</f>
        <v/>
      </c>
      <c r="CA389" s="74" t="str">
        <f aca="false">IF(OR($BK389&lt;&gt;Constants!$B$12,NOT($BY389)),"",IF(NOT($AW389),0,Constants!$B$19*IF($AY389,1,MAX(0,MIN(1,(Constants!$B$20-W389)/Constants!$B$20)))))</f>
        <v/>
      </c>
      <c r="CB389" s="74" t="str">
        <f aca="false">IF(CA389="","",CA389*IF($AX389,1,Constants!$B$25)*BZ389)</f>
        <v/>
      </c>
      <c r="CC389" s="74" t="str">
        <f aca="false">IF(OR($BK389&lt;&gt;Constants!$B$12,NOT($BY389)),"",IF(NOT($AW389),0,IF(NOT($AY389),0,MAX(0,Constants!$B$21*(1-ABS(X389-$BM389)/$BM389)))))</f>
        <v/>
      </c>
      <c r="CD389" s="74" t="str">
        <f aca="false">IF(CC389="","",CC389*BZ389)</f>
        <v/>
      </c>
      <c r="CE389" s="74" t="str">
        <f aca="false">IF(OR($BK389&lt;&gt;Constants!$B$12,NOT($BY389)),"",IF(OR(NOT($AW389),NOT($AX389)),0,MIN(Constants!$B$18,(Constants!$B$29*$AZ389+Constants!$B$30*$BA389)*IF($AY389,1,MAX(0,MIN(1,(Constants!$B$20-W389)/Constants!$B$20))))))</f>
        <v/>
      </c>
      <c r="CF389" s="74" t="str">
        <f aca="false">IF(CE389="","",CE389*BZ389)</f>
        <v/>
      </c>
      <c r="CG389" s="75" t="str">
        <f aca="false">IF(OR($BK389&lt;&gt;Constants!$B$12,NOT($BY389)),"",CB389+CD389+CF389)</f>
        <v/>
      </c>
      <c r="CH389" s="73" t="b">
        <f aca="false">IF(OR(BN389="",BX389=""),TRUE(),BN389&lt;&gt;BX389)</f>
        <v>1</v>
      </c>
      <c r="CI389" s="74" t="str">
        <f aca="false">IF(OR($BK389&lt;&gt;Constants!$B$12,$BB389&lt;&gt;TRUE(),NOT($CH389)),"",IF(NOT($BE389),TRUE(),IF($BG389="","",$BG389)))</f>
        <v/>
      </c>
      <c r="CJ389" s="74" t="b">
        <f aca="false">IF(CI389="",FALSE(),IF(NOT($BE389),TRUE(),IF($BG389,ISNUMBER(AG389),ISNUMBER(AF389))))</f>
        <v>0</v>
      </c>
      <c r="CK389" s="76" t="str">
        <f aca="false">IF(CJ389,IF($AJ389,1,Constants!$B$22)*POWER(Constants!$B$23,MAX($BC389,0))*POWER(Constants!$B$24,MAX($BD389,0)),"")</f>
        <v/>
      </c>
      <c r="CL389" s="74" t="str">
        <f aca="false">IF(OR($BK389&lt;&gt;Constants!$B$12,NOT($CJ389)),"",IF(NOT($BE389),0,Constants!$B$19*IF($BG389,1,MAX(0,MIN(1,(Constants!$B$20-AF389)/Constants!$B$20)))))</f>
        <v/>
      </c>
      <c r="CM389" s="74" t="str">
        <f aca="false">IF(CL389="","",CL389*IF($BF389,1,Constants!$B$25)*CK389)</f>
        <v/>
      </c>
      <c r="CN389" s="74" t="str">
        <f aca="false">IF(OR($BK389&lt;&gt;Constants!$B$12,NOT($CJ389)),"",IF(NOT($BE389),0,IF(NOT($BG389),0,MAX(0,Constants!$B$21*(1-ABS(AG389-$BM389)/$BM389)))))</f>
        <v/>
      </c>
      <c r="CO389" s="74" t="str">
        <f aca="false">IF(CN389="","",CN389*CK389)</f>
        <v/>
      </c>
      <c r="CP389" s="74" t="str">
        <f aca="false">IF(OR($BK389&lt;&gt;Constants!$B$12,NOT($CJ389)),"",IF(OR(NOT($BE389),NOT($BF389)),0,MIN(Constants!$B$18,(Constants!$B$29*$BH389+Constants!$B$30*$BI389)*IF($BG389,1,MAX(0,MIN(1,(Constants!$B$20-AF389)/Constants!$B$20))))))</f>
        <v/>
      </c>
      <c r="CQ389" s="74" t="str">
        <f aca="false">IF(CP389="","",CP389*CK389)</f>
        <v/>
      </c>
      <c r="CR389" s="75" t="str">
        <f aca="false">IF(OR($BK389&lt;&gt;Constants!$B$12,NOT($CJ389)),"",CM389+CO389+CQ389)</f>
        <v/>
      </c>
      <c r="CS389" s="73" t="str">
        <f aca="false">IF(OR($BK389&lt;&gt;Constants!$B$12,ISBLANK($C389)),"",BW389)</f>
        <v/>
      </c>
      <c r="CT389" s="74" t="str">
        <f aca="false">IF(OR($BK389&lt;&gt;Constants!$B$12,ISBLANK($C389)),"",CG389)</f>
        <v/>
      </c>
      <c r="CU389" s="75" t="str">
        <f aca="false">IF(OR($BK389&lt;&gt;Constants!$B$12,ISBLANK($C389)),"",CR389)</f>
        <v/>
      </c>
      <c r="CV389" s="74" t="str">
        <f aca="false">IF(OR($BK389&lt;&gt;Constants!$B$12,ISBLANK($C389)),"",IF(COUNT(CS389:CU389)=0,0,MAX(CS389:CU389)))</f>
        <v/>
      </c>
      <c r="CW389" s="74" t="str">
        <f aca="false">IF($BK389&lt;&gt;Constants!$B$12,"",CV389)</f>
        <v/>
      </c>
      <c r="CX389" s="74" t="str">
        <f aca="false">IF(ISNUMBER(CW389), RANK(CW389,$CW$11:$CW$510), "")</f>
        <v/>
      </c>
      <c r="CY389" s="73" t="str">
        <f aca="false">IF(OR($BK389&lt;&gt;Constants!$B$12,ISBLANK($C389)),"",MAX(BT389,CD389,CO389))</f>
        <v/>
      </c>
      <c r="CZ389" s="74" t="str">
        <f aca="false">IF(ISNUMBER(CY389), RANK(CY389,CY$11:CY$510), "")</f>
        <v/>
      </c>
      <c r="DA389" s="74" t="str">
        <f aca="false">IF(OR($BK389&lt;&gt;Constants!$B$12,ISBLANK($C389)),"",MAX(AM389,AU389,IF($CH389,BC389,0)))</f>
        <v/>
      </c>
      <c r="DB389" s="74" t="str">
        <f aca="false">IF(ISNUMBER(DA389), RANK(DA389,DA$11:DA$510,1), "")</f>
        <v/>
      </c>
      <c r="DC389" s="74" t="str">
        <f aca="false">IF(OR($BK389&lt;&gt;Constants!$B$12,ISBLANK($C389)),"",MAX(BV389,CF389,CQ389))</f>
        <v/>
      </c>
      <c r="DD389" s="74" t="str">
        <f aca="false">IF(ISNUMBER(DC389),RANK(DC389,DC$11:DC$510),"")</f>
        <v/>
      </c>
      <c r="DE389" s="77" t="str">
        <f aca="false">IFERROR(IF(OR($BK389&lt;&gt;Constants!$B$12, ISBLANK($C389)),"",LARGE(CS389:CU389,2)), 0)</f>
        <v/>
      </c>
      <c r="DF389" s="75" t="str">
        <f aca="false">IF(ISNUMBER(DE389), RANK(DE389,DE$11:DE$510), "")</f>
        <v/>
      </c>
      <c r="DG389" s="74" t="str">
        <f aca="false">IF(ISBLANK($C389),"",IF(BK389=Constants!$B$12,RANK($CX389, $CX$11:$CX$510, 1)+
SUMPRODUCT(--($CX$11:$CX$510=$CX389),--($CZ389&gt;$CZ$11:$CZ$510))+
SUMPRODUCT(--($CX$11:$CX$510=$CX389),--($CZ389=$CZ$11:$CZ$510),--($DB389&gt;$DB$11:$DB$510))+
SUMPRODUCT(--($CX$11:$CX$510=$CX389),--($CZ389=$CZ$11:$CZ$510),--($DB389=$DB$11:$DB$510), --($DD389&gt;$DD$11:$DD$510))+
SUMPRODUCT(--($CX$11:$CX$510=$CX389),--($CZ389=$CZ$11:$CZ$510),--($DB389=$DB$11:$DB$510), --($DD389=$DD$11:$DD$510), --($DF389&gt;$DF$11:$DF$510))
,BK389)
)</f>
        <v/>
      </c>
      <c r="DH389" s="74" t="str">
        <f aca="false">IF(ISBLANK(C389),"",IF(BK389&lt;&gt;Constants!$B$12, BK389, CX389-DG389))</f>
        <v/>
      </c>
      <c r="DI389" s="75"/>
      <c r="DJ389" s="78"/>
      <c r="DK389" s="79" t="str">
        <f aca="false">IF(ISBLANK($C389),"",IF($BK389=Constants!$B$13,$BM389,""))</f>
        <v/>
      </c>
      <c r="DL389" s="78" t="str">
        <f aca="false">IF(ISBLANK($C389),"",IF($BK389&lt;&gt;Constants!$B$12,"",IF(COUNT($CS389:$CU389)=0,"",MATCH($CV389,$CS389:$CU389,0))))</f>
        <v/>
      </c>
      <c r="DM389" s="80" t="str">
        <f aca="false">IF(ISNUMBER($DL389),CHOOSE($DL389,$BR389,$CB389,$CM389),"")</f>
        <v/>
      </c>
      <c r="DN389" s="80" t="str">
        <f aca="false">IF(ISNUMBER($DL389),CHOOSE($DL389,$BT389,$CD389,$CO389),"")</f>
        <v/>
      </c>
      <c r="DO389" s="80" t="str">
        <f aca="false">IF(ISNUMBER($DL389),CHOOSE($DL389,$BV389,$CF389,$CQ389),"")</f>
        <v/>
      </c>
      <c r="DP389" s="81" t="str">
        <f aca="false">IF(ISBLANK(C389),"",IF(BK389&lt;&gt;Constants!$B$12, BK389 ,CW389))</f>
        <v/>
      </c>
      <c r="DQ389" s="82" t="str">
        <f aca="false">IF(ISBLANK($C389),"",IF($BK389&lt;&gt;Constants!$B$12,$BK389,$BL389))</f>
        <v/>
      </c>
      <c r="DR389" s="82" t="str">
        <f aca="false">IF(ISBLANK(C389),"",DH389)</f>
        <v/>
      </c>
      <c r="DS389" s="82" t="str">
        <f aca="false">IF(ISBLANK(C389),"",DG389)</f>
        <v/>
      </c>
      <c r="DT389" s="83" t="str">
        <f aca="false">IF(ISBLANK(C389),
  "",
IF(DS389=Constants!$B$9,COUNTA($C$11:$C510)+2,IF(DS389=Constants!$B$10,COUNTA($C$11:$C510)+1,IF(DS389=Constants!$B$11,COUNTA($C$11:$C510),DS389))))</f>
        <v/>
      </c>
      <c r="DU389" s="3"/>
      <c r="DV389" s="84" t="n">
        <f aca="false">IF(OR(ISNUMBER(DS389),DS389="DQ",DS389="P",DS389="NS"),
    1,
    0
)</f>
        <v>0</v>
      </c>
      <c r="DW389" s="84" t="n">
        <v>379</v>
      </c>
      <c r="DX389" s="84" t="str">
        <f aca="false">IF(ISBLANK($C389),"",IF(ISNUMBER(DT389),DT389+ROW($B389)/1000,""))</f>
        <v/>
      </c>
      <c r="DY389" s="84" t="str">
        <f aca="false">IF(ISNUMBER(DX389), RANK(DX389,DX$11:DX$510,1), "")</f>
        <v/>
      </c>
      <c r="DZ389" s="84" t="str">
        <f aca="false">IF(ISBLANK($C389),
    "",
    $B389
)</f>
        <v/>
      </c>
      <c r="EA389" s="84" t="str">
        <f aca="false">IF(ISBLANK($C389),
    "",
    $C389
)</f>
        <v/>
      </c>
      <c r="EB389" s="84" t="str">
        <f aca="false">IF(ISBLANK($C389),
    "",
    $D389
)</f>
        <v/>
      </c>
      <c r="EC389" s="84" t="str">
        <f aca="false">IF(ISBLANK($C389),"",$DQ389)</f>
        <v/>
      </c>
      <c r="ED389" s="86" t="str">
        <f aca="false">DP389</f>
        <v/>
      </c>
      <c r="EE389" s="84" t="str">
        <f aca="false">IF(ISBLANK($C389),
    "",
    DS389
)</f>
        <v/>
      </c>
      <c r="EF389" s="87" t="str">
        <f aca="false">IF(DW389&gt;DV$10,
    "",
    VLOOKUP(DW389,DY$11:EE887,7,FALSE())
)</f>
        <v/>
      </c>
      <c r="EG389" s="88" t="str">
        <f aca="false">IF(DW389&gt;DV$10,
    "",
    VLOOKUP(DW389,DY$11:EE887,2,FALSE())
)</f>
        <v/>
      </c>
      <c r="EH389" s="88" t="str">
        <f aca="false">IF(DW389&gt;DV$10,
    "",
    VLOOKUP(DW389,DY$11:EE887,3,FALSE())
)</f>
        <v/>
      </c>
      <c r="EI389" s="88" t="str">
        <f aca="false">IF(DW389&gt;DV$10,
    "",
    VLOOKUP(DW389,DY$11:EE887,4,FALSE())
)</f>
        <v/>
      </c>
      <c r="EJ389" s="89" t="str">
        <f aca="false">IF(DW389&gt;DV$10,
    "",
    VLOOKUP(DW389,DY$11:EE887,6,FALSE())
)</f>
        <v/>
      </c>
      <c r="EK389" s="59"/>
    </row>
    <row r="390" customFormat="false" ht="15.75" hidden="false" customHeight="false" outlineLevel="0" collapsed="false">
      <c r="A390" s="3"/>
      <c r="B390" s="155"/>
      <c r="C390" s="156"/>
      <c r="D390" s="96"/>
      <c r="E390" s="157"/>
      <c r="F390" s="148"/>
      <c r="G390" s="148"/>
      <c r="H390" s="149"/>
      <c r="I390" s="150"/>
      <c r="J390" s="151"/>
      <c r="K390" s="151"/>
      <c r="L390" s="151"/>
      <c r="M390" s="151"/>
      <c r="N390" s="152"/>
      <c r="O390" s="103"/>
      <c r="P390" s="148"/>
      <c r="Q390" s="149"/>
      <c r="R390" s="150"/>
      <c r="S390" s="151"/>
      <c r="T390" s="151"/>
      <c r="U390" s="151"/>
      <c r="V390" s="151"/>
      <c r="W390" s="152"/>
      <c r="X390" s="103"/>
      <c r="Y390" s="148"/>
      <c r="Z390" s="149"/>
      <c r="AA390" s="150"/>
      <c r="AB390" s="151"/>
      <c r="AC390" s="151"/>
      <c r="AD390" s="151"/>
      <c r="AE390" s="151"/>
      <c r="AF390" s="152"/>
      <c r="AG390" s="104"/>
      <c r="AH390" s="150"/>
      <c r="AI390" s="73"/>
      <c r="AJ390" s="73" t="str">
        <f aca="false">IF(ISBLANK($C390),
  "",
IF(E390=Constants!$B$7,
  TRUE(),
IF(E390=Constants!$B$8,
  FALSE(),
  TRUE()
)))</f>
        <v/>
      </c>
      <c r="AK390" s="74" t="str">
        <f aca="false">IF(ISBLANK($C390),"",IF(F390=Constants!$B$8,FALSE(),TRUE()))</f>
        <v/>
      </c>
      <c r="AL390" s="74" t="str">
        <f aca="false">IF(ISBLANK($C390),"",COUNTA($G390:$O390)&gt;0)</f>
        <v/>
      </c>
      <c r="AM390" s="74" t="str">
        <f aca="false">IF(OR(ISBLANK($C390),$AL390&lt;&gt;TRUE()),"",IF(ISBLANK(G390),Constants!$B$27,MAX(0,G390)))</f>
        <v/>
      </c>
      <c r="AN390" s="74" t="str">
        <f aca="false">IF(OR(ISBLANK($C390),$AL390&lt;&gt;TRUE()),"",IF(ISBLANK(H390),Constants!$B$28,MAX(0,H390)))</f>
        <v/>
      </c>
      <c r="AO390" s="74" t="str">
        <f aca="false">IF(OR(ISBLANK($C390),$AL390&lt;&gt;TRUE()),"",IF(J390=Constants!$B$7,TRUE(),IF(J390=Constants!$B$8,FALSE(),TRUE())))</f>
        <v/>
      </c>
      <c r="AP390" s="74" t="str">
        <f aca="false">IF(OR(ISBLANK($C390),$AL390&lt;&gt;TRUE()),"",IF(I390=Constants!$B$7,TRUE(),IF(I390=Constants!$B$8,FALSE(),TRUE())))</f>
        <v/>
      </c>
      <c r="AQ390" s="74" t="str">
        <f aca="false">IF(OR(ISBLANK($C390),$AL390&lt;&gt;TRUE()),"",IF(K390=Constants!$B$33,TRUE(),IF(K390=Constants!$B$34,FALSE(),IF(AND(ISNUMBER(O390),OR(ISBLANK(N390),N390=0)),TRUE(),IF(AND(ISBLANK(O390),ISNUMBER(N390),N390&lt;&gt;0),FALSE(),"")))))</f>
        <v/>
      </c>
      <c r="AR390" s="74" t="str">
        <f aca="false">IF(OR(ISBLANK($C390),$AL390&lt;&gt;TRUE()),"",IF(ISBLANK(L390),Constants!$B$35,MAX(0,MIN(Constants!$B$31,L390))))</f>
        <v/>
      </c>
      <c r="AS390" s="74" t="str">
        <f aca="false">IF(OR(ISBLANK($C390),$AL390&lt;&gt;TRUE()),"",IF(ISBLANK(M390),Constants!$B$35,MAX(0,MIN(Constants!$B$32,M390))))</f>
        <v/>
      </c>
      <c r="AT390" s="74" t="str">
        <f aca="false">IF(ISBLANK($C390),"",COUNTA($P390:$X390)&gt;0)</f>
        <v/>
      </c>
      <c r="AU390" s="74" t="str">
        <f aca="false">IF(OR(ISBLANK($C390),$AT390&lt;&gt;TRUE()),"",IF(ISBLANK(P390),Constants!$B$27,MAX(0,P390)))</f>
        <v/>
      </c>
      <c r="AV390" s="74" t="str">
        <f aca="false">IF(OR(ISBLANK($C390),$AT390&lt;&gt;TRUE()),"",IF(ISBLANK(Q390),Constants!$B$28,MAX(0,Q390)))</f>
        <v/>
      </c>
      <c r="AW390" s="74" t="str">
        <f aca="false">IF(OR(ISBLANK($C390),$AT390&lt;&gt;TRUE()),"",IF(S390=Constants!$B$7,TRUE(),IF(S390=Constants!$B$8,FALSE(),TRUE())))</f>
        <v/>
      </c>
      <c r="AX390" s="74" t="str">
        <f aca="false">IF(OR(ISBLANK($C390),$AT390&lt;&gt;TRUE()),"",IF(R390=Constants!$B$7,TRUE(),IF(R390=Constants!$B$8,FALSE(),TRUE())))</f>
        <v/>
      </c>
      <c r="AY390" s="74" t="str">
        <f aca="false">IF(OR(ISBLANK($C390),$AT390&lt;&gt;TRUE()),"",IF(T390=Constants!$B$33,TRUE(),IF(T390=Constants!$B$34,FALSE(),IF(AND(ISNUMBER(X390),OR(ISBLANK(W390),W390=0)),TRUE(),IF(AND(ISBLANK(X390),ISNUMBER(W390),W390&lt;&gt;0),FALSE(),"")))))</f>
        <v/>
      </c>
      <c r="AZ390" s="74" t="str">
        <f aca="false">IF(OR(ISBLANK($C390),$AT390&lt;&gt;TRUE()),"",IF(ISBLANK(U390),Constants!$B$35,MAX(0,MIN(Constants!$B$31,U390))))</f>
        <v/>
      </c>
      <c r="BA390" s="74" t="str">
        <f aca="false">IF(OR(ISBLANK($C390),$AT390&lt;&gt;TRUE()),"",IF(ISBLANK(V390),Constants!$B$35,MAX(0,MIN(Constants!$B$32,V390))))</f>
        <v/>
      </c>
      <c r="BB390" s="74" t="str">
        <f aca="false">IF(ISBLANK($C390),"",COUNTA($Y390:$AG390)&gt;0)</f>
        <v/>
      </c>
      <c r="BC390" s="74" t="str">
        <f aca="false">IF(OR(ISBLANK($C390),$BB390&lt;&gt;TRUE()),"",IF(ISBLANK(Y390),Constants!$B$27,MAX(0,Y390)))</f>
        <v/>
      </c>
      <c r="BD390" s="74" t="str">
        <f aca="false">IF(OR(ISBLANK($C390),$BB390&lt;&gt;TRUE()),"",IF(ISBLANK(Z390),Constants!$B$28,MAX(0,Z390)))</f>
        <v/>
      </c>
      <c r="BE390" s="74" t="str">
        <f aca="false">IF(OR(ISBLANK($C390),$BB390&lt;&gt;TRUE()),"",IF(AB390=Constants!$B$7,TRUE(),IF(AB390=Constants!$B$8,FALSE(),TRUE())))</f>
        <v/>
      </c>
      <c r="BF390" s="74" t="str">
        <f aca="false">IF(OR(ISBLANK($C390),$BB390&lt;&gt;TRUE()),"",IF(AA390=Constants!$B$7,TRUE(),IF(AA390=Constants!$B$8,FALSE(),TRUE())))</f>
        <v/>
      </c>
      <c r="BG390" s="74" t="str">
        <f aca="false">IF(OR(ISBLANK($C390),$BB390&lt;&gt;TRUE()),"",IF(AC390=Constants!$B$33,TRUE(),IF(AC390=Constants!$B$34,FALSE(),IF(AND(ISNUMBER(AG390),OR(ISBLANK(AF390),AF390=0)),TRUE(),IF(AND(ISBLANK(AG390),ISNUMBER(AF390),AF390&lt;&gt;0),FALSE(),"")))))</f>
        <v/>
      </c>
      <c r="BH390" s="74" t="str">
        <f aca="false">IF(OR(ISBLANK($C390),$BB390&lt;&gt;TRUE()),"",IF(ISBLANK(AD390),Constants!$B$35,MAX(0,MIN(Constants!$B$31,AD390))))</f>
        <v/>
      </c>
      <c r="BI390" s="74" t="str">
        <f aca="false">IF(OR(ISBLANK($C390),$BB390&lt;&gt;TRUE()),"",IF(ISBLANK(AE390),Constants!$B$35,MAX(0,MIN(Constants!$B$32,AE390))))</f>
        <v/>
      </c>
      <c r="BJ390" s="75" t="str">
        <f aca="false">IF(ISBLANK($C390),
  "",
IF(AH390=Constants!$B$7,
  TRUE(),
IF(AH390=Constants!$B$8,
  FALSE(),
  FALSE()
)))</f>
        <v/>
      </c>
      <c r="BK390" s="74" t="str">
        <f aca="false">IF(ISBLANK($C390),"",IF($BJ390,Constants!$B$9,IF(COUNTA($E390:$AH390)=0,Constants!$B$10,IF(NOT($AK390),Constants!$B$11,IF(AND(NOT(ISNUMBER($BM390)),COUNTA($O390,$X390,$AG390)&gt;0),Constants!$B$13,Constants!$B$12)))))</f>
        <v/>
      </c>
      <c r="BL390" s="74" t="str">
        <f aca="false">IF(ISBLANK($C390),"",IF($BK390&lt;&gt;Constants!$B$12,$BK390,Constants!$B$4))</f>
        <v/>
      </c>
      <c r="BM390" s="73" t="str">
        <f aca="false">IF(OR(ISBLANK($D$8), NOT(ISNUMBER($D$8))), Constants!$B$17,$D$8)</f>
        <v>ERROR: Set Target Time in cell D8</v>
      </c>
      <c r="BN390" s="73" t="str">
        <f aca="false">IF(OR($BK390&lt;&gt;Constants!$B$12,$AL390&lt;&gt;TRUE()),"",IF(NOT($AO390),TRUE(),IF($AQ390="","",$AQ390)))</f>
        <v/>
      </c>
      <c r="BO390" s="74" t="b">
        <f aca="false">IF(BN390="",FALSE(),IF(NOT($AO390),TRUE(),IF($AQ390,ISNUMBER(O390),ISNUMBER(N390))))</f>
        <v>0</v>
      </c>
      <c r="BP390" s="76" t="str">
        <f aca="false">IF(BO390,IF($AJ390,1,Constants!$B$22)*POWER(Constants!$B$23,MAX($AM390,0))*POWER(Constants!$B$24,MAX($AN390,0)),"")</f>
        <v/>
      </c>
      <c r="BQ390" s="74" t="str">
        <f aca="false">IF(OR($BK390&lt;&gt;Constants!$B$12,NOT($BO390)),"",IF(NOT($AO390),0,Constants!$B$19*IF($AQ390,1,MAX(0,MIN(1,(Constants!$B$20-N390)/Constants!$B$20)))))</f>
        <v/>
      </c>
      <c r="BR390" s="74" t="str">
        <f aca="false">IF(BQ390="","",BQ390*IF($AP390,1,Constants!$B$25)*BP390)</f>
        <v/>
      </c>
      <c r="BS390" s="74" t="str">
        <f aca="false">IF(OR($BK390&lt;&gt;Constants!$B$12,NOT($BO390)),"",IF(NOT($AO390),0,IF(NOT($AQ390),0,MAX(0,Constants!$B$21*(1-ABS(O390-$BM390)/$BM390)))))</f>
        <v/>
      </c>
      <c r="BT390" s="74" t="str">
        <f aca="false">IF(BS390="","",BS390*BP390)</f>
        <v/>
      </c>
      <c r="BU390" s="74" t="str">
        <f aca="false">IF(OR($BK390&lt;&gt;Constants!$B$12,NOT($BO390)),"",IF(OR(NOT($AO390),NOT($AP390)),0,MIN(Constants!$B$18,(Constants!$B$29*$AR390+Constants!$B$30*$AS390)*IF($AQ390,1,MAX(0,MIN(1,(Constants!$B$20-N390)/Constants!$B$20))))))</f>
        <v/>
      </c>
      <c r="BV390" s="74" t="str">
        <f aca="false">IF(BU390="","",BU390*BP390)</f>
        <v/>
      </c>
      <c r="BW390" s="75" t="str">
        <f aca="false">IF(OR($BK390&lt;&gt;Constants!$B$12,NOT($BO390)),"",BR390+BT390+BV390)</f>
        <v/>
      </c>
      <c r="BX390" s="73" t="str">
        <f aca="false">IF(OR($BK390&lt;&gt;Constants!$B$12,$AT390&lt;&gt;TRUE()),"",IF(NOT($AW390),TRUE(),IF($AY390="","",$AY390)))</f>
        <v/>
      </c>
      <c r="BY390" s="74" t="b">
        <f aca="false">IF(BX390="",FALSE(),IF(NOT($AW390),TRUE(),IF($AY390,ISNUMBER(X390),ISNUMBER(W390))))</f>
        <v>0</v>
      </c>
      <c r="BZ390" s="76" t="str">
        <f aca="false">IF(BY390,IF($AJ390,1,Constants!$B$22)*POWER(Constants!$B$23,MAX($AU390,0))*POWER(Constants!$B$24,MAX($AV390,0)),"")</f>
        <v/>
      </c>
      <c r="CA390" s="74" t="str">
        <f aca="false">IF(OR($BK390&lt;&gt;Constants!$B$12,NOT($BY390)),"",IF(NOT($AW390),0,Constants!$B$19*IF($AY390,1,MAX(0,MIN(1,(Constants!$B$20-W390)/Constants!$B$20)))))</f>
        <v/>
      </c>
      <c r="CB390" s="74" t="str">
        <f aca="false">IF(CA390="","",CA390*IF($AX390,1,Constants!$B$25)*BZ390)</f>
        <v/>
      </c>
      <c r="CC390" s="74" t="str">
        <f aca="false">IF(OR($BK390&lt;&gt;Constants!$B$12,NOT($BY390)),"",IF(NOT($AW390),0,IF(NOT($AY390),0,MAX(0,Constants!$B$21*(1-ABS(X390-$BM390)/$BM390)))))</f>
        <v/>
      </c>
      <c r="CD390" s="74" t="str">
        <f aca="false">IF(CC390="","",CC390*BZ390)</f>
        <v/>
      </c>
      <c r="CE390" s="74" t="str">
        <f aca="false">IF(OR($BK390&lt;&gt;Constants!$B$12,NOT($BY390)),"",IF(OR(NOT($AW390),NOT($AX390)),0,MIN(Constants!$B$18,(Constants!$B$29*$AZ390+Constants!$B$30*$BA390)*IF($AY390,1,MAX(0,MIN(1,(Constants!$B$20-W390)/Constants!$B$20))))))</f>
        <v/>
      </c>
      <c r="CF390" s="74" t="str">
        <f aca="false">IF(CE390="","",CE390*BZ390)</f>
        <v/>
      </c>
      <c r="CG390" s="75" t="str">
        <f aca="false">IF(OR($BK390&lt;&gt;Constants!$B$12,NOT($BY390)),"",CB390+CD390+CF390)</f>
        <v/>
      </c>
      <c r="CH390" s="73" t="b">
        <f aca="false">IF(OR(BN390="",BX390=""),TRUE(),BN390&lt;&gt;BX390)</f>
        <v>1</v>
      </c>
      <c r="CI390" s="74" t="str">
        <f aca="false">IF(OR($BK390&lt;&gt;Constants!$B$12,$BB390&lt;&gt;TRUE(),NOT($CH390)),"",IF(NOT($BE390),TRUE(),IF($BG390="","",$BG390)))</f>
        <v/>
      </c>
      <c r="CJ390" s="74" t="b">
        <f aca="false">IF(CI390="",FALSE(),IF(NOT($BE390),TRUE(),IF($BG390,ISNUMBER(AG390),ISNUMBER(AF390))))</f>
        <v>0</v>
      </c>
      <c r="CK390" s="76" t="str">
        <f aca="false">IF(CJ390,IF($AJ390,1,Constants!$B$22)*POWER(Constants!$B$23,MAX($BC390,0))*POWER(Constants!$B$24,MAX($BD390,0)),"")</f>
        <v/>
      </c>
      <c r="CL390" s="74" t="str">
        <f aca="false">IF(OR($BK390&lt;&gt;Constants!$B$12,NOT($CJ390)),"",IF(NOT($BE390),0,Constants!$B$19*IF($BG390,1,MAX(0,MIN(1,(Constants!$B$20-AF390)/Constants!$B$20)))))</f>
        <v/>
      </c>
      <c r="CM390" s="74" t="str">
        <f aca="false">IF(CL390="","",CL390*IF($BF390,1,Constants!$B$25)*CK390)</f>
        <v/>
      </c>
      <c r="CN390" s="74" t="str">
        <f aca="false">IF(OR($BK390&lt;&gt;Constants!$B$12,NOT($CJ390)),"",IF(NOT($BE390),0,IF(NOT($BG390),0,MAX(0,Constants!$B$21*(1-ABS(AG390-$BM390)/$BM390)))))</f>
        <v/>
      </c>
      <c r="CO390" s="74" t="str">
        <f aca="false">IF(CN390="","",CN390*CK390)</f>
        <v/>
      </c>
      <c r="CP390" s="74" t="str">
        <f aca="false">IF(OR($BK390&lt;&gt;Constants!$B$12,NOT($CJ390)),"",IF(OR(NOT($BE390),NOT($BF390)),0,MIN(Constants!$B$18,(Constants!$B$29*$BH390+Constants!$B$30*$BI390)*IF($BG390,1,MAX(0,MIN(1,(Constants!$B$20-AF390)/Constants!$B$20))))))</f>
        <v/>
      </c>
      <c r="CQ390" s="74" t="str">
        <f aca="false">IF(CP390="","",CP390*CK390)</f>
        <v/>
      </c>
      <c r="CR390" s="75" t="str">
        <f aca="false">IF(OR($BK390&lt;&gt;Constants!$B$12,NOT($CJ390)),"",CM390+CO390+CQ390)</f>
        <v/>
      </c>
      <c r="CS390" s="73" t="str">
        <f aca="false">IF(OR($BK390&lt;&gt;Constants!$B$12,ISBLANK($C390)),"",BW390)</f>
        <v/>
      </c>
      <c r="CT390" s="74" t="str">
        <f aca="false">IF(OR($BK390&lt;&gt;Constants!$B$12,ISBLANK($C390)),"",CG390)</f>
        <v/>
      </c>
      <c r="CU390" s="75" t="str">
        <f aca="false">IF(OR($BK390&lt;&gt;Constants!$B$12,ISBLANK($C390)),"",CR390)</f>
        <v/>
      </c>
      <c r="CV390" s="74" t="str">
        <f aca="false">IF(OR($BK390&lt;&gt;Constants!$B$12,ISBLANK($C390)),"",IF(COUNT(CS390:CU390)=0,0,MAX(CS390:CU390)))</f>
        <v/>
      </c>
      <c r="CW390" s="74" t="str">
        <f aca="false">IF($BK390&lt;&gt;Constants!$B$12,"",CV390)</f>
        <v/>
      </c>
      <c r="CX390" s="74" t="str">
        <f aca="false">IF(ISNUMBER(CW390), RANK(CW390,$CW$11:$CW$510), "")</f>
        <v/>
      </c>
      <c r="CY390" s="73" t="str">
        <f aca="false">IF(OR($BK390&lt;&gt;Constants!$B$12,ISBLANK($C390)),"",MAX(BT390,CD390,CO390))</f>
        <v/>
      </c>
      <c r="CZ390" s="74" t="str">
        <f aca="false">IF(ISNUMBER(CY390), RANK(CY390,CY$11:CY$510), "")</f>
        <v/>
      </c>
      <c r="DA390" s="74" t="str">
        <f aca="false">IF(OR($BK390&lt;&gt;Constants!$B$12,ISBLANK($C390)),"",MAX(AM390,AU390,IF($CH390,BC390,0)))</f>
        <v/>
      </c>
      <c r="DB390" s="74" t="str">
        <f aca="false">IF(ISNUMBER(DA390), RANK(DA390,DA$11:DA$510,1), "")</f>
        <v/>
      </c>
      <c r="DC390" s="74" t="str">
        <f aca="false">IF(OR($BK390&lt;&gt;Constants!$B$12,ISBLANK($C390)),"",MAX(BV390,CF390,CQ390))</f>
        <v/>
      </c>
      <c r="DD390" s="74" t="str">
        <f aca="false">IF(ISNUMBER(DC390),RANK(DC390,DC$11:DC$510),"")</f>
        <v/>
      </c>
      <c r="DE390" s="77" t="str">
        <f aca="false">IFERROR(IF(OR($BK390&lt;&gt;Constants!$B$12, ISBLANK($C390)),"",LARGE(CS390:CU390,2)), 0)</f>
        <v/>
      </c>
      <c r="DF390" s="75" t="str">
        <f aca="false">IF(ISNUMBER(DE390), RANK(DE390,DE$11:DE$510), "")</f>
        <v/>
      </c>
      <c r="DG390" s="74" t="str">
        <f aca="false">IF(ISBLANK($C390),"",IF(BK390=Constants!$B$12,RANK($CX390, $CX$11:$CX$510, 1)+
SUMPRODUCT(--($CX$11:$CX$510=$CX390),--($CZ390&gt;$CZ$11:$CZ$510))+
SUMPRODUCT(--($CX$11:$CX$510=$CX390),--($CZ390=$CZ$11:$CZ$510),--($DB390&gt;$DB$11:$DB$510))+
SUMPRODUCT(--($CX$11:$CX$510=$CX390),--($CZ390=$CZ$11:$CZ$510),--($DB390=$DB$11:$DB$510), --($DD390&gt;$DD$11:$DD$510))+
SUMPRODUCT(--($CX$11:$CX$510=$CX390),--($CZ390=$CZ$11:$CZ$510),--($DB390=$DB$11:$DB$510), --($DD390=$DD$11:$DD$510), --($DF390&gt;$DF$11:$DF$510))
,BK390)
)</f>
        <v/>
      </c>
      <c r="DH390" s="74" t="str">
        <f aca="false">IF(ISBLANK(C390),"",IF(BK390&lt;&gt;Constants!$B$12, BK390, CX390-DG390))</f>
        <v/>
      </c>
      <c r="DI390" s="75"/>
      <c r="DJ390" s="78"/>
      <c r="DK390" s="79" t="str">
        <f aca="false">IF(ISBLANK($C390),"",IF($BK390=Constants!$B$13,$BM390,""))</f>
        <v/>
      </c>
      <c r="DL390" s="78" t="str">
        <f aca="false">IF(ISBLANK($C390),"",IF($BK390&lt;&gt;Constants!$B$12,"",IF(COUNT($CS390:$CU390)=0,"",MATCH($CV390,$CS390:$CU390,0))))</f>
        <v/>
      </c>
      <c r="DM390" s="80" t="str">
        <f aca="false">IF(ISNUMBER($DL390),CHOOSE($DL390,$BR390,$CB390,$CM390),"")</f>
        <v/>
      </c>
      <c r="DN390" s="80" t="str">
        <f aca="false">IF(ISNUMBER($DL390),CHOOSE($DL390,$BT390,$CD390,$CO390),"")</f>
        <v/>
      </c>
      <c r="DO390" s="80" t="str">
        <f aca="false">IF(ISNUMBER($DL390),CHOOSE($DL390,$BV390,$CF390,$CQ390),"")</f>
        <v/>
      </c>
      <c r="DP390" s="81" t="str">
        <f aca="false">IF(ISBLANK(C390),"",IF(BK390&lt;&gt;Constants!$B$12, BK390 ,CW390))</f>
        <v/>
      </c>
      <c r="DQ390" s="82" t="str">
        <f aca="false">IF(ISBLANK($C390),"",IF($BK390&lt;&gt;Constants!$B$12,$BK390,$BL390))</f>
        <v/>
      </c>
      <c r="DR390" s="82" t="str">
        <f aca="false">IF(ISBLANK(C390),"",DH390)</f>
        <v/>
      </c>
      <c r="DS390" s="82" t="str">
        <f aca="false">IF(ISBLANK(C390),"",DG390)</f>
        <v/>
      </c>
      <c r="DT390" s="83" t="str">
        <f aca="false">IF(ISBLANK(C390),
  "",
IF(DS390=Constants!$B$9,COUNTA($C$11:$C510)+2,IF(DS390=Constants!$B$10,COUNTA($C$11:$C510)+1,IF(DS390=Constants!$B$11,COUNTA($C$11:$C510),DS390))))</f>
        <v/>
      </c>
      <c r="DU390" s="3"/>
      <c r="DV390" s="84" t="n">
        <f aca="false">IF(OR(ISNUMBER(DS390),DS390="DQ",DS390="P",DS390="NS"),
    1,
    0
)</f>
        <v>0</v>
      </c>
      <c r="DW390" s="84" t="n">
        <v>380</v>
      </c>
      <c r="DX390" s="84" t="str">
        <f aca="false">IF(ISBLANK($C390),"",IF(ISNUMBER(DT390),DT390+ROW($B390)/1000,""))</f>
        <v/>
      </c>
      <c r="DY390" s="84" t="str">
        <f aca="false">IF(ISNUMBER(DX390), RANK(DX390,DX$11:DX$510,1), "")</f>
        <v/>
      </c>
      <c r="DZ390" s="84" t="str">
        <f aca="false">IF(ISBLANK($C390),
    "",
    $B390
)</f>
        <v/>
      </c>
      <c r="EA390" s="84" t="str">
        <f aca="false">IF(ISBLANK($C390),
    "",
    $C390
)</f>
        <v/>
      </c>
      <c r="EB390" s="84" t="str">
        <f aca="false">IF(ISBLANK($C390),
    "",
    $D390
)</f>
        <v/>
      </c>
      <c r="EC390" s="84" t="str">
        <f aca="false">IF(ISBLANK($C390),"",$DQ390)</f>
        <v/>
      </c>
      <c r="ED390" s="86" t="str">
        <f aca="false">DP390</f>
        <v/>
      </c>
      <c r="EE390" s="84" t="str">
        <f aca="false">IF(ISBLANK($C390),
    "",
    DS390
)</f>
        <v/>
      </c>
      <c r="EF390" s="87" t="str">
        <f aca="false">IF(DW390&gt;DV$10,
    "",
    VLOOKUP(DW390,DY$11:EE888,7,FALSE())
)</f>
        <v/>
      </c>
      <c r="EG390" s="88" t="str">
        <f aca="false">IF(DW390&gt;DV$10,
    "",
    VLOOKUP(DW390,DY$11:EE888,2,FALSE())
)</f>
        <v/>
      </c>
      <c r="EH390" s="88" t="str">
        <f aca="false">IF(DW390&gt;DV$10,
    "",
    VLOOKUP(DW390,DY$11:EE888,3,FALSE())
)</f>
        <v/>
      </c>
      <c r="EI390" s="88" t="str">
        <f aca="false">IF(DW390&gt;DV$10,
    "",
    VLOOKUP(DW390,DY$11:EE888,4,FALSE())
)</f>
        <v/>
      </c>
      <c r="EJ390" s="89" t="str">
        <f aca="false">IF(DW390&gt;DV$10,
    "",
    VLOOKUP(DW390,DY$11:EE888,6,FALSE())
)</f>
        <v/>
      </c>
      <c r="EK390" s="59"/>
    </row>
    <row r="391" customFormat="false" ht="15.75" hidden="false" customHeight="false" outlineLevel="0" collapsed="false">
      <c r="A391" s="3"/>
      <c r="B391" s="155"/>
      <c r="C391" s="156"/>
      <c r="D391" s="96"/>
      <c r="E391" s="157"/>
      <c r="F391" s="148"/>
      <c r="G391" s="148"/>
      <c r="H391" s="149"/>
      <c r="I391" s="150"/>
      <c r="J391" s="151"/>
      <c r="K391" s="151"/>
      <c r="L391" s="151"/>
      <c r="M391" s="151"/>
      <c r="N391" s="152"/>
      <c r="O391" s="103"/>
      <c r="P391" s="148"/>
      <c r="Q391" s="149"/>
      <c r="R391" s="150"/>
      <c r="S391" s="151"/>
      <c r="T391" s="151"/>
      <c r="U391" s="151"/>
      <c r="V391" s="151"/>
      <c r="W391" s="152"/>
      <c r="X391" s="103"/>
      <c r="Y391" s="148"/>
      <c r="Z391" s="149"/>
      <c r="AA391" s="150"/>
      <c r="AB391" s="151"/>
      <c r="AC391" s="151"/>
      <c r="AD391" s="151"/>
      <c r="AE391" s="151"/>
      <c r="AF391" s="152"/>
      <c r="AG391" s="104"/>
      <c r="AH391" s="150"/>
      <c r="AI391" s="73"/>
      <c r="AJ391" s="73" t="str">
        <f aca="false">IF(ISBLANK($C391),
  "",
IF(E391=Constants!$B$7,
  TRUE(),
IF(E391=Constants!$B$8,
  FALSE(),
  TRUE()
)))</f>
        <v/>
      </c>
      <c r="AK391" s="74" t="str">
        <f aca="false">IF(ISBLANK($C391),"",IF(F391=Constants!$B$8,FALSE(),TRUE()))</f>
        <v/>
      </c>
      <c r="AL391" s="74" t="str">
        <f aca="false">IF(ISBLANK($C391),"",COUNTA($G391:$O391)&gt;0)</f>
        <v/>
      </c>
      <c r="AM391" s="74" t="str">
        <f aca="false">IF(OR(ISBLANK($C391),$AL391&lt;&gt;TRUE()),"",IF(ISBLANK(G391),Constants!$B$27,MAX(0,G391)))</f>
        <v/>
      </c>
      <c r="AN391" s="74" t="str">
        <f aca="false">IF(OR(ISBLANK($C391),$AL391&lt;&gt;TRUE()),"",IF(ISBLANK(H391),Constants!$B$28,MAX(0,H391)))</f>
        <v/>
      </c>
      <c r="AO391" s="74" t="str">
        <f aca="false">IF(OR(ISBLANK($C391),$AL391&lt;&gt;TRUE()),"",IF(J391=Constants!$B$7,TRUE(),IF(J391=Constants!$B$8,FALSE(),TRUE())))</f>
        <v/>
      </c>
      <c r="AP391" s="74" t="str">
        <f aca="false">IF(OR(ISBLANK($C391),$AL391&lt;&gt;TRUE()),"",IF(I391=Constants!$B$7,TRUE(),IF(I391=Constants!$B$8,FALSE(),TRUE())))</f>
        <v/>
      </c>
      <c r="AQ391" s="74" t="str">
        <f aca="false">IF(OR(ISBLANK($C391),$AL391&lt;&gt;TRUE()),"",IF(K391=Constants!$B$33,TRUE(),IF(K391=Constants!$B$34,FALSE(),IF(AND(ISNUMBER(O391),OR(ISBLANK(N391),N391=0)),TRUE(),IF(AND(ISBLANK(O391),ISNUMBER(N391),N391&lt;&gt;0),FALSE(),"")))))</f>
        <v/>
      </c>
      <c r="AR391" s="74" t="str">
        <f aca="false">IF(OR(ISBLANK($C391),$AL391&lt;&gt;TRUE()),"",IF(ISBLANK(L391),Constants!$B$35,MAX(0,MIN(Constants!$B$31,L391))))</f>
        <v/>
      </c>
      <c r="AS391" s="74" t="str">
        <f aca="false">IF(OR(ISBLANK($C391),$AL391&lt;&gt;TRUE()),"",IF(ISBLANK(M391),Constants!$B$35,MAX(0,MIN(Constants!$B$32,M391))))</f>
        <v/>
      </c>
      <c r="AT391" s="74" t="str">
        <f aca="false">IF(ISBLANK($C391),"",COUNTA($P391:$X391)&gt;0)</f>
        <v/>
      </c>
      <c r="AU391" s="74" t="str">
        <f aca="false">IF(OR(ISBLANK($C391),$AT391&lt;&gt;TRUE()),"",IF(ISBLANK(P391),Constants!$B$27,MAX(0,P391)))</f>
        <v/>
      </c>
      <c r="AV391" s="74" t="str">
        <f aca="false">IF(OR(ISBLANK($C391),$AT391&lt;&gt;TRUE()),"",IF(ISBLANK(Q391),Constants!$B$28,MAX(0,Q391)))</f>
        <v/>
      </c>
      <c r="AW391" s="74" t="str">
        <f aca="false">IF(OR(ISBLANK($C391),$AT391&lt;&gt;TRUE()),"",IF(S391=Constants!$B$7,TRUE(),IF(S391=Constants!$B$8,FALSE(),TRUE())))</f>
        <v/>
      </c>
      <c r="AX391" s="74" t="str">
        <f aca="false">IF(OR(ISBLANK($C391),$AT391&lt;&gt;TRUE()),"",IF(R391=Constants!$B$7,TRUE(),IF(R391=Constants!$B$8,FALSE(),TRUE())))</f>
        <v/>
      </c>
      <c r="AY391" s="74" t="str">
        <f aca="false">IF(OR(ISBLANK($C391),$AT391&lt;&gt;TRUE()),"",IF(T391=Constants!$B$33,TRUE(),IF(T391=Constants!$B$34,FALSE(),IF(AND(ISNUMBER(X391),OR(ISBLANK(W391),W391=0)),TRUE(),IF(AND(ISBLANK(X391),ISNUMBER(W391),W391&lt;&gt;0),FALSE(),"")))))</f>
        <v/>
      </c>
      <c r="AZ391" s="74" t="str">
        <f aca="false">IF(OR(ISBLANK($C391),$AT391&lt;&gt;TRUE()),"",IF(ISBLANK(U391),Constants!$B$35,MAX(0,MIN(Constants!$B$31,U391))))</f>
        <v/>
      </c>
      <c r="BA391" s="74" t="str">
        <f aca="false">IF(OR(ISBLANK($C391),$AT391&lt;&gt;TRUE()),"",IF(ISBLANK(V391),Constants!$B$35,MAX(0,MIN(Constants!$B$32,V391))))</f>
        <v/>
      </c>
      <c r="BB391" s="74" t="str">
        <f aca="false">IF(ISBLANK($C391),"",COUNTA($Y391:$AG391)&gt;0)</f>
        <v/>
      </c>
      <c r="BC391" s="74" t="str">
        <f aca="false">IF(OR(ISBLANK($C391),$BB391&lt;&gt;TRUE()),"",IF(ISBLANK(Y391),Constants!$B$27,MAX(0,Y391)))</f>
        <v/>
      </c>
      <c r="BD391" s="74" t="str">
        <f aca="false">IF(OR(ISBLANK($C391),$BB391&lt;&gt;TRUE()),"",IF(ISBLANK(Z391),Constants!$B$28,MAX(0,Z391)))</f>
        <v/>
      </c>
      <c r="BE391" s="74" t="str">
        <f aca="false">IF(OR(ISBLANK($C391),$BB391&lt;&gt;TRUE()),"",IF(AB391=Constants!$B$7,TRUE(),IF(AB391=Constants!$B$8,FALSE(),TRUE())))</f>
        <v/>
      </c>
      <c r="BF391" s="74" t="str">
        <f aca="false">IF(OR(ISBLANK($C391),$BB391&lt;&gt;TRUE()),"",IF(AA391=Constants!$B$7,TRUE(),IF(AA391=Constants!$B$8,FALSE(),TRUE())))</f>
        <v/>
      </c>
      <c r="BG391" s="74" t="str">
        <f aca="false">IF(OR(ISBLANK($C391),$BB391&lt;&gt;TRUE()),"",IF(AC391=Constants!$B$33,TRUE(),IF(AC391=Constants!$B$34,FALSE(),IF(AND(ISNUMBER(AG391),OR(ISBLANK(AF391),AF391=0)),TRUE(),IF(AND(ISBLANK(AG391),ISNUMBER(AF391),AF391&lt;&gt;0),FALSE(),"")))))</f>
        <v/>
      </c>
      <c r="BH391" s="74" t="str">
        <f aca="false">IF(OR(ISBLANK($C391),$BB391&lt;&gt;TRUE()),"",IF(ISBLANK(AD391),Constants!$B$35,MAX(0,MIN(Constants!$B$31,AD391))))</f>
        <v/>
      </c>
      <c r="BI391" s="74" t="str">
        <f aca="false">IF(OR(ISBLANK($C391),$BB391&lt;&gt;TRUE()),"",IF(ISBLANK(AE391),Constants!$B$35,MAX(0,MIN(Constants!$B$32,AE391))))</f>
        <v/>
      </c>
      <c r="BJ391" s="75" t="str">
        <f aca="false">IF(ISBLANK($C391),
  "",
IF(AH391=Constants!$B$7,
  TRUE(),
IF(AH391=Constants!$B$8,
  FALSE(),
  FALSE()
)))</f>
        <v/>
      </c>
      <c r="BK391" s="74" t="str">
        <f aca="false">IF(ISBLANK($C391),"",IF($BJ391,Constants!$B$9,IF(COUNTA($E391:$AH391)=0,Constants!$B$10,IF(NOT($AK391),Constants!$B$11,IF(AND(NOT(ISNUMBER($BM391)),COUNTA($O391,$X391,$AG391)&gt;0),Constants!$B$13,Constants!$B$12)))))</f>
        <v/>
      </c>
      <c r="BL391" s="74" t="str">
        <f aca="false">IF(ISBLANK($C391),"",IF($BK391&lt;&gt;Constants!$B$12,$BK391,Constants!$B$4))</f>
        <v/>
      </c>
      <c r="BM391" s="73" t="str">
        <f aca="false">IF(OR(ISBLANK($D$8), NOT(ISNUMBER($D$8))), Constants!$B$17,$D$8)</f>
        <v>ERROR: Set Target Time in cell D8</v>
      </c>
      <c r="BN391" s="73" t="str">
        <f aca="false">IF(OR($BK391&lt;&gt;Constants!$B$12,$AL391&lt;&gt;TRUE()),"",IF(NOT($AO391),TRUE(),IF($AQ391="","",$AQ391)))</f>
        <v/>
      </c>
      <c r="BO391" s="74" t="b">
        <f aca="false">IF(BN391="",FALSE(),IF(NOT($AO391),TRUE(),IF($AQ391,ISNUMBER(O391),ISNUMBER(N391))))</f>
        <v>0</v>
      </c>
      <c r="BP391" s="76" t="str">
        <f aca="false">IF(BO391,IF($AJ391,1,Constants!$B$22)*POWER(Constants!$B$23,MAX($AM391,0))*POWER(Constants!$B$24,MAX($AN391,0)),"")</f>
        <v/>
      </c>
      <c r="BQ391" s="74" t="str">
        <f aca="false">IF(OR($BK391&lt;&gt;Constants!$B$12,NOT($BO391)),"",IF(NOT($AO391),0,Constants!$B$19*IF($AQ391,1,MAX(0,MIN(1,(Constants!$B$20-N391)/Constants!$B$20)))))</f>
        <v/>
      </c>
      <c r="BR391" s="74" t="str">
        <f aca="false">IF(BQ391="","",BQ391*IF($AP391,1,Constants!$B$25)*BP391)</f>
        <v/>
      </c>
      <c r="BS391" s="74" t="str">
        <f aca="false">IF(OR($BK391&lt;&gt;Constants!$B$12,NOT($BO391)),"",IF(NOT($AO391),0,IF(NOT($AQ391),0,MAX(0,Constants!$B$21*(1-ABS(O391-$BM391)/$BM391)))))</f>
        <v/>
      </c>
      <c r="BT391" s="74" t="str">
        <f aca="false">IF(BS391="","",BS391*BP391)</f>
        <v/>
      </c>
      <c r="BU391" s="74" t="str">
        <f aca="false">IF(OR($BK391&lt;&gt;Constants!$B$12,NOT($BO391)),"",IF(OR(NOT($AO391),NOT($AP391)),0,MIN(Constants!$B$18,(Constants!$B$29*$AR391+Constants!$B$30*$AS391)*IF($AQ391,1,MAX(0,MIN(1,(Constants!$B$20-N391)/Constants!$B$20))))))</f>
        <v/>
      </c>
      <c r="BV391" s="74" t="str">
        <f aca="false">IF(BU391="","",BU391*BP391)</f>
        <v/>
      </c>
      <c r="BW391" s="75" t="str">
        <f aca="false">IF(OR($BK391&lt;&gt;Constants!$B$12,NOT($BO391)),"",BR391+BT391+BV391)</f>
        <v/>
      </c>
      <c r="BX391" s="73" t="str">
        <f aca="false">IF(OR($BK391&lt;&gt;Constants!$B$12,$AT391&lt;&gt;TRUE()),"",IF(NOT($AW391),TRUE(),IF($AY391="","",$AY391)))</f>
        <v/>
      </c>
      <c r="BY391" s="74" t="b">
        <f aca="false">IF(BX391="",FALSE(),IF(NOT($AW391),TRUE(),IF($AY391,ISNUMBER(X391),ISNUMBER(W391))))</f>
        <v>0</v>
      </c>
      <c r="BZ391" s="76" t="str">
        <f aca="false">IF(BY391,IF($AJ391,1,Constants!$B$22)*POWER(Constants!$B$23,MAX($AU391,0))*POWER(Constants!$B$24,MAX($AV391,0)),"")</f>
        <v/>
      </c>
      <c r="CA391" s="74" t="str">
        <f aca="false">IF(OR($BK391&lt;&gt;Constants!$B$12,NOT($BY391)),"",IF(NOT($AW391),0,Constants!$B$19*IF($AY391,1,MAX(0,MIN(1,(Constants!$B$20-W391)/Constants!$B$20)))))</f>
        <v/>
      </c>
      <c r="CB391" s="74" t="str">
        <f aca="false">IF(CA391="","",CA391*IF($AX391,1,Constants!$B$25)*BZ391)</f>
        <v/>
      </c>
      <c r="CC391" s="74" t="str">
        <f aca="false">IF(OR($BK391&lt;&gt;Constants!$B$12,NOT($BY391)),"",IF(NOT($AW391),0,IF(NOT($AY391),0,MAX(0,Constants!$B$21*(1-ABS(X391-$BM391)/$BM391)))))</f>
        <v/>
      </c>
      <c r="CD391" s="74" t="str">
        <f aca="false">IF(CC391="","",CC391*BZ391)</f>
        <v/>
      </c>
      <c r="CE391" s="74" t="str">
        <f aca="false">IF(OR($BK391&lt;&gt;Constants!$B$12,NOT($BY391)),"",IF(OR(NOT($AW391),NOT($AX391)),0,MIN(Constants!$B$18,(Constants!$B$29*$AZ391+Constants!$B$30*$BA391)*IF($AY391,1,MAX(0,MIN(1,(Constants!$B$20-W391)/Constants!$B$20))))))</f>
        <v/>
      </c>
      <c r="CF391" s="74" t="str">
        <f aca="false">IF(CE391="","",CE391*BZ391)</f>
        <v/>
      </c>
      <c r="CG391" s="75" t="str">
        <f aca="false">IF(OR($BK391&lt;&gt;Constants!$B$12,NOT($BY391)),"",CB391+CD391+CF391)</f>
        <v/>
      </c>
      <c r="CH391" s="73" t="b">
        <f aca="false">IF(OR(BN391="",BX391=""),TRUE(),BN391&lt;&gt;BX391)</f>
        <v>1</v>
      </c>
      <c r="CI391" s="74" t="str">
        <f aca="false">IF(OR($BK391&lt;&gt;Constants!$B$12,$BB391&lt;&gt;TRUE(),NOT($CH391)),"",IF(NOT($BE391),TRUE(),IF($BG391="","",$BG391)))</f>
        <v/>
      </c>
      <c r="CJ391" s="74" t="b">
        <f aca="false">IF(CI391="",FALSE(),IF(NOT($BE391),TRUE(),IF($BG391,ISNUMBER(AG391),ISNUMBER(AF391))))</f>
        <v>0</v>
      </c>
      <c r="CK391" s="76" t="str">
        <f aca="false">IF(CJ391,IF($AJ391,1,Constants!$B$22)*POWER(Constants!$B$23,MAX($BC391,0))*POWER(Constants!$B$24,MAX($BD391,0)),"")</f>
        <v/>
      </c>
      <c r="CL391" s="74" t="str">
        <f aca="false">IF(OR($BK391&lt;&gt;Constants!$B$12,NOT($CJ391)),"",IF(NOT($BE391),0,Constants!$B$19*IF($BG391,1,MAX(0,MIN(1,(Constants!$B$20-AF391)/Constants!$B$20)))))</f>
        <v/>
      </c>
      <c r="CM391" s="74" t="str">
        <f aca="false">IF(CL391="","",CL391*IF($BF391,1,Constants!$B$25)*CK391)</f>
        <v/>
      </c>
      <c r="CN391" s="74" t="str">
        <f aca="false">IF(OR($BK391&lt;&gt;Constants!$B$12,NOT($CJ391)),"",IF(NOT($BE391),0,IF(NOT($BG391),0,MAX(0,Constants!$B$21*(1-ABS(AG391-$BM391)/$BM391)))))</f>
        <v/>
      </c>
      <c r="CO391" s="74" t="str">
        <f aca="false">IF(CN391="","",CN391*CK391)</f>
        <v/>
      </c>
      <c r="CP391" s="74" t="str">
        <f aca="false">IF(OR($BK391&lt;&gt;Constants!$B$12,NOT($CJ391)),"",IF(OR(NOT($BE391),NOT($BF391)),0,MIN(Constants!$B$18,(Constants!$B$29*$BH391+Constants!$B$30*$BI391)*IF($BG391,1,MAX(0,MIN(1,(Constants!$B$20-AF391)/Constants!$B$20))))))</f>
        <v/>
      </c>
      <c r="CQ391" s="74" t="str">
        <f aca="false">IF(CP391="","",CP391*CK391)</f>
        <v/>
      </c>
      <c r="CR391" s="75" t="str">
        <f aca="false">IF(OR($BK391&lt;&gt;Constants!$B$12,NOT($CJ391)),"",CM391+CO391+CQ391)</f>
        <v/>
      </c>
      <c r="CS391" s="73" t="str">
        <f aca="false">IF(OR($BK391&lt;&gt;Constants!$B$12,ISBLANK($C391)),"",BW391)</f>
        <v/>
      </c>
      <c r="CT391" s="74" t="str">
        <f aca="false">IF(OR($BK391&lt;&gt;Constants!$B$12,ISBLANK($C391)),"",CG391)</f>
        <v/>
      </c>
      <c r="CU391" s="75" t="str">
        <f aca="false">IF(OR($BK391&lt;&gt;Constants!$B$12,ISBLANK($C391)),"",CR391)</f>
        <v/>
      </c>
      <c r="CV391" s="74" t="str">
        <f aca="false">IF(OR($BK391&lt;&gt;Constants!$B$12,ISBLANK($C391)),"",IF(COUNT(CS391:CU391)=0,0,MAX(CS391:CU391)))</f>
        <v/>
      </c>
      <c r="CW391" s="74" t="str">
        <f aca="false">IF($BK391&lt;&gt;Constants!$B$12,"",CV391)</f>
        <v/>
      </c>
      <c r="CX391" s="74" t="str">
        <f aca="false">IF(ISNUMBER(CW391), RANK(CW391,$CW$11:$CW$510), "")</f>
        <v/>
      </c>
      <c r="CY391" s="73" t="str">
        <f aca="false">IF(OR($BK391&lt;&gt;Constants!$B$12,ISBLANK($C391)),"",MAX(BT391,CD391,CO391))</f>
        <v/>
      </c>
      <c r="CZ391" s="74" t="str">
        <f aca="false">IF(ISNUMBER(CY391), RANK(CY391,CY$11:CY$510), "")</f>
        <v/>
      </c>
      <c r="DA391" s="74" t="str">
        <f aca="false">IF(OR($BK391&lt;&gt;Constants!$B$12,ISBLANK($C391)),"",MAX(AM391,AU391,IF($CH391,BC391,0)))</f>
        <v/>
      </c>
      <c r="DB391" s="74" t="str">
        <f aca="false">IF(ISNUMBER(DA391), RANK(DA391,DA$11:DA$510,1), "")</f>
        <v/>
      </c>
      <c r="DC391" s="74" t="str">
        <f aca="false">IF(OR($BK391&lt;&gt;Constants!$B$12,ISBLANK($C391)),"",MAX(BV391,CF391,CQ391))</f>
        <v/>
      </c>
      <c r="DD391" s="74" t="str">
        <f aca="false">IF(ISNUMBER(DC391),RANK(DC391,DC$11:DC$510),"")</f>
        <v/>
      </c>
      <c r="DE391" s="77" t="str">
        <f aca="false">IFERROR(IF(OR($BK391&lt;&gt;Constants!$B$12, ISBLANK($C391)),"",LARGE(CS391:CU391,2)), 0)</f>
        <v/>
      </c>
      <c r="DF391" s="75" t="str">
        <f aca="false">IF(ISNUMBER(DE391), RANK(DE391,DE$11:DE$510), "")</f>
        <v/>
      </c>
      <c r="DG391" s="74" t="str">
        <f aca="false">IF(ISBLANK($C391),"",IF(BK391=Constants!$B$12,RANK($CX391, $CX$11:$CX$510, 1)+
SUMPRODUCT(--($CX$11:$CX$510=$CX391),--($CZ391&gt;$CZ$11:$CZ$510))+
SUMPRODUCT(--($CX$11:$CX$510=$CX391),--($CZ391=$CZ$11:$CZ$510),--($DB391&gt;$DB$11:$DB$510))+
SUMPRODUCT(--($CX$11:$CX$510=$CX391),--($CZ391=$CZ$11:$CZ$510),--($DB391=$DB$11:$DB$510), --($DD391&gt;$DD$11:$DD$510))+
SUMPRODUCT(--($CX$11:$CX$510=$CX391),--($CZ391=$CZ$11:$CZ$510),--($DB391=$DB$11:$DB$510), --($DD391=$DD$11:$DD$510), --($DF391&gt;$DF$11:$DF$510))
,BK391)
)</f>
        <v/>
      </c>
      <c r="DH391" s="74" t="str">
        <f aca="false">IF(ISBLANK(C391),"",IF(BK391&lt;&gt;Constants!$B$12, BK391, CX391-DG391))</f>
        <v/>
      </c>
      <c r="DI391" s="75"/>
      <c r="DJ391" s="78"/>
      <c r="DK391" s="79" t="str">
        <f aca="false">IF(ISBLANK($C391),"",IF($BK391=Constants!$B$13,$BM391,""))</f>
        <v/>
      </c>
      <c r="DL391" s="78" t="str">
        <f aca="false">IF(ISBLANK($C391),"",IF($BK391&lt;&gt;Constants!$B$12,"",IF(COUNT($CS391:$CU391)=0,"",MATCH($CV391,$CS391:$CU391,0))))</f>
        <v/>
      </c>
      <c r="DM391" s="80" t="str">
        <f aca="false">IF(ISNUMBER($DL391),CHOOSE($DL391,$BR391,$CB391,$CM391),"")</f>
        <v/>
      </c>
      <c r="DN391" s="80" t="str">
        <f aca="false">IF(ISNUMBER($DL391),CHOOSE($DL391,$BT391,$CD391,$CO391),"")</f>
        <v/>
      </c>
      <c r="DO391" s="80" t="str">
        <f aca="false">IF(ISNUMBER($DL391),CHOOSE($DL391,$BV391,$CF391,$CQ391),"")</f>
        <v/>
      </c>
      <c r="DP391" s="81" t="str">
        <f aca="false">IF(ISBLANK(C391),"",IF(BK391&lt;&gt;Constants!$B$12, BK391 ,CW391))</f>
        <v/>
      </c>
      <c r="DQ391" s="82" t="str">
        <f aca="false">IF(ISBLANK($C391),"",IF($BK391&lt;&gt;Constants!$B$12,$BK391,$BL391))</f>
        <v/>
      </c>
      <c r="DR391" s="82" t="str">
        <f aca="false">IF(ISBLANK(C391),"",DH391)</f>
        <v/>
      </c>
      <c r="DS391" s="82" t="str">
        <f aca="false">IF(ISBLANK(C391),"",DG391)</f>
        <v/>
      </c>
      <c r="DT391" s="83" t="str">
        <f aca="false">IF(ISBLANK(C391),
  "",
IF(DS391=Constants!$B$9,COUNTA($C$11:$C510)+2,IF(DS391=Constants!$B$10,COUNTA($C$11:$C510)+1,IF(DS391=Constants!$B$11,COUNTA($C$11:$C510),DS391))))</f>
        <v/>
      </c>
      <c r="DU391" s="3"/>
      <c r="DV391" s="84" t="n">
        <f aca="false">IF(OR(ISNUMBER(DS391),DS391="DQ",DS391="P",DS391="NS"),
    1,
    0
)</f>
        <v>0</v>
      </c>
      <c r="DW391" s="84" t="n">
        <v>381</v>
      </c>
      <c r="DX391" s="84" t="str">
        <f aca="false">IF(ISBLANK($C391),"",IF(ISNUMBER(DT391),DT391+ROW($B391)/1000,""))</f>
        <v/>
      </c>
      <c r="DY391" s="84" t="str">
        <f aca="false">IF(ISNUMBER(DX391), RANK(DX391,DX$11:DX$510,1), "")</f>
        <v/>
      </c>
      <c r="DZ391" s="84" t="str">
        <f aca="false">IF(ISBLANK($C391),
    "",
    $B391
)</f>
        <v/>
      </c>
      <c r="EA391" s="84" t="str">
        <f aca="false">IF(ISBLANK($C391),
    "",
    $C391
)</f>
        <v/>
      </c>
      <c r="EB391" s="84" t="str">
        <f aca="false">IF(ISBLANK($C391),
    "",
    $D391
)</f>
        <v/>
      </c>
      <c r="EC391" s="84" t="str">
        <f aca="false">IF(ISBLANK($C391),"",$DQ391)</f>
        <v/>
      </c>
      <c r="ED391" s="86" t="str">
        <f aca="false">DP391</f>
        <v/>
      </c>
      <c r="EE391" s="84" t="str">
        <f aca="false">IF(ISBLANK($C391),
    "",
    DS391
)</f>
        <v/>
      </c>
      <c r="EF391" s="87" t="str">
        <f aca="false">IF(DW391&gt;DV$10,
    "",
    VLOOKUP(DW391,DY$11:EE889,7,FALSE())
)</f>
        <v/>
      </c>
      <c r="EG391" s="88" t="str">
        <f aca="false">IF(DW391&gt;DV$10,
    "",
    VLOOKUP(DW391,DY$11:EE889,2,FALSE())
)</f>
        <v/>
      </c>
      <c r="EH391" s="88" t="str">
        <f aca="false">IF(DW391&gt;DV$10,
    "",
    VLOOKUP(DW391,DY$11:EE889,3,FALSE())
)</f>
        <v/>
      </c>
      <c r="EI391" s="88" t="str">
        <f aca="false">IF(DW391&gt;DV$10,
    "",
    VLOOKUP(DW391,DY$11:EE889,4,FALSE())
)</f>
        <v/>
      </c>
      <c r="EJ391" s="89" t="str">
        <f aca="false">IF(DW391&gt;DV$10,
    "",
    VLOOKUP(DW391,DY$11:EE889,6,FALSE())
)</f>
        <v/>
      </c>
      <c r="EK391" s="59"/>
    </row>
    <row r="392" customFormat="false" ht="15.75" hidden="false" customHeight="false" outlineLevel="0" collapsed="false">
      <c r="A392" s="3"/>
      <c r="B392" s="153"/>
      <c r="C392" s="154"/>
      <c r="D392" s="135"/>
      <c r="E392" s="158"/>
      <c r="F392" s="137"/>
      <c r="G392" s="137"/>
      <c r="H392" s="138"/>
      <c r="I392" s="139"/>
      <c r="J392" s="140"/>
      <c r="K392" s="140"/>
      <c r="L392" s="140"/>
      <c r="M392" s="140"/>
      <c r="N392" s="141"/>
      <c r="O392" s="142"/>
      <c r="P392" s="137"/>
      <c r="Q392" s="138"/>
      <c r="R392" s="139"/>
      <c r="S392" s="140"/>
      <c r="T392" s="140"/>
      <c r="U392" s="140"/>
      <c r="V392" s="140"/>
      <c r="W392" s="141"/>
      <c r="X392" s="142"/>
      <c r="Y392" s="137"/>
      <c r="Z392" s="138"/>
      <c r="AA392" s="139"/>
      <c r="AB392" s="140"/>
      <c r="AC392" s="140"/>
      <c r="AD392" s="140"/>
      <c r="AE392" s="140"/>
      <c r="AF392" s="141"/>
      <c r="AG392" s="143"/>
      <c r="AH392" s="139"/>
      <c r="AI392" s="116"/>
      <c r="AJ392" s="116" t="str">
        <f aca="false">IF(ISBLANK($C392),
  "",
IF(E392=Constants!$B$7,
  TRUE(),
IF(E392=Constants!$B$8,
  FALSE(),
  TRUE()
)))</f>
        <v/>
      </c>
      <c r="AK392" s="117" t="str">
        <f aca="false">IF(ISBLANK($C392),"",IF(F392=Constants!$B$8,FALSE(),TRUE()))</f>
        <v/>
      </c>
      <c r="AL392" s="117" t="str">
        <f aca="false">IF(ISBLANK($C392),"",COUNTA($G392:$O392)&gt;0)</f>
        <v/>
      </c>
      <c r="AM392" s="117" t="str">
        <f aca="false">IF(OR(ISBLANK($C392),$AL392&lt;&gt;TRUE()),"",IF(ISBLANK(G392),Constants!$B$27,MAX(0,G392)))</f>
        <v/>
      </c>
      <c r="AN392" s="117" t="str">
        <f aca="false">IF(OR(ISBLANK($C392),$AL392&lt;&gt;TRUE()),"",IF(ISBLANK(H392),Constants!$B$28,MAX(0,H392)))</f>
        <v/>
      </c>
      <c r="AO392" s="117" t="str">
        <f aca="false">IF(OR(ISBLANK($C392),$AL392&lt;&gt;TRUE()),"",IF(J392=Constants!$B$7,TRUE(),IF(J392=Constants!$B$8,FALSE(),TRUE())))</f>
        <v/>
      </c>
      <c r="AP392" s="117" t="str">
        <f aca="false">IF(OR(ISBLANK($C392),$AL392&lt;&gt;TRUE()),"",IF(I392=Constants!$B$7,TRUE(),IF(I392=Constants!$B$8,FALSE(),TRUE())))</f>
        <v/>
      </c>
      <c r="AQ392" s="117" t="str">
        <f aca="false">IF(OR(ISBLANK($C392),$AL392&lt;&gt;TRUE()),"",IF(K392=Constants!$B$33,TRUE(),IF(K392=Constants!$B$34,FALSE(),IF(AND(ISNUMBER(O392),OR(ISBLANK(N392),N392=0)),TRUE(),IF(AND(ISBLANK(O392),ISNUMBER(N392),N392&lt;&gt;0),FALSE(),"")))))</f>
        <v/>
      </c>
      <c r="AR392" s="117" t="str">
        <f aca="false">IF(OR(ISBLANK($C392),$AL392&lt;&gt;TRUE()),"",IF(ISBLANK(L392),Constants!$B$35,MAX(0,MIN(Constants!$B$31,L392))))</f>
        <v/>
      </c>
      <c r="AS392" s="117" t="str">
        <f aca="false">IF(OR(ISBLANK($C392),$AL392&lt;&gt;TRUE()),"",IF(ISBLANK(M392),Constants!$B$35,MAX(0,MIN(Constants!$B$32,M392))))</f>
        <v/>
      </c>
      <c r="AT392" s="117" t="str">
        <f aca="false">IF(ISBLANK($C392),"",COUNTA($P392:$X392)&gt;0)</f>
        <v/>
      </c>
      <c r="AU392" s="117" t="str">
        <f aca="false">IF(OR(ISBLANK($C392),$AT392&lt;&gt;TRUE()),"",IF(ISBLANK(P392),Constants!$B$27,MAX(0,P392)))</f>
        <v/>
      </c>
      <c r="AV392" s="117" t="str">
        <f aca="false">IF(OR(ISBLANK($C392),$AT392&lt;&gt;TRUE()),"",IF(ISBLANK(Q392),Constants!$B$28,MAX(0,Q392)))</f>
        <v/>
      </c>
      <c r="AW392" s="117" t="str">
        <f aca="false">IF(OR(ISBLANK($C392),$AT392&lt;&gt;TRUE()),"",IF(S392=Constants!$B$7,TRUE(),IF(S392=Constants!$B$8,FALSE(),TRUE())))</f>
        <v/>
      </c>
      <c r="AX392" s="117" t="str">
        <f aca="false">IF(OR(ISBLANK($C392),$AT392&lt;&gt;TRUE()),"",IF(R392=Constants!$B$7,TRUE(),IF(R392=Constants!$B$8,FALSE(),TRUE())))</f>
        <v/>
      </c>
      <c r="AY392" s="117" t="str">
        <f aca="false">IF(OR(ISBLANK($C392),$AT392&lt;&gt;TRUE()),"",IF(T392=Constants!$B$33,TRUE(),IF(T392=Constants!$B$34,FALSE(),IF(AND(ISNUMBER(X392),OR(ISBLANK(W392),W392=0)),TRUE(),IF(AND(ISBLANK(X392),ISNUMBER(W392),W392&lt;&gt;0),FALSE(),"")))))</f>
        <v/>
      </c>
      <c r="AZ392" s="117" t="str">
        <f aca="false">IF(OR(ISBLANK($C392),$AT392&lt;&gt;TRUE()),"",IF(ISBLANK(U392),Constants!$B$35,MAX(0,MIN(Constants!$B$31,U392))))</f>
        <v/>
      </c>
      <c r="BA392" s="117" t="str">
        <f aca="false">IF(OR(ISBLANK($C392),$AT392&lt;&gt;TRUE()),"",IF(ISBLANK(V392),Constants!$B$35,MAX(0,MIN(Constants!$B$32,V392))))</f>
        <v/>
      </c>
      <c r="BB392" s="117" t="str">
        <f aca="false">IF(ISBLANK($C392),"",COUNTA($Y392:$AG392)&gt;0)</f>
        <v/>
      </c>
      <c r="BC392" s="117" t="str">
        <f aca="false">IF(OR(ISBLANK($C392),$BB392&lt;&gt;TRUE()),"",IF(ISBLANK(Y392),Constants!$B$27,MAX(0,Y392)))</f>
        <v/>
      </c>
      <c r="BD392" s="117" t="str">
        <f aca="false">IF(OR(ISBLANK($C392),$BB392&lt;&gt;TRUE()),"",IF(ISBLANK(Z392),Constants!$B$28,MAX(0,Z392)))</f>
        <v/>
      </c>
      <c r="BE392" s="117" t="str">
        <f aca="false">IF(OR(ISBLANK($C392),$BB392&lt;&gt;TRUE()),"",IF(AB392=Constants!$B$7,TRUE(),IF(AB392=Constants!$B$8,FALSE(),TRUE())))</f>
        <v/>
      </c>
      <c r="BF392" s="117" t="str">
        <f aca="false">IF(OR(ISBLANK($C392),$BB392&lt;&gt;TRUE()),"",IF(AA392=Constants!$B$7,TRUE(),IF(AA392=Constants!$B$8,FALSE(),TRUE())))</f>
        <v/>
      </c>
      <c r="BG392" s="117" t="str">
        <f aca="false">IF(OR(ISBLANK($C392),$BB392&lt;&gt;TRUE()),"",IF(AC392=Constants!$B$33,TRUE(),IF(AC392=Constants!$B$34,FALSE(),IF(AND(ISNUMBER(AG392),OR(ISBLANK(AF392),AF392=0)),TRUE(),IF(AND(ISBLANK(AG392),ISNUMBER(AF392),AF392&lt;&gt;0),FALSE(),"")))))</f>
        <v/>
      </c>
      <c r="BH392" s="117" t="str">
        <f aca="false">IF(OR(ISBLANK($C392),$BB392&lt;&gt;TRUE()),"",IF(ISBLANK(AD392),Constants!$B$35,MAX(0,MIN(Constants!$B$31,AD392))))</f>
        <v/>
      </c>
      <c r="BI392" s="117" t="str">
        <f aca="false">IF(OR(ISBLANK($C392),$BB392&lt;&gt;TRUE()),"",IF(ISBLANK(AE392),Constants!$B$35,MAX(0,MIN(Constants!$B$32,AE392))))</f>
        <v/>
      </c>
      <c r="BJ392" s="118" t="str">
        <f aca="false">IF(ISBLANK($C392),
  "",
IF(AH392=Constants!$B$7,
  TRUE(),
IF(AH392=Constants!$B$8,
  FALSE(),
  FALSE()
)))</f>
        <v/>
      </c>
      <c r="BK392" s="117" t="str">
        <f aca="false">IF(ISBLANK($C392),"",IF($BJ392,Constants!$B$9,IF(COUNTA($E392:$AH392)=0,Constants!$B$10,IF(NOT($AK392),Constants!$B$11,IF(AND(NOT(ISNUMBER($BM392)),COUNTA($O392,$X392,$AG392)&gt;0),Constants!$B$13,Constants!$B$12)))))</f>
        <v/>
      </c>
      <c r="BL392" s="117" t="str">
        <f aca="false">IF(ISBLANK($C392),"",IF($BK392&lt;&gt;Constants!$B$12,$BK392,Constants!$B$4))</f>
        <v/>
      </c>
      <c r="BM392" s="116" t="str">
        <f aca="false">IF(OR(ISBLANK($D$8), NOT(ISNUMBER($D$8))), Constants!$B$17,$D$8)</f>
        <v>ERROR: Set Target Time in cell D8</v>
      </c>
      <c r="BN392" s="119" t="str">
        <f aca="false">IF(OR($BK392&lt;&gt;Constants!$B$12,$AL392&lt;&gt;TRUE()),"",IF(NOT($AO392),TRUE(),IF($AQ392="","",$AQ392)))</f>
        <v/>
      </c>
      <c r="BO392" s="120" t="n">
        <f aca="false">IF(BN392="",FALSE(),IF(NOT($AO392),TRUE(),IF($AQ392,ISNUMBER(O392),ISNUMBER(N392))))</f>
        <v>0</v>
      </c>
      <c r="BP392" s="121" t="str">
        <f aca="false">IF(BO392,IF($AJ392,1,Constants!$B$22)*POWER(Constants!$B$23,MAX($AM392,0))*POWER(Constants!$B$24,MAX($AN392,0)),"")</f>
        <v/>
      </c>
      <c r="BQ392" s="117" t="str">
        <f aca="false">IF(OR($BK392&lt;&gt;Constants!$B$12,NOT($BO392)),"",IF(NOT($AO392),0,Constants!$B$19*IF($AQ392,1,MAX(0,MIN(1,(Constants!$B$20-N392)/Constants!$B$20)))))</f>
        <v/>
      </c>
      <c r="BR392" s="117" t="str">
        <f aca="false">IF(BQ392="","",BQ392*IF($AP392,1,Constants!$B$25)*BP392)</f>
        <v/>
      </c>
      <c r="BS392" s="117" t="str">
        <f aca="false">IF(OR($BK392&lt;&gt;Constants!$B$12,NOT($BO392)),"",IF(NOT($AO392),0,IF(NOT($AQ392),0,MAX(0,Constants!$B$21*(1-ABS(O392-$BM392)/$BM392)))))</f>
        <v/>
      </c>
      <c r="BT392" s="117" t="str">
        <f aca="false">IF(BS392="","",BS392*BP392)</f>
        <v/>
      </c>
      <c r="BU392" s="117" t="str">
        <f aca="false">IF(OR($BK392&lt;&gt;Constants!$B$12,NOT($BO392)),"",IF(OR(NOT($AO392),NOT($AP392)),0,MIN(Constants!$B$18,(Constants!$B$29*$AR392+Constants!$B$30*$AS392)*IF($AQ392,1,MAX(0,MIN(1,(Constants!$B$20-N392)/Constants!$B$20))))))</f>
        <v/>
      </c>
      <c r="BV392" s="117" t="str">
        <f aca="false">IF(BU392="","",BU392*BP392)</f>
        <v/>
      </c>
      <c r="BW392" s="122" t="str">
        <f aca="false">IF(OR($BK392&lt;&gt;Constants!$B$12,NOT($BO392)),"",BR392+BT392+BV392)</f>
        <v/>
      </c>
      <c r="BX392" s="119" t="str">
        <f aca="false">IF(OR($BK392&lt;&gt;Constants!$B$12,$AT392&lt;&gt;TRUE()),"",IF(NOT($AW392),TRUE(),IF($AY392="","",$AY392)))</f>
        <v/>
      </c>
      <c r="BY392" s="120" t="n">
        <f aca="false">IF(BX392="",FALSE(),IF(NOT($AW392),TRUE(),IF($AY392,ISNUMBER(X392),ISNUMBER(W392))))</f>
        <v>0</v>
      </c>
      <c r="BZ392" s="121" t="str">
        <f aca="false">IF(BY392,IF($AJ392,1,Constants!$B$22)*POWER(Constants!$B$23,MAX($AU392,0))*POWER(Constants!$B$24,MAX($AV392,0)),"")</f>
        <v/>
      </c>
      <c r="CA392" s="117" t="str">
        <f aca="false">IF(OR($BK392&lt;&gt;Constants!$B$12,NOT($BY392)),"",IF(NOT($AW392),0,Constants!$B$19*IF($AY392,1,MAX(0,MIN(1,(Constants!$B$20-W392)/Constants!$B$20)))))</f>
        <v/>
      </c>
      <c r="CB392" s="117" t="str">
        <f aca="false">IF(CA392="","",CA392*IF($AX392,1,Constants!$B$25)*BZ392)</f>
        <v/>
      </c>
      <c r="CC392" s="117" t="str">
        <f aca="false">IF(OR($BK392&lt;&gt;Constants!$B$12,NOT($BY392)),"",IF(NOT($AW392),0,IF(NOT($AY392),0,MAX(0,Constants!$B$21*(1-ABS(X392-$BM392)/$BM392)))))</f>
        <v/>
      </c>
      <c r="CD392" s="117" t="str">
        <f aca="false">IF(CC392="","",CC392*BZ392)</f>
        <v/>
      </c>
      <c r="CE392" s="117" t="str">
        <f aca="false">IF(OR($BK392&lt;&gt;Constants!$B$12,NOT($BY392)),"",IF(OR(NOT($AW392),NOT($AX392)),0,MIN(Constants!$B$18,(Constants!$B$29*$AZ392+Constants!$B$30*$BA392)*IF($AY392,1,MAX(0,MIN(1,(Constants!$B$20-W392)/Constants!$B$20))))))</f>
        <v/>
      </c>
      <c r="CF392" s="117" t="str">
        <f aca="false">IF(CE392="","",CE392*BZ392)</f>
        <v/>
      </c>
      <c r="CG392" s="122" t="str">
        <f aca="false">IF(OR($BK392&lt;&gt;Constants!$B$12,NOT($BY392)),"",CB392+CD392+CF392)</f>
        <v/>
      </c>
      <c r="CH392" s="119" t="n">
        <f aca="false">IF(OR(BN392="",BX392=""),TRUE(),BN392&lt;&gt;BX392)</f>
        <v>1</v>
      </c>
      <c r="CI392" s="117" t="str">
        <f aca="false">IF(OR($BK392&lt;&gt;Constants!$B$12,$BB392&lt;&gt;TRUE(),NOT($CH392)),"",IF(NOT($BE392),TRUE(),IF($BG392="","",$BG392)))</f>
        <v/>
      </c>
      <c r="CJ392" s="120" t="n">
        <f aca="false">IF(CI392="",FALSE(),IF(NOT($BE392),TRUE(),IF($BG392,ISNUMBER(AG392),ISNUMBER(AF392))))</f>
        <v>0</v>
      </c>
      <c r="CK392" s="121" t="str">
        <f aca="false">IF(CJ392,IF($AJ392,1,Constants!$B$22)*POWER(Constants!$B$23,MAX($BC392,0))*POWER(Constants!$B$24,MAX($BD392,0)),"")</f>
        <v/>
      </c>
      <c r="CL392" s="117" t="str">
        <f aca="false">IF(OR($BK392&lt;&gt;Constants!$B$12,NOT($CJ392)),"",IF(NOT($BE392),0,Constants!$B$19*IF($BG392,1,MAX(0,MIN(1,(Constants!$B$20-AF392)/Constants!$B$20)))))</f>
        <v/>
      </c>
      <c r="CM392" s="117" t="str">
        <f aca="false">IF(CL392="","",CL392*IF($BF392,1,Constants!$B$25)*CK392)</f>
        <v/>
      </c>
      <c r="CN392" s="117" t="str">
        <f aca="false">IF(OR($BK392&lt;&gt;Constants!$B$12,NOT($CJ392)),"",IF(NOT($BE392),0,IF(NOT($BG392),0,MAX(0,Constants!$B$21*(1-ABS(AG392-$BM392)/$BM392)))))</f>
        <v/>
      </c>
      <c r="CO392" s="117" t="str">
        <f aca="false">IF(CN392="","",CN392*CK392)</f>
        <v/>
      </c>
      <c r="CP392" s="117" t="str">
        <f aca="false">IF(OR($BK392&lt;&gt;Constants!$B$12,NOT($CJ392)),"",IF(OR(NOT($BE392),NOT($BF392)),0,MIN(Constants!$B$18,(Constants!$B$29*$BH392+Constants!$B$30*$BI392)*IF($BG392,1,MAX(0,MIN(1,(Constants!$B$20-AF392)/Constants!$B$20))))))</f>
        <v/>
      </c>
      <c r="CQ392" s="117" t="str">
        <f aca="false">IF(CP392="","",CP392*CK392)</f>
        <v/>
      </c>
      <c r="CR392" s="122" t="str">
        <f aca="false">IF(OR($BK392&lt;&gt;Constants!$B$12,NOT($CJ392)),"",CM392+CO392+CQ392)</f>
        <v/>
      </c>
      <c r="CS392" s="116" t="str">
        <f aca="false">IF(OR($BK392&lt;&gt;Constants!$B$12,ISBLANK($C392)),"",BW392)</f>
        <v/>
      </c>
      <c r="CT392" s="117" t="str">
        <f aca="false">IF(OR($BK392&lt;&gt;Constants!$B$12,ISBLANK($C392)),"",CG392)</f>
        <v/>
      </c>
      <c r="CU392" s="118" t="str">
        <f aca="false">IF(OR($BK392&lt;&gt;Constants!$B$12,ISBLANK($C392)),"",CR392)</f>
        <v/>
      </c>
      <c r="CV392" s="117" t="str">
        <f aca="false">IF(OR($BK392&lt;&gt;Constants!$B$12,ISBLANK($C392)),"",IF(COUNT(CS392:CU392)=0,0,MAX(CS392:CU392)))</f>
        <v/>
      </c>
      <c r="CW392" s="117" t="str">
        <f aca="false">IF($BK392&lt;&gt;Constants!$B$12,"",CV392)</f>
        <v/>
      </c>
      <c r="CX392" s="117" t="str">
        <f aca="false">IF(ISNUMBER(CW392), RANK(CW392,$CW$11:$CW$510), "")</f>
        <v/>
      </c>
      <c r="CY392" s="116" t="str">
        <f aca="false">IF(OR($BK392&lt;&gt;Constants!$B$12,ISBLANK($C392)),"",MAX(BT392,CD392,CO392))</f>
        <v/>
      </c>
      <c r="CZ392" s="117" t="str">
        <f aca="false">IF(ISNUMBER(CY392), RANK(CY392,CY$11:CY$510), "")</f>
        <v/>
      </c>
      <c r="DA392" s="117" t="str">
        <f aca="false">IF(OR($BK392&lt;&gt;Constants!$B$12,ISBLANK($C392)),"",MAX(AM392,AU392,IF($CH392,BC392,0)))</f>
        <v/>
      </c>
      <c r="DB392" s="117" t="str">
        <f aca="false">IF(ISNUMBER(DA392), RANK(DA392,DA$11:DA$510,1), "")</f>
        <v/>
      </c>
      <c r="DC392" s="117" t="str">
        <f aca="false">IF(OR($BK392&lt;&gt;Constants!$B$12,ISBLANK($C392)),"",MAX(BV392,CF392,CQ392))</f>
        <v/>
      </c>
      <c r="DD392" s="117" t="str">
        <f aca="false">IF(ISNUMBER(DC392),RANK(DC392,DC$11:DC$510),"")</f>
        <v/>
      </c>
      <c r="DE392" s="123" t="str">
        <f aca="false">IFERROR(IF(OR($BK392&lt;&gt;Constants!$B$12, ISBLANK($C392)),"",LARGE(CS392:CU392,2)), 0)</f>
        <v/>
      </c>
      <c r="DF392" s="118" t="str">
        <f aca="false">IF(ISNUMBER(DE392), RANK(DE392,DE$11:DE$510), "")</f>
        <v/>
      </c>
      <c r="DG392" s="117" t="str">
        <f aca="false">IF(ISBLANK($C392),"",IF(BK392=Constants!$B$12,RANK($CX392, $CX$11:$CX$510, 1)+
SUMPRODUCT(--($CX$11:$CX$510=$CX392),--($CZ392&gt;$CZ$11:$CZ$510))+
SUMPRODUCT(--($CX$11:$CX$510=$CX392),--($CZ392=$CZ$11:$CZ$510),--($DB392&gt;$DB$11:$DB$510))+
SUMPRODUCT(--($CX$11:$CX$510=$CX392),--($CZ392=$CZ$11:$CZ$510),--($DB392=$DB$11:$DB$510), --($DD392&gt;$DD$11:$DD$510))+
SUMPRODUCT(--($CX$11:$CX$510=$CX392),--($CZ392=$CZ$11:$CZ$510),--($DB392=$DB$11:$DB$510), --($DD392=$DD$11:$DD$510), --($DF392&gt;$DF$11:$DF$510))
,BK392)
)</f>
        <v/>
      </c>
      <c r="DH392" s="117" t="str">
        <f aca="false">IF(ISBLANK(C392),"",IF(BK392&lt;&gt;Constants!$B$12, BK392, CX392-DG392))</f>
        <v/>
      </c>
      <c r="DI392" s="118"/>
      <c r="DJ392" s="124"/>
      <c r="DK392" s="125" t="str">
        <f aca="false">IF(ISBLANK($C392),"",IF($BK392=Constants!$B$13,$BM392,""))</f>
        <v/>
      </c>
      <c r="DL392" s="124" t="str">
        <f aca="false">IF(ISBLANK($C392),"",IF($BK392&lt;&gt;Constants!$B$12,"",IF(COUNT($CS392:$CU392)=0,"",MATCH($CV392,$CS392:$CU392,0))))</f>
        <v/>
      </c>
      <c r="DM392" s="126" t="str">
        <f aca="false">IF(ISNUMBER($DL392),CHOOSE($DL392,$BR392,$CB392,$CM392),"")</f>
        <v/>
      </c>
      <c r="DN392" s="126" t="str">
        <f aca="false">IF(ISNUMBER($DL392),CHOOSE($DL392,$BT392,$CD392,$CO392),"")</f>
        <v/>
      </c>
      <c r="DO392" s="126" t="str">
        <f aca="false">IF(ISNUMBER($DL392),CHOOSE($DL392,$BV392,$CF392,$CQ392),"")</f>
        <v/>
      </c>
      <c r="DP392" s="127" t="str">
        <f aca="false">IF(ISBLANK(C392),"",IF(BK392&lt;&gt;Constants!$B$12, BK392 ,CW392))</f>
        <v/>
      </c>
      <c r="DQ392" s="128" t="str">
        <f aca="false">IF(ISBLANK($C392),"",IF($BK392&lt;&gt;Constants!$B$12,$BK392,$BL392))</f>
        <v/>
      </c>
      <c r="DR392" s="128" t="str">
        <f aca="false">IF(ISBLANK(C392),"",DH392)</f>
        <v/>
      </c>
      <c r="DS392" s="128" t="str">
        <f aca="false">IF(ISBLANK(C392),"",DG392)</f>
        <v/>
      </c>
      <c r="DT392" s="129" t="str">
        <f aca="false">IF(ISBLANK(C392),
  "",
IF(DS392=Constants!$B$9,COUNTA($C$11:$C510)+2,IF(DS392=Constants!$B$10,COUNTA($C$11:$C510)+1,IF(DS392=Constants!$B$11,COUNTA($C$11:$C510),DS392))))</f>
        <v/>
      </c>
      <c r="DU392" s="3"/>
      <c r="DV392" s="130" t="n">
        <f aca="false">IF(OR(ISNUMBER(DS392),DS392="DQ",DS392="P",DS392="NS"),
    1,
    0
)</f>
        <v>0</v>
      </c>
      <c r="DW392" s="130" t="n">
        <v>382</v>
      </c>
      <c r="DX392" s="130" t="str">
        <f aca="false">IF(ISBLANK($C392),"",IF(ISNUMBER(DT392),DT392+ROW($B392)/1000,""))</f>
        <v/>
      </c>
      <c r="DY392" s="130" t="str">
        <f aca="false">IF(ISNUMBER(DX392), RANK(DX392,DX$11:DX$510,1), "")</f>
        <v/>
      </c>
      <c r="DZ392" s="130" t="str">
        <f aca="false">IF(ISBLANK($C392),
    "",
    $B392
)</f>
        <v/>
      </c>
      <c r="EA392" s="130" t="str">
        <f aca="false">IF(ISBLANK($C392),
    "",
    $C392
)</f>
        <v/>
      </c>
      <c r="EB392" s="130" t="str">
        <f aca="false">IF(ISBLANK($C392),
    "",
    $D392
)</f>
        <v/>
      </c>
      <c r="EC392" s="130" t="str">
        <f aca="false">IF(ISBLANK($C392),"",$DQ392)</f>
        <v/>
      </c>
      <c r="ED392" s="131" t="str">
        <f aca="false">DP392</f>
        <v/>
      </c>
      <c r="EE392" s="130" t="str">
        <f aca="false">IF(ISBLANK($C392),
    "",
    DS392
)</f>
        <v/>
      </c>
      <c r="EF392" s="132" t="str">
        <f aca="false">IF(DW392&gt;DV$10,
    "",
    VLOOKUP(DW392,DY$11:EE890,7,FALSE())
)</f>
        <v/>
      </c>
      <c r="EG392" s="133" t="str">
        <f aca="false">IF(DW392&gt;DV$10,
    "",
    VLOOKUP(DW392,DY$11:EE890,2,FALSE())
)</f>
        <v/>
      </c>
      <c r="EH392" s="133" t="str">
        <f aca="false">IF(DW392&gt;DV$10,
    "",
    VLOOKUP(DW392,DY$11:EE890,3,FALSE())
)</f>
        <v/>
      </c>
      <c r="EI392" s="133" t="str">
        <f aca="false">IF(DW392&gt;DV$10,
    "",
    VLOOKUP(DW392,DY$11:EE890,4,FALSE())
)</f>
        <v/>
      </c>
      <c r="EJ392" s="134" t="str">
        <f aca="false">IF(DW392&gt;DV$10,
    "",
    VLOOKUP(DW392,DY$11:EE890,6,FALSE())
)</f>
        <v/>
      </c>
      <c r="EK392" s="59"/>
    </row>
    <row r="393" customFormat="false" ht="15.75" hidden="false" customHeight="false" outlineLevel="0" collapsed="false">
      <c r="A393" s="3"/>
      <c r="B393" s="153"/>
      <c r="C393" s="154"/>
      <c r="D393" s="135"/>
      <c r="E393" s="158"/>
      <c r="F393" s="137"/>
      <c r="G393" s="137"/>
      <c r="H393" s="138"/>
      <c r="I393" s="139"/>
      <c r="J393" s="140"/>
      <c r="K393" s="140"/>
      <c r="L393" s="140"/>
      <c r="M393" s="140"/>
      <c r="N393" s="141"/>
      <c r="O393" s="142"/>
      <c r="P393" s="137"/>
      <c r="Q393" s="138"/>
      <c r="R393" s="139"/>
      <c r="S393" s="140"/>
      <c r="T393" s="140"/>
      <c r="U393" s="140"/>
      <c r="V393" s="140"/>
      <c r="W393" s="141"/>
      <c r="X393" s="142"/>
      <c r="Y393" s="137"/>
      <c r="Z393" s="138"/>
      <c r="AA393" s="139"/>
      <c r="AB393" s="140"/>
      <c r="AC393" s="140"/>
      <c r="AD393" s="140"/>
      <c r="AE393" s="140"/>
      <c r="AF393" s="141"/>
      <c r="AG393" s="143"/>
      <c r="AH393" s="139"/>
      <c r="AI393" s="116"/>
      <c r="AJ393" s="116" t="str">
        <f aca="false">IF(ISBLANK($C393),
  "",
IF(E393=Constants!$B$7,
  TRUE(),
IF(E393=Constants!$B$8,
  FALSE(),
  TRUE()
)))</f>
        <v/>
      </c>
      <c r="AK393" s="117" t="str">
        <f aca="false">IF(ISBLANK($C393),"",IF(F393=Constants!$B$8,FALSE(),TRUE()))</f>
        <v/>
      </c>
      <c r="AL393" s="117" t="str">
        <f aca="false">IF(ISBLANK($C393),"",COUNTA($G393:$O393)&gt;0)</f>
        <v/>
      </c>
      <c r="AM393" s="117" t="str">
        <f aca="false">IF(OR(ISBLANK($C393),$AL393&lt;&gt;TRUE()),"",IF(ISBLANK(G393),Constants!$B$27,MAX(0,G393)))</f>
        <v/>
      </c>
      <c r="AN393" s="117" t="str">
        <f aca="false">IF(OR(ISBLANK($C393),$AL393&lt;&gt;TRUE()),"",IF(ISBLANK(H393),Constants!$B$28,MAX(0,H393)))</f>
        <v/>
      </c>
      <c r="AO393" s="117" t="str">
        <f aca="false">IF(OR(ISBLANK($C393),$AL393&lt;&gt;TRUE()),"",IF(J393=Constants!$B$7,TRUE(),IF(J393=Constants!$B$8,FALSE(),TRUE())))</f>
        <v/>
      </c>
      <c r="AP393" s="117" t="str">
        <f aca="false">IF(OR(ISBLANK($C393),$AL393&lt;&gt;TRUE()),"",IF(I393=Constants!$B$7,TRUE(),IF(I393=Constants!$B$8,FALSE(),TRUE())))</f>
        <v/>
      </c>
      <c r="AQ393" s="117" t="str">
        <f aca="false">IF(OR(ISBLANK($C393),$AL393&lt;&gt;TRUE()),"",IF(K393=Constants!$B$33,TRUE(),IF(K393=Constants!$B$34,FALSE(),IF(AND(ISNUMBER(O393),OR(ISBLANK(N393),N393=0)),TRUE(),IF(AND(ISBLANK(O393),ISNUMBER(N393),N393&lt;&gt;0),FALSE(),"")))))</f>
        <v/>
      </c>
      <c r="AR393" s="117" t="str">
        <f aca="false">IF(OR(ISBLANK($C393),$AL393&lt;&gt;TRUE()),"",IF(ISBLANK(L393),Constants!$B$35,MAX(0,MIN(Constants!$B$31,L393))))</f>
        <v/>
      </c>
      <c r="AS393" s="117" t="str">
        <f aca="false">IF(OR(ISBLANK($C393),$AL393&lt;&gt;TRUE()),"",IF(ISBLANK(M393),Constants!$B$35,MAX(0,MIN(Constants!$B$32,M393))))</f>
        <v/>
      </c>
      <c r="AT393" s="117" t="str">
        <f aca="false">IF(ISBLANK($C393),"",COUNTA($P393:$X393)&gt;0)</f>
        <v/>
      </c>
      <c r="AU393" s="117" t="str">
        <f aca="false">IF(OR(ISBLANK($C393),$AT393&lt;&gt;TRUE()),"",IF(ISBLANK(P393),Constants!$B$27,MAX(0,P393)))</f>
        <v/>
      </c>
      <c r="AV393" s="117" t="str">
        <f aca="false">IF(OR(ISBLANK($C393),$AT393&lt;&gt;TRUE()),"",IF(ISBLANK(Q393),Constants!$B$28,MAX(0,Q393)))</f>
        <v/>
      </c>
      <c r="AW393" s="117" t="str">
        <f aca="false">IF(OR(ISBLANK($C393),$AT393&lt;&gt;TRUE()),"",IF(S393=Constants!$B$7,TRUE(),IF(S393=Constants!$B$8,FALSE(),TRUE())))</f>
        <v/>
      </c>
      <c r="AX393" s="117" t="str">
        <f aca="false">IF(OR(ISBLANK($C393),$AT393&lt;&gt;TRUE()),"",IF(R393=Constants!$B$7,TRUE(),IF(R393=Constants!$B$8,FALSE(),TRUE())))</f>
        <v/>
      </c>
      <c r="AY393" s="117" t="str">
        <f aca="false">IF(OR(ISBLANK($C393),$AT393&lt;&gt;TRUE()),"",IF(T393=Constants!$B$33,TRUE(),IF(T393=Constants!$B$34,FALSE(),IF(AND(ISNUMBER(X393),OR(ISBLANK(W393),W393=0)),TRUE(),IF(AND(ISBLANK(X393),ISNUMBER(W393),W393&lt;&gt;0),FALSE(),"")))))</f>
        <v/>
      </c>
      <c r="AZ393" s="117" t="str">
        <f aca="false">IF(OR(ISBLANK($C393),$AT393&lt;&gt;TRUE()),"",IF(ISBLANK(U393),Constants!$B$35,MAX(0,MIN(Constants!$B$31,U393))))</f>
        <v/>
      </c>
      <c r="BA393" s="117" t="str">
        <f aca="false">IF(OR(ISBLANK($C393),$AT393&lt;&gt;TRUE()),"",IF(ISBLANK(V393),Constants!$B$35,MAX(0,MIN(Constants!$B$32,V393))))</f>
        <v/>
      </c>
      <c r="BB393" s="117" t="str">
        <f aca="false">IF(ISBLANK($C393),"",COUNTA($Y393:$AG393)&gt;0)</f>
        <v/>
      </c>
      <c r="BC393" s="117" t="str">
        <f aca="false">IF(OR(ISBLANK($C393),$BB393&lt;&gt;TRUE()),"",IF(ISBLANK(Y393),Constants!$B$27,MAX(0,Y393)))</f>
        <v/>
      </c>
      <c r="BD393" s="117" t="str">
        <f aca="false">IF(OR(ISBLANK($C393),$BB393&lt;&gt;TRUE()),"",IF(ISBLANK(Z393),Constants!$B$28,MAX(0,Z393)))</f>
        <v/>
      </c>
      <c r="BE393" s="117" t="str">
        <f aca="false">IF(OR(ISBLANK($C393),$BB393&lt;&gt;TRUE()),"",IF(AB393=Constants!$B$7,TRUE(),IF(AB393=Constants!$B$8,FALSE(),TRUE())))</f>
        <v/>
      </c>
      <c r="BF393" s="117" t="str">
        <f aca="false">IF(OR(ISBLANK($C393),$BB393&lt;&gt;TRUE()),"",IF(AA393=Constants!$B$7,TRUE(),IF(AA393=Constants!$B$8,FALSE(),TRUE())))</f>
        <v/>
      </c>
      <c r="BG393" s="117" t="str">
        <f aca="false">IF(OR(ISBLANK($C393),$BB393&lt;&gt;TRUE()),"",IF(AC393=Constants!$B$33,TRUE(),IF(AC393=Constants!$B$34,FALSE(),IF(AND(ISNUMBER(AG393),OR(ISBLANK(AF393),AF393=0)),TRUE(),IF(AND(ISBLANK(AG393),ISNUMBER(AF393),AF393&lt;&gt;0),FALSE(),"")))))</f>
        <v/>
      </c>
      <c r="BH393" s="117" t="str">
        <f aca="false">IF(OR(ISBLANK($C393),$BB393&lt;&gt;TRUE()),"",IF(ISBLANK(AD393),Constants!$B$35,MAX(0,MIN(Constants!$B$31,AD393))))</f>
        <v/>
      </c>
      <c r="BI393" s="117" t="str">
        <f aca="false">IF(OR(ISBLANK($C393),$BB393&lt;&gt;TRUE()),"",IF(ISBLANK(AE393),Constants!$B$35,MAX(0,MIN(Constants!$B$32,AE393))))</f>
        <v/>
      </c>
      <c r="BJ393" s="118" t="str">
        <f aca="false">IF(ISBLANK($C393),
  "",
IF(AH393=Constants!$B$7,
  TRUE(),
IF(AH393=Constants!$B$8,
  FALSE(),
  FALSE()
)))</f>
        <v/>
      </c>
      <c r="BK393" s="117" t="str">
        <f aca="false">IF(ISBLANK($C393),"",IF($BJ393,Constants!$B$9,IF(COUNTA($E393:$AH393)=0,Constants!$B$10,IF(NOT($AK393),Constants!$B$11,IF(AND(NOT(ISNUMBER($BM393)),COUNTA($O393,$X393,$AG393)&gt;0),Constants!$B$13,Constants!$B$12)))))</f>
        <v/>
      </c>
      <c r="BL393" s="117" t="str">
        <f aca="false">IF(ISBLANK($C393),"",IF($BK393&lt;&gt;Constants!$B$12,$BK393,Constants!$B$4))</f>
        <v/>
      </c>
      <c r="BM393" s="116" t="str">
        <f aca="false">IF(OR(ISBLANK($D$8), NOT(ISNUMBER($D$8))), Constants!$B$17,$D$8)</f>
        <v>ERROR: Set Target Time in cell D8</v>
      </c>
      <c r="BN393" s="119" t="str">
        <f aca="false">IF(OR($BK393&lt;&gt;Constants!$B$12,$AL393&lt;&gt;TRUE()),"",IF(NOT($AO393),TRUE(),IF($AQ393="","",$AQ393)))</f>
        <v/>
      </c>
      <c r="BO393" s="120" t="n">
        <f aca="false">IF(BN393="",FALSE(),IF(NOT($AO393),TRUE(),IF($AQ393,ISNUMBER(O393),ISNUMBER(N393))))</f>
        <v>0</v>
      </c>
      <c r="BP393" s="121" t="str">
        <f aca="false">IF(BO393,IF($AJ393,1,Constants!$B$22)*POWER(Constants!$B$23,MAX($AM393,0))*POWER(Constants!$B$24,MAX($AN393,0)),"")</f>
        <v/>
      </c>
      <c r="BQ393" s="117" t="str">
        <f aca="false">IF(OR($BK393&lt;&gt;Constants!$B$12,NOT($BO393)),"",IF(NOT($AO393),0,Constants!$B$19*IF($AQ393,1,MAX(0,MIN(1,(Constants!$B$20-N393)/Constants!$B$20)))))</f>
        <v/>
      </c>
      <c r="BR393" s="117" t="str">
        <f aca="false">IF(BQ393="","",BQ393*IF($AP393,1,Constants!$B$25)*BP393)</f>
        <v/>
      </c>
      <c r="BS393" s="117" t="str">
        <f aca="false">IF(OR($BK393&lt;&gt;Constants!$B$12,NOT($BO393)),"",IF(NOT($AO393),0,IF(NOT($AQ393),0,MAX(0,Constants!$B$21*(1-ABS(O393-$BM393)/$BM393)))))</f>
        <v/>
      </c>
      <c r="BT393" s="117" t="str">
        <f aca="false">IF(BS393="","",BS393*BP393)</f>
        <v/>
      </c>
      <c r="BU393" s="117" t="str">
        <f aca="false">IF(OR($BK393&lt;&gt;Constants!$B$12,NOT($BO393)),"",IF(OR(NOT($AO393),NOT($AP393)),0,MIN(Constants!$B$18,(Constants!$B$29*$AR393+Constants!$B$30*$AS393)*IF($AQ393,1,MAX(0,MIN(1,(Constants!$B$20-N393)/Constants!$B$20))))))</f>
        <v/>
      </c>
      <c r="BV393" s="117" t="str">
        <f aca="false">IF(BU393="","",BU393*BP393)</f>
        <v/>
      </c>
      <c r="BW393" s="122" t="str">
        <f aca="false">IF(OR($BK393&lt;&gt;Constants!$B$12,NOT($BO393)),"",BR393+BT393+BV393)</f>
        <v/>
      </c>
      <c r="BX393" s="119" t="str">
        <f aca="false">IF(OR($BK393&lt;&gt;Constants!$B$12,$AT393&lt;&gt;TRUE()),"",IF(NOT($AW393),TRUE(),IF($AY393="","",$AY393)))</f>
        <v/>
      </c>
      <c r="BY393" s="120" t="n">
        <f aca="false">IF(BX393="",FALSE(),IF(NOT($AW393),TRUE(),IF($AY393,ISNUMBER(X393),ISNUMBER(W393))))</f>
        <v>0</v>
      </c>
      <c r="BZ393" s="121" t="str">
        <f aca="false">IF(BY393,IF($AJ393,1,Constants!$B$22)*POWER(Constants!$B$23,MAX($AU393,0))*POWER(Constants!$B$24,MAX($AV393,0)),"")</f>
        <v/>
      </c>
      <c r="CA393" s="117" t="str">
        <f aca="false">IF(OR($BK393&lt;&gt;Constants!$B$12,NOT($BY393)),"",IF(NOT($AW393),0,Constants!$B$19*IF($AY393,1,MAX(0,MIN(1,(Constants!$B$20-W393)/Constants!$B$20)))))</f>
        <v/>
      </c>
      <c r="CB393" s="117" t="str">
        <f aca="false">IF(CA393="","",CA393*IF($AX393,1,Constants!$B$25)*BZ393)</f>
        <v/>
      </c>
      <c r="CC393" s="117" t="str">
        <f aca="false">IF(OR($BK393&lt;&gt;Constants!$B$12,NOT($BY393)),"",IF(NOT($AW393),0,IF(NOT($AY393),0,MAX(0,Constants!$B$21*(1-ABS(X393-$BM393)/$BM393)))))</f>
        <v/>
      </c>
      <c r="CD393" s="117" t="str">
        <f aca="false">IF(CC393="","",CC393*BZ393)</f>
        <v/>
      </c>
      <c r="CE393" s="117" t="str">
        <f aca="false">IF(OR($BK393&lt;&gt;Constants!$B$12,NOT($BY393)),"",IF(OR(NOT($AW393),NOT($AX393)),0,MIN(Constants!$B$18,(Constants!$B$29*$AZ393+Constants!$B$30*$BA393)*IF($AY393,1,MAX(0,MIN(1,(Constants!$B$20-W393)/Constants!$B$20))))))</f>
        <v/>
      </c>
      <c r="CF393" s="117" t="str">
        <f aca="false">IF(CE393="","",CE393*BZ393)</f>
        <v/>
      </c>
      <c r="CG393" s="122" t="str">
        <f aca="false">IF(OR($BK393&lt;&gt;Constants!$B$12,NOT($BY393)),"",CB393+CD393+CF393)</f>
        <v/>
      </c>
      <c r="CH393" s="119" t="n">
        <f aca="false">IF(OR(BN393="",BX393=""),TRUE(),BN393&lt;&gt;BX393)</f>
        <v>1</v>
      </c>
      <c r="CI393" s="117" t="str">
        <f aca="false">IF(OR($BK393&lt;&gt;Constants!$B$12,$BB393&lt;&gt;TRUE(),NOT($CH393)),"",IF(NOT($BE393),TRUE(),IF($BG393="","",$BG393)))</f>
        <v/>
      </c>
      <c r="CJ393" s="120" t="n">
        <f aca="false">IF(CI393="",FALSE(),IF(NOT($BE393),TRUE(),IF($BG393,ISNUMBER(AG393),ISNUMBER(AF393))))</f>
        <v>0</v>
      </c>
      <c r="CK393" s="121" t="str">
        <f aca="false">IF(CJ393,IF($AJ393,1,Constants!$B$22)*POWER(Constants!$B$23,MAX($BC393,0))*POWER(Constants!$B$24,MAX($BD393,0)),"")</f>
        <v/>
      </c>
      <c r="CL393" s="117" t="str">
        <f aca="false">IF(OR($BK393&lt;&gt;Constants!$B$12,NOT($CJ393)),"",IF(NOT($BE393),0,Constants!$B$19*IF($BG393,1,MAX(0,MIN(1,(Constants!$B$20-AF393)/Constants!$B$20)))))</f>
        <v/>
      </c>
      <c r="CM393" s="117" t="str">
        <f aca="false">IF(CL393="","",CL393*IF($BF393,1,Constants!$B$25)*CK393)</f>
        <v/>
      </c>
      <c r="CN393" s="117" t="str">
        <f aca="false">IF(OR($BK393&lt;&gt;Constants!$B$12,NOT($CJ393)),"",IF(NOT($BE393),0,IF(NOT($BG393),0,MAX(0,Constants!$B$21*(1-ABS(AG393-$BM393)/$BM393)))))</f>
        <v/>
      </c>
      <c r="CO393" s="117" t="str">
        <f aca="false">IF(CN393="","",CN393*CK393)</f>
        <v/>
      </c>
      <c r="CP393" s="117" t="str">
        <f aca="false">IF(OR($BK393&lt;&gt;Constants!$B$12,NOT($CJ393)),"",IF(OR(NOT($BE393),NOT($BF393)),0,MIN(Constants!$B$18,(Constants!$B$29*$BH393+Constants!$B$30*$BI393)*IF($BG393,1,MAX(0,MIN(1,(Constants!$B$20-AF393)/Constants!$B$20))))))</f>
        <v/>
      </c>
      <c r="CQ393" s="117" t="str">
        <f aca="false">IF(CP393="","",CP393*CK393)</f>
        <v/>
      </c>
      <c r="CR393" s="122" t="str">
        <f aca="false">IF(OR($BK393&lt;&gt;Constants!$B$12,NOT($CJ393)),"",CM393+CO393+CQ393)</f>
        <v/>
      </c>
      <c r="CS393" s="116" t="str">
        <f aca="false">IF(OR($BK393&lt;&gt;Constants!$B$12,ISBLANK($C393)),"",BW393)</f>
        <v/>
      </c>
      <c r="CT393" s="117" t="str">
        <f aca="false">IF(OR($BK393&lt;&gt;Constants!$B$12,ISBLANK($C393)),"",CG393)</f>
        <v/>
      </c>
      <c r="CU393" s="118" t="str">
        <f aca="false">IF(OR($BK393&lt;&gt;Constants!$B$12,ISBLANK($C393)),"",CR393)</f>
        <v/>
      </c>
      <c r="CV393" s="117" t="str">
        <f aca="false">IF(OR($BK393&lt;&gt;Constants!$B$12,ISBLANK($C393)),"",IF(COUNT(CS393:CU393)=0,0,MAX(CS393:CU393)))</f>
        <v/>
      </c>
      <c r="CW393" s="117" t="str">
        <f aca="false">IF($BK393&lt;&gt;Constants!$B$12,"",CV393)</f>
        <v/>
      </c>
      <c r="CX393" s="117" t="str">
        <f aca="false">IF(ISNUMBER(CW393), RANK(CW393,$CW$11:$CW$510), "")</f>
        <v/>
      </c>
      <c r="CY393" s="116" t="str">
        <f aca="false">IF(OR($BK393&lt;&gt;Constants!$B$12,ISBLANK($C393)),"",MAX(BT393,CD393,CO393))</f>
        <v/>
      </c>
      <c r="CZ393" s="117" t="str">
        <f aca="false">IF(ISNUMBER(CY393), RANK(CY393,CY$11:CY$510), "")</f>
        <v/>
      </c>
      <c r="DA393" s="117" t="str">
        <f aca="false">IF(OR($BK393&lt;&gt;Constants!$B$12,ISBLANK($C393)),"",MAX(AM393,AU393,IF($CH393,BC393,0)))</f>
        <v/>
      </c>
      <c r="DB393" s="117" t="str">
        <f aca="false">IF(ISNUMBER(DA393), RANK(DA393,DA$11:DA$510,1), "")</f>
        <v/>
      </c>
      <c r="DC393" s="117" t="str">
        <f aca="false">IF(OR($BK393&lt;&gt;Constants!$B$12,ISBLANK($C393)),"",MAX(BV393,CF393,CQ393))</f>
        <v/>
      </c>
      <c r="DD393" s="117" t="str">
        <f aca="false">IF(ISNUMBER(DC393),RANK(DC393,DC$11:DC$510),"")</f>
        <v/>
      </c>
      <c r="DE393" s="123" t="str">
        <f aca="false">IFERROR(IF(OR($BK393&lt;&gt;Constants!$B$12, ISBLANK($C393)),"",LARGE(CS393:CU393,2)), 0)</f>
        <v/>
      </c>
      <c r="DF393" s="118" t="str">
        <f aca="false">IF(ISNUMBER(DE393), RANK(DE393,DE$11:DE$510), "")</f>
        <v/>
      </c>
      <c r="DG393" s="117" t="str">
        <f aca="false">IF(ISBLANK($C393),"",IF(BK393=Constants!$B$12,RANK($CX393, $CX$11:$CX$510, 1)+
SUMPRODUCT(--($CX$11:$CX$510=$CX393),--($CZ393&gt;$CZ$11:$CZ$510))+
SUMPRODUCT(--($CX$11:$CX$510=$CX393),--($CZ393=$CZ$11:$CZ$510),--($DB393&gt;$DB$11:$DB$510))+
SUMPRODUCT(--($CX$11:$CX$510=$CX393),--($CZ393=$CZ$11:$CZ$510),--($DB393=$DB$11:$DB$510), --($DD393&gt;$DD$11:$DD$510))+
SUMPRODUCT(--($CX$11:$CX$510=$CX393),--($CZ393=$CZ$11:$CZ$510),--($DB393=$DB$11:$DB$510), --($DD393=$DD$11:$DD$510), --($DF393&gt;$DF$11:$DF$510))
,BK393)
)</f>
        <v/>
      </c>
      <c r="DH393" s="117" t="str">
        <f aca="false">IF(ISBLANK(C393),"",IF(BK393&lt;&gt;Constants!$B$12, BK393, CX393-DG393))</f>
        <v/>
      </c>
      <c r="DI393" s="118"/>
      <c r="DJ393" s="124"/>
      <c r="DK393" s="125" t="str">
        <f aca="false">IF(ISBLANK($C393),"",IF($BK393=Constants!$B$13,$BM393,""))</f>
        <v/>
      </c>
      <c r="DL393" s="124" t="str">
        <f aca="false">IF(ISBLANK($C393),"",IF($BK393&lt;&gt;Constants!$B$12,"",IF(COUNT($CS393:$CU393)=0,"",MATCH($CV393,$CS393:$CU393,0))))</f>
        <v/>
      </c>
      <c r="DM393" s="126" t="str">
        <f aca="false">IF(ISNUMBER($DL393),CHOOSE($DL393,$BR393,$CB393,$CM393),"")</f>
        <v/>
      </c>
      <c r="DN393" s="126" t="str">
        <f aca="false">IF(ISNUMBER($DL393),CHOOSE($DL393,$BT393,$CD393,$CO393),"")</f>
        <v/>
      </c>
      <c r="DO393" s="126" t="str">
        <f aca="false">IF(ISNUMBER($DL393),CHOOSE($DL393,$BV393,$CF393,$CQ393),"")</f>
        <v/>
      </c>
      <c r="DP393" s="127" t="str">
        <f aca="false">IF(ISBLANK(C393),"",IF(BK393&lt;&gt;Constants!$B$12, BK393 ,CW393))</f>
        <v/>
      </c>
      <c r="DQ393" s="128" t="str">
        <f aca="false">IF(ISBLANK($C393),"",IF($BK393&lt;&gt;Constants!$B$12,$BK393,$BL393))</f>
        <v/>
      </c>
      <c r="DR393" s="128" t="str">
        <f aca="false">IF(ISBLANK(C393),"",DH393)</f>
        <v/>
      </c>
      <c r="DS393" s="128" t="str">
        <f aca="false">IF(ISBLANK(C393),"",DG393)</f>
        <v/>
      </c>
      <c r="DT393" s="129" t="str">
        <f aca="false">IF(ISBLANK(C393),
  "",
IF(DS393=Constants!$B$9,COUNTA($C$11:$C510)+2,IF(DS393=Constants!$B$10,COUNTA($C$11:$C510)+1,IF(DS393=Constants!$B$11,COUNTA($C$11:$C510),DS393))))</f>
        <v/>
      </c>
      <c r="DU393" s="3"/>
      <c r="DV393" s="130" t="n">
        <f aca="false">IF(OR(ISNUMBER(DS393),DS393="DQ",DS393="P",DS393="NS"),
    1,
    0
)</f>
        <v>0</v>
      </c>
      <c r="DW393" s="130" t="n">
        <v>383</v>
      </c>
      <c r="DX393" s="130" t="str">
        <f aca="false">IF(ISBLANK($C393),"",IF(ISNUMBER(DT393),DT393+ROW($B393)/1000,""))</f>
        <v/>
      </c>
      <c r="DY393" s="130" t="str">
        <f aca="false">IF(ISNUMBER(DX393), RANK(DX393,DX$11:DX$510,1), "")</f>
        <v/>
      </c>
      <c r="DZ393" s="130" t="str">
        <f aca="false">IF(ISBLANK($C393),
    "",
    $B393
)</f>
        <v/>
      </c>
      <c r="EA393" s="130" t="str">
        <f aca="false">IF(ISBLANK($C393),
    "",
    $C393
)</f>
        <v/>
      </c>
      <c r="EB393" s="130" t="str">
        <f aca="false">IF(ISBLANK($C393),
    "",
    $D393
)</f>
        <v/>
      </c>
      <c r="EC393" s="130" t="str">
        <f aca="false">IF(ISBLANK($C393),"",$DQ393)</f>
        <v/>
      </c>
      <c r="ED393" s="131" t="str">
        <f aca="false">DP393</f>
        <v/>
      </c>
      <c r="EE393" s="130" t="str">
        <f aca="false">IF(ISBLANK($C393),
    "",
    DS393
)</f>
        <v/>
      </c>
      <c r="EF393" s="132" t="str">
        <f aca="false">IF(DW393&gt;DV$10,
    "",
    VLOOKUP(DW393,DY$11:EE891,7,FALSE())
)</f>
        <v/>
      </c>
      <c r="EG393" s="133" t="str">
        <f aca="false">IF(DW393&gt;DV$10,
    "",
    VLOOKUP(DW393,DY$11:EE891,2,FALSE())
)</f>
        <v/>
      </c>
      <c r="EH393" s="133" t="str">
        <f aca="false">IF(DW393&gt;DV$10,
    "",
    VLOOKUP(DW393,DY$11:EE891,3,FALSE())
)</f>
        <v/>
      </c>
      <c r="EI393" s="133" t="str">
        <f aca="false">IF(DW393&gt;DV$10,
    "",
    VLOOKUP(DW393,DY$11:EE891,4,FALSE())
)</f>
        <v/>
      </c>
      <c r="EJ393" s="134" t="str">
        <f aca="false">IF(DW393&gt;DV$10,
    "",
    VLOOKUP(DW393,DY$11:EE891,6,FALSE())
)</f>
        <v/>
      </c>
      <c r="EK393" s="59"/>
    </row>
    <row r="394" customFormat="false" ht="15.75" hidden="false" customHeight="false" outlineLevel="0" collapsed="false">
      <c r="A394" s="3"/>
      <c r="B394" s="153"/>
      <c r="C394" s="154"/>
      <c r="D394" s="135"/>
      <c r="E394" s="158"/>
      <c r="F394" s="137"/>
      <c r="G394" s="137"/>
      <c r="H394" s="138"/>
      <c r="I394" s="139"/>
      <c r="J394" s="140"/>
      <c r="K394" s="140"/>
      <c r="L394" s="140"/>
      <c r="M394" s="140"/>
      <c r="N394" s="141"/>
      <c r="O394" s="142"/>
      <c r="P394" s="137"/>
      <c r="Q394" s="138"/>
      <c r="R394" s="139"/>
      <c r="S394" s="140"/>
      <c r="T394" s="140"/>
      <c r="U394" s="140"/>
      <c r="V394" s="140"/>
      <c r="W394" s="141"/>
      <c r="X394" s="142"/>
      <c r="Y394" s="137"/>
      <c r="Z394" s="138"/>
      <c r="AA394" s="139"/>
      <c r="AB394" s="140"/>
      <c r="AC394" s="140"/>
      <c r="AD394" s="140"/>
      <c r="AE394" s="140"/>
      <c r="AF394" s="141"/>
      <c r="AG394" s="143"/>
      <c r="AH394" s="139"/>
      <c r="AI394" s="116"/>
      <c r="AJ394" s="116" t="str">
        <f aca="false">IF(ISBLANK($C394),
  "",
IF(E394=Constants!$B$7,
  TRUE(),
IF(E394=Constants!$B$8,
  FALSE(),
  TRUE()
)))</f>
        <v/>
      </c>
      <c r="AK394" s="117" t="str">
        <f aca="false">IF(ISBLANK($C394),"",IF(F394=Constants!$B$8,FALSE(),TRUE()))</f>
        <v/>
      </c>
      <c r="AL394" s="117" t="str">
        <f aca="false">IF(ISBLANK($C394),"",COUNTA($G394:$O394)&gt;0)</f>
        <v/>
      </c>
      <c r="AM394" s="117" t="str">
        <f aca="false">IF(OR(ISBLANK($C394),$AL394&lt;&gt;TRUE()),"",IF(ISBLANK(G394),Constants!$B$27,MAX(0,G394)))</f>
        <v/>
      </c>
      <c r="AN394" s="117" t="str">
        <f aca="false">IF(OR(ISBLANK($C394),$AL394&lt;&gt;TRUE()),"",IF(ISBLANK(H394),Constants!$B$28,MAX(0,H394)))</f>
        <v/>
      </c>
      <c r="AO394" s="117" t="str">
        <f aca="false">IF(OR(ISBLANK($C394),$AL394&lt;&gt;TRUE()),"",IF(J394=Constants!$B$7,TRUE(),IF(J394=Constants!$B$8,FALSE(),TRUE())))</f>
        <v/>
      </c>
      <c r="AP394" s="117" t="str">
        <f aca="false">IF(OR(ISBLANK($C394),$AL394&lt;&gt;TRUE()),"",IF(I394=Constants!$B$7,TRUE(),IF(I394=Constants!$B$8,FALSE(),TRUE())))</f>
        <v/>
      </c>
      <c r="AQ394" s="117" t="str">
        <f aca="false">IF(OR(ISBLANK($C394),$AL394&lt;&gt;TRUE()),"",IF(K394=Constants!$B$33,TRUE(),IF(K394=Constants!$B$34,FALSE(),IF(AND(ISNUMBER(O394),OR(ISBLANK(N394),N394=0)),TRUE(),IF(AND(ISBLANK(O394),ISNUMBER(N394),N394&lt;&gt;0),FALSE(),"")))))</f>
        <v/>
      </c>
      <c r="AR394" s="117" t="str">
        <f aca="false">IF(OR(ISBLANK($C394),$AL394&lt;&gt;TRUE()),"",IF(ISBLANK(L394),Constants!$B$35,MAX(0,MIN(Constants!$B$31,L394))))</f>
        <v/>
      </c>
      <c r="AS394" s="117" t="str">
        <f aca="false">IF(OR(ISBLANK($C394),$AL394&lt;&gt;TRUE()),"",IF(ISBLANK(M394),Constants!$B$35,MAX(0,MIN(Constants!$B$32,M394))))</f>
        <v/>
      </c>
      <c r="AT394" s="117" t="str">
        <f aca="false">IF(ISBLANK($C394),"",COUNTA($P394:$X394)&gt;0)</f>
        <v/>
      </c>
      <c r="AU394" s="117" t="str">
        <f aca="false">IF(OR(ISBLANK($C394),$AT394&lt;&gt;TRUE()),"",IF(ISBLANK(P394),Constants!$B$27,MAX(0,P394)))</f>
        <v/>
      </c>
      <c r="AV394" s="117" t="str">
        <f aca="false">IF(OR(ISBLANK($C394),$AT394&lt;&gt;TRUE()),"",IF(ISBLANK(Q394),Constants!$B$28,MAX(0,Q394)))</f>
        <v/>
      </c>
      <c r="AW394" s="117" t="str">
        <f aca="false">IF(OR(ISBLANK($C394),$AT394&lt;&gt;TRUE()),"",IF(S394=Constants!$B$7,TRUE(),IF(S394=Constants!$B$8,FALSE(),TRUE())))</f>
        <v/>
      </c>
      <c r="AX394" s="117" t="str">
        <f aca="false">IF(OR(ISBLANK($C394),$AT394&lt;&gt;TRUE()),"",IF(R394=Constants!$B$7,TRUE(),IF(R394=Constants!$B$8,FALSE(),TRUE())))</f>
        <v/>
      </c>
      <c r="AY394" s="117" t="str">
        <f aca="false">IF(OR(ISBLANK($C394),$AT394&lt;&gt;TRUE()),"",IF(T394=Constants!$B$33,TRUE(),IF(T394=Constants!$B$34,FALSE(),IF(AND(ISNUMBER(X394),OR(ISBLANK(W394),W394=0)),TRUE(),IF(AND(ISBLANK(X394),ISNUMBER(W394),W394&lt;&gt;0),FALSE(),"")))))</f>
        <v/>
      </c>
      <c r="AZ394" s="117" t="str">
        <f aca="false">IF(OR(ISBLANK($C394),$AT394&lt;&gt;TRUE()),"",IF(ISBLANK(U394),Constants!$B$35,MAX(0,MIN(Constants!$B$31,U394))))</f>
        <v/>
      </c>
      <c r="BA394" s="117" t="str">
        <f aca="false">IF(OR(ISBLANK($C394),$AT394&lt;&gt;TRUE()),"",IF(ISBLANK(V394),Constants!$B$35,MAX(0,MIN(Constants!$B$32,V394))))</f>
        <v/>
      </c>
      <c r="BB394" s="117" t="str">
        <f aca="false">IF(ISBLANK($C394),"",COUNTA($Y394:$AG394)&gt;0)</f>
        <v/>
      </c>
      <c r="BC394" s="117" t="str">
        <f aca="false">IF(OR(ISBLANK($C394),$BB394&lt;&gt;TRUE()),"",IF(ISBLANK(Y394),Constants!$B$27,MAX(0,Y394)))</f>
        <v/>
      </c>
      <c r="BD394" s="117" t="str">
        <f aca="false">IF(OR(ISBLANK($C394),$BB394&lt;&gt;TRUE()),"",IF(ISBLANK(Z394),Constants!$B$28,MAX(0,Z394)))</f>
        <v/>
      </c>
      <c r="BE394" s="117" t="str">
        <f aca="false">IF(OR(ISBLANK($C394),$BB394&lt;&gt;TRUE()),"",IF(AB394=Constants!$B$7,TRUE(),IF(AB394=Constants!$B$8,FALSE(),TRUE())))</f>
        <v/>
      </c>
      <c r="BF394" s="117" t="str">
        <f aca="false">IF(OR(ISBLANK($C394),$BB394&lt;&gt;TRUE()),"",IF(AA394=Constants!$B$7,TRUE(),IF(AA394=Constants!$B$8,FALSE(),TRUE())))</f>
        <v/>
      </c>
      <c r="BG394" s="117" t="str">
        <f aca="false">IF(OR(ISBLANK($C394),$BB394&lt;&gt;TRUE()),"",IF(AC394=Constants!$B$33,TRUE(),IF(AC394=Constants!$B$34,FALSE(),IF(AND(ISNUMBER(AG394),OR(ISBLANK(AF394),AF394=0)),TRUE(),IF(AND(ISBLANK(AG394),ISNUMBER(AF394),AF394&lt;&gt;0),FALSE(),"")))))</f>
        <v/>
      </c>
      <c r="BH394" s="117" t="str">
        <f aca="false">IF(OR(ISBLANK($C394),$BB394&lt;&gt;TRUE()),"",IF(ISBLANK(AD394),Constants!$B$35,MAX(0,MIN(Constants!$B$31,AD394))))</f>
        <v/>
      </c>
      <c r="BI394" s="117" t="str">
        <f aca="false">IF(OR(ISBLANK($C394),$BB394&lt;&gt;TRUE()),"",IF(ISBLANK(AE394),Constants!$B$35,MAX(0,MIN(Constants!$B$32,AE394))))</f>
        <v/>
      </c>
      <c r="BJ394" s="118" t="str">
        <f aca="false">IF(ISBLANK($C394),
  "",
IF(AH394=Constants!$B$7,
  TRUE(),
IF(AH394=Constants!$B$8,
  FALSE(),
  FALSE()
)))</f>
        <v/>
      </c>
      <c r="BK394" s="117" t="str">
        <f aca="false">IF(ISBLANK($C394),"",IF($BJ394,Constants!$B$9,IF(COUNTA($E394:$AH394)=0,Constants!$B$10,IF(NOT($AK394),Constants!$B$11,IF(AND(NOT(ISNUMBER($BM394)),COUNTA($O394,$X394,$AG394)&gt;0),Constants!$B$13,Constants!$B$12)))))</f>
        <v/>
      </c>
      <c r="BL394" s="117" t="str">
        <f aca="false">IF(ISBLANK($C394),"",IF($BK394&lt;&gt;Constants!$B$12,$BK394,Constants!$B$4))</f>
        <v/>
      </c>
      <c r="BM394" s="116" t="str">
        <f aca="false">IF(OR(ISBLANK($D$8), NOT(ISNUMBER($D$8))), Constants!$B$17,$D$8)</f>
        <v>ERROR: Set Target Time in cell D8</v>
      </c>
      <c r="BN394" s="119" t="str">
        <f aca="false">IF(OR($BK394&lt;&gt;Constants!$B$12,$AL394&lt;&gt;TRUE()),"",IF(NOT($AO394),TRUE(),IF($AQ394="","",$AQ394)))</f>
        <v/>
      </c>
      <c r="BO394" s="120" t="n">
        <f aca="false">IF(BN394="",FALSE(),IF(NOT($AO394),TRUE(),IF($AQ394,ISNUMBER(O394),ISNUMBER(N394))))</f>
        <v>0</v>
      </c>
      <c r="BP394" s="121" t="str">
        <f aca="false">IF(BO394,IF($AJ394,1,Constants!$B$22)*POWER(Constants!$B$23,MAX($AM394,0))*POWER(Constants!$B$24,MAX($AN394,0)),"")</f>
        <v/>
      </c>
      <c r="BQ394" s="117" t="str">
        <f aca="false">IF(OR($BK394&lt;&gt;Constants!$B$12,NOT($BO394)),"",IF(NOT($AO394),0,Constants!$B$19*IF($AQ394,1,MAX(0,MIN(1,(Constants!$B$20-N394)/Constants!$B$20)))))</f>
        <v/>
      </c>
      <c r="BR394" s="117" t="str">
        <f aca="false">IF(BQ394="","",BQ394*IF($AP394,1,Constants!$B$25)*BP394)</f>
        <v/>
      </c>
      <c r="BS394" s="117" t="str">
        <f aca="false">IF(OR($BK394&lt;&gt;Constants!$B$12,NOT($BO394)),"",IF(NOT($AO394),0,IF(NOT($AQ394),0,MAX(0,Constants!$B$21*(1-ABS(O394-$BM394)/$BM394)))))</f>
        <v/>
      </c>
      <c r="BT394" s="117" t="str">
        <f aca="false">IF(BS394="","",BS394*BP394)</f>
        <v/>
      </c>
      <c r="BU394" s="117" t="str">
        <f aca="false">IF(OR($BK394&lt;&gt;Constants!$B$12,NOT($BO394)),"",IF(OR(NOT($AO394),NOT($AP394)),0,MIN(Constants!$B$18,(Constants!$B$29*$AR394+Constants!$B$30*$AS394)*IF($AQ394,1,MAX(0,MIN(1,(Constants!$B$20-N394)/Constants!$B$20))))))</f>
        <v/>
      </c>
      <c r="BV394" s="117" t="str">
        <f aca="false">IF(BU394="","",BU394*BP394)</f>
        <v/>
      </c>
      <c r="BW394" s="122" t="str">
        <f aca="false">IF(OR($BK394&lt;&gt;Constants!$B$12,NOT($BO394)),"",BR394+BT394+BV394)</f>
        <v/>
      </c>
      <c r="BX394" s="119" t="str">
        <f aca="false">IF(OR($BK394&lt;&gt;Constants!$B$12,$AT394&lt;&gt;TRUE()),"",IF(NOT($AW394),TRUE(),IF($AY394="","",$AY394)))</f>
        <v/>
      </c>
      <c r="BY394" s="120" t="n">
        <f aca="false">IF(BX394="",FALSE(),IF(NOT($AW394),TRUE(),IF($AY394,ISNUMBER(X394),ISNUMBER(W394))))</f>
        <v>0</v>
      </c>
      <c r="BZ394" s="121" t="str">
        <f aca="false">IF(BY394,IF($AJ394,1,Constants!$B$22)*POWER(Constants!$B$23,MAX($AU394,0))*POWER(Constants!$B$24,MAX($AV394,0)),"")</f>
        <v/>
      </c>
      <c r="CA394" s="117" t="str">
        <f aca="false">IF(OR($BK394&lt;&gt;Constants!$B$12,NOT($BY394)),"",IF(NOT($AW394),0,Constants!$B$19*IF($AY394,1,MAX(0,MIN(1,(Constants!$B$20-W394)/Constants!$B$20)))))</f>
        <v/>
      </c>
      <c r="CB394" s="117" t="str">
        <f aca="false">IF(CA394="","",CA394*IF($AX394,1,Constants!$B$25)*BZ394)</f>
        <v/>
      </c>
      <c r="CC394" s="117" t="str">
        <f aca="false">IF(OR($BK394&lt;&gt;Constants!$B$12,NOT($BY394)),"",IF(NOT($AW394),0,IF(NOT($AY394),0,MAX(0,Constants!$B$21*(1-ABS(X394-$BM394)/$BM394)))))</f>
        <v/>
      </c>
      <c r="CD394" s="117" t="str">
        <f aca="false">IF(CC394="","",CC394*BZ394)</f>
        <v/>
      </c>
      <c r="CE394" s="117" t="str">
        <f aca="false">IF(OR($BK394&lt;&gt;Constants!$B$12,NOT($BY394)),"",IF(OR(NOT($AW394),NOT($AX394)),0,MIN(Constants!$B$18,(Constants!$B$29*$AZ394+Constants!$B$30*$BA394)*IF($AY394,1,MAX(0,MIN(1,(Constants!$B$20-W394)/Constants!$B$20))))))</f>
        <v/>
      </c>
      <c r="CF394" s="117" t="str">
        <f aca="false">IF(CE394="","",CE394*BZ394)</f>
        <v/>
      </c>
      <c r="CG394" s="122" t="str">
        <f aca="false">IF(OR($BK394&lt;&gt;Constants!$B$12,NOT($BY394)),"",CB394+CD394+CF394)</f>
        <v/>
      </c>
      <c r="CH394" s="119" t="n">
        <f aca="false">IF(OR(BN394="",BX394=""),TRUE(),BN394&lt;&gt;BX394)</f>
        <v>1</v>
      </c>
      <c r="CI394" s="117" t="str">
        <f aca="false">IF(OR($BK394&lt;&gt;Constants!$B$12,$BB394&lt;&gt;TRUE(),NOT($CH394)),"",IF(NOT($BE394),TRUE(),IF($BG394="","",$BG394)))</f>
        <v/>
      </c>
      <c r="CJ394" s="120" t="n">
        <f aca="false">IF(CI394="",FALSE(),IF(NOT($BE394),TRUE(),IF($BG394,ISNUMBER(AG394),ISNUMBER(AF394))))</f>
        <v>0</v>
      </c>
      <c r="CK394" s="121" t="str">
        <f aca="false">IF(CJ394,IF($AJ394,1,Constants!$B$22)*POWER(Constants!$B$23,MAX($BC394,0))*POWER(Constants!$B$24,MAX($BD394,0)),"")</f>
        <v/>
      </c>
      <c r="CL394" s="117" t="str">
        <f aca="false">IF(OR($BK394&lt;&gt;Constants!$B$12,NOT($CJ394)),"",IF(NOT($BE394),0,Constants!$B$19*IF($BG394,1,MAX(0,MIN(1,(Constants!$B$20-AF394)/Constants!$B$20)))))</f>
        <v/>
      </c>
      <c r="CM394" s="117" t="str">
        <f aca="false">IF(CL394="","",CL394*IF($BF394,1,Constants!$B$25)*CK394)</f>
        <v/>
      </c>
      <c r="CN394" s="117" t="str">
        <f aca="false">IF(OR($BK394&lt;&gt;Constants!$B$12,NOT($CJ394)),"",IF(NOT($BE394),0,IF(NOT($BG394),0,MAX(0,Constants!$B$21*(1-ABS(AG394-$BM394)/$BM394)))))</f>
        <v/>
      </c>
      <c r="CO394" s="117" t="str">
        <f aca="false">IF(CN394="","",CN394*CK394)</f>
        <v/>
      </c>
      <c r="CP394" s="117" t="str">
        <f aca="false">IF(OR($BK394&lt;&gt;Constants!$B$12,NOT($CJ394)),"",IF(OR(NOT($BE394),NOT($BF394)),0,MIN(Constants!$B$18,(Constants!$B$29*$BH394+Constants!$B$30*$BI394)*IF($BG394,1,MAX(0,MIN(1,(Constants!$B$20-AF394)/Constants!$B$20))))))</f>
        <v/>
      </c>
      <c r="CQ394" s="117" t="str">
        <f aca="false">IF(CP394="","",CP394*CK394)</f>
        <v/>
      </c>
      <c r="CR394" s="122" t="str">
        <f aca="false">IF(OR($BK394&lt;&gt;Constants!$B$12,NOT($CJ394)),"",CM394+CO394+CQ394)</f>
        <v/>
      </c>
      <c r="CS394" s="116" t="str">
        <f aca="false">IF(OR($BK394&lt;&gt;Constants!$B$12,ISBLANK($C394)),"",BW394)</f>
        <v/>
      </c>
      <c r="CT394" s="117" t="str">
        <f aca="false">IF(OR($BK394&lt;&gt;Constants!$B$12,ISBLANK($C394)),"",CG394)</f>
        <v/>
      </c>
      <c r="CU394" s="118" t="str">
        <f aca="false">IF(OR($BK394&lt;&gt;Constants!$B$12,ISBLANK($C394)),"",CR394)</f>
        <v/>
      </c>
      <c r="CV394" s="117" t="str">
        <f aca="false">IF(OR($BK394&lt;&gt;Constants!$B$12,ISBLANK($C394)),"",IF(COUNT(CS394:CU394)=0,0,MAX(CS394:CU394)))</f>
        <v/>
      </c>
      <c r="CW394" s="117" t="str">
        <f aca="false">IF($BK394&lt;&gt;Constants!$B$12,"",CV394)</f>
        <v/>
      </c>
      <c r="CX394" s="117" t="str">
        <f aca="false">IF(ISNUMBER(CW394), RANK(CW394,$CW$11:$CW$510), "")</f>
        <v/>
      </c>
      <c r="CY394" s="116" t="str">
        <f aca="false">IF(OR($BK394&lt;&gt;Constants!$B$12,ISBLANK($C394)),"",MAX(BT394,CD394,CO394))</f>
        <v/>
      </c>
      <c r="CZ394" s="117" t="str">
        <f aca="false">IF(ISNUMBER(CY394), RANK(CY394,CY$11:CY$510), "")</f>
        <v/>
      </c>
      <c r="DA394" s="117" t="str">
        <f aca="false">IF(OR($BK394&lt;&gt;Constants!$B$12,ISBLANK($C394)),"",MAX(AM394,AU394,IF($CH394,BC394,0)))</f>
        <v/>
      </c>
      <c r="DB394" s="117" t="str">
        <f aca="false">IF(ISNUMBER(DA394), RANK(DA394,DA$11:DA$510,1), "")</f>
        <v/>
      </c>
      <c r="DC394" s="117" t="str">
        <f aca="false">IF(OR($BK394&lt;&gt;Constants!$B$12,ISBLANK($C394)),"",MAX(BV394,CF394,CQ394))</f>
        <v/>
      </c>
      <c r="DD394" s="117" t="str">
        <f aca="false">IF(ISNUMBER(DC394),RANK(DC394,DC$11:DC$510),"")</f>
        <v/>
      </c>
      <c r="DE394" s="123" t="str">
        <f aca="false">IFERROR(IF(OR($BK394&lt;&gt;Constants!$B$12, ISBLANK($C394)),"",LARGE(CS394:CU394,2)), 0)</f>
        <v/>
      </c>
      <c r="DF394" s="118" t="str">
        <f aca="false">IF(ISNUMBER(DE394), RANK(DE394,DE$11:DE$510), "")</f>
        <v/>
      </c>
      <c r="DG394" s="117" t="str">
        <f aca="false">IF(ISBLANK($C394),"",IF(BK394=Constants!$B$12,RANK($CX394, $CX$11:$CX$510, 1)+
SUMPRODUCT(--($CX$11:$CX$510=$CX394),--($CZ394&gt;$CZ$11:$CZ$510))+
SUMPRODUCT(--($CX$11:$CX$510=$CX394),--($CZ394=$CZ$11:$CZ$510),--($DB394&gt;$DB$11:$DB$510))+
SUMPRODUCT(--($CX$11:$CX$510=$CX394),--($CZ394=$CZ$11:$CZ$510),--($DB394=$DB$11:$DB$510), --($DD394&gt;$DD$11:$DD$510))+
SUMPRODUCT(--($CX$11:$CX$510=$CX394),--($CZ394=$CZ$11:$CZ$510),--($DB394=$DB$11:$DB$510), --($DD394=$DD$11:$DD$510), --($DF394&gt;$DF$11:$DF$510))
,BK394)
)</f>
        <v/>
      </c>
      <c r="DH394" s="117" t="str">
        <f aca="false">IF(ISBLANK(C394),"",IF(BK394&lt;&gt;Constants!$B$12, BK394, CX394-DG394))</f>
        <v/>
      </c>
      <c r="DI394" s="118"/>
      <c r="DJ394" s="124"/>
      <c r="DK394" s="125" t="str">
        <f aca="false">IF(ISBLANK($C394),"",IF($BK394=Constants!$B$13,$BM394,""))</f>
        <v/>
      </c>
      <c r="DL394" s="124" t="str">
        <f aca="false">IF(ISBLANK($C394),"",IF($BK394&lt;&gt;Constants!$B$12,"",IF(COUNT($CS394:$CU394)=0,"",MATCH($CV394,$CS394:$CU394,0))))</f>
        <v/>
      </c>
      <c r="DM394" s="126" t="str">
        <f aca="false">IF(ISNUMBER($DL394),CHOOSE($DL394,$BR394,$CB394,$CM394),"")</f>
        <v/>
      </c>
      <c r="DN394" s="126" t="str">
        <f aca="false">IF(ISNUMBER($DL394),CHOOSE($DL394,$BT394,$CD394,$CO394),"")</f>
        <v/>
      </c>
      <c r="DO394" s="126" t="str">
        <f aca="false">IF(ISNUMBER($DL394),CHOOSE($DL394,$BV394,$CF394,$CQ394),"")</f>
        <v/>
      </c>
      <c r="DP394" s="127" t="str">
        <f aca="false">IF(ISBLANK(C394),"",IF(BK394&lt;&gt;Constants!$B$12, BK394 ,CW394))</f>
        <v/>
      </c>
      <c r="DQ394" s="128" t="str">
        <f aca="false">IF(ISBLANK($C394),"",IF($BK394&lt;&gt;Constants!$B$12,$BK394,$BL394))</f>
        <v/>
      </c>
      <c r="DR394" s="128" t="str">
        <f aca="false">IF(ISBLANK(C394),"",DH394)</f>
        <v/>
      </c>
      <c r="DS394" s="128" t="str">
        <f aca="false">IF(ISBLANK(C394),"",DG394)</f>
        <v/>
      </c>
      <c r="DT394" s="129" t="str">
        <f aca="false">IF(ISBLANK(C394),
  "",
IF(DS394=Constants!$B$9,COUNTA($C$11:$C510)+2,IF(DS394=Constants!$B$10,COUNTA($C$11:$C510)+1,IF(DS394=Constants!$B$11,COUNTA($C$11:$C510),DS394))))</f>
        <v/>
      </c>
      <c r="DU394" s="3"/>
      <c r="DV394" s="130" t="n">
        <f aca="false">IF(OR(ISNUMBER(DS394),DS394="DQ",DS394="P",DS394="NS"),
    1,
    0
)</f>
        <v>0</v>
      </c>
      <c r="DW394" s="130" t="n">
        <v>384</v>
      </c>
      <c r="DX394" s="130" t="str">
        <f aca="false">IF(ISBLANK($C394),"",IF(ISNUMBER(DT394),DT394+ROW($B394)/1000,""))</f>
        <v/>
      </c>
      <c r="DY394" s="130" t="str">
        <f aca="false">IF(ISNUMBER(DX394), RANK(DX394,DX$11:DX$510,1), "")</f>
        <v/>
      </c>
      <c r="DZ394" s="130" t="str">
        <f aca="false">IF(ISBLANK($C394),
    "",
    $B394
)</f>
        <v/>
      </c>
      <c r="EA394" s="130" t="str">
        <f aca="false">IF(ISBLANK($C394),
    "",
    $C394
)</f>
        <v/>
      </c>
      <c r="EB394" s="130" t="str">
        <f aca="false">IF(ISBLANK($C394),
    "",
    $D394
)</f>
        <v/>
      </c>
      <c r="EC394" s="130" t="str">
        <f aca="false">IF(ISBLANK($C394),"",$DQ394)</f>
        <v/>
      </c>
      <c r="ED394" s="131" t="str">
        <f aca="false">DP394</f>
        <v/>
      </c>
      <c r="EE394" s="130" t="str">
        <f aca="false">IF(ISBLANK($C394),
    "",
    DS394
)</f>
        <v/>
      </c>
      <c r="EF394" s="132" t="str">
        <f aca="false">IF(DW394&gt;DV$10,
    "",
    VLOOKUP(DW394,DY$11:EE892,7,FALSE())
)</f>
        <v/>
      </c>
      <c r="EG394" s="133" t="str">
        <f aca="false">IF(DW394&gt;DV$10,
    "",
    VLOOKUP(DW394,DY$11:EE892,2,FALSE())
)</f>
        <v/>
      </c>
      <c r="EH394" s="133" t="str">
        <f aca="false">IF(DW394&gt;DV$10,
    "",
    VLOOKUP(DW394,DY$11:EE892,3,FALSE())
)</f>
        <v/>
      </c>
      <c r="EI394" s="133" t="str">
        <f aca="false">IF(DW394&gt;DV$10,
    "",
    VLOOKUP(DW394,DY$11:EE892,4,FALSE())
)</f>
        <v/>
      </c>
      <c r="EJ394" s="134" t="str">
        <f aca="false">IF(DW394&gt;DV$10,
    "",
    VLOOKUP(DW394,DY$11:EE892,6,FALSE())
)</f>
        <v/>
      </c>
      <c r="EK394" s="59"/>
    </row>
    <row r="395" customFormat="false" ht="15.75" hidden="false" customHeight="false" outlineLevel="0" collapsed="false">
      <c r="A395" s="3"/>
      <c r="B395" s="155"/>
      <c r="C395" s="156"/>
      <c r="D395" s="96"/>
      <c r="E395" s="157"/>
      <c r="F395" s="148"/>
      <c r="G395" s="148"/>
      <c r="H395" s="149"/>
      <c r="I395" s="150"/>
      <c r="J395" s="151"/>
      <c r="K395" s="151"/>
      <c r="L395" s="151"/>
      <c r="M395" s="151"/>
      <c r="N395" s="152"/>
      <c r="O395" s="103"/>
      <c r="P395" s="148"/>
      <c r="Q395" s="149"/>
      <c r="R395" s="150"/>
      <c r="S395" s="151"/>
      <c r="T395" s="151"/>
      <c r="U395" s="151"/>
      <c r="V395" s="151"/>
      <c r="W395" s="152"/>
      <c r="X395" s="103"/>
      <c r="Y395" s="148"/>
      <c r="Z395" s="149"/>
      <c r="AA395" s="150"/>
      <c r="AB395" s="151"/>
      <c r="AC395" s="151"/>
      <c r="AD395" s="151"/>
      <c r="AE395" s="151"/>
      <c r="AF395" s="152"/>
      <c r="AG395" s="104"/>
      <c r="AH395" s="150"/>
      <c r="AI395" s="73"/>
      <c r="AJ395" s="73" t="str">
        <f aca="false">IF(ISBLANK($C395),
  "",
IF(E395=Constants!$B$7,
  TRUE(),
IF(E395=Constants!$B$8,
  FALSE(),
  TRUE()
)))</f>
        <v/>
      </c>
      <c r="AK395" s="74" t="str">
        <f aca="false">IF(ISBLANK($C395),"",IF(F395=Constants!$B$8,FALSE(),TRUE()))</f>
        <v/>
      </c>
      <c r="AL395" s="74" t="str">
        <f aca="false">IF(ISBLANK($C395),"",COUNTA($G395:$O395)&gt;0)</f>
        <v/>
      </c>
      <c r="AM395" s="74" t="str">
        <f aca="false">IF(OR(ISBLANK($C395),$AL395&lt;&gt;TRUE()),"",IF(ISBLANK(G395),Constants!$B$27,MAX(0,G395)))</f>
        <v/>
      </c>
      <c r="AN395" s="74" t="str">
        <f aca="false">IF(OR(ISBLANK($C395),$AL395&lt;&gt;TRUE()),"",IF(ISBLANK(H395),Constants!$B$28,MAX(0,H395)))</f>
        <v/>
      </c>
      <c r="AO395" s="74" t="str">
        <f aca="false">IF(OR(ISBLANK($C395),$AL395&lt;&gt;TRUE()),"",IF(J395=Constants!$B$7,TRUE(),IF(J395=Constants!$B$8,FALSE(),TRUE())))</f>
        <v/>
      </c>
      <c r="AP395" s="74" t="str">
        <f aca="false">IF(OR(ISBLANK($C395),$AL395&lt;&gt;TRUE()),"",IF(I395=Constants!$B$7,TRUE(),IF(I395=Constants!$B$8,FALSE(),TRUE())))</f>
        <v/>
      </c>
      <c r="AQ395" s="74" t="str">
        <f aca="false">IF(OR(ISBLANK($C395),$AL395&lt;&gt;TRUE()),"",IF(K395=Constants!$B$33,TRUE(),IF(K395=Constants!$B$34,FALSE(),IF(AND(ISNUMBER(O395),OR(ISBLANK(N395),N395=0)),TRUE(),IF(AND(ISBLANK(O395),ISNUMBER(N395),N395&lt;&gt;0),FALSE(),"")))))</f>
        <v/>
      </c>
      <c r="AR395" s="74" t="str">
        <f aca="false">IF(OR(ISBLANK($C395),$AL395&lt;&gt;TRUE()),"",IF(ISBLANK(L395),Constants!$B$35,MAX(0,MIN(Constants!$B$31,L395))))</f>
        <v/>
      </c>
      <c r="AS395" s="74" t="str">
        <f aca="false">IF(OR(ISBLANK($C395),$AL395&lt;&gt;TRUE()),"",IF(ISBLANK(M395),Constants!$B$35,MAX(0,MIN(Constants!$B$32,M395))))</f>
        <v/>
      </c>
      <c r="AT395" s="74" t="str">
        <f aca="false">IF(ISBLANK($C395),"",COUNTA($P395:$X395)&gt;0)</f>
        <v/>
      </c>
      <c r="AU395" s="74" t="str">
        <f aca="false">IF(OR(ISBLANK($C395),$AT395&lt;&gt;TRUE()),"",IF(ISBLANK(P395),Constants!$B$27,MAX(0,P395)))</f>
        <v/>
      </c>
      <c r="AV395" s="74" t="str">
        <f aca="false">IF(OR(ISBLANK($C395),$AT395&lt;&gt;TRUE()),"",IF(ISBLANK(Q395),Constants!$B$28,MAX(0,Q395)))</f>
        <v/>
      </c>
      <c r="AW395" s="74" t="str">
        <f aca="false">IF(OR(ISBLANK($C395),$AT395&lt;&gt;TRUE()),"",IF(S395=Constants!$B$7,TRUE(),IF(S395=Constants!$B$8,FALSE(),TRUE())))</f>
        <v/>
      </c>
      <c r="AX395" s="74" t="str">
        <f aca="false">IF(OR(ISBLANK($C395),$AT395&lt;&gt;TRUE()),"",IF(R395=Constants!$B$7,TRUE(),IF(R395=Constants!$B$8,FALSE(),TRUE())))</f>
        <v/>
      </c>
      <c r="AY395" s="74" t="str">
        <f aca="false">IF(OR(ISBLANK($C395),$AT395&lt;&gt;TRUE()),"",IF(T395=Constants!$B$33,TRUE(),IF(T395=Constants!$B$34,FALSE(),IF(AND(ISNUMBER(X395),OR(ISBLANK(W395),W395=0)),TRUE(),IF(AND(ISBLANK(X395),ISNUMBER(W395),W395&lt;&gt;0),FALSE(),"")))))</f>
        <v/>
      </c>
      <c r="AZ395" s="74" t="str">
        <f aca="false">IF(OR(ISBLANK($C395),$AT395&lt;&gt;TRUE()),"",IF(ISBLANK(U395),Constants!$B$35,MAX(0,MIN(Constants!$B$31,U395))))</f>
        <v/>
      </c>
      <c r="BA395" s="74" t="str">
        <f aca="false">IF(OR(ISBLANK($C395),$AT395&lt;&gt;TRUE()),"",IF(ISBLANK(V395),Constants!$B$35,MAX(0,MIN(Constants!$B$32,V395))))</f>
        <v/>
      </c>
      <c r="BB395" s="74" t="str">
        <f aca="false">IF(ISBLANK($C395),"",COUNTA($Y395:$AG395)&gt;0)</f>
        <v/>
      </c>
      <c r="BC395" s="74" t="str">
        <f aca="false">IF(OR(ISBLANK($C395),$BB395&lt;&gt;TRUE()),"",IF(ISBLANK(Y395),Constants!$B$27,MAX(0,Y395)))</f>
        <v/>
      </c>
      <c r="BD395" s="74" t="str">
        <f aca="false">IF(OR(ISBLANK($C395),$BB395&lt;&gt;TRUE()),"",IF(ISBLANK(Z395),Constants!$B$28,MAX(0,Z395)))</f>
        <v/>
      </c>
      <c r="BE395" s="74" t="str">
        <f aca="false">IF(OR(ISBLANK($C395),$BB395&lt;&gt;TRUE()),"",IF(AB395=Constants!$B$7,TRUE(),IF(AB395=Constants!$B$8,FALSE(),TRUE())))</f>
        <v/>
      </c>
      <c r="BF395" s="74" t="str">
        <f aca="false">IF(OR(ISBLANK($C395),$BB395&lt;&gt;TRUE()),"",IF(AA395=Constants!$B$7,TRUE(),IF(AA395=Constants!$B$8,FALSE(),TRUE())))</f>
        <v/>
      </c>
      <c r="BG395" s="74" t="str">
        <f aca="false">IF(OR(ISBLANK($C395),$BB395&lt;&gt;TRUE()),"",IF(AC395=Constants!$B$33,TRUE(),IF(AC395=Constants!$B$34,FALSE(),IF(AND(ISNUMBER(AG395),OR(ISBLANK(AF395),AF395=0)),TRUE(),IF(AND(ISBLANK(AG395),ISNUMBER(AF395),AF395&lt;&gt;0),FALSE(),"")))))</f>
        <v/>
      </c>
      <c r="BH395" s="74" t="str">
        <f aca="false">IF(OR(ISBLANK($C395),$BB395&lt;&gt;TRUE()),"",IF(ISBLANK(AD395),Constants!$B$35,MAX(0,MIN(Constants!$B$31,AD395))))</f>
        <v/>
      </c>
      <c r="BI395" s="74" t="str">
        <f aca="false">IF(OR(ISBLANK($C395),$BB395&lt;&gt;TRUE()),"",IF(ISBLANK(AE395),Constants!$B$35,MAX(0,MIN(Constants!$B$32,AE395))))</f>
        <v/>
      </c>
      <c r="BJ395" s="75" t="str">
        <f aca="false">IF(ISBLANK($C395),
  "",
IF(AH395=Constants!$B$7,
  TRUE(),
IF(AH395=Constants!$B$8,
  FALSE(),
  FALSE()
)))</f>
        <v/>
      </c>
      <c r="BK395" s="74" t="str">
        <f aca="false">IF(ISBLANK($C395),"",IF($BJ395,Constants!$B$9,IF(COUNTA($E395:$AH395)=0,Constants!$B$10,IF(NOT($AK395),Constants!$B$11,IF(AND(NOT(ISNUMBER($BM395)),COUNTA($O395,$X395,$AG395)&gt;0),Constants!$B$13,Constants!$B$12)))))</f>
        <v/>
      </c>
      <c r="BL395" s="74" t="str">
        <f aca="false">IF(ISBLANK($C395),"",IF($BK395&lt;&gt;Constants!$B$12,$BK395,Constants!$B$4))</f>
        <v/>
      </c>
      <c r="BM395" s="73" t="str">
        <f aca="false">IF(OR(ISBLANK($D$8), NOT(ISNUMBER($D$8))), Constants!$B$17,$D$8)</f>
        <v>ERROR: Set Target Time in cell D8</v>
      </c>
      <c r="BN395" s="73" t="str">
        <f aca="false">IF(OR($BK395&lt;&gt;Constants!$B$12,$AL395&lt;&gt;TRUE()),"",IF(NOT($AO395),TRUE(),IF($AQ395="","",$AQ395)))</f>
        <v/>
      </c>
      <c r="BO395" s="74" t="b">
        <f aca="false">IF(BN395="",FALSE(),IF(NOT($AO395),TRUE(),IF($AQ395,ISNUMBER(O395),ISNUMBER(N395))))</f>
        <v>0</v>
      </c>
      <c r="BP395" s="76" t="str">
        <f aca="false">IF(BO395,IF($AJ395,1,Constants!$B$22)*POWER(Constants!$B$23,MAX($AM395,0))*POWER(Constants!$B$24,MAX($AN395,0)),"")</f>
        <v/>
      </c>
      <c r="BQ395" s="74" t="str">
        <f aca="false">IF(OR($BK395&lt;&gt;Constants!$B$12,NOT($BO395)),"",IF(NOT($AO395),0,Constants!$B$19*IF($AQ395,1,MAX(0,MIN(1,(Constants!$B$20-N395)/Constants!$B$20)))))</f>
        <v/>
      </c>
      <c r="BR395" s="74" t="str">
        <f aca="false">IF(BQ395="","",BQ395*IF($AP395,1,Constants!$B$25)*BP395)</f>
        <v/>
      </c>
      <c r="BS395" s="74" t="str">
        <f aca="false">IF(OR($BK395&lt;&gt;Constants!$B$12,NOT($BO395)),"",IF(NOT($AO395),0,IF(NOT($AQ395),0,MAX(0,Constants!$B$21*(1-ABS(O395-$BM395)/$BM395)))))</f>
        <v/>
      </c>
      <c r="BT395" s="74" t="str">
        <f aca="false">IF(BS395="","",BS395*BP395)</f>
        <v/>
      </c>
      <c r="BU395" s="74" t="str">
        <f aca="false">IF(OR($BK395&lt;&gt;Constants!$B$12,NOT($BO395)),"",IF(OR(NOT($AO395),NOT($AP395)),0,MIN(Constants!$B$18,(Constants!$B$29*$AR395+Constants!$B$30*$AS395)*IF($AQ395,1,MAX(0,MIN(1,(Constants!$B$20-N395)/Constants!$B$20))))))</f>
        <v/>
      </c>
      <c r="BV395" s="74" t="str">
        <f aca="false">IF(BU395="","",BU395*BP395)</f>
        <v/>
      </c>
      <c r="BW395" s="75" t="str">
        <f aca="false">IF(OR($BK395&lt;&gt;Constants!$B$12,NOT($BO395)),"",BR395+BT395+BV395)</f>
        <v/>
      </c>
      <c r="BX395" s="73" t="str">
        <f aca="false">IF(OR($BK395&lt;&gt;Constants!$B$12,$AT395&lt;&gt;TRUE()),"",IF(NOT($AW395),TRUE(),IF($AY395="","",$AY395)))</f>
        <v/>
      </c>
      <c r="BY395" s="74" t="b">
        <f aca="false">IF(BX395="",FALSE(),IF(NOT($AW395),TRUE(),IF($AY395,ISNUMBER(X395),ISNUMBER(W395))))</f>
        <v>0</v>
      </c>
      <c r="BZ395" s="76" t="str">
        <f aca="false">IF(BY395,IF($AJ395,1,Constants!$B$22)*POWER(Constants!$B$23,MAX($AU395,0))*POWER(Constants!$B$24,MAX($AV395,0)),"")</f>
        <v/>
      </c>
      <c r="CA395" s="74" t="str">
        <f aca="false">IF(OR($BK395&lt;&gt;Constants!$B$12,NOT($BY395)),"",IF(NOT($AW395),0,Constants!$B$19*IF($AY395,1,MAX(0,MIN(1,(Constants!$B$20-W395)/Constants!$B$20)))))</f>
        <v/>
      </c>
      <c r="CB395" s="74" t="str">
        <f aca="false">IF(CA395="","",CA395*IF($AX395,1,Constants!$B$25)*BZ395)</f>
        <v/>
      </c>
      <c r="CC395" s="74" t="str">
        <f aca="false">IF(OR($BK395&lt;&gt;Constants!$B$12,NOT($BY395)),"",IF(NOT($AW395),0,IF(NOT($AY395),0,MAX(0,Constants!$B$21*(1-ABS(X395-$BM395)/$BM395)))))</f>
        <v/>
      </c>
      <c r="CD395" s="74" t="str">
        <f aca="false">IF(CC395="","",CC395*BZ395)</f>
        <v/>
      </c>
      <c r="CE395" s="74" t="str">
        <f aca="false">IF(OR($BK395&lt;&gt;Constants!$B$12,NOT($BY395)),"",IF(OR(NOT($AW395),NOT($AX395)),0,MIN(Constants!$B$18,(Constants!$B$29*$AZ395+Constants!$B$30*$BA395)*IF($AY395,1,MAX(0,MIN(1,(Constants!$B$20-W395)/Constants!$B$20))))))</f>
        <v/>
      </c>
      <c r="CF395" s="74" t="str">
        <f aca="false">IF(CE395="","",CE395*BZ395)</f>
        <v/>
      </c>
      <c r="CG395" s="75" t="str">
        <f aca="false">IF(OR($BK395&lt;&gt;Constants!$B$12,NOT($BY395)),"",CB395+CD395+CF395)</f>
        <v/>
      </c>
      <c r="CH395" s="73" t="b">
        <f aca="false">IF(OR(BN395="",BX395=""),TRUE(),BN395&lt;&gt;BX395)</f>
        <v>1</v>
      </c>
      <c r="CI395" s="74" t="str">
        <f aca="false">IF(OR($BK395&lt;&gt;Constants!$B$12,$BB395&lt;&gt;TRUE(),NOT($CH395)),"",IF(NOT($BE395),TRUE(),IF($BG395="","",$BG395)))</f>
        <v/>
      </c>
      <c r="CJ395" s="74" t="b">
        <f aca="false">IF(CI395="",FALSE(),IF(NOT($BE395),TRUE(),IF($BG395,ISNUMBER(AG395),ISNUMBER(AF395))))</f>
        <v>0</v>
      </c>
      <c r="CK395" s="76" t="str">
        <f aca="false">IF(CJ395,IF($AJ395,1,Constants!$B$22)*POWER(Constants!$B$23,MAX($BC395,0))*POWER(Constants!$B$24,MAX($BD395,0)),"")</f>
        <v/>
      </c>
      <c r="CL395" s="74" t="str">
        <f aca="false">IF(OR($BK395&lt;&gt;Constants!$B$12,NOT($CJ395)),"",IF(NOT($BE395),0,Constants!$B$19*IF($BG395,1,MAX(0,MIN(1,(Constants!$B$20-AF395)/Constants!$B$20)))))</f>
        <v/>
      </c>
      <c r="CM395" s="74" t="str">
        <f aca="false">IF(CL395="","",CL395*IF($BF395,1,Constants!$B$25)*CK395)</f>
        <v/>
      </c>
      <c r="CN395" s="74" t="str">
        <f aca="false">IF(OR($BK395&lt;&gt;Constants!$B$12,NOT($CJ395)),"",IF(NOT($BE395),0,IF(NOT($BG395),0,MAX(0,Constants!$B$21*(1-ABS(AG395-$BM395)/$BM395)))))</f>
        <v/>
      </c>
      <c r="CO395" s="74" t="str">
        <f aca="false">IF(CN395="","",CN395*CK395)</f>
        <v/>
      </c>
      <c r="CP395" s="74" t="str">
        <f aca="false">IF(OR($BK395&lt;&gt;Constants!$B$12,NOT($CJ395)),"",IF(OR(NOT($BE395),NOT($BF395)),0,MIN(Constants!$B$18,(Constants!$B$29*$BH395+Constants!$B$30*$BI395)*IF($BG395,1,MAX(0,MIN(1,(Constants!$B$20-AF395)/Constants!$B$20))))))</f>
        <v/>
      </c>
      <c r="CQ395" s="74" t="str">
        <f aca="false">IF(CP395="","",CP395*CK395)</f>
        <v/>
      </c>
      <c r="CR395" s="75" t="str">
        <f aca="false">IF(OR($BK395&lt;&gt;Constants!$B$12,NOT($CJ395)),"",CM395+CO395+CQ395)</f>
        <v/>
      </c>
      <c r="CS395" s="73" t="str">
        <f aca="false">IF(OR($BK395&lt;&gt;Constants!$B$12,ISBLANK($C395)),"",BW395)</f>
        <v/>
      </c>
      <c r="CT395" s="74" t="str">
        <f aca="false">IF(OR($BK395&lt;&gt;Constants!$B$12,ISBLANK($C395)),"",CG395)</f>
        <v/>
      </c>
      <c r="CU395" s="75" t="str">
        <f aca="false">IF(OR($BK395&lt;&gt;Constants!$B$12,ISBLANK($C395)),"",CR395)</f>
        <v/>
      </c>
      <c r="CV395" s="74" t="str">
        <f aca="false">IF(OR($BK395&lt;&gt;Constants!$B$12,ISBLANK($C395)),"",IF(COUNT(CS395:CU395)=0,0,MAX(CS395:CU395)))</f>
        <v/>
      </c>
      <c r="CW395" s="74" t="str">
        <f aca="false">IF($BK395&lt;&gt;Constants!$B$12,"",CV395)</f>
        <v/>
      </c>
      <c r="CX395" s="74" t="str">
        <f aca="false">IF(ISNUMBER(CW395), RANK(CW395,$CW$11:$CW$510), "")</f>
        <v/>
      </c>
      <c r="CY395" s="73" t="str">
        <f aca="false">IF(OR($BK395&lt;&gt;Constants!$B$12,ISBLANK($C395)),"",MAX(BT395,CD395,CO395))</f>
        <v/>
      </c>
      <c r="CZ395" s="74" t="str">
        <f aca="false">IF(ISNUMBER(CY395), RANK(CY395,CY$11:CY$510), "")</f>
        <v/>
      </c>
      <c r="DA395" s="74" t="str">
        <f aca="false">IF(OR($BK395&lt;&gt;Constants!$B$12,ISBLANK($C395)),"",MAX(AM395,AU395,IF($CH395,BC395,0)))</f>
        <v/>
      </c>
      <c r="DB395" s="74" t="str">
        <f aca="false">IF(ISNUMBER(DA395), RANK(DA395,DA$11:DA$510,1), "")</f>
        <v/>
      </c>
      <c r="DC395" s="74" t="str">
        <f aca="false">IF(OR($BK395&lt;&gt;Constants!$B$12,ISBLANK($C395)),"",MAX(BV395,CF395,CQ395))</f>
        <v/>
      </c>
      <c r="DD395" s="74" t="str">
        <f aca="false">IF(ISNUMBER(DC395),RANK(DC395,DC$11:DC$510),"")</f>
        <v/>
      </c>
      <c r="DE395" s="77" t="str">
        <f aca="false">IFERROR(IF(OR($BK395&lt;&gt;Constants!$B$12, ISBLANK($C395)),"",LARGE(CS395:CU395,2)), 0)</f>
        <v/>
      </c>
      <c r="DF395" s="75" t="str">
        <f aca="false">IF(ISNUMBER(DE395), RANK(DE395,DE$11:DE$510), "")</f>
        <v/>
      </c>
      <c r="DG395" s="74" t="str">
        <f aca="false">IF(ISBLANK($C395),"",IF(BK395=Constants!$B$12,RANK($CX395, $CX$11:$CX$510, 1)+
SUMPRODUCT(--($CX$11:$CX$510=$CX395),--($CZ395&gt;$CZ$11:$CZ$510))+
SUMPRODUCT(--($CX$11:$CX$510=$CX395),--($CZ395=$CZ$11:$CZ$510),--($DB395&gt;$DB$11:$DB$510))+
SUMPRODUCT(--($CX$11:$CX$510=$CX395),--($CZ395=$CZ$11:$CZ$510),--($DB395=$DB$11:$DB$510), --($DD395&gt;$DD$11:$DD$510))+
SUMPRODUCT(--($CX$11:$CX$510=$CX395),--($CZ395=$CZ$11:$CZ$510),--($DB395=$DB$11:$DB$510), --($DD395=$DD$11:$DD$510), --($DF395&gt;$DF$11:$DF$510))
,BK395)
)</f>
        <v/>
      </c>
      <c r="DH395" s="74" t="str">
        <f aca="false">IF(ISBLANK(C395),"",IF(BK395&lt;&gt;Constants!$B$12, BK395, CX395-DG395))</f>
        <v/>
      </c>
      <c r="DI395" s="75"/>
      <c r="DJ395" s="78"/>
      <c r="DK395" s="79" t="str">
        <f aca="false">IF(ISBLANK($C395),"",IF($BK395=Constants!$B$13,$BM395,""))</f>
        <v/>
      </c>
      <c r="DL395" s="78" t="str">
        <f aca="false">IF(ISBLANK($C395),"",IF($BK395&lt;&gt;Constants!$B$12,"",IF(COUNT($CS395:$CU395)=0,"",MATCH($CV395,$CS395:$CU395,0))))</f>
        <v/>
      </c>
      <c r="DM395" s="80" t="str">
        <f aca="false">IF(ISNUMBER($DL395),CHOOSE($DL395,$BR395,$CB395,$CM395),"")</f>
        <v/>
      </c>
      <c r="DN395" s="80" t="str">
        <f aca="false">IF(ISNUMBER($DL395),CHOOSE($DL395,$BT395,$CD395,$CO395),"")</f>
        <v/>
      </c>
      <c r="DO395" s="80" t="str">
        <f aca="false">IF(ISNUMBER($DL395),CHOOSE($DL395,$BV395,$CF395,$CQ395),"")</f>
        <v/>
      </c>
      <c r="DP395" s="81" t="str">
        <f aca="false">IF(ISBLANK(C395),"",IF(BK395&lt;&gt;Constants!$B$12, BK395 ,CW395))</f>
        <v/>
      </c>
      <c r="DQ395" s="82" t="str">
        <f aca="false">IF(ISBLANK($C395),"",IF($BK395&lt;&gt;Constants!$B$12,$BK395,$BL395))</f>
        <v/>
      </c>
      <c r="DR395" s="82" t="str">
        <f aca="false">IF(ISBLANK(C395),"",DH395)</f>
        <v/>
      </c>
      <c r="DS395" s="82" t="str">
        <f aca="false">IF(ISBLANK(C395),"",DG395)</f>
        <v/>
      </c>
      <c r="DT395" s="83" t="str">
        <f aca="false">IF(ISBLANK(C395),
  "",
IF(DS395=Constants!$B$9,COUNTA($C$11:$C510)+2,IF(DS395=Constants!$B$10,COUNTA($C$11:$C510)+1,IF(DS395=Constants!$B$11,COUNTA($C$11:$C510),DS395))))</f>
        <v/>
      </c>
      <c r="DU395" s="3"/>
      <c r="DV395" s="84" t="n">
        <f aca="false">IF(OR(ISNUMBER(DS395),DS395="DQ",DS395="P",DS395="NS"),
    1,
    0
)</f>
        <v>0</v>
      </c>
      <c r="DW395" s="84" t="n">
        <v>385</v>
      </c>
      <c r="DX395" s="84" t="str">
        <f aca="false">IF(ISBLANK($C395),"",IF(ISNUMBER(DT395),DT395+ROW($B395)/1000,""))</f>
        <v/>
      </c>
      <c r="DY395" s="84" t="str">
        <f aca="false">IF(ISNUMBER(DX395), RANK(DX395,DX$11:DX$510,1), "")</f>
        <v/>
      </c>
      <c r="DZ395" s="84" t="str">
        <f aca="false">IF(ISBLANK($C395),
    "",
    $B395
)</f>
        <v/>
      </c>
      <c r="EA395" s="84" t="str">
        <f aca="false">IF(ISBLANK($C395),
    "",
    $C395
)</f>
        <v/>
      </c>
      <c r="EB395" s="84" t="str">
        <f aca="false">IF(ISBLANK($C395),
    "",
    $D395
)</f>
        <v/>
      </c>
      <c r="EC395" s="84" t="str">
        <f aca="false">IF(ISBLANK($C395),"",$DQ395)</f>
        <v/>
      </c>
      <c r="ED395" s="86" t="str">
        <f aca="false">DP395</f>
        <v/>
      </c>
      <c r="EE395" s="84" t="str">
        <f aca="false">IF(ISBLANK($C395),
    "",
    DS395
)</f>
        <v/>
      </c>
      <c r="EF395" s="87" t="str">
        <f aca="false">IF(DW395&gt;DV$10,
    "",
    VLOOKUP(DW395,DY$11:EE893,7,FALSE())
)</f>
        <v/>
      </c>
      <c r="EG395" s="88" t="str">
        <f aca="false">IF(DW395&gt;DV$10,
    "",
    VLOOKUP(DW395,DY$11:EE893,2,FALSE())
)</f>
        <v/>
      </c>
      <c r="EH395" s="88" t="str">
        <f aca="false">IF(DW395&gt;DV$10,
    "",
    VLOOKUP(DW395,DY$11:EE893,3,FALSE())
)</f>
        <v/>
      </c>
      <c r="EI395" s="88" t="str">
        <f aca="false">IF(DW395&gt;DV$10,
    "",
    VLOOKUP(DW395,DY$11:EE893,4,FALSE())
)</f>
        <v/>
      </c>
      <c r="EJ395" s="89" t="str">
        <f aca="false">IF(DW395&gt;DV$10,
    "",
    VLOOKUP(DW395,DY$11:EE893,6,FALSE())
)</f>
        <v/>
      </c>
      <c r="EK395" s="59"/>
    </row>
    <row r="396" customFormat="false" ht="15.75" hidden="false" customHeight="false" outlineLevel="0" collapsed="false">
      <c r="A396" s="3"/>
      <c r="B396" s="155"/>
      <c r="C396" s="156"/>
      <c r="D396" s="96"/>
      <c r="E396" s="157"/>
      <c r="F396" s="148"/>
      <c r="G396" s="148"/>
      <c r="H396" s="149"/>
      <c r="I396" s="150"/>
      <c r="J396" s="151"/>
      <c r="K396" s="151"/>
      <c r="L396" s="151"/>
      <c r="M396" s="151"/>
      <c r="N396" s="152"/>
      <c r="O396" s="103"/>
      <c r="P396" s="148"/>
      <c r="Q396" s="149"/>
      <c r="R396" s="150"/>
      <c r="S396" s="151"/>
      <c r="T396" s="151"/>
      <c r="U396" s="151"/>
      <c r="V396" s="151"/>
      <c r="W396" s="152"/>
      <c r="X396" s="103"/>
      <c r="Y396" s="148"/>
      <c r="Z396" s="149"/>
      <c r="AA396" s="150"/>
      <c r="AB396" s="151"/>
      <c r="AC396" s="151"/>
      <c r="AD396" s="151"/>
      <c r="AE396" s="151"/>
      <c r="AF396" s="152"/>
      <c r="AG396" s="104"/>
      <c r="AH396" s="150"/>
      <c r="AI396" s="73"/>
      <c r="AJ396" s="73" t="str">
        <f aca="false">IF(ISBLANK($C396),
  "",
IF(E396=Constants!$B$7,
  TRUE(),
IF(E396=Constants!$B$8,
  FALSE(),
  TRUE()
)))</f>
        <v/>
      </c>
      <c r="AK396" s="74" t="str">
        <f aca="false">IF(ISBLANK($C396),"",IF(F396=Constants!$B$8,FALSE(),TRUE()))</f>
        <v/>
      </c>
      <c r="AL396" s="74" t="str">
        <f aca="false">IF(ISBLANK($C396),"",COUNTA($G396:$O396)&gt;0)</f>
        <v/>
      </c>
      <c r="AM396" s="74" t="str">
        <f aca="false">IF(OR(ISBLANK($C396),$AL396&lt;&gt;TRUE()),"",IF(ISBLANK(G396),Constants!$B$27,MAX(0,G396)))</f>
        <v/>
      </c>
      <c r="AN396" s="74" t="str">
        <f aca="false">IF(OR(ISBLANK($C396),$AL396&lt;&gt;TRUE()),"",IF(ISBLANK(H396),Constants!$B$28,MAX(0,H396)))</f>
        <v/>
      </c>
      <c r="AO396" s="74" t="str">
        <f aca="false">IF(OR(ISBLANK($C396),$AL396&lt;&gt;TRUE()),"",IF(J396=Constants!$B$7,TRUE(),IF(J396=Constants!$B$8,FALSE(),TRUE())))</f>
        <v/>
      </c>
      <c r="AP396" s="74" t="str">
        <f aca="false">IF(OR(ISBLANK($C396),$AL396&lt;&gt;TRUE()),"",IF(I396=Constants!$B$7,TRUE(),IF(I396=Constants!$B$8,FALSE(),TRUE())))</f>
        <v/>
      </c>
      <c r="AQ396" s="74" t="str">
        <f aca="false">IF(OR(ISBLANK($C396),$AL396&lt;&gt;TRUE()),"",IF(K396=Constants!$B$33,TRUE(),IF(K396=Constants!$B$34,FALSE(),IF(AND(ISNUMBER(O396),OR(ISBLANK(N396),N396=0)),TRUE(),IF(AND(ISBLANK(O396),ISNUMBER(N396),N396&lt;&gt;0),FALSE(),"")))))</f>
        <v/>
      </c>
      <c r="AR396" s="74" t="str">
        <f aca="false">IF(OR(ISBLANK($C396),$AL396&lt;&gt;TRUE()),"",IF(ISBLANK(L396),Constants!$B$35,MAX(0,MIN(Constants!$B$31,L396))))</f>
        <v/>
      </c>
      <c r="AS396" s="74" t="str">
        <f aca="false">IF(OR(ISBLANK($C396),$AL396&lt;&gt;TRUE()),"",IF(ISBLANK(M396),Constants!$B$35,MAX(0,MIN(Constants!$B$32,M396))))</f>
        <v/>
      </c>
      <c r="AT396" s="74" t="str">
        <f aca="false">IF(ISBLANK($C396),"",COUNTA($P396:$X396)&gt;0)</f>
        <v/>
      </c>
      <c r="AU396" s="74" t="str">
        <f aca="false">IF(OR(ISBLANK($C396),$AT396&lt;&gt;TRUE()),"",IF(ISBLANK(P396),Constants!$B$27,MAX(0,P396)))</f>
        <v/>
      </c>
      <c r="AV396" s="74" t="str">
        <f aca="false">IF(OR(ISBLANK($C396),$AT396&lt;&gt;TRUE()),"",IF(ISBLANK(Q396),Constants!$B$28,MAX(0,Q396)))</f>
        <v/>
      </c>
      <c r="AW396" s="74" t="str">
        <f aca="false">IF(OR(ISBLANK($C396),$AT396&lt;&gt;TRUE()),"",IF(S396=Constants!$B$7,TRUE(),IF(S396=Constants!$B$8,FALSE(),TRUE())))</f>
        <v/>
      </c>
      <c r="AX396" s="74" t="str">
        <f aca="false">IF(OR(ISBLANK($C396),$AT396&lt;&gt;TRUE()),"",IF(R396=Constants!$B$7,TRUE(),IF(R396=Constants!$B$8,FALSE(),TRUE())))</f>
        <v/>
      </c>
      <c r="AY396" s="74" t="str">
        <f aca="false">IF(OR(ISBLANK($C396),$AT396&lt;&gt;TRUE()),"",IF(T396=Constants!$B$33,TRUE(),IF(T396=Constants!$B$34,FALSE(),IF(AND(ISNUMBER(X396),OR(ISBLANK(W396),W396=0)),TRUE(),IF(AND(ISBLANK(X396),ISNUMBER(W396),W396&lt;&gt;0),FALSE(),"")))))</f>
        <v/>
      </c>
      <c r="AZ396" s="74" t="str">
        <f aca="false">IF(OR(ISBLANK($C396),$AT396&lt;&gt;TRUE()),"",IF(ISBLANK(U396),Constants!$B$35,MAX(0,MIN(Constants!$B$31,U396))))</f>
        <v/>
      </c>
      <c r="BA396" s="74" t="str">
        <f aca="false">IF(OR(ISBLANK($C396),$AT396&lt;&gt;TRUE()),"",IF(ISBLANK(V396),Constants!$B$35,MAX(0,MIN(Constants!$B$32,V396))))</f>
        <v/>
      </c>
      <c r="BB396" s="74" t="str">
        <f aca="false">IF(ISBLANK($C396),"",COUNTA($Y396:$AG396)&gt;0)</f>
        <v/>
      </c>
      <c r="BC396" s="74" t="str">
        <f aca="false">IF(OR(ISBLANK($C396),$BB396&lt;&gt;TRUE()),"",IF(ISBLANK(Y396),Constants!$B$27,MAX(0,Y396)))</f>
        <v/>
      </c>
      <c r="BD396" s="74" t="str">
        <f aca="false">IF(OR(ISBLANK($C396),$BB396&lt;&gt;TRUE()),"",IF(ISBLANK(Z396),Constants!$B$28,MAX(0,Z396)))</f>
        <v/>
      </c>
      <c r="BE396" s="74" t="str">
        <f aca="false">IF(OR(ISBLANK($C396),$BB396&lt;&gt;TRUE()),"",IF(AB396=Constants!$B$7,TRUE(),IF(AB396=Constants!$B$8,FALSE(),TRUE())))</f>
        <v/>
      </c>
      <c r="BF396" s="74" t="str">
        <f aca="false">IF(OR(ISBLANK($C396),$BB396&lt;&gt;TRUE()),"",IF(AA396=Constants!$B$7,TRUE(),IF(AA396=Constants!$B$8,FALSE(),TRUE())))</f>
        <v/>
      </c>
      <c r="BG396" s="74" t="str">
        <f aca="false">IF(OR(ISBLANK($C396),$BB396&lt;&gt;TRUE()),"",IF(AC396=Constants!$B$33,TRUE(),IF(AC396=Constants!$B$34,FALSE(),IF(AND(ISNUMBER(AG396),OR(ISBLANK(AF396),AF396=0)),TRUE(),IF(AND(ISBLANK(AG396),ISNUMBER(AF396),AF396&lt;&gt;0),FALSE(),"")))))</f>
        <v/>
      </c>
      <c r="BH396" s="74" t="str">
        <f aca="false">IF(OR(ISBLANK($C396),$BB396&lt;&gt;TRUE()),"",IF(ISBLANK(AD396),Constants!$B$35,MAX(0,MIN(Constants!$B$31,AD396))))</f>
        <v/>
      </c>
      <c r="BI396" s="74" t="str">
        <f aca="false">IF(OR(ISBLANK($C396),$BB396&lt;&gt;TRUE()),"",IF(ISBLANK(AE396),Constants!$B$35,MAX(0,MIN(Constants!$B$32,AE396))))</f>
        <v/>
      </c>
      <c r="BJ396" s="75" t="str">
        <f aca="false">IF(ISBLANK($C396),
  "",
IF(AH396=Constants!$B$7,
  TRUE(),
IF(AH396=Constants!$B$8,
  FALSE(),
  FALSE()
)))</f>
        <v/>
      </c>
      <c r="BK396" s="74" t="str">
        <f aca="false">IF(ISBLANK($C396),"",IF($BJ396,Constants!$B$9,IF(COUNTA($E396:$AH396)=0,Constants!$B$10,IF(NOT($AK396),Constants!$B$11,IF(AND(NOT(ISNUMBER($BM396)),COUNTA($O396,$X396,$AG396)&gt;0),Constants!$B$13,Constants!$B$12)))))</f>
        <v/>
      </c>
      <c r="BL396" s="74" t="str">
        <f aca="false">IF(ISBLANK($C396),"",IF($BK396&lt;&gt;Constants!$B$12,$BK396,Constants!$B$4))</f>
        <v/>
      </c>
      <c r="BM396" s="73" t="str">
        <f aca="false">IF(OR(ISBLANK($D$8), NOT(ISNUMBER($D$8))), Constants!$B$17,$D$8)</f>
        <v>ERROR: Set Target Time in cell D8</v>
      </c>
      <c r="BN396" s="73" t="str">
        <f aca="false">IF(OR($BK396&lt;&gt;Constants!$B$12,$AL396&lt;&gt;TRUE()),"",IF(NOT($AO396),TRUE(),IF($AQ396="","",$AQ396)))</f>
        <v/>
      </c>
      <c r="BO396" s="74" t="b">
        <f aca="false">IF(BN396="",FALSE(),IF(NOT($AO396),TRUE(),IF($AQ396,ISNUMBER(O396),ISNUMBER(N396))))</f>
        <v>0</v>
      </c>
      <c r="BP396" s="76" t="str">
        <f aca="false">IF(BO396,IF($AJ396,1,Constants!$B$22)*POWER(Constants!$B$23,MAX($AM396,0))*POWER(Constants!$B$24,MAX($AN396,0)),"")</f>
        <v/>
      </c>
      <c r="BQ396" s="74" t="str">
        <f aca="false">IF(OR($BK396&lt;&gt;Constants!$B$12,NOT($BO396)),"",IF(NOT($AO396),0,Constants!$B$19*IF($AQ396,1,MAX(0,MIN(1,(Constants!$B$20-N396)/Constants!$B$20)))))</f>
        <v/>
      </c>
      <c r="BR396" s="74" t="str">
        <f aca="false">IF(BQ396="","",BQ396*IF($AP396,1,Constants!$B$25)*BP396)</f>
        <v/>
      </c>
      <c r="BS396" s="74" t="str">
        <f aca="false">IF(OR($BK396&lt;&gt;Constants!$B$12,NOT($BO396)),"",IF(NOT($AO396),0,IF(NOT($AQ396),0,MAX(0,Constants!$B$21*(1-ABS(O396-$BM396)/$BM396)))))</f>
        <v/>
      </c>
      <c r="BT396" s="74" t="str">
        <f aca="false">IF(BS396="","",BS396*BP396)</f>
        <v/>
      </c>
      <c r="BU396" s="74" t="str">
        <f aca="false">IF(OR($BK396&lt;&gt;Constants!$B$12,NOT($BO396)),"",IF(OR(NOT($AO396),NOT($AP396)),0,MIN(Constants!$B$18,(Constants!$B$29*$AR396+Constants!$B$30*$AS396)*IF($AQ396,1,MAX(0,MIN(1,(Constants!$B$20-N396)/Constants!$B$20))))))</f>
        <v/>
      </c>
      <c r="BV396" s="74" t="str">
        <f aca="false">IF(BU396="","",BU396*BP396)</f>
        <v/>
      </c>
      <c r="BW396" s="75" t="str">
        <f aca="false">IF(OR($BK396&lt;&gt;Constants!$B$12,NOT($BO396)),"",BR396+BT396+BV396)</f>
        <v/>
      </c>
      <c r="BX396" s="73" t="str">
        <f aca="false">IF(OR($BK396&lt;&gt;Constants!$B$12,$AT396&lt;&gt;TRUE()),"",IF(NOT($AW396),TRUE(),IF($AY396="","",$AY396)))</f>
        <v/>
      </c>
      <c r="BY396" s="74" t="b">
        <f aca="false">IF(BX396="",FALSE(),IF(NOT($AW396),TRUE(),IF($AY396,ISNUMBER(X396),ISNUMBER(W396))))</f>
        <v>0</v>
      </c>
      <c r="BZ396" s="76" t="str">
        <f aca="false">IF(BY396,IF($AJ396,1,Constants!$B$22)*POWER(Constants!$B$23,MAX($AU396,0))*POWER(Constants!$B$24,MAX($AV396,0)),"")</f>
        <v/>
      </c>
      <c r="CA396" s="74" t="str">
        <f aca="false">IF(OR($BK396&lt;&gt;Constants!$B$12,NOT($BY396)),"",IF(NOT($AW396),0,Constants!$B$19*IF($AY396,1,MAX(0,MIN(1,(Constants!$B$20-W396)/Constants!$B$20)))))</f>
        <v/>
      </c>
      <c r="CB396" s="74" t="str">
        <f aca="false">IF(CA396="","",CA396*IF($AX396,1,Constants!$B$25)*BZ396)</f>
        <v/>
      </c>
      <c r="CC396" s="74" t="str">
        <f aca="false">IF(OR($BK396&lt;&gt;Constants!$B$12,NOT($BY396)),"",IF(NOT($AW396),0,IF(NOT($AY396),0,MAX(0,Constants!$B$21*(1-ABS(X396-$BM396)/$BM396)))))</f>
        <v/>
      </c>
      <c r="CD396" s="74" t="str">
        <f aca="false">IF(CC396="","",CC396*BZ396)</f>
        <v/>
      </c>
      <c r="CE396" s="74" t="str">
        <f aca="false">IF(OR($BK396&lt;&gt;Constants!$B$12,NOT($BY396)),"",IF(OR(NOT($AW396),NOT($AX396)),0,MIN(Constants!$B$18,(Constants!$B$29*$AZ396+Constants!$B$30*$BA396)*IF($AY396,1,MAX(0,MIN(1,(Constants!$B$20-W396)/Constants!$B$20))))))</f>
        <v/>
      </c>
      <c r="CF396" s="74" t="str">
        <f aca="false">IF(CE396="","",CE396*BZ396)</f>
        <v/>
      </c>
      <c r="CG396" s="75" t="str">
        <f aca="false">IF(OR($BK396&lt;&gt;Constants!$B$12,NOT($BY396)),"",CB396+CD396+CF396)</f>
        <v/>
      </c>
      <c r="CH396" s="73" t="b">
        <f aca="false">IF(OR(BN396="",BX396=""),TRUE(),BN396&lt;&gt;BX396)</f>
        <v>1</v>
      </c>
      <c r="CI396" s="74" t="str">
        <f aca="false">IF(OR($BK396&lt;&gt;Constants!$B$12,$BB396&lt;&gt;TRUE(),NOT($CH396)),"",IF(NOT($BE396),TRUE(),IF($BG396="","",$BG396)))</f>
        <v/>
      </c>
      <c r="CJ396" s="74" t="b">
        <f aca="false">IF(CI396="",FALSE(),IF(NOT($BE396),TRUE(),IF($BG396,ISNUMBER(AG396),ISNUMBER(AF396))))</f>
        <v>0</v>
      </c>
      <c r="CK396" s="76" t="str">
        <f aca="false">IF(CJ396,IF($AJ396,1,Constants!$B$22)*POWER(Constants!$B$23,MAX($BC396,0))*POWER(Constants!$B$24,MAX($BD396,0)),"")</f>
        <v/>
      </c>
      <c r="CL396" s="74" t="str">
        <f aca="false">IF(OR($BK396&lt;&gt;Constants!$B$12,NOT($CJ396)),"",IF(NOT($BE396),0,Constants!$B$19*IF($BG396,1,MAX(0,MIN(1,(Constants!$B$20-AF396)/Constants!$B$20)))))</f>
        <v/>
      </c>
      <c r="CM396" s="74" t="str">
        <f aca="false">IF(CL396="","",CL396*IF($BF396,1,Constants!$B$25)*CK396)</f>
        <v/>
      </c>
      <c r="CN396" s="74" t="str">
        <f aca="false">IF(OR($BK396&lt;&gt;Constants!$B$12,NOT($CJ396)),"",IF(NOT($BE396),0,IF(NOT($BG396),0,MAX(0,Constants!$B$21*(1-ABS(AG396-$BM396)/$BM396)))))</f>
        <v/>
      </c>
      <c r="CO396" s="74" t="str">
        <f aca="false">IF(CN396="","",CN396*CK396)</f>
        <v/>
      </c>
      <c r="CP396" s="74" t="str">
        <f aca="false">IF(OR($BK396&lt;&gt;Constants!$B$12,NOT($CJ396)),"",IF(OR(NOT($BE396),NOT($BF396)),0,MIN(Constants!$B$18,(Constants!$B$29*$BH396+Constants!$B$30*$BI396)*IF($BG396,1,MAX(0,MIN(1,(Constants!$B$20-AF396)/Constants!$B$20))))))</f>
        <v/>
      </c>
      <c r="CQ396" s="74" t="str">
        <f aca="false">IF(CP396="","",CP396*CK396)</f>
        <v/>
      </c>
      <c r="CR396" s="75" t="str">
        <f aca="false">IF(OR($BK396&lt;&gt;Constants!$B$12,NOT($CJ396)),"",CM396+CO396+CQ396)</f>
        <v/>
      </c>
      <c r="CS396" s="73" t="str">
        <f aca="false">IF(OR($BK396&lt;&gt;Constants!$B$12,ISBLANK($C396)),"",BW396)</f>
        <v/>
      </c>
      <c r="CT396" s="74" t="str">
        <f aca="false">IF(OR($BK396&lt;&gt;Constants!$B$12,ISBLANK($C396)),"",CG396)</f>
        <v/>
      </c>
      <c r="CU396" s="75" t="str">
        <f aca="false">IF(OR($BK396&lt;&gt;Constants!$B$12,ISBLANK($C396)),"",CR396)</f>
        <v/>
      </c>
      <c r="CV396" s="74" t="str">
        <f aca="false">IF(OR($BK396&lt;&gt;Constants!$B$12,ISBLANK($C396)),"",IF(COUNT(CS396:CU396)=0,0,MAX(CS396:CU396)))</f>
        <v/>
      </c>
      <c r="CW396" s="74" t="str">
        <f aca="false">IF($BK396&lt;&gt;Constants!$B$12,"",CV396)</f>
        <v/>
      </c>
      <c r="CX396" s="74" t="str">
        <f aca="false">IF(ISNUMBER(CW396), RANK(CW396,$CW$11:$CW$510), "")</f>
        <v/>
      </c>
      <c r="CY396" s="73" t="str">
        <f aca="false">IF(OR($BK396&lt;&gt;Constants!$B$12,ISBLANK($C396)),"",MAX(BT396,CD396,CO396))</f>
        <v/>
      </c>
      <c r="CZ396" s="74" t="str">
        <f aca="false">IF(ISNUMBER(CY396), RANK(CY396,CY$11:CY$510), "")</f>
        <v/>
      </c>
      <c r="DA396" s="74" t="str">
        <f aca="false">IF(OR($BK396&lt;&gt;Constants!$B$12,ISBLANK($C396)),"",MAX(AM396,AU396,IF($CH396,BC396,0)))</f>
        <v/>
      </c>
      <c r="DB396" s="74" t="str">
        <f aca="false">IF(ISNUMBER(DA396), RANK(DA396,DA$11:DA$510,1), "")</f>
        <v/>
      </c>
      <c r="DC396" s="74" t="str">
        <f aca="false">IF(OR($BK396&lt;&gt;Constants!$B$12,ISBLANK($C396)),"",MAX(BV396,CF396,CQ396))</f>
        <v/>
      </c>
      <c r="DD396" s="74" t="str">
        <f aca="false">IF(ISNUMBER(DC396),RANK(DC396,DC$11:DC$510),"")</f>
        <v/>
      </c>
      <c r="DE396" s="77" t="str">
        <f aca="false">IFERROR(IF(OR($BK396&lt;&gt;Constants!$B$12, ISBLANK($C396)),"",LARGE(CS396:CU396,2)), 0)</f>
        <v/>
      </c>
      <c r="DF396" s="75" t="str">
        <f aca="false">IF(ISNUMBER(DE396), RANK(DE396,DE$11:DE$510), "")</f>
        <v/>
      </c>
      <c r="DG396" s="74" t="str">
        <f aca="false">IF(ISBLANK($C396),"",IF(BK396=Constants!$B$12,RANK($CX396, $CX$11:$CX$510, 1)+
SUMPRODUCT(--($CX$11:$CX$510=$CX396),--($CZ396&gt;$CZ$11:$CZ$510))+
SUMPRODUCT(--($CX$11:$CX$510=$CX396),--($CZ396=$CZ$11:$CZ$510),--($DB396&gt;$DB$11:$DB$510))+
SUMPRODUCT(--($CX$11:$CX$510=$CX396),--($CZ396=$CZ$11:$CZ$510),--($DB396=$DB$11:$DB$510), --($DD396&gt;$DD$11:$DD$510))+
SUMPRODUCT(--($CX$11:$CX$510=$CX396),--($CZ396=$CZ$11:$CZ$510),--($DB396=$DB$11:$DB$510), --($DD396=$DD$11:$DD$510), --($DF396&gt;$DF$11:$DF$510))
,BK396)
)</f>
        <v/>
      </c>
      <c r="DH396" s="74" t="str">
        <f aca="false">IF(ISBLANK(C396),"",IF(BK396&lt;&gt;Constants!$B$12, BK396, CX396-DG396))</f>
        <v/>
      </c>
      <c r="DI396" s="75"/>
      <c r="DJ396" s="78"/>
      <c r="DK396" s="79" t="str">
        <f aca="false">IF(ISBLANK($C396),"",IF($BK396=Constants!$B$13,$BM396,""))</f>
        <v/>
      </c>
      <c r="DL396" s="78" t="str">
        <f aca="false">IF(ISBLANK($C396),"",IF($BK396&lt;&gt;Constants!$B$12,"",IF(COUNT($CS396:$CU396)=0,"",MATCH($CV396,$CS396:$CU396,0))))</f>
        <v/>
      </c>
      <c r="DM396" s="80" t="str">
        <f aca="false">IF(ISNUMBER($DL396),CHOOSE($DL396,$BR396,$CB396,$CM396),"")</f>
        <v/>
      </c>
      <c r="DN396" s="80" t="str">
        <f aca="false">IF(ISNUMBER($DL396),CHOOSE($DL396,$BT396,$CD396,$CO396),"")</f>
        <v/>
      </c>
      <c r="DO396" s="80" t="str">
        <f aca="false">IF(ISNUMBER($DL396),CHOOSE($DL396,$BV396,$CF396,$CQ396),"")</f>
        <v/>
      </c>
      <c r="DP396" s="81" t="str">
        <f aca="false">IF(ISBLANK(C396),"",IF(BK396&lt;&gt;Constants!$B$12, BK396 ,CW396))</f>
        <v/>
      </c>
      <c r="DQ396" s="82" t="str">
        <f aca="false">IF(ISBLANK($C396),"",IF($BK396&lt;&gt;Constants!$B$12,$BK396,$BL396))</f>
        <v/>
      </c>
      <c r="DR396" s="82" t="str">
        <f aca="false">IF(ISBLANK(C396),"",DH396)</f>
        <v/>
      </c>
      <c r="DS396" s="82" t="str">
        <f aca="false">IF(ISBLANK(C396),"",DG396)</f>
        <v/>
      </c>
      <c r="DT396" s="83" t="str">
        <f aca="false">IF(ISBLANK(C396),
  "",
IF(DS396=Constants!$B$9,COUNTA($C$11:$C510)+2,IF(DS396=Constants!$B$10,COUNTA($C$11:$C510)+1,IF(DS396=Constants!$B$11,COUNTA($C$11:$C510),DS396))))</f>
        <v/>
      </c>
      <c r="DU396" s="3"/>
      <c r="DV396" s="84" t="n">
        <f aca="false">IF(OR(ISNUMBER(DS396),DS396="DQ",DS396="P",DS396="NS"),
    1,
    0
)</f>
        <v>0</v>
      </c>
      <c r="DW396" s="84" t="n">
        <v>386</v>
      </c>
      <c r="DX396" s="84" t="str">
        <f aca="false">IF(ISBLANK($C396),"",IF(ISNUMBER(DT396),DT396+ROW($B396)/1000,""))</f>
        <v/>
      </c>
      <c r="DY396" s="84" t="str">
        <f aca="false">IF(ISNUMBER(DX396), RANK(DX396,DX$11:DX$510,1), "")</f>
        <v/>
      </c>
      <c r="DZ396" s="84" t="str">
        <f aca="false">IF(ISBLANK($C396),
    "",
    $B396
)</f>
        <v/>
      </c>
      <c r="EA396" s="84" t="str">
        <f aca="false">IF(ISBLANK($C396),
    "",
    $C396
)</f>
        <v/>
      </c>
      <c r="EB396" s="84" t="str">
        <f aca="false">IF(ISBLANK($C396),
    "",
    $D396
)</f>
        <v/>
      </c>
      <c r="EC396" s="84" t="str">
        <f aca="false">IF(ISBLANK($C396),"",$DQ396)</f>
        <v/>
      </c>
      <c r="ED396" s="86" t="str">
        <f aca="false">DP396</f>
        <v/>
      </c>
      <c r="EE396" s="84" t="str">
        <f aca="false">IF(ISBLANK($C396),
    "",
    DS396
)</f>
        <v/>
      </c>
      <c r="EF396" s="87" t="str">
        <f aca="false">IF(DW396&gt;DV$10,
    "",
    VLOOKUP(DW396,DY$11:EE894,7,FALSE())
)</f>
        <v/>
      </c>
      <c r="EG396" s="88" t="str">
        <f aca="false">IF(DW396&gt;DV$10,
    "",
    VLOOKUP(DW396,DY$11:EE894,2,FALSE())
)</f>
        <v/>
      </c>
      <c r="EH396" s="88" t="str">
        <f aca="false">IF(DW396&gt;DV$10,
    "",
    VLOOKUP(DW396,DY$11:EE894,3,FALSE())
)</f>
        <v/>
      </c>
      <c r="EI396" s="88" t="str">
        <f aca="false">IF(DW396&gt;DV$10,
    "",
    VLOOKUP(DW396,DY$11:EE894,4,FALSE())
)</f>
        <v/>
      </c>
      <c r="EJ396" s="89" t="str">
        <f aca="false">IF(DW396&gt;DV$10,
    "",
    VLOOKUP(DW396,DY$11:EE894,6,FALSE())
)</f>
        <v/>
      </c>
      <c r="EK396" s="59"/>
    </row>
    <row r="397" customFormat="false" ht="15.75" hidden="false" customHeight="false" outlineLevel="0" collapsed="false">
      <c r="A397" s="3"/>
      <c r="B397" s="155"/>
      <c r="C397" s="156"/>
      <c r="D397" s="96"/>
      <c r="E397" s="157"/>
      <c r="F397" s="148"/>
      <c r="G397" s="148"/>
      <c r="H397" s="149"/>
      <c r="I397" s="150"/>
      <c r="J397" s="151"/>
      <c r="K397" s="151"/>
      <c r="L397" s="151"/>
      <c r="M397" s="151"/>
      <c r="N397" s="152"/>
      <c r="O397" s="103"/>
      <c r="P397" s="148"/>
      <c r="Q397" s="149"/>
      <c r="R397" s="150"/>
      <c r="S397" s="151"/>
      <c r="T397" s="151"/>
      <c r="U397" s="151"/>
      <c r="V397" s="151"/>
      <c r="W397" s="152"/>
      <c r="X397" s="103"/>
      <c r="Y397" s="148"/>
      <c r="Z397" s="149"/>
      <c r="AA397" s="150"/>
      <c r="AB397" s="151"/>
      <c r="AC397" s="151"/>
      <c r="AD397" s="151"/>
      <c r="AE397" s="151"/>
      <c r="AF397" s="152"/>
      <c r="AG397" s="104"/>
      <c r="AH397" s="150"/>
      <c r="AI397" s="73"/>
      <c r="AJ397" s="73" t="str">
        <f aca="false">IF(ISBLANK($C397),
  "",
IF(E397=Constants!$B$7,
  TRUE(),
IF(E397=Constants!$B$8,
  FALSE(),
  TRUE()
)))</f>
        <v/>
      </c>
      <c r="AK397" s="74" t="str">
        <f aca="false">IF(ISBLANK($C397),"",IF(F397=Constants!$B$8,FALSE(),TRUE()))</f>
        <v/>
      </c>
      <c r="AL397" s="74" t="str">
        <f aca="false">IF(ISBLANK($C397),"",COUNTA($G397:$O397)&gt;0)</f>
        <v/>
      </c>
      <c r="AM397" s="74" t="str">
        <f aca="false">IF(OR(ISBLANK($C397),$AL397&lt;&gt;TRUE()),"",IF(ISBLANK(G397),Constants!$B$27,MAX(0,G397)))</f>
        <v/>
      </c>
      <c r="AN397" s="74" t="str">
        <f aca="false">IF(OR(ISBLANK($C397),$AL397&lt;&gt;TRUE()),"",IF(ISBLANK(H397),Constants!$B$28,MAX(0,H397)))</f>
        <v/>
      </c>
      <c r="AO397" s="74" t="str">
        <f aca="false">IF(OR(ISBLANK($C397),$AL397&lt;&gt;TRUE()),"",IF(J397=Constants!$B$7,TRUE(),IF(J397=Constants!$B$8,FALSE(),TRUE())))</f>
        <v/>
      </c>
      <c r="AP397" s="74" t="str">
        <f aca="false">IF(OR(ISBLANK($C397),$AL397&lt;&gt;TRUE()),"",IF(I397=Constants!$B$7,TRUE(),IF(I397=Constants!$B$8,FALSE(),TRUE())))</f>
        <v/>
      </c>
      <c r="AQ397" s="74" t="str">
        <f aca="false">IF(OR(ISBLANK($C397),$AL397&lt;&gt;TRUE()),"",IF(K397=Constants!$B$33,TRUE(),IF(K397=Constants!$B$34,FALSE(),IF(AND(ISNUMBER(O397),OR(ISBLANK(N397),N397=0)),TRUE(),IF(AND(ISBLANK(O397),ISNUMBER(N397),N397&lt;&gt;0),FALSE(),"")))))</f>
        <v/>
      </c>
      <c r="AR397" s="74" t="str">
        <f aca="false">IF(OR(ISBLANK($C397),$AL397&lt;&gt;TRUE()),"",IF(ISBLANK(L397),Constants!$B$35,MAX(0,MIN(Constants!$B$31,L397))))</f>
        <v/>
      </c>
      <c r="AS397" s="74" t="str">
        <f aca="false">IF(OR(ISBLANK($C397),$AL397&lt;&gt;TRUE()),"",IF(ISBLANK(M397),Constants!$B$35,MAX(0,MIN(Constants!$B$32,M397))))</f>
        <v/>
      </c>
      <c r="AT397" s="74" t="str">
        <f aca="false">IF(ISBLANK($C397),"",COUNTA($P397:$X397)&gt;0)</f>
        <v/>
      </c>
      <c r="AU397" s="74" t="str">
        <f aca="false">IF(OR(ISBLANK($C397),$AT397&lt;&gt;TRUE()),"",IF(ISBLANK(P397),Constants!$B$27,MAX(0,P397)))</f>
        <v/>
      </c>
      <c r="AV397" s="74" t="str">
        <f aca="false">IF(OR(ISBLANK($C397),$AT397&lt;&gt;TRUE()),"",IF(ISBLANK(Q397),Constants!$B$28,MAX(0,Q397)))</f>
        <v/>
      </c>
      <c r="AW397" s="74" t="str">
        <f aca="false">IF(OR(ISBLANK($C397),$AT397&lt;&gt;TRUE()),"",IF(S397=Constants!$B$7,TRUE(),IF(S397=Constants!$B$8,FALSE(),TRUE())))</f>
        <v/>
      </c>
      <c r="AX397" s="74" t="str">
        <f aca="false">IF(OR(ISBLANK($C397),$AT397&lt;&gt;TRUE()),"",IF(R397=Constants!$B$7,TRUE(),IF(R397=Constants!$B$8,FALSE(),TRUE())))</f>
        <v/>
      </c>
      <c r="AY397" s="74" t="str">
        <f aca="false">IF(OR(ISBLANK($C397),$AT397&lt;&gt;TRUE()),"",IF(T397=Constants!$B$33,TRUE(),IF(T397=Constants!$B$34,FALSE(),IF(AND(ISNUMBER(X397),OR(ISBLANK(W397),W397=0)),TRUE(),IF(AND(ISBLANK(X397),ISNUMBER(W397),W397&lt;&gt;0),FALSE(),"")))))</f>
        <v/>
      </c>
      <c r="AZ397" s="74" t="str">
        <f aca="false">IF(OR(ISBLANK($C397),$AT397&lt;&gt;TRUE()),"",IF(ISBLANK(U397),Constants!$B$35,MAX(0,MIN(Constants!$B$31,U397))))</f>
        <v/>
      </c>
      <c r="BA397" s="74" t="str">
        <f aca="false">IF(OR(ISBLANK($C397),$AT397&lt;&gt;TRUE()),"",IF(ISBLANK(V397),Constants!$B$35,MAX(0,MIN(Constants!$B$32,V397))))</f>
        <v/>
      </c>
      <c r="BB397" s="74" t="str">
        <f aca="false">IF(ISBLANK($C397),"",COUNTA($Y397:$AG397)&gt;0)</f>
        <v/>
      </c>
      <c r="BC397" s="74" t="str">
        <f aca="false">IF(OR(ISBLANK($C397),$BB397&lt;&gt;TRUE()),"",IF(ISBLANK(Y397),Constants!$B$27,MAX(0,Y397)))</f>
        <v/>
      </c>
      <c r="BD397" s="74" t="str">
        <f aca="false">IF(OR(ISBLANK($C397),$BB397&lt;&gt;TRUE()),"",IF(ISBLANK(Z397),Constants!$B$28,MAX(0,Z397)))</f>
        <v/>
      </c>
      <c r="BE397" s="74" t="str">
        <f aca="false">IF(OR(ISBLANK($C397),$BB397&lt;&gt;TRUE()),"",IF(AB397=Constants!$B$7,TRUE(),IF(AB397=Constants!$B$8,FALSE(),TRUE())))</f>
        <v/>
      </c>
      <c r="BF397" s="74" t="str">
        <f aca="false">IF(OR(ISBLANK($C397),$BB397&lt;&gt;TRUE()),"",IF(AA397=Constants!$B$7,TRUE(),IF(AA397=Constants!$B$8,FALSE(),TRUE())))</f>
        <v/>
      </c>
      <c r="BG397" s="74" t="str">
        <f aca="false">IF(OR(ISBLANK($C397),$BB397&lt;&gt;TRUE()),"",IF(AC397=Constants!$B$33,TRUE(),IF(AC397=Constants!$B$34,FALSE(),IF(AND(ISNUMBER(AG397),OR(ISBLANK(AF397),AF397=0)),TRUE(),IF(AND(ISBLANK(AG397),ISNUMBER(AF397),AF397&lt;&gt;0),FALSE(),"")))))</f>
        <v/>
      </c>
      <c r="BH397" s="74" t="str">
        <f aca="false">IF(OR(ISBLANK($C397),$BB397&lt;&gt;TRUE()),"",IF(ISBLANK(AD397),Constants!$B$35,MAX(0,MIN(Constants!$B$31,AD397))))</f>
        <v/>
      </c>
      <c r="BI397" s="74" t="str">
        <f aca="false">IF(OR(ISBLANK($C397),$BB397&lt;&gt;TRUE()),"",IF(ISBLANK(AE397),Constants!$B$35,MAX(0,MIN(Constants!$B$32,AE397))))</f>
        <v/>
      </c>
      <c r="BJ397" s="75" t="str">
        <f aca="false">IF(ISBLANK($C397),
  "",
IF(AH397=Constants!$B$7,
  TRUE(),
IF(AH397=Constants!$B$8,
  FALSE(),
  FALSE()
)))</f>
        <v/>
      </c>
      <c r="BK397" s="74" t="str">
        <f aca="false">IF(ISBLANK($C397),"",IF($BJ397,Constants!$B$9,IF(COUNTA($E397:$AH397)=0,Constants!$B$10,IF(NOT($AK397),Constants!$B$11,IF(AND(NOT(ISNUMBER($BM397)),COUNTA($O397,$X397,$AG397)&gt;0),Constants!$B$13,Constants!$B$12)))))</f>
        <v/>
      </c>
      <c r="BL397" s="74" t="str">
        <f aca="false">IF(ISBLANK($C397),"",IF($BK397&lt;&gt;Constants!$B$12,$BK397,Constants!$B$4))</f>
        <v/>
      </c>
      <c r="BM397" s="73" t="str">
        <f aca="false">IF(OR(ISBLANK($D$8), NOT(ISNUMBER($D$8))), Constants!$B$17,$D$8)</f>
        <v>ERROR: Set Target Time in cell D8</v>
      </c>
      <c r="BN397" s="73" t="str">
        <f aca="false">IF(OR($BK397&lt;&gt;Constants!$B$12,$AL397&lt;&gt;TRUE()),"",IF(NOT($AO397),TRUE(),IF($AQ397="","",$AQ397)))</f>
        <v/>
      </c>
      <c r="BO397" s="74" t="b">
        <f aca="false">IF(BN397="",FALSE(),IF(NOT($AO397),TRUE(),IF($AQ397,ISNUMBER(O397),ISNUMBER(N397))))</f>
        <v>0</v>
      </c>
      <c r="BP397" s="76" t="str">
        <f aca="false">IF(BO397,IF($AJ397,1,Constants!$B$22)*POWER(Constants!$B$23,MAX($AM397,0))*POWER(Constants!$B$24,MAX($AN397,0)),"")</f>
        <v/>
      </c>
      <c r="BQ397" s="74" t="str">
        <f aca="false">IF(OR($BK397&lt;&gt;Constants!$B$12,NOT($BO397)),"",IF(NOT($AO397),0,Constants!$B$19*IF($AQ397,1,MAX(0,MIN(1,(Constants!$B$20-N397)/Constants!$B$20)))))</f>
        <v/>
      </c>
      <c r="BR397" s="74" t="str">
        <f aca="false">IF(BQ397="","",BQ397*IF($AP397,1,Constants!$B$25)*BP397)</f>
        <v/>
      </c>
      <c r="BS397" s="74" t="str">
        <f aca="false">IF(OR($BK397&lt;&gt;Constants!$B$12,NOT($BO397)),"",IF(NOT($AO397),0,IF(NOT($AQ397),0,MAX(0,Constants!$B$21*(1-ABS(O397-$BM397)/$BM397)))))</f>
        <v/>
      </c>
      <c r="BT397" s="74" t="str">
        <f aca="false">IF(BS397="","",BS397*BP397)</f>
        <v/>
      </c>
      <c r="BU397" s="74" t="str">
        <f aca="false">IF(OR($BK397&lt;&gt;Constants!$B$12,NOT($BO397)),"",IF(OR(NOT($AO397),NOT($AP397)),0,MIN(Constants!$B$18,(Constants!$B$29*$AR397+Constants!$B$30*$AS397)*IF($AQ397,1,MAX(0,MIN(1,(Constants!$B$20-N397)/Constants!$B$20))))))</f>
        <v/>
      </c>
      <c r="BV397" s="74" t="str">
        <f aca="false">IF(BU397="","",BU397*BP397)</f>
        <v/>
      </c>
      <c r="BW397" s="75" t="str">
        <f aca="false">IF(OR($BK397&lt;&gt;Constants!$B$12,NOT($BO397)),"",BR397+BT397+BV397)</f>
        <v/>
      </c>
      <c r="BX397" s="73" t="str">
        <f aca="false">IF(OR($BK397&lt;&gt;Constants!$B$12,$AT397&lt;&gt;TRUE()),"",IF(NOT($AW397),TRUE(),IF($AY397="","",$AY397)))</f>
        <v/>
      </c>
      <c r="BY397" s="74" t="b">
        <f aca="false">IF(BX397="",FALSE(),IF(NOT($AW397),TRUE(),IF($AY397,ISNUMBER(X397),ISNUMBER(W397))))</f>
        <v>0</v>
      </c>
      <c r="BZ397" s="76" t="str">
        <f aca="false">IF(BY397,IF($AJ397,1,Constants!$B$22)*POWER(Constants!$B$23,MAX($AU397,0))*POWER(Constants!$B$24,MAX($AV397,0)),"")</f>
        <v/>
      </c>
      <c r="CA397" s="74" t="str">
        <f aca="false">IF(OR($BK397&lt;&gt;Constants!$B$12,NOT($BY397)),"",IF(NOT($AW397),0,Constants!$B$19*IF($AY397,1,MAX(0,MIN(1,(Constants!$B$20-W397)/Constants!$B$20)))))</f>
        <v/>
      </c>
      <c r="CB397" s="74" t="str">
        <f aca="false">IF(CA397="","",CA397*IF($AX397,1,Constants!$B$25)*BZ397)</f>
        <v/>
      </c>
      <c r="CC397" s="74" t="str">
        <f aca="false">IF(OR($BK397&lt;&gt;Constants!$B$12,NOT($BY397)),"",IF(NOT($AW397),0,IF(NOT($AY397),0,MAX(0,Constants!$B$21*(1-ABS(X397-$BM397)/$BM397)))))</f>
        <v/>
      </c>
      <c r="CD397" s="74" t="str">
        <f aca="false">IF(CC397="","",CC397*BZ397)</f>
        <v/>
      </c>
      <c r="CE397" s="74" t="str">
        <f aca="false">IF(OR($BK397&lt;&gt;Constants!$B$12,NOT($BY397)),"",IF(OR(NOT($AW397),NOT($AX397)),0,MIN(Constants!$B$18,(Constants!$B$29*$AZ397+Constants!$B$30*$BA397)*IF($AY397,1,MAX(0,MIN(1,(Constants!$B$20-W397)/Constants!$B$20))))))</f>
        <v/>
      </c>
      <c r="CF397" s="74" t="str">
        <f aca="false">IF(CE397="","",CE397*BZ397)</f>
        <v/>
      </c>
      <c r="CG397" s="75" t="str">
        <f aca="false">IF(OR($BK397&lt;&gt;Constants!$B$12,NOT($BY397)),"",CB397+CD397+CF397)</f>
        <v/>
      </c>
      <c r="CH397" s="73" t="b">
        <f aca="false">IF(OR(BN397="",BX397=""),TRUE(),BN397&lt;&gt;BX397)</f>
        <v>1</v>
      </c>
      <c r="CI397" s="74" t="str">
        <f aca="false">IF(OR($BK397&lt;&gt;Constants!$B$12,$BB397&lt;&gt;TRUE(),NOT($CH397)),"",IF(NOT($BE397),TRUE(),IF($BG397="","",$BG397)))</f>
        <v/>
      </c>
      <c r="CJ397" s="74" t="b">
        <f aca="false">IF(CI397="",FALSE(),IF(NOT($BE397),TRUE(),IF($BG397,ISNUMBER(AG397),ISNUMBER(AF397))))</f>
        <v>0</v>
      </c>
      <c r="CK397" s="76" t="str">
        <f aca="false">IF(CJ397,IF($AJ397,1,Constants!$B$22)*POWER(Constants!$B$23,MAX($BC397,0))*POWER(Constants!$B$24,MAX($BD397,0)),"")</f>
        <v/>
      </c>
      <c r="CL397" s="74" t="str">
        <f aca="false">IF(OR($BK397&lt;&gt;Constants!$B$12,NOT($CJ397)),"",IF(NOT($BE397),0,Constants!$B$19*IF($BG397,1,MAX(0,MIN(1,(Constants!$B$20-AF397)/Constants!$B$20)))))</f>
        <v/>
      </c>
      <c r="CM397" s="74" t="str">
        <f aca="false">IF(CL397="","",CL397*IF($BF397,1,Constants!$B$25)*CK397)</f>
        <v/>
      </c>
      <c r="CN397" s="74" t="str">
        <f aca="false">IF(OR($BK397&lt;&gt;Constants!$B$12,NOT($CJ397)),"",IF(NOT($BE397),0,IF(NOT($BG397),0,MAX(0,Constants!$B$21*(1-ABS(AG397-$BM397)/$BM397)))))</f>
        <v/>
      </c>
      <c r="CO397" s="74" t="str">
        <f aca="false">IF(CN397="","",CN397*CK397)</f>
        <v/>
      </c>
      <c r="CP397" s="74" t="str">
        <f aca="false">IF(OR($BK397&lt;&gt;Constants!$B$12,NOT($CJ397)),"",IF(OR(NOT($BE397),NOT($BF397)),0,MIN(Constants!$B$18,(Constants!$B$29*$BH397+Constants!$B$30*$BI397)*IF($BG397,1,MAX(0,MIN(1,(Constants!$B$20-AF397)/Constants!$B$20))))))</f>
        <v/>
      </c>
      <c r="CQ397" s="74" t="str">
        <f aca="false">IF(CP397="","",CP397*CK397)</f>
        <v/>
      </c>
      <c r="CR397" s="75" t="str">
        <f aca="false">IF(OR($BK397&lt;&gt;Constants!$B$12,NOT($CJ397)),"",CM397+CO397+CQ397)</f>
        <v/>
      </c>
      <c r="CS397" s="73" t="str">
        <f aca="false">IF(OR($BK397&lt;&gt;Constants!$B$12,ISBLANK($C397)),"",BW397)</f>
        <v/>
      </c>
      <c r="CT397" s="74" t="str">
        <f aca="false">IF(OR($BK397&lt;&gt;Constants!$B$12,ISBLANK($C397)),"",CG397)</f>
        <v/>
      </c>
      <c r="CU397" s="75" t="str">
        <f aca="false">IF(OR($BK397&lt;&gt;Constants!$B$12,ISBLANK($C397)),"",CR397)</f>
        <v/>
      </c>
      <c r="CV397" s="74" t="str">
        <f aca="false">IF(OR($BK397&lt;&gt;Constants!$B$12,ISBLANK($C397)),"",IF(COUNT(CS397:CU397)=0,0,MAX(CS397:CU397)))</f>
        <v/>
      </c>
      <c r="CW397" s="74" t="str">
        <f aca="false">IF($BK397&lt;&gt;Constants!$B$12,"",CV397)</f>
        <v/>
      </c>
      <c r="CX397" s="74" t="str">
        <f aca="false">IF(ISNUMBER(CW397), RANK(CW397,$CW$11:$CW$510), "")</f>
        <v/>
      </c>
      <c r="CY397" s="73" t="str">
        <f aca="false">IF(OR($BK397&lt;&gt;Constants!$B$12,ISBLANK($C397)),"",MAX(BT397,CD397,CO397))</f>
        <v/>
      </c>
      <c r="CZ397" s="74" t="str">
        <f aca="false">IF(ISNUMBER(CY397), RANK(CY397,CY$11:CY$510), "")</f>
        <v/>
      </c>
      <c r="DA397" s="74" t="str">
        <f aca="false">IF(OR($BK397&lt;&gt;Constants!$B$12,ISBLANK($C397)),"",MAX(AM397,AU397,IF($CH397,BC397,0)))</f>
        <v/>
      </c>
      <c r="DB397" s="74" t="str">
        <f aca="false">IF(ISNUMBER(DA397), RANK(DA397,DA$11:DA$510,1), "")</f>
        <v/>
      </c>
      <c r="DC397" s="74" t="str">
        <f aca="false">IF(OR($BK397&lt;&gt;Constants!$B$12,ISBLANK($C397)),"",MAX(BV397,CF397,CQ397))</f>
        <v/>
      </c>
      <c r="DD397" s="74" t="str">
        <f aca="false">IF(ISNUMBER(DC397),RANK(DC397,DC$11:DC$510),"")</f>
        <v/>
      </c>
      <c r="DE397" s="77" t="str">
        <f aca="false">IFERROR(IF(OR($BK397&lt;&gt;Constants!$B$12, ISBLANK($C397)),"",LARGE(CS397:CU397,2)), 0)</f>
        <v/>
      </c>
      <c r="DF397" s="75" t="str">
        <f aca="false">IF(ISNUMBER(DE397), RANK(DE397,DE$11:DE$510), "")</f>
        <v/>
      </c>
      <c r="DG397" s="74" t="str">
        <f aca="false">IF(ISBLANK($C397),"",IF(BK397=Constants!$B$12,RANK($CX397, $CX$11:$CX$510, 1)+
SUMPRODUCT(--($CX$11:$CX$510=$CX397),--($CZ397&gt;$CZ$11:$CZ$510))+
SUMPRODUCT(--($CX$11:$CX$510=$CX397),--($CZ397=$CZ$11:$CZ$510),--($DB397&gt;$DB$11:$DB$510))+
SUMPRODUCT(--($CX$11:$CX$510=$CX397),--($CZ397=$CZ$11:$CZ$510),--($DB397=$DB$11:$DB$510), --($DD397&gt;$DD$11:$DD$510))+
SUMPRODUCT(--($CX$11:$CX$510=$CX397),--($CZ397=$CZ$11:$CZ$510),--($DB397=$DB$11:$DB$510), --($DD397=$DD$11:$DD$510), --($DF397&gt;$DF$11:$DF$510))
,BK397)
)</f>
        <v/>
      </c>
      <c r="DH397" s="74" t="str">
        <f aca="false">IF(ISBLANK(C397),"",IF(BK397&lt;&gt;Constants!$B$12, BK397, CX397-DG397))</f>
        <v/>
      </c>
      <c r="DI397" s="75"/>
      <c r="DJ397" s="78"/>
      <c r="DK397" s="79" t="str">
        <f aca="false">IF(ISBLANK($C397),"",IF($BK397=Constants!$B$13,$BM397,""))</f>
        <v/>
      </c>
      <c r="DL397" s="78" t="str">
        <f aca="false">IF(ISBLANK($C397),"",IF($BK397&lt;&gt;Constants!$B$12,"",IF(COUNT($CS397:$CU397)=0,"",MATCH($CV397,$CS397:$CU397,0))))</f>
        <v/>
      </c>
      <c r="DM397" s="80" t="str">
        <f aca="false">IF(ISNUMBER($DL397),CHOOSE($DL397,$BR397,$CB397,$CM397),"")</f>
        <v/>
      </c>
      <c r="DN397" s="80" t="str">
        <f aca="false">IF(ISNUMBER($DL397),CHOOSE($DL397,$BT397,$CD397,$CO397),"")</f>
        <v/>
      </c>
      <c r="DO397" s="80" t="str">
        <f aca="false">IF(ISNUMBER($DL397),CHOOSE($DL397,$BV397,$CF397,$CQ397),"")</f>
        <v/>
      </c>
      <c r="DP397" s="81" t="str">
        <f aca="false">IF(ISBLANK(C397),"",IF(BK397&lt;&gt;Constants!$B$12, BK397 ,CW397))</f>
        <v/>
      </c>
      <c r="DQ397" s="82" t="str">
        <f aca="false">IF(ISBLANK($C397),"",IF($BK397&lt;&gt;Constants!$B$12,$BK397,$BL397))</f>
        <v/>
      </c>
      <c r="DR397" s="82" t="str">
        <f aca="false">IF(ISBLANK(C397),"",DH397)</f>
        <v/>
      </c>
      <c r="DS397" s="82" t="str">
        <f aca="false">IF(ISBLANK(C397),"",DG397)</f>
        <v/>
      </c>
      <c r="DT397" s="83" t="str">
        <f aca="false">IF(ISBLANK(C397),
  "",
IF(DS397=Constants!$B$9,COUNTA($C$11:$C510)+2,IF(DS397=Constants!$B$10,COUNTA($C$11:$C510)+1,IF(DS397=Constants!$B$11,COUNTA($C$11:$C510),DS397))))</f>
        <v/>
      </c>
      <c r="DU397" s="3"/>
      <c r="DV397" s="84" t="n">
        <f aca="false">IF(OR(ISNUMBER(DS397),DS397="DQ",DS397="P",DS397="NS"),
    1,
    0
)</f>
        <v>0</v>
      </c>
      <c r="DW397" s="84" t="n">
        <v>387</v>
      </c>
      <c r="DX397" s="84" t="str">
        <f aca="false">IF(ISBLANK($C397),"",IF(ISNUMBER(DT397),DT397+ROW($B397)/1000,""))</f>
        <v/>
      </c>
      <c r="DY397" s="84" t="str">
        <f aca="false">IF(ISNUMBER(DX397), RANK(DX397,DX$11:DX$510,1), "")</f>
        <v/>
      </c>
      <c r="DZ397" s="84" t="str">
        <f aca="false">IF(ISBLANK($C397),
    "",
    $B397
)</f>
        <v/>
      </c>
      <c r="EA397" s="84" t="str">
        <f aca="false">IF(ISBLANK($C397),
    "",
    $C397
)</f>
        <v/>
      </c>
      <c r="EB397" s="84" t="str">
        <f aca="false">IF(ISBLANK($C397),
    "",
    $D397
)</f>
        <v/>
      </c>
      <c r="EC397" s="84" t="str">
        <f aca="false">IF(ISBLANK($C397),"",$DQ397)</f>
        <v/>
      </c>
      <c r="ED397" s="86" t="str">
        <f aca="false">DP397</f>
        <v/>
      </c>
      <c r="EE397" s="84" t="str">
        <f aca="false">IF(ISBLANK($C397),
    "",
    DS397
)</f>
        <v/>
      </c>
      <c r="EF397" s="87" t="str">
        <f aca="false">IF(DW397&gt;DV$10,
    "",
    VLOOKUP(DW397,DY$11:EE895,7,FALSE())
)</f>
        <v/>
      </c>
      <c r="EG397" s="88" t="str">
        <f aca="false">IF(DW397&gt;DV$10,
    "",
    VLOOKUP(DW397,DY$11:EE895,2,FALSE())
)</f>
        <v/>
      </c>
      <c r="EH397" s="88" t="str">
        <f aca="false">IF(DW397&gt;DV$10,
    "",
    VLOOKUP(DW397,DY$11:EE895,3,FALSE())
)</f>
        <v/>
      </c>
      <c r="EI397" s="88" t="str">
        <f aca="false">IF(DW397&gt;DV$10,
    "",
    VLOOKUP(DW397,DY$11:EE895,4,FALSE())
)</f>
        <v/>
      </c>
      <c r="EJ397" s="89" t="str">
        <f aca="false">IF(DW397&gt;DV$10,
    "",
    VLOOKUP(DW397,DY$11:EE895,6,FALSE())
)</f>
        <v/>
      </c>
      <c r="EK397" s="59"/>
    </row>
    <row r="398" customFormat="false" ht="15.75" hidden="false" customHeight="false" outlineLevel="0" collapsed="false">
      <c r="A398" s="3"/>
      <c r="B398" s="153"/>
      <c r="C398" s="154"/>
      <c r="D398" s="135"/>
      <c r="E398" s="158"/>
      <c r="F398" s="137"/>
      <c r="G398" s="137"/>
      <c r="H398" s="138"/>
      <c r="I398" s="139"/>
      <c r="J398" s="140"/>
      <c r="K398" s="140"/>
      <c r="L398" s="140"/>
      <c r="M398" s="140"/>
      <c r="N398" s="141"/>
      <c r="O398" s="142"/>
      <c r="P398" s="137"/>
      <c r="Q398" s="138"/>
      <c r="R398" s="139"/>
      <c r="S398" s="140"/>
      <c r="T398" s="140"/>
      <c r="U398" s="140"/>
      <c r="V398" s="140"/>
      <c r="W398" s="141"/>
      <c r="X398" s="142"/>
      <c r="Y398" s="137"/>
      <c r="Z398" s="138"/>
      <c r="AA398" s="139"/>
      <c r="AB398" s="140"/>
      <c r="AC398" s="140"/>
      <c r="AD398" s="140"/>
      <c r="AE398" s="140"/>
      <c r="AF398" s="141"/>
      <c r="AG398" s="143"/>
      <c r="AH398" s="139"/>
      <c r="AI398" s="116"/>
      <c r="AJ398" s="116" t="str">
        <f aca="false">IF(ISBLANK($C398),
  "",
IF(E398=Constants!$B$7,
  TRUE(),
IF(E398=Constants!$B$8,
  FALSE(),
  TRUE()
)))</f>
        <v/>
      </c>
      <c r="AK398" s="117" t="str">
        <f aca="false">IF(ISBLANK($C398),"",IF(F398=Constants!$B$8,FALSE(),TRUE()))</f>
        <v/>
      </c>
      <c r="AL398" s="117" t="str">
        <f aca="false">IF(ISBLANK($C398),"",COUNTA($G398:$O398)&gt;0)</f>
        <v/>
      </c>
      <c r="AM398" s="117" t="str">
        <f aca="false">IF(OR(ISBLANK($C398),$AL398&lt;&gt;TRUE()),"",IF(ISBLANK(G398),Constants!$B$27,MAX(0,G398)))</f>
        <v/>
      </c>
      <c r="AN398" s="117" t="str">
        <f aca="false">IF(OR(ISBLANK($C398),$AL398&lt;&gt;TRUE()),"",IF(ISBLANK(H398),Constants!$B$28,MAX(0,H398)))</f>
        <v/>
      </c>
      <c r="AO398" s="117" t="str">
        <f aca="false">IF(OR(ISBLANK($C398),$AL398&lt;&gt;TRUE()),"",IF(J398=Constants!$B$7,TRUE(),IF(J398=Constants!$B$8,FALSE(),TRUE())))</f>
        <v/>
      </c>
      <c r="AP398" s="117" t="str">
        <f aca="false">IF(OR(ISBLANK($C398),$AL398&lt;&gt;TRUE()),"",IF(I398=Constants!$B$7,TRUE(),IF(I398=Constants!$B$8,FALSE(),TRUE())))</f>
        <v/>
      </c>
      <c r="AQ398" s="117" t="str">
        <f aca="false">IF(OR(ISBLANK($C398),$AL398&lt;&gt;TRUE()),"",IF(K398=Constants!$B$33,TRUE(),IF(K398=Constants!$B$34,FALSE(),IF(AND(ISNUMBER(O398),OR(ISBLANK(N398),N398=0)),TRUE(),IF(AND(ISBLANK(O398),ISNUMBER(N398),N398&lt;&gt;0),FALSE(),"")))))</f>
        <v/>
      </c>
      <c r="AR398" s="117" t="str">
        <f aca="false">IF(OR(ISBLANK($C398),$AL398&lt;&gt;TRUE()),"",IF(ISBLANK(L398),Constants!$B$35,MAX(0,MIN(Constants!$B$31,L398))))</f>
        <v/>
      </c>
      <c r="AS398" s="117" t="str">
        <f aca="false">IF(OR(ISBLANK($C398),$AL398&lt;&gt;TRUE()),"",IF(ISBLANK(M398),Constants!$B$35,MAX(0,MIN(Constants!$B$32,M398))))</f>
        <v/>
      </c>
      <c r="AT398" s="117" t="str">
        <f aca="false">IF(ISBLANK($C398),"",COUNTA($P398:$X398)&gt;0)</f>
        <v/>
      </c>
      <c r="AU398" s="117" t="str">
        <f aca="false">IF(OR(ISBLANK($C398),$AT398&lt;&gt;TRUE()),"",IF(ISBLANK(P398),Constants!$B$27,MAX(0,P398)))</f>
        <v/>
      </c>
      <c r="AV398" s="117" t="str">
        <f aca="false">IF(OR(ISBLANK($C398),$AT398&lt;&gt;TRUE()),"",IF(ISBLANK(Q398),Constants!$B$28,MAX(0,Q398)))</f>
        <v/>
      </c>
      <c r="AW398" s="117" t="str">
        <f aca="false">IF(OR(ISBLANK($C398),$AT398&lt;&gt;TRUE()),"",IF(S398=Constants!$B$7,TRUE(),IF(S398=Constants!$B$8,FALSE(),TRUE())))</f>
        <v/>
      </c>
      <c r="AX398" s="117" t="str">
        <f aca="false">IF(OR(ISBLANK($C398),$AT398&lt;&gt;TRUE()),"",IF(R398=Constants!$B$7,TRUE(),IF(R398=Constants!$B$8,FALSE(),TRUE())))</f>
        <v/>
      </c>
      <c r="AY398" s="117" t="str">
        <f aca="false">IF(OR(ISBLANK($C398),$AT398&lt;&gt;TRUE()),"",IF(T398=Constants!$B$33,TRUE(),IF(T398=Constants!$B$34,FALSE(),IF(AND(ISNUMBER(X398),OR(ISBLANK(W398),W398=0)),TRUE(),IF(AND(ISBLANK(X398),ISNUMBER(W398),W398&lt;&gt;0),FALSE(),"")))))</f>
        <v/>
      </c>
      <c r="AZ398" s="117" t="str">
        <f aca="false">IF(OR(ISBLANK($C398),$AT398&lt;&gt;TRUE()),"",IF(ISBLANK(U398),Constants!$B$35,MAX(0,MIN(Constants!$B$31,U398))))</f>
        <v/>
      </c>
      <c r="BA398" s="117" t="str">
        <f aca="false">IF(OR(ISBLANK($C398),$AT398&lt;&gt;TRUE()),"",IF(ISBLANK(V398),Constants!$B$35,MAX(0,MIN(Constants!$B$32,V398))))</f>
        <v/>
      </c>
      <c r="BB398" s="117" t="str">
        <f aca="false">IF(ISBLANK($C398),"",COUNTA($Y398:$AG398)&gt;0)</f>
        <v/>
      </c>
      <c r="BC398" s="117" t="str">
        <f aca="false">IF(OR(ISBLANK($C398),$BB398&lt;&gt;TRUE()),"",IF(ISBLANK(Y398),Constants!$B$27,MAX(0,Y398)))</f>
        <v/>
      </c>
      <c r="BD398" s="117" t="str">
        <f aca="false">IF(OR(ISBLANK($C398),$BB398&lt;&gt;TRUE()),"",IF(ISBLANK(Z398),Constants!$B$28,MAX(0,Z398)))</f>
        <v/>
      </c>
      <c r="BE398" s="117" t="str">
        <f aca="false">IF(OR(ISBLANK($C398),$BB398&lt;&gt;TRUE()),"",IF(AB398=Constants!$B$7,TRUE(),IF(AB398=Constants!$B$8,FALSE(),TRUE())))</f>
        <v/>
      </c>
      <c r="BF398" s="117" t="str">
        <f aca="false">IF(OR(ISBLANK($C398),$BB398&lt;&gt;TRUE()),"",IF(AA398=Constants!$B$7,TRUE(),IF(AA398=Constants!$B$8,FALSE(),TRUE())))</f>
        <v/>
      </c>
      <c r="BG398" s="117" t="str">
        <f aca="false">IF(OR(ISBLANK($C398),$BB398&lt;&gt;TRUE()),"",IF(AC398=Constants!$B$33,TRUE(),IF(AC398=Constants!$B$34,FALSE(),IF(AND(ISNUMBER(AG398),OR(ISBLANK(AF398),AF398=0)),TRUE(),IF(AND(ISBLANK(AG398),ISNUMBER(AF398),AF398&lt;&gt;0),FALSE(),"")))))</f>
        <v/>
      </c>
      <c r="BH398" s="117" t="str">
        <f aca="false">IF(OR(ISBLANK($C398),$BB398&lt;&gt;TRUE()),"",IF(ISBLANK(AD398),Constants!$B$35,MAX(0,MIN(Constants!$B$31,AD398))))</f>
        <v/>
      </c>
      <c r="BI398" s="117" t="str">
        <f aca="false">IF(OR(ISBLANK($C398),$BB398&lt;&gt;TRUE()),"",IF(ISBLANK(AE398),Constants!$B$35,MAX(0,MIN(Constants!$B$32,AE398))))</f>
        <v/>
      </c>
      <c r="BJ398" s="118" t="str">
        <f aca="false">IF(ISBLANK($C398),
  "",
IF(AH398=Constants!$B$7,
  TRUE(),
IF(AH398=Constants!$B$8,
  FALSE(),
  FALSE()
)))</f>
        <v/>
      </c>
      <c r="BK398" s="117" t="str">
        <f aca="false">IF(ISBLANK($C398),"",IF($BJ398,Constants!$B$9,IF(COUNTA($E398:$AH398)=0,Constants!$B$10,IF(NOT($AK398),Constants!$B$11,IF(AND(NOT(ISNUMBER($BM398)),COUNTA($O398,$X398,$AG398)&gt;0),Constants!$B$13,Constants!$B$12)))))</f>
        <v/>
      </c>
      <c r="BL398" s="117" t="str">
        <f aca="false">IF(ISBLANK($C398),"",IF($BK398&lt;&gt;Constants!$B$12,$BK398,Constants!$B$4))</f>
        <v/>
      </c>
      <c r="BM398" s="116" t="str">
        <f aca="false">IF(OR(ISBLANK($D$8), NOT(ISNUMBER($D$8))), Constants!$B$17,$D$8)</f>
        <v>ERROR: Set Target Time in cell D8</v>
      </c>
      <c r="BN398" s="119" t="str">
        <f aca="false">IF(OR($BK398&lt;&gt;Constants!$B$12,$AL398&lt;&gt;TRUE()),"",IF(NOT($AO398),TRUE(),IF($AQ398="","",$AQ398)))</f>
        <v/>
      </c>
      <c r="BO398" s="120" t="n">
        <f aca="false">IF(BN398="",FALSE(),IF(NOT($AO398),TRUE(),IF($AQ398,ISNUMBER(O398),ISNUMBER(N398))))</f>
        <v>0</v>
      </c>
      <c r="BP398" s="121" t="str">
        <f aca="false">IF(BO398,IF($AJ398,1,Constants!$B$22)*POWER(Constants!$B$23,MAX($AM398,0))*POWER(Constants!$B$24,MAX($AN398,0)),"")</f>
        <v/>
      </c>
      <c r="BQ398" s="117" t="str">
        <f aca="false">IF(OR($BK398&lt;&gt;Constants!$B$12,NOT($BO398)),"",IF(NOT($AO398),0,Constants!$B$19*IF($AQ398,1,MAX(0,MIN(1,(Constants!$B$20-N398)/Constants!$B$20)))))</f>
        <v/>
      </c>
      <c r="BR398" s="117" t="str">
        <f aca="false">IF(BQ398="","",BQ398*IF($AP398,1,Constants!$B$25)*BP398)</f>
        <v/>
      </c>
      <c r="BS398" s="117" t="str">
        <f aca="false">IF(OR($BK398&lt;&gt;Constants!$B$12,NOT($BO398)),"",IF(NOT($AO398),0,IF(NOT($AQ398),0,MAX(0,Constants!$B$21*(1-ABS(O398-$BM398)/$BM398)))))</f>
        <v/>
      </c>
      <c r="BT398" s="117" t="str">
        <f aca="false">IF(BS398="","",BS398*BP398)</f>
        <v/>
      </c>
      <c r="BU398" s="117" t="str">
        <f aca="false">IF(OR($BK398&lt;&gt;Constants!$B$12,NOT($BO398)),"",IF(OR(NOT($AO398),NOT($AP398)),0,MIN(Constants!$B$18,(Constants!$B$29*$AR398+Constants!$B$30*$AS398)*IF($AQ398,1,MAX(0,MIN(1,(Constants!$B$20-N398)/Constants!$B$20))))))</f>
        <v/>
      </c>
      <c r="BV398" s="117" t="str">
        <f aca="false">IF(BU398="","",BU398*BP398)</f>
        <v/>
      </c>
      <c r="BW398" s="122" t="str">
        <f aca="false">IF(OR($BK398&lt;&gt;Constants!$B$12,NOT($BO398)),"",BR398+BT398+BV398)</f>
        <v/>
      </c>
      <c r="BX398" s="119" t="str">
        <f aca="false">IF(OR($BK398&lt;&gt;Constants!$B$12,$AT398&lt;&gt;TRUE()),"",IF(NOT($AW398),TRUE(),IF($AY398="","",$AY398)))</f>
        <v/>
      </c>
      <c r="BY398" s="120" t="n">
        <f aca="false">IF(BX398="",FALSE(),IF(NOT($AW398),TRUE(),IF($AY398,ISNUMBER(X398),ISNUMBER(W398))))</f>
        <v>0</v>
      </c>
      <c r="BZ398" s="121" t="str">
        <f aca="false">IF(BY398,IF($AJ398,1,Constants!$B$22)*POWER(Constants!$B$23,MAX($AU398,0))*POWER(Constants!$B$24,MAX($AV398,0)),"")</f>
        <v/>
      </c>
      <c r="CA398" s="117" t="str">
        <f aca="false">IF(OR($BK398&lt;&gt;Constants!$B$12,NOT($BY398)),"",IF(NOT($AW398),0,Constants!$B$19*IF($AY398,1,MAX(0,MIN(1,(Constants!$B$20-W398)/Constants!$B$20)))))</f>
        <v/>
      </c>
      <c r="CB398" s="117" t="str">
        <f aca="false">IF(CA398="","",CA398*IF($AX398,1,Constants!$B$25)*BZ398)</f>
        <v/>
      </c>
      <c r="CC398" s="117" t="str">
        <f aca="false">IF(OR($BK398&lt;&gt;Constants!$B$12,NOT($BY398)),"",IF(NOT($AW398),0,IF(NOT($AY398),0,MAX(0,Constants!$B$21*(1-ABS(X398-$BM398)/$BM398)))))</f>
        <v/>
      </c>
      <c r="CD398" s="117" t="str">
        <f aca="false">IF(CC398="","",CC398*BZ398)</f>
        <v/>
      </c>
      <c r="CE398" s="117" t="str">
        <f aca="false">IF(OR($BK398&lt;&gt;Constants!$B$12,NOT($BY398)),"",IF(OR(NOT($AW398),NOT($AX398)),0,MIN(Constants!$B$18,(Constants!$B$29*$AZ398+Constants!$B$30*$BA398)*IF($AY398,1,MAX(0,MIN(1,(Constants!$B$20-W398)/Constants!$B$20))))))</f>
        <v/>
      </c>
      <c r="CF398" s="117" t="str">
        <f aca="false">IF(CE398="","",CE398*BZ398)</f>
        <v/>
      </c>
      <c r="CG398" s="122" t="str">
        <f aca="false">IF(OR($BK398&lt;&gt;Constants!$B$12,NOT($BY398)),"",CB398+CD398+CF398)</f>
        <v/>
      </c>
      <c r="CH398" s="119" t="n">
        <f aca="false">IF(OR(BN398="",BX398=""),TRUE(),BN398&lt;&gt;BX398)</f>
        <v>1</v>
      </c>
      <c r="CI398" s="117" t="str">
        <f aca="false">IF(OR($BK398&lt;&gt;Constants!$B$12,$BB398&lt;&gt;TRUE(),NOT($CH398)),"",IF(NOT($BE398),TRUE(),IF($BG398="","",$BG398)))</f>
        <v/>
      </c>
      <c r="CJ398" s="120" t="n">
        <f aca="false">IF(CI398="",FALSE(),IF(NOT($BE398),TRUE(),IF($BG398,ISNUMBER(AG398),ISNUMBER(AF398))))</f>
        <v>0</v>
      </c>
      <c r="CK398" s="121" t="str">
        <f aca="false">IF(CJ398,IF($AJ398,1,Constants!$B$22)*POWER(Constants!$B$23,MAX($BC398,0))*POWER(Constants!$B$24,MAX($BD398,0)),"")</f>
        <v/>
      </c>
      <c r="CL398" s="117" t="str">
        <f aca="false">IF(OR($BK398&lt;&gt;Constants!$B$12,NOT($CJ398)),"",IF(NOT($BE398),0,Constants!$B$19*IF($BG398,1,MAX(0,MIN(1,(Constants!$B$20-AF398)/Constants!$B$20)))))</f>
        <v/>
      </c>
      <c r="CM398" s="117" t="str">
        <f aca="false">IF(CL398="","",CL398*IF($BF398,1,Constants!$B$25)*CK398)</f>
        <v/>
      </c>
      <c r="CN398" s="117" t="str">
        <f aca="false">IF(OR($BK398&lt;&gt;Constants!$B$12,NOT($CJ398)),"",IF(NOT($BE398),0,IF(NOT($BG398),0,MAX(0,Constants!$B$21*(1-ABS(AG398-$BM398)/$BM398)))))</f>
        <v/>
      </c>
      <c r="CO398" s="117" t="str">
        <f aca="false">IF(CN398="","",CN398*CK398)</f>
        <v/>
      </c>
      <c r="CP398" s="117" t="str">
        <f aca="false">IF(OR($BK398&lt;&gt;Constants!$B$12,NOT($CJ398)),"",IF(OR(NOT($BE398),NOT($BF398)),0,MIN(Constants!$B$18,(Constants!$B$29*$BH398+Constants!$B$30*$BI398)*IF($BG398,1,MAX(0,MIN(1,(Constants!$B$20-AF398)/Constants!$B$20))))))</f>
        <v/>
      </c>
      <c r="CQ398" s="117" t="str">
        <f aca="false">IF(CP398="","",CP398*CK398)</f>
        <v/>
      </c>
      <c r="CR398" s="122" t="str">
        <f aca="false">IF(OR($BK398&lt;&gt;Constants!$B$12,NOT($CJ398)),"",CM398+CO398+CQ398)</f>
        <v/>
      </c>
      <c r="CS398" s="116" t="str">
        <f aca="false">IF(OR($BK398&lt;&gt;Constants!$B$12,ISBLANK($C398)),"",BW398)</f>
        <v/>
      </c>
      <c r="CT398" s="117" t="str">
        <f aca="false">IF(OR($BK398&lt;&gt;Constants!$B$12,ISBLANK($C398)),"",CG398)</f>
        <v/>
      </c>
      <c r="CU398" s="118" t="str">
        <f aca="false">IF(OR($BK398&lt;&gt;Constants!$B$12,ISBLANK($C398)),"",CR398)</f>
        <v/>
      </c>
      <c r="CV398" s="117" t="str">
        <f aca="false">IF(OR($BK398&lt;&gt;Constants!$B$12,ISBLANK($C398)),"",IF(COUNT(CS398:CU398)=0,0,MAX(CS398:CU398)))</f>
        <v/>
      </c>
      <c r="CW398" s="117" t="str">
        <f aca="false">IF($BK398&lt;&gt;Constants!$B$12,"",CV398)</f>
        <v/>
      </c>
      <c r="CX398" s="117" t="str">
        <f aca="false">IF(ISNUMBER(CW398), RANK(CW398,$CW$11:$CW$510), "")</f>
        <v/>
      </c>
      <c r="CY398" s="116" t="str">
        <f aca="false">IF(OR($BK398&lt;&gt;Constants!$B$12,ISBLANK($C398)),"",MAX(BT398,CD398,CO398))</f>
        <v/>
      </c>
      <c r="CZ398" s="117" t="str">
        <f aca="false">IF(ISNUMBER(CY398), RANK(CY398,CY$11:CY$510), "")</f>
        <v/>
      </c>
      <c r="DA398" s="117" t="str">
        <f aca="false">IF(OR($BK398&lt;&gt;Constants!$B$12,ISBLANK($C398)),"",MAX(AM398,AU398,IF($CH398,BC398,0)))</f>
        <v/>
      </c>
      <c r="DB398" s="117" t="str">
        <f aca="false">IF(ISNUMBER(DA398), RANK(DA398,DA$11:DA$510,1), "")</f>
        <v/>
      </c>
      <c r="DC398" s="117" t="str">
        <f aca="false">IF(OR($BK398&lt;&gt;Constants!$B$12,ISBLANK($C398)),"",MAX(BV398,CF398,CQ398))</f>
        <v/>
      </c>
      <c r="DD398" s="117" t="str">
        <f aca="false">IF(ISNUMBER(DC398),RANK(DC398,DC$11:DC$510),"")</f>
        <v/>
      </c>
      <c r="DE398" s="123" t="str">
        <f aca="false">IFERROR(IF(OR($BK398&lt;&gt;Constants!$B$12, ISBLANK($C398)),"",LARGE(CS398:CU398,2)), 0)</f>
        <v/>
      </c>
      <c r="DF398" s="118" t="str">
        <f aca="false">IF(ISNUMBER(DE398), RANK(DE398,DE$11:DE$510), "")</f>
        <v/>
      </c>
      <c r="DG398" s="117" t="str">
        <f aca="false">IF(ISBLANK($C398),"",IF(BK398=Constants!$B$12,RANK($CX398, $CX$11:$CX$510, 1)+
SUMPRODUCT(--($CX$11:$CX$510=$CX398),--($CZ398&gt;$CZ$11:$CZ$510))+
SUMPRODUCT(--($CX$11:$CX$510=$CX398),--($CZ398=$CZ$11:$CZ$510),--($DB398&gt;$DB$11:$DB$510))+
SUMPRODUCT(--($CX$11:$CX$510=$CX398),--($CZ398=$CZ$11:$CZ$510),--($DB398=$DB$11:$DB$510), --($DD398&gt;$DD$11:$DD$510))+
SUMPRODUCT(--($CX$11:$CX$510=$CX398),--($CZ398=$CZ$11:$CZ$510),--($DB398=$DB$11:$DB$510), --($DD398=$DD$11:$DD$510), --($DF398&gt;$DF$11:$DF$510))
,BK398)
)</f>
        <v/>
      </c>
      <c r="DH398" s="117" t="str">
        <f aca="false">IF(ISBLANK(C398),"",IF(BK398&lt;&gt;Constants!$B$12, BK398, CX398-DG398))</f>
        <v/>
      </c>
      <c r="DI398" s="118"/>
      <c r="DJ398" s="124"/>
      <c r="DK398" s="125" t="str">
        <f aca="false">IF(ISBLANK($C398),"",IF($BK398=Constants!$B$13,$BM398,""))</f>
        <v/>
      </c>
      <c r="DL398" s="124" t="str">
        <f aca="false">IF(ISBLANK($C398),"",IF($BK398&lt;&gt;Constants!$B$12,"",IF(COUNT($CS398:$CU398)=0,"",MATCH($CV398,$CS398:$CU398,0))))</f>
        <v/>
      </c>
      <c r="DM398" s="126" t="str">
        <f aca="false">IF(ISNUMBER($DL398),CHOOSE($DL398,$BR398,$CB398,$CM398),"")</f>
        <v/>
      </c>
      <c r="DN398" s="126" t="str">
        <f aca="false">IF(ISNUMBER($DL398),CHOOSE($DL398,$BT398,$CD398,$CO398),"")</f>
        <v/>
      </c>
      <c r="DO398" s="126" t="str">
        <f aca="false">IF(ISNUMBER($DL398),CHOOSE($DL398,$BV398,$CF398,$CQ398),"")</f>
        <v/>
      </c>
      <c r="DP398" s="127" t="str">
        <f aca="false">IF(ISBLANK(C398),"",IF(BK398&lt;&gt;Constants!$B$12, BK398 ,CW398))</f>
        <v/>
      </c>
      <c r="DQ398" s="128" t="str">
        <f aca="false">IF(ISBLANK($C398),"",IF($BK398&lt;&gt;Constants!$B$12,$BK398,$BL398))</f>
        <v/>
      </c>
      <c r="DR398" s="128" t="str">
        <f aca="false">IF(ISBLANK(C398),"",DH398)</f>
        <v/>
      </c>
      <c r="DS398" s="128" t="str">
        <f aca="false">IF(ISBLANK(C398),"",DG398)</f>
        <v/>
      </c>
      <c r="DT398" s="129" t="str">
        <f aca="false">IF(ISBLANK(C398),
  "",
IF(DS398=Constants!$B$9,COUNTA($C$11:$C510)+2,IF(DS398=Constants!$B$10,COUNTA($C$11:$C510)+1,IF(DS398=Constants!$B$11,COUNTA($C$11:$C510),DS398))))</f>
        <v/>
      </c>
      <c r="DU398" s="3"/>
      <c r="DV398" s="130" t="n">
        <f aca="false">IF(OR(ISNUMBER(DS398),DS398="DQ",DS398="P",DS398="NS"),
    1,
    0
)</f>
        <v>0</v>
      </c>
      <c r="DW398" s="130" t="n">
        <v>388</v>
      </c>
      <c r="DX398" s="130" t="str">
        <f aca="false">IF(ISBLANK($C398),"",IF(ISNUMBER(DT398),DT398+ROW($B398)/1000,""))</f>
        <v/>
      </c>
      <c r="DY398" s="130" t="str">
        <f aca="false">IF(ISNUMBER(DX398), RANK(DX398,DX$11:DX$510,1), "")</f>
        <v/>
      </c>
      <c r="DZ398" s="130" t="str">
        <f aca="false">IF(ISBLANK($C398),
    "",
    $B398
)</f>
        <v/>
      </c>
      <c r="EA398" s="130" t="str">
        <f aca="false">IF(ISBLANK($C398),
    "",
    $C398
)</f>
        <v/>
      </c>
      <c r="EB398" s="130" t="str">
        <f aca="false">IF(ISBLANK($C398),
    "",
    $D398
)</f>
        <v/>
      </c>
      <c r="EC398" s="130" t="str">
        <f aca="false">IF(ISBLANK($C398),"",$DQ398)</f>
        <v/>
      </c>
      <c r="ED398" s="131" t="str">
        <f aca="false">DP398</f>
        <v/>
      </c>
      <c r="EE398" s="130" t="str">
        <f aca="false">IF(ISBLANK($C398),
    "",
    DS398
)</f>
        <v/>
      </c>
      <c r="EF398" s="132" t="str">
        <f aca="false">IF(DW398&gt;DV$10,
    "",
    VLOOKUP(DW398,DY$11:EE896,7,FALSE())
)</f>
        <v/>
      </c>
      <c r="EG398" s="133" t="str">
        <f aca="false">IF(DW398&gt;DV$10,
    "",
    VLOOKUP(DW398,DY$11:EE896,2,FALSE())
)</f>
        <v/>
      </c>
      <c r="EH398" s="133" t="str">
        <f aca="false">IF(DW398&gt;DV$10,
    "",
    VLOOKUP(DW398,DY$11:EE896,3,FALSE())
)</f>
        <v/>
      </c>
      <c r="EI398" s="133" t="str">
        <f aca="false">IF(DW398&gt;DV$10,
    "",
    VLOOKUP(DW398,DY$11:EE896,4,FALSE())
)</f>
        <v/>
      </c>
      <c r="EJ398" s="134" t="str">
        <f aca="false">IF(DW398&gt;DV$10,
    "",
    VLOOKUP(DW398,DY$11:EE896,6,FALSE())
)</f>
        <v/>
      </c>
      <c r="EK398" s="59"/>
    </row>
    <row r="399" customFormat="false" ht="15.75" hidden="false" customHeight="false" outlineLevel="0" collapsed="false">
      <c r="A399" s="3"/>
      <c r="B399" s="153"/>
      <c r="C399" s="154"/>
      <c r="D399" s="135"/>
      <c r="E399" s="158"/>
      <c r="F399" s="137"/>
      <c r="G399" s="137"/>
      <c r="H399" s="138"/>
      <c r="I399" s="139"/>
      <c r="J399" s="140"/>
      <c r="K399" s="140"/>
      <c r="L399" s="140"/>
      <c r="M399" s="140"/>
      <c r="N399" s="141"/>
      <c r="O399" s="142"/>
      <c r="P399" s="137"/>
      <c r="Q399" s="138"/>
      <c r="R399" s="139"/>
      <c r="S399" s="140"/>
      <c r="T399" s="140"/>
      <c r="U399" s="140"/>
      <c r="V399" s="140"/>
      <c r="W399" s="141"/>
      <c r="X399" s="142"/>
      <c r="Y399" s="137"/>
      <c r="Z399" s="138"/>
      <c r="AA399" s="139"/>
      <c r="AB399" s="140"/>
      <c r="AC399" s="140"/>
      <c r="AD399" s="140"/>
      <c r="AE399" s="140"/>
      <c r="AF399" s="141"/>
      <c r="AG399" s="143"/>
      <c r="AH399" s="139"/>
      <c r="AI399" s="116"/>
      <c r="AJ399" s="116" t="str">
        <f aca="false">IF(ISBLANK($C399),
  "",
IF(E399=Constants!$B$7,
  TRUE(),
IF(E399=Constants!$B$8,
  FALSE(),
  TRUE()
)))</f>
        <v/>
      </c>
      <c r="AK399" s="117" t="str">
        <f aca="false">IF(ISBLANK($C399),"",IF(F399=Constants!$B$8,FALSE(),TRUE()))</f>
        <v/>
      </c>
      <c r="AL399" s="117" t="str">
        <f aca="false">IF(ISBLANK($C399),"",COUNTA($G399:$O399)&gt;0)</f>
        <v/>
      </c>
      <c r="AM399" s="117" t="str">
        <f aca="false">IF(OR(ISBLANK($C399),$AL399&lt;&gt;TRUE()),"",IF(ISBLANK(G399),Constants!$B$27,MAX(0,G399)))</f>
        <v/>
      </c>
      <c r="AN399" s="117" t="str">
        <f aca="false">IF(OR(ISBLANK($C399),$AL399&lt;&gt;TRUE()),"",IF(ISBLANK(H399),Constants!$B$28,MAX(0,H399)))</f>
        <v/>
      </c>
      <c r="AO399" s="117" t="str">
        <f aca="false">IF(OR(ISBLANK($C399),$AL399&lt;&gt;TRUE()),"",IF(J399=Constants!$B$7,TRUE(),IF(J399=Constants!$B$8,FALSE(),TRUE())))</f>
        <v/>
      </c>
      <c r="AP399" s="117" t="str">
        <f aca="false">IF(OR(ISBLANK($C399),$AL399&lt;&gt;TRUE()),"",IF(I399=Constants!$B$7,TRUE(),IF(I399=Constants!$B$8,FALSE(),TRUE())))</f>
        <v/>
      </c>
      <c r="AQ399" s="117" t="str">
        <f aca="false">IF(OR(ISBLANK($C399),$AL399&lt;&gt;TRUE()),"",IF(K399=Constants!$B$33,TRUE(),IF(K399=Constants!$B$34,FALSE(),IF(AND(ISNUMBER(O399),OR(ISBLANK(N399),N399=0)),TRUE(),IF(AND(ISBLANK(O399),ISNUMBER(N399),N399&lt;&gt;0),FALSE(),"")))))</f>
        <v/>
      </c>
      <c r="AR399" s="117" t="str">
        <f aca="false">IF(OR(ISBLANK($C399),$AL399&lt;&gt;TRUE()),"",IF(ISBLANK(L399),Constants!$B$35,MAX(0,MIN(Constants!$B$31,L399))))</f>
        <v/>
      </c>
      <c r="AS399" s="117" t="str">
        <f aca="false">IF(OR(ISBLANK($C399),$AL399&lt;&gt;TRUE()),"",IF(ISBLANK(M399),Constants!$B$35,MAX(0,MIN(Constants!$B$32,M399))))</f>
        <v/>
      </c>
      <c r="AT399" s="117" t="str">
        <f aca="false">IF(ISBLANK($C399),"",COUNTA($P399:$X399)&gt;0)</f>
        <v/>
      </c>
      <c r="AU399" s="117" t="str">
        <f aca="false">IF(OR(ISBLANK($C399),$AT399&lt;&gt;TRUE()),"",IF(ISBLANK(P399),Constants!$B$27,MAX(0,P399)))</f>
        <v/>
      </c>
      <c r="AV399" s="117" t="str">
        <f aca="false">IF(OR(ISBLANK($C399),$AT399&lt;&gt;TRUE()),"",IF(ISBLANK(Q399),Constants!$B$28,MAX(0,Q399)))</f>
        <v/>
      </c>
      <c r="AW399" s="117" t="str">
        <f aca="false">IF(OR(ISBLANK($C399),$AT399&lt;&gt;TRUE()),"",IF(S399=Constants!$B$7,TRUE(),IF(S399=Constants!$B$8,FALSE(),TRUE())))</f>
        <v/>
      </c>
      <c r="AX399" s="117" t="str">
        <f aca="false">IF(OR(ISBLANK($C399),$AT399&lt;&gt;TRUE()),"",IF(R399=Constants!$B$7,TRUE(),IF(R399=Constants!$B$8,FALSE(),TRUE())))</f>
        <v/>
      </c>
      <c r="AY399" s="117" t="str">
        <f aca="false">IF(OR(ISBLANK($C399),$AT399&lt;&gt;TRUE()),"",IF(T399=Constants!$B$33,TRUE(),IF(T399=Constants!$B$34,FALSE(),IF(AND(ISNUMBER(X399),OR(ISBLANK(W399),W399=0)),TRUE(),IF(AND(ISBLANK(X399),ISNUMBER(W399),W399&lt;&gt;0),FALSE(),"")))))</f>
        <v/>
      </c>
      <c r="AZ399" s="117" t="str">
        <f aca="false">IF(OR(ISBLANK($C399),$AT399&lt;&gt;TRUE()),"",IF(ISBLANK(U399),Constants!$B$35,MAX(0,MIN(Constants!$B$31,U399))))</f>
        <v/>
      </c>
      <c r="BA399" s="117" t="str">
        <f aca="false">IF(OR(ISBLANK($C399),$AT399&lt;&gt;TRUE()),"",IF(ISBLANK(V399),Constants!$B$35,MAX(0,MIN(Constants!$B$32,V399))))</f>
        <v/>
      </c>
      <c r="BB399" s="117" t="str">
        <f aca="false">IF(ISBLANK($C399),"",COUNTA($Y399:$AG399)&gt;0)</f>
        <v/>
      </c>
      <c r="BC399" s="117" t="str">
        <f aca="false">IF(OR(ISBLANK($C399),$BB399&lt;&gt;TRUE()),"",IF(ISBLANK(Y399),Constants!$B$27,MAX(0,Y399)))</f>
        <v/>
      </c>
      <c r="BD399" s="117" t="str">
        <f aca="false">IF(OR(ISBLANK($C399),$BB399&lt;&gt;TRUE()),"",IF(ISBLANK(Z399),Constants!$B$28,MAX(0,Z399)))</f>
        <v/>
      </c>
      <c r="BE399" s="117" t="str">
        <f aca="false">IF(OR(ISBLANK($C399),$BB399&lt;&gt;TRUE()),"",IF(AB399=Constants!$B$7,TRUE(),IF(AB399=Constants!$B$8,FALSE(),TRUE())))</f>
        <v/>
      </c>
      <c r="BF399" s="117" t="str">
        <f aca="false">IF(OR(ISBLANK($C399),$BB399&lt;&gt;TRUE()),"",IF(AA399=Constants!$B$7,TRUE(),IF(AA399=Constants!$B$8,FALSE(),TRUE())))</f>
        <v/>
      </c>
      <c r="BG399" s="117" t="str">
        <f aca="false">IF(OR(ISBLANK($C399),$BB399&lt;&gt;TRUE()),"",IF(AC399=Constants!$B$33,TRUE(),IF(AC399=Constants!$B$34,FALSE(),IF(AND(ISNUMBER(AG399),OR(ISBLANK(AF399),AF399=0)),TRUE(),IF(AND(ISBLANK(AG399),ISNUMBER(AF399),AF399&lt;&gt;0),FALSE(),"")))))</f>
        <v/>
      </c>
      <c r="BH399" s="117" t="str">
        <f aca="false">IF(OR(ISBLANK($C399),$BB399&lt;&gt;TRUE()),"",IF(ISBLANK(AD399),Constants!$B$35,MAX(0,MIN(Constants!$B$31,AD399))))</f>
        <v/>
      </c>
      <c r="BI399" s="117" t="str">
        <f aca="false">IF(OR(ISBLANK($C399),$BB399&lt;&gt;TRUE()),"",IF(ISBLANK(AE399),Constants!$B$35,MAX(0,MIN(Constants!$B$32,AE399))))</f>
        <v/>
      </c>
      <c r="BJ399" s="118" t="str">
        <f aca="false">IF(ISBLANK($C399),
  "",
IF(AH399=Constants!$B$7,
  TRUE(),
IF(AH399=Constants!$B$8,
  FALSE(),
  FALSE()
)))</f>
        <v/>
      </c>
      <c r="BK399" s="117" t="str">
        <f aca="false">IF(ISBLANK($C399),"",IF($BJ399,Constants!$B$9,IF(COUNTA($E399:$AH399)=0,Constants!$B$10,IF(NOT($AK399),Constants!$B$11,IF(AND(NOT(ISNUMBER($BM399)),COUNTA($O399,$X399,$AG399)&gt;0),Constants!$B$13,Constants!$B$12)))))</f>
        <v/>
      </c>
      <c r="BL399" s="117" t="str">
        <f aca="false">IF(ISBLANK($C399),"",IF($BK399&lt;&gt;Constants!$B$12,$BK399,Constants!$B$4))</f>
        <v/>
      </c>
      <c r="BM399" s="116" t="str">
        <f aca="false">IF(OR(ISBLANK($D$8), NOT(ISNUMBER($D$8))), Constants!$B$17,$D$8)</f>
        <v>ERROR: Set Target Time in cell D8</v>
      </c>
      <c r="BN399" s="119" t="str">
        <f aca="false">IF(OR($BK399&lt;&gt;Constants!$B$12,$AL399&lt;&gt;TRUE()),"",IF(NOT($AO399),TRUE(),IF($AQ399="","",$AQ399)))</f>
        <v/>
      </c>
      <c r="BO399" s="120" t="n">
        <f aca="false">IF(BN399="",FALSE(),IF(NOT($AO399),TRUE(),IF($AQ399,ISNUMBER(O399),ISNUMBER(N399))))</f>
        <v>0</v>
      </c>
      <c r="BP399" s="121" t="str">
        <f aca="false">IF(BO399,IF($AJ399,1,Constants!$B$22)*POWER(Constants!$B$23,MAX($AM399,0))*POWER(Constants!$B$24,MAX($AN399,0)),"")</f>
        <v/>
      </c>
      <c r="BQ399" s="117" t="str">
        <f aca="false">IF(OR($BK399&lt;&gt;Constants!$B$12,NOT($BO399)),"",IF(NOT($AO399),0,Constants!$B$19*IF($AQ399,1,MAX(0,MIN(1,(Constants!$B$20-N399)/Constants!$B$20)))))</f>
        <v/>
      </c>
      <c r="BR399" s="117" t="str">
        <f aca="false">IF(BQ399="","",BQ399*IF($AP399,1,Constants!$B$25)*BP399)</f>
        <v/>
      </c>
      <c r="BS399" s="117" t="str">
        <f aca="false">IF(OR($BK399&lt;&gt;Constants!$B$12,NOT($BO399)),"",IF(NOT($AO399),0,IF(NOT($AQ399),0,MAX(0,Constants!$B$21*(1-ABS(O399-$BM399)/$BM399)))))</f>
        <v/>
      </c>
      <c r="BT399" s="117" t="str">
        <f aca="false">IF(BS399="","",BS399*BP399)</f>
        <v/>
      </c>
      <c r="BU399" s="117" t="str">
        <f aca="false">IF(OR($BK399&lt;&gt;Constants!$B$12,NOT($BO399)),"",IF(OR(NOT($AO399),NOT($AP399)),0,MIN(Constants!$B$18,(Constants!$B$29*$AR399+Constants!$B$30*$AS399)*IF($AQ399,1,MAX(0,MIN(1,(Constants!$B$20-N399)/Constants!$B$20))))))</f>
        <v/>
      </c>
      <c r="BV399" s="117" t="str">
        <f aca="false">IF(BU399="","",BU399*BP399)</f>
        <v/>
      </c>
      <c r="BW399" s="122" t="str">
        <f aca="false">IF(OR($BK399&lt;&gt;Constants!$B$12,NOT($BO399)),"",BR399+BT399+BV399)</f>
        <v/>
      </c>
      <c r="BX399" s="119" t="str">
        <f aca="false">IF(OR($BK399&lt;&gt;Constants!$B$12,$AT399&lt;&gt;TRUE()),"",IF(NOT($AW399),TRUE(),IF($AY399="","",$AY399)))</f>
        <v/>
      </c>
      <c r="BY399" s="120" t="n">
        <f aca="false">IF(BX399="",FALSE(),IF(NOT($AW399),TRUE(),IF($AY399,ISNUMBER(X399),ISNUMBER(W399))))</f>
        <v>0</v>
      </c>
      <c r="BZ399" s="121" t="str">
        <f aca="false">IF(BY399,IF($AJ399,1,Constants!$B$22)*POWER(Constants!$B$23,MAX($AU399,0))*POWER(Constants!$B$24,MAX($AV399,0)),"")</f>
        <v/>
      </c>
      <c r="CA399" s="117" t="str">
        <f aca="false">IF(OR($BK399&lt;&gt;Constants!$B$12,NOT($BY399)),"",IF(NOT($AW399),0,Constants!$B$19*IF($AY399,1,MAX(0,MIN(1,(Constants!$B$20-W399)/Constants!$B$20)))))</f>
        <v/>
      </c>
      <c r="CB399" s="117" t="str">
        <f aca="false">IF(CA399="","",CA399*IF($AX399,1,Constants!$B$25)*BZ399)</f>
        <v/>
      </c>
      <c r="CC399" s="117" t="str">
        <f aca="false">IF(OR($BK399&lt;&gt;Constants!$B$12,NOT($BY399)),"",IF(NOT($AW399),0,IF(NOT($AY399),0,MAX(0,Constants!$B$21*(1-ABS(X399-$BM399)/$BM399)))))</f>
        <v/>
      </c>
      <c r="CD399" s="117" t="str">
        <f aca="false">IF(CC399="","",CC399*BZ399)</f>
        <v/>
      </c>
      <c r="CE399" s="117" t="str">
        <f aca="false">IF(OR($BK399&lt;&gt;Constants!$B$12,NOT($BY399)),"",IF(OR(NOT($AW399),NOT($AX399)),0,MIN(Constants!$B$18,(Constants!$B$29*$AZ399+Constants!$B$30*$BA399)*IF($AY399,1,MAX(0,MIN(1,(Constants!$B$20-W399)/Constants!$B$20))))))</f>
        <v/>
      </c>
      <c r="CF399" s="117" t="str">
        <f aca="false">IF(CE399="","",CE399*BZ399)</f>
        <v/>
      </c>
      <c r="CG399" s="122" t="str">
        <f aca="false">IF(OR($BK399&lt;&gt;Constants!$B$12,NOT($BY399)),"",CB399+CD399+CF399)</f>
        <v/>
      </c>
      <c r="CH399" s="119" t="n">
        <f aca="false">IF(OR(BN399="",BX399=""),TRUE(),BN399&lt;&gt;BX399)</f>
        <v>1</v>
      </c>
      <c r="CI399" s="117" t="str">
        <f aca="false">IF(OR($BK399&lt;&gt;Constants!$B$12,$BB399&lt;&gt;TRUE(),NOT($CH399)),"",IF(NOT($BE399),TRUE(),IF($BG399="","",$BG399)))</f>
        <v/>
      </c>
      <c r="CJ399" s="120" t="n">
        <f aca="false">IF(CI399="",FALSE(),IF(NOT($BE399),TRUE(),IF($BG399,ISNUMBER(AG399),ISNUMBER(AF399))))</f>
        <v>0</v>
      </c>
      <c r="CK399" s="121" t="str">
        <f aca="false">IF(CJ399,IF($AJ399,1,Constants!$B$22)*POWER(Constants!$B$23,MAX($BC399,0))*POWER(Constants!$B$24,MAX($BD399,0)),"")</f>
        <v/>
      </c>
      <c r="CL399" s="117" t="str">
        <f aca="false">IF(OR($BK399&lt;&gt;Constants!$B$12,NOT($CJ399)),"",IF(NOT($BE399),0,Constants!$B$19*IF($BG399,1,MAX(0,MIN(1,(Constants!$B$20-AF399)/Constants!$B$20)))))</f>
        <v/>
      </c>
      <c r="CM399" s="117" t="str">
        <f aca="false">IF(CL399="","",CL399*IF($BF399,1,Constants!$B$25)*CK399)</f>
        <v/>
      </c>
      <c r="CN399" s="117" t="str">
        <f aca="false">IF(OR($BK399&lt;&gt;Constants!$B$12,NOT($CJ399)),"",IF(NOT($BE399),0,IF(NOT($BG399),0,MAX(0,Constants!$B$21*(1-ABS(AG399-$BM399)/$BM399)))))</f>
        <v/>
      </c>
      <c r="CO399" s="117" t="str">
        <f aca="false">IF(CN399="","",CN399*CK399)</f>
        <v/>
      </c>
      <c r="CP399" s="117" t="str">
        <f aca="false">IF(OR($BK399&lt;&gt;Constants!$B$12,NOT($CJ399)),"",IF(OR(NOT($BE399),NOT($BF399)),0,MIN(Constants!$B$18,(Constants!$B$29*$BH399+Constants!$B$30*$BI399)*IF($BG399,1,MAX(0,MIN(1,(Constants!$B$20-AF399)/Constants!$B$20))))))</f>
        <v/>
      </c>
      <c r="CQ399" s="117" t="str">
        <f aca="false">IF(CP399="","",CP399*CK399)</f>
        <v/>
      </c>
      <c r="CR399" s="122" t="str">
        <f aca="false">IF(OR($BK399&lt;&gt;Constants!$B$12,NOT($CJ399)),"",CM399+CO399+CQ399)</f>
        <v/>
      </c>
      <c r="CS399" s="116" t="str">
        <f aca="false">IF(OR($BK399&lt;&gt;Constants!$B$12,ISBLANK($C399)),"",BW399)</f>
        <v/>
      </c>
      <c r="CT399" s="117" t="str">
        <f aca="false">IF(OR($BK399&lt;&gt;Constants!$B$12,ISBLANK($C399)),"",CG399)</f>
        <v/>
      </c>
      <c r="CU399" s="118" t="str">
        <f aca="false">IF(OR($BK399&lt;&gt;Constants!$B$12,ISBLANK($C399)),"",CR399)</f>
        <v/>
      </c>
      <c r="CV399" s="117" t="str">
        <f aca="false">IF(OR($BK399&lt;&gt;Constants!$B$12,ISBLANK($C399)),"",IF(COUNT(CS399:CU399)=0,0,MAX(CS399:CU399)))</f>
        <v/>
      </c>
      <c r="CW399" s="117" t="str">
        <f aca="false">IF($BK399&lt;&gt;Constants!$B$12,"",CV399)</f>
        <v/>
      </c>
      <c r="CX399" s="117" t="str">
        <f aca="false">IF(ISNUMBER(CW399), RANK(CW399,$CW$11:$CW$510), "")</f>
        <v/>
      </c>
      <c r="CY399" s="116" t="str">
        <f aca="false">IF(OR($BK399&lt;&gt;Constants!$B$12,ISBLANK($C399)),"",MAX(BT399,CD399,CO399))</f>
        <v/>
      </c>
      <c r="CZ399" s="117" t="str">
        <f aca="false">IF(ISNUMBER(CY399), RANK(CY399,CY$11:CY$510), "")</f>
        <v/>
      </c>
      <c r="DA399" s="117" t="str">
        <f aca="false">IF(OR($BK399&lt;&gt;Constants!$B$12,ISBLANK($C399)),"",MAX(AM399,AU399,IF($CH399,BC399,0)))</f>
        <v/>
      </c>
      <c r="DB399" s="117" t="str">
        <f aca="false">IF(ISNUMBER(DA399), RANK(DA399,DA$11:DA$510,1), "")</f>
        <v/>
      </c>
      <c r="DC399" s="117" t="str">
        <f aca="false">IF(OR($BK399&lt;&gt;Constants!$B$12,ISBLANK($C399)),"",MAX(BV399,CF399,CQ399))</f>
        <v/>
      </c>
      <c r="DD399" s="117" t="str">
        <f aca="false">IF(ISNUMBER(DC399),RANK(DC399,DC$11:DC$510),"")</f>
        <v/>
      </c>
      <c r="DE399" s="123" t="str">
        <f aca="false">IFERROR(IF(OR($BK399&lt;&gt;Constants!$B$12, ISBLANK($C399)),"",LARGE(CS399:CU399,2)), 0)</f>
        <v/>
      </c>
      <c r="DF399" s="118" t="str">
        <f aca="false">IF(ISNUMBER(DE399), RANK(DE399,DE$11:DE$510), "")</f>
        <v/>
      </c>
      <c r="DG399" s="117" t="str">
        <f aca="false">IF(ISBLANK($C399),"",IF(BK399=Constants!$B$12,RANK($CX399, $CX$11:$CX$510, 1)+
SUMPRODUCT(--($CX$11:$CX$510=$CX399),--($CZ399&gt;$CZ$11:$CZ$510))+
SUMPRODUCT(--($CX$11:$CX$510=$CX399),--($CZ399=$CZ$11:$CZ$510),--($DB399&gt;$DB$11:$DB$510))+
SUMPRODUCT(--($CX$11:$CX$510=$CX399),--($CZ399=$CZ$11:$CZ$510),--($DB399=$DB$11:$DB$510), --($DD399&gt;$DD$11:$DD$510))+
SUMPRODUCT(--($CX$11:$CX$510=$CX399),--($CZ399=$CZ$11:$CZ$510),--($DB399=$DB$11:$DB$510), --($DD399=$DD$11:$DD$510), --($DF399&gt;$DF$11:$DF$510))
,BK399)
)</f>
        <v/>
      </c>
      <c r="DH399" s="117" t="str">
        <f aca="false">IF(ISBLANK(C399),"",IF(BK399&lt;&gt;Constants!$B$12, BK399, CX399-DG399))</f>
        <v/>
      </c>
      <c r="DI399" s="118"/>
      <c r="DJ399" s="124"/>
      <c r="DK399" s="125" t="str">
        <f aca="false">IF(ISBLANK($C399),"",IF($BK399=Constants!$B$13,$BM399,""))</f>
        <v/>
      </c>
      <c r="DL399" s="124" t="str">
        <f aca="false">IF(ISBLANK($C399),"",IF($BK399&lt;&gt;Constants!$B$12,"",IF(COUNT($CS399:$CU399)=0,"",MATCH($CV399,$CS399:$CU399,0))))</f>
        <v/>
      </c>
      <c r="DM399" s="126" t="str">
        <f aca="false">IF(ISNUMBER($DL399),CHOOSE($DL399,$BR399,$CB399,$CM399),"")</f>
        <v/>
      </c>
      <c r="DN399" s="126" t="str">
        <f aca="false">IF(ISNUMBER($DL399),CHOOSE($DL399,$BT399,$CD399,$CO399),"")</f>
        <v/>
      </c>
      <c r="DO399" s="126" t="str">
        <f aca="false">IF(ISNUMBER($DL399),CHOOSE($DL399,$BV399,$CF399,$CQ399),"")</f>
        <v/>
      </c>
      <c r="DP399" s="127" t="str">
        <f aca="false">IF(ISBLANK(C399),"",IF(BK399&lt;&gt;Constants!$B$12, BK399 ,CW399))</f>
        <v/>
      </c>
      <c r="DQ399" s="128" t="str">
        <f aca="false">IF(ISBLANK($C399),"",IF($BK399&lt;&gt;Constants!$B$12,$BK399,$BL399))</f>
        <v/>
      </c>
      <c r="DR399" s="128" t="str">
        <f aca="false">IF(ISBLANK(C399),"",DH399)</f>
        <v/>
      </c>
      <c r="DS399" s="128" t="str">
        <f aca="false">IF(ISBLANK(C399),"",DG399)</f>
        <v/>
      </c>
      <c r="DT399" s="129" t="str">
        <f aca="false">IF(ISBLANK(C399),
  "",
IF(DS399=Constants!$B$9,COUNTA($C$11:$C510)+2,IF(DS399=Constants!$B$10,COUNTA($C$11:$C510)+1,IF(DS399=Constants!$B$11,COUNTA($C$11:$C510),DS399))))</f>
        <v/>
      </c>
      <c r="DU399" s="3"/>
      <c r="DV399" s="130" t="n">
        <f aca="false">IF(OR(ISNUMBER(DS399),DS399="DQ",DS399="P",DS399="NS"),
    1,
    0
)</f>
        <v>0</v>
      </c>
      <c r="DW399" s="130" t="n">
        <v>389</v>
      </c>
      <c r="DX399" s="130" t="str">
        <f aca="false">IF(ISBLANK($C399),"",IF(ISNUMBER(DT399),DT399+ROW($B399)/1000,""))</f>
        <v/>
      </c>
      <c r="DY399" s="130" t="str">
        <f aca="false">IF(ISNUMBER(DX399), RANK(DX399,DX$11:DX$510,1), "")</f>
        <v/>
      </c>
      <c r="DZ399" s="130" t="str">
        <f aca="false">IF(ISBLANK($C399),
    "",
    $B399
)</f>
        <v/>
      </c>
      <c r="EA399" s="130" t="str">
        <f aca="false">IF(ISBLANK($C399),
    "",
    $C399
)</f>
        <v/>
      </c>
      <c r="EB399" s="130" t="str">
        <f aca="false">IF(ISBLANK($C399),
    "",
    $D399
)</f>
        <v/>
      </c>
      <c r="EC399" s="130" t="str">
        <f aca="false">IF(ISBLANK($C399),"",$DQ399)</f>
        <v/>
      </c>
      <c r="ED399" s="131" t="str">
        <f aca="false">DP399</f>
        <v/>
      </c>
      <c r="EE399" s="130" t="str">
        <f aca="false">IF(ISBLANK($C399),
    "",
    DS399
)</f>
        <v/>
      </c>
      <c r="EF399" s="132" t="str">
        <f aca="false">IF(DW399&gt;DV$10,
    "",
    VLOOKUP(DW399,DY$11:EE897,7,FALSE())
)</f>
        <v/>
      </c>
      <c r="EG399" s="133" t="str">
        <f aca="false">IF(DW399&gt;DV$10,
    "",
    VLOOKUP(DW399,DY$11:EE897,2,FALSE())
)</f>
        <v/>
      </c>
      <c r="EH399" s="133" t="str">
        <f aca="false">IF(DW399&gt;DV$10,
    "",
    VLOOKUP(DW399,DY$11:EE897,3,FALSE())
)</f>
        <v/>
      </c>
      <c r="EI399" s="133" t="str">
        <f aca="false">IF(DW399&gt;DV$10,
    "",
    VLOOKUP(DW399,DY$11:EE897,4,FALSE())
)</f>
        <v/>
      </c>
      <c r="EJ399" s="134" t="str">
        <f aca="false">IF(DW399&gt;DV$10,
    "",
    VLOOKUP(DW399,DY$11:EE897,6,FALSE())
)</f>
        <v/>
      </c>
      <c r="EK399" s="59"/>
    </row>
    <row r="400" customFormat="false" ht="15.75" hidden="false" customHeight="false" outlineLevel="0" collapsed="false">
      <c r="A400" s="3"/>
      <c r="B400" s="153"/>
      <c r="C400" s="154"/>
      <c r="D400" s="135"/>
      <c r="E400" s="158"/>
      <c r="F400" s="137"/>
      <c r="G400" s="137"/>
      <c r="H400" s="138"/>
      <c r="I400" s="139"/>
      <c r="J400" s="140"/>
      <c r="K400" s="140"/>
      <c r="L400" s="140"/>
      <c r="M400" s="140"/>
      <c r="N400" s="141"/>
      <c r="O400" s="142"/>
      <c r="P400" s="137"/>
      <c r="Q400" s="138"/>
      <c r="R400" s="139"/>
      <c r="S400" s="140"/>
      <c r="T400" s="140"/>
      <c r="U400" s="140"/>
      <c r="V400" s="140"/>
      <c r="W400" s="141"/>
      <c r="X400" s="142"/>
      <c r="Y400" s="137"/>
      <c r="Z400" s="138"/>
      <c r="AA400" s="139"/>
      <c r="AB400" s="140"/>
      <c r="AC400" s="140"/>
      <c r="AD400" s="140"/>
      <c r="AE400" s="140"/>
      <c r="AF400" s="141"/>
      <c r="AG400" s="143"/>
      <c r="AH400" s="139"/>
      <c r="AI400" s="116"/>
      <c r="AJ400" s="116" t="str">
        <f aca="false">IF(ISBLANK($C400),
  "",
IF(E400=Constants!$B$7,
  TRUE(),
IF(E400=Constants!$B$8,
  FALSE(),
  TRUE()
)))</f>
        <v/>
      </c>
      <c r="AK400" s="117" t="str">
        <f aca="false">IF(ISBLANK($C400),"",IF(F400=Constants!$B$8,FALSE(),TRUE()))</f>
        <v/>
      </c>
      <c r="AL400" s="117" t="str">
        <f aca="false">IF(ISBLANK($C400),"",COUNTA($G400:$O400)&gt;0)</f>
        <v/>
      </c>
      <c r="AM400" s="117" t="str">
        <f aca="false">IF(OR(ISBLANK($C400),$AL400&lt;&gt;TRUE()),"",IF(ISBLANK(G400),Constants!$B$27,MAX(0,G400)))</f>
        <v/>
      </c>
      <c r="AN400" s="117" t="str">
        <f aca="false">IF(OR(ISBLANK($C400),$AL400&lt;&gt;TRUE()),"",IF(ISBLANK(H400),Constants!$B$28,MAX(0,H400)))</f>
        <v/>
      </c>
      <c r="AO400" s="117" t="str">
        <f aca="false">IF(OR(ISBLANK($C400),$AL400&lt;&gt;TRUE()),"",IF(J400=Constants!$B$7,TRUE(),IF(J400=Constants!$B$8,FALSE(),TRUE())))</f>
        <v/>
      </c>
      <c r="AP400" s="117" t="str">
        <f aca="false">IF(OR(ISBLANK($C400),$AL400&lt;&gt;TRUE()),"",IF(I400=Constants!$B$7,TRUE(),IF(I400=Constants!$B$8,FALSE(),TRUE())))</f>
        <v/>
      </c>
      <c r="AQ400" s="117" t="str">
        <f aca="false">IF(OR(ISBLANK($C400),$AL400&lt;&gt;TRUE()),"",IF(K400=Constants!$B$33,TRUE(),IF(K400=Constants!$B$34,FALSE(),IF(AND(ISNUMBER(O400),OR(ISBLANK(N400),N400=0)),TRUE(),IF(AND(ISBLANK(O400),ISNUMBER(N400),N400&lt;&gt;0),FALSE(),"")))))</f>
        <v/>
      </c>
      <c r="AR400" s="117" t="str">
        <f aca="false">IF(OR(ISBLANK($C400),$AL400&lt;&gt;TRUE()),"",IF(ISBLANK(L400),Constants!$B$35,MAX(0,MIN(Constants!$B$31,L400))))</f>
        <v/>
      </c>
      <c r="AS400" s="117" t="str">
        <f aca="false">IF(OR(ISBLANK($C400),$AL400&lt;&gt;TRUE()),"",IF(ISBLANK(M400),Constants!$B$35,MAX(0,MIN(Constants!$B$32,M400))))</f>
        <v/>
      </c>
      <c r="AT400" s="117" t="str">
        <f aca="false">IF(ISBLANK($C400),"",COUNTA($P400:$X400)&gt;0)</f>
        <v/>
      </c>
      <c r="AU400" s="117" t="str">
        <f aca="false">IF(OR(ISBLANK($C400),$AT400&lt;&gt;TRUE()),"",IF(ISBLANK(P400),Constants!$B$27,MAX(0,P400)))</f>
        <v/>
      </c>
      <c r="AV400" s="117" t="str">
        <f aca="false">IF(OR(ISBLANK($C400),$AT400&lt;&gt;TRUE()),"",IF(ISBLANK(Q400),Constants!$B$28,MAX(0,Q400)))</f>
        <v/>
      </c>
      <c r="AW400" s="117" t="str">
        <f aca="false">IF(OR(ISBLANK($C400),$AT400&lt;&gt;TRUE()),"",IF(S400=Constants!$B$7,TRUE(),IF(S400=Constants!$B$8,FALSE(),TRUE())))</f>
        <v/>
      </c>
      <c r="AX400" s="117" t="str">
        <f aca="false">IF(OR(ISBLANK($C400),$AT400&lt;&gt;TRUE()),"",IF(R400=Constants!$B$7,TRUE(),IF(R400=Constants!$B$8,FALSE(),TRUE())))</f>
        <v/>
      </c>
      <c r="AY400" s="117" t="str">
        <f aca="false">IF(OR(ISBLANK($C400),$AT400&lt;&gt;TRUE()),"",IF(T400=Constants!$B$33,TRUE(),IF(T400=Constants!$B$34,FALSE(),IF(AND(ISNUMBER(X400),OR(ISBLANK(W400),W400=0)),TRUE(),IF(AND(ISBLANK(X400),ISNUMBER(W400),W400&lt;&gt;0),FALSE(),"")))))</f>
        <v/>
      </c>
      <c r="AZ400" s="117" t="str">
        <f aca="false">IF(OR(ISBLANK($C400),$AT400&lt;&gt;TRUE()),"",IF(ISBLANK(U400),Constants!$B$35,MAX(0,MIN(Constants!$B$31,U400))))</f>
        <v/>
      </c>
      <c r="BA400" s="117" t="str">
        <f aca="false">IF(OR(ISBLANK($C400),$AT400&lt;&gt;TRUE()),"",IF(ISBLANK(V400),Constants!$B$35,MAX(0,MIN(Constants!$B$32,V400))))</f>
        <v/>
      </c>
      <c r="BB400" s="117" t="str">
        <f aca="false">IF(ISBLANK($C400),"",COUNTA($Y400:$AG400)&gt;0)</f>
        <v/>
      </c>
      <c r="BC400" s="117" t="str">
        <f aca="false">IF(OR(ISBLANK($C400),$BB400&lt;&gt;TRUE()),"",IF(ISBLANK(Y400),Constants!$B$27,MAX(0,Y400)))</f>
        <v/>
      </c>
      <c r="BD400" s="117" t="str">
        <f aca="false">IF(OR(ISBLANK($C400),$BB400&lt;&gt;TRUE()),"",IF(ISBLANK(Z400),Constants!$B$28,MAX(0,Z400)))</f>
        <v/>
      </c>
      <c r="BE400" s="117" t="str">
        <f aca="false">IF(OR(ISBLANK($C400),$BB400&lt;&gt;TRUE()),"",IF(AB400=Constants!$B$7,TRUE(),IF(AB400=Constants!$B$8,FALSE(),TRUE())))</f>
        <v/>
      </c>
      <c r="BF400" s="117" t="str">
        <f aca="false">IF(OR(ISBLANK($C400),$BB400&lt;&gt;TRUE()),"",IF(AA400=Constants!$B$7,TRUE(),IF(AA400=Constants!$B$8,FALSE(),TRUE())))</f>
        <v/>
      </c>
      <c r="BG400" s="117" t="str">
        <f aca="false">IF(OR(ISBLANK($C400),$BB400&lt;&gt;TRUE()),"",IF(AC400=Constants!$B$33,TRUE(),IF(AC400=Constants!$B$34,FALSE(),IF(AND(ISNUMBER(AG400),OR(ISBLANK(AF400),AF400=0)),TRUE(),IF(AND(ISBLANK(AG400),ISNUMBER(AF400),AF400&lt;&gt;0),FALSE(),"")))))</f>
        <v/>
      </c>
      <c r="BH400" s="117" t="str">
        <f aca="false">IF(OR(ISBLANK($C400),$BB400&lt;&gt;TRUE()),"",IF(ISBLANK(AD400),Constants!$B$35,MAX(0,MIN(Constants!$B$31,AD400))))</f>
        <v/>
      </c>
      <c r="BI400" s="117" t="str">
        <f aca="false">IF(OR(ISBLANK($C400),$BB400&lt;&gt;TRUE()),"",IF(ISBLANK(AE400),Constants!$B$35,MAX(0,MIN(Constants!$B$32,AE400))))</f>
        <v/>
      </c>
      <c r="BJ400" s="118" t="str">
        <f aca="false">IF(ISBLANK($C400),
  "",
IF(AH400=Constants!$B$7,
  TRUE(),
IF(AH400=Constants!$B$8,
  FALSE(),
  FALSE()
)))</f>
        <v/>
      </c>
      <c r="BK400" s="117" t="str">
        <f aca="false">IF(ISBLANK($C400),"",IF($BJ400,Constants!$B$9,IF(COUNTA($E400:$AH400)=0,Constants!$B$10,IF(NOT($AK400),Constants!$B$11,IF(AND(NOT(ISNUMBER($BM400)),COUNTA($O400,$X400,$AG400)&gt;0),Constants!$B$13,Constants!$B$12)))))</f>
        <v/>
      </c>
      <c r="BL400" s="117" t="str">
        <f aca="false">IF(ISBLANK($C400),"",IF($BK400&lt;&gt;Constants!$B$12,$BK400,Constants!$B$4))</f>
        <v/>
      </c>
      <c r="BM400" s="116" t="str">
        <f aca="false">IF(OR(ISBLANK($D$8), NOT(ISNUMBER($D$8))), Constants!$B$17,$D$8)</f>
        <v>ERROR: Set Target Time in cell D8</v>
      </c>
      <c r="BN400" s="119" t="str">
        <f aca="false">IF(OR($BK400&lt;&gt;Constants!$B$12,$AL400&lt;&gt;TRUE()),"",IF(NOT($AO400),TRUE(),IF($AQ400="","",$AQ400)))</f>
        <v/>
      </c>
      <c r="BO400" s="120" t="n">
        <f aca="false">IF(BN400="",FALSE(),IF(NOT($AO400),TRUE(),IF($AQ400,ISNUMBER(O400),ISNUMBER(N400))))</f>
        <v>0</v>
      </c>
      <c r="BP400" s="121" t="str">
        <f aca="false">IF(BO400,IF($AJ400,1,Constants!$B$22)*POWER(Constants!$B$23,MAX($AM400,0))*POWER(Constants!$B$24,MAX($AN400,0)),"")</f>
        <v/>
      </c>
      <c r="BQ400" s="117" t="str">
        <f aca="false">IF(OR($BK400&lt;&gt;Constants!$B$12,NOT($BO400)),"",IF(NOT($AO400),0,Constants!$B$19*IF($AQ400,1,MAX(0,MIN(1,(Constants!$B$20-N400)/Constants!$B$20)))))</f>
        <v/>
      </c>
      <c r="BR400" s="117" t="str">
        <f aca="false">IF(BQ400="","",BQ400*IF($AP400,1,Constants!$B$25)*BP400)</f>
        <v/>
      </c>
      <c r="BS400" s="117" t="str">
        <f aca="false">IF(OR($BK400&lt;&gt;Constants!$B$12,NOT($BO400)),"",IF(NOT($AO400),0,IF(NOT($AQ400),0,MAX(0,Constants!$B$21*(1-ABS(O400-$BM400)/$BM400)))))</f>
        <v/>
      </c>
      <c r="BT400" s="117" t="str">
        <f aca="false">IF(BS400="","",BS400*BP400)</f>
        <v/>
      </c>
      <c r="BU400" s="117" t="str">
        <f aca="false">IF(OR($BK400&lt;&gt;Constants!$B$12,NOT($BO400)),"",IF(OR(NOT($AO400),NOT($AP400)),0,MIN(Constants!$B$18,(Constants!$B$29*$AR400+Constants!$B$30*$AS400)*IF($AQ400,1,MAX(0,MIN(1,(Constants!$B$20-N400)/Constants!$B$20))))))</f>
        <v/>
      </c>
      <c r="BV400" s="117" t="str">
        <f aca="false">IF(BU400="","",BU400*BP400)</f>
        <v/>
      </c>
      <c r="BW400" s="122" t="str">
        <f aca="false">IF(OR($BK400&lt;&gt;Constants!$B$12,NOT($BO400)),"",BR400+BT400+BV400)</f>
        <v/>
      </c>
      <c r="BX400" s="119" t="str">
        <f aca="false">IF(OR($BK400&lt;&gt;Constants!$B$12,$AT400&lt;&gt;TRUE()),"",IF(NOT($AW400),TRUE(),IF($AY400="","",$AY400)))</f>
        <v/>
      </c>
      <c r="BY400" s="120" t="n">
        <f aca="false">IF(BX400="",FALSE(),IF(NOT($AW400),TRUE(),IF($AY400,ISNUMBER(X400),ISNUMBER(W400))))</f>
        <v>0</v>
      </c>
      <c r="BZ400" s="121" t="str">
        <f aca="false">IF(BY400,IF($AJ400,1,Constants!$B$22)*POWER(Constants!$B$23,MAX($AU400,0))*POWER(Constants!$B$24,MAX($AV400,0)),"")</f>
        <v/>
      </c>
      <c r="CA400" s="117" t="str">
        <f aca="false">IF(OR($BK400&lt;&gt;Constants!$B$12,NOT($BY400)),"",IF(NOT($AW400),0,Constants!$B$19*IF($AY400,1,MAX(0,MIN(1,(Constants!$B$20-W400)/Constants!$B$20)))))</f>
        <v/>
      </c>
      <c r="CB400" s="117" t="str">
        <f aca="false">IF(CA400="","",CA400*IF($AX400,1,Constants!$B$25)*BZ400)</f>
        <v/>
      </c>
      <c r="CC400" s="117" t="str">
        <f aca="false">IF(OR($BK400&lt;&gt;Constants!$B$12,NOT($BY400)),"",IF(NOT($AW400),0,IF(NOT($AY400),0,MAX(0,Constants!$B$21*(1-ABS(X400-$BM400)/$BM400)))))</f>
        <v/>
      </c>
      <c r="CD400" s="117" t="str">
        <f aca="false">IF(CC400="","",CC400*BZ400)</f>
        <v/>
      </c>
      <c r="CE400" s="117" t="str">
        <f aca="false">IF(OR($BK400&lt;&gt;Constants!$B$12,NOT($BY400)),"",IF(OR(NOT($AW400),NOT($AX400)),0,MIN(Constants!$B$18,(Constants!$B$29*$AZ400+Constants!$B$30*$BA400)*IF($AY400,1,MAX(0,MIN(1,(Constants!$B$20-W400)/Constants!$B$20))))))</f>
        <v/>
      </c>
      <c r="CF400" s="117" t="str">
        <f aca="false">IF(CE400="","",CE400*BZ400)</f>
        <v/>
      </c>
      <c r="CG400" s="122" t="str">
        <f aca="false">IF(OR($BK400&lt;&gt;Constants!$B$12,NOT($BY400)),"",CB400+CD400+CF400)</f>
        <v/>
      </c>
      <c r="CH400" s="119" t="n">
        <f aca="false">IF(OR(BN400="",BX400=""),TRUE(),BN400&lt;&gt;BX400)</f>
        <v>1</v>
      </c>
      <c r="CI400" s="117" t="str">
        <f aca="false">IF(OR($BK400&lt;&gt;Constants!$B$12,$BB400&lt;&gt;TRUE(),NOT($CH400)),"",IF(NOT($BE400),TRUE(),IF($BG400="","",$BG400)))</f>
        <v/>
      </c>
      <c r="CJ400" s="120" t="n">
        <f aca="false">IF(CI400="",FALSE(),IF(NOT($BE400),TRUE(),IF($BG400,ISNUMBER(AG400),ISNUMBER(AF400))))</f>
        <v>0</v>
      </c>
      <c r="CK400" s="121" t="str">
        <f aca="false">IF(CJ400,IF($AJ400,1,Constants!$B$22)*POWER(Constants!$B$23,MAX($BC400,0))*POWER(Constants!$B$24,MAX($BD400,0)),"")</f>
        <v/>
      </c>
      <c r="CL400" s="117" t="str">
        <f aca="false">IF(OR($BK400&lt;&gt;Constants!$B$12,NOT($CJ400)),"",IF(NOT($BE400),0,Constants!$B$19*IF($BG400,1,MAX(0,MIN(1,(Constants!$B$20-AF400)/Constants!$B$20)))))</f>
        <v/>
      </c>
      <c r="CM400" s="117" t="str">
        <f aca="false">IF(CL400="","",CL400*IF($BF400,1,Constants!$B$25)*CK400)</f>
        <v/>
      </c>
      <c r="CN400" s="117" t="str">
        <f aca="false">IF(OR($BK400&lt;&gt;Constants!$B$12,NOT($CJ400)),"",IF(NOT($BE400),0,IF(NOT($BG400),0,MAX(0,Constants!$B$21*(1-ABS(AG400-$BM400)/$BM400)))))</f>
        <v/>
      </c>
      <c r="CO400" s="117" t="str">
        <f aca="false">IF(CN400="","",CN400*CK400)</f>
        <v/>
      </c>
      <c r="CP400" s="117" t="str">
        <f aca="false">IF(OR($BK400&lt;&gt;Constants!$B$12,NOT($CJ400)),"",IF(OR(NOT($BE400),NOT($BF400)),0,MIN(Constants!$B$18,(Constants!$B$29*$BH400+Constants!$B$30*$BI400)*IF($BG400,1,MAX(0,MIN(1,(Constants!$B$20-AF400)/Constants!$B$20))))))</f>
        <v/>
      </c>
      <c r="CQ400" s="117" t="str">
        <f aca="false">IF(CP400="","",CP400*CK400)</f>
        <v/>
      </c>
      <c r="CR400" s="122" t="str">
        <f aca="false">IF(OR($BK400&lt;&gt;Constants!$B$12,NOT($CJ400)),"",CM400+CO400+CQ400)</f>
        <v/>
      </c>
      <c r="CS400" s="116" t="str">
        <f aca="false">IF(OR($BK400&lt;&gt;Constants!$B$12,ISBLANK($C400)),"",BW400)</f>
        <v/>
      </c>
      <c r="CT400" s="117" t="str">
        <f aca="false">IF(OR($BK400&lt;&gt;Constants!$B$12,ISBLANK($C400)),"",CG400)</f>
        <v/>
      </c>
      <c r="CU400" s="118" t="str">
        <f aca="false">IF(OR($BK400&lt;&gt;Constants!$B$12,ISBLANK($C400)),"",CR400)</f>
        <v/>
      </c>
      <c r="CV400" s="117" t="str">
        <f aca="false">IF(OR($BK400&lt;&gt;Constants!$B$12,ISBLANK($C400)),"",IF(COUNT(CS400:CU400)=0,0,MAX(CS400:CU400)))</f>
        <v/>
      </c>
      <c r="CW400" s="117" t="str">
        <f aca="false">IF($BK400&lt;&gt;Constants!$B$12,"",CV400)</f>
        <v/>
      </c>
      <c r="CX400" s="117" t="str">
        <f aca="false">IF(ISNUMBER(CW400), RANK(CW400,$CW$11:$CW$510), "")</f>
        <v/>
      </c>
      <c r="CY400" s="116" t="str">
        <f aca="false">IF(OR($BK400&lt;&gt;Constants!$B$12,ISBLANK($C400)),"",MAX(BT400,CD400,CO400))</f>
        <v/>
      </c>
      <c r="CZ400" s="117" t="str">
        <f aca="false">IF(ISNUMBER(CY400), RANK(CY400,CY$11:CY$510), "")</f>
        <v/>
      </c>
      <c r="DA400" s="117" t="str">
        <f aca="false">IF(OR($BK400&lt;&gt;Constants!$B$12,ISBLANK($C400)),"",MAX(AM400,AU400,IF($CH400,BC400,0)))</f>
        <v/>
      </c>
      <c r="DB400" s="117" t="str">
        <f aca="false">IF(ISNUMBER(DA400), RANK(DA400,DA$11:DA$510,1), "")</f>
        <v/>
      </c>
      <c r="DC400" s="117" t="str">
        <f aca="false">IF(OR($BK400&lt;&gt;Constants!$B$12,ISBLANK($C400)),"",MAX(BV400,CF400,CQ400))</f>
        <v/>
      </c>
      <c r="DD400" s="117" t="str">
        <f aca="false">IF(ISNUMBER(DC400),RANK(DC400,DC$11:DC$510),"")</f>
        <v/>
      </c>
      <c r="DE400" s="123" t="str">
        <f aca="false">IFERROR(IF(OR($BK400&lt;&gt;Constants!$B$12, ISBLANK($C400)),"",LARGE(CS400:CU400,2)), 0)</f>
        <v/>
      </c>
      <c r="DF400" s="118" t="str">
        <f aca="false">IF(ISNUMBER(DE400), RANK(DE400,DE$11:DE$510), "")</f>
        <v/>
      </c>
      <c r="DG400" s="117" t="str">
        <f aca="false">IF(ISBLANK($C400),"",IF(BK400=Constants!$B$12,RANK($CX400, $CX$11:$CX$510, 1)+
SUMPRODUCT(--($CX$11:$CX$510=$CX400),--($CZ400&gt;$CZ$11:$CZ$510))+
SUMPRODUCT(--($CX$11:$CX$510=$CX400),--($CZ400=$CZ$11:$CZ$510),--($DB400&gt;$DB$11:$DB$510))+
SUMPRODUCT(--($CX$11:$CX$510=$CX400),--($CZ400=$CZ$11:$CZ$510),--($DB400=$DB$11:$DB$510), --($DD400&gt;$DD$11:$DD$510))+
SUMPRODUCT(--($CX$11:$CX$510=$CX400),--($CZ400=$CZ$11:$CZ$510),--($DB400=$DB$11:$DB$510), --($DD400=$DD$11:$DD$510), --($DF400&gt;$DF$11:$DF$510))
,BK400)
)</f>
        <v/>
      </c>
      <c r="DH400" s="117" t="str">
        <f aca="false">IF(ISBLANK(C400),"",IF(BK400&lt;&gt;Constants!$B$12, BK400, CX400-DG400))</f>
        <v/>
      </c>
      <c r="DI400" s="118"/>
      <c r="DJ400" s="124"/>
      <c r="DK400" s="125" t="str">
        <f aca="false">IF(ISBLANK($C400),"",IF($BK400=Constants!$B$13,$BM400,""))</f>
        <v/>
      </c>
      <c r="DL400" s="124" t="str">
        <f aca="false">IF(ISBLANK($C400),"",IF($BK400&lt;&gt;Constants!$B$12,"",IF(COUNT($CS400:$CU400)=0,"",MATCH($CV400,$CS400:$CU400,0))))</f>
        <v/>
      </c>
      <c r="DM400" s="126" t="str">
        <f aca="false">IF(ISNUMBER($DL400),CHOOSE($DL400,$BR400,$CB400,$CM400),"")</f>
        <v/>
      </c>
      <c r="DN400" s="126" t="str">
        <f aca="false">IF(ISNUMBER($DL400),CHOOSE($DL400,$BT400,$CD400,$CO400),"")</f>
        <v/>
      </c>
      <c r="DO400" s="126" t="str">
        <f aca="false">IF(ISNUMBER($DL400),CHOOSE($DL400,$BV400,$CF400,$CQ400),"")</f>
        <v/>
      </c>
      <c r="DP400" s="127" t="str">
        <f aca="false">IF(ISBLANK(C400),"",IF(BK400&lt;&gt;Constants!$B$12, BK400 ,CW400))</f>
        <v/>
      </c>
      <c r="DQ400" s="128" t="str">
        <f aca="false">IF(ISBLANK($C400),"",IF($BK400&lt;&gt;Constants!$B$12,$BK400,$BL400))</f>
        <v/>
      </c>
      <c r="DR400" s="128" t="str">
        <f aca="false">IF(ISBLANK(C400),"",DH400)</f>
        <v/>
      </c>
      <c r="DS400" s="128" t="str">
        <f aca="false">IF(ISBLANK(C400),"",DG400)</f>
        <v/>
      </c>
      <c r="DT400" s="129" t="str">
        <f aca="false">IF(ISBLANK(C400),
  "",
IF(DS400=Constants!$B$9,COUNTA($C$11:$C510)+2,IF(DS400=Constants!$B$10,COUNTA($C$11:$C510)+1,IF(DS400=Constants!$B$11,COUNTA($C$11:$C510),DS400))))</f>
        <v/>
      </c>
      <c r="DU400" s="3"/>
      <c r="DV400" s="130" t="n">
        <f aca="false">IF(OR(ISNUMBER(DS400),DS400="DQ",DS400="P",DS400="NS"),
    1,
    0
)</f>
        <v>0</v>
      </c>
      <c r="DW400" s="130" t="n">
        <v>390</v>
      </c>
      <c r="DX400" s="130" t="str">
        <f aca="false">IF(ISBLANK($C400),"",IF(ISNUMBER(DT400),DT400+ROW($B400)/1000,""))</f>
        <v/>
      </c>
      <c r="DY400" s="130" t="str">
        <f aca="false">IF(ISNUMBER(DX400), RANK(DX400,DX$11:DX$510,1), "")</f>
        <v/>
      </c>
      <c r="DZ400" s="130" t="str">
        <f aca="false">IF(ISBLANK($C400),
    "",
    $B400
)</f>
        <v/>
      </c>
      <c r="EA400" s="130" t="str">
        <f aca="false">IF(ISBLANK($C400),
    "",
    $C400
)</f>
        <v/>
      </c>
      <c r="EB400" s="130" t="str">
        <f aca="false">IF(ISBLANK($C400),
    "",
    $D400
)</f>
        <v/>
      </c>
      <c r="EC400" s="130" t="str">
        <f aca="false">IF(ISBLANK($C400),"",$DQ400)</f>
        <v/>
      </c>
      <c r="ED400" s="131" t="str">
        <f aca="false">DP400</f>
        <v/>
      </c>
      <c r="EE400" s="130" t="str">
        <f aca="false">IF(ISBLANK($C400),
    "",
    DS400
)</f>
        <v/>
      </c>
      <c r="EF400" s="132" t="str">
        <f aca="false">IF(DW400&gt;DV$10,
    "",
    VLOOKUP(DW400,DY$11:EE898,7,FALSE())
)</f>
        <v/>
      </c>
      <c r="EG400" s="133" t="str">
        <f aca="false">IF(DW400&gt;DV$10,
    "",
    VLOOKUP(DW400,DY$11:EE898,2,FALSE())
)</f>
        <v/>
      </c>
      <c r="EH400" s="133" t="str">
        <f aca="false">IF(DW400&gt;DV$10,
    "",
    VLOOKUP(DW400,DY$11:EE898,3,FALSE())
)</f>
        <v/>
      </c>
      <c r="EI400" s="133" t="str">
        <f aca="false">IF(DW400&gt;DV$10,
    "",
    VLOOKUP(DW400,DY$11:EE898,4,FALSE())
)</f>
        <v/>
      </c>
      <c r="EJ400" s="134" t="str">
        <f aca="false">IF(DW400&gt;DV$10,
    "",
    VLOOKUP(DW400,DY$11:EE898,6,FALSE())
)</f>
        <v/>
      </c>
      <c r="EK400" s="59"/>
    </row>
    <row r="401" customFormat="false" ht="15.75" hidden="false" customHeight="false" outlineLevel="0" collapsed="false">
      <c r="A401" s="3"/>
      <c r="B401" s="155"/>
      <c r="C401" s="156"/>
      <c r="D401" s="96"/>
      <c r="E401" s="157"/>
      <c r="F401" s="148"/>
      <c r="G401" s="148"/>
      <c r="H401" s="149"/>
      <c r="I401" s="150"/>
      <c r="J401" s="151"/>
      <c r="K401" s="151"/>
      <c r="L401" s="151"/>
      <c r="M401" s="151"/>
      <c r="N401" s="152"/>
      <c r="O401" s="103"/>
      <c r="P401" s="148"/>
      <c r="Q401" s="149"/>
      <c r="R401" s="150"/>
      <c r="S401" s="151"/>
      <c r="T401" s="151"/>
      <c r="U401" s="151"/>
      <c r="V401" s="151"/>
      <c r="W401" s="152"/>
      <c r="X401" s="103"/>
      <c r="Y401" s="148"/>
      <c r="Z401" s="149"/>
      <c r="AA401" s="150"/>
      <c r="AB401" s="151"/>
      <c r="AC401" s="151"/>
      <c r="AD401" s="151"/>
      <c r="AE401" s="151"/>
      <c r="AF401" s="152"/>
      <c r="AG401" s="104"/>
      <c r="AH401" s="150"/>
      <c r="AI401" s="73"/>
      <c r="AJ401" s="73" t="str">
        <f aca="false">IF(ISBLANK($C401),
  "",
IF(E401=Constants!$B$7,
  TRUE(),
IF(E401=Constants!$B$8,
  FALSE(),
  TRUE()
)))</f>
        <v/>
      </c>
      <c r="AK401" s="74" t="str">
        <f aca="false">IF(ISBLANK($C401),"",IF(F401=Constants!$B$8,FALSE(),TRUE()))</f>
        <v/>
      </c>
      <c r="AL401" s="74" t="str">
        <f aca="false">IF(ISBLANK($C401),"",COUNTA($G401:$O401)&gt;0)</f>
        <v/>
      </c>
      <c r="AM401" s="74" t="str">
        <f aca="false">IF(OR(ISBLANK($C401),$AL401&lt;&gt;TRUE()),"",IF(ISBLANK(G401),Constants!$B$27,MAX(0,G401)))</f>
        <v/>
      </c>
      <c r="AN401" s="74" t="str">
        <f aca="false">IF(OR(ISBLANK($C401),$AL401&lt;&gt;TRUE()),"",IF(ISBLANK(H401),Constants!$B$28,MAX(0,H401)))</f>
        <v/>
      </c>
      <c r="AO401" s="74" t="str">
        <f aca="false">IF(OR(ISBLANK($C401),$AL401&lt;&gt;TRUE()),"",IF(J401=Constants!$B$7,TRUE(),IF(J401=Constants!$B$8,FALSE(),TRUE())))</f>
        <v/>
      </c>
      <c r="AP401" s="74" t="str">
        <f aca="false">IF(OR(ISBLANK($C401),$AL401&lt;&gt;TRUE()),"",IF(I401=Constants!$B$7,TRUE(),IF(I401=Constants!$B$8,FALSE(),TRUE())))</f>
        <v/>
      </c>
      <c r="AQ401" s="74" t="str">
        <f aca="false">IF(OR(ISBLANK($C401),$AL401&lt;&gt;TRUE()),"",IF(K401=Constants!$B$33,TRUE(),IF(K401=Constants!$B$34,FALSE(),IF(AND(ISNUMBER(O401),OR(ISBLANK(N401),N401=0)),TRUE(),IF(AND(ISBLANK(O401),ISNUMBER(N401),N401&lt;&gt;0),FALSE(),"")))))</f>
        <v/>
      </c>
      <c r="AR401" s="74" t="str">
        <f aca="false">IF(OR(ISBLANK($C401),$AL401&lt;&gt;TRUE()),"",IF(ISBLANK(L401),Constants!$B$35,MAX(0,MIN(Constants!$B$31,L401))))</f>
        <v/>
      </c>
      <c r="AS401" s="74" t="str">
        <f aca="false">IF(OR(ISBLANK($C401),$AL401&lt;&gt;TRUE()),"",IF(ISBLANK(M401),Constants!$B$35,MAX(0,MIN(Constants!$B$32,M401))))</f>
        <v/>
      </c>
      <c r="AT401" s="74" t="str">
        <f aca="false">IF(ISBLANK($C401),"",COUNTA($P401:$X401)&gt;0)</f>
        <v/>
      </c>
      <c r="AU401" s="74" t="str">
        <f aca="false">IF(OR(ISBLANK($C401),$AT401&lt;&gt;TRUE()),"",IF(ISBLANK(P401),Constants!$B$27,MAX(0,P401)))</f>
        <v/>
      </c>
      <c r="AV401" s="74" t="str">
        <f aca="false">IF(OR(ISBLANK($C401),$AT401&lt;&gt;TRUE()),"",IF(ISBLANK(Q401),Constants!$B$28,MAX(0,Q401)))</f>
        <v/>
      </c>
      <c r="AW401" s="74" t="str">
        <f aca="false">IF(OR(ISBLANK($C401),$AT401&lt;&gt;TRUE()),"",IF(S401=Constants!$B$7,TRUE(),IF(S401=Constants!$B$8,FALSE(),TRUE())))</f>
        <v/>
      </c>
      <c r="AX401" s="74" t="str">
        <f aca="false">IF(OR(ISBLANK($C401),$AT401&lt;&gt;TRUE()),"",IF(R401=Constants!$B$7,TRUE(),IF(R401=Constants!$B$8,FALSE(),TRUE())))</f>
        <v/>
      </c>
      <c r="AY401" s="74" t="str">
        <f aca="false">IF(OR(ISBLANK($C401),$AT401&lt;&gt;TRUE()),"",IF(T401=Constants!$B$33,TRUE(),IF(T401=Constants!$B$34,FALSE(),IF(AND(ISNUMBER(X401),OR(ISBLANK(W401),W401=0)),TRUE(),IF(AND(ISBLANK(X401),ISNUMBER(W401),W401&lt;&gt;0),FALSE(),"")))))</f>
        <v/>
      </c>
      <c r="AZ401" s="74" t="str">
        <f aca="false">IF(OR(ISBLANK($C401),$AT401&lt;&gt;TRUE()),"",IF(ISBLANK(U401),Constants!$B$35,MAX(0,MIN(Constants!$B$31,U401))))</f>
        <v/>
      </c>
      <c r="BA401" s="74" t="str">
        <f aca="false">IF(OR(ISBLANK($C401),$AT401&lt;&gt;TRUE()),"",IF(ISBLANK(V401),Constants!$B$35,MAX(0,MIN(Constants!$B$32,V401))))</f>
        <v/>
      </c>
      <c r="BB401" s="74" t="str">
        <f aca="false">IF(ISBLANK($C401),"",COUNTA($Y401:$AG401)&gt;0)</f>
        <v/>
      </c>
      <c r="BC401" s="74" t="str">
        <f aca="false">IF(OR(ISBLANK($C401),$BB401&lt;&gt;TRUE()),"",IF(ISBLANK(Y401),Constants!$B$27,MAX(0,Y401)))</f>
        <v/>
      </c>
      <c r="BD401" s="74" t="str">
        <f aca="false">IF(OR(ISBLANK($C401),$BB401&lt;&gt;TRUE()),"",IF(ISBLANK(Z401),Constants!$B$28,MAX(0,Z401)))</f>
        <v/>
      </c>
      <c r="BE401" s="74" t="str">
        <f aca="false">IF(OR(ISBLANK($C401),$BB401&lt;&gt;TRUE()),"",IF(AB401=Constants!$B$7,TRUE(),IF(AB401=Constants!$B$8,FALSE(),TRUE())))</f>
        <v/>
      </c>
      <c r="BF401" s="74" t="str">
        <f aca="false">IF(OR(ISBLANK($C401),$BB401&lt;&gt;TRUE()),"",IF(AA401=Constants!$B$7,TRUE(),IF(AA401=Constants!$B$8,FALSE(),TRUE())))</f>
        <v/>
      </c>
      <c r="BG401" s="74" t="str">
        <f aca="false">IF(OR(ISBLANK($C401),$BB401&lt;&gt;TRUE()),"",IF(AC401=Constants!$B$33,TRUE(),IF(AC401=Constants!$B$34,FALSE(),IF(AND(ISNUMBER(AG401),OR(ISBLANK(AF401),AF401=0)),TRUE(),IF(AND(ISBLANK(AG401),ISNUMBER(AF401),AF401&lt;&gt;0),FALSE(),"")))))</f>
        <v/>
      </c>
      <c r="BH401" s="74" t="str">
        <f aca="false">IF(OR(ISBLANK($C401),$BB401&lt;&gt;TRUE()),"",IF(ISBLANK(AD401),Constants!$B$35,MAX(0,MIN(Constants!$B$31,AD401))))</f>
        <v/>
      </c>
      <c r="BI401" s="74" t="str">
        <f aca="false">IF(OR(ISBLANK($C401),$BB401&lt;&gt;TRUE()),"",IF(ISBLANK(AE401),Constants!$B$35,MAX(0,MIN(Constants!$B$32,AE401))))</f>
        <v/>
      </c>
      <c r="BJ401" s="75" t="str">
        <f aca="false">IF(ISBLANK($C401),
  "",
IF(AH401=Constants!$B$7,
  TRUE(),
IF(AH401=Constants!$B$8,
  FALSE(),
  FALSE()
)))</f>
        <v/>
      </c>
      <c r="BK401" s="74" t="str">
        <f aca="false">IF(ISBLANK($C401),"",IF($BJ401,Constants!$B$9,IF(COUNTA($E401:$AH401)=0,Constants!$B$10,IF(NOT($AK401),Constants!$B$11,IF(AND(NOT(ISNUMBER($BM401)),COUNTA($O401,$X401,$AG401)&gt;0),Constants!$B$13,Constants!$B$12)))))</f>
        <v/>
      </c>
      <c r="BL401" s="74" t="str">
        <f aca="false">IF(ISBLANK($C401),"",IF($BK401&lt;&gt;Constants!$B$12,$BK401,Constants!$B$4))</f>
        <v/>
      </c>
      <c r="BM401" s="73" t="str">
        <f aca="false">IF(OR(ISBLANK($D$8), NOT(ISNUMBER($D$8))), Constants!$B$17,$D$8)</f>
        <v>ERROR: Set Target Time in cell D8</v>
      </c>
      <c r="BN401" s="73" t="str">
        <f aca="false">IF(OR($BK401&lt;&gt;Constants!$B$12,$AL401&lt;&gt;TRUE()),"",IF(NOT($AO401),TRUE(),IF($AQ401="","",$AQ401)))</f>
        <v/>
      </c>
      <c r="BO401" s="74" t="b">
        <f aca="false">IF(BN401="",FALSE(),IF(NOT($AO401),TRUE(),IF($AQ401,ISNUMBER(O401),ISNUMBER(N401))))</f>
        <v>0</v>
      </c>
      <c r="BP401" s="76" t="str">
        <f aca="false">IF(BO401,IF($AJ401,1,Constants!$B$22)*POWER(Constants!$B$23,MAX($AM401,0))*POWER(Constants!$B$24,MAX($AN401,0)),"")</f>
        <v/>
      </c>
      <c r="BQ401" s="74" t="str">
        <f aca="false">IF(OR($BK401&lt;&gt;Constants!$B$12,NOT($BO401)),"",IF(NOT($AO401),0,Constants!$B$19*IF($AQ401,1,MAX(0,MIN(1,(Constants!$B$20-N401)/Constants!$B$20)))))</f>
        <v/>
      </c>
      <c r="BR401" s="74" t="str">
        <f aca="false">IF(BQ401="","",BQ401*IF($AP401,1,Constants!$B$25)*BP401)</f>
        <v/>
      </c>
      <c r="BS401" s="74" t="str">
        <f aca="false">IF(OR($BK401&lt;&gt;Constants!$B$12,NOT($BO401)),"",IF(NOT($AO401),0,IF(NOT($AQ401),0,MAX(0,Constants!$B$21*(1-ABS(O401-$BM401)/$BM401)))))</f>
        <v/>
      </c>
      <c r="BT401" s="74" t="str">
        <f aca="false">IF(BS401="","",BS401*BP401)</f>
        <v/>
      </c>
      <c r="BU401" s="74" t="str">
        <f aca="false">IF(OR($BK401&lt;&gt;Constants!$B$12,NOT($BO401)),"",IF(OR(NOT($AO401),NOT($AP401)),0,MIN(Constants!$B$18,(Constants!$B$29*$AR401+Constants!$B$30*$AS401)*IF($AQ401,1,MAX(0,MIN(1,(Constants!$B$20-N401)/Constants!$B$20))))))</f>
        <v/>
      </c>
      <c r="BV401" s="74" t="str">
        <f aca="false">IF(BU401="","",BU401*BP401)</f>
        <v/>
      </c>
      <c r="BW401" s="75" t="str">
        <f aca="false">IF(OR($BK401&lt;&gt;Constants!$B$12,NOT($BO401)),"",BR401+BT401+BV401)</f>
        <v/>
      </c>
      <c r="BX401" s="73" t="str">
        <f aca="false">IF(OR($BK401&lt;&gt;Constants!$B$12,$AT401&lt;&gt;TRUE()),"",IF(NOT($AW401),TRUE(),IF($AY401="","",$AY401)))</f>
        <v/>
      </c>
      <c r="BY401" s="74" t="b">
        <f aca="false">IF(BX401="",FALSE(),IF(NOT($AW401),TRUE(),IF($AY401,ISNUMBER(X401),ISNUMBER(W401))))</f>
        <v>0</v>
      </c>
      <c r="BZ401" s="76" t="str">
        <f aca="false">IF(BY401,IF($AJ401,1,Constants!$B$22)*POWER(Constants!$B$23,MAX($AU401,0))*POWER(Constants!$B$24,MAX($AV401,0)),"")</f>
        <v/>
      </c>
      <c r="CA401" s="74" t="str">
        <f aca="false">IF(OR($BK401&lt;&gt;Constants!$B$12,NOT($BY401)),"",IF(NOT($AW401),0,Constants!$B$19*IF($AY401,1,MAX(0,MIN(1,(Constants!$B$20-W401)/Constants!$B$20)))))</f>
        <v/>
      </c>
      <c r="CB401" s="74" t="str">
        <f aca="false">IF(CA401="","",CA401*IF($AX401,1,Constants!$B$25)*BZ401)</f>
        <v/>
      </c>
      <c r="CC401" s="74" t="str">
        <f aca="false">IF(OR($BK401&lt;&gt;Constants!$B$12,NOT($BY401)),"",IF(NOT($AW401),0,IF(NOT($AY401),0,MAX(0,Constants!$B$21*(1-ABS(X401-$BM401)/$BM401)))))</f>
        <v/>
      </c>
      <c r="CD401" s="74" t="str">
        <f aca="false">IF(CC401="","",CC401*BZ401)</f>
        <v/>
      </c>
      <c r="CE401" s="74" t="str">
        <f aca="false">IF(OR($BK401&lt;&gt;Constants!$B$12,NOT($BY401)),"",IF(OR(NOT($AW401),NOT($AX401)),0,MIN(Constants!$B$18,(Constants!$B$29*$AZ401+Constants!$B$30*$BA401)*IF($AY401,1,MAX(0,MIN(1,(Constants!$B$20-W401)/Constants!$B$20))))))</f>
        <v/>
      </c>
      <c r="CF401" s="74" t="str">
        <f aca="false">IF(CE401="","",CE401*BZ401)</f>
        <v/>
      </c>
      <c r="CG401" s="75" t="str">
        <f aca="false">IF(OR($BK401&lt;&gt;Constants!$B$12,NOT($BY401)),"",CB401+CD401+CF401)</f>
        <v/>
      </c>
      <c r="CH401" s="73" t="b">
        <f aca="false">IF(OR(BN401="",BX401=""),TRUE(),BN401&lt;&gt;BX401)</f>
        <v>1</v>
      </c>
      <c r="CI401" s="74" t="str">
        <f aca="false">IF(OR($BK401&lt;&gt;Constants!$B$12,$BB401&lt;&gt;TRUE(),NOT($CH401)),"",IF(NOT($BE401),TRUE(),IF($BG401="","",$BG401)))</f>
        <v/>
      </c>
      <c r="CJ401" s="74" t="b">
        <f aca="false">IF(CI401="",FALSE(),IF(NOT($BE401),TRUE(),IF($BG401,ISNUMBER(AG401),ISNUMBER(AF401))))</f>
        <v>0</v>
      </c>
      <c r="CK401" s="76" t="str">
        <f aca="false">IF(CJ401,IF($AJ401,1,Constants!$B$22)*POWER(Constants!$B$23,MAX($BC401,0))*POWER(Constants!$B$24,MAX($BD401,0)),"")</f>
        <v/>
      </c>
      <c r="CL401" s="74" t="str">
        <f aca="false">IF(OR($BK401&lt;&gt;Constants!$B$12,NOT($CJ401)),"",IF(NOT($BE401),0,Constants!$B$19*IF($BG401,1,MAX(0,MIN(1,(Constants!$B$20-AF401)/Constants!$B$20)))))</f>
        <v/>
      </c>
      <c r="CM401" s="74" t="str">
        <f aca="false">IF(CL401="","",CL401*IF($BF401,1,Constants!$B$25)*CK401)</f>
        <v/>
      </c>
      <c r="CN401" s="74" t="str">
        <f aca="false">IF(OR($BK401&lt;&gt;Constants!$B$12,NOT($CJ401)),"",IF(NOT($BE401),0,IF(NOT($BG401),0,MAX(0,Constants!$B$21*(1-ABS(AG401-$BM401)/$BM401)))))</f>
        <v/>
      </c>
      <c r="CO401" s="74" t="str">
        <f aca="false">IF(CN401="","",CN401*CK401)</f>
        <v/>
      </c>
      <c r="CP401" s="74" t="str">
        <f aca="false">IF(OR($BK401&lt;&gt;Constants!$B$12,NOT($CJ401)),"",IF(OR(NOT($BE401),NOT($BF401)),0,MIN(Constants!$B$18,(Constants!$B$29*$BH401+Constants!$B$30*$BI401)*IF($BG401,1,MAX(0,MIN(1,(Constants!$B$20-AF401)/Constants!$B$20))))))</f>
        <v/>
      </c>
      <c r="CQ401" s="74" t="str">
        <f aca="false">IF(CP401="","",CP401*CK401)</f>
        <v/>
      </c>
      <c r="CR401" s="75" t="str">
        <f aca="false">IF(OR($BK401&lt;&gt;Constants!$B$12,NOT($CJ401)),"",CM401+CO401+CQ401)</f>
        <v/>
      </c>
      <c r="CS401" s="73" t="str">
        <f aca="false">IF(OR($BK401&lt;&gt;Constants!$B$12,ISBLANK($C401)),"",BW401)</f>
        <v/>
      </c>
      <c r="CT401" s="74" t="str">
        <f aca="false">IF(OR($BK401&lt;&gt;Constants!$B$12,ISBLANK($C401)),"",CG401)</f>
        <v/>
      </c>
      <c r="CU401" s="75" t="str">
        <f aca="false">IF(OR($BK401&lt;&gt;Constants!$B$12,ISBLANK($C401)),"",CR401)</f>
        <v/>
      </c>
      <c r="CV401" s="74" t="str">
        <f aca="false">IF(OR($BK401&lt;&gt;Constants!$B$12,ISBLANK($C401)),"",IF(COUNT(CS401:CU401)=0,0,MAX(CS401:CU401)))</f>
        <v/>
      </c>
      <c r="CW401" s="74" t="str">
        <f aca="false">IF($BK401&lt;&gt;Constants!$B$12,"",CV401)</f>
        <v/>
      </c>
      <c r="CX401" s="74" t="str">
        <f aca="false">IF(ISNUMBER(CW401), RANK(CW401,$CW$11:$CW$510), "")</f>
        <v/>
      </c>
      <c r="CY401" s="73" t="str">
        <f aca="false">IF(OR($BK401&lt;&gt;Constants!$B$12,ISBLANK($C401)),"",MAX(BT401,CD401,CO401))</f>
        <v/>
      </c>
      <c r="CZ401" s="74" t="str">
        <f aca="false">IF(ISNUMBER(CY401), RANK(CY401,CY$11:CY$510), "")</f>
        <v/>
      </c>
      <c r="DA401" s="74" t="str">
        <f aca="false">IF(OR($BK401&lt;&gt;Constants!$B$12,ISBLANK($C401)),"",MAX(AM401,AU401,IF($CH401,BC401,0)))</f>
        <v/>
      </c>
      <c r="DB401" s="74" t="str">
        <f aca="false">IF(ISNUMBER(DA401), RANK(DA401,DA$11:DA$510,1), "")</f>
        <v/>
      </c>
      <c r="DC401" s="74" t="str">
        <f aca="false">IF(OR($BK401&lt;&gt;Constants!$B$12,ISBLANK($C401)),"",MAX(BV401,CF401,CQ401))</f>
        <v/>
      </c>
      <c r="DD401" s="74" t="str">
        <f aca="false">IF(ISNUMBER(DC401),RANK(DC401,DC$11:DC$510),"")</f>
        <v/>
      </c>
      <c r="DE401" s="77" t="str">
        <f aca="false">IFERROR(IF(OR($BK401&lt;&gt;Constants!$B$12, ISBLANK($C401)),"",LARGE(CS401:CU401,2)), 0)</f>
        <v/>
      </c>
      <c r="DF401" s="75" t="str">
        <f aca="false">IF(ISNUMBER(DE401), RANK(DE401,DE$11:DE$510), "")</f>
        <v/>
      </c>
      <c r="DG401" s="74" t="str">
        <f aca="false">IF(ISBLANK($C401),"",IF(BK401=Constants!$B$12,RANK($CX401, $CX$11:$CX$510, 1)+
SUMPRODUCT(--($CX$11:$CX$510=$CX401),--($CZ401&gt;$CZ$11:$CZ$510))+
SUMPRODUCT(--($CX$11:$CX$510=$CX401),--($CZ401=$CZ$11:$CZ$510),--($DB401&gt;$DB$11:$DB$510))+
SUMPRODUCT(--($CX$11:$CX$510=$CX401),--($CZ401=$CZ$11:$CZ$510),--($DB401=$DB$11:$DB$510), --($DD401&gt;$DD$11:$DD$510))+
SUMPRODUCT(--($CX$11:$CX$510=$CX401),--($CZ401=$CZ$11:$CZ$510),--($DB401=$DB$11:$DB$510), --($DD401=$DD$11:$DD$510), --($DF401&gt;$DF$11:$DF$510))
,BK401)
)</f>
        <v/>
      </c>
      <c r="DH401" s="74" t="str">
        <f aca="false">IF(ISBLANK(C401),"",IF(BK401&lt;&gt;Constants!$B$12, BK401, CX401-DG401))</f>
        <v/>
      </c>
      <c r="DI401" s="75"/>
      <c r="DJ401" s="78"/>
      <c r="DK401" s="79" t="str">
        <f aca="false">IF(ISBLANK($C401),"",IF($BK401=Constants!$B$13,$BM401,""))</f>
        <v/>
      </c>
      <c r="DL401" s="78" t="str">
        <f aca="false">IF(ISBLANK($C401),"",IF($BK401&lt;&gt;Constants!$B$12,"",IF(COUNT($CS401:$CU401)=0,"",MATCH($CV401,$CS401:$CU401,0))))</f>
        <v/>
      </c>
      <c r="DM401" s="80" t="str">
        <f aca="false">IF(ISNUMBER($DL401),CHOOSE($DL401,$BR401,$CB401,$CM401),"")</f>
        <v/>
      </c>
      <c r="DN401" s="80" t="str">
        <f aca="false">IF(ISNUMBER($DL401),CHOOSE($DL401,$BT401,$CD401,$CO401),"")</f>
        <v/>
      </c>
      <c r="DO401" s="80" t="str">
        <f aca="false">IF(ISNUMBER($DL401),CHOOSE($DL401,$BV401,$CF401,$CQ401),"")</f>
        <v/>
      </c>
      <c r="DP401" s="81" t="str">
        <f aca="false">IF(ISBLANK(C401),"",IF(BK401&lt;&gt;Constants!$B$12, BK401 ,CW401))</f>
        <v/>
      </c>
      <c r="DQ401" s="82" t="str">
        <f aca="false">IF(ISBLANK($C401),"",IF($BK401&lt;&gt;Constants!$B$12,$BK401,$BL401))</f>
        <v/>
      </c>
      <c r="DR401" s="82" t="str">
        <f aca="false">IF(ISBLANK(C401),"",DH401)</f>
        <v/>
      </c>
      <c r="DS401" s="82" t="str">
        <f aca="false">IF(ISBLANK(C401),"",DG401)</f>
        <v/>
      </c>
      <c r="DT401" s="83" t="str">
        <f aca="false">IF(ISBLANK(C401),
  "",
IF(DS401=Constants!$B$9,COUNTA($C$11:$C510)+2,IF(DS401=Constants!$B$10,COUNTA($C$11:$C510)+1,IF(DS401=Constants!$B$11,COUNTA($C$11:$C510),DS401))))</f>
        <v/>
      </c>
      <c r="DU401" s="3"/>
      <c r="DV401" s="84" t="n">
        <f aca="false">IF(OR(ISNUMBER(DS401),DS401="DQ",DS401="P",DS401="NS"),
    1,
    0
)</f>
        <v>0</v>
      </c>
      <c r="DW401" s="84" t="n">
        <v>391</v>
      </c>
      <c r="DX401" s="84" t="str">
        <f aca="false">IF(ISBLANK($C401),"",IF(ISNUMBER(DT401),DT401+ROW($B401)/1000,""))</f>
        <v/>
      </c>
      <c r="DY401" s="84" t="str">
        <f aca="false">IF(ISNUMBER(DX401), RANK(DX401,DX$11:DX$510,1), "")</f>
        <v/>
      </c>
      <c r="DZ401" s="84" t="str">
        <f aca="false">IF(ISBLANK($C401),
    "",
    $B401
)</f>
        <v/>
      </c>
      <c r="EA401" s="84" t="str">
        <f aca="false">IF(ISBLANK($C401),
    "",
    $C401
)</f>
        <v/>
      </c>
      <c r="EB401" s="84" t="str">
        <f aca="false">IF(ISBLANK($C401),
    "",
    $D401
)</f>
        <v/>
      </c>
      <c r="EC401" s="84" t="str">
        <f aca="false">IF(ISBLANK($C401),"",$DQ401)</f>
        <v/>
      </c>
      <c r="ED401" s="86" t="str">
        <f aca="false">DP401</f>
        <v/>
      </c>
      <c r="EE401" s="84" t="str">
        <f aca="false">IF(ISBLANK($C401),
    "",
    DS401
)</f>
        <v/>
      </c>
      <c r="EF401" s="87" t="str">
        <f aca="false">IF(DW401&gt;DV$10,
    "",
    VLOOKUP(DW401,DY$11:EE899,7,FALSE())
)</f>
        <v/>
      </c>
      <c r="EG401" s="88" t="str">
        <f aca="false">IF(DW401&gt;DV$10,
    "",
    VLOOKUP(DW401,DY$11:EE899,2,FALSE())
)</f>
        <v/>
      </c>
      <c r="EH401" s="88" t="str">
        <f aca="false">IF(DW401&gt;DV$10,
    "",
    VLOOKUP(DW401,DY$11:EE899,3,FALSE())
)</f>
        <v/>
      </c>
      <c r="EI401" s="88" t="str">
        <f aca="false">IF(DW401&gt;DV$10,
    "",
    VLOOKUP(DW401,DY$11:EE899,4,FALSE())
)</f>
        <v/>
      </c>
      <c r="EJ401" s="89" t="str">
        <f aca="false">IF(DW401&gt;DV$10,
    "",
    VLOOKUP(DW401,DY$11:EE899,6,FALSE())
)</f>
        <v/>
      </c>
      <c r="EK401" s="59"/>
    </row>
    <row r="402" customFormat="false" ht="15.75" hidden="false" customHeight="false" outlineLevel="0" collapsed="false">
      <c r="A402" s="3"/>
      <c r="B402" s="155"/>
      <c r="C402" s="156"/>
      <c r="D402" s="96"/>
      <c r="E402" s="157"/>
      <c r="F402" s="148"/>
      <c r="G402" s="148"/>
      <c r="H402" s="149"/>
      <c r="I402" s="150"/>
      <c r="J402" s="151"/>
      <c r="K402" s="151"/>
      <c r="L402" s="151"/>
      <c r="M402" s="151"/>
      <c r="N402" s="152"/>
      <c r="O402" s="103"/>
      <c r="P402" s="148"/>
      <c r="Q402" s="149"/>
      <c r="R402" s="150"/>
      <c r="S402" s="151"/>
      <c r="T402" s="151"/>
      <c r="U402" s="151"/>
      <c r="V402" s="151"/>
      <c r="W402" s="152"/>
      <c r="X402" s="103"/>
      <c r="Y402" s="148"/>
      <c r="Z402" s="149"/>
      <c r="AA402" s="150"/>
      <c r="AB402" s="151"/>
      <c r="AC402" s="151"/>
      <c r="AD402" s="151"/>
      <c r="AE402" s="151"/>
      <c r="AF402" s="152"/>
      <c r="AG402" s="104"/>
      <c r="AH402" s="150"/>
      <c r="AI402" s="73"/>
      <c r="AJ402" s="73" t="str">
        <f aca="false">IF(ISBLANK($C402),
  "",
IF(E402=Constants!$B$7,
  TRUE(),
IF(E402=Constants!$B$8,
  FALSE(),
  TRUE()
)))</f>
        <v/>
      </c>
      <c r="AK402" s="74" t="str">
        <f aca="false">IF(ISBLANK($C402),"",IF(F402=Constants!$B$8,FALSE(),TRUE()))</f>
        <v/>
      </c>
      <c r="AL402" s="74" t="str">
        <f aca="false">IF(ISBLANK($C402),"",COUNTA($G402:$O402)&gt;0)</f>
        <v/>
      </c>
      <c r="AM402" s="74" t="str">
        <f aca="false">IF(OR(ISBLANK($C402),$AL402&lt;&gt;TRUE()),"",IF(ISBLANK(G402),Constants!$B$27,MAX(0,G402)))</f>
        <v/>
      </c>
      <c r="AN402" s="74" t="str">
        <f aca="false">IF(OR(ISBLANK($C402),$AL402&lt;&gt;TRUE()),"",IF(ISBLANK(H402),Constants!$B$28,MAX(0,H402)))</f>
        <v/>
      </c>
      <c r="AO402" s="74" t="str">
        <f aca="false">IF(OR(ISBLANK($C402),$AL402&lt;&gt;TRUE()),"",IF(J402=Constants!$B$7,TRUE(),IF(J402=Constants!$B$8,FALSE(),TRUE())))</f>
        <v/>
      </c>
      <c r="AP402" s="74" t="str">
        <f aca="false">IF(OR(ISBLANK($C402),$AL402&lt;&gt;TRUE()),"",IF(I402=Constants!$B$7,TRUE(),IF(I402=Constants!$B$8,FALSE(),TRUE())))</f>
        <v/>
      </c>
      <c r="AQ402" s="74" t="str">
        <f aca="false">IF(OR(ISBLANK($C402),$AL402&lt;&gt;TRUE()),"",IF(K402=Constants!$B$33,TRUE(),IF(K402=Constants!$B$34,FALSE(),IF(AND(ISNUMBER(O402),OR(ISBLANK(N402),N402=0)),TRUE(),IF(AND(ISBLANK(O402),ISNUMBER(N402),N402&lt;&gt;0),FALSE(),"")))))</f>
        <v/>
      </c>
      <c r="AR402" s="74" t="str">
        <f aca="false">IF(OR(ISBLANK($C402),$AL402&lt;&gt;TRUE()),"",IF(ISBLANK(L402),Constants!$B$35,MAX(0,MIN(Constants!$B$31,L402))))</f>
        <v/>
      </c>
      <c r="AS402" s="74" t="str">
        <f aca="false">IF(OR(ISBLANK($C402),$AL402&lt;&gt;TRUE()),"",IF(ISBLANK(M402),Constants!$B$35,MAX(0,MIN(Constants!$B$32,M402))))</f>
        <v/>
      </c>
      <c r="AT402" s="74" t="str">
        <f aca="false">IF(ISBLANK($C402),"",COUNTA($P402:$X402)&gt;0)</f>
        <v/>
      </c>
      <c r="AU402" s="74" t="str">
        <f aca="false">IF(OR(ISBLANK($C402),$AT402&lt;&gt;TRUE()),"",IF(ISBLANK(P402),Constants!$B$27,MAX(0,P402)))</f>
        <v/>
      </c>
      <c r="AV402" s="74" t="str">
        <f aca="false">IF(OR(ISBLANK($C402),$AT402&lt;&gt;TRUE()),"",IF(ISBLANK(Q402),Constants!$B$28,MAX(0,Q402)))</f>
        <v/>
      </c>
      <c r="AW402" s="74" t="str">
        <f aca="false">IF(OR(ISBLANK($C402),$AT402&lt;&gt;TRUE()),"",IF(S402=Constants!$B$7,TRUE(),IF(S402=Constants!$B$8,FALSE(),TRUE())))</f>
        <v/>
      </c>
      <c r="AX402" s="74" t="str">
        <f aca="false">IF(OR(ISBLANK($C402),$AT402&lt;&gt;TRUE()),"",IF(R402=Constants!$B$7,TRUE(),IF(R402=Constants!$B$8,FALSE(),TRUE())))</f>
        <v/>
      </c>
      <c r="AY402" s="74" t="str">
        <f aca="false">IF(OR(ISBLANK($C402),$AT402&lt;&gt;TRUE()),"",IF(T402=Constants!$B$33,TRUE(),IF(T402=Constants!$B$34,FALSE(),IF(AND(ISNUMBER(X402),OR(ISBLANK(W402),W402=0)),TRUE(),IF(AND(ISBLANK(X402),ISNUMBER(W402),W402&lt;&gt;0),FALSE(),"")))))</f>
        <v/>
      </c>
      <c r="AZ402" s="74" t="str">
        <f aca="false">IF(OR(ISBLANK($C402),$AT402&lt;&gt;TRUE()),"",IF(ISBLANK(U402),Constants!$B$35,MAX(0,MIN(Constants!$B$31,U402))))</f>
        <v/>
      </c>
      <c r="BA402" s="74" t="str">
        <f aca="false">IF(OR(ISBLANK($C402),$AT402&lt;&gt;TRUE()),"",IF(ISBLANK(V402),Constants!$B$35,MAX(0,MIN(Constants!$B$32,V402))))</f>
        <v/>
      </c>
      <c r="BB402" s="74" t="str">
        <f aca="false">IF(ISBLANK($C402),"",COUNTA($Y402:$AG402)&gt;0)</f>
        <v/>
      </c>
      <c r="BC402" s="74" t="str">
        <f aca="false">IF(OR(ISBLANK($C402),$BB402&lt;&gt;TRUE()),"",IF(ISBLANK(Y402),Constants!$B$27,MAX(0,Y402)))</f>
        <v/>
      </c>
      <c r="BD402" s="74" t="str">
        <f aca="false">IF(OR(ISBLANK($C402),$BB402&lt;&gt;TRUE()),"",IF(ISBLANK(Z402),Constants!$B$28,MAX(0,Z402)))</f>
        <v/>
      </c>
      <c r="BE402" s="74" t="str">
        <f aca="false">IF(OR(ISBLANK($C402),$BB402&lt;&gt;TRUE()),"",IF(AB402=Constants!$B$7,TRUE(),IF(AB402=Constants!$B$8,FALSE(),TRUE())))</f>
        <v/>
      </c>
      <c r="BF402" s="74" t="str">
        <f aca="false">IF(OR(ISBLANK($C402),$BB402&lt;&gt;TRUE()),"",IF(AA402=Constants!$B$7,TRUE(),IF(AA402=Constants!$B$8,FALSE(),TRUE())))</f>
        <v/>
      </c>
      <c r="BG402" s="74" t="str">
        <f aca="false">IF(OR(ISBLANK($C402),$BB402&lt;&gt;TRUE()),"",IF(AC402=Constants!$B$33,TRUE(),IF(AC402=Constants!$B$34,FALSE(),IF(AND(ISNUMBER(AG402),OR(ISBLANK(AF402),AF402=0)),TRUE(),IF(AND(ISBLANK(AG402),ISNUMBER(AF402),AF402&lt;&gt;0),FALSE(),"")))))</f>
        <v/>
      </c>
      <c r="BH402" s="74" t="str">
        <f aca="false">IF(OR(ISBLANK($C402),$BB402&lt;&gt;TRUE()),"",IF(ISBLANK(AD402),Constants!$B$35,MAX(0,MIN(Constants!$B$31,AD402))))</f>
        <v/>
      </c>
      <c r="BI402" s="74" t="str">
        <f aca="false">IF(OR(ISBLANK($C402),$BB402&lt;&gt;TRUE()),"",IF(ISBLANK(AE402),Constants!$B$35,MAX(0,MIN(Constants!$B$32,AE402))))</f>
        <v/>
      </c>
      <c r="BJ402" s="75" t="str">
        <f aca="false">IF(ISBLANK($C402),
  "",
IF(AH402=Constants!$B$7,
  TRUE(),
IF(AH402=Constants!$B$8,
  FALSE(),
  FALSE()
)))</f>
        <v/>
      </c>
      <c r="BK402" s="74" t="str">
        <f aca="false">IF(ISBLANK($C402),"",IF($BJ402,Constants!$B$9,IF(COUNTA($E402:$AH402)=0,Constants!$B$10,IF(NOT($AK402),Constants!$B$11,IF(AND(NOT(ISNUMBER($BM402)),COUNTA($O402,$X402,$AG402)&gt;0),Constants!$B$13,Constants!$B$12)))))</f>
        <v/>
      </c>
      <c r="BL402" s="74" t="str">
        <f aca="false">IF(ISBLANK($C402),"",IF($BK402&lt;&gt;Constants!$B$12,$BK402,Constants!$B$4))</f>
        <v/>
      </c>
      <c r="BM402" s="73" t="str">
        <f aca="false">IF(OR(ISBLANK($D$8), NOT(ISNUMBER($D$8))), Constants!$B$17,$D$8)</f>
        <v>ERROR: Set Target Time in cell D8</v>
      </c>
      <c r="BN402" s="73" t="str">
        <f aca="false">IF(OR($BK402&lt;&gt;Constants!$B$12,$AL402&lt;&gt;TRUE()),"",IF(NOT($AO402),TRUE(),IF($AQ402="","",$AQ402)))</f>
        <v/>
      </c>
      <c r="BO402" s="74" t="b">
        <f aca="false">IF(BN402="",FALSE(),IF(NOT($AO402),TRUE(),IF($AQ402,ISNUMBER(O402),ISNUMBER(N402))))</f>
        <v>0</v>
      </c>
      <c r="BP402" s="76" t="str">
        <f aca="false">IF(BO402,IF($AJ402,1,Constants!$B$22)*POWER(Constants!$B$23,MAX($AM402,0))*POWER(Constants!$B$24,MAX($AN402,0)),"")</f>
        <v/>
      </c>
      <c r="BQ402" s="74" t="str">
        <f aca="false">IF(OR($BK402&lt;&gt;Constants!$B$12,NOT($BO402)),"",IF(NOT($AO402),0,Constants!$B$19*IF($AQ402,1,MAX(0,MIN(1,(Constants!$B$20-N402)/Constants!$B$20)))))</f>
        <v/>
      </c>
      <c r="BR402" s="74" t="str">
        <f aca="false">IF(BQ402="","",BQ402*IF($AP402,1,Constants!$B$25)*BP402)</f>
        <v/>
      </c>
      <c r="BS402" s="74" t="str">
        <f aca="false">IF(OR($BK402&lt;&gt;Constants!$B$12,NOT($BO402)),"",IF(NOT($AO402),0,IF(NOT($AQ402),0,MAX(0,Constants!$B$21*(1-ABS(O402-$BM402)/$BM402)))))</f>
        <v/>
      </c>
      <c r="BT402" s="74" t="str">
        <f aca="false">IF(BS402="","",BS402*BP402)</f>
        <v/>
      </c>
      <c r="BU402" s="74" t="str">
        <f aca="false">IF(OR($BK402&lt;&gt;Constants!$B$12,NOT($BO402)),"",IF(OR(NOT($AO402),NOT($AP402)),0,MIN(Constants!$B$18,(Constants!$B$29*$AR402+Constants!$B$30*$AS402)*IF($AQ402,1,MAX(0,MIN(1,(Constants!$B$20-N402)/Constants!$B$20))))))</f>
        <v/>
      </c>
      <c r="BV402" s="74" t="str">
        <f aca="false">IF(BU402="","",BU402*BP402)</f>
        <v/>
      </c>
      <c r="BW402" s="75" t="str">
        <f aca="false">IF(OR($BK402&lt;&gt;Constants!$B$12,NOT($BO402)),"",BR402+BT402+BV402)</f>
        <v/>
      </c>
      <c r="BX402" s="73" t="str">
        <f aca="false">IF(OR($BK402&lt;&gt;Constants!$B$12,$AT402&lt;&gt;TRUE()),"",IF(NOT($AW402),TRUE(),IF($AY402="","",$AY402)))</f>
        <v/>
      </c>
      <c r="BY402" s="74" t="b">
        <f aca="false">IF(BX402="",FALSE(),IF(NOT($AW402),TRUE(),IF($AY402,ISNUMBER(X402),ISNUMBER(W402))))</f>
        <v>0</v>
      </c>
      <c r="BZ402" s="76" t="str">
        <f aca="false">IF(BY402,IF($AJ402,1,Constants!$B$22)*POWER(Constants!$B$23,MAX($AU402,0))*POWER(Constants!$B$24,MAX($AV402,0)),"")</f>
        <v/>
      </c>
      <c r="CA402" s="74" t="str">
        <f aca="false">IF(OR($BK402&lt;&gt;Constants!$B$12,NOT($BY402)),"",IF(NOT($AW402),0,Constants!$B$19*IF($AY402,1,MAX(0,MIN(1,(Constants!$B$20-W402)/Constants!$B$20)))))</f>
        <v/>
      </c>
      <c r="CB402" s="74" t="str">
        <f aca="false">IF(CA402="","",CA402*IF($AX402,1,Constants!$B$25)*BZ402)</f>
        <v/>
      </c>
      <c r="CC402" s="74" t="str">
        <f aca="false">IF(OR($BK402&lt;&gt;Constants!$B$12,NOT($BY402)),"",IF(NOT($AW402),0,IF(NOT($AY402),0,MAX(0,Constants!$B$21*(1-ABS(X402-$BM402)/$BM402)))))</f>
        <v/>
      </c>
      <c r="CD402" s="74" t="str">
        <f aca="false">IF(CC402="","",CC402*BZ402)</f>
        <v/>
      </c>
      <c r="CE402" s="74" t="str">
        <f aca="false">IF(OR($BK402&lt;&gt;Constants!$B$12,NOT($BY402)),"",IF(OR(NOT($AW402),NOT($AX402)),0,MIN(Constants!$B$18,(Constants!$B$29*$AZ402+Constants!$B$30*$BA402)*IF($AY402,1,MAX(0,MIN(1,(Constants!$B$20-W402)/Constants!$B$20))))))</f>
        <v/>
      </c>
      <c r="CF402" s="74" t="str">
        <f aca="false">IF(CE402="","",CE402*BZ402)</f>
        <v/>
      </c>
      <c r="CG402" s="75" t="str">
        <f aca="false">IF(OR($BK402&lt;&gt;Constants!$B$12,NOT($BY402)),"",CB402+CD402+CF402)</f>
        <v/>
      </c>
      <c r="CH402" s="73" t="b">
        <f aca="false">IF(OR(BN402="",BX402=""),TRUE(),BN402&lt;&gt;BX402)</f>
        <v>1</v>
      </c>
      <c r="CI402" s="74" t="str">
        <f aca="false">IF(OR($BK402&lt;&gt;Constants!$B$12,$BB402&lt;&gt;TRUE(),NOT($CH402)),"",IF(NOT($BE402),TRUE(),IF($BG402="","",$BG402)))</f>
        <v/>
      </c>
      <c r="CJ402" s="74" t="b">
        <f aca="false">IF(CI402="",FALSE(),IF(NOT($BE402),TRUE(),IF($BG402,ISNUMBER(AG402),ISNUMBER(AF402))))</f>
        <v>0</v>
      </c>
      <c r="CK402" s="76" t="str">
        <f aca="false">IF(CJ402,IF($AJ402,1,Constants!$B$22)*POWER(Constants!$B$23,MAX($BC402,0))*POWER(Constants!$B$24,MAX($BD402,0)),"")</f>
        <v/>
      </c>
      <c r="CL402" s="74" t="str">
        <f aca="false">IF(OR($BK402&lt;&gt;Constants!$B$12,NOT($CJ402)),"",IF(NOT($BE402),0,Constants!$B$19*IF($BG402,1,MAX(0,MIN(1,(Constants!$B$20-AF402)/Constants!$B$20)))))</f>
        <v/>
      </c>
      <c r="CM402" s="74" t="str">
        <f aca="false">IF(CL402="","",CL402*IF($BF402,1,Constants!$B$25)*CK402)</f>
        <v/>
      </c>
      <c r="CN402" s="74" t="str">
        <f aca="false">IF(OR($BK402&lt;&gt;Constants!$B$12,NOT($CJ402)),"",IF(NOT($BE402),0,IF(NOT($BG402),0,MAX(0,Constants!$B$21*(1-ABS(AG402-$BM402)/$BM402)))))</f>
        <v/>
      </c>
      <c r="CO402" s="74" t="str">
        <f aca="false">IF(CN402="","",CN402*CK402)</f>
        <v/>
      </c>
      <c r="CP402" s="74" t="str">
        <f aca="false">IF(OR($BK402&lt;&gt;Constants!$B$12,NOT($CJ402)),"",IF(OR(NOT($BE402),NOT($BF402)),0,MIN(Constants!$B$18,(Constants!$B$29*$BH402+Constants!$B$30*$BI402)*IF($BG402,1,MAX(0,MIN(1,(Constants!$B$20-AF402)/Constants!$B$20))))))</f>
        <v/>
      </c>
      <c r="CQ402" s="74" t="str">
        <f aca="false">IF(CP402="","",CP402*CK402)</f>
        <v/>
      </c>
      <c r="CR402" s="75" t="str">
        <f aca="false">IF(OR($BK402&lt;&gt;Constants!$B$12,NOT($CJ402)),"",CM402+CO402+CQ402)</f>
        <v/>
      </c>
      <c r="CS402" s="73" t="str">
        <f aca="false">IF(OR($BK402&lt;&gt;Constants!$B$12,ISBLANK($C402)),"",BW402)</f>
        <v/>
      </c>
      <c r="CT402" s="74" t="str">
        <f aca="false">IF(OR($BK402&lt;&gt;Constants!$B$12,ISBLANK($C402)),"",CG402)</f>
        <v/>
      </c>
      <c r="CU402" s="75" t="str">
        <f aca="false">IF(OR($BK402&lt;&gt;Constants!$B$12,ISBLANK($C402)),"",CR402)</f>
        <v/>
      </c>
      <c r="CV402" s="74" t="str">
        <f aca="false">IF(OR($BK402&lt;&gt;Constants!$B$12,ISBLANK($C402)),"",IF(COUNT(CS402:CU402)=0,0,MAX(CS402:CU402)))</f>
        <v/>
      </c>
      <c r="CW402" s="74" t="str">
        <f aca="false">IF($BK402&lt;&gt;Constants!$B$12,"",CV402)</f>
        <v/>
      </c>
      <c r="CX402" s="74" t="str">
        <f aca="false">IF(ISNUMBER(CW402), RANK(CW402,$CW$11:$CW$510), "")</f>
        <v/>
      </c>
      <c r="CY402" s="73" t="str">
        <f aca="false">IF(OR($BK402&lt;&gt;Constants!$B$12,ISBLANK($C402)),"",MAX(BT402,CD402,CO402))</f>
        <v/>
      </c>
      <c r="CZ402" s="74" t="str">
        <f aca="false">IF(ISNUMBER(CY402), RANK(CY402,CY$11:CY$510), "")</f>
        <v/>
      </c>
      <c r="DA402" s="74" t="str">
        <f aca="false">IF(OR($BK402&lt;&gt;Constants!$B$12,ISBLANK($C402)),"",MAX(AM402,AU402,IF($CH402,BC402,0)))</f>
        <v/>
      </c>
      <c r="DB402" s="74" t="str">
        <f aca="false">IF(ISNUMBER(DA402), RANK(DA402,DA$11:DA$510,1), "")</f>
        <v/>
      </c>
      <c r="DC402" s="74" t="str">
        <f aca="false">IF(OR($BK402&lt;&gt;Constants!$B$12,ISBLANK($C402)),"",MAX(BV402,CF402,CQ402))</f>
        <v/>
      </c>
      <c r="DD402" s="74" t="str">
        <f aca="false">IF(ISNUMBER(DC402),RANK(DC402,DC$11:DC$510),"")</f>
        <v/>
      </c>
      <c r="DE402" s="77" t="str">
        <f aca="false">IFERROR(IF(OR($BK402&lt;&gt;Constants!$B$12, ISBLANK($C402)),"",LARGE(CS402:CU402,2)), 0)</f>
        <v/>
      </c>
      <c r="DF402" s="75" t="str">
        <f aca="false">IF(ISNUMBER(DE402), RANK(DE402,DE$11:DE$510), "")</f>
        <v/>
      </c>
      <c r="DG402" s="74" t="str">
        <f aca="false">IF(ISBLANK($C402),"",IF(BK402=Constants!$B$12,RANK($CX402, $CX$11:$CX$510, 1)+
SUMPRODUCT(--($CX$11:$CX$510=$CX402),--($CZ402&gt;$CZ$11:$CZ$510))+
SUMPRODUCT(--($CX$11:$CX$510=$CX402),--($CZ402=$CZ$11:$CZ$510),--($DB402&gt;$DB$11:$DB$510))+
SUMPRODUCT(--($CX$11:$CX$510=$CX402),--($CZ402=$CZ$11:$CZ$510),--($DB402=$DB$11:$DB$510), --($DD402&gt;$DD$11:$DD$510))+
SUMPRODUCT(--($CX$11:$CX$510=$CX402),--($CZ402=$CZ$11:$CZ$510),--($DB402=$DB$11:$DB$510), --($DD402=$DD$11:$DD$510), --($DF402&gt;$DF$11:$DF$510))
,BK402)
)</f>
        <v/>
      </c>
      <c r="DH402" s="74" t="str">
        <f aca="false">IF(ISBLANK(C402),"",IF(BK402&lt;&gt;Constants!$B$12, BK402, CX402-DG402))</f>
        <v/>
      </c>
      <c r="DI402" s="75"/>
      <c r="DJ402" s="78"/>
      <c r="DK402" s="79" t="str">
        <f aca="false">IF(ISBLANK($C402),"",IF($BK402=Constants!$B$13,$BM402,""))</f>
        <v/>
      </c>
      <c r="DL402" s="78" t="str">
        <f aca="false">IF(ISBLANK($C402),"",IF($BK402&lt;&gt;Constants!$B$12,"",IF(COUNT($CS402:$CU402)=0,"",MATCH($CV402,$CS402:$CU402,0))))</f>
        <v/>
      </c>
      <c r="DM402" s="80" t="str">
        <f aca="false">IF(ISNUMBER($DL402),CHOOSE($DL402,$BR402,$CB402,$CM402),"")</f>
        <v/>
      </c>
      <c r="DN402" s="80" t="str">
        <f aca="false">IF(ISNUMBER($DL402),CHOOSE($DL402,$BT402,$CD402,$CO402),"")</f>
        <v/>
      </c>
      <c r="DO402" s="80" t="str">
        <f aca="false">IF(ISNUMBER($DL402),CHOOSE($DL402,$BV402,$CF402,$CQ402),"")</f>
        <v/>
      </c>
      <c r="DP402" s="81" t="str">
        <f aca="false">IF(ISBLANK(C402),"",IF(BK402&lt;&gt;Constants!$B$12, BK402 ,CW402))</f>
        <v/>
      </c>
      <c r="DQ402" s="82" t="str">
        <f aca="false">IF(ISBLANK($C402),"",IF($BK402&lt;&gt;Constants!$B$12,$BK402,$BL402))</f>
        <v/>
      </c>
      <c r="DR402" s="82" t="str">
        <f aca="false">IF(ISBLANK(C402),"",DH402)</f>
        <v/>
      </c>
      <c r="DS402" s="82" t="str">
        <f aca="false">IF(ISBLANK(C402),"",DG402)</f>
        <v/>
      </c>
      <c r="DT402" s="83" t="str">
        <f aca="false">IF(ISBLANK(C402),
  "",
IF(DS402=Constants!$B$9,COUNTA($C$11:$C510)+2,IF(DS402=Constants!$B$10,COUNTA($C$11:$C510)+1,IF(DS402=Constants!$B$11,COUNTA($C$11:$C510),DS402))))</f>
        <v/>
      </c>
      <c r="DU402" s="3"/>
      <c r="DV402" s="84" t="n">
        <f aca="false">IF(OR(ISNUMBER(DS402),DS402="DQ",DS402="P",DS402="NS"),
    1,
    0
)</f>
        <v>0</v>
      </c>
      <c r="DW402" s="84" t="n">
        <v>392</v>
      </c>
      <c r="DX402" s="84" t="str">
        <f aca="false">IF(ISBLANK($C402),"",IF(ISNUMBER(DT402),DT402+ROW($B402)/1000,""))</f>
        <v/>
      </c>
      <c r="DY402" s="84" t="str">
        <f aca="false">IF(ISNUMBER(DX402), RANK(DX402,DX$11:DX$510,1), "")</f>
        <v/>
      </c>
      <c r="DZ402" s="84" t="str">
        <f aca="false">IF(ISBLANK($C402),
    "",
    $B402
)</f>
        <v/>
      </c>
      <c r="EA402" s="84" t="str">
        <f aca="false">IF(ISBLANK($C402),
    "",
    $C402
)</f>
        <v/>
      </c>
      <c r="EB402" s="84" t="str">
        <f aca="false">IF(ISBLANK($C402),
    "",
    $D402
)</f>
        <v/>
      </c>
      <c r="EC402" s="84" t="str">
        <f aca="false">IF(ISBLANK($C402),"",$DQ402)</f>
        <v/>
      </c>
      <c r="ED402" s="86" t="str">
        <f aca="false">DP402</f>
        <v/>
      </c>
      <c r="EE402" s="84" t="str">
        <f aca="false">IF(ISBLANK($C402),
    "",
    DS402
)</f>
        <v/>
      </c>
      <c r="EF402" s="87" t="str">
        <f aca="false">IF(DW402&gt;DV$10,
    "",
    VLOOKUP(DW402,DY$11:EE900,7,FALSE())
)</f>
        <v/>
      </c>
      <c r="EG402" s="88" t="str">
        <f aca="false">IF(DW402&gt;DV$10,
    "",
    VLOOKUP(DW402,DY$11:EE900,2,FALSE())
)</f>
        <v/>
      </c>
      <c r="EH402" s="88" t="str">
        <f aca="false">IF(DW402&gt;DV$10,
    "",
    VLOOKUP(DW402,DY$11:EE900,3,FALSE())
)</f>
        <v/>
      </c>
      <c r="EI402" s="88" t="str">
        <f aca="false">IF(DW402&gt;DV$10,
    "",
    VLOOKUP(DW402,DY$11:EE900,4,FALSE())
)</f>
        <v/>
      </c>
      <c r="EJ402" s="89" t="str">
        <f aca="false">IF(DW402&gt;DV$10,
    "",
    VLOOKUP(DW402,DY$11:EE900,6,FALSE())
)</f>
        <v/>
      </c>
      <c r="EK402" s="59"/>
    </row>
    <row r="403" customFormat="false" ht="15.75" hidden="false" customHeight="false" outlineLevel="0" collapsed="false">
      <c r="A403" s="3"/>
      <c r="B403" s="155"/>
      <c r="C403" s="156"/>
      <c r="D403" s="96"/>
      <c r="E403" s="157"/>
      <c r="F403" s="148"/>
      <c r="G403" s="148"/>
      <c r="H403" s="149"/>
      <c r="I403" s="150"/>
      <c r="J403" s="151"/>
      <c r="K403" s="151"/>
      <c r="L403" s="151"/>
      <c r="M403" s="151"/>
      <c r="N403" s="152"/>
      <c r="O403" s="103"/>
      <c r="P403" s="148"/>
      <c r="Q403" s="149"/>
      <c r="R403" s="150"/>
      <c r="S403" s="151"/>
      <c r="T403" s="151"/>
      <c r="U403" s="151"/>
      <c r="V403" s="151"/>
      <c r="W403" s="152"/>
      <c r="X403" s="103"/>
      <c r="Y403" s="148"/>
      <c r="Z403" s="149"/>
      <c r="AA403" s="150"/>
      <c r="AB403" s="151"/>
      <c r="AC403" s="151"/>
      <c r="AD403" s="151"/>
      <c r="AE403" s="151"/>
      <c r="AF403" s="152"/>
      <c r="AG403" s="104"/>
      <c r="AH403" s="150"/>
      <c r="AI403" s="73"/>
      <c r="AJ403" s="73" t="str">
        <f aca="false">IF(ISBLANK($C403),
  "",
IF(E403=Constants!$B$7,
  TRUE(),
IF(E403=Constants!$B$8,
  FALSE(),
  TRUE()
)))</f>
        <v/>
      </c>
      <c r="AK403" s="74" t="str">
        <f aca="false">IF(ISBLANK($C403),"",IF(F403=Constants!$B$8,FALSE(),TRUE()))</f>
        <v/>
      </c>
      <c r="AL403" s="74" t="str">
        <f aca="false">IF(ISBLANK($C403),"",COUNTA($G403:$O403)&gt;0)</f>
        <v/>
      </c>
      <c r="AM403" s="74" t="str">
        <f aca="false">IF(OR(ISBLANK($C403),$AL403&lt;&gt;TRUE()),"",IF(ISBLANK(G403),Constants!$B$27,MAX(0,G403)))</f>
        <v/>
      </c>
      <c r="AN403" s="74" t="str">
        <f aca="false">IF(OR(ISBLANK($C403),$AL403&lt;&gt;TRUE()),"",IF(ISBLANK(H403),Constants!$B$28,MAX(0,H403)))</f>
        <v/>
      </c>
      <c r="AO403" s="74" t="str">
        <f aca="false">IF(OR(ISBLANK($C403),$AL403&lt;&gt;TRUE()),"",IF(J403=Constants!$B$7,TRUE(),IF(J403=Constants!$B$8,FALSE(),TRUE())))</f>
        <v/>
      </c>
      <c r="AP403" s="74" t="str">
        <f aca="false">IF(OR(ISBLANK($C403),$AL403&lt;&gt;TRUE()),"",IF(I403=Constants!$B$7,TRUE(),IF(I403=Constants!$B$8,FALSE(),TRUE())))</f>
        <v/>
      </c>
      <c r="AQ403" s="74" t="str">
        <f aca="false">IF(OR(ISBLANK($C403),$AL403&lt;&gt;TRUE()),"",IF(K403=Constants!$B$33,TRUE(),IF(K403=Constants!$B$34,FALSE(),IF(AND(ISNUMBER(O403),OR(ISBLANK(N403),N403=0)),TRUE(),IF(AND(ISBLANK(O403),ISNUMBER(N403),N403&lt;&gt;0),FALSE(),"")))))</f>
        <v/>
      </c>
      <c r="AR403" s="74" t="str">
        <f aca="false">IF(OR(ISBLANK($C403),$AL403&lt;&gt;TRUE()),"",IF(ISBLANK(L403),Constants!$B$35,MAX(0,MIN(Constants!$B$31,L403))))</f>
        <v/>
      </c>
      <c r="AS403" s="74" t="str">
        <f aca="false">IF(OR(ISBLANK($C403),$AL403&lt;&gt;TRUE()),"",IF(ISBLANK(M403),Constants!$B$35,MAX(0,MIN(Constants!$B$32,M403))))</f>
        <v/>
      </c>
      <c r="AT403" s="74" t="str">
        <f aca="false">IF(ISBLANK($C403),"",COUNTA($P403:$X403)&gt;0)</f>
        <v/>
      </c>
      <c r="AU403" s="74" t="str">
        <f aca="false">IF(OR(ISBLANK($C403),$AT403&lt;&gt;TRUE()),"",IF(ISBLANK(P403),Constants!$B$27,MAX(0,P403)))</f>
        <v/>
      </c>
      <c r="AV403" s="74" t="str">
        <f aca="false">IF(OR(ISBLANK($C403),$AT403&lt;&gt;TRUE()),"",IF(ISBLANK(Q403),Constants!$B$28,MAX(0,Q403)))</f>
        <v/>
      </c>
      <c r="AW403" s="74" t="str">
        <f aca="false">IF(OR(ISBLANK($C403),$AT403&lt;&gt;TRUE()),"",IF(S403=Constants!$B$7,TRUE(),IF(S403=Constants!$B$8,FALSE(),TRUE())))</f>
        <v/>
      </c>
      <c r="AX403" s="74" t="str">
        <f aca="false">IF(OR(ISBLANK($C403),$AT403&lt;&gt;TRUE()),"",IF(R403=Constants!$B$7,TRUE(),IF(R403=Constants!$B$8,FALSE(),TRUE())))</f>
        <v/>
      </c>
      <c r="AY403" s="74" t="str">
        <f aca="false">IF(OR(ISBLANK($C403),$AT403&lt;&gt;TRUE()),"",IF(T403=Constants!$B$33,TRUE(),IF(T403=Constants!$B$34,FALSE(),IF(AND(ISNUMBER(X403),OR(ISBLANK(W403),W403=0)),TRUE(),IF(AND(ISBLANK(X403),ISNUMBER(W403),W403&lt;&gt;0),FALSE(),"")))))</f>
        <v/>
      </c>
      <c r="AZ403" s="74" t="str">
        <f aca="false">IF(OR(ISBLANK($C403),$AT403&lt;&gt;TRUE()),"",IF(ISBLANK(U403),Constants!$B$35,MAX(0,MIN(Constants!$B$31,U403))))</f>
        <v/>
      </c>
      <c r="BA403" s="74" t="str">
        <f aca="false">IF(OR(ISBLANK($C403),$AT403&lt;&gt;TRUE()),"",IF(ISBLANK(V403),Constants!$B$35,MAX(0,MIN(Constants!$B$32,V403))))</f>
        <v/>
      </c>
      <c r="BB403" s="74" t="str">
        <f aca="false">IF(ISBLANK($C403),"",COUNTA($Y403:$AG403)&gt;0)</f>
        <v/>
      </c>
      <c r="BC403" s="74" t="str">
        <f aca="false">IF(OR(ISBLANK($C403),$BB403&lt;&gt;TRUE()),"",IF(ISBLANK(Y403),Constants!$B$27,MAX(0,Y403)))</f>
        <v/>
      </c>
      <c r="BD403" s="74" t="str">
        <f aca="false">IF(OR(ISBLANK($C403),$BB403&lt;&gt;TRUE()),"",IF(ISBLANK(Z403),Constants!$B$28,MAX(0,Z403)))</f>
        <v/>
      </c>
      <c r="BE403" s="74" t="str">
        <f aca="false">IF(OR(ISBLANK($C403),$BB403&lt;&gt;TRUE()),"",IF(AB403=Constants!$B$7,TRUE(),IF(AB403=Constants!$B$8,FALSE(),TRUE())))</f>
        <v/>
      </c>
      <c r="BF403" s="74" t="str">
        <f aca="false">IF(OR(ISBLANK($C403),$BB403&lt;&gt;TRUE()),"",IF(AA403=Constants!$B$7,TRUE(),IF(AA403=Constants!$B$8,FALSE(),TRUE())))</f>
        <v/>
      </c>
      <c r="BG403" s="74" t="str">
        <f aca="false">IF(OR(ISBLANK($C403),$BB403&lt;&gt;TRUE()),"",IF(AC403=Constants!$B$33,TRUE(),IF(AC403=Constants!$B$34,FALSE(),IF(AND(ISNUMBER(AG403),OR(ISBLANK(AF403),AF403=0)),TRUE(),IF(AND(ISBLANK(AG403),ISNUMBER(AF403),AF403&lt;&gt;0),FALSE(),"")))))</f>
        <v/>
      </c>
      <c r="BH403" s="74" t="str">
        <f aca="false">IF(OR(ISBLANK($C403),$BB403&lt;&gt;TRUE()),"",IF(ISBLANK(AD403),Constants!$B$35,MAX(0,MIN(Constants!$B$31,AD403))))</f>
        <v/>
      </c>
      <c r="BI403" s="74" t="str">
        <f aca="false">IF(OR(ISBLANK($C403),$BB403&lt;&gt;TRUE()),"",IF(ISBLANK(AE403),Constants!$B$35,MAX(0,MIN(Constants!$B$32,AE403))))</f>
        <v/>
      </c>
      <c r="BJ403" s="75" t="str">
        <f aca="false">IF(ISBLANK($C403),
  "",
IF(AH403=Constants!$B$7,
  TRUE(),
IF(AH403=Constants!$B$8,
  FALSE(),
  FALSE()
)))</f>
        <v/>
      </c>
      <c r="BK403" s="74" t="str">
        <f aca="false">IF(ISBLANK($C403),"",IF($BJ403,Constants!$B$9,IF(COUNTA($E403:$AH403)=0,Constants!$B$10,IF(NOT($AK403),Constants!$B$11,IF(AND(NOT(ISNUMBER($BM403)),COUNTA($O403,$X403,$AG403)&gt;0),Constants!$B$13,Constants!$B$12)))))</f>
        <v/>
      </c>
      <c r="BL403" s="74" t="str">
        <f aca="false">IF(ISBLANK($C403),"",IF($BK403&lt;&gt;Constants!$B$12,$BK403,Constants!$B$4))</f>
        <v/>
      </c>
      <c r="BM403" s="73" t="str">
        <f aca="false">IF(OR(ISBLANK($D$8), NOT(ISNUMBER($D$8))), Constants!$B$17,$D$8)</f>
        <v>ERROR: Set Target Time in cell D8</v>
      </c>
      <c r="BN403" s="73" t="str">
        <f aca="false">IF(OR($BK403&lt;&gt;Constants!$B$12,$AL403&lt;&gt;TRUE()),"",IF(NOT($AO403),TRUE(),IF($AQ403="","",$AQ403)))</f>
        <v/>
      </c>
      <c r="BO403" s="74" t="b">
        <f aca="false">IF(BN403="",FALSE(),IF(NOT($AO403),TRUE(),IF($AQ403,ISNUMBER(O403),ISNUMBER(N403))))</f>
        <v>0</v>
      </c>
      <c r="BP403" s="76" t="str">
        <f aca="false">IF(BO403,IF($AJ403,1,Constants!$B$22)*POWER(Constants!$B$23,MAX($AM403,0))*POWER(Constants!$B$24,MAX($AN403,0)),"")</f>
        <v/>
      </c>
      <c r="BQ403" s="74" t="str">
        <f aca="false">IF(OR($BK403&lt;&gt;Constants!$B$12,NOT($BO403)),"",IF(NOT($AO403),0,Constants!$B$19*IF($AQ403,1,MAX(0,MIN(1,(Constants!$B$20-N403)/Constants!$B$20)))))</f>
        <v/>
      </c>
      <c r="BR403" s="74" t="str">
        <f aca="false">IF(BQ403="","",BQ403*IF($AP403,1,Constants!$B$25)*BP403)</f>
        <v/>
      </c>
      <c r="BS403" s="74" t="str">
        <f aca="false">IF(OR($BK403&lt;&gt;Constants!$B$12,NOT($BO403)),"",IF(NOT($AO403),0,IF(NOT($AQ403),0,MAX(0,Constants!$B$21*(1-ABS(O403-$BM403)/$BM403)))))</f>
        <v/>
      </c>
      <c r="BT403" s="74" t="str">
        <f aca="false">IF(BS403="","",BS403*BP403)</f>
        <v/>
      </c>
      <c r="BU403" s="74" t="str">
        <f aca="false">IF(OR($BK403&lt;&gt;Constants!$B$12,NOT($BO403)),"",IF(OR(NOT($AO403),NOT($AP403)),0,MIN(Constants!$B$18,(Constants!$B$29*$AR403+Constants!$B$30*$AS403)*IF($AQ403,1,MAX(0,MIN(1,(Constants!$B$20-N403)/Constants!$B$20))))))</f>
        <v/>
      </c>
      <c r="BV403" s="74" t="str">
        <f aca="false">IF(BU403="","",BU403*BP403)</f>
        <v/>
      </c>
      <c r="BW403" s="75" t="str">
        <f aca="false">IF(OR($BK403&lt;&gt;Constants!$B$12,NOT($BO403)),"",BR403+BT403+BV403)</f>
        <v/>
      </c>
      <c r="BX403" s="73" t="str">
        <f aca="false">IF(OR($BK403&lt;&gt;Constants!$B$12,$AT403&lt;&gt;TRUE()),"",IF(NOT($AW403),TRUE(),IF($AY403="","",$AY403)))</f>
        <v/>
      </c>
      <c r="BY403" s="74" t="b">
        <f aca="false">IF(BX403="",FALSE(),IF(NOT($AW403),TRUE(),IF($AY403,ISNUMBER(X403),ISNUMBER(W403))))</f>
        <v>0</v>
      </c>
      <c r="BZ403" s="76" t="str">
        <f aca="false">IF(BY403,IF($AJ403,1,Constants!$B$22)*POWER(Constants!$B$23,MAX($AU403,0))*POWER(Constants!$B$24,MAX($AV403,0)),"")</f>
        <v/>
      </c>
      <c r="CA403" s="74" t="str">
        <f aca="false">IF(OR($BK403&lt;&gt;Constants!$B$12,NOT($BY403)),"",IF(NOT($AW403),0,Constants!$B$19*IF($AY403,1,MAX(0,MIN(1,(Constants!$B$20-W403)/Constants!$B$20)))))</f>
        <v/>
      </c>
      <c r="CB403" s="74" t="str">
        <f aca="false">IF(CA403="","",CA403*IF($AX403,1,Constants!$B$25)*BZ403)</f>
        <v/>
      </c>
      <c r="CC403" s="74" t="str">
        <f aca="false">IF(OR($BK403&lt;&gt;Constants!$B$12,NOT($BY403)),"",IF(NOT($AW403),0,IF(NOT($AY403),0,MAX(0,Constants!$B$21*(1-ABS(X403-$BM403)/$BM403)))))</f>
        <v/>
      </c>
      <c r="CD403" s="74" t="str">
        <f aca="false">IF(CC403="","",CC403*BZ403)</f>
        <v/>
      </c>
      <c r="CE403" s="74" t="str">
        <f aca="false">IF(OR($BK403&lt;&gt;Constants!$B$12,NOT($BY403)),"",IF(OR(NOT($AW403),NOT($AX403)),0,MIN(Constants!$B$18,(Constants!$B$29*$AZ403+Constants!$B$30*$BA403)*IF($AY403,1,MAX(0,MIN(1,(Constants!$B$20-W403)/Constants!$B$20))))))</f>
        <v/>
      </c>
      <c r="CF403" s="74" t="str">
        <f aca="false">IF(CE403="","",CE403*BZ403)</f>
        <v/>
      </c>
      <c r="CG403" s="75" t="str">
        <f aca="false">IF(OR($BK403&lt;&gt;Constants!$B$12,NOT($BY403)),"",CB403+CD403+CF403)</f>
        <v/>
      </c>
      <c r="CH403" s="73" t="b">
        <f aca="false">IF(OR(BN403="",BX403=""),TRUE(),BN403&lt;&gt;BX403)</f>
        <v>1</v>
      </c>
      <c r="CI403" s="74" t="str">
        <f aca="false">IF(OR($BK403&lt;&gt;Constants!$B$12,$BB403&lt;&gt;TRUE(),NOT($CH403)),"",IF(NOT($BE403),TRUE(),IF($BG403="","",$BG403)))</f>
        <v/>
      </c>
      <c r="CJ403" s="74" t="b">
        <f aca="false">IF(CI403="",FALSE(),IF(NOT($BE403),TRUE(),IF($BG403,ISNUMBER(AG403),ISNUMBER(AF403))))</f>
        <v>0</v>
      </c>
      <c r="CK403" s="76" t="str">
        <f aca="false">IF(CJ403,IF($AJ403,1,Constants!$B$22)*POWER(Constants!$B$23,MAX($BC403,0))*POWER(Constants!$B$24,MAX($BD403,0)),"")</f>
        <v/>
      </c>
      <c r="CL403" s="74" t="str">
        <f aca="false">IF(OR($BK403&lt;&gt;Constants!$B$12,NOT($CJ403)),"",IF(NOT($BE403),0,Constants!$B$19*IF($BG403,1,MAX(0,MIN(1,(Constants!$B$20-AF403)/Constants!$B$20)))))</f>
        <v/>
      </c>
      <c r="CM403" s="74" t="str">
        <f aca="false">IF(CL403="","",CL403*IF($BF403,1,Constants!$B$25)*CK403)</f>
        <v/>
      </c>
      <c r="CN403" s="74" t="str">
        <f aca="false">IF(OR($BK403&lt;&gt;Constants!$B$12,NOT($CJ403)),"",IF(NOT($BE403),0,IF(NOT($BG403),0,MAX(0,Constants!$B$21*(1-ABS(AG403-$BM403)/$BM403)))))</f>
        <v/>
      </c>
      <c r="CO403" s="74" t="str">
        <f aca="false">IF(CN403="","",CN403*CK403)</f>
        <v/>
      </c>
      <c r="CP403" s="74" t="str">
        <f aca="false">IF(OR($BK403&lt;&gt;Constants!$B$12,NOT($CJ403)),"",IF(OR(NOT($BE403),NOT($BF403)),0,MIN(Constants!$B$18,(Constants!$B$29*$BH403+Constants!$B$30*$BI403)*IF($BG403,1,MAX(0,MIN(1,(Constants!$B$20-AF403)/Constants!$B$20))))))</f>
        <v/>
      </c>
      <c r="CQ403" s="74" t="str">
        <f aca="false">IF(CP403="","",CP403*CK403)</f>
        <v/>
      </c>
      <c r="CR403" s="75" t="str">
        <f aca="false">IF(OR($BK403&lt;&gt;Constants!$B$12,NOT($CJ403)),"",CM403+CO403+CQ403)</f>
        <v/>
      </c>
      <c r="CS403" s="73" t="str">
        <f aca="false">IF(OR($BK403&lt;&gt;Constants!$B$12,ISBLANK($C403)),"",BW403)</f>
        <v/>
      </c>
      <c r="CT403" s="74" t="str">
        <f aca="false">IF(OR($BK403&lt;&gt;Constants!$B$12,ISBLANK($C403)),"",CG403)</f>
        <v/>
      </c>
      <c r="CU403" s="75" t="str">
        <f aca="false">IF(OR($BK403&lt;&gt;Constants!$B$12,ISBLANK($C403)),"",CR403)</f>
        <v/>
      </c>
      <c r="CV403" s="74" t="str">
        <f aca="false">IF(OR($BK403&lt;&gt;Constants!$B$12,ISBLANK($C403)),"",IF(COUNT(CS403:CU403)=0,0,MAX(CS403:CU403)))</f>
        <v/>
      </c>
      <c r="CW403" s="74" t="str">
        <f aca="false">IF($BK403&lt;&gt;Constants!$B$12,"",CV403)</f>
        <v/>
      </c>
      <c r="CX403" s="74" t="str">
        <f aca="false">IF(ISNUMBER(CW403), RANK(CW403,$CW$11:$CW$510), "")</f>
        <v/>
      </c>
      <c r="CY403" s="73" t="str">
        <f aca="false">IF(OR($BK403&lt;&gt;Constants!$B$12,ISBLANK($C403)),"",MAX(BT403,CD403,CO403))</f>
        <v/>
      </c>
      <c r="CZ403" s="74" t="str">
        <f aca="false">IF(ISNUMBER(CY403), RANK(CY403,CY$11:CY$510), "")</f>
        <v/>
      </c>
      <c r="DA403" s="74" t="str">
        <f aca="false">IF(OR($BK403&lt;&gt;Constants!$B$12,ISBLANK($C403)),"",MAX(AM403,AU403,IF($CH403,BC403,0)))</f>
        <v/>
      </c>
      <c r="DB403" s="74" t="str">
        <f aca="false">IF(ISNUMBER(DA403), RANK(DA403,DA$11:DA$510,1), "")</f>
        <v/>
      </c>
      <c r="DC403" s="74" t="str">
        <f aca="false">IF(OR($BK403&lt;&gt;Constants!$B$12,ISBLANK($C403)),"",MAX(BV403,CF403,CQ403))</f>
        <v/>
      </c>
      <c r="DD403" s="74" t="str">
        <f aca="false">IF(ISNUMBER(DC403),RANK(DC403,DC$11:DC$510),"")</f>
        <v/>
      </c>
      <c r="DE403" s="77" t="str">
        <f aca="false">IFERROR(IF(OR($BK403&lt;&gt;Constants!$B$12, ISBLANK($C403)),"",LARGE(CS403:CU403,2)), 0)</f>
        <v/>
      </c>
      <c r="DF403" s="75" t="str">
        <f aca="false">IF(ISNUMBER(DE403), RANK(DE403,DE$11:DE$510), "")</f>
        <v/>
      </c>
      <c r="DG403" s="74" t="str">
        <f aca="false">IF(ISBLANK($C403),"",IF(BK403=Constants!$B$12,RANK($CX403, $CX$11:$CX$510, 1)+
SUMPRODUCT(--($CX$11:$CX$510=$CX403),--($CZ403&gt;$CZ$11:$CZ$510))+
SUMPRODUCT(--($CX$11:$CX$510=$CX403),--($CZ403=$CZ$11:$CZ$510),--($DB403&gt;$DB$11:$DB$510))+
SUMPRODUCT(--($CX$11:$CX$510=$CX403),--($CZ403=$CZ$11:$CZ$510),--($DB403=$DB$11:$DB$510), --($DD403&gt;$DD$11:$DD$510))+
SUMPRODUCT(--($CX$11:$CX$510=$CX403),--($CZ403=$CZ$11:$CZ$510),--($DB403=$DB$11:$DB$510), --($DD403=$DD$11:$DD$510), --($DF403&gt;$DF$11:$DF$510))
,BK403)
)</f>
        <v/>
      </c>
      <c r="DH403" s="74" t="str">
        <f aca="false">IF(ISBLANK(C403),"",IF(BK403&lt;&gt;Constants!$B$12, BK403, CX403-DG403))</f>
        <v/>
      </c>
      <c r="DI403" s="75"/>
      <c r="DJ403" s="78"/>
      <c r="DK403" s="79" t="str">
        <f aca="false">IF(ISBLANK($C403),"",IF($BK403=Constants!$B$13,$BM403,""))</f>
        <v/>
      </c>
      <c r="DL403" s="78" t="str">
        <f aca="false">IF(ISBLANK($C403),"",IF($BK403&lt;&gt;Constants!$B$12,"",IF(COUNT($CS403:$CU403)=0,"",MATCH($CV403,$CS403:$CU403,0))))</f>
        <v/>
      </c>
      <c r="DM403" s="80" t="str">
        <f aca="false">IF(ISNUMBER($DL403),CHOOSE($DL403,$BR403,$CB403,$CM403),"")</f>
        <v/>
      </c>
      <c r="DN403" s="80" t="str">
        <f aca="false">IF(ISNUMBER($DL403),CHOOSE($DL403,$BT403,$CD403,$CO403),"")</f>
        <v/>
      </c>
      <c r="DO403" s="80" t="str">
        <f aca="false">IF(ISNUMBER($DL403),CHOOSE($DL403,$BV403,$CF403,$CQ403),"")</f>
        <v/>
      </c>
      <c r="DP403" s="81" t="str">
        <f aca="false">IF(ISBLANK(C403),"",IF(BK403&lt;&gt;Constants!$B$12, BK403 ,CW403))</f>
        <v/>
      </c>
      <c r="DQ403" s="82" t="str">
        <f aca="false">IF(ISBLANK($C403),"",IF($BK403&lt;&gt;Constants!$B$12,$BK403,$BL403))</f>
        <v/>
      </c>
      <c r="DR403" s="82" t="str">
        <f aca="false">IF(ISBLANK(C403),"",DH403)</f>
        <v/>
      </c>
      <c r="DS403" s="82" t="str">
        <f aca="false">IF(ISBLANK(C403),"",DG403)</f>
        <v/>
      </c>
      <c r="DT403" s="83" t="str">
        <f aca="false">IF(ISBLANK(C403),
  "",
IF(DS403=Constants!$B$9,COUNTA($C$11:$C510)+2,IF(DS403=Constants!$B$10,COUNTA($C$11:$C510)+1,IF(DS403=Constants!$B$11,COUNTA($C$11:$C510),DS403))))</f>
        <v/>
      </c>
      <c r="DU403" s="3"/>
      <c r="DV403" s="84" t="n">
        <f aca="false">IF(OR(ISNUMBER(DS403),DS403="DQ",DS403="P",DS403="NS"),
    1,
    0
)</f>
        <v>0</v>
      </c>
      <c r="DW403" s="84" t="n">
        <v>393</v>
      </c>
      <c r="DX403" s="84" t="str">
        <f aca="false">IF(ISBLANK($C403),"",IF(ISNUMBER(DT403),DT403+ROW($B403)/1000,""))</f>
        <v/>
      </c>
      <c r="DY403" s="84" t="str">
        <f aca="false">IF(ISNUMBER(DX403), RANK(DX403,DX$11:DX$510,1), "")</f>
        <v/>
      </c>
      <c r="DZ403" s="84" t="str">
        <f aca="false">IF(ISBLANK($C403),
    "",
    $B403
)</f>
        <v/>
      </c>
      <c r="EA403" s="84" t="str">
        <f aca="false">IF(ISBLANK($C403),
    "",
    $C403
)</f>
        <v/>
      </c>
      <c r="EB403" s="84" t="str">
        <f aca="false">IF(ISBLANK($C403),
    "",
    $D403
)</f>
        <v/>
      </c>
      <c r="EC403" s="84" t="str">
        <f aca="false">IF(ISBLANK($C403),"",$DQ403)</f>
        <v/>
      </c>
      <c r="ED403" s="86" t="str">
        <f aca="false">DP403</f>
        <v/>
      </c>
      <c r="EE403" s="84" t="str">
        <f aca="false">IF(ISBLANK($C403),
    "",
    DS403
)</f>
        <v/>
      </c>
      <c r="EF403" s="87" t="str">
        <f aca="false">IF(DW403&gt;DV$10,
    "",
    VLOOKUP(DW403,DY$11:EE901,7,FALSE())
)</f>
        <v/>
      </c>
      <c r="EG403" s="88" t="str">
        <f aca="false">IF(DW403&gt;DV$10,
    "",
    VLOOKUP(DW403,DY$11:EE901,2,FALSE())
)</f>
        <v/>
      </c>
      <c r="EH403" s="88" t="str">
        <f aca="false">IF(DW403&gt;DV$10,
    "",
    VLOOKUP(DW403,DY$11:EE901,3,FALSE())
)</f>
        <v/>
      </c>
      <c r="EI403" s="88" t="str">
        <f aca="false">IF(DW403&gt;DV$10,
    "",
    VLOOKUP(DW403,DY$11:EE901,4,FALSE())
)</f>
        <v/>
      </c>
      <c r="EJ403" s="89" t="str">
        <f aca="false">IF(DW403&gt;DV$10,
    "",
    VLOOKUP(DW403,DY$11:EE901,6,FALSE())
)</f>
        <v/>
      </c>
      <c r="EK403" s="59"/>
    </row>
    <row r="404" customFormat="false" ht="15.75" hidden="false" customHeight="false" outlineLevel="0" collapsed="false">
      <c r="A404" s="3"/>
      <c r="B404" s="153"/>
      <c r="C404" s="154"/>
      <c r="D404" s="135"/>
      <c r="E404" s="158"/>
      <c r="F404" s="137"/>
      <c r="G404" s="137"/>
      <c r="H404" s="138"/>
      <c r="I404" s="139"/>
      <c r="J404" s="140"/>
      <c r="K404" s="140"/>
      <c r="L404" s="140"/>
      <c r="M404" s="140"/>
      <c r="N404" s="141"/>
      <c r="O404" s="142"/>
      <c r="P404" s="137"/>
      <c r="Q404" s="138"/>
      <c r="R404" s="139"/>
      <c r="S404" s="140"/>
      <c r="T404" s="140"/>
      <c r="U404" s="140"/>
      <c r="V404" s="140"/>
      <c r="W404" s="141"/>
      <c r="X404" s="142"/>
      <c r="Y404" s="137"/>
      <c r="Z404" s="138"/>
      <c r="AA404" s="139"/>
      <c r="AB404" s="140"/>
      <c r="AC404" s="140"/>
      <c r="AD404" s="140"/>
      <c r="AE404" s="140"/>
      <c r="AF404" s="141"/>
      <c r="AG404" s="143"/>
      <c r="AH404" s="139"/>
      <c r="AI404" s="116"/>
      <c r="AJ404" s="116" t="str">
        <f aca="false">IF(ISBLANK($C404),
  "",
IF(E404=Constants!$B$7,
  TRUE(),
IF(E404=Constants!$B$8,
  FALSE(),
  TRUE()
)))</f>
        <v/>
      </c>
      <c r="AK404" s="117" t="str">
        <f aca="false">IF(ISBLANK($C404),"",IF(F404=Constants!$B$8,FALSE(),TRUE()))</f>
        <v/>
      </c>
      <c r="AL404" s="117" t="str">
        <f aca="false">IF(ISBLANK($C404),"",COUNTA($G404:$O404)&gt;0)</f>
        <v/>
      </c>
      <c r="AM404" s="117" t="str">
        <f aca="false">IF(OR(ISBLANK($C404),$AL404&lt;&gt;TRUE()),"",IF(ISBLANK(G404),Constants!$B$27,MAX(0,G404)))</f>
        <v/>
      </c>
      <c r="AN404" s="117" t="str">
        <f aca="false">IF(OR(ISBLANK($C404),$AL404&lt;&gt;TRUE()),"",IF(ISBLANK(H404),Constants!$B$28,MAX(0,H404)))</f>
        <v/>
      </c>
      <c r="AO404" s="117" t="str">
        <f aca="false">IF(OR(ISBLANK($C404),$AL404&lt;&gt;TRUE()),"",IF(J404=Constants!$B$7,TRUE(),IF(J404=Constants!$B$8,FALSE(),TRUE())))</f>
        <v/>
      </c>
      <c r="AP404" s="117" t="str">
        <f aca="false">IF(OR(ISBLANK($C404),$AL404&lt;&gt;TRUE()),"",IF(I404=Constants!$B$7,TRUE(),IF(I404=Constants!$B$8,FALSE(),TRUE())))</f>
        <v/>
      </c>
      <c r="AQ404" s="117" t="str">
        <f aca="false">IF(OR(ISBLANK($C404),$AL404&lt;&gt;TRUE()),"",IF(K404=Constants!$B$33,TRUE(),IF(K404=Constants!$B$34,FALSE(),IF(AND(ISNUMBER(O404),OR(ISBLANK(N404),N404=0)),TRUE(),IF(AND(ISBLANK(O404),ISNUMBER(N404),N404&lt;&gt;0),FALSE(),"")))))</f>
        <v/>
      </c>
      <c r="AR404" s="117" t="str">
        <f aca="false">IF(OR(ISBLANK($C404),$AL404&lt;&gt;TRUE()),"",IF(ISBLANK(L404),Constants!$B$35,MAX(0,MIN(Constants!$B$31,L404))))</f>
        <v/>
      </c>
      <c r="AS404" s="117" t="str">
        <f aca="false">IF(OR(ISBLANK($C404),$AL404&lt;&gt;TRUE()),"",IF(ISBLANK(M404),Constants!$B$35,MAX(0,MIN(Constants!$B$32,M404))))</f>
        <v/>
      </c>
      <c r="AT404" s="117" t="str">
        <f aca="false">IF(ISBLANK($C404),"",COUNTA($P404:$X404)&gt;0)</f>
        <v/>
      </c>
      <c r="AU404" s="117" t="str">
        <f aca="false">IF(OR(ISBLANK($C404),$AT404&lt;&gt;TRUE()),"",IF(ISBLANK(P404),Constants!$B$27,MAX(0,P404)))</f>
        <v/>
      </c>
      <c r="AV404" s="117" t="str">
        <f aca="false">IF(OR(ISBLANK($C404),$AT404&lt;&gt;TRUE()),"",IF(ISBLANK(Q404),Constants!$B$28,MAX(0,Q404)))</f>
        <v/>
      </c>
      <c r="AW404" s="117" t="str">
        <f aca="false">IF(OR(ISBLANK($C404),$AT404&lt;&gt;TRUE()),"",IF(S404=Constants!$B$7,TRUE(),IF(S404=Constants!$B$8,FALSE(),TRUE())))</f>
        <v/>
      </c>
      <c r="AX404" s="117" t="str">
        <f aca="false">IF(OR(ISBLANK($C404),$AT404&lt;&gt;TRUE()),"",IF(R404=Constants!$B$7,TRUE(),IF(R404=Constants!$B$8,FALSE(),TRUE())))</f>
        <v/>
      </c>
      <c r="AY404" s="117" t="str">
        <f aca="false">IF(OR(ISBLANK($C404),$AT404&lt;&gt;TRUE()),"",IF(T404=Constants!$B$33,TRUE(),IF(T404=Constants!$B$34,FALSE(),IF(AND(ISNUMBER(X404),OR(ISBLANK(W404),W404=0)),TRUE(),IF(AND(ISBLANK(X404),ISNUMBER(W404),W404&lt;&gt;0),FALSE(),"")))))</f>
        <v/>
      </c>
      <c r="AZ404" s="117" t="str">
        <f aca="false">IF(OR(ISBLANK($C404),$AT404&lt;&gt;TRUE()),"",IF(ISBLANK(U404),Constants!$B$35,MAX(0,MIN(Constants!$B$31,U404))))</f>
        <v/>
      </c>
      <c r="BA404" s="117" t="str">
        <f aca="false">IF(OR(ISBLANK($C404),$AT404&lt;&gt;TRUE()),"",IF(ISBLANK(V404),Constants!$B$35,MAX(0,MIN(Constants!$B$32,V404))))</f>
        <v/>
      </c>
      <c r="BB404" s="117" t="str">
        <f aca="false">IF(ISBLANK($C404),"",COUNTA($Y404:$AG404)&gt;0)</f>
        <v/>
      </c>
      <c r="BC404" s="117" t="str">
        <f aca="false">IF(OR(ISBLANK($C404),$BB404&lt;&gt;TRUE()),"",IF(ISBLANK(Y404),Constants!$B$27,MAX(0,Y404)))</f>
        <v/>
      </c>
      <c r="BD404" s="117" t="str">
        <f aca="false">IF(OR(ISBLANK($C404),$BB404&lt;&gt;TRUE()),"",IF(ISBLANK(Z404),Constants!$B$28,MAX(0,Z404)))</f>
        <v/>
      </c>
      <c r="BE404" s="117" t="str">
        <f aca="false">IF(OR(ISBLANK($C404),$BB404&lt;&gt;TRUE()),"",IF(AB404=Constants!$B$7,TRUE(),IF(AB404=Constants!$B$8,FALSE(),TRUE())))</f>
        <v/>
      </c>
      <c r="BF404" s="117" t="str">
        <f aca="false">IF(OR(ISBLANK($C404),$BB404&lt;&gt;TRUE()),"",IF(AA404=Constants!$B$7,TRUE(),IF(AA404=Constants!$B$8,FALSE(),TRUE())))</f>
        <v/>
      </c>
      <c r="BG404" s="117" t="str">
        <f aca="false">IF(OR(ISBLANK($C404),$BB404&lt;&gt;TRUE()),"",IF(AC404=Constants!$B$33,TRUE(),IF(AC404=Constants!$B$34,FALSE(),IF(AND(ISNUMBER(AG404),OR(ISBLANK(AF404),AF404=0)),TRUE(),IF(AND(ISBLANK(AG404),ISNUMBER(AF404),AF404&lt;&gt;0),FALSE(),"")))))</f>
        <v/>
      </c>
      <c r="BH404" s="117" t="str">
        <f aca="false">IF(OR(ISBLANK($C404),$BB404&lt;&gt;TRUE()),"",IF(ISBLANK(AD404),Constants!$B$35,MAX(0,MIN(Constants!$B$31,AD404))))</f>
        <v/>
      </c>
      <c r="BI404" s="117" t="str">
        <f aca="false">IF(OR(ISBLANK($C404),$BB404&lt;&gt;TRUE()),"",IF(ISBLANK(AE404),Constants!$B$35,MAX(0,MIN(Constants!$B$32,AE404))))</f>
        <v/>
      </c>
      <c r="BJ404" s="118" t="str">
        <f aca="false">IF(ISBLANK($C404),
  "",
IF(AH404=Constants!$B$7,
  TRUE(),
IF(AH404=Constants!$B$8,
  FALSE(),
  FALSE()
)))</f>
        <v/>
      </c>
      <c r="BK404" s="117" t="str">
        <f aca="false">IF(ISBLANK($C404),"",IF($BJ404,Constants!$B$9,IF(COUNTA($E404:$AH404)=0,Constants!$B$10,IF(NOT($AK404),Constants!$B$11,IF(AND(NOT(ISNUMBER($BM404)),COUNTA($O404,$X404,$AG404)&gt;0),Constants!$B$13,Constants!$B$12)))))</f>
        <v/>
      </c>
      <c r="BL404" s="117" t="str">
        <f aca="false">IF(ISBLANK($C404),"",IF($BK404&lt;&gt;Constants!$B$12,$BK404,Constants!$B$4))</f>
        <v/>
      </c>
      <c r="BM404" s="116" t="str">
        <f aca="false">IF(OR(ISBLANK($D$8), NOT(ISNUMBER($D$8))), Constants!$B$17,$D$8)</f>
        <v>ERROR: Set Target Time in cell D8</v>
      </c>
      <c r="BN404" s="119" t="str">
        <f aca="false">IF(OR($BK404&lt;&gt;Constants!$B$12,$AL404&lt;&gt;TRUE()),"",IF(NOT($AO404),TRUE(),IF($AQ404="","",$AQ404)))</f>
        <v/>
      </c>
      <c r="BO404" s="120" t="n">
        <f aca="false">IF(BN404="",FALSE(),IF(NOT($AO404),TRUE(),IF($AQ404,ISNUMBER(O404),ISNUMBER(N404))))</f>
        <v>0</v>
      </c>
      <c r="BP404" s="121" t="str">
        <f aca="false">IF(BO404,IF($AJ404,1,Constants!$B$22)*POWER(Constants!$B$23,MAX($AM404,0))*POWER(Constants!$B$24,MAX($AN404,0)),"")</f>
        <v/>
      </c>
      <c r="BQ404" s="117" t="str">
        <f aca="false">IF(OR($BK404&lt;&gt;Constants!$B$12,NOT($BO404)),"",IF(NOT($AO404),0,Constants!$B$19*IF($AQ404,1,MAX(0,MIN(1,(Constants!$B$20-N404)/Constants!$B$20)))))</f>
        <v/>
      </c>
      <c r="BR404" s="117" t="str">
        <f aca="false">IF(BQ404="","",BQ404*IF($AP404,1,Constants!$B$25)*BP404)</f>
        <v/>
      </c>
      <c r="BS404" s="117" t="str">
        <f aca="false">IF(OR($BK404&lt;&gt;Constants!$B$12,NOT($BO404)),"",IF(NOT($AO404),0,IF(NOT($AQ404),0,MAX(0,Constants!$B$21*(1-ABS(O404-$BM404)/$BM404)))))</f>
        <v/>
      </c>
      <c r="BT404" s="117" t="str">
        <f aca="false">IF(BS404="","",BS404*BP404)</f>
        <v/>
      </c>
      <c r="BU404" s="117" t="str">
        <f aca="false">IF(OR($BK404&lt;&gt;Constants!$B$12,NOT($BO404)),"",IF(OR(NOT($AO404),NOT($AP404)),0,MIN(Constants!$B$18,(Constants!$B$29*$AR404+Constants!$B$30*$AS404)*IF($AQ404,1,MAX(0,MIN(1,(Constants!$B$20-N404)/Constants!$B$20))))))</f>
        <v/>
      </c>
      <c r="BV404" s="117" t="str">
        <f aca="false">IF(BU404="","",BU404*BP404)</f>
        <v/>
      </c>
      <c r="BW404" s="122" t="str">
        <f aca="false">IF(OR($BK404&lt;&gt;Constants!$B$12,NOT($BO404)),"",BR404+BT404+BV404)</f>
        <v/>
      </c>
      <c r="BX404" s="119" t="str">
        <f aca="false">IF(OR($BK404&lt;&gt;Constants!$B$12,$AT404&lt;&gt;TRUE()),"",IF(NOT($AW404),TRUE(),IF($AY404="","",$AY404)))</f>
        <v/>
      </c>
      <c r="BY404" s="120" t="n">
        <f aca="false">IF(BX404="",FALSE(),IF(NOT($AW404),TRUE(),IF($AY404,ISNUMBER(X404),ISNUMBER(W404))))</f>
        <v>0</v>
      </c>
      <c r="BZ404" s="121" t="str">
        <f aca="false">IF(BY404,IF($AJ404,1,Constants!$B$22)*POWER(Constants!$B$23,MAX($AU404,0))*POWER(Constants!$B$24,MAX($AV404,0)),"")</f>
        <v/>
      </c>
      <c r="CA404" s="117" t="str">
        <f aca="false">IF(OR($BK404&lt;&gt;Constants!$B$12,NOT($BY404)),"",IF(NOT($AW404),0,Constants!$B$19*IF($AY404,1,MAX(0,MIN(1,(Constants!$B$20-W404)/Constants!$B$20)))))</f>
        <v/>
      </c>
      <c r="CB404" s="117" t="str">
        <f aca="false">IF(CA404="","",CA404*IF($AX404,1,Constants!$B$25)*BZ404)</f>
        <v/>
      </c>
      <c r="CC404" s="117" t="str">
        <f aca="false">IF(OR($BK404&lt;&gt;Constants!$B$12,NOT($BY404)),"",IF(NOT($AW404),0,IF(NOT($AY404),0,MAX(0,Constants!$B$21*(1-ABS(X404-$BM404)/$BM404)))))</f>
        <v/>
      </c>
      <c r="CD404" s="117" t="str">
        <f aca="false">IF(CC404="","",CC404*BZ404)</f>
        <v/>
      </c>
      <c r="CE404" s="117" t="str">
        <f aca="false">IF(OR($BK404&lt;&gt;Constants!$B$12,NOT($BY404)),"",IF(OR(NOT($AW404),NOT($AX404)),0,MIN(Constants!$B$18,(Constants!$B$29*$AZ404+Constants!$B$30*$BA404)*IF($AY404,1,MAX(0,MIN(1,(Constants!$B$20-W404)/Constants!$B$20))))))</f>
        <v/>
      </c>
      <c r="CF404" s="117" t="str">
        <f aca="false">IF(CE404="","",CE404*BZ404)</f>
        <v/>
      </c>
      <c r="CG404" s="122" t="str">
        <f aca="false">IF(OR($BK404&lt;&gt;Constants!$B$12,NOT($BY404)),"",CB404+CD404+CF404)</f>
        <v/>
      </c>
      <c r="CH404" s="119" t="n">
        <f aca="false">IF(OR(BN404="",BX404=""),TRUE(),BN404&lt;&gt;BX404)</f>
        <v>1</v>
      </c>
      <c r="CI404" s="117" t="str">
        <f aca="false">IF(OR($BK404&lt;&gt;Constants!$B$12,$BB404&lt;&gt;TRUE(),NOT($CH404)),"",IF(NOT($BE404),TRUE(),IF($BG404="","",$BG404)))</f>
        <v/>
      </c>
      <c r="CJ404" s="120" t="n">
        <f aca="false">IF(CI404="",FALSE(),IF(NOT($BE404),TRUE(),IF($BG404,ISNUMBER(AG404),ISNUMBER(AF404))))</f>
        <v>0</v>
      </c>
      <c r="CK404" s="121" t="str">
        <f aca="false">IF(CJ404,IF($AJ404,1,Constants!$B$22)*POWER(Constants!$B$23,MAX($BC404,0))*POWER(Constants!$B$24,MAX($BD404,0)),"")</f>
        <v/>
      </c>
      <c r="CL404" s="117" t="str">
        <f aca="false">IF(OR($BK404&lt;&gt;Constants!$B$12,NOT($CJ404)),"",IF(NOT($BE404),0,Constants!$B$19*IF($BG404,1,MAX(0,MIN(1,(Constants!$B$20-AF404)/Constants!$B$20)))))</f>
        <v/>
      </c>
      <c r="CM404" s="117" t="str">
        <f aca="false">IF(CL404="","",CL404*IF($BF404,1,Constants!$B$25)*CK404)</f>
        <v/>
      </c>
      <c r="CN404" s="117" t="str">
        <f aca="false">IF(OR($BK404&lt;&gt;Constants!$B$12,NOT($CJ404)),"",IF(NOT($BE404),0,IF(NOT($BG404),0,MAX(0,Constants!$B$21*(1-ABS(AG404-$BM404)/$BM404)))))</f>
        <v/>
      </c>
      <c r="CO404" s="117" t="str">
        <f aca="false">IF(CN404="","",CN404*CK404)</f>
        <v/>
      </c>
      <c r="CP404" s="117" t="str">
        <f aca="false">IF(OR($BK404&lt;&gt;Constants!$B$12,NOT($CJ404)),"",IF(OR(NOT($BE404),NOT($BF404)),0,MIN(Constants!$B$18,(Constants!$B$29*$BH404+Constants!$B$30*$BI404)*IF($BG404,1,MAX(0,MIN(1,(Constants!$B$20-AF404)/Constants!$B$20))))))</f>
        <v/>
      </c>
      <c r="CQ404" s="117" t="str">
        <f aca="false">IF(CP404="","",CP404*CK404)</f>
        <v/>
      </c>
      <c r="CR404" s="122" t="str">
        <f aca="false">IF(OR($BK404&lt;&gt;Constants!$B$12,NOT($CJ404)),"",CM404+CO404+CQ404)</f>
        <v/>
      </c>
      <c r="CS404" s="116" t="str">
        <f aca="false">IF(OR($BK404&lt;&gt;Constants!$B$12,ISBLANK($C404)),"",BW404)</f>
        <v/>
      </c>
      <c r="CT404" s="117" t="str">
        <f aca="false">IF(OR($BK404&lt;&gt;Constants!$B$12,ISBLANK($C404)),"",CG404)</f>
        <v/>
      </c>
      <c r="CU404" s="118" t="str">
        <f aca="false">IF(OR($BK404&lt;&gt;Constants!$B$12,ISBLANK($C404)),"",CR404)</f>
        <v/>
      </c>
      <c r="CV404" s="117" t="str">
        <f aca="false">IF(OR($BK404&lt;&gt;Constants!$B$12,ISBLANK($C404)),"",IF(COUNT(CS404:CU404)=0,0,MAX(CS404:CU404)))</f>
        <v/>
      </c>
      <c r="CW404" s="117" t="str">
        <f aca="false">IF($BK404&lt;&gt;Constants!$B$12,"",CV404)</f>
        <v/>
      </c>
      <c r="CX404" s="117" t="str">
        <f aca="false">IF(ISNUMBER(CW404), RANK(CW404,$CW$11:$CW$510), "")</f>
        <v/>
      </c>
      <c r="CY404" s="116" t="str">
        <f aca="false">IF(OR($BK404&lt;&gt;Constants!$B$12,ISBLANK($C404)),"",MAX(BT404,CD404,CO404))</f>
        <v/>
      </c>
      <c r="CZ404" s="117" t="str">
        <f aca="false">IF(ISNUMBER(CY404), RANK(CY404,CY$11:CY$510), "")</f>
        <v/>
      </c>
      <c r="DA404" s="117" t="str">
        <f aca="false">IF(OR($BK404&lt;&gt;Constants!$B$12,ISBLANK($C404)),"",MAX(AM404,AU404,IF($CH404,BC404,0)))</f>
        <v/>
      </c>
      <c r="DB404" s="117" t="str">
        <f aca="false">IF(ISNUMBER(DA404), RANK(DA404,DA$11:DA$510,1), "")</f>
        <v/>
      </c>
      <c r="DC404" s="117" t="str">
        <f aca="false">IF(OR($BK404&lt;&gt;Constants!$B$12,ISBLANK($C404)),"",MAX(BV404,CF404,CQ404))</f>
        <v/>
      </c>
      <c r="DD404" s="117" t="str">
        <f aca="false">IF(ISNUMBER(DC404),RANK(DC404,DC$11:DC$510),"")</f>
        <v/>
      </c>
      <c r="DE404" s="123" t="str">
        <f aca="false">IFERROR(IF(OR($BK404&lt;&gt;Constants!$B$12, ISBLANK($C404)),"",LARGE(CS404:CU404,2)), 0)</f>
        <v/>
      </c>
      <c r="DF404" s="118" t="str">
        <f aca="false">IF(ISNUMBER(DE404), RANK(DE404,DE$11:DE$510), "")</f>
        <v/>
      </c>
      <c r="DG404" s="117" t="str">
        <f aca="false">IF(ISBLANK($C404),"",IF(BK404=Constants!$B$12,RANK($CX404, $CX$11:$CX$510, 1)+
SUMPRODUCT(--($CX$11:$CX$510=$CX404),--($CZ404&gt;$CZ$11:$CZ$510))+
SUMPRODUCT(--($CX$11:$CX$510=$CX404),--($CZ404=$CZ$11:$CZ$510),--($DB404&gt;$DB$11:$DB$510))+
SUMPRODUCT(--($CX$11:$CX$510=$CX404),--($CZ404=$CZ$11:$CZ$510),--($DB404=$DB$11:$DB$510), --($DD404&gt;$DD$11:$DD$510))+
SUMPRODUCT(--($CX$11:$CX$510=$CX404),--($CZ404=$CZ$11:$CZ$510),--($DB404=$DB$11:$DB$510), --($DD404=$DD$11:$DD$510), --($DF404&gt;$DF$11:$DF$510))
,BK404)
)</f>
        <v/>
      </c>
      <c r="DH404" s="117" t="str">
        <f aca="false">IF(ISBLANK(C404),"",IF(BK404&lt;&gt;Constants!$B$12, BK404, CX404-DG404))</f>
        <v/>
      </c>
      <c r="DI404" s="118"/>
      <c r="DJ404" s="124"/>
      <c r="DK404" s="125" t="str">
        <f aca="false">IF(ISBLANK($C404),"",IF($BK404=Constants!$B$13,$BM404,""))</f>
        <v/>
      </c>
      <c r="DL404" s="124" t="str">
        <f aca="false">IF(ISBLANK($C404),"",IF($BK404&lt;&gt;Constants!$B$12,"",IF(COUNT($CS404:$CU404)=0,"",MATCH($CV404,$CS404:$CU404,0))))</f>
        <v/>
      </c>
      <c r="DM404" s="126" t="str">
        <f aca="false">IF(ISNUMBER($DL404),CHOOSE($DL404,$BR404,$CB404,$CM404),"")</f>
        <v/>
      </c>
      <c r="DN404" s="126" t="str">
        <f aca="false">IF(ISNUMBER($DL404),CHOOSE($DL404,$BT404,$CD404,$CO404),"")</f>
        <v/>
      </c>
      <c r="DO404" s="126" t="str">
        <f aca="false">IF(ISNUMBER($DL404),CHOOSE($DL404,$BV404,$CF404,$CQ404),"")</f>
        <v/>
      </c>
      <c r="DP404" s="127" t="str">
        <f aca="false">IF(ISBLANK(C404),"",IF(BK404&lt;&gt;Constants!$B$12, BK404 ,CW404))</f>
        <v/>
      </c>
      <c r="DQ404" s="128" t="str">
        <f aca="false">IF(ISBLANK($C404),"",IF($BK404&lt;&gt;Constants!$B$12,$BK404,$BL404))</f>
        <v/>
      </c>
      <c r="DR404" s="128" t="str">
        <f aca="false">IF(ISBLANK(C404),"",DH404)</f>
        <v/>
      </c>
      <c r="DS404" s="128" t="str">
        <f aca="false">IF(ISBLANK(C404),"",DG404)</f>
        <v/>
      </c>
      <c r="DT404" s="129" t="str">
        <f aca="false">IF(ISBLANK(C404),
  "",
IF(DS404=Constants!$B$9,COUNTA($C$11:$C510)+2,IF(DS404=Constants!$B$10,COUNTA($C$11:$C510)+1,IF(DS404=Constants!$B$11,COUNTA($C$11:$C510),DS404))))</f>
        <v/>
      </c>
      <c r="DU404" s="3"/>
      <c r="DV404" s="130" t="n">
        <f aca="false">IF(OR(ISNUMBER(DS404),DS404="DQ",DS404="P",DS404="NS"),
    1,
    0
)</f>
        <v>0</v>
      </c>
      <c r="DW404" s="130" t="n">
        <v>394</v>
      </c>
      <c r="DX404" s="130" t="str">
        <f aca="false">IF(ISBLANK($C404),"",IF(ISNUMBER(DT404),DT404+ROW($B404)/1000,""))</f>
        <v/>
      </c>
      <c r="DY404" s="130" t="str">
        <f aca="false">IF(ISNUMBER(DX404), RANK(DX404,DX$11:DX$510,1), "")</f>
        <v/>
      </c>
      <c r="DZ404" s="130" t="str">
        <f aca="false">IF(ISBLANK($C404),
    "",
    $B404
)</f>
        <v/>
      </c>
      <c r="EA404" s="130" t="str">
        <f aca="false">IF(ISBLANK($C404),
    "",
    $C404
)</f>
        <v/>
      </c>
      <c r="EB404" s="130" t="str">
        <f aca="false">IF(ISBLANK($C404),
    "",
    $D404
)</f>
        <v/>
      </c>
      <c r="EC404" s="130" t="str">
        <f aca="false">IF(ISBLANK($C404),"",$DQ404)</f>
        <v/>
      </c>
      <c r="ED404" s="131" t="str">
        <f aca="false">DP404</f>
        <v/>
      </c>
      <c r="EE404" s="130" t="str">
        <f aca="false">IF(ISBLANK($C404),
    "",
    DS404
)</f>
        <v/>
      </c>
      <c r="EF404" s="132" t="str">
        <f aca="false">IF(DW404&gt;DV$10,
    "",
    VLOOKUP(DW404,DY$11:EE902,7,FALSE())
)</f>
        <v/>
      </c>
      <c r="EG404" s="133" t="str">
        <f aca="false">IF(DW404&gt;DV$10,
    "",
    VLOOKUP(DW404,DY$11:EE902,2,FALSE())
)</f>
        <v/>
      </c>
      <c r="EH404" s="133" t="str">
        <f aca="false">IF(DW404&gt;DV$10,
    "",
    VLOOKUP(DW404,DY$11:EE902,3,FALSE())
)</f>
        <v/>
      </c>
      <c r="EI404" s="133" t="str">
        <f aca="false">IF(DW404&gt;DV$10,
    "",
    VLOOKUP(DW404,DY$11:EE902,4,FALSE())
)</f>
        <v/>
      </c>
      <c r="EJ404" s="134" t="str">
        <f aca="false">IF(DW404&gt;DV$10,
    "",
    VLOOKUP(DW404,DY$11:EE902,6,FALSE())
)</f>
        <v/>
      </c>
      <c r="EK404" s="59"/>
    </row>
    <row r="405" customFormat="false" ht="15.75" hidden="false" customHeight="false" outlineLevel="0" collapsed="false">
      <c r="A405" s="3"/>
      <c r="B405" s="153"/>
      <c r="C405" s="154"/>
      <c r="D405" s="135"/>
      <c r="E405" s="158"/>
      <c r="F405" s="137"/>
      <c r="G405" s="137"/>
      <c r="H405" s="138"/>
      <c r="I405" s="139"/>
      <c r="J405" s="140"/>
      <c r="K405" s="140"/>
      <c r="L405" s="140"/>
      <c r="M405" s="140"/>
      <c r="N405" s="141"/>
      <c r="O405" s="142"/>
      <c r="P405" s="137"/>
      <c r="Q405" s="138"/>
      <c r="R405" s="139"/>
      <c r="S405" s="140"/>
      <c r="T405" s="140"/>
      <c r="U405" s="140"/>
      <c r="V405" s="140"/>
      <c r="W405" s="141"/>
      <c r="X405" s="142"/>
      <c r="Y405" s="137"/>
      <c r="Z405" s="138"/>
      <c r="AA405" s="139"/>
      <c r="AB405" s="140"/>
      <c r="AC405" s="140"/>
      <c r="AD405" s="140"/>
      <c r="AE405" s="140"/>
      <c r="AF405" s="141"/>
      <c r="AG405" s="143"/>
      <c r="AH405" s="139"/>
      <c r="AI405" s="116"/>
      <c r="AJ405" s="116" t="str">
        <f aca="false">IF(ISBLANK($C405),
  "",
IF(E405=Constants!$B$7,
  TRUE(),
IF(E405=Constants!$B$8,
  FALSE(),
  TRUE()
)))</f>
        <v/>
      </c>
      <c r="AK405" s="117" t="str">
        <f aca="false">IF(ISBLANK($C405),"",IF(F405=Constants!$B$8,FALSE(),TRUE()))</f>
        <v/>
      </c>
      <c r="AL405" s="117" t="str">
        <f aca="false">IF(ISBLANK($C405),"",COUNTA($G405:$O405)&gt;0)</f>
        <v/>
      </c>
      <c r="AM405" s="117" t="str">
        <f aca="false">IF(OR(ISBLANK($C405),$AL405&lt;&gt;TRUE()),"",IF(ISBLANK(G405),Constants!$B$27,MAX(0,G405)))</f>
        <v/>
      </c>
      <c r="AN405" s="117" t="str">
        <f aca="false">IF(OR(ISBLANK($C405),$AL405&lt;&gt;TRUE()),"",IF(ISBLANK(H405),Constants!$B$28,MAX(0,H405)))</f>
        <v/>
      </c>
      <c r="AO405" s="117" t="str">
        <f aca="false">IF(OR(ISBLANK($C405),$AL405&lt;&gt;TRUE()),"",IF(J405=Constants!$B$7,TRUE(),IF(J405=Constants!$B$8,FALSE(),TRUE())))</f>
        <v/>
      </c>
      <c r="AP405" s="117" t="str">
        <f aca="false">IF(OR(ISBLANK($C405),$AL405&lt;&gt;TRUE()),"",IF(I405=Constants!$B$7,TRUE(),IF(I405=Constants!$B$8,FALSE(),TRUE())))</f>
        <v/>
      </c>
      <c r="AQ405" s="117" t="str">
        <f aca="false">IF(OR(ISBLANK($C405),$AL405&lt;&gt;TRUE()),"",IF(K405=Constants!$B$33,TRUE(),IF(K405=Constants!$B$34,FALSE(),IF(AND(ISNUMBER(O405),OR(ISBLANK(N405),N405=0)),TRUE(),IF(AND(ISBLANK(O405),ISNUMBER(N405),N405&lt;&gt;0),FALSE(),"")))))</f>
        <v/>
      </c>
      <c r="AR405" s="117" t="str">
        <f aca="false">IF(OR(ISBLANK($C405),$AL405&lt;&gt;TRUE()),"",IF(ISBLANK(L405),Constants!$B$35,MAX(0,MIN(Constants!$B$31,L405))))</f>
        <v/>
      </c>
      <c r="AS405" s="117" t="str">
        <f aca="false">IF(OR(ISBLANK($C405),$AL405&lt;&gt;TRUE()),"",IF(ISBLANK(M405),Constants!$B$35,MAX(0,MIN(Constants!$B$32,M405))))</f>
        <v/>
      </c>
      <c r="AT405" s="117" t="str">
        <f aca="false">IF(ISBLANK($C405),"",COUNTA($P405:$X405)&gt;0)</f>
        <v/>
      </c>
      <c r="AU405" s="117" t="str">
        <f aca="false">IF(OR(ISBLANK($C405),$AT405&lt;&gt;TRUE()),"",IF(ISBLANK(P405),Constants!$B$27,MAX(0,P405)))</f>
        <v/>
      </c>
      <c r="AV405" s="117" t="str">
        <f aca="false">IF(OR(ISBLANK($C405),$AT405&lt;&gt;TRUE()),"",IF(ISBLANK(Q405),Constants!$B$28,MAX(0,Q405)))</f>
        <v/>
      </c>
      <c r="AW405" s="117" t="str">
        <f aca="false">IF(OR(ISBLANK($C405),$AT405&lt;&gt;TRUE()),"",IF(S405=Constants!$B$7,TRUE(),IF(S405=Constants!$B$8,FALSE(),TRUE())))</f>
        <v/>
      </c>
      <c r="AX405" s="117" t="str">
        <f aca="false">IF(OR(ISBLANK($C405),$AT405&lt;&gt;TRUE()),"",IF(R405=Constants!$B$7,TRUE(),IF(R405=Constants!$B$8,FALSE(),TRUE())))</f>
        <v/>
      </c>
      <c r="AY405" s="117" t="str">
        <f aca="false">IF(OR(ISBLANK($C405),$AT405&lt;&gt;TRUE()),"",IF(T405=Constants!$B$33,TRUE(),IF(T405=Constants!$B$34,FALSE(),IF(AND(ISNUMBER(X405),OR(ISBLANK(W405),W405=0)),TRUE(),IF(AND(ISBLANK(X405),ISNUMBER(W405),W405&lt;&gt;0),FALSE(),"")))))</f>
        <v/>
      </c>
      <c r="AZ405" s="117" t="str">
        <f aca="false">IF(OR(ISBLANK($C405),$AT405&lt;&gt;TRUE()),"",IF(ISBLANK(U405),Constants!$B$35,MAX(0,MIN(Constants!$B$31,U405))))</f>
        <v/>
      </c>
      <c r="BA405" s="117" t="str">
        <f aca="false">IF(OR(ISBLANK($C405),$AT405&lt;&gt;TRUE()),"",IF(ISBLANK(V405),Constants!$B$35,MAX(0,MIN(Constants!$B$32,V405))))</f>
        <v/>
      </c>
      <c r="BB405" s="117" t="str">
        <f aca="false">IF(ISBLANK($C405),"",COUNTA($Y405:$AG405)&gt;0)</f>
        <v/>
      </c>
      <c r="BC405" s="117" t="str">
        <f aca="false">IF(OR(ISBLANK($C405),$BB405&lt;&gt;TRUE()),"",IF(ISBLANK(Y405),Constants!$B$27,MAX(0,Y405)))</f>
        <v/>
      </c>
      <c r="BD405" s="117" t="str">
        <f aca="false">IF(OR(ISBLANK($C405),$BB405&lt;&gt;TRUE()),"",IF(ISBLANK(Z405),Constants!$B$28,MAX(0,Z405)))</f>
        <v/>
      </c>
      <c r="BE405" s="117" t="str">
        <f aca="false">IF(OR(ISBLANK($C405),$BB405&lt;&gt;TRUE()),"",IF(AB405=Constants!$B$7,TRUE(),IF(AB405=Constants!$B$8,FALSE(),TRUE())))</f>
        <v/>
      </c>
      <c r="BF405" s="117" t="str">
        <f aca="false">IF(OR(ISBLANK($C405),$BB405&lt;&gt;TRUE()),"",IF(AA405=Constants!$B$7,TRUE(),IF(AA405=Constants!$B$8,FALSE(),TRUE())))</f>
        <v/>
      </c>
      <c r="BG405" s="117" t="str">
        <f aca="false">IF(OR(ISBLANK($C405),$BB405&lt;&gt;TRUE()),"",IF(AC405=Constants!$B$33,TRUE(),IF(AC405=Constants!$B$34,FALSE(),IF(AND(ISNUMBER(AG405),OR(ISBLANK(AF405),AF405=0)),TRUE(),IF(AND(ISBLANK(AG405),ISNUMBER(AF405),AF405&lt;&gt;0),FALSE(),"")))))</f>
        <v/>
      </c>
      <c r="BH405" s="117" t="str">
        <f aca="false">IF(OR(ISBLANK($C405),$BB405&lt;&gt;TRUE()),"",IF(ISBLANK(AD405),Constants!$B$35,MAX(0,MIN(Constants!$B$31,AD405))))</f>
        <v/>
      </c>
      <c r="BI405" s="117" t="str">
        <f aca="false">IF(OR(ISBLANK($C405),$BB405&lt;&gt;TRUE()),"",IF(ISBLANK(AE405),Constants!$B$35,MAX(0,MIN(Constants!$B$32,AE405))))</f>
        <v/>
      </c>
      <c r="BJ405" s="118" t="str">
        <f aca="false">IF(ISBLANK($C405),
  "",
IF(AH405=Constants!$B$7,
  TRUE(),
IF(AH405=Constants!$B$8,
  FALSE(),
  FALSE()
)))</f>
        <v/>
      </c>
      <c r="BK405" s="117" t="str">
        <f aca="false">IF(ISBLANK($C405),"",IF($BJ405,Constants!$B$9,IF(COUNTA($E405:$AH405)=0,Constants!$B$10,IF(NOT($AK405),Constants!$B$11,IF(AND(NOT(ISNUMBER($BM405)),COUNTA($O405,$X405,$AG405)&gt;0),Constants!$B$13,Constants!$B$12)))))</f>
        <v/>
      </c>
      <c r="BL405" s="117" t="str">
        <f aca="false">IF(ISBLANK($C405),"",IF($BK405&lt;&gt;Constants!$B$12,$BK405,Constants!$B$4))</f>
        <v/>
      </c>
      <c r="BM405" s="116" t="str">
        <f aca="false">IF(OR(ISBLANK($D$8), NOT(ISNUMBER($D$8))), Constants!$B$17,$D$8)</f>
        <v>ERROR: Set Target Time in cell D8</v>
      </c>
      <c r="BN405" s="119" t="str">
        <f aca="false">IF(OR($BK405&lt;&gt;Constants!$B$12,$AL405&lt;&gt;TRUE()),"",IF(NOT($AO405),TRUE(),IF($AQ405="","",$AQ405)))</f>
        <v/>
      </c>
      <c r="BO405" s="120" t="n">
        <f aca="false">IF(BN405="",FALSE(),IF(NOT($AO405),TRUE(),IF($AQ405,ISNUMBER(O405),ISNUMBER(N405))))</f>
        <v>0</v>
      </c>
      <c r="BP405" s="121" t="str">
        <f aca="false">IF(BO405,IF($AJ405,1,Constants!$B$22)*POWER(Constants!$B$23,MAX($AM405,0))*POWER(Constants!$B$24,MAX($AN405,0)),"")</f>
        <v/>
      </c>
      <c r="BQ405" s="117" t="str">
        <f aca="false">IF(OR($BK405&lt;&gt;Constants!$B$12,NOT($BO405)),"",IF(NOT($AO405),0,Constants!$B$19*IF($AQ405,1,MAX(0,MIN(1,(Constants!$B$20-N405)/Constants!$B$20)))))</f>
        <v/>
      </c>
      <c r="BR405" s="117" t="str">
        <f aca="false">IF(BQ405="","",BQ405*IF($AP405,1,Constants!$B$25)*BP405)</f>
        <v/>
      </c>
      <c r="BS405" s="117" t="str">
        <f aca="false">IF(OR($BK405&lt;&gt;Constants!$B$12,NOT($BO405)),"",IF(NOT($AO405),0,IF(NOT($AQ405),0,MAX(0,Constants!$B$21*(1-ABS(O405-$BM405)/$BM405)))))</f>
        <v/>
      </c>
      <c r="BT405" s="117" t="str">
        <f aca="false">IF(BS405="","",BS405*BP405)</f>
        <v/>
      </c>
      <c r="BU405" s="117" t="str">
        <f aca="false">IF(OR($BK405&lt;&gt;Constants!$B$12,NOT($BO405)),"",IF(OR(NOT($AO405),NOT($AP405)),0,MIN(Constants!$B$18,(Constants!$B$29*$AR405+Constants!$B$30*$AS405)*IF($AQ405,1,MAX(0,MIN(1,(Constants!$B$20-N405)/Constants!$B$20))))))</f>
        <v/>
      </c>
      <c r="BV405" s="117" t="str">
        <f aca="false">IF(BU405="","",BU405*BP405)</f>
        <v/>
      </c>
      <c r="BW405" s="122" t="str">
        <f aca="false">IF(OR($BK405&lt;&gt;Constants!$B$12,NOT($BO405)),"",BR405+BT405+BV405)</f>
        <v/>
      </c>
      <c r="BX405" s="119" t="str">
        <f aca="false">IF(OR($BK405&lt;&gt;Constants!$B$12,$AT405&lt;&gt;TRUE()),"",IF(NOT($AW405),TRUE(),IF($AY405="","",$AY405)))</f>
        <v/>
      </c>
      <c r="BY405" s="120" t="n">
        <f aca="false">IF(BX405="",FALSE(),IF(NOT($AW405),TRUE(),IF($AY405,ISNUMBER(X405),ISNUMBER(W405))))</f>
        <v>0</v>
      </c>
      <c r="BZ405" s="121" t="str">
        <f aca="false">IF(BY405,IF($AJ405,1,Constants!$B$22)*POWER(Constants!$B$23,MAX($AU405,0))*POWER(Constants!$B$24,MAX($AV405,0)),"")</f>
        <v/>
      </c>
      <c r="CA405" s="117" t="str">
        <f aca="false">IF(OR($BK405&lt;&gt;Constants!$B$12,NOT($BY405)),"",IF(NOT($AW405),0,Constants!$B$19*IF($AY405,1,MAX(0,MIN(1,(Constants!$B$20-W405)/Constants!$B$20)))))</f>
        <v/>
      </c>
      <c r="CB405" s="117" t="str">
        <f aca="false">IF(CA405="","",CA405*IF($AX405,1,Constants!$B$25)*BZ405)</f>
        <v/>
      </c>
      <c r="CC405" s="117" t="str">
        <f aca="false">IF(OR($BK405&lt;&gt;Constants!$B$12,NOT($BY405)),"",IF(NOT($AW405),0,IF(NOT($AY405),0,MAX(0,Constants!$B$21*(1-ABS(X405-$BM405)/$BM405)))))</f>
        <v/>
      </c>
      <c r="CD405" s="117" t="str">
        <f aca="false">IF(CC405="","",CC405*BZ405)</f>
        <v/>
      </c>
      <c r="CE405" s="117" t="str">
        <f aca="false">IF(OR($BK405&lt;&gt;Constants!$B$12,NOT($BY405)),"",IF(OR(NOT($AW405),NOT($AX405)),0,MIN(Constants!$B$18,(Constants!$B$29*$AZ405+Constants!$B$30*$BA405)*IF($AY405,1,MAX(0,MIN(1,(Constants!$B$20-W405)/Constants!$B$20))))))</f>
        <v/>
      </c>
      <c r="CF405" s="117" t="str">
        <f aca="false">IF(CE405="","",CE405*BZ405)</f>
        <v/>
      </c>
      <c r="CG405" s="122" t="str">
        <f aca="false">IF(OR($BK405&lt;&gt;Constants!$B$12,NOT($BY405)),"",CB405+CD405+CF405)</f>
        <v/>
      </c>
      <c r="CH405" s="119" t="n">
        <f aca="false">IF(OR(BN405="",BX405=""),TRUE(),BN405&lt;&gt;BX405)</f>
        <v>1</v>
      </c>
      <c r="CI405" s="117" t="str">
        <f aca="false">IF(OR($BK405&lt;&gt;Constants!$B$12,$BB405&lt;&gt;TRUE(),NOT($CH405)),"",IF(NOT($BE405),TRUE(),IF($BG405="","",$BG405)))</f>
        <v/>
      </c>
      <c r="CJ405" s="120" t="n">
        <f aca="false">IF(CI405="",FALSE(),IF(NOT($BE405),TRUE(),IF($BG405,ISNUMBER(AG405),ISNUMBER(AF405))))</f>
        <v>0</v>
      </c>
      <c r="CK405" s="121" t="str">
        <f aca="false">IF(CJ405,IF($AJ405,1,Constants!$B$22)*POWER(Constants!$B$23,MAX($BC405,0))*POWER(Constants!$B$24,MAX($BD405,0)),"")</f>
        <v/>
      </c>
      <c r="CL405" s="117" t="str">
        <f aca="false">IF(OR($BK405&lt;&gt;Constants!$B$12,NOT($CJ405)),"",IF(NOT($BE405),0,Constants!$B$19*IF($BG405,1,MAX(0,MIN(1,(Constants!$B$20-AF405)/Constants!$B$20)))))</f>
        <v/>
      </c>
      <c r="CM405" s="117" t="str">
        <f aca="false">IF(CL405="","",CL405*IF($BF405,1,Constants!$B$25)*CK405)</f>
        <v/>
      </c>
      <c r="CN405" s="117" t="str">
        <f aca="false">IF(OR($BK405&lt;&gt;Constants!$B$12,NOT($CJ405)),"",IF(NOT($BE405),0,IF(NOT($BG405),0,MAX(0,Constants!$B$21*(1-ABS(AG405-$BM405)/$BM405)))))</f>
        <v/>
      </c>
      <c r="CO405" s="117" t="str">
        <f aca="false">IF(CN405="","",CN405*CK405)</f>
        <v/>
      </c>
      <c r="CP405" s="117" t="str">
        <f aca="false">IF(OR($BK405&lt;&gt;Constants!$B$12,NOT($CJ405)),"",IF(OR(NOT($BE405),NOT($BF405)),0,MIN(Constants!$B$18,(Constants!$B$29*$BH405+Constants!$B$30*$BI405)*IF($BG405,1,MAX(0,MIN(1,(Constants!$B$20-AF405)/Constants!$B$20))))))</f>
        <v/>
      </c>
      <c r="CQ405" s="117" t="str">
        <f aca="false">IF(CP405="","",CP405*CK405)</f>
        <v/>
      </c>
      <c r="CR405" s="122" t="str">
        <f aca="false">IF(OR($BK405&lt;&gt;Constants!$B$12,NOT($CJ405)),"",CM405+CO405+CQ405)</f>
        <v/>
      </c>
      <c r="CS405" s="116" t="str">
        <f aca="false">IF(OR($BK405&lt;&gt;Constants!$B$12,ISBLANK($C405)),"",BW405)</f>
        <v/>
      </c>
      <c r="CT405" s="117" t="str">
        <f aca="false">IF(OR($BK405&lt;&gt;Constants!$B$12,ISBLANK($C405)),"",CG405)</f>
        <v/>
      </c>
      <c r="CU405" s="118" t="str">
        <f aca="false">IF(OR($BK405&lt;&gt;Constants!$B$12,ISBLANK($C405)),"",CR405)</f>
        <v/>
      </c>
      <c r="CV405" s="117" t="str">
        <f aca="false">IF(OR($BK405&lt;&gt;Constants!$B$12,ISBLANK($C405)),"",IF(COUNT(CS405:CU405)=0,0,MAX(CS405:CU405)))</f>
        <v/>
      </c>
      <c r="CW405" s="117" t="str">
        <f aca="false">IF($BK405&lt;&gt;Constants!$B$12,"",CV405)</f>
        <v/>
      </c>
      <c r="CX405" s="117" t="str">
        <f aca="false">IF(ISNUMBER(CW405), RANK(CW405,$CW$11:$CW$510), "")</f>
        <v/>
      </c>
      <c r="CY405" s="116" t="str">
        <f aca="false">IF(OR($BK405&lt;&gt;Constants!$B$12,ISBLANK($C405)),"",MAX(BT405,CD405,CO405))</f>
        <v/>
      </c>
      <c r="CZ405" s="117" t="str">
        <f aca="false">IF(ISNUMBER(CY405), RANK(CY405,CY$11:CY$510), "")</f>
        <v/>
      </c>
      <c r="DA405" s="117" t="str">
        <f aca="false">IF(OR($BK405&lt;&gt;Constants!$B$12,ISBLANK($C405)),"",MAX(AM405,AU405,IF($CH405,BC405,0)))</f>
        <v/>
      </c>
      <c r="DB405" s="117" t="str">
        <f aca="false">IF(ISNUMBER(DA405), RANK(DA405,DA$11:DA$510,1), "")</f>
        <v/>
      </c>
      <c r="DC405" s="117" t="str">
        <f aca="false">IF(OR($BK405&lt;&gt;Constants!$B$12,ISBLANK($C405)),"",MAX(BV405,CF405,CQ405))</f>
        <v/>
      </c>
      <c r="DD405" s="117" t="str">
        <f aca="false">IF(ISNUMBER(DC405),RANK(DC405,DC$11:DC$510),"")</f>
        <v/>
      </c>
      <c r="DE405" s="123" t="str">
        <f aca="false">IFERROR(IF(OR($BK405&lt;&gt;Constants!$B$12, ISBLANK($C405)),"",LARGE(CS405:CU405,2)), 0)</f>
        <v/>
      </c>
      <c r="DF405" s="118" t="str">
        <f aca="false">IF(ISNUMBER(DE405), RANK(DE405,DE$11:DE$510), "")</f>
        <v/>
      </c>
      <c r="DG405" s="117" t="str">
        <f aca="false">IF(ISBLANK($C405),"",IF(BK405=Constants!$B$12,RANK($CX405, $CX$11:$CX$510, 1)+
SUMPRODUCT(--($CX$11:$CX$510=$CX405),--($CZ405&gt;$CZ$11:$CZ$510))+
SUMPRODUCT(--($CX$11:$CX$510=$CX405),--($CZ405=$CZ$11:$CZ$510),--($DB405&gt;$DB$11:$DB$510))+
SUMPRODUCT(--($CX$11:$CX$510=$CX405),--($CZ405=$CZ$11:$CZ$510),--($DB405=$DB$11:$DB$510), --($DD405&gt;$DD$11:$DD$510))+
SUMPRODUCT(--($CX$11:$CX$510=$CX405),--($CZ405=$CZ$11:$CZ$510),--($DB405=$DB$11:$DB$510), --($DD405=$DD$11:$DD$510), --($DF405&gt;$DF$11:$DF$510))
,BK405)
)</f>
        <v/>
      </c>
      <c r="DH405" s="117" t="str">
        <f aca="false">IF(ISBLANK(C405),"",IF(BK405&lt;&gt;Constants!$B$12, BK405, CX405-DG405))</f>
        <v/>
      </c>
      <c r="DI405" s="118"/>
      <c r="DJ405" s="124"/>
      <c r="DK405" s="125" t="str">
        <f aca="false">IF(ISBLANK($C405),"",IF($BK405=Constants!$B$13,$BM405,""))</f>
        <v/>
      </c>
      <c r="DL405" s="124" t="str">
        <f aca="false">IF(ISBLANK($C405),"",IF($BK405&lt;&gt;Constants!$B$12,"",IF(COUNT($CS405:$CU405)=0,"",MATCH($CV405,$CS405:$CU405,0))))</f>
        <v/>
      </c>
      <c r="DM405" s="126" t="str">
        <f aca="false">IF(ISNUMBER($DL405),CHOOSE($DL405,$BR405,$CB405,$CM405),"")</f>
        <v/>
      </c>
      <c r="DN405" s="126" t="str">
        <f aca="false">IF(ISNUMBER($DL405),CHOOSE($DL405,$BT405,$CD405,$CO405),"")</f>
        <v/>
      </c>
      <c r="DO405" s="126" t="str">
        <f aca="false">IF(ISNUMBER($DL405),CHOOSE($DL405,$BV405,$CF405,$CQ405),"")</f>
        <v/>
      </c>
      <c r="DP405" s="127" t="str">
        <f aca="false">IF(ISBLANK(C405),"",IF(BK405&lt;&gt;Constants!$B$12, BK405 ,CW405))</f>
        <v/>
      </c>
      <c r="DQ405" s="128" t="str">
        <f aca="false">IF(ISBLANK($C405),"",IF($BK405&lt;&gt;Constants!$B$12,$BK405,$BL405))</f>
        <v/>
      </c>
      <c r="DR405" s="128" t="str">
        <f aca="false">IF(ISBLANK(C405),"",DH405)</f>
        <v/>
      </c>
      <c r="DS405" s="128" t="str">
        <f aca="false">IF(ISBLANK(C405),"",DG405)</f>
        <v/>
      </c>
      <c r="DT405" s="129" t="str">
        <f aca="false">IF(ISBLANK(C405),
  "",
IF(DS405=Constants!$B$9,COUNTA($C$11:$C510)+2,IF(DS405=Constants!$B$10,COUNTA($C$11:$C510)+1,IF(DS405=Constants!$B$11,COUNTA($C$11:$C510),DS405))))</f>
        <v/>
      </c>
      <c r="DU405" s="3"/>
      <c r="DV405" s="130" t="n">
        <f aca="false">IF(OR(ISNUMBER(DS405),DS405="DQ",DS405="P",DS405="NS"),
    1,
    0
)</f>
        <v>0</v>
      </c>
      <c r="DW405" s="130" t="n">
        <v>395</v>
      </c>
      <c r="DX405" s="130" t="str">
        <f aca="false">IF(ISBLANK($C405),"",IF(ISNUMBER(DT405),DT405+ROW($B405)/1000,""))</f>
        <v/>
      </c>
      <c r="DY405" s="130" t="str">
        <f aca="false">IF(ISNUMBER(DX405), RANK(DX405,DX$11:DX$510,1), "")</f>
        <v/>
      </c>
      <c r="DZ405" s="130" t="str">
        <f aca="false">IF(ISBLANK($C405),
    "",
    $B405
)</f>
        <v/>
      </c>
      <c r="EA405" s="130" t="str">
        <f aca="false">IF(ISBLANK($C405),
    "",
    $C405
)</f>
        <v/>
      </c>
      <c r="EB405" s="130" t="str">
        <f aca="false">IF(ISBLANK($C405),
    "",
    $D405
)</f>
        <v/>
      </c>
      <c r="EC405" s="130" t="str">
        <f aca="false">IF(ISBLANK($C405),"",$DQ405)</f>
        <v/>
      </c>
      <c r="ED405" s="131" t="str">
        <f aca="false">DP405</f>
        <v/>
      </c>
      <c r="EE405" s="130" t="str">
        <f aca="false">IF(ISBLANK($C405),
    "",
    DS405
)</f>
        <v/>
      </c>
      <c r="EF405" s="132" t="str">
        <f aca="false">IF(DW405&gt;DV$10,
    "",
    VLOOKUP(DW405,DY$11:EE903,7,FALSE())
)</f>
        <v/>
      </c>
      <c r="EG405" s="133" t="str">
        <f aca="false">IF(DW405&gt;DV$10,
    "",
    VLOOKUP(DW405,DY$11:EE903,2,FALSE())
)</f>
        <v/>
      </c>
      <c r="EH405" s="133" t="str">
        <f aca="false">IF(DW405&gt;DV$10,
    "",
    VLOOKUP(DW405,DY$11:EE903,3,FALSE())
)</f>
        <v/>
      </c>
      <c r="EI405" s="133" t="str">
        <f aca="false">IF(DW405&gt;DV$10,
    "",
    VLOOKUP(DW405,DY$11:EE903,4,FALSE())
)</f>
        <v/>
      </c>
      <c r="EJ405" s="134" t="str">
        <f aca="false">IF(DW405&gt;DV$10,
    "",
    VLOOKUP(DW405,DY$11:EE903,6,FALSE())
)</f>
        <v/>
      </c>
      <c r="EK405" s="59"/>
    </row>
    <row r="406" customFormat="false" ht="15.75" hidden="false" customHeight="false" outlineLevel="0" collapsed="false">
      <c r="A406" s="3"/>
      <c r="B406" s="153"/>
      <c r="C406" s="154"/>
      <c r="D406" s="135"/>
      <c r="E406" s="158"/>
      <c r="F406" s="137"/>
      <c r="G406" s="137"/>
      <c r="H406" s="138"/>
      <c r="I406" s="139"/>
      <c r="J406" s="140"/>
      <c r="K406" s="140"/>
      <c r="L406" s="140"/>
      <c r="M406" s="140"/>
      <c r="N406" s="141"/>
      <c r="O406" s="142"/>
      <c r="P406" s="137"/>
      <c r="Q406" s="138"/>
      <c r="R406" s="139"/>
      <c r="S406" s="140"/>
      <c r="T406" s="140"/>
      <c r="U406" s="140"/>
      <c r="V406" s="140"/>
      <c r="W406" s="141"/>
      <c r="X406" s="142"/>
      <c r="Y406" s="137"/>
      <c r="Z406" s="138"/>
      <c r="AA406" s="139"/>
      <c r="AB406" s="140"/>
      <c r="AC406" s="140"/>
      <c r="AD406" s="140"/>
      <c r="AE406" s="140"/>
      <c r="AF406" s="141"/>
      <c r="AG406" s="143"/>
      <c r="AH406" s="139"/>
      <c r="AI406" s="116"/>
      <c r="AJ406" s="116" t="str">
        <f aca="false">IF(ISBLANK($C406),
  "",
IF(E406=Constants!$B$7,
  TRUE(),
IF(E406=Constants!$B$8,
  FALSE(),
  TRUE()
)))</f>
        <v/>
      </c>
      <c r="AK406" s="117" t="str">
        <f aca="false">IF(ISBLANK($C406),"",IF(F406=Constants!$B$8,FALSE(),TRUE()))</f>
        <v/>
      </c>
      <c r="AL406" s="117" t="str">
        <f aca="false">IF(ISBLANK($C406),"",COUNTA($G406:$O406)&gt;0)</f>
        <v/>
      </c>
      <c r="AM406" s="117" t="str">
        <f aca="false">IF(OR(ISBLANK($C406),$AL406&lt;&gt;TRUE()),"",IF(ISBLANK(G406),Constants!$B$27,MAX(0,G406)))</f>
        <v/>
      </c>
      <c r="AN406" s="117" t="str">
        <f aca="false">IF(OR(ISBLANK($C406),$AL406&lt;&gt;TRUE()),"",IF(ISBLANK(H406),Constants!$B$28,MAX(0,H406)))</f>
        <v/>
      </c>
      <c r="AO406" s="117" t="str">
        <f aca="false">IF(OR(ISBLANK($C406),$AL406&lt;&gt;TRUE()),"",IF(J406=Constants!$B$7,TRUE(),IF(J406=Constants!$B$8,FALSE(),TRUE())))</f>
        <v/>
      </c>
      <c r="AP406" s="117" t="str">
        <f aca="false">IF(OR(ISBLANK($C406),$AL406&lt;&gt;TRUE()),"",IF(I406=Constants!$B$7,TRUE(),IF(I406=Constants!$B$8,FALSE(),TRUE())))</f>
        <v/>
      </c>
      <c r="AQ406" s="117" t="str">
        <f aca="false">IF(OR(ISBLANK($C406),$AL406&lt;&gt;TRUE()),"",IF(K406=Constants!$B$33,TRUE(),IF(K406=Constants!$B$34,FALSE(),IF(AND(ISNUMBER(O406),OR(ISBLANK(N406),N406=0)),TRUE(),IF(AND(ISBLANK(O406),ISNUMBER(N406),N406&lt;&gt;0),FALSE(),"")))))</f>
        <v/>
      </c>
      <c r="AR406" s="117" t="str">
        <f aca="false">IF(OR(ISBLANK($C406),$AL406&lt;&gt;TRUE()),"",IF(ISBLANK(L406),Constants!$B$35,MAX(0,MIN(Constants!$B$31,L406))))</f>
        <v/>
      </c>
      <c r="AS406" s="117" t="str">
        <f aca="false">IF(OR(ISBLANK($C406),$AL406&lt;&gt;TRUE()),"",IF(ISBLANK(M406),Constants!$B$35,MAX(0,MIN(Constants!$B$32,M406))))</f>
        <v/>
      </c>
      <c r="AT406" s="117" t="str">
        <f aca="false">IF(ISBLANK($C406),"",COUNTA($P406:$X406)&gt;0)</f>
        <v/>
      </c>
      <c r="AU406" s="117" t="str">
        <f aca="false">IF(OR(ISBLANK($C406),$AT406&lt;&gt;TRUE()),"",IF(ISBLANK(P406),Constants!$B$27,MAX(0,P406)))</f>
        <v/>
      </c>
      <c r="AV406" s="117" t="str">
        <f aca="false">IF(OR(ISBLANK($C406),$AT406&lt;&gt;TRUE()),"",IF(ISBLANK(Q406),Constants!$B$28,MAX(0,Q406)))</f>
        <v/>
      </c>
      <c r="AW406" s="117" t="str">
        <f aca="false">IF(OR(ISBLANK($C406),$AT406&lt;&gt;TRUE()),"",IF(S406=Constants!$B$7,TRUE(),IF(S406=Constants!$B$8,FALSE(),TRUE())))</f>
        <v/>
      </c>
      <c r="AX406" s="117" t="str">
        <f aca="false">IF(OR(ISBLANK($C406),$AT406&lt;&gt;TRUE()),"",IF(R406=Constants!$B$7,TRUE(),IF(R406=Constants!$B$8,FALSE(),TRUE())))</f>
        <v/>
      </c>
      <c r="AY406" s="117" t="str">
        <f aca="false">IF(OR(ISBLANK($C406),$AT406&lt;&gt;TRUE()),"",IF(T406=Constants!$B$33,TRUE(),IF(T406=Constants!$B$34,FALSE(),IF(AND(ISNUMBER(X406),OR(ISBLANK(W406),W406=0)),TRUE(),IF(AND(ISBLANK(X406),ISNUMBER(W406),W406&lt;&gt;0),FALSE(),"")))))</f>
        <v/>
      </c>
      <c r="AZ406" s="117" t="str">
        <f aca="false">IF(OR(ISBLANK($C406),$AT406&lt;&gt;TRUE()),"",IF(ISBLANK(U406),Constants!$B$35,MAX(0,MIN(Constants!$B$31,U406))))</f>
        <v/>
      </c>
      <c r="BA406" s="117" t="str">
        <f aca="false">IF(OR(ISBLANK($C406),$AT406&lt;&gt;TRUE()),"",IF(ISBLANK(V406),Constants!$B$35,MAX(0,MIN(Constants!$B$32,V406))))</f>
        <v/>
      </c>
      <c r="BB406" s="117" t="str">
        <f aca="false">IF(ISBLANK($C406),"",COUNTA($Y406:$AG406)&gt;0)</f>
        <v/>
      </c>
      <c r="BC406" s="117" t="str">
        <f aca="false">IF(OR(ISBLANK($C406),$BB406&lt;&gt;TRUE()),"",IF(ISBLANK(Y406),Constants!$B$27,MAX(0,Y406)))</f>
        <v/>
      </c>
      <c r="BD406" s="117" t="str">
        <f aca="false">IF(OR(ISBLANK($C406),$BB406&lt;&gt;TRUE()),"",IF(ISBLANK(Z406),Constants!$B$28,MAX(0,Z406)))</f>
        <v/>
      </c>
      <c r="BE406" s="117" t="str">
        <f aca="false">IF(OR(ISBLANK($C406),$BB406&lt;&gt;TRUE()),"",IF(AB406=Constants!$B$7,TRUE(),IF(AB406=Constants!$B$8,FALSE(),TRUE())))</f>
        <v/>
      </c>
      <c r="BF406" s="117" t="str">
        <f aca="false">IF(OR(ISBLANK($C406),$BB406&lt;&gt;TRUE()),"",IF(AA406=Constants!$B$7,TRUE(),IF(AA406=Constants!$B$8,FALSE(),TRUE())))</f>
        <v/>
      </c>
      <c r="BG406" s="117" t="str">
        <f aca="false">IF(OR(ISBLANK($C406),$BB406&lt;&gt;TRUE()),"",IF(AC406=Constants!$B$33,TRUE(),IF(AC406=Constants!$B$34,FALSE(),IF(AND(ISNUMBER(AG406),OR(ISBLANK(AF406),AF406=0)),TRUE(),IF(AND(ISBLANK(AG406),ISNUMBER(AF406),AF406&lt;&gt;0),FALSE(),"")))))</f>
        <v/>
      </c>
      <c r="BH406" s="117" t="str">
        <f aca="false">IF(OR(ISBLANK($C406),$BB406&lt;&gt;TRUE()),"",IF(ISBLANK(AD406),Constants!$B$35,MAX(0,MIN(Constants!$B$31,AD406))))</f>
        <v/>
      </c>
      <c r="BI406" s="117" t="str">
        <f aca="false">IF(OR(ISBLANK($C406),$BB406&lt;&gt;TRUE()),"",IF(ISBLANK(AE406),Constants!$B$35,MAX(0,MIN(Constants!$B$32,AE406))))</f>
        <v/>
      </c>
      <c r="BJ406" s="118" t="str">
        <f aca="false">IF(ISBLANK($C406),
  "",
IF(AH406=Constants!$B$7,
  TRUE(),
IF(AH406=Constants!$B$8,
  FALSE(),
  FALSE()
)))</f>
        <v/>
      </c>
      <c r="BK406" s="117" t="str">
        <f aca="false">IF(ISBLANK($C406),"",IF($BJ406,Constants!$B$9,IF(COUNTA($E406:$AH406)=0,Constants!$B$10,IF(NOT($AK406),Constants!$B$11,IF(AND(NOT(ISNUMBER($BM406)),COUNTA($O406,$X406,$AG406)&gt;0),Constants!$B$13,Constants!$B$12)))))</f>
        <v/>
      </c>
      <c r="BL406" s="117" t="str">
        <f aca="false">IF(ISBLANK($C406),"",IF($BK406&lt;&gt;Constants!$B$12,$BK406,Constants!$B$4))</f>
        <v/>
      </c>
      <c r="BM406" s="116" t="str">
        <f aca="false">IF(OR(ISBLANK($D$8), NOT(ISNUMBER($D$8))), Constants!$B$17,$D$8)</f>
        <v>ERROR: Set Target Time in cell D8</v>
      </c>
      <c r="BN406" s="119" t="str">
        <f aca="false">IF(OR($BK406&lt;&gt;Constants!$B$12,$AL406&lt;&gt;TRUE()),"",IF(NOT($AO406),TRUE(),IF($AQ406="","",$AQ406)))</f>
        <v/>
      </c>
      <c r="BO406" s="120" t="n">
        <f aca="false">IF(BN406="",FALSE(),IF(NOT($AO406),TRUE(),IF($AQ406,ISNUMBER(O406),ISNUMBER(N406))))</f>
        <v>0</v>
      </c>
      <c r="BP406" s="121" t="str">
        <f aca="false">IF(BO406,IF($AJ406,1,Constants!$B$22)*POWER(Constants!$B$23,MAX($AM406,0))*POWER(Constants!$B$24,MAX($AN406,0)),"")</f>
        <v/>
      </c>
      <c r="BQ406" s="117" t="str">
        <f aca="false">IF(OR($BK406&lt;&gt;Constants!$B$12,NOT($BO406)),"",IF(NOT($AO406),0,Constants!$B$19*IF($AQ406,1,MAX(0,MIN(1,(Constants!$B$20-N406)/Constants!$B$20)))))</f>
        <v/>
      </c>
      <c r="BR406" s="117" t="str">
        <f aca="false">IF(BQ406="","",BQ406*IF($AP406,1,Constants!$B$25)*BP406)</f>
        <v/>
      </c>
      <c r="BS406" s="117" t="str">
        <f aca="false">IF(OR($BK406&lt;&gt;Constants!$B$12,NOT($BO406)),"",IF(NOT($AO406),0,IF(NOT($AQ406),0,MAX(0,Constants!$B$21*(1-ABS(O406-$BM406)/$BM406)))))</f>
        <v/>
      </c>
      <c r="BT406" s="117" t="str">
        <f aca="false">IF(BS406="","",BS406*BP406)</f>
        <v/>
      </c>
      <c r="BU406" s="117" t="str">
        <f aca="false">IF(OR($BK406&lt;&gt;Constants!$B$12,NOT($BO406)),"",IF(OR(NOT($AO406),NOT($AP406)),0,MIN(Constants!$B$18,(Constants!$B$29*$AR406+Constants!$B$30*$AS406)*IF($AQ406,1,MAX(0,MIN(1,(Constants!$B$20-N406)/Constants!$B$20))))))</f>
        <v/>
      </c>
      <c r="BV406" s="117" t="str">
        <f aca="false">IF(BU406="","",BU406*BP406)</f>
        <v/>
      </c>
      <c r="BW406" s="122" t="str">
        <f aca="false">IF(OR($BK406&lt;&gt;Constants!$B$12,NOT($BO406)),"",BR406+BT406+BV406)</f>
        <v/>
      </c>
      <c r="BX406" s="119" t="str">
        <f aca="false">IF(OR($BK406&lt;&gt;Constants!$B$12,$AT406&lt;&gt;TRUE()),"",IF(NOT($AW406),TRUE(),IF($AY406="","",$AY406)))</f>
        <v/>
      </c>
      <c r="BY406" s="120" t="n">
        <f aca="false">IF(BX406="",FALSE(),IF(NOT($AW406),TRUE(),IF($AY406,ISNUMBER(X406),ISNUMBER(W406))))</f>
        <v>0</v>
      </c>
      <c r="BZ406" s="121" t="str">
        <f aca="false">IF(BY406,IF($AJ406,1,Constants!$B$22)*POWER(Constants!$B$23,MAX($AU406,0))*POWER(Constants!$B$24,MAX($AV406,0)),"")</f>
        <v/>
      </c>
      <c r="CA406" s="117" t="str">
        <f aca="false">IF(OR($BK406&lt;&gt;Constants!$B$12,NOT($BY406)),"",IF(NOT($AW406),0,Constants!$B$19*IF($AY406,1,MAX(0,MIN(1,(Constants!$B$20-W406)/Constants!$B$20)))))</f>
        <v/>
      </c>
      <c r="CB406" s="117" t="str">
        <f aca="false">IF(CA406="","",CA406*IF($AX406,1,Constants!$B$25)*BZ406)</f>
        <v/>
      </c>
      <c r="CC406" s="117" t="str">
        <f aca="false">IF(OR($BK406&lt;&gt;Constants!$B$12,NOT($BY406)),"",IF(NOT($AW406),0,IF(NOT($AY406),0,MAX(0,Constants!$B$21*(1-ABS(X406-$BM406)/$BM406)))))</f>
        <v/>
      </c>
      <c r="CD406" s="117" t="str">
        <f aca="false">IF(CC406="","",CC406*BZ406)</f>
        <v/>
      </c>
      <c r="CE406" s="117" t="str">
        <f aca="false">IF(OR($BK406&lt;&gt;Constants!$B$12,NOT($BY406)),"",IF(OR(NOT($AW406),NOT($AX406)),0,MIN(Constants!$B$18,(Constants!$B$29*$AZ406+Constants!$B$30*$BA406)*IF($AY406,1,MAX(0,MIN(1,(Constants!$B$20-W406)/Constants!$B$20))))))</f>
        <v/>
      </c>
      <c r="CF406" s="117" t="str">
        <f aca="false">IF(CE406="","",CE406*BZ406)</f>
        <v/>
      </c>
      <c r="CG406" s="122" t="str">
        <f aca="false">IF(OR($BK406&lt;&gt;Constants!$B$12,NOT($BY406)),"",CB406+CD406+CF406)</f>
        <v/>
      </c>
      <c r="CH406" s="119" t="n">
        <f aca="false">IF(OR(BN406="",BX406=""),TRUE(),BN406&lt;&gt;BX406)</f>
        <v>1</v>
      </c>
      <c r="CI406" s="117" t="str">
        <f aca="false">IF(OR($BK406&lt;&gt;Constants!$B$12,$BB406&lt;&gt;TRUE(),NOT($CH406)),"",IF(NOT($BE406),TRUE(),IF($BG406="","",$BG406)))</f>
        <v/>
      </c>
      <c r="CJ406" s="120" t="n">
        <f aca="false">IF(CI406="",FALSE(),IF(NOT($BE406),TRUE(),IF($BG406,ISNUMBER(AG406),ISNUMBER(AF406))))</f>
        <v>0</v>
      </c>
      <c r="CK406" s="121" t="str">
        <f aca="false">IF(CJ406,IF($AJ406,1,Constants!$B$22)*POWER(Constants!$B$23,MAX($BC406,0))*POWER(Constants!$B$24,MAX($BD406,0)),"")</f>
        <v/>
      </c>
      <c r="CL406" s="117" t="str">
        <f aca="false">IF(OR($BK406&lt;&gt;Constants!$B$12,NOT($CJ406)),"",IF(NOT($BE406),0,Constants!$B$19*IF($BG406,1,MAX(0,MIN(1,(Constants!$B$20-AF406)/Constants!$B$20)))))</f>
        <v/>
      </c>
      <c r="CM406" s="117" t="str">
        <f aca="false">IF(CL406="","",CL406*IF($BF406,1,Constants!$B$25)*CK406)</f>
        <v/>
      </c>
      <c r="CN406" s="117" t="str">
        <f aca="false">IF(OR($BK406&lt;&gt;Constants!$B$12,NOT($CJ406)),"",IF(NOT($BE406),0,IF(NOT($BG406),0,MAX(0,Constants!$B$21*(1-ABS(AG406-$BM406)/$BM406)))))</f>
        <v/>
      </c>
      <c r="CO406" s="117" t="str">
        <f aca="false">IF(CN406="","",CN406*CK406)</f>
        <v/>
      </c>
      <c r="CP406" s="117" t="str">
        <f aca="false">IF(OR($BK406&lt;&gt;Constants!$B$12,NOT($CJ406)),"",IF(OR(NOT($BE406),NOT($BF406)),0,MIN(Constants!$B$18,(Constants!$B$29*$BH406+Constants!$B$30*$BI406)*IF($BG406,1,MAX(0,MIN(1,(Constants!$B$20-AF406)/Constants!$B$20))))))</f>
        <v/>
      </c>
      <c r="CQ406" s="117" t="str">
        <f aca="false">IF(CP406="","",CP406*CK406)</f>
        <v/>
      </c>
      <c r="CR406" s="122" t="str">
        <f aca="false">IF(OR($BK406&lt;&gt;Constants!$B$12,NOT($CJ406)),"",CM406+CO406+CQ406)</f>
        <v/>
      </c>
      <c r="CS406" s="116" t="str">
        <f aca="false">IF(OR($BK406&lt;&gt;Constants!$B$12,ISBLANK($C406)),"",BW406)</f>
        <v/>
      </c>
      <c r="CT406" s="117" t="str">
        <f aca="false">IF(OR($BK406&lt;&gt;Constants!$B$12,ISBLANK($C406)),"",CG406)</f>
        <v/>
      </c>
      <c r="CU406" s="118" t="str">
        <f aca="false">IF(OR($BK406&lt;&gt;Constants!$B$12,ISBLANK($C406)),"",CR406)</f>
        <v/>
      </c>
      <c r="CV406" s="117" t="str">
        <f aca="false">IF(OR($BK406&lt;&gt;Constants!$B$12,ISBLANK($C406)),"",IF(COUNT(CS406:CU406)=0,0,MAX(CS406:CU406)))</f>
        <v/>
      </c>
      <c r="CW406" s="117" t="str">
        <f aca="false">IF($BK406&lt;&gt;Constants!$B$12,"",CV406)</f>
        <v/>
      </c>
      <c r="CX406" s="117" t="str">
        <f aca="false">IF(ISNUMBER(CW406), RANK(CW406,$CW$11:$CW$510), "")</f>
        <v/>
      </c>
      <c r="CY406" s="116" t="str">
        <f aca="false">IF(OR($BK406&lt;&gt;Constants!$B$12,ISBLANK($C406)),"",MAX(BT406,CD406,CO406))</f>
        <v/>
      </c>
      <c r="CZ406" s="117" t="str">
        <f aca="false">IF(ISNUMBER(CY406), RANK(CY406,CY$11:CY$510), "")</f>
        <v/>
      </c>
      <c r="DA406" s="117" t="str">
        <f aca="false">IF(OR($BK406&lt;&gt;Constants!$B$12,ISBLANK($C406)),"",MAX(AM406,AU406,IF($CH406,BC406,0)))</f>
        <v/>
      </c>
      <c r="DB406" s="117" t="str">
        <f aca="false">IF(ISNUMBER(DA406), RANK(DA406,DA$11:DA$510,1), "")</f>
        <v/>
      </c>
      <c r="DC406" s="117" t="str">
        <f aca="false">IF(OR($BK406&lt;&gt;Constants!$B$12,ISBLANK($C406)),"",MAX(BV406,CF406,CQ406))</f>
        <v/>
      </c>
      <c r="DD406" s="117" t="str">
        <f aca="false">IF(ISNUMBER(DC406),RANK(DC406,DC$11:DC$510),"")</f>
        <v/>
      </c>
      <c r="DE406" s="123" t="str">
        <f aca="false">IFERROR(IF(OR($BK406&lt;&gt;Constants!$B$12, ISBLANK($C406)),"",LARGE(CS406:CU406,2)), 0)</f>
        <v/>
      </c>
      <c r="DF406" s="118" t="str">
        <f aca="false">IF(ISNUMBER(DE406), RANK(DE406,DE$11:DE$510), "")</f>
        <v/>
      </c>
      <c r="DG406" s="117" t="str">
        <f aca="false">IF(ISBLANK($C406),"",IF(BK406=Constants!$B$12,RANK($CX406, $CX$11:$CX$510, 1)+
SUMPRODUCT(--($CX$11:$CX$510=$CX406),--($CZ406&gt;$CZ$11:$CZ$510))+
SUMPRODUCT(--($CX$11:$CX$510=$CX406),--($CZ406=$CZ$11:$CZ$510),--($DB406&gt;$DB$11:$DB$510))+
SUMPRODUCT(--($CX$11:$CX$510=$CX406),--($CZ406=$CZ$11:$CZ$510),--($DB406=$DB$11:$DB$510), --($DD406&gt;$DD$11:$DD$510))+
SUMPRODUCT(--($CX$11:$CX$510=$CX406),--($CZ406=$CZ$11:$CZ$510),--($DB406=$DB$11:$DB$510), --($DD406=$DD$11:$DD$510), --($DF406&gt;$DF$11:$DF$510))
,BK406)
)</f>
        <v/>
      </c>
      <c r="DH406" s="117" t="str">
        <f aca="false">IF(ISBLANK(C406),"",IF(BK406&lt;&gt;Constants!$B$12, BK406, CX406-DG406))</f>
        <v/>
      </c>
      <c r="DI406" s="118"/>
      <c r="DJ406" s="124"/>
      <c r="DK406" s="125" t="str">
        <f aca="false">IF(ISBLANK($C406),"",IF($BK406=Constants!$B$13,$BM406,""))</f>
        <v/>
      </c>
      <c r="DL406" s="124" t="str">
        <f aca="false">IF(ISBLANK($C406),"",IF($BK406&lt;&gt;Constants!$B$12,"",IF(COUNT($CS406:$CU406)=0,"",MATCH($CV406,$CS406:$CU406,0))))</f>
        <v/>
      </c>
      <c r="DM406" s="126" t="str">
        <f aca="false">IF(ISNUMBER($DL406),CHOOSE($DL406,$BR406,$CB406,$CM406),"")</f>
        <v/>
      </c>
      <c r="DN406" s="126" t="str">
        <f aca="false">IF(ISNUMBER($DL406),CHOOSE($DL406,$BT406,$CD406,$CO406),"")</f>
        <v/>
      </c>
      <c r="DO406" s="126" t="str">
        <f aca="false">IF(ISNUMBER($DL406),CHOOSE($DL406,$BV406,$CF406,$CQ406),"")</f>
        <v/>
      </c>
      <c r="DP406" s="127" t="str">
        <f aca="false">IF(ISBLANK(C406),"",IF(BK406&lt;&gt;Constants!$B$12, BK406 ,CW406))</f>
        <v/>
      </c>
      <c r="DQ406" s="128" t="str">
        <f aca="false">IF(ISBLANK($C406),"",IF($BK406&lt;&gt;Constants!$B$12,$BK406,$BL406))</f>
        <v/>
      </c>
      <c r="DR406" s="128" t="str">
        <f aca="false">IF(ISBLANK(C406),"",DH406)</f>
        <v/>
      </c>
      <c r="DS406" s="128" t="str">
        <f aca="false">IF(ISBLANK(C406),"",DG406)</f>
        <v/>
      </c>
      <c r="DT406" s="129" t="str">
        <f aca="false">IF(ISBLANK(C406),
  "",
IF(DS406=Constants!$B$9,COUNTA($C$11:$C510)+2,IF(DS406=Constants!$B$10,COUNTA($C$11:$C510)+1,IF(DS406=Constants!$B$11,COUNTA($C$11:$C510),DS406))))</f>
        <v/>
      </c>
      <c r="DU406" s="3"/>
      <c r="DV406" s="130" t="n">
        <f aca="false">IF(OR(ISNUMBER(DS406),DS406="DQ",DS406="P",DS406="NS"),
    1,
    0
)</f>
        <v>0</v>
      </c>
      <c r="DW406" s="130" t="n">
        <v>396</v>
      </c>
      <c r="DX406" s="130" t="str">
        <f aca="false">IF(ISBLANK($C406),"",IF(ISNUMBER(DT406),DT406+ROW($B406)/1000,""))</f>
        <v/>
      </c>
      <c r="DY406" s="130" t="str">
        <f aca="false">IF(ISNUMBER(DX406), RANK(DX406,DX$11:DX$510,1), "")</f>
        <v/>
      </c>
      <c r="DZ406" s="130" t="str">
        <f aca="false">IF(ISBLANK($C406),
    "",
    $B406
)</f>
        <v/>
      </c>
      <c r="EA406" s="130" t="str">
        <f aca="false">IF(ISBLANK($C406),
    "",
    $C406
)</f>
        <v/>
      </c>
      <c r="EB406" s="130" t="str">
        <f aca="false">IF(ISBLANK($C406),
    "",
    $D406
)</f>
        <v/>
      </c>
      <c r="EC406" s="130" t="str">
        <f aca="false">IF(ISBLANK($C406),"",$DQ406)</f>
        <v/>
      </c>
      <c r="ED406" s="131" t="str">
        <f aca="false">DP406</f>
        <v/>
      </c>
      <c r="EE406" s="130" t="str">
        <f aca="false">IF(ISBLANK($C406),
    "",
    DS406
)</f>
        <v/>
      </c>
      <c r="EF406" s="132" t="str">
        <f aca="false">IF(DW406&gt;DV$10,
    "",
    VLOOKUP(DW406,DY$11:EE904,7,FALSE())
)</f>
        <v/>
      </c>
      <c r="EG406" s="133" t="str">
        <f aca="false">IF(DW406&gt;DV$10,
    "",
    VLOOKUP(DW406,DY$11:EE904,2,FALSE())
)</f>
        <v/>
      </c>
      <c r="EH406" s="133" t="str">
        <f aca="false">IF(DW406&gt;DV$10,
    "",
    VLOOKUP(DW406,DY$11:EE904,3,FALSE())
)</f>
        <v/>
      </c>
      <c r="EI406" s="133" t="str">
        <f aca="false">IF(DW406&gt;DV$10,
    "",
    VLOOKUP(DW406,DY$11:EE904,4,FALSE())
)</f>
        <v/>
      </c>
      <c r="EJ406" s="134" t="str">
        <f aca="false">IF(DW406&gt;DV$10,
    "",
    VLOOKUP(DW406,DY$11:EE904,6,FALSE())
)</f>
        <v/>
      </c>
      <c r="EK406" s="59"/>
    </row>
    <row r="407" customFormat="false" ht="15.75" hidden="false" customHeight="false" outlineLevel="0" collapsed="false">
      <c r="A407" s="3"/>
      <c r="B407" s="155"/>
      <c r="C407" s="156"/>
      <c r="D407" s="96"/>
      <c r="E407" s="157"/>
      <c r="F407" s="148"/>
      <c r="G407" s="148"/>
      <c r="H407" s="149"/>
      <c r="I407" s="150"/>
      <c r="J407" s="151"/>
      <c r="K407" s="151"/>
      <c r="L407" s="151"/>
      <c r="M407" s="151"/>
      <c r="N407" s="152"/>
      <c r="O407" s="103"/>
      <c r="P407" s="148"/>
      <c r="Q407" s="149"/>
      <c r="R407" s="150"/>
      <c r="S407" s="151"/>
      <c r="T407" s="151"/>
      <c r="U407" s="151"/>
      <c r="V407" s="151"/>
      <c r="W407" s="152"/>
      <c r="X407" s="103"/>
      <c r="Y407" s="148"/>
      <c r="Z407" s="149"/>
      <c r="AA407" s="150"/>
      <c r="AB407" s="151"/>
      <c r="AC407" s="151"/>
      <c r="AD407" s="151"/>
      <c r="AE407" s="151"/>
      <c r="AF407" s="152"/>
      <c r="AG407" s="104"/>
      <c r="AH407" s="150"/>
      <c r="AI407" s="73"/>
      <c r="AJ407" s="73" t="str">
        <f aca="false">IF(ISBLANK($C407),
  "",
IF(E407=Constants!$B$7,
  TRUE(),
IF(E407=Constants!$B$8,
  FALSE(),
  TRUE()
)))</f>
        <v/>
      </c>
      <c r="AK407" s="74" t="str">
        <f aca="false">IF(ISBLANK($C407),"",IF(F407=Constants!$B$8,FALSE(),TRUE()))</f>
        <v/>
      </c>
      <c r="AL407" s="74" t="str">
        <f aca="false">IF(ISBLANK($C407),"",COUNTA($G407:$O407)&gt;0)</f>
        <v/>
      </c>
      <c r="AM407" s="74" t="str">
        <f aca="false">IF(OR(ISBLANK($C407),$AL407&lt;&gt;TRUE()),"",IF(ISBLANK(G407),Constants!$B$27,MAX(0,G407)))</f>
        <v/>
      </c>
      <c r="AN407" s="74" t="str">
        <f aca="false">IF(OR(ISBLANK($C407),$AL407&lt;&gt;TRUE()),"",IF(ISBLANK(H407),Constants!$B$28,MAX(0,H407)))</f>
        <v/>
      </c>
      <c r="AO407" s="74" t="str">
        <f aca="false">IF(OR(ISBLANK($C407),$AL407&lt;&gt;TRUE()),"",IF(J407=Constants!$B$7,TRUE(),IF(J407=Constants!$B$8,FALSE(),TRUE())))</f>
        <v/>
      </c>
      <c r="AP407" s="74" t="str">
        <f aca="false">IF(OR(ISBLANK($C407),$AL407&lt;&gt;TRUE()),"",IF(I407=Constants!$B$7,TRUE(),IF(I407=Constants!$B$8,FALSE(),TRUE())))</f>
        <v/>
      </c>
      <c r="AQ407" s="74" t="str">
        <f aca="false">IF(OR(ISBLANK($C407),$AL407&lt;&gt;TRUE()),"",IF(K407=Constants!$B$33,TRUE(),IF(K407=Constants!$B$34,FALSE(),IF(AND(ISNUMBER(O407),OR(ISBLANK(N407),N407=0)),TRUE(),IF(AND(ISBLANK(O407),ISNUMBER(N407),N407&lt;&gt;0),FALSE(),"")))))</f>
        <v/>
      </c>
      <c r="AR407" s="74" t="str">
        <f aca="false">IF(OR(ISBLANK($C407),$AL407&lt;&gt;TRUE()),"",IF(ISBLANK(L407),Constants!$B$35,MAX(0,MIN(Constants!$B$31,L407))))</f>
        <v/>
      </c>
      <c r="AS407" s="74" t="str">
        <f aca="false">IF(OR(ISBLANK($C407),$AL407&lt;&gt;TRUE()),"",IF(ISBLANK(M407),Constants!$B$35,MAX(0,MIN(Constants!$B$32,M407))))</f>
        <v/>
      </c>
      <c r="AT407" s="74" t="str">
        <f aca="false">IF(ISBLANK($C407),"",COUNTA($P407:$X407)&gt;0)</f>
        <v/>
      </c>
      <c r="AU407" s="74" t="str">
        <f aca="false">IF(OR(ISBLANK($C407),$AT407&lt;&gt;TRUE()),"",IF(ISBLANK(P407),Constants!$B$27,MAX(0,P407)))</f>
        <v/>
      </c>
      <c r="AV407" s="74" t="str">
        <f aca="false">IF(OR(ISBLANK($C407),$AT407&lt;&gt;TRUE()),"",IF(ISBLANK(Q407),Constants!$B$28,MAX(0,Q407)))</f>
        <v/>
      </c>
      <c r="AW407" s="74" t="str">
        <f aca="false">IF(OR(ISBLANK($C407),$AT407&lt;&gt;TRUE()),"",IF(S407=Constants!$B$7,TRUE(),IF(S407=Constants!$B$8,FALSE(),TRUE())))</f>
        <v/>
      </c>
      <c r="AX407" s="74" t="str">
        <f aca="false">IF(OR(ISBLANK($C407),$AT407&lt;&gt;TRUE()),"",IF(R407=Constants!$B$7,TRUE(),IF(R407=Constants!$B$8,FALSE(),TRUE())))</f>
        <v/>
      </c>
      <c r="AY407" s="74" t="str">
        <f aca="false">IF(OR(ISBLANK($C407),$AT407&lt;&gt;TRUE()),"",IF(T407=Constants!$B$33,TRUE(),IF(T407=Constants!$B$34,FALSE(),IF(AND(ISNUMBER(X407),OR(ISBLANK(W407),W407=0)),TRUE(),IF(AND(ISBLANK(X407),ISNUMBER(W407),W407&lt;&gt;0),FALSE(),"")))))</f>
        <v/>
      </c>
      <c r="AZ407" s="74" t="str">
        <f aca="false">IF(OR(ISBLANK($C407),$AT407&lt;&gt;TRUE()),"",IF(ISBLANK(U407),Constants!$B$35,MAX(0,MIN(Constants!$B$31,U407))))</f>
        <v/>
      </c>
      <c r="BA407" s="74" t="str">
        <f aca="false">IF(OR(ISBLANK($C407),$AT407&lt;&gt;TRUE()),"",IF(ISBLANK(V407),Constants!$B$35,MAX(0,MIN(Constants!$B$32,V407))))</f>
        <v/>
      </c>
      <c r="BB407" s="74" t="str">
        <f aca="false">IF(ISBLANK($C407),"",COUNTA($Y407:$AG407)&gt;0)</f>
        <v/>
      </c>
      <c r="BC407" s="74" t="str">
        <f aca="false">IF(OR(ISBLANK($C407),$BB407&lt;&gt;TRUE()),"",IF(ISBLANK(Y407),Constants!$B$27,MAX(0,Y407)))</f>
        <v/>
      </c>
      <c r="BD407" s="74" t="str">
        <f aca="false">IF(OR(ISBLANK($C407),$BB407&lt;&gt;TRUE()),"",IF(ISBLANK(Z407),Constants!$B$28,MAX(0,Z407)))</f>
        <v/>
      </c>
      <c r="BE407" s="74" t="str">
        <f aca="false">IF(OR(ISBLANK($C407),$BB407&lt;&gt;TRUE()),"",IF(AB407=Constants!$B$7,TRUE(),IF(AB407=Constants!$B$8,FALSE(),TRUE())))</f>
        <v/>
      </c>
      <c r="BF407" s="74" t="str">
        <f aca="false">IF(OR(ISBLANK($C407),$BB407&lt;&gt;TRUE()),"",IF(AA407=Constants!$B$7,TRUE(),IF(AA407=Constants!$B$8,FALSE(),TRUE())))</f>
        <v/>
      </c>
      <c r="BG407" s="74" t="str">
        <f aca="false">IF(OR(ISBLANK($C407),$BB407&lt;&gt;TRUE()),"",IF(AC407=Constants!$B$33,TRUE(),IF(AC407=Constants!$B$34,FALSE(),IF(AND(ISNUMBER(AG407),OR(ISBLANK(AF407),AF407=0)),TRUE(),IF(AND(ISBLANK(AG407),ISNUMBER(AF407),AF407&lt;&gt;0),FALSE(),"")))))</f>
        <v/>
      </c>
      <c r="BH407" s="74" t="str">
        <f aca="false">IF(OR(ISBLANK($C407),$BB407&lt;&gt;TRUE()),"",IF(ISBLANK(AD407),Constants!$B$35,MAX(0,MIN(Constants!$B$31,AD407))))</f>
        <v/>
      </c>
      <c r="BI407" s="74" t="str">
        <f aca="false">IF(OR(ISBLANK($C407),$BB407&lt;&gt;TRUE()),"",IF(ISBLANK(AE407),Constants!$B$35,MAX(0,MIN(Constants!$B$32,AE407))))</f>
        <v/>
      </c>
      <c r="BJ407" s="75" t="str">
        <f aca="false">IF(ISBLANK($C407),
  "",
IF(AH407=Constants!$B$7,
  TRUE(),
IF(AH407=Constants!$B$8,
  FALSE(),
  FALSE()
)))</f>
        <v/>
      </c>
      <c r="BK407" s="74" t="str">
        <f aca="false">IF(ISBLANK($C407),"",IF($BJ407,Constants!$B$9,IF(COUNTA($E407:$AH407)=0,Constants!$B$10,IF(NOT($AK407),Constants!$B$11,IF(AND(NOT(ISNUMBER($BM407)),COUNTA($O407,$X407,$AG407)&gt;0),Constants!$B$13,Constants!$B$12)))))</f>
        <v/>
      </c>
      <c r="BL407" s="74" t="str">
        <f aca="false">IF(ISBLANK($C407),"",IF($BK407&lt;&gt;Constants!$B$12,$BK407,Constants!$B$4))</f>
        <v/>
      </c>
      <c r="BM407" s="73" t="str">
        <f aca="false">IF(OR(ISBLANK($D$8), NOT(ISNUMBER($D$8))), Constants!$B$17,$D$8)</f>
        <v>ERROR: Set Target Time in cell D8</v>
      </c>
      <c r="BN407" s="73" t="str">
        <f aca="false">IF(OR($BK407&lt;&gt;Constants!$B$12,$AL407&lt;&gt;TRUE()),"",IF(NOT($AO407),TRUE(),IF($AQ407="","",$AQ407)))</f>
        <v/>
      </c>
      <c r="BO407" s="74" t="b">
        <f aca="false">IF(BN407="",FALSE(),IF(NOT($AO407),TRUE(),IF($AQ407,ISNUMBER(O407),ISNUMBER(N407))))</f>
        <v>0</v>
      </c>
      <c r="BP407" s="76" t="str">
        <f aca="false">IF(BO407,IF($AJ407,1,Constants!$B$22)*POWER(Constants!$B$23,MAX($AM407,0))*POWER(Constants!$B$24,MAX($AN407,0)),"")</f>
        <v/>
      </c>
      <c r="BQ407" s="74" t="str">
        <f aca="false">IF(OR($BK407&lt;&gt;Constants!$B$12,NOT($BO407)),"",IF(NOT($AO407),0,Constants!$B$19*IF($AQ407,1,MAX(0,MIN(1,(Constants!$B$20-N407)/Constants!$B$20)))))</f>
        <v/>
      </c>
      <c r="BR407" s="74" t="str">
        <f aca="false">IF(BQ407="","",BQ407*IF($AP407,1,Constants!$B$25)*BP407)</f>
        <v/>
      </c>
      <c r="BS407" s="74" t="str">
        <f aca="false">IF(OR($BK407&lt;&gt;Constants!$B$12,NOT($BO407)),"",IF(NOT($AO407),0,IF(NOT($AQ407),0,MAX(0,Constants!$B$21*(1-ABS(O407-$BM407)/$BM407)))))</f>
        <v/>
      </c>
      <c r="BT407" s="74" t="str">
        <f aca="false">IF(BS407="","",BS407*BP407)</f>
        <v/>
      </c>
      <c r="BU407" s="74" t="str">
        <f aca="false">IF(OR($BK407&lt;&gt;Constants!$B$12,NOT($BO407)),"",IF(OR(NOT($AO407),NOT($AP407)),0,MIN(Constants!$B$18,(Constants!$B$29*$AR407+Constants!$B$30*$AS407)*IF($AQ407,1,MAX(0,MIN(1,(Constants!$B$20-N407)/Constants!$B$20))))))</f>
        <v/>
      </c>
      <c r="BV407" s="74" t="str">
        <f aca="false">IF(BU407="","",BU407*BP407)</f>
        <v/>
      </c>
      <c r="BW407" s="75" t="str">
        <f aca="false">IF(OR($BK407&lt;&gt;Constants!$B$12,NOT($BO407)),"",BR407+BT407+BV407)</f>
        <v/>
      </c>
      <c r="BX407" s="73" t="str">
        <f aca="false">IF(OR($BK407&lt;&gt;Constants!$B$12,$AT407&lt;&gt;TRUE()),"",IF(NOT($AW407),TRUE(),IF($AY407="","",$AY407)))</f>
        <v/>
      </c>
      <c r="BY407" s="74" t="b">
        <f aca="false">IF(BX407="",FALSE(),IF(NOT($AW407),TRUE(),IF($AY407,ISNUMBER(X407),ISNUMBER(W407))))</f>
        <v>0</v>
      </c>
      <c r="BZ407" s="76" t="str">
        <f aca="false">IF(BY407,IF($AJ407,1,Constants!$B$22)*POWER(Constants!$B$23,MAX($AU407,0))*POWER(Constants!$B$24,MAX($AV407,0)),"")</f>
        <v/>
      </c>
      <c r="CA407" s="74" t="str">
        <f aca="false">IF(OR($BK407&lt;&gt;Constants!$B$12,NOT($BY407)),"",IF(NOT($AW407),0,Constants!$B$19*IF($AY407,1,MAX(0,MIN(1,(Constants!$B$20-W407)/Constants!$B$20)))))</f>
        <v/>
      </c>
      <c r="CB407" s="74" t="str">
        <f aca="false">IF(CA407="","",CA407*IF($AX407,1,Constants!$B$25)*BZ407)</f>
        <v/>
      </c>
      <c r="CC407" s="74" t="str">
        <f aca="false">IF(OR($BK407&lt;&gt;Constants!$B$12,NOT($BY407)),"",IF(NOT($AW407),0,IF(NOT($AY407),0,MAX(0,Constants!$B$21*(1-ABS(X407-$BM407)/$BM407)))))</f>
        <v/>
      </c>
      <c r="CD407" s="74" t="str">
        <f aca="false">IF(CC407="","",CC407*BZ407)</f>
        <v/>
      </c>
      <c r="CE407" s="74" t="str">
        <f aca="false">IF(OR($BK407&lt;&gt;Constants!$B$12,NOT($BY407)),"",IF(OR(NOT($AW407),NOT($AX407)),0,MIN(Constants!$B$18,(Constants!$B$29*$AZ407+Constants!$B$30*$BA407)*IF($AY407,1,MAX(0,MIN(1,(Constants!$B$20-W407)/Constants!$B$20))))))</f>
        <v/>
      </c>
      <c r="CF407" s="74" t="str">
        <f aca="false">IF(CE407="","",CE407*BZ407)</f>
        <v/>
      </c>
      <c r="CG407" s="75" t="str">
        <f aca="false">IF(OR($BK407&lt;&gt;Constants!$B$12,NOT($BY407)),"",CB407+CD407+CF407)</f>
        <v/>
      </c>
      <c r="CH407" s="73" t="b">
        <f aca="false">IF(OR(BN407="",BX407=""),TRUE(),BN407&lt;&gt;BX407)</f>
        <v>1</v>
      </c>
      <c r="CI407" s="74" t="str">
        <f aca="false">IF(OR($BK407&lt;&gt;Constants!$B$12,$BB407&lt;&gt;TRUE(),NOT($CH407)),"",IF(NOT($BE407),TRUE(),IF($BG407="","",$BG407)))</f>
        <v/>
      </c>
      <c r="CJ407" s="74" t="b">
        <f aca="false">IF(CI407="",FALSE(),IF(NOT($BE407),TRUE(),IF($BG407,ISNUMBER(AG407),ISNUMBER(AF407))))</f>
        <v>0</v>
      </c>
      <c r="CK407" s="76" t="str">
        <f aca="false">IF(CJ407,IF($AJ407,1,Constants!$B$22)*POWER(Constants!$B$23,MAX($BC407,0))*POWER(Constants!$B$24,MAX($BD407,0)),"")</f>
        <v/>
      </c>
      <c r="CL407" s="74" t="str">
        <f aca="false">IF(OR($BK407&lt;&gt;Constants!$B$12,NOT($CJ407)),"",IF(NOT($BE407),0,Constants!$B$19*IF($BG407,1,MAX(0,MIN(1,(Constants!$B$20-AF407)/Constants!$B$20)))))</f>
        <v/>
      </c>
      <c r="CM407" s="74" t="str">
        <f aca="false">IF(CL407="","",CL407*IF($BF407,1,Constants!$B$25)*CK407)</f>
        <v/>
      </c>
      <c r="CN407" s="74" t="str">
        <f aca="false">IF(OR($BK407&lt;&gt;Constants!$B$12,NOT($CJ407)),"",IF(NOT($BE407),0,IF(NOT($BG407),0,MAX(0,Constants!$B$21*(1-ABS(AG407-$BM407)/$BM407)))))</f>
        <v/>
      </c>
      <c r="CO407" s="74" t="str">
        <f aca="false">IF(CN407="","",CN407*CK407)</f>
        <v/>
      </c>
      <c r="CP407" s="74" t="str">
        <f aca="false">IF(OR($BK407&lt;&gt;Constants!$B$12,NOT($CJ407)),"",IF(OR(NOT($BE407),NOT($BF407)),0,MIN(Constants!$B$18,(Constants!$B$29*$BH407+Constants!$B$30*$BI407)*IF($BG407,1,MAX(0,MIN(1,(Constants!$B$20-AF407)/Constants!$B$20))))))</f>
        <v/>
      </c>
      <c r="CQ407" s="74" t="str">
        <f aca="false">IF(CP407="","",CP407*CK407)</f>
        <v/>
      </c>
      <c r="CR407" s="75" t="str">
        <f aca="false">IF(OR($BK407&lt;&gt;Constants!$B$12,NOT($CJ407)),"",CM407+CO407+CQ407)</f>
        <v/>
      </c>
      <c r="CS407" s="73" t="str">
        <f aca="false">IF(OR($BK407&lt;&gt;Constants!$B$12,ISBLANK($C407)),"",BW407)</f>
        <v/>
      </c>
      <c r="CT407" s="74" t="str">
        <f aca="false">IF(OR($BK407&lt;&gt;Constants!$B$12,ISBLANK($C407)),"",CG407)</f>
        <v/>
      </c>
      <c r="CU407" s="75" t="str">
        <f aca="false">IF(OR($BK407&lt;&gt;Constants!$B$12,ISBLANK($C407)),"",CR407)</f>
        <v/>
      </c>
      <c r="CV407" s="74" t="str">
        <f aca="false">IF(OR($BK407&lt;&gt;Constants!$B$12,ISBLANK($C407)),"",IF(COUNT(CS407:CU407)=0,0,MAX(CS407:CU407)))</f>
        <v/>
      </c>
      <c r="CW407" s="74" t="str">
        <f aca="false">IF($BK407&lt;&gt;Constants!$B$12,"",CV407)</f>
        <v/>
      </c>
      <c r="CX407" s="74" t="str">
        <f aca="false">IF(ISNUMBER(CW407), RANK(CW407,$CW$11:$CW$510), "")</f>
        <v/>
      </c>
      <c r="CY407" s="73" t="str">
        <f aca="false">IF(OR($BK407&lt;&gt;Constants!$B$12,ISBLANK($C407)),"",MAX(BT407,CD407,CO407))</f>
        <v/>
      </c>
      <c r="CZ407" s="74" t="str">
        <f aca="false">IF(ISNUMBER(CY407), RANK(CY407,CY$11:CY$510), "")</f>
        <v/>
      </c>
      <c r="DA407" s="74" t="str">
        <f aca="false">IF(OR($BK407&lt;&gt;Constants!$B$12,ISBLANK($C407)),"",MAX(AM407,AU407,IF($CH407,BC407,0)))</f>
        <v/>
      </c>
      <c r="DB407" s="74" t="str">
        <f aca="false">IF(ISNUMBER(DA407), RANK(DA407,DA$11:DA$510,1), "")</f>
        <v/>
      </c>
      <c r="DC407" s="74" t="str">
        <f aca="false">IF(OR($BK407&lt;&gt;Constants!$B$12,ISBLANK($C407)),"",MAX(BV407,CF407,CQ407))</f>
        <v/>
      </c>
      <c r="DD407" s="74" t="str">
        <f aca="false">IF(ISNUMBER(DC407),RANK(DC407,DC$11:DC$510),"")</f>
        <v/>
      </c>
      <c r="DE407" s="77" t="str">
        <f aca="false">IFERROR(IF(OR($BK407&lt;&gt;Constants!$B$12, ISBLANK($C407)),"",LARGE(CS407:CU407,2)), 0)</f>
        <v/>
      </c>
      <c r="DF407" s="75" t="str">
        <f aca="false">IF(ISNUMBER(DE407), RANK(DE407,DE$11:DE$510), "")</f>
        <v/>
      </c>
      <c r="DG407" s="74" t="str">
        <f aca="false">IF(ISBLANK($C407),"",IF(BK407=Constants!$B$12,RANK($CX407, $CX$11:$CX$510, 1)+
SUMPRODUCT(--($CX$11:$CX$510=$CX407),--($CZ407&gt;$CZ$11:$CZ$510))+
SUMPRODUCT(--($CX$11:$CX$510=$CX407),--($CZ407=$CZ$11:$CZ$510),--($DB407&gt;$DB$11:$DB$510))+
SUMPRODUCT(--($CX$11:$CX$510=$CX407),--($CZ407=$CZ$11:$CZ$510),--($DB407=$DB$11:$DB$510), --($DD407&gt;$DD$11:$DD$510))+
SUMPRODUCT(--($CX$11:$CX$510=$CX407),--($CZ407=$CZ$11:$CZ$510),--($DB407=$DB$11:$DB$510), --($DD407=$DD$11:$DD$510), --($DF407&gt;$DF$11:$DF$510))
,BK407)
)</f>
        <v/>
      </c>
      <c r="DH407" s="74" t="str">
        <f aca="false">IF(ISBLANK(C407),"",IF(BK407&lt;&gt;Constants!$B$12, BK407, CX407-DG407))</f>
        <v/>
      </c>
      <c r="DI407" s="75"/>
      <c r="DJ407" s="78"/>
      <c r="DK407" s="79" t="str">
        <f aca="false">IF(ISBLANK($C407),"",IF($BK407=Constants!$B$13,$BM407,""))</f>
        <v/>
      </c>
      <c r="DL407" s="78" t="str">
        <f aca="false">IF(ISBLANK($C407),"",IF($BK407&lt;&gt;Constants!$B$12,"",IF(COUNT($CS407:$CU407)=0,"",MATCH($CV407,$CS407:$CU407,0))))</f>
        <v/>
      </c>
      <c r="DM407" s="80" t="str">
        <f aca="false">IF(ISNUMBER($DL407),CHOOSE($DL407,$BR407,$CB407,$CM407),"")</f>
        <v/>
      </c>
      <c r="DN407" s="80" t="str">
        <f aca="false">IF(ISNUMBER($DL407),CHOOSE($DL407,$BT407,$CD407,$CO407),"")</f>
        <v/>
      </c>
      <c r="DO407" s="80" t="str">
        <f aca="false">IF(ISNUMBER($DL407),CHOOSE($DL407,$BV407,$CF407,$CQ407),"")</f>
        <v/>
      </c>
      <c r="DP407" s="81" t="str">
        <f aca="false">IF(ISBLANK(C407),"",IF(BK407&lt;&gt;Constants!$B$12, BK407 ,CW407))</f>
        <v/>
      </c>
      <c r="DQ407" s="82" t="str">
        <f aca="false">IF(ISBLANK($C407),"",IF($BK407&lt;&gt;Constants!$B$12,$BK407,$BL407))</f>
        <v/>
      </c>
      <c r="DR407" s="82" t="str">
        <f aca="false">IF(ISBLANK(C407),"",DH407)</f>
        <v/>
      </c>
      <c r="DS407" s="82" t="str">
        <f aca="false">IF(ISBLANK(C407),"",DG407)</f>
        <v/>
      </c>
      <c r="DT407" s="83" t="str">
        <f aca="false">IF(ISBLANK(C407),
  "",
IF(DS407=Constants!$B$9,COUNTA($C$11:$C510)+2,IF(DS407=Constants!$B$10,COUNTA($C$11:$C510)+1,IF(DS407=Constants!$B$11,COUNTA($C$11:$C510),DS407))))</f>
        <v/>
      </c>
      <c r="DU407" s="3"/>
      <c r="DV407" s="84" t="n">
        <f aca="false">IF(OR(ISNUMBER(DS407),DS407="DQ",DS407="P",DS407="NS"),
    1,
    0
)</f>
        <v>0</v>
      </c>
      <c r="DW407" s="84" t="n">
        <v>397</v>
      </c>
      <c r="DX407" s="84" t="str">
        <f aca="false">IF(ISBLANK($C407),"",IF(ISNUMBER(DT407),DT407+ROW($B407)/1000,""))</f>
        <v/>
      </c>
      <c r="DY407" s="84" t="str">
        <f aca="false">IF(ISNUMBER(DX407), RANK(DX407,DX$11:DX$510,1), "")</f>
        <v/>
      </c>
      <c r="DZ407" s="84" t="str">
        <f aca="false">IF(ISBLANK($C407),
    "",
    $B407
)</f>
        <v/>
      </c>
      <c r="EA407" s="84" t="str">
        <f aca="false">IF(ISBLANK($C407),
    "",
    $C407
)</f>
        <v/>
      </c>
      <c r="EB407" s="84" t="str">
        <f aca="false">IF(ISBLANK($C407),
    "",
    $D407
)</f>
        <v/>
      </c>
      <c r="EC407" s="84" t="str">
        <f aca="false">IF(ISBLANK($C407),"",$DQ407)</f>
        <v/>
      </c>
      <c r="ED407" s="86" t="str">
        <f aca="false">DP407</f>
        <v/>
      </c>
      <c r="EE407" s="84" t="str">
        <f aca="false">IF(ISBLANK($C407),
    "",
    DS407
)</f>
        <v/>
      </c>
      <c r="EF407" s="87" t="str">
        <f aca="false">IF(DW407&gt;DV$10,
    "",
    VLOOKUP(DW407,DY$11:EE905,7,FALSE())
)</f>
        <v/>
      </c>
      <c r="EG407" s="88" t="str">
        <f aca="false">IF(DW407&gt;DV$10,
    "",
    VLOOKUP(DW407,DY$11:EE905,2,FALSE())
)</f>
        <v/>
      </c>
      <c r="EH407" s="88" t="str">
        <f aca="false">IF(DW407&gt;DV$10,
    "",
    VLOOKUP(DW407,DY$11:EE905,3,FALSE())
)</f>
        <v/>
      </c>
      <c r="EI407" s="88" t="str">
        <f aca="false">IF(DW407&gt;DV$10,
    "",
    VLOOKUP(DW407,DY$11:EE905,4,FALSE())
)</f>
        <v/>
      </c>
      <c r="EJ407" s="89" t="str">
        <f aca="false">IF(DW407&gt;DV$10,
    "",
    VLOOKUP(DW407,DY$11:EE905,6,FALSE())
)</f>
        <v/>
      </c>
      <c r="EK407" s="59"/>
    </row>
    <row r="408" customFormat="false" ht="15.75" hidden="false" customHeight="false" outlineLevel="0" collapsed="false">
      <c r="A408" s="3"/>
      <c r="B408" s="155"/>
      <c r="C408" s="156"/>
      <c r="D408" s="96"/>
      <c r="E408" s="157"/>
      <c r="F408" s="148"/>
      <c r="G408" s="148"/>
      <c r="H408" s="149"/>
      <c r="I408" s="150"/>
      <c r="J408" s="151"/>
      <c r="K408" s="151"/>
      <c r="L408" s="151"/>
      <c r="M408" s="151"/>
      <c r="N408" s="152"/>
      <c r="O408" s="103"/>
      <c r="P408" s="148"/>
      <c r="Q408" s="149"/>
      <c r="R408" s="150"/>
      <c r="S408" s="151"/>
      <c r="T408" s="151"/>
      <c r="U408" s="151"/>
      <c r="V408" s="151"/>
      <c r="W408" s="152"/>
      <c r="X408" s="103"/>
      <c r="Y408" s="148"/>
      <c r="Z408" s="149"/>
      <c r="AA408" s="150"/>
      <c r="AB408" s="151"/>
      <c r="AC408" s="151"/>
      <c r="AD408" s="151"/>
      <c r="AE408" s="151"/>
      <c r="AF408" s="152"/>
      <c r="AG408" s="104"/>
      <c r="AH408" s="150"/>
      <c r="AI408" s="73"/>
      <c r="AJ408" s="73" t="str">
        <f aca="false">IF(ISBLANK($C408),
  "",
IF(E408=Constants!$B$7,
  TRUE(),
IF(E408=Constants!$B$8,
  FALSE(),
  TRUE()
)))</f>
        <v/>
      </c>
      <c r="AK408" s="74" t="str">
        <f aca="false">IF(ISBLANK($C408),"",IF(F408=Constants!$B$8,FALSE(),TRUE()))</f>
        <v/>
      </c>
      <c r="AL408" s="74" t="str">
        <f aca="false">IF(ISBLANK($C408),"",COUNTA($G408:$O408)&gt;0)</f>
        <v/>
      </c>
      <c r="AM408" s="74" t="str">
        <f aca="false">IF(OR(ISBLANK($C408),$AL408&lt;&gt;TRUE()),"",IF(ISBLANK(G408),Constants!$B$27,MAX(0,G408)))</f>
        <v/>
      </c>
      <c r="AN408" s="74" t="str">
        <f aca="false">IF(OR(ISBLANK($C408),$AL408&lt;&gt;TRUE()),"",IF(ISBLANK(H408),Constants!$B$28,MAX(0,H408)))</f>
        <v/>
      </c>
      <c r="AO408" s="74" t="str">
        <f aca="false">IF(OR(ISBLANK($C408),$AL408&lt;&gt;TRUE()),"",IF(J408=Constants!$B$7,TRUE(),IF(J408=Constants!$B$8,FALSE(),TRUE())))</f>
        <v/>
      </c>
      <c r="AP408" s="74" t="str">
        <f aca="false">IF(OR(ISBLANK($C408),$AL408&lt;&gt;TRUE()),"",IF(I408=Constants!$B$7,TRUE(),IF(I408=Constants!$B$8,FALSE(),TRUE())))</f>
        <v/>
      </c>
      <c r="AQ408" s="74" t="str">
        <f aca="false">IF(OR(ISBLANK($C408),$AL408&lt;&gt;TRUE()),"",IF(K408=Constants!$B$33,TRUE(),IF(K408=Constants!$B$34,FALSE(),IF(AND(ISNUMBER(O408),OR(ISBLANK(N408),N408=0)),TRUE(),IF(AND(ISBLANK(O408),ISNUMBER(N408),N408&lt;&gt;0),FALSE(),"")))))</f>
        <v/>
      </c>
      <c r="AR408" s="74" t="str">
        <f aca="false">IF(OR(ISBLANK($C408),$AL408&lt;&gt;TRUE()),"",IF(ISBLANK(L408),Constants!$B$35,MAX(0,MIN(Constants!$B$31,L408))))</f>
        <v/>
      </c>
      <c r="AS408" s="74" t="str">
        <f aca="false">IF(OR(ISBLANK($C408),$AL408&lt;&gt;TRUE()),"",IF(ISBLANK(M408),Constants!$B$35,MAX(0,MIN(Constants!$B$32,M408))))</f>
        <v/>
      </c>
      <c r="AT408" s="74" t="str">
        <f aca="false">IF(ISBLANK($C408),"",COUNTA($P408:$X408)&gt;0)</f>
        <v/>
      </c>
      <c r="AU408" s="74" t="str">
        <f aca="false">IF(OR(ISBLANK($C408),$AT408&lt;&gt;TRUE()),"",IF(ISBLANK(P408),Constants!$B$27,MAX(0,P408)))</f>
        <v/>
      </c>
      <c r="AV408" s="74" t="str">
        <f aca="false">IF(OR(ISBLANK($C408),$AT408&lt;&gt;TRUE()),"",IF(ISBLANK(Q408),Constants!$B$28,MAX(0,Q408)))</f>
        <v/>
      </c>
      <c r="AW408" s="74" t="str">
        <f aca="false">IF(OR(ISBLANK($C408),$AT408&lt;&gt;TRUE()),"",IF(S408=Constants!$B$7,TRUE(),IF(S408=Constants!$B$8,FALSE(),TRUE())))</f>
        <v/>
      </c>
      <c r="AX408" s="74" t="str">
        <f aca="false">IF(OR(ISBLANK($C408),$AT408&lt;&gt;TRUE()),"",IF(R408=Constants!$B$7,TRUE(),IF(R408=Constants!$B$8,FALSE(),TRUE())))</f>
        <v/>
      </c>
      <c r="AY408" s="74" t="str">
        <f aca="false">IF(OR(ISBLANK($C408),$AT408&lt;&gt;TRUE()),"",IF(T408=Constants!$B$33,TRUE(),IF(T408=Constants!$B$34,FALSE(),IF(AND(ISNUMBER(X408),OR(ISBLANK(W408),W408=0)),TRUE(),IF(AND(ISBLANK(X408),ISNUMBER(W408),W408&lt;&gt;0),FALSE(),"")))))</f>
        <v/>
      </c>
      <c r="AZ408" s="74" t="str">
        <f aca="false">IF(OR(ISBLANK($C408),$AT408&lt;&gt;TRUE()),"",IF(ISBLANK(U408),Constants!$B$35,MAX(0,MIN(Constants!$B$31,U408))))</f>
        <v/>
      </c>
      <c r="BA408" s="74" t="str">
        <f aca="false">IF(OR(ISBLANK($C408),$AT408&lt;&gt;TRUE()),"",IF(ISBLANK(V408),Constants!$B$35,MAX(0,MIN(Constants!$B$32,V408))))</f>
        <v/>
      </c>
      <c r="BB408" s="74" t="str">
        <f aca="false">IF(ISBLANK($C408),"",COUNTA($Y408:$AG408)&gt;0)</f>
        <v/>
      </c>
      <c r="BC408" s="74" t="str">
        <f aca="false">IF(OR(ISBLANK($C408),$BB408&lt;&gt;TRUE()),"",IF(ISBLANK(Y408),Constants!$B$27,MAX(0,Y408)))</f>
        <v/>
      </c>
      <c r="BD408" s="74" t="str">
        <f aca="false">IF(OR(ISBLANK($C408),$BB408&lt;&gt;TRUE()),"",IF(ISBLANK(Z408),Constants!$B$28,MAX(0,Z408)))</f>
        <v/>
      </c>
      <c r="BE408" s="74" t="str">
        <f aca="false">IF(OR(ISBLANK($C408),$BB408&lt;&gt;TRUE()),"",IF(AB408=Constants!$B$7,TRUE(),IF(AB408=Constants!$B$8,FALSE(),TRUE())))</f>
        <v/>
      </c>
      <c r="BF408" s="74" t="str">
        <f aca="false">IF(OR(ISBLANK($C408),$BB408&lt;&gt;TRUE()),"",IF(AA408=Constants!$B$7,TRUE(),IF(AA408=Constants!$B$8,FALSE(),TRUE())))</f>
        <v/>
      </c>
      <c r="BG408" s="74" t="str">
        <f aca="false">IF(OR(ISBLANK($C408),$BB408&lt;&gt;TRUE()),"",IF(AC408=Constants!$B$33,TRUE(),IF(AC408=Constants!$B$34,FALSE(),IF(AND(ISNUMBER(AG408),OR(ISBLANK(AF408),AF408=0)),TRUE(),IF(AND(ISBLANK(AG408),ISNUMBER(AF408),AF408&lt;&gt;0),FALSE(),"")))))</f>
        <v/>
      </c>
      <c r="BH408" s="74" t="str">
        <f aca="false">IF(OR(ISBLANK($C408),$BB408&lt;&gt;TRUE()),"",IF(ISBLANK(AD408),Constants!$B$35,MAX(0,MIN(Constants!$B$31,AD408))))</f>
        <v/>
      </c>
      <c r="BI408" s="74" t="str">
        <f aca="false">IF(OR(ISBLANK($C408),$BB408&lt;&gt;TRUE()),"",IF(ISBLANK(AE408),Constants!$B$35,MAX(0,MIN(Constants!$B$32,AE408))))</f>
        <v/>
      </c>
      <c r="BJ408" s="75" t="str">
        <f aca="false">IF(ISBLANK($C408),
  "",
IF(AH408=Constants!$B$7,
  TRUE(),
IF(AH408=Constants!$B$8,
  FALSE(),
  FALSE()
)))</f>
        <v/>
      </c>
      <c r="BK408" s="74" t="str">
        <f aca="false">IF(ISBLANK($C408),"",IF($BJ408,Constants!$B$9,IF(COUNTA($E408:$AH408)=0,Constants!$B$10,IF(NOT($AK408),Constants!$B$11,IF(AND(NOT(ISNUMBER($BM408)),COUNTA($O408,$X408,$AG408)&gt;0),Constants!$B$13,Constants!$B$12)))))</f>
        <v/>
      </c>
      <c r="BL408" s="74" t="str">
        <f aca="false">IF(ISBLANK($C408),"",IF($BK408&lt;&gt;Constants!$B$12,$BK408,Constants!$B$4))</f>
        <v/>
      </c>
      <c r="BM408" s="73" t="str">
        <f aca="false">IF(OR(ISBLANK($D$8), NOT(ISNUMBER($D$8))), Constants!$B$17,$D$8)</f>
        <v>ERROR: Set Target Time in cell D8</v>
      </c>
      <c r="BN408" s="73" t="str">
        <f aca="false">IF(OR($BK408&lt;&gt;Constants!$B$12,$AL408&lt;&gt;TRUE()),"",IF(NOT($AO408),TRUE(),IF($AQ408="","",$AQ408)))</f>
        <v/>
      </c>
      <c r="BO408" s="74" t="b">
        <f aca="false">IF(BN408="",FALSE(),IF(NOT($AO408),TRUE(),IF($AQ408,ISNUMBER(O408),ISNUMBER(N408))))</f>
        <v>0</v>
      </c>
      <c r="BP408" s="76" t="str">
        <f aca="false">IF(BO408,IF($AJ408,1,Constants!$B$22)*POWER(Constants!$B$23,MAX($AM408,0))*POWER(Constants!$B$24,MAX($AN408,0)),"")</f>
        <v/>
      </c>
      <c r="BQ408" s="74" t="str">
        <f aca="false">IF(OR($BK408&lt;&gt;Constants!$B$12,NOT($BO408)),"",IF(NOT($AO408),0,Constants!$B$19*IF($AQ408,1,MAX(0,MIN(1,(Constants!$B$20-N408)/Constants!$B$20)))))</f>
        <v/>
      </c>
      <c r="BR408" s="74" t="str">
        <f aca="false">IF(BQ408="","",BQ408*IF($AP408,1,Constants!$B$25)*BP408)</f>
        <v/>
      </c>
      <c r="BS408" s="74" t="str">
        <f aca="false">IF(OR($BK408&lt;&gt;Constants!$B$12,NOT($BO408)),"",IF(NOT($AO408),0,IF(NOT($AQ408),0,MAX(0,Constants!$B$21*(1-ABS(O408-$BM408)/$BM408)))))</f>
        <v/>
      </c>
      <c r="BT408" s="74" t="str">
        <f aca="false">IF(BS408="","",BS408*BP408)</f>
        <v/>
      </c>
      <c r="BU408" s="74" t="str">
        <f aca="false">IF(OR($BK408&lt;&gt;Constants!$B$12,NOT($BO408)),"",IF(OR(NOT($AO408),NOT($AP408)),0,MIN(Constants!$B$18,(Constants!$B$29*$AR408+Constants!$B$30*$AS408)*IF($AQ408,1,MAX(0,MIN(1,(Constants!$B$20-N408)/Constants!$B$20))))))</f>
        <v/>
      </c>
      <c r="BV408" s="74" t="str">
        <f aca="false">IF(BU408="","",BU408*BP408)</f>
        <v/>
      </c>
      <c r="BW408" s="75" t="str">
        <f aca="false">IF(OR($BK408&lt;&gt;Constants!$B$12,NOT($BO408)),"",BR408+BT408+BV408)</f>
        <v/>
      </c>
      <c r="BX408" s="73" t="str">
        <f aca="false">IF(OR($BK408&lt;&gt;Constants!$B$12,$AT408&lt;&gt;TRUE()),"",IF(NOT($AW408),TRUE(),IF($AY408="","",$AY408)))</f>
        <v/>
      </c>
      <c r="BY408" s="74" t="b">
        <f aca="false">IF(BX408="",FALSE(),IF(NOT($AW408),TRUE(),IF($AY408,ISNUMBER(X408),ISNUMBER(W408))))</f>
        <v>0</v>
      </c>
      <c r="BZ408" s="76" t="str">
        <f aca="false">IF(BY408,IF($AJ408,1,Constants!$B$22)*POWER(Constants!$B$23,MAX($AU408,0))*POWER(Constants!$B$24,MAX($AV408,0)),"")</f>
        <v/>
      </c>
      <c r="CA408" s="74" t="str">
        <f aca="false">IF(OR($BK408&lt;&gt;Constants!$B$12,NOT($BY408)),"",IF(NOT($AW408),0,Constants!$B$19*IF($AY408,1,MAX(0,MIN(1,(Constants!$B$20-W408)/Constants!$B$20)))))</f>
        <v/>
      </c>
      <c r="CB408" s="74" t="str">
        <f aca="false">IF(CA408="","",CA408*IF($AX408,1,Constants!$B$25)*BZ408)</f>
        <v/>
      </c>
      <c r="CC408" s="74" t="str">
        <f aca="false">IF(OR($BK408&lt;&gt;Constants!$B$12,NOT($BY408)),"",IF(NOT($AW408),0,IF(NOT($AY408),0,MAX(0,Constants!$B$21*(1-ABS(X408-$BM408)/$BM408)))))</f>
        <v/>
      </c>
      <c r="CD408" s="74" t="str">
        <f aca="false">IF(CC408="","",CC408*BZ408)</f>
        <v/>
      </c>
      <c r="CE408" s="74" t="str">
        <f aca="false">IF(OR($BK408&lt;&gt;Constants!$B$12,NOT($BY408)),"",IF(OR(NOT($AW408),NOT($AX408)),0,MIN(Constants!$B$18,(Constants!$B$29*$AZ408+Constants!$B$30*$BA408)*IF($AY408,1,MAX(0,MIN(1,(Constants!$B$20-W408)/Constants!$B$20))))))</f>
        <v/>
      </c>
      <c r="CF408" s="74" t="str">
        <f aca="false">IF(CE408="","",CE408*BZ408)</f>
        <v/>
      </c>
      <c r="CG408" s="75" t="str">
        <f aca="false">IF(OR($BK408&lt;&gt;Constants!$B$12,NOT($BY408)),"",CB408+CD408+CF408)</f>
        <v/>
      </c>
      <c r="CH408" s="73" t="b">
        <f aca="false">IF(OR(BN408="",BX408=""),TRUE(),BN408&lt;&gt;BX408)</f>
        <v>1</v>
      </c>
      <c r="CI408" s="74" t="str">
        <f aca="false">IF(OR($BK408&lt;&gt;Constants!$B$12,$BB408&lt;&gt;TRUE(),NOT($CH408)),"",IF(NOT($BE408),TRUE(),IF($BG408="","",$BG408)))</f>
        <v/>
      </c>
      <c r="CJ408" s="74" t="b">
        <f aca="false">IF(CI408="",FALSE(),IF(NOT($BE408),TRUE(),IF($BG408,ISNUMBER(AG408),ISNUMBER(AF408))))</f>
        <v>0</v>
      </c>
      <c r="CK408" s="76" t="str">
        <f aca="false">IF(CJ408,IF($AJ408,1,Constants!$B$22)*POWER(Constants!$B$23,MAX($BC408,0))*POWER(Constants!$B$24,MAX($BD408,0)),"")</f>
        <v/>
      </c>
      <c r="CL408" s="74" t="str">
        <f aca="false">IF(OR($BK408&lt;&gt;Constants!$B$12,NOT($CJ408)),"",IF(NOT($BE408),0,Constants!$B$19*IF($BG408,1,MAX(0,MIN(1,(Constants!$B$20-AF408)/Constants!$B$20)))))</f>
        <v/>
      </c>
      <c r="CM408" s="74" t="str">
        <f aca="false">IF(CL408="","",CL408*IF($BF408,1,Constants!$B$25)*CK408)</f>
        <v/>
      </c>
      <c r="CN408" s="74" t="str">
        <f aca="false">IF(OR($BK408&lt;&gt;Constants!$B$12,NOT($CJ408)),"",IF(NOT($BE408),0,IF(NOT($BG408),0,MAX(0,Constants!$B$21*(1-ABS(AG408-$BM408)/$BM408)))))</f>
        <v/>
      </c>
      <c r="CO408" s="74" t="str">
        <f aca="false">IF(CN408="","",CN408*CK408)</f>
        <v/>
      </c>
      <c r="CP408" s="74" t="str">
        <f aca="false">IF(OR($BK408&lt;&gt;Constants!$B$12,NOT($CJ408)),"",IF(OR(NOT($BE408),NOT($BF408)),0,MIN(Constants!$B$18,(Constants!$B$29*$BH408+Constants!$B$30*$BI408)*IF($BG408,1,MAX(0,MIN(1,(Constants!$B$20-AF408)/Constants!$B$20))))))</f>
        <v/>
      </c>
      <c r="CQ408" s="74" t="str">
        <f aca="false">IF(CP408="","",CP408*CK408)</f>
        <v/>
      </c>
      <c r="CR408" s="75" t="str">
        <f aca="false">IF(OR($BK408&lt;&gt;Constants!$B$12,NOT($CJ408)),"",CM408+CO408+CQ408)</f>
        <v/>
      </c>
      <c r="CS408" s="73" t="str">
        <f aca="false">IF(OR($BK408&lt;&gt;Constants!$B$12,ISBLANK($C408)),"",BW408)</f>
        <v/>
      </c>
      <c r="CT408" s="74" t="str">
        <f aca="false">IF(OR($BK408&lt;&gt;Constants!$B$12,ISBLANK($C408)),"",CG408)</f>
        <v/>
      </c>
      <c r="CU408" s="75" t="str">
        <f aca="false">IF(OR($BK408&lt;&gt;Constants!$B$12,ISBLANK($C408)),"",CR408)</f>
        <v/>
      </c>
      <c r="CV408" s="74" t="str">
        <f aca="false">IF(OR($BK408&lt;&gt;Constants!$B$12,ISBLANK($C408)),"",IF(COUNT(CS408:CU408)=0,0,MAX(CS408:CU408)))</f>
        <v/>
      </c>
      <c r="CW408" s="74" t="str">
        <f aca="false">IF($BK408&lt;&gt;Constants!$B$12,"",CV408)</f>
        <v/>
      </c>
      <c r="CX408" s="74" t="str">
        <f aca="false">IF(ISNUMBER(CW408), RANK(CW408,$CW$11:$CW$510), "")</f>
        <v/>
      </c>
      <c r="CY408" s="73" t="str">
        <f aca="false">IF(OR($BK408&lt;&gt;Constants!$B$12,ISBLANK($C408)),"",MAX(BT408,CD408,CO408))</f>
        <v/>
      </c>
      <c r="CZ408" s="74" t="str">
        <f aca="false">IF(ISNUMBER(CY408), RANK(CY408,CY$11:CY$510), "")</f>
        <v/>
      </c>
      <c r="DA408" s="74" t="str">
        <f aca="false">IF(OR($BK408&lt;&gt;Constants!$B$12,ISBLANK($C408)),"",MAX(AM408,AU408,IF($CH408,BC408,0)))</f>
        <v/>
      </c>
      <c r="DB408" s="74" t="str">
        <f aca="false">IF(ISNUMBER(DA408), RANK(DA408,DA$11:DA$510,1), "")</f>
        <v/>
      </c>
      <c r="DC408" s="74" t="str">
        <f aca="false">IF(OR($BK408&lt;&gt;Constants!$B$12,ISBLANK($C408)),"",MAX(BV408,CF408,CQ408))</f>
        <v/>
      </c>
      <c r="DD408" s="74" t="str">
        <f aca="false">IF(ISNUMBER(DC408),RANK(DC408,DC$11:DC$510),"")</f>
        <v/>
      </c>
      <c r="DE408" s="77" t="str">
        <f aca="false">IFERROR(IF(OR($BK408&lt;&gt;Constants!$B$12, ISBLANK($C408)),"",LARGE(CS408:CU408,2)), 0)</f>
        <v/>
      </c>
      <c r="DF408" s="75" t="str">
        <f aca="false">IF(ISNUMBER(DE408), RANK(DE408,DE$11:DE$510), "")</f>
        <v/>
      </c>
      <c r="DG408" s="74" t="str">
        <f aca="false">IF(ISBLANK($C408),"",IF(BK408=Constants!$B$12,RANK($CX408, $CX$11:$CX$510, 1)+
SUMPRODUCT(--($CX$11:$CX$510=$CX408),--($CZ408&gt;$CZ$11:$CZ$510))+
SUMPRODUCT(--($CX$11:$CX$510=$CX408),--($CZ408=$CZ$11:$CZ$510),--($DB408&gt;$DB$11:$DB$510))+
SUMPRODUCT(--($CX$11:$CX$510=$CX408),--($CZ408=$CZ$11:$CZ$510),--($DB408=$DB$11:$DB$510), --($DD408&gt;$DD$11:$DD$510))+
SUMPRODUCT(--($CX$11:$CX$510=$CX408),--($CZ408=$CZ$11:$CZ$510),--($DB408=$DB$11:$DB$510), --($DD408=$DD$11:$DD$510), --($DF408&gt;$DF$11:$DF$510))
,BK408)
)</f>
        <v/>
      </c>
      <c r="DH408" s="74" t="str">
        <f aca="false">IF(ISBLANK(C408),"",IF(BK408&lt;&gt;Constants!$B$12, BK408, CX408-DG408))</f>
        <v/>
      </c>
      <c r="DI408" s="75"/>
      <c r="DJ408" s="78"/>
      <c r="DK408" s="79" t="str">
        <f aca="false">IF(ISBLANK($C408),"",IF($BK408=Constants!$B$13,$BM408,""))</f>
        <v/>
      </c>
      <c r="DL408" s="78" t="str">
        <f aca="false">IF(ISBLANK($C408),"",IF($BK408&lt;&gt;Constants!$B$12,"",IF(COUNT($CS408:$CU408)=0,"",MATCH($CV408,$CS408:$CU408,0))))</f>
        <v/>
      </c>
      <c r="DM408" s="80" t="str">
        <f aca="false">IF(ISNUMBER($DL408),CHOOSE($DL408,$BR408,$CB408,$CM408),"")</f>
        <v/>
      </c>
      <c r="DN408" s="80" t="str">
        <f aca="false">IF(ISNUMBER($DL408),CHOOSE($DL408,$BT408,$CD408,$CO408),"")</f>
        <v/>
      </c>
      <c r="DO408" s="80" t="str">
        <f aca="false">IF(ISNUMBER($DL408),CHOOSE($DL408,$BV408,$CF408,$CQ408),"")</f>
        <v/>
      </c>
      <c r="DP408" s="81" t="str">
        <f aca="false">IF(ISBLANK(C408),"",IF(BK408&lt;&gt;Constants!$B$12, BK408 ,CW408))</f>
        <v/>
      </c>
      <c r="DQ408" s="82" t="str">
        <f aca="false">IF(ISBLANK($C408),"",IF($BK408&lt;&gt;Constants!$B$12,$BK408,$BL408))</f>
        <v/>
      </c>
      <c r="DR408" s="82" t="str">
        <f aca="false">IF(ISBLANK(C408),"",DH408)</f>
        <v/>
      </c>
      <c r="DS408" s="82" t="str">
        <f aca="false">IF(ISBLANK(C408),"",DG408)</f>
        <v/>
      </c>
      <c r="DT408" s="83" t="str">
        <f aca="false">IF(ISBLANK(C408),
  "",
IF(DS408=Constants!$B$9,COUNTA($C$11:$C510)+2,IF(DS408=Constants!$B$10,COUNTA($C$11:$C510)+1,IF(DS408=Constants!$B$11,COUNTA($C$11:$C510),DS408))))</f>
        <v/>
      </c>
      <c r="DU408" s="3"/>
      <c r="DV408" s="84" t="n">
        <f aca="false">IF(OR(ISNUMBER(DS408),DS408="DQ",DS408="P",DS408="NS"),
    1,
    0
)</f>
        <v>0</v>
      </c>
      <c r="DW408" s="84" t="n">
        <v>398</v>
      </c>
      <c r="DX408" s="84" t="str">
        <f aca="false">IF(ISBLANK($C408),"",IF(ISNUMBER(DT408),DT408+ROW($B408)/1000,""))</f>
        <v/>
      </c>
      <c r="DY408" s="84" t="str">
        <f aca="false">IF(ISNUMBER(DX408), RANK(DX408,DX$11:DX$510,1), "")</f>
        <v/>
      </c>
      <c r="DZ408" s="84" t="str">
        <f aca="false">IF(ISBLANK($C408),
    "",
    $B408
)</f>
        <v/>
      </c>
      <c r="EA408" s="84" t="str">
        <f aca="false">IF(ISBLANK($C408),
    "",
    $C408
)</f>
        <v/>
      </c>
      <c r="EB408" s="84" t="str">
        <f aca="false">IF(ISBLANK($C408),
    "",
    $D408
)</f>
        <v/>
      </c>
      <c r="EC408" s="84" t="str">
        <f aca="false">IF(ISBLANK($C408),"",$DQ408)</f>
        <v/>
      </c>
      <c r="ED408" s="86" t="str">
        <f aca="false">DP408</f>
        <v/>
      </c>
      <c r="EE408" s="84" t="str">
        <f aca="false">IF(ISBLANK($C408),
    "",
    DS408
)</f>
        <v/>
      </c>
      <c r="EF408" s="87" t="str">
        <f aca="false">IF(DW408&gt;DV$10,
    "",
    VLOOKUP(DW408,DY$11:EE906,7,FALSE())
)</f>
        <v/>
      </c>
      <c r="EG408" s="88" t="str">
        <f aca="false">IF(DW408&gt;DV$10,
    "",
    VLOOKUP(DW408,DY$11:EE906,2,FALSE())
)</f>
        <v/>
      </c>
      <c r="EH408" s="88" t="str">
        <f aca="false">IF(DW408&gt;DV$10,
    "",
    VLOOKUP(DW408,DY$11:EE906,3,FALSE())
)</f>
        <v/>
      </c>
      <c r="EI408" s="88" t="str">
        <f aca="false">IF(DW408&gt;DV$10,
    "",
    VLOOKUP(DW408,DY$11:EE906,4,FALSE())
)</f>
        <v/>
      </c>
      <c r="EJ408" s="89" t="str">
        <f aca="false">IF(DW408&gt;DV$10,
    "",
    VLOOKUP(DW408,DY$11:EE906,6,FALSE())
)</f>
        <v/>
      </c>
      <c r="EK408" s="59"/>
    </row>
    <row r="409" customFormat="false" ht="15.75" hidden="false" customHeight="false" outlineLevel="0" collapsed="false">
      <c r="A409" s="3"/>
      <c r="B409" s="155"/>
      <c r="C409" s="156"/>
      <c r="D409" s="96"/>
      <c r="E409" s="157"/>
      <c r="F409" s="148"/>
      <c r="G409" s="148"/>
      <c r="H409" s="149"/>
      <c r="I409" s="150"/>
      <c r="J409" s="151"/>
      <c r="K409" s="151"/>
      <c r="L409" s="151"/>
      <c r="M409" s="151"/>
      <c r="N409" s="152"/>
      <c r="O409" s="103"/>
      <c r="P409" s="148"/>
      <c r="Q409" s="149"/>
      <c r="R409" s="150"/>
      <c r="S409" s="151"/>
      <c r="T409" s="151"/>
      <c r="U409" s="151"/>
      <c r="V409" s="151"/>
      <c r="W409" s="152"/>
      <c r="X409" s="103"/>
      <c r="Y409" s="148"/>
      <c r="Z409" s="149"/>
      <c r="AA409" s="150"/>
      <c r="AB409" s="151"/>
      <c r="AC409" s="151"/>
      <c r="AD409" s="151"/>
      <c r="AE409" s="151"/>
      <c r="AF409" s="152"/>
      <c r="AG409" s="104"/>
      <c r="AH409" s="150"/>
      <c r="AI409" s="73"/>
      <c r="AJ409" s="73" t="str">
        <f aca="false">IF(ISBLANK($C409),
  "",
IF(E409=Constants!$B$7,
  TRUE(),
IF(E409=Constants!$B$8,
  FALSE(),
  TRUE()
)))</f>
        <v/>
      </c>
      <c r="AK409" s="74" t="str">
        <f aca="false">IF(ISBLANK($C409),"",IF(F409=Constants!$B$8,FALSE(),TRUE()))</f>
        <v/>
      </c>
      <c r="AL409" s="74" t="str">
        <f aca="false">IF(ISBLANK($C409),"",COUNTA($G409:$O409)&gt;0)</f>
        <v/>
      </c>
      <c r="AM409" s="74" t="str">
        <f aca="false">IF(OR(ISBLANK($C409),$AL409&lt;&gt;TRUE()),"",IF(ISBLANK(G409),Constants!$B$27,MAX(0,G409)))</f>
        <v/>
      </c>
      <c r="AN409" s="74" t="str">
        <f aca="false">IF(OR(ISBLANK($C409),$AL409&lt;&gt;TRUE()),"",IF(ISBLANK(H409),Constants!$B$28,MAX(0,H409)))</f>
        <v/>
      </c>
      <c r="AO409" s="74" t="str">
        <f aca="false">IF(OR(ISBLANK($C409),$AL409&lt;&gt;TRUE()),"",IF(J409=Constants!$B$7,TRUE(),IF(J409=Constants!$B$8,FALSE(),TRUE())))</f>
        <v/>
      </c>
      <c r="AP409" s="74" t="str">
        <f aca="false">IF(OR(ISBLANK($C409),$AL409&lt;&gt;TRUE()),"",IF(I409=Constants!$B$7,TRUE(),IF(I409=Constants!$B$8,FALSE(),TRUE())))</f>
        <v/>
      </c>
      <c r="AQ409" s="74" t="str">
        <f aca="false">IF(OR(ISBLANK($C409),$AL409&lt;&gt;TRUE()),"",IF(K409=Constants!$B$33,TRUE(),IF(K409=Constants!$B$34,FALSE(),IF(AND(ISNUMBER(O409),OR(ISBLANK(N409),N409=0)),TRUE(),IF(AND(ISBLANK(O409),ISNUMBER(N409),N409&lt;&gt;0),FALSE(),"")))))</f>
        <v/>
      </c>
      <c r="AR409" s="74" t="str">
        <f aca="false">IF(OR(ISBLANK($C409),$AL409&lt;&gt;TRUE()),"",IF(ISBLANK(L409),Constants!$B$35,MAX(0,MIN(Constants!$B$31,L409))))</f>
        <v/>
      </c>
      <c r="AS409" s="74" t="str">
        <f aca="false">IF(OR(ISBLANK($C409),$AL409&lt;&gt;TRUE()),"",IF(ISBLANK(M409),Constants!$B$35,MAX(0,MIN(Constants!$B$32,M409))))</f>
        <v/>
      </c>
      <c r="AT409" s="74" t="str">
        <f aca="false">IF(ISBLANK($C409),"",COUNTA($P409:$X409)&gt;0)</f>
        <v/>
      </c>
      <c r="AU409" s="74" t="str">
        <f aca="false">IF(OR(ISBLANK($C409),$AT409&lt;&gt;TRUE()),"",IF(ISBLANK(P409),Constants!$B$27,MAX(0,P409)))</f>
        <v/>
      </c>
      <c r="AV409" s="74" t="str">
        <f aca="false">IF(OR(ISBLANK($C409),$AT409&lt;&gt;TRUE()),"",IF(ISBLANK(Q409),Constants!$B$28,MAX(0,Q409)))</f>
        <v/>
      </c>
      <c r="AW409" s="74" t="str">
        <f aca="false">IF(OR(ISBLANK($C409),$AT409&lt;&gt;TRUE()),"",IF(S409=Constants!$B$7,TRUE(),IF(S409=Constants!$B$8,FALSE(),TRUE())))</f>
        <v/>
      </c>
      <c r="AX409" s="74" t="str">
        <f aca="false">IF(OR(ISBLANK($C409),$AT409&lt;&gt;TRUE()),"",IF(R409=Constants!$B$7,TRUE(),IF(R409=Constants!$B$8,FALSE(),TRUE())))</f>
        <v/>
      </c>
      <c r="AY409" s="74" t="str">
        <f aca="false">IF(OR(ISBLANK($C409),$AT409&lt;&gt;TRUE()),"",IF(T409=Constants!$B$33,TRUE(),IF(T409=Constants!$B$34,FALSE(),IF(AND(ISNUMBER(X409),OR(ISBLANK(W409),W409=0)),TRUE(),IF(AND(ISBLANK(X409),ISNUMBER(W409),W409&lt;&gt;0),FALSE(),"")))))</f>
        <v/>
      </c>
      <c r="AZ409" s="74" t="str">
        <f aca="false">IF(OR(ISBLANK($C409),$AT409&lt;&gt;TRUE()),"",IF(ISBLANK(U409),Constants!$B$35,MAX(0,MIN(Constants!$B$31,U409))))</f>
        <v/>
      </c>
      <c r="BA409" s="74" t="str">
        <f aca="false">IF(OR(ISBLANK($C409),$AT409&lt;&gt;TRUE()),"",IF(ISBLANK(V409),Constants!$B$35,MAX(0,MIN(Constants!$B$32,V409))))</f>
        <v/>
      </c>
      <c r="BB409" s="74" t="str">
        <f aca="false">IF(ISBLANK($C409),"",COUNTA($Y409:$AG409)&gt;0)</f>
        <v/>
      </c>
      <c r="BC409" s="74" t="str">
        <f aca="false">IF(OR(ISBLANK($C409),$BB409&lt;&gt;TRUE()),"",IF(ISBLANK(Y409),Constants!$B$27,MAX(0,Y409)))</f>
        <v/>
      </c>
      <c r="BD409" s="74" t="str">
        <f aca="false">IF(OR(ISBLANK($C409),$BB409&lt;&gt;TRUE()),"",IF(ISBLANK(Z409),Constants!$B$28,MAX(0,Z409)))</f>
        <v/>
      </c>
      <c r="BE409" s="74" t="str">
        <f aca="false">IF(OR(ISBLANK($C409),$BB409&lt;&gt;TRUE()),"",IF(AB409=Constants!$B$7,TRUE(),IF(AB409=Constants!$B$8,FALSE(),TRUE())))</f>
        <v/>
      </c>
      <c r="BF409" s="74" t="str">
        <f aca="false">IF(OR(ISBLANK($C409),$BB409&lt;&gt;TRUE()),"",IF(AA409=Constants!$B$7,TRUE(),IF(AA409=Constants!$B$8,FALSE(),TRUE())))</f>
        <v/>
      </c>
      <c r="BG409" s="74" t="str">
        <f aca="false">IF(OR(ISBLANK($C409),$BB409&lt;&gt;TRUE()),"",IF(AC409=Constants!$B$33,TRUE(),IF(AC409=Constants!$B$34,FALSE(),IF(AND(ISNUMBER(AG409),OR(ISBLANK(AF409),AF409=0)),TRUE(),IF(AND(ISBLANK(AG409),ISNUMBER(AF409),AF409&lt;&gt;0),FALSE(),"")))))</f>
        <v/>
      </c>
      <c r="BH409" s="74" t="str">
        <f aca="false">IF(OR(ISBLANK($C409),$BB409&lt;&gt;TRUE()),"",IF(ISBLANK(AD409),Constants!$B$35,MAX(0,MIN(Constants!$B$31,AD409))))</f>
        <v/>
      </c>
      <c r="BI409" s="74" t="str">
        <f aca="false">IF(OR(ISBLANK($C409),$BB409&lt;&gt;TRUE()),"",IF(ISBLANK(AE409),Constants!$B$35,MAX(0,MIN(Constants!$B$32,AE409))))</f>
        <v/>
      </c>
      <c r="BJ409" s="75" t="str">
        <f aca="false">IF(ISBLANK($C409),
  "",
IF(AH409=Constants!$B$7,
  TRUE(),
IF(AH409=Constants!$B$8,
  FALSE(),
  FALSE()
)))</f>
        <v/>
      </c>
      <c r="BK409" s="74" t="str">
        <f aca="false">IF(ISBLANK($C409),"",IF($BJ409,Constants!$B$9,IF(COUNTA($E409:$AH409)=0,Constants!$B$10,IF(NOT($AK409),Constants!$B$11,IF(AND(NOT(ISNUMBER($BM409)),COUNTA($O409,$X409,$AG409)&gt;0),Constants!$B$13,Constants!$B$12)))))</f>
        <v/>
      </c>
      <c r="BL409" s="74" t="str">
        <f aca="false">IF(ISBLANK($C409),"",IF($BK409&lt;&gt;Constants!$B$12,$BK409,Constants!$B$4))</f>
        <v/>
      </c>
      <c r="BM409" s="73" t="str">
        <f aca="false">IF(OR(ISBLANK($D$8), NOT(ISNUMBER($D$8))), Constants!$B$17,$D$8)</f>
        <v>ERROR: Set Target Time in cell D8</v>
      </c>
      <c r="BN409" s="73" t="str">
        <f aca="false">IF(OR($BK409&lt;&gt;Constants!$B$12,$AL409&lt;&gt;TRUE()),"",IF(NOT($AO409),TRUE(),IF($AQ409="","",$AQ409)))</f>
        <v/>
      </c>
      <c r="BO409" s="74" t="b">
        <f aca="false">IF(BN409="",FALSE(),IF(NOT($AO409),TRUE(),IF($AQ409,ISNUMBER(O409),ISNUMBER(N409))))</f>
        <v>0</v>
      </c>
      <c r="BP409" s="76" t="str">
        <f aca="false">IF(BO409,IF($AJ409,1,Constants!$B$22)*POWER(Constants!$B$23,MAX($AM409,0))*POWER(Constants!$B$24,MAX($AN409,0)),"")</f>
        <v/>
      </c>
      <c r="BQ409" s="74" t="str">
        <f aca="false">IF(OR($BK409&lt;&gt;Constants!$B$12,NOT($BO409)),"",IF(NOT($AO409),0,Constants!$B$19*IF($AQ409,1,MAX(0,MIN(1,(Constants!$B$20-N409)/Constants!$B$20)))))</f>
        <v/>
      </c>
      <c r="BR409" s="74" t="str">
        <f aca="false">IF(BQ409="","",BQ409*IF($AP409,1,Constants!$B$25)*BP409)</f>
        <v/>
      </c>
      <c r="BS409" s="74" t="str">
        <f aca="false">IF(OR($BK409&lt;&gt;Constants!$B$12,NOT($BO409)),"",IF(NOT($AO409),0,IF(NOT($AQ409),0,MAX(0,Constants!$B$21*(1-ABS(O409-$BM409)/$BM409)))))</f>
        <v/>
      </c>
      <c r="BT409" s="74" t="str">
        <f aca="false">IF(BS409="","",BS409*BP409)</f>
        <v/>
      </c>
      <c r="BU409" s="74" t="str">
        <f aca="false">IF(OR($BK409&lt;&gt;Constants!$B$12,NOT($BO409)),"",IF(OR(NOT($AO409),NOT($AP409)),0,MIN(Constants!$B$18,(Constants!$B$29*$AR409+Constants!$B$30*$AS409)*IF($AQ409,1,MAX(0,MIN(1,(Constants!$B$20-N409)/Constants!$B$20))))))</f>
        <v/>
      </c>
      <c r="BV409" s="74" t="str">
        <f aca="false">IF(BU409="","",BU409*BP409)</f>
        <v/>
      </c>
      <c r="BW409" s="75" t="str">
        <f aca="false">IF(OR($BK409&lt;&gt;Constants!$B$12,NOT($BO409)),"",BR409+BT409+BV409)</f>
        <v/>
      </c>
      <c r="BX409" s="73" t="str">
        <f aca="false">IF(OR($BK409&lt;&gt;Constants!$B$12,$AT409&lt;&gt;TRUE()),"",IF(NOT($AW409),TRUE(),IF($AY409="","",$AY409)))</f>
        <v/>
      </c>
      <c r="BY409" s="74" t="b">
        <f aca="false">IF(BX409="",FALSE(),IF(NOT($AW409),TRUE(),IF($AY409,ISNUMBER(X409),ISNUMBER(W409))))</f>
        <v>0</v>
      </c>
      <c r="BZ409" s="76" t="str">
        <f aca="false">IF(BY409,IF($AJ409,1,Constants!$B$22)*POWER(Constants!$B$23,MAX($AU409,0))*POWER(Constants!$B$24,MAX($AV409,0)),"")</f>
        <v/>
      </c>
      <c r="CA409" s="74" t="str">
        <f aca="false">IF(OR($BK409&lt;&gt;Constants!$B$12,NOT($BY409)),"",IF(NOT($AW409),0,Constants!$B$19*IF($AY409,1,MAX(0,MIN(1,(Constants!$B$20-W409)/Constants!$B$20)))))</f>
        <v/>
      </c>
      <c r="CB409" s="74" t="str">
        <f aca="false">IF(CA409="","",CA409*IF($AX409,1,Constants!$B$25)*BZ409)</f>
        <v/>
      </c>
      <c r="CC409" s="74" t="str">
        <f aca="false">IF(OR($BK409&lt;&gt;Constants!$B$12,NOT($BY409)),"",IF(NOT($AW409),0,IF(NOT($AY409),0,MAX(0,Constants!$B$21*(1-ABS(X409-$BM409)/$BM409)))))</f>
        <v/>
      </c>
      <c r="CD409" s="74" t="str">
        <f aca="false">IF(CC409="","",CC409*BZ409)</f>
        <v/>
      </c>
      <c r="CE409" s="74" t="str">
        <f aca="false">IF(OR($BK409&lt;&gt;Constants!$B$12,NOT($BY409)),"",IF(OR(NOT($AW409),NOT($AX409)),0,MIN(Constants!$B$18,(Constants!$B$29*$AZ409+Constants!$B$30*$BA409)*IF($AY409,1,MAX(0,MIN(1,(Constants!$B$20-W409)/Constants!$B$20))))))</f>
        <v/>
      </c>
      <c r="CF409" s="74" t="str">
        <f aca="false">IF(CE409="","",CE409*BZ409)</f>
        <v/>
      </c>
      <c r="CG409" s="75" t="str">
        <f aca="false">IF(OR($BK409&lt;&gt;Constants!$B$12,NOT($BY409)),"",CB409+CD409+CF409)</f>
        <v/>
      </c>
      <c r="CH409" s="73" t="b">
        <f aca="false">IF(OR(BN409="",BX409=""),TRUE(),BN409&lt;&gt;BX409)</f>
        <v>1</v>
      </c>
      <c r="CI409" s="74" t="str">
        <f aca="false">IF(OR($BK409&lt;&gt;Constants!$B$12,$BB409&lt;&gt;TRUE(),NOT($CH409)),"",IF(NOT($BE409),TRUE(),IF($BG409="","",$BG409)))</f>
        <v/>
      </c>
      <c r="CJ409" s="74" t="b">
        <f aca="false">IF(CI409="",FALSE(),IF(NOT($BE409),TRUE(),IF($BG409,ISNUMBER(AG409),ISNUMBER(AF409))))</f>
        <v>0</v>
      </c>
      <c r="CK409" s="76" t="str">
        <f aca="false">IF(CJ409,IF($AJ409,1,Constants!$B$22)*POWER(Constants!$B$23,MAX($BC409,0))*POWER(Constants!$B$24,MAX($BD409,0)),"")</f>
        <v/>
      </c>
      <c r="CL409" s="74" t="str">
        <f aca="false">IF(OR($BK409&lt;&gt;Constants!$B$12,NOT($CJ409)),"",IF(NOT($BE409),0,Constants!$B$19*IF($BG409,1,MAX(0,MIN(1,(Constants!$B$20-AF409)/Constants!$B$20)))))</f>
        <v/>
      </c>
      <c r="CM409" s="74" t="str">
        <f aca="false">IF(CL409="","",CL409*IF($BF409,1,Constants!$B$25)*CK409)</f>
        <v/>
      </c>
      <c r="CN409" s="74" t="str">
        <f aca="false">IF(OR($BK409&lt;&gt;Constants!$B$12,NOT($CJ409)),"",IF(NOT($BE409),0,IF(NOT($BG409),0,MAX(0,Constants!$B$21*(1-ABS(AG409-$BM409)/$BM409)))))</f>
        <v/>
      </c>
      <c r="CO409" s="74" t="str">
        <f aca="false">IF(CN409="","",CN409*CK409)</f>
        <v/>
      </c>
      <c r="CP409" s="74" t="str">
        <f aca="false">IF(OR($BK409&lt;&gt;Constants!$B$12,NOT($CJ409)),"",IF(OR(NOT($BE409),NOT($BF409)),0,MIN(Constants!$B$18,(Constants!$B$29*$BH409+Constants!$B$30*$BI409)*IF($BG409,1,MAX(0,MIN(1,(Constants!$B$20-AF409)/Constants!$B$20))))))</f>
        <v/>
      </c>
      <c r="CQ409" s="74" t="str">
        <f aca="false">IF(CP409="","",CP409*CK409)</f>
        <v/>
      </c>
      <c r="CR409" s="75" t="str">
        <f aca="false">IF(OR($BK409&lt;&gt;Constants!$B$12,NOT($CJ409)),"",CM409+CO409+CQ409)</f>
        <v/>
      </c>
      <c r="CS409" s="73" t="str">
        <f aca="false">IF(OR($BK409&lt;&gt;Constants!$B$12,ISBLANK($C409)),"",BW409)</f>
        <v/>
      </c>
      <c r="CT409" s="74" t="str">
        <f aca="false">IF(OR($BK409&lt;&gt;Constants!$B$12,ISBLANK($C409)),"",CG409)</f>
        <v/>
      </c>
      <c r="CU409" s="75" t="str">
        <f aca="false">IF(OR($BK409&lt;&gt;Constants!$B$12,ISBLANK($C409)),"",CR409)</f>
        <v/>
      </c>
      <c r="CV409" s="74" t="str">
        <f aca="false">IF(OR($BK409&lt;&gt;Constants!$B$12,ISBLANK($C409)),"",IF(COUNT(CS409:CU409)=0,0,MAX(CS409:CU409)))</f>
        <v/>
      </c>
      <c r="CW409" s="74" t="str">
        <f aca="false">IF($BK409&lt;&gt;Constants!$B$12,"",CV409)</f>
        <v/>
      </c>
      <c r="CX409" s="74" t="str">
        <f aca="false">IF(ISNUMBER(CW409), RANK(CW409,$CW$11:$CW$510), "")</f>
        <v/>
      </c>
      <c r="CY409" s="73" t="str">
        <f aca="false">IF(OR($BK409&lt;&gt;Constants!$B$12,ISBLANK($C409)),"",MAX(BT409,CD409,CO409))</f>
        <v/>
      </c>
      <c r="CZ409" s="74" t="str">
        <f aca="false">IF(ISNUMBER(CY409), RANK(CY409,CY$11:CY$510), "")</f>
        <v/>
      </c>
      <c r="DA409" s="74" t="str">
        <f aca="false">IF(OR($BK409&lt;&gt;Constants!$B$12,ISBLANK($C409)),"",MAX(AM409,AU409,IF($CH409,BC409,0)))</f>
        <v/>
      </c>
      <c r="DB409" s="74" t="str">
        <f aca="false">IF(ISNUMBER(DA409), RANK(DA409,DA$11:DA$510,1), "")</f>
        <v/>
      </c>
      <c r="DC409" s="74" t="str">
        <f aca="false">IF(OR($BK409&lt;&gt;Constants!$B$12,ISBLANK($C409)),"",MAX(BV409,CF409,CQ409))</f>
        <v/>
      </c>
      <c r="DD409" s="74" t="str">
        <f aca="false">IF(ISNUMBER(DC409),RANK(DC409,DC$11:DC$510),"")</f>
        <v/>
      </c>
      <c r="DE409" s="77" t="str">
        <f aca="false">IFERROR(IF(OR($BK409&lt;&gt;Constants!$B$12, ISBLANK($C409)),"",LARGE(CS409:CU409,2)), 0)</f>
        <v/>
      </c>
      <c r="DF409" s="75" t="str">
        <f aca="false">IF(ISNUMBER(DE409), RANK(DE409,DE$11:DE$510), "")</f>
        <v/>
      </c>
      <c r="DG409" s="74" t="str">
        <f aca="false">IF(ISBLANK($C409),"",IF(BK409=Constants!$B$12,RANK($CX409, $CX$11:$CX$510, 1)+
SUMPRODUCT(--($CX$11:$CX$510=$CX409),--($CZ409&gt;$CZ$11:$CZ$510))+
SUMPRODUCT(--($CX$11:$CX$510=$CX409),--($CZ409=$CZ$11:$CZ$510),--($DB409&gt;$DB$11:$DB$510))+
SUMPRODUCT(--($CX$11:$CX$510=$CX409),--($CZ409=$CZ$11:$CZ$510),--($DB409=$DB$11:$DB$510), --($DD409&gt;$DD$11:$DD$510))+
SUMPRODUCT(--($CX$11:$CX$510=$CX409),--($CZ409=$CZ$11:$CZ$510),--($DB409=$DB$11:$DB$510), --($DD409=$DD$11:$DD$510), --($DF409&gt;$DF$11:$DF$510))
,BK409)
)</f>
        <v/>
      </c>
      <c r="DH409" s="74" t="str">
        <f aca="false">IF(ISBLANK(C409),"",IF(BK409&lt;&gt;Constants!$B$12, BK409, CX409-DG409))</f>
        <v/>
      </c>
      <c r="DI409" s="75"/>
      <c r="DJ409" s="78"/>
      <c r="DK409" s="79" t="str">
        <f aca="false">IF(ISBLANK($C409),"",IF($BK409=Constants!$B$13,$BM409,""))</f>
        <v/>
      </c>
      <c r="DL409" s="78" t="str">
        <f aca="false">IF(ISBLANK($C409),"",IF($BK409&lt;&gt;Constants!$B$12,"",IF(COUNT($CS409:$CU409)=0,"",MATCH($CV409,$CS409:$CU409,0))))</f>
        <v/>
      </c>
      <c r="DM409" s="80" t="str">
        <f aca="false">IF(ISNUMBER($DL409),CHOOSE($DL409,$BR409,$CB409,$CM409),"")</f>
        <v/>
      </c>
      <c r="DN409" s="80" t="str">
        <f aca="false">IF(ISNUMBER($DL409),CHOOSE($DL409,$BT409,$CD409,$CO409),"")</f>
        <v/>
      </c>
      <c r="DO409" s="80" t="str">
        <f aca="false">IF(ISNUMBER($DL409),CHOOSE($DL409,$BV409,$CF409,$CQ409),"")</f>
        <v/>
      </c>
      <c r="DP409" s="81" t="str">
        <f aca="false">IF(ISBLANK(C409),"",IF(BK409&lt;&gt;Constants!$B$12, BK409 ,CW409))</f>
        <v/>
      </c>
      <c r="DQ409" s="82" t="str">
        <f aca="false">IF(ISBLANK($C409),"",IF($BK409&lt;&gt;Constants!$B$12,$BK409,$BL409))</f>
        <v/>
      </c>
      <c r="DR409" s="82" t="str">
        <f aca="false">IF(ISBLANK(C409),"",DH409)</f>
        <v/>
      </c>
      <c r="DS409" s="82" t="str">
        <f aca="false">IF(ISBLANK(C409),"",DG409)</f>
        <v/>
      </c>
      <c r="DT409" s="83" t="str">
        <f aca="false">IF(ISBLANK(C409),
  "",
IF(DS409=Constants!$B$9,COUNTA($C$11:$C510)+2,IF(DS409=Constants!$B$10,COUNTA($C$11:$C510)+1,IF(DS409=Constants!$B$11,COUNTA($C$11:$C510),DS409))))</f>
        <v/>
      </c>
      <c r="DU409" s="3"/>
      <c r="DV409" s="84" t="n">
        <f aca="false">IF(OR(ISNUMBER(DS409),DS409="DQ",DS409="P",DS409="NS"),
    1,
    0
)</f>
        <v>0</v>
      </c>
      <c r="DW409" s="84" t="n">
        <v>399</v>
      </c>
      <c r="DX409" s="84" t="str">
        <f aca="false">IF(ISBLANK($C409),"",IF(ISNUMBER(DT409),DT409+ROW($B409)/1000,""))</f>
        <v/>
      </c>
      <c r="DY409" s="84" t="str">
        <f aca="false">IF(ISNUMBER(DX409), RANK(DX409,DX$11:DX$510,1), "")</f>
        <v/>
      </c>
      <c r="DZ409" s="84" t="str">
        <f aca="false">IF(ISBLANK($C409),
    "",
    $B409
)</f>
        <v/>
      </c>
      <c r="EA409" s="84" t="str">
        <f aca="false">IF(ISBLANK($C409),
    "",
    $C409
)</f>
        <v/>
      </c>
      <c r="EB409" s="84" t="str">
        <f aca="false">IF(ISBLANK($C409),
    "",
    $D409
)</f>
        <v/>
      </c>
      <c r="EC409" s="84" t="str">
        <f aca="false">IF(ISBLANK($C409),"",$DQ409)</f>
        <v/>
      </c>
      <c r="ED409" s="86" t="str">
        <f aca="false">DP409</f>
        <v/>
      </c>
      <c r="EE409" s="84" t="str">
        <f aca="false">IF(ISBLANK($C409),
    "",
    DS409
)</f>
        <v/>
      </c>
      <c r="EF409" s="87" t="str">
        <f aca="false">IF(DW409&gt;DV$10,
    "",
    VLOOKUP(DW409,DY$11:EE907,7,FALSE())
)</f>
        <v/>
      </c>
      <c r="EG409" s="88" t="str">
        <f aca="false">IF(DW409&gt;DV$10,
    "",
    VLOOKUP(DW409,DY$11:EE907,2,FALSE())
)</f>
        <v/>
      </c>
      <c r="EH409" s="88" t="str">
        <f aca="false">IF(DW409&gt;DV$10,
    "",
    VLOOKUP(DW409,DY$11:EE907,3,FALSE())
)</f>
        <v/>
      </c>
      <c r="EI409" s="88" t="str">
        <f aca="false">IF(DW409&gt;DV$10,
    "",
    VLOOKUP(DW409,DY$11:EE907,4,FALSE())
)</f>
        <v/>
      </c>
      <c r="EJ409" s="89" t="str">
        <f aca="false">IF(DW409&gt;DV$10,
    "",
    VLOOKUP(DW409,DY$11:EE907,6,FALSE())
)</f>
        <v/>
      </c>
      <c r="EK409" s="59"/>
    </row>
    <row r="410" customFormat="false" ht="15.75" hidden="false" customHeight="false" outlineLevel="0" collapsed="false">
      <c r="A410" s="3"/>
      <c r="B410" s="153"/>
      <c r="C410" s="154"/>
      <c r="D410" s="135"/>
      <c r="E410" s="158"/>
      <c r="F410" s="137"/>
      <c r="G410" s="137"/>
      <c r="H410" s="138"/>
      <c r="I410" s="139"/>
      <c r="J410" s="140"/>
      <c r="K410" s="140"/>
      <c r="L410" s="140"/>
      <c r="M410" s="140"/>
      <c r="N410" s="141"/>
      <c r="O410" s="142"/>
      <c r="P410" s="137"/>
      <c r="Q410" s="138"/>
      <c r="R410" s="139"/>
      <c r="S410" s="140"/>
      <c r="T410" s="140"/>
      <c r="U410" s="140"/>
      <c r="V410" s="140"/>
      <c r="W410" s="141"/>
      <c r="X410" s="142"/>
      <c r="Y410" s="137"/>
      <c r="Z410" s="138"/>
      <c r="AA410" s="139"/>
      <c r="AB410" s="140"/>
      <c r="AC410" s="140"/>
      <c r="AD410" s="140"/>
      <c r="AE410" s="140"/>
      <c r="AF410" s="141"/>
      <c r="AG410" s="143"/>
      <c r="AH410" s="139"/>
      <c r="AI410" s="116"/>
      <c r="AJ410" s="116" t="str">
        <f aca="false">IF(ISBLANK($C410),
  "",
IF(E410=Constants!$B$7,
  TRUE(),
IF(E410=Constants!$B$8,
  FALSE(),
  TRUE()
)))</f>
        <v/>
      </c>
      <c r="AK410" s="117" t="str">
        <f aca="false">IF(ISBLANK($C410),"",IF(F410=Constants!$B$8,FALSE(),TRUE()))</f>
        <v/>
      </c>
      <c r="AL410" s="117" t="str">
        <f aca="false">IF(ISBLANK($C410),"",COUNTA($G410:$O410)&gt;0)</f>
        <v/>
      </c>
      <c r="AM410" s="117" t="str">
        <f aca="false">IF(OR(ISBLANK($C410),$AL410&lt;&gt;TRUE()),"",IF(ISBLANK(G410),Constants!$B$27,MAX(0,G410)))</f>
        <v/>
      </c>
      <c r="AN410" s="117" t="str">
        <f aca="false">IF(OR(ISBLANK($C410),$AL410&lt;&gt;TRUE()),"",IF(ISBLANK(H410),Constants!$B$28,MAX(0,H410)))</f>
        <v/>
      </c>
      <c r="AO410" s="117" t="str">
        <f aca="false">IF(OR(ISBLANK($C410),$AL410&lt;&gt;TRUE()),"",IF(J410=Constants!$B$7,TRUE(),IF(J410=Constants!$B$8,FALSE(),TRUE())))</f>
        <v/>
      </c>
      <c r="AP410" s="117" t="str">
        <f aca="false">IF(OR(ISBLANK($C410),$AL410&lt;&gt;TRUE()),"",IF(I410=Constants!$B$7,TRUE(),IF(I410=Constants!$B$8,FALSE(),TRUE())))</f>
        <v/>
      </c>
      <c r="AQ410" s="117" t="str">
        <f aca="false">IF(OR(ISBLANK($C410),$AL410&lt;&gt;TRUE()),"",IF(K410=Constants!$B$33,TRUE(),IF(K410=Constants!$B$34,FALSE(),IF(AND(ISNUMBER(O410),OR(ISBLANK(N410),N410=0)),TRUE(),IF(AND(ISBLANK(O410),ISNUMBER(N410),N410&lt;&gt;0),FALSE(),"")))))</f>
        <v/>
      </c>
      <c r="AR410" s="117" t="str">
        <f aca="false">IF(OR(ISBLANK($C410),$AL410&lt;&gt;TRUE()),"",IF(ISBLANK(L410),Constants!$B$35,MAX(0,MIN(Constants!$B$31,L410))))</f>
        <v/>
      </c>
      <c r="AS410" s="117" t="str">
        <f aca="false">IF(OR(ISBLANK($C410),$AL410&lt;&gt;TRUE()),"",IF(ISBLANK(M410),Constants!$B$35,MAX(0,MIN(Constants!$B$32,M410))))</f>
        <v/>
      </c>
      <c r="AT410" s="117" t="str">
        <f aca="false">IF(ISBLANK($C410),"",COUNTA($P410:$X410)&gt;0)</f>
        <v/>
      </c>
      <c r="AU410" s="117" t="str">
        <f aca="false">IF(OR(ISBLANK($C410),$AT410&lt;&gt;TRUE()),"",IF(ISBLANK(P410),Constants!$B$27,MAX(0,P410)))</f>
        <v/>
      </c>
      <c r="AV410" s="117" t="str">
        <f aca="false">IF(OR(ISBLANK($C410),$AT410&lt;&gt;TRUE()),"",IF(ISBLANK(Q410),Constants!$B$28,MAX(0,Q410)))</f>
        <v/>
      </c>
      <c r="AW410" s="117" t="str">
        <f aca="false">IF(OR(ISBLANK($C410),$AT410&lt;&gt;TRUE()),"",IF(S410=Constants!$B$7,TRUE(),IF(S410=Constants!$B$8,FALSE(),TRUE())))</f>
        <v/>
      </c>
      <c r="AX410" s="117" t="str">
        <f aca="false">IF(OR(ISBLANK($C410),$AT410&lt;&gt;TRUE()),"",IF(R410=Constants!$B$7,TRUE(),IF(R410=Constants!$B$8,FALSE(),TRUE())))</f>
        <v/>
      </c>
      <c r="AY410" s="117" t="str">
        <f aca="false">IF(OR(ISBLANK($C410),$AT410&lt;&gt;TRUE()),"",IF(T410=Constants!$B$33,TRUE(),IF(T410=Constants!$B$34,FALSE(),IF(AND(ISNUMBER(X410),OR(ISBLANK(W410),W410=0)),TRUE(),IF(AND(ISBLANK(X410),ISNUMBER(W410),W410&lt;&gt;0),FALSE(),"")))))</f>
        <v/>
      </c>
      <c r="AZ410" s="117" t="str">
        <f aca="false">IF(OR(ISBLANK($C410),$AT410&lt;&gt;TRUE()),"",IF(ISBLANK(U410),Constants!$B$35,MAX(0,MIN(Constants!$B$31,U410))))</f>
        <v/>
      </c>
      <c r="BA410" s="117" t="str">
        <f aca="false">IF(OR(ISBLANK($C410),$AT410&lt;&gt;TRUE()),"",IF(ISBLANK(V410),Constants!$B$35,MAX(0,MIN(Constants!$B$32,V410))))</f>
        <v/>
      </c>
      <c r="BB410" s="117" t="str">
        <f aca="false">IF(ISBLANK($C410),"",COUNTA($Y410:$AG410)&gt;0)</f>
        <v/>
      </c>
      <c r="BC410" s="117" t="str">
        <f aca="false">IF(OR(ISBLANK($C410),$BB410&lt;&gt;TRUE()),"",IF(ISBLANK(Y410),Constants!$B$27,MAX(0,Y410)))</f>
        <v/>
      </c>
      <c r="BD410" s="117" t="str">
        <f aca="false">IF(OR(ISBLANK($C410),$BB410&lt;&gt;TRUE()),"",IF(ISBLANK(Z410),Constants!$B$28,MAX(0,Z410)))</f>
        <v/>
      </c>
      <c r="BE410" s="117" t="str">
        <f aca="false">IF(OR(ISBLANK($C410),$BB410&lt;&gt;TRUE()),"",IF(AB410=Constants!$B$7,TRUE(),IF(AB410=Constants!$B$8,FALSE(),TRUE())))</f>
        <v/>
      </c>
      <c r="BF410" s="117" t="str">
        <f aca="false">IF(OR(ISBLANK($C410),$BB410&lt;&gt;TRUE()),"",IF(AA410=Constants!$B$7,TRUE(),IF(AA410=Constants!$B$8,FALSE(),TRUE())))</f>
        <v/>
      </c>
      <c r="BG410" s="117" t="str">
        <f aca="false">IF(OR(ISBLANK($C410),$BB410&lt;&gt;TRUE()),"",IF(AC410=Constants!$B$33,TRUE(),IF(AC410=Constants!$B$34,FALSE(),IF(AND(ISNUMBER(AG410),OR(ISBLANK(AF410),AF410=0)),TRUE(),IF(AND(ISBLANK(AG410),ISNUMBER(AF410),AF410&lt;&gt;0),FALSE(),"")))))</f>
        <v/>
      </c>
      <c r="BH410" s="117" t="str">
        <f aca="false">IF(OR(ISBLANK($C410),$BB410&lt;&gt;TRUE()),"",IF(ISBLANK(AD410),Constants!$B$35,MAX(0,MIN(Constants!$B$31,AD410))))</f>
        <v/>
      </c>
      <c r="BI410" s="117" t="str">
        <f aca="false">IF(OR(ISBLANK($C410),$BB410&lt;&gt;TRUE()),"",IF(ISBLANK(AE410),Constants!$B$35,MAX(0,MIN(Constants!$B$32,AE410))))</f>
        <v/>
      </c>
      <c r="BJ410" s="118" t="str">
        <f aca="false">IF(ISBLANK($C410),
  "",
IF(AH410=Constants!$B$7,
  TRUE(),
IF(AH410=Constants!$B$8,
  FALSE(),
  FALSE()
)))</f>
        <v/>
      </c>
      <c r="BK410" s="117" t="str">
        <f aca="false">IF(ISBLANK($C410),"",IF($BJ410,Constants!$B$9,IF(COUNTA($E410:$AH410)=0,Constants!$B$10,IF(NOT($AK410),Constants!$B$11,IF(AND(NOT(ISNUMBER($BM410)),COUNTA($O410,$X410,$AG410)&gt;0),Constants!$B$13,Constants!$B$12)))))</f>
        <v/>
      </c>
      <c r="BL410" s="117" t="str">
        <f aca="false">IF(ISBLANK($C410),"",IF($BK410&lt;&gt;Constants!$B$12,$BK410,Constants!$B$4))</f>
        <v/>
      </c>
      <c r="BM410" s="116" t="str">
        <f aca="false">IF(OR(ISBLANK($D$8), NOT(ISNUMBER($D$8))), Constants!$B$17,$D$8)</f>
        <v>ERROR: Set Target Time in cell D8</v>
      </c>
      <c r="BN410" s="119" t="str">
        <f aca="false">IF(OR($BK410&lt;&gt;Constants!$B$12,$AL410&lt;&gt;TRUE()),"",IF(NOT($AO410),TRUE(),IF($AQ410="","",$AQ410)))</f>
        <v/>
      </c>
      <c r="BO410" s="120" t="n">
        <f aca="false">IF(BN410="",FALSE(),IF(NOT($AO410),TRUE(),IF($AQ410,ISNUMBER(O410),ISNUMBER(N410))))</f>
        <v>0</v>
      </c>
      <c r="BP410" s="121" t="str">
        <f aca="false">IF(BO410,IF($AJ410,1,Constants!$B$22)*POWER(Constants!$B$23,MAX($AM410,0))*POWER(Constants!$B$24,MAX($AN410,0)),"")</f>
        <v/>
      </c>
      <c r="BQ410" s="117" t="str">
        <f aca="false">IF(OR($BK410&lt;&gt;Constants!$B$12,NOT($BO410)),"",IF(NOT($AO410),0,Constants!$B$19*IF($AQ410,1,MAX(0,MIN(1,(Constants!$B$20-N410)/Constants!$B$20)))))</f>
        <v/>
      </c>
      <c r="BR410" s="117" t="str">
        <f aca="false">IF(BQ410="","",BQ410*IF($AP410,1,Constants!$B$25)*BP410)</f>
        <v/>
      </c>
      <c r="BS410" s="117" t="str">
        <f aca="false">IF(OR($BK410&lt;&gt;Constants!$B$12,NOT($BO410)),"",IF(NOT($AO410),0,IF(NOT($AQ410),0,MAX(0,Constants!$B$21*(1-ABS(O410-$BM410)/$BM410)))))</f>
        <v/>
      </c>
      <c r="BT410" s="117" t="str">
        <f aca="false">IF(BS410="","",BS410*BP410)</f>
        <v/>
      </c>
      <c r="BU410" s="117" t="str">
        <f aca="false">IF(OR($BK410&lt;&gt;Constants!$B$12,NOT($BO410)),"",IF(OR(NOT($AO410),NOT($AP410)),0,MIN(Constants!$B$18,(Constants!$B$29*$AR410+Constants!$B$30*$AS410)*IF($AQ410,1,MAX(0,MIN(1,(Constants!$B$20-N410)/Constants!$B$20))))))</f>
        <v/>
      </c>
      <c r="BV410" s="117" t="str">
        <f aca="false">IF(BU410="","",BU410*BP410)</f>
        <v/>
      </c>
      <c r="BW410" s="122" t="str">
        <f aca="false">IF(OR($BK410&lt;&gt;Constants!$B$12,NOT($BO410)),"",BR410+BT410+BV410)</f>
        <v/>
      </c>
      <c r="BX410" s="119" t="str">
        <f aca="false">IF(OR($BK410&lt;&gt;Constants!$B$12,$AT410&lt;&gt;TRUE()),"",IF(NOT($AW410),TRUE(),IF($AY410="","",$AY410)))</f>
        <v/>
      </c>
      <c r="BY410" s="120" t="n">
        <f aca="false">IF(BX410="",FALSE(),IF(NOT($AW410),TRUE(),IF($AY410,ISNUMBER(X410),ISNUMBER(W410))))</f>
        <v>0</v>
      </c>
      <c r="BZ410" s="121" t="str">
        <f aca="false">IF(BY410,IF($AJ410,1,Constants!$B$22)*POWER(Constants!$B$23,MAX($AU410,0))*POWER(Constants!$B$24,MAX($AV410,0)),"")</f>
        <v/>
      </c>
      <c r="CA410" s="117" t="str">
        <f aca="false">IF(OR($BK410&lt;&gt;Constants!$B$12,NOT($BY410)),"",IF(NOT($AW410),0,Constants!$B$19*IF($AY410,1,MAX(0,MIN(1,(Constants!$B$20-W410)/Constants!$B$20)))))</f>
        <v/>
      </c>
      <c r="CB410" s="117" t="str">
        <f aca="false">IF(CA410="","",CA410*IF($AX410,1,Constants!$B$25)*BZ410)</f>
        <v/>
      </c>
      <c r="CC410" s="117" t="str">
        <f aca="false">IF(OR($BK410&lt;&gt;Constants!$B$12,NOT($BY410)),"",IF(NOT($AW410),0,IF(NOT($AY410),0,MAX(0,Constants!$B$21*(1-ABS(X410-$BM410)/$BM410)))))</f>
        <v/>
      </c>
      <c r="CD410" s="117" t="str">
        <f aca="false">IF(CC410="","",CC410*BZ410)</f>
        <v/>
      </c>
      <c r="CE410" s="117" t="str">
        <f aca="false">IF(OR($BK410&lt;&gt;Constants!$B$12,NOT($BY410)),"",IF(OR(NOT($AW410),NOT($AX410)),0,MIN(Constants!$B$18,(Constants!$B$29*$AZ410+Constants!$B$30*$BA410)*IF($AY410,1,MAX(0,MIN(1,(Constants!$B$20-W410)/Constants!$B$20))))))</f>
        <v/>
      </c>
      <c r="CF410" s="117" t="str">
        <f aca="false">IF(CE410="","",CE410*BZ410)</f>
        <v/>
      </c>
      <c r="CG410" s="122" t="str">
        <f aca="false">IF(OR($BK410&lt;&gt;Constants!$B$12,NOT($BY410)),"",CB410+CD410+CF410)</f>
        <v/>
      </c>
      <c r="CH410" s="119" t="n">
        <f aca="false">IF(OR(BN410="",BX410=""),TRUE(),BN410&lt;&gt;BX410)</f>
        <v>1</v>
      </c>
      <c r="CI410" s="117" t="str">
        <f aca="false">IF(OR($BK410&lt;&gt;Constants!$B$12,$BB410&lt;&gt;TRUE(),NOT($CH410)),"",IF(NOT($BE410),TRUE(),IF($BG410="","",$BG410)))</f>
        <v/>
      </c>
      <c r="CJ410" s="120" t="n">
        <f aca="false">IF(CI410="",FALSE(),IF(NOT($BE410),TRUE(),IF($BG410,ISNUMBER(AG410),ISNUMBER(AF410))))</f>
        <v>0</v>
      </c>
      <c r="CK410" s="121" t="str">
        <f aca="false">IF(CJ410,IF($AJ410,1,Constants!$B$22)*POWER(Constants!$B$23,MAX($BC410,0))*POWER(Constants!$B$24,MAX($BD410,0)),"")</f>
        <v/>
      </c>
      <c r="CL410" s="117" t="str">
        <f aca="false">IF(OR($BK410&lt;&gt;Constants!$B$12,NOT($CJ410)),"",IF(NOT($BE410),0,Constants!$B$19*IF($BG410,1,MAX(0,MIN(1,(Constants!$B$20-AF410)/Constants!$B$20)))))</f>
        <v/>
      </c>
      <c r="CM410" s="117" t="str">
        <f aca="false">IF(CL410="","",CL410*IF($BF410,1,Constants!$B$25)*CK410)</f>
        <v/>
      </c>
      <c r="CN410" s="117" t="str">
        <f aca="false">IF(OR($BK410&lt;&gt;Constants!$B$12,NOT($CJ410)),"",IF(NOT($BE410),0,IF(NOT($BG410),0,MAX(0,Constants!$B$21*(1-ABS(AG410-$BM410)/$BM410)))))</f>
        <v/>
      </c>
      <c r="CO410" s="117" t="str">
        <f aca="false">IF(CN410="","",CN410*CK410)</f>
        <v/>
      </c>
      <c r="CP410" s="117" t="str">
        <f aca="false">IF(OR($BK410&lt;&gt;Constants!$B$12,NOT($CJ410)),"",IF(OR(NOT($BE410),NOT($BF410)),0,MIN(Constants!$B$18,(Constants!$B$29*$BH410+Constants!$B$30*$BI410)*IF($BG410,1,MAX(0,MIN(1,(Constants!$B$20-AF410)/Constants!$B$20))))))</f>
        <v/>
      </c>
      <c r="CQ410" s="117" t="str">
        <f aca="false">IF(CP410="","",CP410*CK410)</f>
        <v/>
      </c>
      <c r="CR410" s="122" t="str">
        <f aca="false">IF(OR($BK410&lt;&gt;Constants!$B$12,NOT($CJ410)),"",CM410+CO410+CQ410)</f>
        <v/>
      </c>
      <c r="CS410" s="116" t="str">
        <f aca="false">IF(OR($BK410&lt;&gt;Constants!$B$12,ISBLANK($C410)),"",BW410)</f>
        <v/>
      </c>
      <c r="CT410" s="117" t="str">
        <f aca="false">IF(OR($BK410&lt;&gt;Constants!$B$12,ISBLANK($C410)),"",CG410)</f>
        <v/>
      </c>
      <c r="CU410" s="118" t="str">
        <f aca="false">IF(OR($BK410&lt;&gt;Constants!$B$12,ISBLANK($C410)),"",CR410)</f>
        <v/>
      </c>
      <c r="CV410" s="117" t="str">
        <f aca="false">IF(OR($BK410&lt;&gt;Constants!$B$12,ISBLANK($C410)),"",IF(COUNT(CS410:CU410)=0,0,MAX(CS410:CU410)))</f>
        <v/>
      </c>
      <c r="CW410" s="117" t="str">
        <f aca="false">IF($BK410&lt;&gt;Constants!$B$12,"",CV410)</f>
        <v/>
      </c>
      <c r="CX410" s="117" t="str">
        <f aca="false">IF(ISNUMBER(CW410), RANK(CW410,$CW$11:$CW$510), "")</f>
        <v/>
      </c>
      <c r="CY410" s="116" t="str">
        <f aca="false">IF(OR($BK410&lt;&gt;Constants!$B$12,ISBLANK($C410)),"",MAX(BT410,CD410,CO410))</f>
        <v/>
      </c>
      <c r="CZ410" s="117" t="str">
        <f aca="false">IF(ISNUMBER(CY410), RANK(CY410,CY$11:CY$510), "")</f>
        <v/>
      </c>
      <c r="DA410" s="117" t="str">
        <f aca="false">IF(OR($BK410&lt;&gt;Constants!$B$12,ISBLANK($C410)),"",MAX(AM410,AU410,IF($CH410,BC410,0)))</f>
        <v/>
      </c>
      <c r="DB410" s="117" t="str">
        <f aca="false">IF(ISNUMBER(DA410), RANK(DA410,DA$11:DA$510,1), "")</f>
        <v/>
      </c>
      <c r="DC410" s="117" t="str">
        <f aca="false">IF(OR($BK410&lt;&gt;Constants!$B$12,ISBLANK($C410)),"",MAX(BV410,CF410,CQ410))</f>
        <v/>
      </c>
      <c r="DD410" s="117" t="str">
        <f aca="false">IF(ISNUMBER(DC410),RANK(DC410,DC$11:DC$510),"")</f>
        <v/>
      </c>
      <c r="DE410" s="123" t="str">
        <f aca="false">IFERROR(IF(OR($BK410&lt;&gt;Constants!$B$12, ISBLANK($C410)),"",LARGE(CS410:CU410,2)), 0)</f>
        <v/>
      </c>
      <c r="DF410" s="118" t="str">
        <f aca="false">IF(ISNUMBER(DE410), RANK(DE410,DE$11:DE$510), "")</f>
        <v/>
      </c>
      <c r="DG410" s="117" t="str">
        <f aca="false">IF(ISBLANK($C410),"",IF(BK410=Constants!$B$12,RANK($CX410, $CX$11:$CX$510, 1)+
SUMPRODUCT(--($CX$11:$CX$510=$CX410),--($CZ410&gt;$CZ$11:$CZ$510))+
SUMPRODUCT(--($CX$11:$CX$510=$CX410),--($CZ410=$CZ$11:$CZ$510),--($DB410&gt;$DB$11:$DB$510))+
SUMPRODUCT(--($CX$11:$CX$510=$CX410),--($CZ410=$CZ$11:$CZ$510),--($DB410=$DB$11:$DB$510), --($DD410&gt;$DD$11:$DD$510))+
SUMPRODUCT(--($CX$11:$CX$510=$CX410),--($CZ410=$CZ$11:$CZ$510),--($DB410=$DB$11:$DB$510), --($DD410=$DD$11:$DD$510), --($DF410&gt;$DF$11:$DF$510))
,BK410)
)</f>
        <v/>
      </c>
      <c r="DH410" s="117" t="str">
        <f aca="false">IF(ISBLANK(C410),"",IF(BK410&lt;&gt;Constants!$B$12, BK410, CX410-DG410))</f>
        <v/>
      </c>
      <c r="DI410" s="118"/>
      <c r="DJ410" s="124"/>
      <c r="DK410" s="125" t="str">
        <f aca="false">IF(ISBLANK($C410),"",IF($BK410=Constants!$B$13,$BM410,""))</f>
        <v/>
      </c>
      <c r="DL410" s="124" t="str">
        <f aca="false">IF(ISBLANK($C410),"",IF($BK410&lt;&gt;Constants!$B$12,"",IF(COUNT($CS410:$CU410)=0,"",MATCH($CV410,$CS410:$CU410,0))))</f>
        <v/>
      </c>
      <c r="DM410" s="126" t="str">
        <f aca="false">IF(ISNUMBER($DL410),CHOOSE($DL410,$BR410,$CB410,$CM410),"")</f>
        <v/>
      </c>
      <c r="DN410" s="126" t="str">
        <f aca="false">IF(ISNUMBER($DL410),CHOOSE($DL410,$BT410,$CD410,$CO410),"")</f>
        <v/>
      </c>
      <c r="DO410" s="126" t="str">
        <f aca="false">IF(ISNUMBER($DL410),CHOOSE($DL410,$BV410,$CF410,$CQ410),"")</f>
        <v/>
      </c>
      <c r="DP410" s="127" t="str">
        <f aca="false">IF(ISBLANK(C410),"",IF(BK410&lt;&gt;Constants!$B$12, BK410 ,CW410))</f>
        <v/>
      </c>
      <c r="DQ410" s="128" t="str">
        <f aca="false">IF(ISBLANK($C410),"",IF($BK410&lt;&gt;Constants!$B$12,$BK410,$BL410))</f>
        <v/>
      </c>
      <c r="DR410" s="128" t="str">
        <f aca="false">IF(ISBLANK(C410),"",DH410)</f>
        <v/>
      </c>
      <c r="DS410" s="128" t="str">
        <f aca="false">IF(ISBLANK(C410),"",DG410)</f>
        <v/>
      </c>
      <c r="DT410" s="129" t="str">
        <f aca="false">IF(ISBLANK(C410),
  "",
IF(DS410=Constants!$B$9,COUNTA($C$11:$C510)+2,IF(DS410=Constants!$B$10,COUNTA($C$11:$C510)+1,IF(DS410=Constants!$B$11,COUNTA($C$11:$C510),DS410))))</f>
        <v/>
      </c>
      <c r="DU410" s="3"/>
      <c r="DV410" s="130" t="n">
        <f aca="false">IF(OR(ISNUMBER(DS410),DS410="DQ",DS410="P",DS410="NS"),
    1,
    0
)</f>
        <v>0</v>
      </c>
      <c r="DW410" s="130" t="n">
        <v>400</v>
      </c>
      <c r="DX410" s="130" t="str">
        <f aca="false">IF(ISBLANK($C410),"",IF(ISNUMBER(DT410),DT410+ROW($B410)/1000,""))</f>
        <v/>
      </c>
      <c r="DY410" s="130" t="str">
        <f aca="false">IF(ISNUMBER(DX410), RANK(DX410,DX$11:DX$510,1), "")</f>
        <v/>
      </c>
      <c r="DZ410" s="130" t="str">
        <f aca="false">IF(ISBLANK($C410),
    "",
    $B410
)</f>
        <v/>
      </c>
      <c r="EA410" s="130" t="str">
        <f aca="false">IF(ISBLANK($C410),
    "",
    $C410
)</f>
        <v/>
      </c>
      <c r="EB410" s="130" t="str">
        <f aca="false">IF(ISBLANK($C410),
    "",
    $D410
)</f>
        <v/>
      </c>
      <c r="EC410" s="130" t="str">
        <f aca="false">IF(ISBLANK($C410),"",$DQ410)</f>
        <v/>
      </c>
      <c r="ED410" s="131" t="str">
        <f aca="false">DP410</f>
        <v/>
      </c>
      <c r="EE410" s="130" t="str">
        <f aca="false">IF(ISBLANK($C410),
    "",
    DS410
)</f>
        <v/>
      </c>
      <c r="EF410" s="132" t="str">
        <f aca="false">IF(DW410&gt;DV$10,
    "",
    VLOOKUP(DW410,DY$11:EE908,7,FALSE())
)</f>
        <v/>
      </c>
      <c r="EG410" s="133" t="str">
        <f aca="false">IF(DW410&gt;DV$10,
    "",
    VLOOKUP(DW410,DY$11:EE908,2,FALSE())
)</f>
        <v/>
      </c>
      <c r="EH410" s="133" t="str">
        <f aca="false">IF(DW410&gt;DV$10,
    "",
    VLOOKUP(DW410,DY$11:EE908,3,FALSE())
)</f>
        <v/>
      </c>
      <c r="EI410" s="133" t="str">
        <f aca="false">IF(DW410&gt;DV$10,
    "",
    VLOOKUP(DW410,DY$11:EE908,4,FALSE())
)</f>
        <v/>
      </c>
      <c r="EJ410" s="134" t="str">
        <f aca="false">IF(DW410&gt;DV$10,
    "",
    VLOOKUP(DW410,DY$11:EE908,6,FALSE())
)</f>
        <v/>
      </c>
      <c r="EK410" s="59"/>
    </row>
    <row r="411" customFormat="false" ht="15.75" hidden="false" customHeight="false" outlineLevel="0" collapsed="false">
      <c r="A411" s="3"/>
      <c r="B411" s="153"/>
      <c r="C411" s="154"/>
      <c r="D411" s="135"/>
      <c r="E411" s="158"/>
      <c r="F411" s="137"/>
      <c r="G411" s="137"/>
      <c r="H411" s="138"/>
      <c r="I411" s="139"/>
      <c r="J411" s="140"/>
      <c r="K411" s="140"/>
      <c r="L411" s="140"/>
      <c r="M411" s="140"/>
      <c r="N411" s="141"/>
      <c r="O411" s="142"/>
      <c r="P411" s="137"/>
      <c r="Q411" s="138"/>
      <c r="R411" s="139"/>
      <c r="S411" s="140"/>
      <c r="T411" s="140"/>
      <c r="U411" s="140"/>
      <c r="V411" s="140"/>
      <c r="W411" s="141"/>
      <c r="X411" s="142"/>
      <c r="Y411" s="137"/>
      <c r="Z411" s="138"/>
      <c r="AA411" s="139"/>
      <c r="AB411" s="140"/>
      <c r="AC411" s="140"/>
      <c r="AD411" s="140"/>
      <c r="AE411" s="140"/>
      <c r="AF411" s="141"/>
      <c r="AG411" s="143"/>
      <c r="AH411" s="139"/>
      <c r="AI411" s="116"/>
      <c r="AJ411" s="116" t="str">
        <f aca="false">IF(ISBLANK($C411),
  "",
IF(E411=Constants!$B$7,
  TRUE(),
IF(E411=Constants!$B$8,
  FALSE(),
  TRUE()
)))</f>
        <v/>
      </c>
      <c r="AK411" s="117" t="str">
        <f aca="false">IF(ISBLANK($C411),"",IF(F411=Constants!$B$8,FALSE(),TRUE()))</f>
        <v/>
      </c>
      <c r="AL411" s="117" t="str">
        <f aca="false">IF(ISBLANK($C411),"",COUNTA($G411:$O411)&gt;0)</f>
        <v/>
      </c>
      <c r="AM411" s="117" t="str">
        <f aca="false">IF(OR(ISBLANK($C411),$AL411&lt;&gt;TRUE()),"",IF(ISBLANK(G411),Constants!$B$27,MAX(0,G411)))</f>
        <v/>
      </c>
      <c r="AN411" s="117" t="str">
        <f aca="false">IF(OR(ISBLANK($C411),$AL411&lt;&gt;TRUE()),"",IF(ISBLANK(H411),Constants!$B$28,MAX(0,H411)))</f>
        <v/>
      </c>
      <c r="AO411" s="117" t="str">
        <f aca="false">IF(OR(ISBLANK($C411),$AL411&lt;&gt;TRUE()),"",IF(J411=Constants!$B$7,TRUE(),IF(J411=Constants!$B$8,FALSE(),TRUE())))</f>
        <v/>
      </c>
      <c r="AP411" s="117" t="str">
        <f aca="false">IF(OR(ISBLANK($C411),$AL411&lt;&gt;TRUE()),"",IF(I411=Constants!$B$7,TRUE(),IF(I411=Constants!$B$8,FALSE(),TRUE())))</f>
        <v/>
      </c>
      <c r="AQ411" s="117" t="str">
        <f aca="false">IF(OR(ISBLANK($C411),$AL411&lt;&gt;TRUE()),"",IF(K411=Constants!$B$33,TRUE(),IF(K411=Constants!$B$34,FALSE(),IF(AND(ISNUMBER(O411),OR(ISBLANK(N411),N411=0)),TRUE(),IF(AND(ISBLANK(O411),ISNUMBER(N411),N411&lt;&gt;0),FALSE(),"")))))</f>
        <v/>
      </c>
      <c r="AR411" s="117" t="str">
        <f aca="false">IF(OR(ISBLANK($C411),$AL411&lt;&gt;TRUE()),"",IF(ISBLANK(L411),Constants!$B$35,MAX(0,MIN(Constants!$B$31,L411))))</f>
        <v/>
      </c>
      <c r="AS411" s="117" t="str">
        <f aca="false">IF(OR(ISBLANK($C411),$AL411&lt;&gt;TRUE()),"",IF(ISBLANK(M411),Constants!$B$35,MAX(0,MIN(Constants!$B$32,M411))))</f>
        <v/>
      </c>
      <c r="AT411" s="117" t="str">
        <f aca="false">IF(ISBLANK($C411),"",COUNTA($P411:$X411)&gt;0)</f>
        <v/>
      </c>
      <c r="AU411" s="117" t="str">
        <f aca="false">IF(OR(ISBLANK($C411),$AT411&lt;&gt;TRUE()),"",IF(ISBLANK(P411),Constants!$B$27,MAX(0,P411)))</f>
        <v/>
      </c>
      <c r="AV411" s="117" t="str">
        <f aca="false">IF(OR(ISBLANK($C411),$AT411&lt;&gt;TRUE()),"",IF(ISBLANK(Q411),Constants!$B$28,MAX(0,Q411)))</f>
        <v/>
      </c>
      <c r="AW411" s="117" t="str">
        <f aca="false">IF(OR(ISBLANK($C411),$AT411&lt;&gt;TRUE()),"",IF(S411=Constants!$B$7,TRUE(),IF(S411=Constants!$B$8,FALSE(),TRUE())))</f>
        <v/>
      </c>
      <c r="AX411" s="117" t="str">
        <f aca="false">IF(OR(ISBLANK($C411),$AT411&lt;&gt;TRUE()),"",IF(R411=Constants!$B$7,TRUE(),IF(R411=Constants!$B$8,FALSE(),TRUE())))</f>
        <v/>
      </c>
      <c r="AY411" s="117" t="str">
        <f aca="false">IF(OR(ISBLANK($C411),$AT411&lt;&gt;TRUE()),"",IF(T411=Constants!$B$33,TRUE(),IF(T411=Constants!$B$34,FALSE(),IF(AND(ISNUMBER(X411),OR(ISBLANK(W411),W411=0)),TRUE(),IF(AND(ISBLANK(X411),ISNUMBER(W411),W411&lt;&gt;0),FALSE(),"")))))</f>
        <v/>
      </c>
      <c r="AZ411" s="117" t="str">
        <f aca="false">IF(OR(ISBLANK($C411),$AT411&lt;&gt;TRUE()),"",IF(ISBLANK(U411),Constants!$B$35,MAX(0,MIN(Constants!$B$31,U411))))</f>
        <v/>
      </c>
      <c r="BA411" s="117" t="str">
        <f aca="false">IF(OR(ISBLANK($C411),$AT411&lt;&gt;TRUE()),"",IF(ISBLANK(V411),Constants!$B$35,MAX(0,MIN(Constants!$B$32,V411))))</f>
        <v/>
      </c>
      <c r="BB411" s="117" t="str">
        <f aca="false">IF(ISBLANK($C411),"",COUNTA($Y411:$AG411)&gt;0)</f>
        <v/>
      </c>
      <c r="BC411" s="117" t="str">
        <f aca="false">IF(OR(ISBLANK($C411),$BB411&lt;&gt;TRUE()),"",IF(ISBLANK(Y411),Constants!$B$27,MAX(0,Y411)))</f>
        <v/>
      </c>
      <c r="BD411" s="117" t="str">
        <f aca="false">IF(OR(ISBLANK($C411),$BB411&lt;&gt;TRUE()),"",IF(ISBLANK(Z411),Constants!$B$28,MAX(0,Z411)))</f>
        <v/>
      </c>
      <c r="BE411" s="117" t="str">
        <f aca="false">IF(OR(ISBLANK($C411),$BB411&lt;&gt;TRUE()),"",IF(AB411=Constants!$B$7,TRUE(),IF(AB411=Constants!$B$8,FALSE(),TRUE())))</f>
        <v/>
      </c>
      <c r="BF411" s="117" t="str">
        <f aca="false">IF(OR(ISBLANK($C411),$BB411&lt;&gt;TRUE()),"",IF(AA411=Constants!$B$7,TRUE(),IF(AA411=Constants!$B$8,FALSE(),TRUE())))</f>
        <v/>
      </c>
      <c r="BG411" s="117" t="str">
        <f aca="false">IF(OR(ISBLANK($C411),$BB411&lt;&gt;TRUE()),"",IF(AC411=Constants!$B$33,TRUE(),IF(AC411=Constants!$B$34,FALSE(),IF(AND(ISNUMBER(AG411),OR(ISBLANK(AF411),AF411=0)),TRUE(),IF(AND(ISBLANK(AG411),ISNUMBER(AF411),AF411&lt;&gt;0),FALSE(),"")))))</f>
        <v/>
      </c>
      <c r="BH411" s="117" t="str">
        <f aca="false">IF(OR(ISBLANK($C411),$BB411&lt;&gt;TRUE()),"",IF(ISBLANK(AD411),Constants!$B$35,MAX(0,MIN(Constants!$B$31,AD411))))</f>
        <v/>
      </c>
      <c r="BI411" s="117" t="str">
        <f aca="false">IF(OR(ISBLANK($C411),$BB411&lt;&gt;TRUE()),"",IF(ISBLANK(AE411),Constants!$B$35,MAX(0,MIN(Constants!$B$32,AE411))))</f>
        <v/>
      </c>
      <c r="BJ411" s="118" t="str">
        <f aca="false">IF(ISBLANK($C411),
  "",
IF(AH411=Constants!$B$7,
  TRUE(),
IF(AH411=Constants!$B$8,
  FALSE(),
  FALSE()
)))</f>
        <v/>
      </c>
      <c r="BK411" s="117" t="str">
        <f aca="false">IF(ISBLANK($C411),"",IF($BJ411,Constants!$B$9,IF(COUNTA($E411:$AH411)=0,Constants!$B$10,IF(NOT($AK411),Constants!$B$11,IF(AND(NOT(ISNUMBER($BM411)),COUNTA($O411,$X411,$AG411)&gt;0),Constants!$B$13,Constants!$B$12)))))</f>
        <v/>
      </c>
      <c r="BL411" s="117" t="str">
        <f aca="false">IF(ISBLANK($C411),"",IF($BK411&lt;&gt;Constants!$B$12,$BK411,Constants!$B$4))</f>
        <v/>
      </c>
      <c r="BM411" s="116" t="str">
        <f aca="false">IF(OR(ISBLANK($D$8), NOT(ISNUMBER($D$8))), Constants!$B$17,$D$8)</f>
        <v>ERROR: Set Target Time in cell D8</v>
      </c>
      <c r="BN411" s="119" t="str">
        <f aca="false">IF(OR($BK411&lt;&gt;Constants!$B$12,$AL411&lt;&gt;TRUE()),"",IF(NOT($AO411),TRUE(),IF($AQ411="","",$AQ411)))</f>
        <v/>
      </c>
      <c r="BO411" s="120" t="n">
        <f aca="false">IF(BN411="",FALSE(),IF(NOT($AO411),TRUE(),IF($AQ411,ISNUMBER(O411),ISNUMBER(N411))))</f>
        <v>0</v>
      </c>
      <c r="BP411" s="121" t="str">
        <f aca="false">IF(BO411,IF($AJ411,1,Constants!$B$22)*POWER(Constants!$B$23,MAX($AM411,0))*POWER(Constants!$B$24,MAX($AN411,0)),"")</f>
        <v/>
      </c>
      <c r="BQ411" s="117" t="str">
        <f aca="false">IF(OR($BK411&lt;&gt;Constants!$B$12,NOT($BO411)),"",IF(NOT($AO411),0,Constants!$B$19*IF($AQ411,1,MAX(0,MIN(1,(Constants!$B$20-N411)/Constants!$B$20)))))</f>
        <v/>
      </c>
      <c r="BR411" s="117" t="str">
        <f aca="false">IF(BQ411="","",BQ411*IF($AP411,1,Constants!$B$25)*BP411)</f>
        <v/>
      </c>
      <c r="BS411" s="117" t="str">
        <f aca="false">IF(OR($BK411&lt;&gt;Constants!$B$12,NOT($BO411)),"",IF(NOT($AO411),0,IF(NOT($AQ411),0,MAX(0,Constants!$B$21*(1-ABS(O411-$BM411)/$BM411)))))</f>
        <v/>
      </c>
      <c r="BT411" s="117" t="str">
        <f aca="false">IF(BS411="","",BS411*BP411)</f>
        <v/>
      </c>
      <c r="BU411" s="117" t="str">
        <f aca="false">IF(OR($BK411&lt;&gt;Constants!$B$12,NOT($BO411)),"",IF(OR(NOT($AO411),NOT($AP411)),0,MIN(Constants!$B$18,(Constants!$B$29*$AR411+Constants!$B$30*$AS411)*IF($AQ411,1,MAX(0,MIN(1,(Constants!$B$20-N411)/Constants!$B$20))))))</f>
        <v/>
      </c>
      <c r="BV411" s="117" t="str">
        <f aca="false">IF(BU411="","",BU411*BP411)</f>
        <v/>
      </c>
      <c r="BW411" s="122" t="str">
        <f aca="false">IF(OR($BK411&lt;&gt;Constants!$B$12,NOT($BO411)),"",BR411+BT411+BV411)</f>
        <v/>
      </c>
      <c r="BX411" s="119" t="str">
        <f aca="false">IF(OR($BK411&lt;&gt;Constants!$B$12,$AT411&lt;&gt;TRUE()),"",IF(NOT($AW411),TRUE(),IF($AY411="","",$AY411)))</f>
        <v/>
      </c>
      <c r="BY411" s="120" t="n">
        <f aca="false">IF(BX411="",FALSE(),IF(NOT($AW411),TRUE(),IF($AY411,ISNUMBER(X411),ISNUMBER(W411))))</f>
        <v>0</v>
      </c>
      <c r="BZ411" s="121" t="str">
        <f aca="false">IF(BY411,IF($AJ411,1,Constants!$B$22)*POWER(Constants!$B$23,MAX($AU411,0))*POWER(Constants!$B$24,MAX($AV411,0)),"")</f>
        <v/>
      </c>
      <c r="CA411" s="117" t="str">
        <f aca="false">IF(OR($BK411&lt;&gt;Constants!$B$12,NOT($BY411)),"",IF(NOT($AW411),0,Constants!$B$19*IF($AY411,1,MAX(0,MIN(1,(Constants!$B$20-W411)/Constants!$B$20)))))</f>
        <v/>
      </c>
      <c r="CB411" s="117" t="str">
        <f aca="false">IF(CA411="","",CA411*IF($AX411,1,Constants!$B$25)*BZ411)</f>
        <v/>
      </c>
      <c r="CC411" s="117" t="str">
        <f aca="false">IF(OR($BK411&lt;&gt;Constants!$B$12,NOT($BY411)),"",IF(NOT($AW411),0,IF(NOT($AY411),0,MAX(0,Constants!$B$21*(1-ABS(X411-$BM411)/$BM411)))))</f>
        <v/>
      </c>
      <c r="CD411" s="117" t="str">
        <f aca="false">IF(CC411="","",CC411*BZ411)</f>
        <v/>
      </c>
      <c r="CE411" s="117" t="str">
        <f aca="false">IF(OR($BK411&lt;&gt;Constants!$B$12,NOT($BY411)),"",IF(OR(NOT($AW411),NOT($AX411)),0,MIN(Constants!$B$18,(Constants!$B$29*$AZ411+Constants!$B$30*$BA411)*IF($AY411,1,MAX(0,MIN(1,(Constants!$B$20-W411)/Constants!$B$20))))))</f>
        <v/>
      </c>
      <c r="CF411" s="117" t="str">
        <f aca="false">IF(CE411="","",CE411*BZ411)</f>
        <v/>
      </c>
      <c r="CG411" s="122" t="str">
        <f aca="false">IF(OR($BK411&lt;&gt;Constants!$B$12,NOT($BY411)),"",CB411+CD411+CF411)</f>
        <v/>
      </c>
      <c r="CH411" s="119" t="n">
        <f aca="false">IF(OR(BN411="",BX411=""),TRUE(),BN411&lt;&gt;BX411)</f>
        <v>1</v>
      </c>
      <c r="CI411" s="117" t="str">
        <f aca="false">IF(OR($BK411&lt;&gt;Constants!$B$12,$BB411&lt;&gt;TRUE(),NOT($CH411)),"",IF(NOT($BE411),TRUE(),IF($BG411="","",$BG411)))</f>
        <v/>
      </c>
      <c r="CJ411" s="120" t="n">
        <f aca="false">IF(CI411="",FALSE(),IF(NOT($BE411),TRUE(),IF($BG411,ISNUMBER(AG411),ISNUMBER(AF411))))</f>
        <v>0</v>
      </c>
      <c r="CK411" s="121" t="str">
        <f aca="false">IF(CJ411,IF($AJ411,1,Constants!$B$22)*POWER(Constants!$B$23,MAX($BC411,0))*POWER(Constants!$B$24,MAX($BD411,0)),"")</f>
        <v/>
      </c>
      <c r="CL411" s="117" t="str">
        <f aca="false">IF(OR($BK411&lt;&gt;Constants!$B$12,NOT($CJ411)),"",IF(NOT($BE411),0,Constants!$B$19*IF($BG411,1,MAX(0,MIN(1,(Constants!$B$20-AF411)/Constants!$B$20)))))</f>
        <v/>
      </c>
      <c r="CM411" s="117" t="str">
        <f aca="false">IF(CL411="","",CL411*IF($BF411,1,Constants!$B$25)*CK411)</f>
        <v/>
      </c>
      <c r="CN411" s="117" t="str">
        <f aca="false">IF(OR($BK411&lt;&gt;Constants!$B$12,NOT($CJ411)),"",IF(NOT($BE411),0,IF(NOT($BG411),0,MAX(0,Constants!$B$21*(1-ABS(AG411-$BM411)/$BM411)))))</f>
        <v/>
      </c>
      <c r="CO411" s="117" t="str">
        <f aca="false">IF(CN411="","",CN411*CK411)</f>
        <v/>
      </c>
      <c r="CP411" s="117" t="str">
        <f aca="false">IF(OR($BK411&lt;&gt;Constants!$B$12,NOT($CJ411)),"",IF(OR(NOT($BE411),NOT($BF411)),0,MIN(Constants!$B$18,(Constants!$B$29*$BH411+Constants!$B$30*$BI411)*IF($BG411,1,MAX(0,MIN(1,(Constants!$B$20-AF411)/Constants!$B$20))))))</f>
        <v/>
      </c>
      <c r="CQ411" s="117" t="str">
        <f aca="false">IF(CP411="","",CP411*CK411)</f>
        <v/>
      </c>
      <c r="CR411" s="122" t="str">
        <f aca="false">IF(OR($BK411&lt;&gt;Constants!$B$12,NOT($CJ411)),"",CM411+CO411+CQ411)</f>
        <v/>
      </c>
      <c r="CS411" s="116" t="str">
        <f aca="false">IF(OR($BK411&lt;&gt;Constants!$B$12,ISBLANK($C411)),"",BW411)</f>
        <v/>
      </c>
      <c r="CT411" s="117" t="str">
        <f aca="false">IF(OR($BK411&lt;&gt;Constants!$B$12,ISBLANK($C411)),"",CG411)</f>
        <v/>
      </c>
      <c r="CU411" s="118" t="str">
        <f aca="false">IF(OR($BK411&lt;&gt;Constants!$B$12,ISBLANK($C411)),"",CR411)</f>
        <v/>
      </c>
      <c r="CV411" s="117" t="str">
        <f aca="false">IF(OR($BK411&lt;&gt;Constants!$B$12,ISBLANK($C411)),"",IF(COUNT(CS411:CU411)=0,0,MAX(CS411:CU411)))</f>
        <v/>
      </c>
      <c r="CW411" s="117" t="str">
        <f aca="false">IF($BK411&lt;&gt;Constants!$B$12,"",CV411)</f>
        <v/>
      </c>
      <c r="CX411" s="117" t="str">
        <f aca="false">IF(ISNUMBER(CW411), RANK(CW411,$CW$11:$CW$510), "")</f>
        <v/>
      </c>
      <c r="CY411" s="116" t="str">
        <f aca="false">IF(OR($BK411&lt;&gt;Constants!$B$12,ISBLANK($C411)),"",MAX(BT411,CD411,CO411))</f>
        <v/>
      </c>
      <c r="CZ411" s="117" t="str">
        <f aca="false">IF(ISNUMBER(CY411), RANK(CY411,CY$11:CY$510), "")</f>
        <v/>
      </c>
      <c r="DA411" s="117" t="str">
        <f aca="false">IF(OR($BK411&lt;&gt;Constants!$B$12,ISBLANK($C411)),"",MAX(AM411,AU411,IF($CH411,BC411,0)))</f>
        <v/>
      </c>
      <c r="DB411" s="117" t="str">
        <f aca="false">IF(ISNUMBER(DA411), RANK(DA411,DA$11:DA$510,1), "")</f>
        <v/>
      </c>
      <c r="DC411" s="117" t="str">
        <f aca="false">IF(OR($BK411&lt;&gt;Constants!$B$12,ISBLANK($C411)),"",MAX(BV411,CF411,CQ411))</f>
        <v/>
      </c>
      <c r="DD411" s="117" t="str">
        <f aca="false">IF(ISNUMBER(DC411),RANK(DC411,DC$11:DC$510),"")</f>
        <v/>
      </c>
      <c r="DE411" s="123" t="str">
        <f aca="false">IFERROR(IF(OR($BK411&lt;&gt;Constants!$B$12, ISBLANK($C411)),"",LARGE(CS411:CU411,2)), 0)</f>
        <v/>
      </c>
      <c r="DF411" s="118" t="str">
        <f aca="false">IF(ISNUMBER(DE411), RANK(DE411,DE$11:DE$510), "")</f>
        <v/>
      </c>
      <c r="DG411" s="117" t="str">
        <f aca="false">IF(ISBLANK($C411),"",IF(BK411=Constants!$B$12,RANK($CX411, $CX$11:$CX$510, 1)+
SUMPRODUCT(--($CX$11:$CX$510=$CX411),--($CZ411&gt;$CZ$11:$CZ$510))+
SUMPRODUCT(--($CX$11:$CX$510=$CX411),--($CZ411=$CZ$11:$CZ$510),--($DB411&gt;$DB$11:$DB$510))+
SUMPRODUCT(--($CX$11:$CX$510=$CX411),--($CZ411=$CZ$11:$CZ$510),--($DB411=$DB$11:$DB$510), --($DD411&gt;$DD$11:$DD$510))+
SUMPRODUCT(--($CX$11:$CX$510=$CX411),--($CZ411=$CZ$11:$CZ$510),--($DB411=$DB$11:$DB$510), --($DD411=$DD$11:$DD$510), --($DF411&gt;$DF$11:$DF$510))
,BK411)
)</f>
        <v/>
      </c>
      <c r="DH411" s="117" t="str">
        <f aca="false">IF(ISBLANK(C411),"",IF(BK411&lt;&gt;Constants!$B$12, BK411, CX411-DG411))</f>
        <v/>
      </c>
      <c r="DI411" s="118"/>
      <c r="DJ411" s="124"/>
      <c r="DK411" s="125" t="str">
        <f aca="false">IF(ISBLANK($C411),"",IF($BK411=Constants!$B$13,$BM411,""))</f>
        <v/>
      </c>
      <c r="DL411" s="124" t="str">
        <f aca="false">IF(ISBLANK($C411),"",IF($BK411&lt;&gt;Constants!$B$12,"",IF(COUNT($CS411:$CU411)=0,"",MATCH($CV411,$CS411:$CU411,0))))</f>
        <v/>
      </c>
      <c r="DM411" s="126" t="str">
        <f aca="false">IF(ISNUMBER($DL411),CHOOSE($DL411,$BR411,$CB411,$CM411),"")</f>
        <v/>
      </c>
      <c r="DN411" s="126" t="str">
        <f aca="false">IF(ISNUMBER($DL411),CHOOSE($DL411,$BT411,$CD411,$CO411),"")</f>
        <v/>
      </c>
      <c r="DO411" s="126" t="str">
        <f aca="false">IF(ISNUMBER($DL411),CHOOSE($DL411,$BV411,$CF411,$CQ411),"")</f>
        <v/>
      </c>
      <c r="DP411" s="127" t="str">
        <f aca="false">IF(ISBLANK(C411),"",IF(BK411&lt;&gt;Constants!$B$12, BK411 ,CW411))</f>
        <v/>
      </c>
      <c r="DQ411" s="128" t="str">
        <f aca="false">IF(ISBLANK($C411),"",IF($BK411&lt;&gt;Constants!$B$12,$BK411,$BL411))</f>
        <v/>
      </c>
      <c r="DR411" s="128" t="str">
        <f aca="false">IF(ISBLANK(C411),"",DH411)</f>
        <v/>
      </c>
      <c r="DS411" s="128" t="str">
        <f aca="false">IF(ISBLANK(C411),"",DG411)</f>
        <v/>
      </c>
      <c r="DT411" s="129" t="str">
        <f aca="false">IF(ISBLANK(C411),
  "",
IF(DS411=Constants!$B$9,COUNTA($C$11:$C510)+2,IF(DS411=Constants!$B$10,COUNTA($C$11:$C510)+1,IF(DS411=Constants!$B$11,COUNTA($C$11:$C510),DS411))))</f>
        <v/>
      </c>
      <c r="DU411" s="3"/>
      <c r="DV411" s="130" t="n">
        <f aca="false">IF(OR(ISNUMBER(DS411),DS411="DQ",DS411="P",DS411="NS"),
    1,
    0
)</f>
        <v>0</v>
      </c>
      <c r="DW411" s="130" t="n">
        <v>401</v>
      </c>
      <c r="DX411" s="130" t="str">
        <f aca="false">IF(ISBLANK($C411),"",IF(ISNUMBER(DT411),DT411+ROW($B411)/1000,""))</f>
        <v/>
      </c>
      <c r="DY411" s="130" t="str">
        <f aca="false">IF(ISNUMBER(DX411), RANK(DX411,DX$11:DX$510,1), "")</f>
        <v/>
      </c>
      <c r="DZ411" s="130" t="str">
        <f aca="false">IF(ISBLANK($C411),
    "",
    $B411
)</f>
        <v/>
      </c>
      <c r="EA411" s="130" t="str">
        <f aca="false">IF(ISBLANK($C411),
    "",
    $C411
)</f>
        <v/>
      </c>
      <c r="EB411" s="130" t="str">
        <f aca="false">IF(ISBLANK($C411),
    "",
    $D411
)</f>
        <v/>
      </c>
      <c r="EC411" s="130" t="str">
        <f aca="false">IF(ISBLANK($C411),"",$DQ411)</f>
        <v/>
      </c>
      <c r="ED411" s="131" t="str">
        <f aca="false">DP411</f>
        <v/>
      </c>
      <c r="EE411" s="130" t="str">
        <f aca="false">IF(ISBLANK($C411),
    "",
    DS411
)</f>
        <v/>
      </c>
      <c r="EF411" s="132" t="str">
        <f aca="false">IF(DW411&gt;DV$10,
    "",
    VLOOKUP(DW411,DY$11:EE909,7,FALSE())
)</f>
        <v/>
      </c>
      <c r="EG411" s="133" t="str">
        <f aca="false">IF(DW411&gt;DV$10,
    "",
    VLOOKUP(DW411,DY$11:EE909,2,FALSE())
)</f>
        <v/>
      </c>
      <c r="EH411" s="133" t="str">
        <f aca="false">IF(DW411&gt;DV$10,
    "",
    VLOOKUP(DW411,DY$11:EE909,3,FALSE())
)</f>
        <v/>
      </c>
      <c r="EI411" s="133" t="str">
        <f aca="false">IF(DW411&gt;DV$10,
    "",
    VLOOKUP(DW411,DY$11:EE909,4,FALSE())
)</f>
        <v/>
      </c>
      <c r="EJ411" s="134" t="str">
        <f aca="false">IF(DW411&gt;DV$10,
    "",
    VLOOKUP(DW411,DY$11:EE909,6,FALSE())
)</f>
        <v/>
      </c>
      <c r="EK411" s="59"/>
    </row>
    <row r="412" customFormat="false" ht="15.75" hidden="false" customHeight="false" outlineLevel="0" collapsed="false">
      <c r="A412" s="3"/>
      <c r="B412" s="153"/>
      <c r="C412" s="154"/>
      <c r="D412" s="135"/>
      <c r="E412" s="158"/>
      <c r="F412" s="137"/>
      <c r="G412" s="137"/>
      <c r="H412" s="138"/>
      <c r="I412" s="139"/>
      <c r="J412" s="140"/>
      <c r="K412" s="140"/>
      <c r="L412" s="140"/>
      <c r="M412" s="140"/>
      <c r="N412" s="141"/>
      <c r="O412" s="142"/>
      <c r="P412" s="137"/>
      <c r="Q412" s="138"/>
      <c r="R412" s="139"/>
      <c r="S412" s="140"/>
      <c r="T412" s="140"/>
      <c r="U412" s="140"/>
      <c r="V412" s="140"/>
      <c r="W412" s="141"/>
      <c r="X412" s="142"/>
      <c r="Y412" s="137"/>
      <c r="Z412" s="138"/>
      <c r="AA412" s="139"/>
      <c r="AB412" s="140"/>
      <c r="AC412" s="140"/>
      <c r="AD412" s="140"/>
      <c r="AE412" s="140"/>
      <c r="AF412" s="141"/>
      <c r="AG412" s="143"/>
      <c r="AH412" s="139"/>
      <c r="AI412" s="116"/>
      <c r="AJ412" s="116" t="str">
        <f aca="false">IF(ISBLANK($C412),
  "",
IF(E412=Constants!$B$7,
  TRUE(),
IF(E412=Constants!$B$8,
  FALSE(),
  TRUE()
)))</f>
        <v/>
      </c>
      <c r="AK412" s="117" t="str">
        <f aca="false">IF(ISBLANK($C412),"",IF(F412=Constants!$B$8,FALSE(),TRUE()))</f>
        <v/>
      </c>
      <c r="AL412" s="117" t="str">
        <f aca="false">IF(ISBLANK($C412),"",COUNTA($G412:$O412)&gt;0)</f>
        <v/>
      </c>
      <c r="AM412" s="117" t="str">
        <f aca="false">IF(OR(ISBLANK($C412),$AL412&lt;&gt;TRUE()),"",IF(ISBLANK(G412),Constants!$B$27,MAX(0,G412)))</f>
        <v/>
      </c>
      <c r="AN412" s="117" t="str">
        <f aca="false">IF(OR(ISBLANK($C412),$AL412&lt;&gt;TRUE()),"",IF(ISBLANK(H412),Constants!$B$28,MAX(0,H412)))</f>
        <v/>
      </c>
      <c r="AO412" s="117" t="str">
        <f aca="false">IF(OR(ISBLANK($C412),$AL412&lt;&gt;TRUE()),"",IF(J412=Constants!$B$7,TRUE(),IF(J412=Constants!$B$8,FALSE(),TRUE())))</f>
        <v/>
      </c>
      <c r="AP412" s="117" t="str">
        <f aca="false">IF(OR(ISBLANK($C412),$AL412&lt;&gt;TRUE()),"",IF(I412=Constants!$B$7,TRUE(),IF(I412=Constants!$B$8,FALSE(),TRUE())))</f>
        <v/>
      </c>
      <c r="AQ412" s="117" t="str">
        <f aca="false">IF(OR(ISBLANK($C412),$AL412&lt;&gt;TRUE()),"",IF(K412=Constants!$B$33,TRUE(),IF(K412=Constants!$B$34,FALSE(),IF(AND(ISNUMBER(O412),OR(ISBLANK(N412),N412=0)),TRUE(),IF(AND(ISBLANK(O412),ISNUMBER(N412),N412&lt;&gt;0),FALSE(),"")))))</f>
        <v/>
      </c>
      <c r="AR412" s="117" t="str">
        <f aca="false">IF(OR(ISBLANK($C412),$AL412&lt;&gt;TRUE()),"",IF(ISBLANK(L412),Constants!$B$35,MAX(0,MIN(Constants!$B$31,L412))))</f>
        <v/>
      </c>
      <c r="AS412" s="117" t="str">
        <f aca="false">IF(OR(ISBLANK($C412),$AL412&lt;&gt;TRUE()),"",IF(ISBLANK(M412),Constants!$B$35,MAX(0,MIN(Constants!$B$32,M412))))</f>
        <v/>
      </c>
      <c r="AT412" s="117" t="str">
        <f aca="false">IF(ISBLANK($C412),"",COUNTA($P412:$X412)&gt;0)</f>
        <v/>
      </c>
      <c r="AU412" s="117" t="str">
        <f aca="false">IF(OR(ISBLANK($C412),$AT412&lt;&gt;TRUE()),"",IF(ISBLANK(P412),Constants!$B$27,MAX(0,P412)))</f>
        <v/>
      </c>
      <c r="AV412" s="117" t="str">
        <f aca="false">IF(OR(ISBLANK($C412),$AT412&lt;&gt;TRUE()),"",IF(ISBLANK(Q412),Constants!$B$28,MAX(0,Q412)))</f>
        <v/>
      </c>
      <c r="AW412" s="117" t="str">
        <f aca="false">IF(OR(ISBLANK($C412),$AT412&lt;&gt;TRUE()),"",IF(S412=Constants!$B$7,TRUE(),IF(S412=Constants!$B$8,FALSE(),TRUE())))</f>
        <v/>
      </c>
      <c r="AX412" s="117" t="str">
        <f aca="false">IF(OR(ISBLANK($C412),$AT412&lt;&gt;TRUE()),"",IF(R412=Constants!$B$7,TRUE(),IF(R412=Constants!$B$8,FALSE(),TRUE())))</f>
        <v/>
      </c>
      <c r="AY412" s="117" t="str">
        <f aca="false">IF(OR(ISBLANK($C412),$AT412&lt;&gt;TRUE()),"",IF(T412=Constants!$B$33,TRUE(),IF(T412=Constants!$B$34,FALSE(),IF(AND(ISNUMBER(X412),OR(ISBLANK(W412),W412=0)),TRUE(),IF(AND(ISBLANK(X412),ISNUMBER(W412),W412&lt;&gt;0),FALSE(),"")))))</f>
        <v/>
      </c>
      <c r="AZ412" s="117" t="str">
        <f aca="false">IF(OR(ISBLANK($C412),$AT412&lt;&gt;TRUE()),"",IF(ISBLANK(U412),Constants!$B$35,MAX(0,MIN(Constants!$B$31,U412))))</f>
        <v/>
      </c>
      <c r="BA412" s="117" t="str">
        <f aca="false">IF(OR(ISBLANK($C412),$AT412&lt;&gt;TRUE()),"",IF(ISBLANK(V412),Constants!$B$35,MAX(0,MIN(Constants!$B$32,V412))))</f>
        <v/>
      </c>
      <c r="BB412" s="117" t="str">
        <f aca="false">IF(ISBLANK($C412),"",COUNTA($Y412:$AG412)&gt;0)</f>
        <v/>
      </c>
      <c r="BC412" s="117" t="str">
        <f aca="false">IF(OR(ISBLANK($C412),$BB412&lt;&gt;TRUE()),"",IF(ISBLANK(Y412),Constants!$B$27,MAX(0,Y412)))</f>
        <v/>
      </c>
      <c r="BD412" s="117" t="str">
        <f aca="false">IF(OR(ISBLANK($C412),$BB412&lt;&gt;TRUE()),"",IF(ISBLANK(Z412),Constants!$B$28,MAX(0,Z412)))</f>
        <v/>
      </c>
      <c r="BE412" s="117" t="str">
        <f aca="false">IF(OR(ISBLANK($C412),$BB412&lt;&gt;TRUE()),"",IF(AB412=Constants!$B$7,TRUE(),IF(AB412=Constants!$B$8,FALSE(),TRUE())))</f>
        <v/>
      </c>
      <c r="BF412" s="117" t="str">
        <f aca="false">IF(OR(ISBLANK($C412),$BB412&lt;&gt;TRUE()),"",IF(AA412=Constants!$B$7,TRUE(),IF(AA412=Constants!$B$8,FALSE(),TRUE())))</f>
        <v/>
      </c>
      <c r="BG412" s="117" t="str">
        <f aca="false">IF(OR(ISBLANK($C412),$BB412&lt;&gt;TRUE()),"",IF(AC412=Constants!$B$33,TRUE(),IF(AC412=Constants!$B$34,FALSE(),IF(AND(ISNUMBER(AG412),OR(ISBLANK(AF412),AF412=0)),TRUE(),IF(AND(ISBLANK(AG412),ISNUMBER(AF412),AF412&lt;&gt;0),FALSE(),"")))))</f>
        <v/>
      </c>
      <c r="BH412" s="117" t="str">
        <f aca="false">IF(OR(ISBLANK($C412),$BB412&lt;&gt;TRUE()),"",IF(ISBLANK(AD412),Constants!$B$35,MAX(0,MIN(Constants!$B$31,AD412))))</f>
        <v/>
      </c>
      <c r="BI412" s="117" t="str">
        <f aca="false">IF(OR(ISBLANK($C412),$BB412&lt;&gt;TRUE()),"",IF(ISBLANK(AE412),Constants!$B$35,MAX(0,MIN(Constants!$B$32,AE412))))</f>
        <v/>
      </c>
      <c r="BJ412" s="118" t="str">
        <f aca="false">IF(ISBLANK($C412),
  "",
IF(AH412=Constants!$B$7,
  TRUE(),
IF(AH412=Constants!$B$8,
  FALSE(),
  FALSE()
)))</f>
        <v/>
      </c>
      <c r="BK412" s="117" t="str">
        <f aca="false">IF(ISBLANK($C412),"",IF($BJ412,Constants!$B$9,IF(COUNTA($E412:$AH412)=0,Constants!$B$10,IF(NOT($AK412),Constants!$B$11,IF(AND(NOT(ISNUMBER($BM412)),COUNTA($O412,$X412,$AG412)&gt;0),Constants!$B$13,Constants!$B$12)))))</f>
        <v/>
      </c>
      <c r="BL412" s="117" t="str">
        <f aca="false">IF(ISBLANK($C412),"",IF($BK412&lt;&gt;Constants!$B$12,$BK412,Constants!$B$4))</f>
        <v/>
      </c>
      <c r="BM412" s="116" t="str">
        <f aca="false">IF(OR(ISBLANK($D$8), NOT(ISNUMBER($D$8))), Constants!$B$17,$D$8)</f>
        <v>ERROR: Set Target Time in cell D8</v>
      </c>
      <c r="BN412" s="119" t="str">
        <f aca="false">IF(OR($BK412&lt;&gt;Constants!$B$12,$AL412&lt;&gt;TRUE()),"",IF(NOT($AO412),TRUE(),IF($AQ412="","",$AQ412)))</f>
        <v/>
      </c>
      <c r="BO412" s="120" t="n">
        <f aca="false">IF(BN412="",FALSE(),IF(NOT($AO412),TRUE(),IF($AQ412,ISNUMBER(O412),ISNUMBER(N412))))</f>
        <v>0</v>
      </c>
      <c r="BP412" s="121" t="str">
        <f aca="false">IF(BO412,IF($AJ412,1,Constants!$B$22)*POWER(Constants!$B$23,MAX($AM412,0))*POWER(Constants!$B$24,MAX($AN412,0)),"")</f>
        <v/>
      </c>
      <c r="BQ412" s="117" t="str">
        <f aca="false">IF(OR($BK412&lt;&gt;Constants!$B$12,NOT($BO412)),"",IF(NOT($AO412),0,Constants!$B$19*IF($AQ412,1,MAX(0,MIN(1,(Constants!$B$20-N412)/Constants!$B$20)))))</f>
        <v/>
      </c>
      <c r="BR412" s="117" t="str">
        <f aca="false">IF(BQ412="","",BQ412*IF($AP412,1,Constants!$B$25)*BP412)</f>
        <v/>
      </c>
      <c r="BS412" s="117" t="str">
        <f aca="false">IF(OR($BK412&lt;&gt;Constants!$B$12,NOT($BO412)),"",IF(NOT($AO412),0,IF(NOT($AQ412),0,MAX(0,Constants!$B$21*(1-ABS(O412-$BM412)/$BM412)))))</f>
        <v/>
      </c>
      <c r="BT412" s="117" t="str">
        <f aca="false">IF(BS412="","",BS412*BP412)</f>
        <v/>
      </c>
      <c r="BU412" s="117" t="str">
        <f aca="false">IF(OR($BK412&lt;&gt;Constants!$B$12,NOT($BO412)),"",IF(OR(NOT($AO412),NOT($AP412)),0,MIN(Constants!$B$18,(Constants!$B$29*$AR412+Constants!$B$30*$AS412)*IF($AQ412,1,MAX(0,MIN(1,(Constants!$B$20-N412)/Constants!$B$20))))))</f>
        <v/>
      </c>
      <c r="BV412" s="117" t="str">
        <f aca="false">IF(BU412="","",BU412*BP412)</f>
        <v/>
      </c>
      <c r="BW412" s="122" t="str">
        <f aca="false">IF(OR($BK412&lt;&gt;Constants!$B$12,NOT($BO412)),"",BR412+BT412+BV412)</f>
        <v/>
      </c>
      <c r="BX412" s="119" t="str">
        <f aca="false">IF(OR($BK412&lt;&gt;Constants!$B$12,$AT412&lt;&gt;TRUE()),"",IF(NOT($AW412),TRUE(),IF($AY412="","",$AY412)))</f>
        <v/>
      </c>
      <c r="BY412" s="120" t="n">
        <f aca="false">IF(BX412="",FALSE(),IF(NOT($AW412),TRUE(),IF($AY412,ISNUMBER(X412),ISNUMBER(W412))))</f>
        <v>0</v>
      </c>
      <c r="BZ412" s="121" t="str">
        <f aca="false">IF(BY412,IF($AJ412,1,Constants!$B$22)*POWER(Constants!$B$23,MAX($AU412,0))*POWER(Constants!$B$24,MAX($AV412,0)),"")</f>
        <v/>
      </c>
      <c r="CA412" s="117" t="str">
        <f aca="false">IF(OR($BK412&lt;&gt;Constants!$B$12,NOT($BY412)),"",IF(NOT($AW412),0,Constants!$B$19*IF($AY412,1,MAX(0,MIN(1,(Constants!$B$20-W412)/Constants!$B$20)))))</f>
        <v/>
      </c>
      <c r="CB412" s="117" t="str">
        <f aca="false">IF(CA412="","",CA412*IF($AX412,1,Constants!$B$25)*BZ412)</f>
        <v/>
      </c>
      <c r="CC412" s="117" t="str">
        <f aca="false">IF(OR($BK412&lt;&gt;Constants!$B$12,NOT($BY412)),"",IF(NOT($AW412),0,IF(NOT($AY412),0,MAX(0,Constants!$B$21*(1-ABS(X412-$BM412)/$BM412)))))</f>
        <v/>
      </c>
      <c r="CD412" s="117" t="str">
        <f aca="false">IF(CC412="","",CC412*BZ412)</f>
        <v/>
      </c>
      <c r="CE412" s="117" t="str">
        <f aca="false">IF(OR($BK412&lt;&gt;Constants!$B$12,NOT($BY412)),"",IF(OR(NOT($AW412),NOT($AX412)),0,MIN(Constants!$B$18,(Constants!$B$29*$AZ412+Constants!$B$30*$BA412)*IF($AY412,1,MAX(0,MIN(1,(Constants!$B$20-W412)/Constants!$B$20))))))</f>
        <v/>
      </c>
      <c r="CF412" s="117" t="str">
        <f aca="false">IF(CE412="","",CE412*BZ412)</f>
        <v/>
      </c>
      <c r="CG412" s="122" t="str">
        <f aca="false">IF(OR($BK412&lt;&gt;Constants!$B$12,NOT($BY412)),"",CB412+CD412+CF412)</f>
        <v/>
      </c>
      <c r="CH412" s="119" t="n">
        <f aca="false">IF(OR(BN412="",BX412=""),TRUE(),BN412&lt;&gt;BX412)</f>
        <v>1</v>
      </c>
      <c r="CI412" s="117" t="str">
        <f aca="false">IF(OR($BK412&lt;&gt;Constants!$B$12,$BB412&lt;&gt;TRUE(),NOT($CH412)),"",IF(NOT($BE412),TRUE(),IF($BG412="","",$BG412)))</f>
        <v/>
      </c>
      <c r="CJ412" s="120" t="n">
        <f aca="false">IF(CI412="",FALSE(),IF(NOT($BE412),TRUE(),IF($BG412,ISNUMBER(AG412),ISNUMBER(AF412))))</f>
        <v>0</v>
      </c>
      <c r="CK412" s="121" t="str">
        <f aca="false">IF(CJ412,IF($AJ412,1,Constants!$B$22)*POWER(Constants!$B$23,MAX($BC412,0))*POWER(Constants!$B$24,MAX($BD412,0)),"")</f>
        <v/>
      </c>
      <c r="CL412" s="117" t="str">
        <f aca="false">IF(OR($BK412&lt;&gt;Constants!$B$12,NOT($CJ412)),"",IF(NOT($BE412),0,Constants!$B$19*IF($BG412,1,MAX(0,MIN(1,(Constants!$B$20-AF412)/Constants!$B$20)))))</f>
        <v/>
      </c>
      <c r="CM412" s="117" t="str">
        <f aca="false">IF(CL412="","",CL412*IF($BF412,1,Constants!$B$25)*CK412)</f>
        <v/>
      </c>
      <c r="CN412" s="117" t="str">
        <f aca="false">IF(OR($BK412&lt;&gt;Constants!$B$12,NOT($CJ412)),"",IF(NOT($BE412),0,IF(NOT($BG412),0,MAX(0,Constants!$B$21*(1-ABS(AG412-$BM412)/$BM412)))))</f>
        <v/>
      </c>
      <c r="CO412" s="117" t="str">
        <f aca="false">IF(CN412="","",CN412*CK412)</f>
        <v/>
      </c>
      <c r="CP412" s="117" t="str">
        <f aca="false">IF(OR($BK412&lt;&gt;Constants!$B$12,NOT($CJ412)),"",IF(OR(NOT($BE412),NOT($BF412)),0,MIN(Constants!$B$18,(Constants!$B$29*$BH412+Constants!$B$30*$BI412)*IF($BG412,1,MAX(0,MIN(1,(Constants!$B$20-AF412)/Constants!$B$20))))))</f>
        <v/>
      </c>
      <c r="CQ412" s="117" t="str">
        <f aca="false">IF(CP412="","",CP412*CK412)</f>
        <v/>
      </c>
      <c r="CR412" s="122" t="str">
        <f aca="false">IF(OR($BK412&lt;&gt;Constants!$B$12,NOT($CJ412)),"",CM412+CO412+CQ412)</f>
        <v/>
      </c>
      <c r="CS412" s="116" t="str">
        <f aca="false">IF(OR($BK412&lt;&gt;Constants!$B$12,ISBLANK($C412)),"",BW412)</f>
        <v/>
      </c>
      <c r="CT412" s="117" t="str">
        <f aca="false">IF(OR($BK412&lt;&gt;Constants!$B$12,ISBLANK($C412)),"",CG412)</f>
        <v/>
      </c>
      <c r="CU412" s="118" t="str">
        <f aca="false">IF(OR($BK412&lt;&gt;Constants!$B$12,ISBLANK($C412)),"",CR412)</f>
        <v/>
      </c>
      <c r="CV412" s="117" t="str">
        <f aca="false">IF(OR($BK412&lt;&gt;Constants!$B$12,ISBLANK($C412)),"",IF(COUNT(CS412:CU412)=0,0,MAX(CS412:CU412)))</f>
        <v/>
      </c>
      <c r="CW412" s="117" t="str">
        <f aca="false">IF($BK412&lt;&gt;Constants!$B$12,"",CV412)</f>
        <v/>
      </c>
      <c r="CX412" s="117" t="str">
        <f aca="false">IF(ISNUMBER(CW412), RANK(CW412,$CW$11:$CW$510), "")</f>
        <v/>
      </c>
      <c r="CY412" s="116" t="str">
        <f aca="false">IF(OR($BK412&lt;&gt;Constants!$B$12,ISBLANK($C412)),"",MAX(BT412,CD412,CO412))</f>
        <v/>
      </c>
      <c r="CZ412" s="117" t="str">
        <f aca="false">IF(ISNUMBER(CY412), RANK(CY412,CY$11:CY$510), "")</f>
        <v/>
      </c>
      <c r="DA412" s="117" t="str">
        <f aca="false">IF(OR($BK412&lt;&gt;Constants!$B$12,ISBLANK($C412)),"",MAX(AM412,AU412,IF($CH412,BC412,0)))</f>
        <v/>
      </c>
      <c r="DB412" s="117" t="str">
        <f aca="false">IF(ISNUMBER(DA412), RANK(DA412,DA$11:DA$510,1), "")</f>
        <v/>
      </c>
      <c r="DC412" s="117" t="str">
        <f aca="false">IF(OR($BK412&lt;&gt;Constants!$B$12,ISBLANK($C412)),"",MAX(BV412,CF412,CQ412))</f>
        <v/>
      </c>
      <c r="DD412" s="117" t="str">
        <f aca="false">IF(ISNUMBER(DC412),RANK(DC412,DC$11:DC$510),"")</f>
        <v/>
      </c>
      <c r="DE412" s="123" t="str">
        <f aca="false">IFERROR(IF(OR($BK412&lt;&gt;Constants!$B$12, ISBLANK($C412)),"",LARGE(CS412:CU412,2)), 0)</f>
        <v/>
      </c>
      <c r="DF412" s="118" t="str">
        <f aca="false">IF(ISNUMBER(DE412), RANK(DE412,DE$11:DE$510), "")</f>
        <v/>
      </c>
      <c r="DG412" s="117" t="str">
        <f aca="false">IF(ISBLANK($C412),"",IF(BK412=Constants!$B$12,RANK($CX412, $CX$11:$CX$510, 1)+
SUMPRODUCT(--($CX$11:$CX$510=$CX412),--($CZ412&gt;$CZ$11:$CZ$510))+
SUMPRODUCT(--($CX$11:$CX$510=$CX412),--($CZ412=$CZ$11:$CZ$510),--($DB412&gt;$DB$11:$DB$510))+
SUMPRODUCT(--($CX$11:$CX$510=$CX412),--($CZ412=$CZ$11:$CZ$510),--($DB412=$DB$11:$DB$510), --($DD412&gt;$DD$11:$DD$510))+
SUMPRODUCT(--($CX$11:$CX$510=$CX412),--($CZ412=$CZ$11:$CZ$510),--($DB412=$DB$11:$DB$510), --($DD412=$DD$11:$DD$510), --($DF412&gt;$DF$11:$DF$510))
,BK412)
)</f>
        <v/>
      </c>
      <c r="DH412" s="117" t="str">
        <f aca="false">IF(ISBLANK(C412),"",IF(BK412&lt;&gt;Constants!$B$12, BK412, CX412-DG412))</f>
        <v/>
      </c>
      <c r="DI412" s="118"/>
      <c r="DJ412" s="124"/>
      <c r="DK412" s="125" t="str">
        <f aca="false">IF(ISBLANK($C412),"",IF($BK412=Constants!$B$13,$BM412,""))</f>
        <v/>
      </c>
      <c r="DL412" s="124" t="str">
        <f aca="false">IF(ISBLANK($C412),"",IF($BK412&lt;&gt;Constants!$B$12,"",IF(COUNT($CS412:$CU412)=0,"",MATCH($CV412,$CS412:$CU412,0))))</f>
        <v/>
      </c>
      <c r="DM412" s="126" t="str">
        <f aca="false">IF(ISNUMBER($DL412),CHOOSE($DL412,$BR412,$CB412,$CM412),"")</f>
        <v/>
      </c>
      <c r="DN412" s="126" t="str">
        <f aca="false">IF(ISNUMBER($DL412),CHOOSE($DL412,$BT412,$CD412,$CO412),"")</f>
        <v/>
      </c>
      <c r="DO412" s="126" t="str">
        <f aca="false">IF(ISNUMBER($DL412),CHOOSE($DL412,$BV412,$CF412,$CQ412),"")</f>
        <v/>
      </c>
      <c r="DP412" s="127" t="str">
        <f aca="false">IF(ISBLANK(C412),"",IF(BK412&lt;&gt;Constants!$B$12, BK412 ,CW412))</f>
        <v/>
      </c>
      <c r="DQ412" s="128" t="str">
        <f aca="false">IF(ISBLANK($C412),"",IF($BK412&lt;&gt;Constants!$B$12,$BK412,$BL412))</f>
        <v/>
      </c>
      <c r="DR412" s="128" t="str">
        <f aca="false">IF(ISBLANK(C412),"",DH412)</f>
        <v/>
      </c>
      <c r="DS412" s="128" t="str">
        <f aca="false">IF(ISBLANK(C412),"",DG412)</f>
        <v/>
      </c>
      <c r="DT412" s="129" t="str">
        <f aca="false">IF(ISBLANK(C412),
  "",
IF(DS412=Constants!$B$9,COUNTA($C$11:$C510)+2,IF(DS412=Constants!$B$10,COUNTA($C$11:$C510)+1,IF(DS412=Constants!$B$11,COUNTA($C$11:$C510),DS412))))</f>
        <v/>
      </c>
      <c r="DU412" s="3"/>
      <c r="DV412" s="130" t="n">
        <f aca="false">IF(OR(ISNUMBER(DS412),DS412="DQ",DS412="P",DS412="NS"),
    1,
    0
)</f>
        <v>0</v>
      </c>
      <c r="DW412" s="130" t="n">
        <v>402</v>
      </c>
      <c r="DX412" s="130" t="str">
        <f aca="false">IF(ISBLANK($C412),"",IF(ISNUMBER(DT412),DT412+ROW($B412)/1000,""))</f>
        <v/>
      </c>
      <c r="DY412" s="130" t="str">
        <f aca="false">IF(ISNUMBER(DX412), RANK(DX412,DX$11:DX$510,1), "")</f>
        <v/>
      </c>
      <c r="DZ412" s="130" t="str">
        <f aca="false">IF(ISBLANK($C412),
    "",
    $B412
)</f>
        <v/>
      </c>
      <c r="EA412" s="130" t="str">
        <f aca="false">IF(ISBLANK($C412),
    "",
    $C412
)</f>
        <v/>
      </c>
      <c r="EB412" s="130" t="str">
        <f aca="false">IF(ISBLANK($C412),
    "",
    $D412
)</f>
        <v/>
      </c>
      <c r="EC412" s="130" t="str">
        <f aca="false">IF(ISBLANK($C412),"",$DQ412)</f>
        <v/>
      </c>
      <c r="ED412" s="131" t="str">
        <f aca="false">DP412</f>
        <v/>
      </c>
      <c r="EE412" s="130" t="str">
        <f aca="false">IF(ISBLANK($C412),
    "",
    DS412
)</f>
        <v/>
      </c>
      <c r="EF412" s="132" t="str">
        <f aca="false">IF(DW412&gt;DV$10,
    "",
    VLOOKUP(DW412,DY$11:EE910,7,FALSE())
)</f>
        <v/>
      </c>
      <c r="EG412" s="133" t="str">
        <f aca="false">IF(DW412&gt;DV$10,
    "",
    VLOOKUP(DW412,DY$11:EE910,2,FALSE())
)</f>
        <v/>
      </c>
      <c r="EH412" s="133" t="str">
        <f aca="false">IF(DW412&gt;DV$10,
    "",
    VLOOKUP(DW412,DY$11:EE910,3,FALSE())
)</f>
        <v/>
      </c>
      <c r="EI412" s="133" t="str">
        <f aca="false">IF(DW412&gt;DV$10,
    "",
    VLOOKUP(DW412,DY$11:EE910,4,FALSE())
)</f>
        <v/>
      </c>
      <c r="EJ412" s="134" t="str">
        <f aca="false">IF(DW412&gt;DV$10,
    "",
    VLOOKUP(DW412,DY$11:EE910,6,FALSE())
)</f>
        <v/>
      </c>
      <c r="EK412" s="59"/>
    </row>
    <row r="413" customFormat="false" ht="15.75" hidden="false" customHeight="false" outlineLevel="0" collapsed="false">
      <c r="A413" s="3"/>
      <c r="B413" s="155"/>
      <c r="C413" s="156"/>
      <c r="D413" s="96"/>
      <c r="E413" s="157"/>
      <c r="F413" s="148"/>
      <c r="G413" s="148"/>
      <c r="H413" s="149"/>
      <c r="I413" s="150"/>
      <c r="J413" s="151"/>
      <c r="K413" s="151"/>
      <c r="L413" s="151"/>
      <c r="M413" s="151"/>
      <c r="N413" s="152"/>
      <c r="O413" s="103"/>
      <c r="P413" s="148"/>
      <c r="Q413" s="149"/>
      <c r="R413" s="150"/>
      <c r="S413" s="151"/>
      <c r="T413" s="151"/>
      <c r="U413" s="151"/>
      <c r="V413" s="151"/>
      <c r="W413" s="152"/>
      <c r="X413" s="103"/>
      <c r="Y413" s="148"/>
      <c r="Z413" s="149"/>
      <c r="AA413" s="150"/>
      <c r="AB413" s="151"/>
      <c r="AC413" s="151"/>
      <c r="AD413" s="151"/>
      <c r="AE413" s="151"/>
      <c r="AF413" s="152"/>
      <c r="AG413" s="104"/>
      <c r="AH413" s="150"/>
      <c r="AI413" s="73"/>
      <c r="AJ413" s="73" t="str">
        <f aca="false">IF(ISBLANK($C413),
  "",
IF(E413=Constants!$B$7,
  TRUE(),
IF(E413=Constants!$B$8,
  FALSE(),
  TRUE()
)))</f>
        <v/>
      </c>
      <c r="AK413" s="74" t="str">
        <f aca="false">IF(ISBLANK($C413),"",IF(F413=Constants!$B$8,FALSE(),TRUE()))</f>
        <v/>
      </c>
      <c r="AL413" s="74" t="str">
        <f aca="false">IF(ISBLANK($C413),"",COUNTA($G413:$O413)&gt;0)</f>
        <v/>
      </c>
      <c r="AM413" s="74" t="str">
        <f aca="false">IF(OR(ISBLANK($C413),$AL413&lt;&gt;TRUE()),"",IF(ISBLANK(G413),Constants!$B$27,MAX(0,G413)))</f>
        <v/>
      </c>
      <c r="AN413" s="74" t="str">
        <f aca="false">IF(OR(ISBLANK($C413),$AL413&lt;&gt;TRUE()),"",IF(ISBLANK(H413),Constants!$B$28,MAX(0,H413)))</f>
        <v/>
      </c>
      <c r="AO413" s="74" t="str">
        <f aca="false">IF(OR(ISBLANK($C413),$AL413&lt;&gt;TRUE()),"",IF(J413=Constants!$B$7,TRUE(),IF(J413=Constants!$B$8,FALSE(),TRUE())))</f>
        <v/>
      </c>
      <c r="AP413" s="74" t="str">
        <f aca="false">IF(OR(ISBLANK($C413),$AL413&lt;&gt;TRUE()),"",IF(I413=Constants!$B$7,TRUE(),IF(I413=Constants!$B$8,FALSE(),TRUE())))</f>
        <v/>
      </c>
      <c r="AQ413" s="74" t="str">
        <f aca="false">IF(OR(ISBLANK($C413),$AL413&lt;&gt;TRUE()),"",IF(K413=Constants!$B$33,TRUE(),IF(K413=Constants!$B$34,FALSE(),IF(AND(ISNUMBER(O413),OR(ISBLANK(N413),N413=0)),TRUE(),IF(AND(ISBLANK(O413),ISNUMBER(N413),N413&lt;&gt;0),FALSE(),"")))))</f>
        <v/>
      </c>
      <c r="AR413" s="74" t="str">
        <f aca="false">IF(OR(ISBLANK($C413),$AL413&lt;&gt;TRUE()),"",IF(ISBLANK(L413),Constants!$B$35,MAX(0,MIN(Constants!$B$31,L413))))</f>
        <v/>
      </c>
      <c r="AS413" s="74" t="str">
        <f aca="false">IF(OR(ISBLANK($C413),$AL413&lt;&gt;TRUE()),"",IF(ISBLANK(M413),Constants!$B$35,MAX(0,MIN(Constants!$B$32,M413))))</f>
        <v/>
      </c>
      <c r="AT413" s="74" t="str">
        <f aca="false">IF(ISBLANK($C413),"",COUNTA($P413:$X413)&gt;0)</f>
        <v/>
      </c>
      <c r="AU413" s="74" t="str">
        <f aca="false">IF(OR(ISBLANK($C413),$AT413&lt;&gt;TRUE()),"",IF(ISBLANK(P413),Constants!$B$27,MAX(0,P413)))</f>
        <v/>
      </c>
      <c r="AV413" s="74" t="str">
        <f aca="false">IF(OR(ISBLANK($C413),$AT413&lt;&gt;TRUE()),"",IF(ISBLANK(Q413),Constants!$B$28,MAX(0,Q413)))</f>
        <v/>
      </c>
      <c r="AW413" s="74" t="str">
        <f aca="false">IF(OR(ISBLANK($C413),$AT413&lt;&gt;TRUE()),"",IF(S413=Constants!$B$7,TRUE(),IF(S413=Constants!$B$8,FALSE(),TRUE())))</f>
        <v/>
      </c>
      <c r="AX413" s="74" t="str">
        <f aca="false">IF(OR(ISBLANK($C413),$AT413&lt;&gt;TRUE()),"",IF(R413=Constants!$B$7,TRUE(),IF(R413=Constants!$B$8,FALSE(),TRUE())))</f>
        <v/>
      </c>
      <c r="AY413" s="74" t="str">
        <f aca="false">IF(OR(ISBLANK($C413),$AT413&lt;&gt;TRUE()),"",IF(T413=Constants!$B$33,TRUE(),IF(T413=Constants!$B$34,FALSE(),IF(AND(ISNUMBER(X413),OR(ISBLANK(W413),W413=0)),TRUE(),IF(AND(ISBLANK(X413),ISNUMBER(W413),W413&lt;&gt;0),FALSE(),"")))))</f>
        <v/>
      </c>
      <c r="AZ413" s="74" t="str">
        <f aca="false">IF(OR(ISBLANK($C413),$AT413&lt;&gt;TRUE()),"",IF(ISBLANK(U413),Constants!$B$35,MAX(0,MIN(Constants!$B$31,U413))))</f>
        <v/>
      </c>
      <c r="BA413" s="74" t="str">
        <f aca="false">IF(OR(ISBLANK($C413),$AT413&lt;&gt;TRUE()),"",IF(ISBLANK(V413),Constants!$B$35,MAX(0,MIN(Constants!$B$32,V413))))</f>
        <v/>
      </c>
      <c r="BB413" s="74" t="str">
        <f aca="false">IF(ISBLANK($C413),"",COUNTA($Y413:$AG413)&gt;0)</f>
        <v/>
      </c>
      <c r="BC413" s="74" t="str">
        <f aca="false">IF(OR(ISBLANK($C413),$BB413&lt;&gt;TRUE()),"",IF(ISBLANK(Y413),Constants!$B$27,MAX(0,Y413)))</f>
        <v/>
      </c>
      <c r="BD413" s="74" t="str">
        <f aca="false">IF(OR(ISBLANK($C413),$BB413&lt;&gt;TRUE()),"",IF(ISBLANK(Z413),Constants!$B$28,MAX(0,Z413)))</f>
        <v/>
      </c>
      <c r="BE413" s="74" t="str">
        <f aca="false">IF(OR(ISBLANK($C413),$BB413&lt;&gt;TRUE()),"",IF(AB413=Constants!$B$7,TRUE(),IF(AB413=Constants!$B$8,FALSE(),TRUE())))</f>
        <v/>
      </c>
      <c r="BF413" s="74" t="str">
        <f aca="false">IF(OR(ISBLANK($C413),$BB413&lt;&gt;TRUE()),"",IF(AA413=Constants!$B$7,TRUE(),IF(AA413=Constants!$B$8,FALSE(),TRUE())))</f>
        <v/>
      </c>
      <c r="BG413" s="74" t="str">
        <f aca="false">IF(OR(ISBLANK($C413),$BB413&lt;&gt;TRUE()),"",IF(AC413=Constants!$B$33,TRUE(),IF(AC413=Constants!$B$34,FALSE(),IF(AND(ISNUMBER(AG413),OR(ISBLANK(AF413),AF413=0)),TRUE(),IF(AND(ISBLANK(AG413),ISNUMBER(AF413),AF413&lt;&gt;0),FALSE(),"")))))</f>
        <v/>
      </c>
      <c r="BH413" s="74" t="str">
        <f aca="false">IF(OR(ISBLANK($C413),$BB413&lt;&gt;TRUE()),"",IF(ISBLANK(AD413),Constants!$B$35,MAX(0,MIN(Constants!$B$31,AD413))))</f>
        <v/>
      </c>
      <c r="BI413" s="74" t="str">
        <f aca="false">IF(OR(ISBLANK($C413),$BB413&lt;&gt;TRUE()),"",IF(ISBLANK(AE413),Constants!$B$35,MAX(0,MIN(Constants!$B$32,AE413))))</f>
        <v/>
      </c>
      <c r="BJ413" s="75" t="str">
        <f aca="false">IF(ISBLANK($C413),
  "",
IF(AH413=Constants!$B$7,
  TRUE(),
IF(AH413=Constants!$B$8,
  FALSE(),
  FALSE()
)))</f>
        <v/>
      </c>
      <c r="BK413" s="74" t="str">
        <f aca="false">IF(ISBLANK($C413),"",IF($BJ413,Constants!$B$9,IF(COUNTA($E413:$AH413)=0,Constants!$B$10,IF(NOT($AK413),Constants!$B$11,IF(AND(NOT(ISNUMBER($BM413)),COUNTA($O413,$X413,$AG413)&gt;0),Constants!$B$13,Constants!$B$12)))))</f>
        <v/>
      </c>
      <c r="BL413" s="74" t="str">
        <f aca="false">IF(ISBLANK($C413),"",IF($BK413&lt;&gt;Constants!$B$12,$BK413,Constants!$B$4))</f>
        <v/>
      </c>
      <c r="BM413" s="73" t="str">
        <f aca="false">IF(OR(ISBLANK($D$8), NOT(ISNUMBER($D$8))), Constants!$B$17,$D$8)</f>
        <v>ERROR: Set Target Time in cell D8</v>
      </c>
      <c r="BN413" s="73" t="str">
        <f aca="false">IF(OR($BK413&lt;&gt;Constants!$B$12,$AL413&lt;&gt;TRUE()),"",IF(NOT($AO413),TRUE(),IF($AQ413="","",$AQ413)))</f>
        <v/>
      </c>
      <c r="BO413" s="74" t="b">
        <f aca="false">IF(BN413="",FALSE(),IF(NOT($AO413),TRUE(),IF($AQ413,ISNUMBER(O413),ISNUMBER(N413))))</f>
        <v>0</v>
      </c>
      <c r="BP413" s="76" t="str">
        <f aca="false">IF(BO413,IF($AJ413,1,Constants!$B$22)*POWER(Constants!$B$23,MAX($AM413,0))*POWER(Constants!$B$24,MAX($AN413,0)),"")</f>
        <v/>
      </c>
      <c r="BQ413" s="74" t="str">
        <f aca="false">IF(OR($BK413&lt;&gt;Constants!$B$12,NOT($BO413)),"",IF(NOT($AO413),0,Constants!$B$19*IF($AQ413,1,MAX(0,MIN(1,(Constants!$B$20-N413)/Constants!$B$20)))))</f>
        <v/>
      </c>
      <c r="BR413" s="74" t="str">
        <f aca="false">IF(BQ413="","",BQ413*IF($AP413,1,Constants!$B$25)*BP413)</f>
        <v/>
      </c>
      <c r="BS413" s="74" t="str">
        <f aca="false">IF(OR($BK413&lt;&gt;Constants!$B$12,NOT($BO413)),"",IF(NOT($AO413),0,IF(NOT($AQ413),0,MAX(0,Constants!$B$21*(1-ABS(O413-$BM413)/$BM413)))))</f>
        <v/>
      </c>
      <c r="BT413" s="74" t="str">
        <f aca="false">IF(BS413="","",BS413*BP413)</f>
        <v/>
      </c>
      <c r="BU413" s="74" t="str">
        <f aca="false">IF(OR($BK413&lt;&gt;Constants!$B$12,NOT($BO413)),"",IF(OR(NOT($AO413),NOT($AP413)),0,MIN(Constants!$B$18,(Constants!$B$29*$AR413+Constants!$B$30*$AS413)*IF($AQ413,1,MAX(0,MIN(1,(Constants!$B$20-N413)/Constants!$B$20))))))</f>
        <v/>
      </c>
      <c r="BV413" s="74" t="str">
        <f aca="false">IF(BU413="","",BU413*BP413)</f>
        <v/>
      </c>
      <c r="BW413" s="75" t="str">
        <f aca="false">IF(OR($BK413&lt;&gt;Constants!$B$12,NOT($BO413)),"",BR413+BT413+BV413)</f>
        <v/>
      </c>
      <c r="BX413" s="73" t="str">
        <f aca="false">IF(OR($BK413&lt;&gt;Constants!$B$12,$AT413&lt;&gt;TRUE()),"",IF(NOT($AW413),TRUE(),IF($AY413="","",$AY413)))</f>
        <v/>
      </c>
      <c r="BY413" s="74" t="b">
        <f aca="false">IF(BX413="",FALSE(),IF(NOT($AW413),TRUE(),IF($AY413,ISNUMBER(X413),ISNUMBER(W413))))</f>
        <v>0</v>
      </c>
      <c r="BZ413" s="76" t="str">
        <f aca="false">IF(BY413,IF($AJ413,1,Constants!$B$22)*POWER(Constants!$B$23,MAX($AU413,0))*POWER(Constants!$B$24,MAX($AV413,0)),"")</f>
        <v/>
      </c>
      <c r="CA413" s="74" t="str">
        <f aca="false">IF(OR($BK413&lt;&gt;Constants!$B$12,NOT($BY413)),"",IF(NOT($AW413),0,Constants!$B$19*IF($AY413,1,MAX(0,MIN(1,(Constants!$B$20-W413)/Constants!$B$20)))))</f>
        <v/>
      </c>
      <c r="CB413" s="74" t="str">
        <f aca="false">IF(CA413="","",CA413*IF($AX413,1,Constants!$B$25)*BZ413)</f>
        <v/>
      </c>
      <c r="CC413" s="74" t="str">
        <f aca="false">IF(OR($BK413&lt;&gt;Constants!$B$12,NOT($BY413)),"",IF(NOT($AW413),0,IF(NOT($AY413),0,MAX(0,Constants!$B$21*(1-ABS(X413-$BM413)/$BM413)))))</f>
        <v/>
      </c>
      <c r="CD413" s="74" t="str">
        <f aca="false">IF(CC413="","",CC413*BZ413)</f>
        <v/>
      </c>
      <c r="CE413" s="74" t="str">
        <f aca="false">IF(OR($BK413&lt;&gt;Constants!$B$12,NOT($BY413)),"",IF(OR(NOT($AW413),NOT($AX413)),0,MIN(Constants!$B$18,(Constants!$B$29*$AZ413+Constants!$B$30*$BA413)*IF($AY413,1,MAX(0,MIN(1,(Constants!$B$20-W413)/Constants!$B$20))))))</f>
        <v/>
      </c>
      <c r="CF413" s="74" t="str">
        <f aca="false">IF(CE413="","",CE413*BZ413)</f>
        <v/>
      </c>
      <c r="CG413" s="75" t="str">
        <f aca="false">IF(OR($BK413&lt;&gt;Constants!$B$12,NOT($BY413)),"",CB413+CD413+CF413)</f>
        <v/>
      </c>
      <c r="CH413" s="73" t="b">
        <f aca="false">IF(OR(BN413="",BX413=""),TRUE(),BN413&lt;&gt;BX413)</f>
        <v>1</v>
      </c>
      <c r="CI413" s="74" t="str">
        <f aca="false">IF(OR($BK413&lt;&gt;Constants!$B$12,$BB413&lt;&gt;TRUE(),NOT($CH413)),"",IF(NOT($BE413),TRUE(),IF($BG413="","",$BG413)))</f>
        <v/>
      </c>
      <c r="CJ413" s="74" t="b">
        <f aca="false">IF(CI413="",FALSE(),IF(NOT($BE413),TRUE(),IF($BG413,ISNUMBER(AG413),ISNUMBER(AF413))))</f>
        <v>0</v>
      </c>
      <c r="CK413" s="76" t="str">
        <f aca="false">IF(CJ413,IF($AJ413,1,Constants!$B$22)*POWER(Constants!$B$23,MAX($BC413,0))*POWER(Constants!$B$24,MAX($BD413,0)),"")</f>
        <v/>
      </c>
      <c r="CL413" s="74" t="str">
        <f aca="false">IF(OR($BK413&lt;&gt;Constants!$B$12,NOT($CJ413)),"",IF(NOT($BE413),0,Constants!$B$19*IF($BG413,1,MAX(0,MIN(1,(Constants!$B$20-AF413)/Constants!$B$20)))))</f>
        <v/>
      </c>
      <c r="CM413" s="74" t="str">
        <f aca="false">IF(CL413="","",CL413*IF($BF413,1,Constants!$B$25)*CK413)</f>
        <v/>
      </c>
      <c r="CN413" s="74" t="str">
        <f aca="false">IF(OR($BK413&lt;&gt;Constants!$B$12,NOT($CJ413)),"",IF(NOT($BE413),0,IF(NOT($BG413),0,MAX(0,Constants!$B$21*(1-ABS(AG413-$BM413)/$BM413)))))</f>
        <v/>
      </c>
      <c r="CO413" s="74" t="str">
        <f aca="false">IF(CN413="","",CN413*CK413)</f>
        <v/>
      </c>
      <c r="CP413" s="74" t="str">
        <f aca="false">IF(OR($BK413&lt;&gt;Constants!$B$12,NOT($CJ413)),"",IF(OR(NOT($BE413),NOT($BF413)),0,MIN(Constants!$B$18,(Constants!$B$29*$BH413+Constants!$B$30*$BI413)*IF($BG413,1,MAX(0,MIN(1,(Constants!$B$20-AF413)/Constants!$B$20))))))</f>
        <v/>
      </c>
      <c r="CQ413" s="74" t="str">
        <f aca="false">IF(CP413="","",CP413*CK413)</f>
        <v/>
      </c>
      <c r="CR413" s="75" t="str">
        <f aca="false">IF(OR($BK413&lt;&gt;Constants!$B$12,NOT($CJ413)),"",CM413+CO413+CQ413)</f>
        <v/>
      </c>
      <c r="CS413" s="73" t="str">
        <f aca="false">IF(OR($BK413&lt;&gt;Constants!$B$12,ISBLANK($C413)),"",BW413)</f>
        <v/>
      </c>
      <c r="CT413" s="74" t="str">
        <f aca="false">IF(OR($BK413&lt;&gt;Constants!$B$12,ISBLANK($C413)),"",CG413)</f>
        <v/>
      </c>
      <c r="CU413" s="75" t="str">
        <f aca="false">IF(OR($BK413&lt;&gt;Constants!$B$12,ISBLANK($C413)),"",CR413)</f>
        <v/>
      </c>
      <c r="CV413" s="74" t="str">
        <f aca="false">IF(OR($BK413&lt;&gt;Constants!$B$12,ISBLANK($C413)),"",IF(COUNT(CS413:CU413)=0,0,MAX(CS413:CU413)))</f>
        <v/>
      </c>
      <c r="CW413" s="74" t="str">
        <f aca="false">IF($BK413&lt;&gt;Constants!$B$12,"",CV413)</f>
        <v/>
      </c>
      <c r="CX413" s="74" t="str">
        <f aca="false">IF(ISNUMBER(CW413), RANK(CW413,$CW$11:$CW$510), "")</f>
        <v/>
      </c>
      <c r="CY413" s="73" t="str">
        <f aca="false">IF(OR($BK413&lt;&gt;Constants!$B$12,ISBLANK($C413)),"",MAX(BT413,CD413,CO413))</f>
        <v/>
      </c>
      <c r="CZ413" s="74" t="str">
        <f aca="false">IF(ISNUMBER(CY413), RANK(CY413,CY$11:CY$510), "")</f>
        <v/>
      </c>
      <c r="DA413" s="74" t="str">
        <f aca="false">IF(OR($BK413&lt;&gt;Constants!$B$12,ISBLANK($C413)),"",MAX(AM413,AU413,IF($CH413,BC413,0)))</f>
        <v/>
      </c>
      <c r="DB413" s="74" t="str">
        <f aca="false">IF(ISNUMBER(DA413), RANK(DA413,DA$11:DA$510,1), "")</f>
        <v/>
      </c>
      <c r="DC413" s="74" t="str">
        <f aca="false">IF(OR($BK413&lt;&gt;Constants!$B$12,ISBLANK($C413)),"",MAX(BV413,CF413,CQ413))</f>
        <v/>
      </c>
      <c r="DD413" s="74" t="str">
        <f aca="false">IF(ISNUMBER(DC413),RANK(DC413,DC$11:DC$510),"")</f>
        <v/>
      </c>
      <c r="DE413" s="77" t="str">
        <f aca="false">IFERROR(IF(OR($BK413&lt;&gt;Constants!$B$12, ISBLANK($C413)),"",LARGE(CS413:CU413,2)), 0)</f>
        <v/>
      </c>
      <c r="DF413" s="75" t="str">
        <f aca="false">IF(ISNUMBER(DE413), RANK(DE413,DE$11:DE$510), "")</f>
        <v/>
      </c>
      <c r="DG413" s="74" t="str">
        <f aca="false">IF(ISBLANK($C413),"",IF(BK413=Constants!$B$12,RANK($CX413, $CX$11:$CX$510, 1)+
SUMPRODUCT(--($CX$11:$CX$510=$CX413),--($CZ413&gt;$CZ$11:$CZ$510))+
SUMPRODUCT(--($CX$11:$CX$510=$CX413),--($CZ413=$CZ$11:$CZ$510),--($DB413&gt;$DB$11:$DB$510))+
SUMPRODUCT(--($CX$11:$CX$510=$CX413),--($CZ413=$CZ$11:$CZ$510),--($DB413=$DB$11:$DB$510), --($DD413&gt;$DD$11:$DD$510))+
SUMPRODUCT(--($CX$11:$CX$510=$CX413),--($CZ413=$CZ$11:$CZ$510),--($DB413=$DB$11:$DB$510), --($DD413=$DD$11:$DD$510), --($DF413&gt;$DF$11:$DF$510))
,BK413)
)</f>
        <v/>
      </c>
      <c r="DH413" s="74" t="str">
        <f aca="false">IF(ISBLANK(C413),"",IF(BK413&lt;&gt;Constants!$B$12, BK413, CX413-DG413))</f>
        <v/>
      </c>
      <c r="DI413" s="75"/>
      <c r="DJ413" s="78"/>
      <c r="DK413" s="79" t="str">
        <f aca="false">IF(ISBLANK($C413),"",IF($BK413=Constants!$B$13,$BM413,""))</f>
        <v/>
      </c>
      <c r="DL413" s="78" t="str">
        <f aca="false">IF(ISBLANK($C413),"",IF($BK413&lt;&gt;Constants!$B$12,"",IF(COUNT($CS413:$CU413)=0,"",MATCH($CV413,$CS413:$CU413,0))))</f>
        <v/>
      </c>
      <c r="DM413" s="80" t="str">
        <f aca="false">IF(ISNUMBER($DL413),CHOOSE($DL413,$BR413,$CB413,$CM413),"")</f>
        <v/>
      </c>
      <c r="DN413" s="80" t="str">
        <f aca="false">IF(ISNUMBER($DL413),CHOOSE($DL413,$BT413,$CD413,$CO413),"")</f>
        <v/>
      </c>
      <c r="DO413" s="80" t="str">
        <f aca="false">IF(ISNUMBER($DL413),CHOOSE($DL413,$BV413,$CF413,$CQ413),"")</f>
        <v/>
      </c>
      <c r="DP413" s="81" t="str">
        <f aca="false">IF(ISBLANK(C413),"",IF(BK413&lt;&gt;Constants!$B$12, BK413 ,CW413))</f>
        <v/>
      </c>
      <c r="DQ413" s="82" t="str">
        <f aca="false">IF(ISBLANK($C413),"",IF($BK413&lt;&gt;Constants!$B$12,$BK413,$BL413))</f>
        <v/>
      </c>
      <c r="DR413" s="82" t="str">
        <f aca="false">IF(ISBLANK(C413),"",DH413)</f>
        <v/>
      </c>
      <c r="DS413" s="82" t="str">
        <f aca="false">IF(ISBLANK(C413),"",DG413)</f>
        <v/>
      </c>
      <c r="DT413" s="83" t="str">
        <f aca="false">IF(ISBLANK(C413),
  "",
IF(DS413=Constants!$B$9,COUNTA($C$11:$C510)+2,IF(DS413=Constants!$B$10,COUNTA($C$11:$C510)+1,IF(DS413=Constants!$B$11,COUNTA($C$11:$C510),DS413))))</f>
        <v/>
      </c>
      <c r="DU413" s="3"/>
      <c r="DV413" s="84" t="n">
        <f aca="false">IF(OR(ISNUMBER(DS413),DS413="DQ",DS413="P",DS413="NS"),
    1,
    0
)</f>
        <v>0</v>
      </c>
      <c r="DW413" s="84" t="n">
        <v>403</v>
      </c>
      <c r="DX413" s="84" t="str">
        <f aca="false">IF(ISBLANK($C413),"",IF(ISNUMBER(DT413),DT413+ROW($B413)/1000,""))</f>
        <v/>
      </c>
      <c r="DY413" s="84" t="str">
        <f aca="false">IF(ISNUMBER(DX413), RANK(DX413,DX$11:DX$510,1), "")</f>
        <v/>
      </c>
      <c r="DZ413" s="84" t="str">
        <f aca="false">IF(ISBLANK($C413),
    "",
    $B413
)</f>
        <v/>
      </c>
      <c r="EA413" s="84" t="str">
        <f aca="false">IF(ISBLANK($C413),
    "",
    $C413
)</f>
        <v/>
      </c>
      <c r="EB413" s="84" t="str">
        <f aca="false">IF(ISBLANK($C413),
    "",
    $D413
)</f>
        <v/>
      </c>
      <c r="EC413" s="84" t="str">
        <f aca="false">IF(ISBLANK($C413),"",$DQ413)</f>
        <v/>
      </c>
      <c r="ED413" s="86" t="str">
        <f aca="false">DP413</f>
        <v/>
      </c>
      <c r="EE413" s="84" t="str">
        <f aca="false">IF(ISBLANK($C413),
    "",
    DS413
)</f>
        <v/>
      </c>
      <c r="EF413" s="87" t="str">
        <f aca="false">IF(DW413&gt;DV$10,
    "",
    VLOOKUP(DW413,DY$11:EE911,7,FALSE())
)</f>
        <v/>
      </c>
      <c r="EG413" s="88" t="str">
        <f aca="false">IF(DW413&gt;DV$10,
    "",
    VLOOKUP(DW413,DY$11:EE911,2,FALSE())
)</f>
        <v/>
      </c>
      <c r="EH413" s="88" t="str">
        <f aca="false">IF(DW413&gt;DV$10,
    "",
    VLOOKUP(DW413,DY$11:EE911,3,FALSE())
)</f>
        <v/>
      </c>
      <c r="EI413" s="88" t="str">
        <f aca="false">IF(DW413&gt;DV$10,
    "",
    VLOOKUP(DW413,DY$11:EE911,4,FALSE())
)</f>
        <v/>
      </c>
      <c r="EJ413" s="89" t="str">
        <f aca="false">IF(DW413&gt;DV$10,
    "",
    VLOOKUP(DW413,DY$11:EE911,6,FALSE())
)</f>
        <v/>
      </c>
      <c r="EK413" s="59"/>
    </row>
    <row r="414" customFormat="false" ht="15.75" hidden="false" customHeight="false" outlineLevel="0" collapsed="false">
      <c r="A414" s="3"/>
      <c r="B414" s="155"/>
      <c r="C414" s="156"/>
      <c r="D414" s="96"/>
      <c r="E414" s="157"/>
      <c r="F414" s="148"/>
      <c r="G414" s="148"/>
      <c r="H414" s="149"/>
      <c r="I414" s="150"/>
      <c r="J414" s="151"/>
      <c r="K414" s="151"/>
      <c r="L414" s="151"/>
      <c r="M414" s="151"/>
      <c r="N414" s="152"/>
      <c r="O414" s="103"/>
      <c r="P414" s="148"/>
      <c r="Q414" s="149"/>
      <c r="R414" s="150"/>
      <c r="S414" s="151"/>
      <c r="T414" s="151"/>
      <c r="U414" s="151"/>
      <c r="V414" s="151"/>
      <c r="W414" s="152"/>
      <c r="X414" s="103"/>
      <c r="Y414" s="148"/>
      <c r="Z414" s="149"/>
      <c r="AA414" s="150"/>
      <c r="AB414" s="151"/>
      <c r="AC414" s="151"/>
      <c r="AD414" s="151"/>
      <c r="AE414" s="151"/>
      <c r="AF414" s="152"/>
      <c r="AG414" s="104"/>
      <c r="AH414" s="150"/>
      <c r="AI414" s="73"/>
      <c r="AJ414" s="73" t="str">
        <f aca="false">IF(ISBLANK($C414),
  "",
IF(E414=Constants!$B$7,
  TRUE(),
IF(E414=Constants!$B$8,
  FALSE(),
  TRUE()
)))</f>
        <v/>
      </c>
      <c r="AK414" s="74" t="str">
        <f aca="false">IF(ISBLANK($C414),"",IF(F414=Constants!$B$8,FALSE(),TRUE()))</f>
        <v/>
      </c>
      <c r="AL414" s="74" t="str">
        <f aca="false">IF(ISBLANK($C414),"",COUNTA($G414:$O414)&gt;0)</f>
        <v/>
      </c>
      <c r="AM414" s="74" t="str">
        <f aca="false">IF(OR(ISBLANK($C414),$AL414&lt;&gt;TRUE()),"",IF(ISBLANK(G414),Constants!$B$27,MAX(0,G414)))</f>
        <v/>
      </c>
      <c r="AN414" s="74" t="str">
        <f aca="false">IF(OR(ISBLANK($C414),$AL414&lt;&gt;TRUE()),"",IF(ISBLANK(H414),Constants!$B$28,MAX(0,H414)))</f>
        <v/>
      </c>
      <c r="AO414" s="74" t="str">
        <f aca="false">IF(OR(ISBLANK($C414),$AL414&lt;&gt;TRUE()),"",IF(J414=Constants!$B$7,TRUE(),IF(J414=Constants!$B$8,FALSE(),TRUE())))</f>
        <v/>
      </c>
      <c r="AP414" s="74" t="str">
        <f aca="false">IF(OR(ISBLANK($C414),$AL414&lt;&gt;TRUE()),"",IF(I414=Constants!$B$7,TRUE(),IF(I414=Constants!$B$8,FALSE(),TRUE())))</f>
        <v/>
      </c>
      <c r="AQ414" s="74" t="str">
        <f aca="false">IF(OR(ISBLANK($C414),$AL414&lt;&gt;TRUE()),"",IF(K414=Constants!$B$33,TRUE(),IF(K414=Constants!$B$34,FALSE(),IF(AND(ISNUMBER(O414),OR(ISBLANK(N414),N414=0)),TRUE(),IF(AND(ISBLANK(O414),ISNUMBER(N414),N414&lt;&gt;0),FALSE(),"")))))</f>
        <v/>
      </c>
      <c r="AR414" s="74" t="str">
        <f aca="false">IF(OR(ISBLANK($C414),$AL414&lt;&gt;TRUE()),"",IF(ISBLANK(L414),Constants!$B$35,MAX(0,MIN(Constants!$B$31,L414))))</f>
        <v/>
      </c>
      <c r="AS414" s="74" t="str">
        <f aca="false">IF(OR(ISBLANK($C414),$AL414&lt;&gt;TRUE()),"",IF(ISBLANK(M414),Constants!$B$35,MAX(0,MIN(Constants!$B$32,M414))))</f>
        <v/>
      </c>
      <c r="AT414" s="74" t="str">
        <f aca="false">IF(ISBLANK($C414),"",COUNTA($P414:$X414)&gt;0)</f>
        <v/>
      </c>
      <c r="AU414" s="74" t="str">
        <f aca="false">IF(OR(ISBLANK($C414),$AT414&lt;&gt;TRUE()),"",IF(ISBLANK(P414),Constants!$B$27,MAX(0,P414)))</f>
        <v/>
      </c>
      <c r="AV414" s="74" t="str">
        <f aca="false">IF(OR(ISBLANK($C414),$AT414&lt;&gt;TRUE()),"",IF(ISBLANK(Q414),Constants!$B$28,MAX(0,Q414)))</f>
        <v/>
      </c>
      <c r="AW414" s="74" t="str">
        <f aca="false">IF(OR(ISBLANK($C414),$AT414&lt;&gt;TRUE()),"",IF(S414=Constants!$B$7,TRUE(),IF(S414=Constants!$B$8,FALSE(),TRUE())))</f>
        <v/>
      </c>
      <c r="AX414" s="74" t="str">
        <f aca="false">IF(OR(ISBLANK($C414),$AT414&lt;&gt;TRUE()),"",IF(R414=Constants!$B$7,TRUE(),IF(R414=Constants!$B$8,FALSE(),TRUE())))</f>
        <v/>
      </c>
      <c r="AY414" s="74" t="str">
        <f aca="false">IF(OR(ISBLANK($C414),$AT414&lt;&gt;TRUE()),"",IF(T414=Constants!$B$33,TRUE(),IF(T414=Constants!$B$34,FALSE(),IF(AND(ISNUMBER(X414),OR(ISBLANK(W414),W414=0)),TRUE(),IF(AND(ISBLANK(X414),ISNUMBER(W414),W414&lt;&gt;0),FALSE(),"")))))</f>
        <v/>
      </c>
      <c r="AZ414" s="74" t="str">
        <f aca="false">IF(OR(ISBLANK($C414),$AT414&lt;&gt;TRUE()),"",IF(ISBLANK(U414),Constants!$B$35,MAX(0,MIN(Constants!$B$31,U414))))</f>
        <v/>
      </c>
      <c r="BA414" s="74" t="str">
        <f aca="false">IF(OR(ISBLANK($C414),$AT414&lt;&gt;TRUE()),"",IF(ISBLANK(V414),Constants!$B$35,MAX(0,MIN(Constants!$B$32,V414))))</f>
        <v/>
      </c>
      <c r="BB414" s="74" t="str">
        <f aca="false">IF(ISBLANK($C414),"",COUNTA($Y414:$AG414)&gt;0)</f>
        <v/>
      </c>
      <c r="BC414" s="74" t="str">
        <f aca="false">IF(OR(ISBLANK($C414),$BB414&lt;&gt;TRUE()),"",IF(ISBLANK(Y414),Constants!$B$27,MAX(0,Y414)))</f>
        <v/>
      </c>
      <c r="BD414" s="74" t="str">
        <f aca="false">IF(OR(ISBLANK($C414),$BB414&lt;&gt;TRUE()),"",IF(ISBLANK(Z414),Constants!$B$28,MAX(0,Z414)))</f>
        <v/>
      </c>
      <c r="BE414" s="74" t="str">
        <f aca="false">IF(OR(ISBLANK($C414),$BB414&lt;&gt;TRUE()),"",IF(AB414=Constants!$B$7,TRUE(),IF(AB414=Constants!$B$8,FALSE(),TRUE())))</f>
        <v/>
      </c>
      <c r="BF414" s="74" t="str">
        <f aca="false">IF(OR(ISBLANK($C414),$BB414&lt;&gt;TRUE()),"",IF(AA414=Constants!$B$7,TRUE(),IF(AA414=Constants!$B$8,FALSE(),TRUE())))</f>
        <v/>
      </c>
      <c r="BG414" s="74" t="str">
        <f aca="false">IF(OR(ISBLANK($C414),$BB414&lt;&gt;TRUE()),"",IF(AC414=Constants!$B$33,TRUE(),IF(AC414=Constants!$B$34,FALSE(),IF(AND(ISNUMBER(AG414),OR(ISBLANK(AF414),AF414=0)),TRUE(),IF(AND(ISBLANK(AG414),ISNUMBER(AF414),AF414&lt;&gt;0),FALSE(),"")))))</f>
        <v/>
      </c>
      <c r="BH414" s="74" t="str">
        <f aca="false">IF(OR(ISBLANK($C414),$BB414&lt;&gt;TRUE()),"",IF(ISBLANK(AD414),Constants!$B$35,MAX(0,MIN(Constants!$B$31,AD414))))</f>
        <v/>
      </c>
      <c r="BI414" s="74" t="str">
        <f aca="false">IF(OR(ISBLANK($C414),$BB414&lt;&gt;TRUE()),"",IF(ISBLANK(AE414),Constants!$B$35,MAX(0,MIN(Constants!$B$32,AE414))))</f>
        <v/>
      </c>
      <c r="BJ414" s="75" t="str">
        <f aca="false">IF(ISBLANK($C414),
  "",
IF(AH414=Constants!$B$7,
  TRUE(),
IF(AH414=Constants!$B$8,
  FALSE(),
  FALSE()
)))</f>
        <v/>
      </c>
      <c r="BK414" s="74" t="str">
        <f aca="false">IF(ISBLANK($C414),"",IF($BJ414,Constants!$B$9,IF(COUNTA($E414:$AH414)=0,Constants!$B$10,IF(NOT($AK414),Constants!$B$11,IF(AND(NOT(ISNUMBER($BM414)),COUNTA($O414,$X414,$AG414)&gt;0),Constants!$B$13,Constants!$B$12)))))</f>
        <v/>
      </c>
      <c r="BL414" s="74" t="str">
        <f aca="false">IF(ISBLANK($C414),"",IF($BK414&lt;&gt;Constants!$B$12,$BK414,Constants!$B$4))</f>
        <v/>
      </c>
      <c r="BM414" s="73" t="str">
        <f aca="false">IF(OR(ISBLANK($D$8), NOT(ISNUMBER($D$8))), Constants!$B$17,$D$8)</f>
        <v>ERROR: Set Target Time in cell D8</v>
      </c>
      <c r="BN414" s="73" t="str">
        <f aca="false">IF(OR($BK414&lt;&gt;Constants!$B$12,$AL414&lt;&gt;TRUE()),"",IF(NOT($AO414),TRUE(),IF($AQ414="","",$AQ414)))</f>
        <v/>
      </c>
      <c r="BO414" s="74" t="b">
        <f aca="false">IF(BN414="",FALSE(),IF(NOT($AO414),TRUE(),IF($AQ414,ISNUMBER(O414),ISNUMBER(N414))))</f>
        <v>0</v>
      </c>
      <c r="BP414" s="76" t="str">
        <f aca="false">IF(BO414,IF($AJ414,1,Constants!$B$22)*POWER(Constants!$B$23,MAX($AM414,0))*POWER(Constants!$B$24,MAX($AN414,0)),"")</f>
        <v/>
      </c>
      <c r="BQ414" s="74" t="str">
        <f aca="false">IF(OR($BK414&lt;&gt;Constants!$B$12,NOT($BO414)),"",IF(NOT($AO414),0,Constants!$B$19*IF($AQ414,1,MAX(0,MIN(1,(Constants!$B$20-N414)/Constants!$B$20)))))</f>
        <v/>
      </c>
      <c r="BR414" s="74" t="str">
        <f aca="false">IF(BQ414="","",BQ414*IF($AP414,1,Constants!$B$25)*BP414)</f>
        <v/>
      </c>
      <c r="BS414" s="74" t="str">
        <f aca="false">IF(OR($BK414&lt;&gt;Constants!$B$12,NOT($BO414)),"",IF(NOT($AO414),0,IF(NOT($AQ414),0,MAX(0,Constants!$B$21*(1-ABS(O414-$BM414)/$BM414)))))</f>
        <v/>
      </c>
      <c r="BT414" s="74" t="str">
        <f aca="false">IF(BS414="","",BS414*BP414)</f>
        <v/>
      </c>
      <c r="BU414" s="74" t="str">
        <f aca="false">IF(OR($BK414&lt;&gt;Constants!$B$12,NOT($BO414)),"",IF(OR(NOT($AO414),NOT($AP414)),0,MIN(Constants!$B$18,(Constants!$B$29*$AR414+Constants!$B$30*$AS414)*IF($AQ414,1,MAX(0,MIN(1,(Constants!$B$20-N414)/Constants!$B$20))))))</f>
        <v/>
      </c>
      <c r="BV414" s="74" t="str">
        <f aca="false">IF(BU414="","",BU414*BP414)</f>
        <v/>
      </c>
      <c r="BW414" s="75" t="str">
        <f aca="false">IF(OR($BK414&lt;&gt;Constants!$B$12,NOT($BO414)),"",BR414+BT414+BV414)</f>
        <v/>
      </c>
      <c r="BX414" s="73" t="str">
        <f aca="false">IF(OR($BK414&lt;&gt;Constants!$B$12,$AT414&lt;&gt;TRUE()),"",IF(NOT($AW414),TRUE(),IF($AY414="","",$AY414)))</f>
        <v/>
      </c>
      <c r="BY414" s="74" t="b">
        <f aca="false">IF(BX414="",FALSE(),IF(NOT($AW414),TRUE(),IF($AY414,ISNUMBER(X414),ISNUMBER(W414))))</f>
        <v>0</v>
      </c>
      <c r="BZ414" s="76" t="str">
        <f aca="false">IF(BY414,IF($AJ414,1,Constants!$B$22)*POWER(Constants!$B$23,MAX($AU414,0))*POWER(Constants!$B$24,MAX($AV414,0)),"")</f>
        <v/>
      </c>
      <c r="CA414" s="74" t="str">
        <f aca="false">IF(OR($BK414&lt;&gt;Constants!$B$12,NOT($BY414)),"",IF(NOT($AW414),0,Constants!$B$19*IF($AY414,1,MAX(0,MIN(1,(Constants!$B$20-W414)/Constants!$B$20)))))</f>
        <v/>
      </c>
      <c r="CB414" s="74" t="str">
        <f aca="false">IF(CA414="","",CA414*IF($AX414,1,Constants!$B$25)*BZ414)</f>
        <v/>
      </c>
      <c r="CC414" s="74" t="str">
        <f aca="false">IF(OR($BK414&lt;&gt;Constants!$B$12,NOT($BY414)),"",IF(NOT($AW414),0,IF(NOT($AY414),0,MAX(0,Constants!$B$21*(1-ABS(X414-$BM414)/$BM414)))))</f>
        <v/>
      </c>
      <c r="CD414" s="74" t="str">
        <f aca="false">IF(CC414="","",CC414*BZ414)</f>
        <v/>
      </c>
      <c r="CE414" s="74" t="str">
        <f aca="false">IF(OR($BK414&lt;&gt;Constants!$B$12,NOT($BY414)),"",IF(OR(NOT($AW414),NOT($AX414)),0,MIN(Constants!$B$18,(Constants!$B$29*$AZ414+Constants!$B$30*$BA414)*IF($AY414,1,MAX(0,MIN(1,(Constants!$B$20-W414)/Constants!$B$20))))))</f>
        <v/>
      </c>
      <c r="CF414" s="74" t="str">
        <f aca="false">IF(CE414="","",CE414*BZ414)</f>
        <v/>
      </c>
      <c r="CG414" s="75" t="str">
        <f aca="false">IF(OR($BK414&lt;&gt;Constants!$B$12,NOT($BY414)),"",CB414+CD414+CF414)</f>
        <v/>
      </c>
      <c r="CH414" s="73" t="b">
        <f aca="false">IF(OR(BN414="",BX414=""),TRUE(),BN414&lt;&gt;BX414)</f>
        <v>1</v>
      </c>
      <c r="CI414" s="74" t="str">
        <f aca="false">IF(OR($BK414&lt;&gt;Constants!$B$12,$BB414&lt;&gt;TRUE(),NOT($CH414)),"",IF(NOT($BE414),TRUE(),IF($BG414="","",$BG414)))</f>
        <v/>
      </c>
      <c r="CJ414" s="74" t="b">
        <f aca="false">IF(CI414="",FALSE(),IF(NOT($BE414),TRUE(),IF($BG414,ISNUMBER(AG414),ISNUMBER(AF414))))</f>
        <v>0</v>
      </c>
      <c r="CK414" s="76" t="str">
        <f aca="false">IF(CJ414,IF($AJ414,1,Constants!$B$22)*POWER(Constants!$B$23,MAX($BC414,0))*POWER(Constants!$B$24,MAX($BD414,0)),"")</f>
        <v/>
      </c>
      <c r="CL414" s="74" t="str">
        <f aca="false">IF(OR($BK414&lt;&gt;Constants!$B$12,NOT($CJ414)),"",IF(NOT($BE414),0,Constants!$B$19*IF($BG414,1,MAX(0,MIN(1,(Constants!$B$20-AF414)/Constants!$B$20)))))</f>
        <v/>
      </c>
      <c r="CM414" s="74" t="str">
        <f aca="false">IF(CL414="","",CL414*IF($BF414,1,Constants!$B$25)*CK414)</f>
        <v/>
      </c>
      <c r="CN414" s="74" t="str">
        <f aca="false">IF(OR($BK414&lt;&gt;Constants!$B$12,NOT($CJ414)),"",IF(NOT($BE414),0,IF(NOT($BG414),0,MAX(0,Constants!$B$21*(1-ABS(AG414-$BM414)/$BM414)))))</f>
        <v/>
      </c>
      <c r="CO414" s="74" t="str">
        <f aca="false">IF(CN414="","",CN414*CK414)</f>
        <v/>
      </c>
      <c r="CP414" s="74" t="str">
        <f aca="false">IF(OR($BK414&lt;&gt;Constants!$B$12,NOT($CJ414)),"",IF(OR(NOT($BE414),NOT($BF414)),0,MIN(Constants!$B$18,(Constants!$B$29*$BH414+Constants!$B$30*$BI414)*IF($BG414,1,MAX(0,MIN(1,(Constants!$B$20-AF414)/Constants!$B$20))))))</f>
        <v/>
      </c>
      <c r="CQ414" s="74" t="str">
        <f aca="false">IF(CP414="","",CP414*CK414)</f>
        <v/>
      </c>
      <c r="CR414" s="75" t="str">
        <f aca="false">IF(OR($BK414&lt;&gt;Constants!$B$12,NOT($CJ414)),"",CM414+CO414+CQ414)</f>
        <v/>
      </c>
      <c r="CS414" s="73" t="str">
        <f aca="false">IF(OR($BK414&lt;&gt;Constants!$B$12,ISBLANK($C414)),"",BW414)</f>
        <v/>
      </c>
      <c r="CT414" s="74" t="str">
        <f aca="false">IF(OR($BK414&lt;&gt;Constants!$B$12,ISBLANK($C414)),"",CG414)</f>
        <v/>
      </c>
      <c r="CU414" s="75" t="str">
        <f aca="false">IF(OR($BK414&lt;&gt;Constants!$B$12,ISBLANK($C414)),"",CR414)</f>
        <v/>
      </c>
      <c r="CV414" s="74" t="str">
        <f aca="false">IF(OR($BK414&lt;&gt;Constants!$B$12,ISBLANK($C414)),"",IF(COUNT(CS414:CU414)=0,0,MAX(CS414:CU414)))</f>
        <v/>
      </c>
      <c r="CW414" s="74" t="str">
        <f aca="false">IF($BK414&lt;&gt;Constants!$B$12,"",CV414)</f>
        <v/>
      </c>
      <c r="CX414" s="74" t="str">
        <f aca="false">IF(ISNUMBER(CW414), RANK(CW414,$CW$11:$CW$510), "")</f>
        <v/>
      </c>
      <c r="CY414" s="73" t="str">
        <f aca="false">IF(OR($BK414&lt;&gt;Constants!$B$12,ISBLANK($C414)),"",MAX(BT414,CD414,CO414))</f>
        <v/>
      </c>
      <c r="CZ414" s="74" t="str">
        <f aca="false">IF(ISNUMBER(CY414), RANK(CY414,CY$11:CY$510), "")</f>
        <v/>
      </c>
      <c r="DA414" s="74" t="str">
        <f aca="false">IF(OR($BK414&lt;&gt;Constants!$B$12,ISBLANK($C414)),"",MAX(AM414,AU414,IF($CH414,BC414,0)))</f>
        <v/>
      </c>
      <c r="DB414" s="74" t="str">
        <f aca="false">IF(ISNUMBER(DA414), RANK(DA414,DA$11:DA$510,1), "")</f>
        <v/>
      </c>
      <c r="DC414" s="74" t="str">
        <f aca="false">IF(OR($BK414&lt;&gt;Constants!$B$12,ISBLANK($C414)),"",MAX(BV414,CF414,CQ414))</f>
        <v/>
      </c>
      <c r="DD414" s="74" t="str">
        <f aca="false">IF(ISNUMBER(DC414),RANK(DC414,DC$11:DC$510),"")</f>
        <v/>
      </c>
      <c r="DE414" s="77" t="str">
        <f aca="false">IFERROR(IF(OR($BK414&lt;&gt;Constants!$B$12, ISBLANK($C414)),"",LARGE(CS414:CU414,2)), 0)</f>
        <v/>
      </c>
      <c r="DF414" s="75" t="str">
        <f aca="false">IF(ISNUMBER(DE414), RANK(DE414,DE$11:DE$510), "")</f>
        <v/>
      </c>
      <c r="DG414" s="74" t="str">
        <f aca="false">IF(ISBLANK($C414),"",IF(BK414=Constants!$B$12,RANK($CX414, $CX$11:$CX$510, 1)+
SUMPRODUCT(--($CX$11:$CX$510=$CX414),--($CZ414&gt;$CZ$11:$CZ$510))+
SUMPRODUCT(--($CX$11:$CX$510=$CX414),--($CZ414=$CZ$11:$CZ$510),--($DB414&gt;$DB$11:$DB$510))+
SUMPRODUCT(--($CX$11:$CX$510=$CX414),--($CZ414=$CZ$11:$CZ$510),--($DB414=$DB$11:$DB$510), --($DD414&gt;$DD$11:$DD$510))+
SUMPRODUCT(--($CX$11:$CX$510=$CX414),--($CZ414=$CZ$11:$CZ$510),--($DB414=$DB$11:$DB$510), --($DD414=$DD$11:$DD$510), --($DF414&gt;$DF$11:$DF$510))
,BK414)
)</f>
        <v/>
      </c>
      <c r="DH414" s="74" t="str">
        <f aca="false">IF(ISBLANK(C414),"",IF(BK414&lt;&gt;Constants!$B$12, BK414, CX414-DG414))</f>
        <v/>
      </c>
      <c r="DI414" s="75"/>
      <c r="DJ414" s="78"/>
      <c r="DK414" s="79" t="str">
        <f aca="false">IF(ISBLANK($C414),"",IF($BK414=Constants!$B$13,$BM414,""))</f>
        <v/>
      </c>
      <c r="DL414" s="78" t="str">
        <f aca="false">IF(ISBLANK($C414),"",IF($BK414&lt;&gt;Constants!$B$12,"",IF(COUNT($CS414:$CU414)=0,"",MATCH($CV414,$CS414:$CU414,0))))</f>
        <v/>
      </c>
      <c r="DM414" s="80" t="str">
        <f aca="false">IF(ISNUMBER($DL414),CHOOSE($DL414,$BR414,$CB414,$CM414),"")</f>
        <v/>
      </c>
      <c r="DN414" s="80" t="str">
        <f aca="false">IF(ISNUMBER($DL414),CHOOSE($DL414,$BT414,$CD414,$CO414),"")</f>
        <v/>
      </c>
      <c r="DO414" s="80" t="str">
        <f aca="false">IF(ISNUMBER($DL414),CHOOSE($DL414,$BV414,$CF414,$CQ414),"")</f>
        <v/>
      </c>
      <c r="DP414" s="81" t="str">
        <f aca="false">IF(ISBLANK(C414),"",IF(BK414&lt;&gt;Constants!$B$12, BK414 ,CW414))</f>
        <v/>
      </c>
      <c r="DQ414" s="82" t="str">
        <f aca="false">IF(ISBLANK($C414),"",IF($BK414&lt;&gt;Constants!$B$12,$BK414,$BL414))</f>
        <v/>
      </c>
      <c r="DR414" s="82" t="str">
        <f aca="false">IF(ISBLANK(C414),"",DH414)</f>
        <v/>
      </c>
      <c r="DS414" s="82" t="str">
        <f aca="false">IF(ISBLANK(C414),"",DG414)</f>
        <v/>
      </c>
      <c r="DT414" s="83" t="str">
        <f aca="false">IF(ISBLANK(C414),
  "",
IF(DS414=Constants!$B$9,COUNTA($C$11:$C510)+2,IF(DS414=Constants!$B$10,COUNTA($C$11:$C510)+1,IF(DS414=Constants!$B$11,COUNTA($C$11:$C510),DS414))))</f>
        <v/>
      </c>
      <c r="DU414" s="3"/>
      <c r="DV414" s="84" t="n">
        <f aca="false">IF(OR(ISNUMBER(DS414),DS414="DQ",DS414="P",DS414="NS"),
    1,
    0
)</f>
        <v>0</v>
      </c>
      <c r="DW414" s="84" t="n">
        <v>404</v>
      </c>
      <c r="DX414" s="84" t="str">
        <f aca="false">IF(ISBLANK($C414),"",IF(ISNUMBER(DT414),DT414+ROW($B414)/1000,""))</f>
        <v/>
      </c>
      <c r="DY414" s="84" t="str">
        <f aca="false">IF(ISNUMBER(DX414), RANK(DX414,DX$11:DX$510,1), "")</f>
        <v/>
      </c>
      <c r="DZ414" s="84" t="str">
        <f aca="false">IF(ISBLANK($C414),
    "",
    $B414
)</f>
        <v/>
      </c>
      <c r="EA414" s="84" t="str">
        <f aca="false">IF(ISBLANK($C414),
    "",
    $C414
)</f>
        <v/>
      </c>
      <c r="EB414" s="84" t="str">
        <f aca="false">IF(ISBLANK($C414),
    "",
    $D414
)</f>
        <v/>
      </c>
      <c r="EC414" s="84" t="str">
        <f aca="false">IF(ISBLANK($C414),"",$DQ414)</f>
        <v/>
      </c>
      <c r="ED414" s="86" t="str">
        <f aca="false">DP414</f>
        <v/>
      </c>
      <c r="EE414" s="84" t="str">
        <f aca="false">IF(ISBLANK($C414),
    "",
    DS414
)</f>
        <v/>
      </c>
      <c r="EF414" s="87" t="str">
        <f aca="false">IF(DW414&gt;DV$10,
    "",
    VLOOKUP(DW414,DY$11:EE912,7,FALSE())
)</f>
        <v/>
      </c>
      <c r="EG414" s="88" t="str">
        <f aca="false">IF(DW414&gt;DV$10,
    "",
    VLOOKUP(DW414,DY$11:EE912,2,FALSE())
)</f>
        <v/>
      </c>
      <c r="EH414" s="88" t="str">
        <f aca="false">IF(DW414&gt;DV$10,
    "",
    VLOOKUP(DW414,DY$11:EE912,3,FALSE())
)</f>
        <v/>
      </c>
      <c r="EI414" s="88" t="str">
        <f aca="false">IF(DW414&gt;DV$10,
    "",
    VLOOKUP(DW414,DY$11:EE912,4,FALSE())
)</f>
        <v/>
      </c>
      <c r="EJ414" s="89" t="str">
        <f aca="false">IF(DW414&gt;DV$10,
    "",
    VLOOKUP(DW414,DY$11:EE912,6,FALSE())
)</f>
        <v/>
      </c>
      <c r="EK414" s="59"/>
    </row>
    <row r="415" customFormat="false" ht="15.75" hidden="false" customHeight="false" outlineLevel="0" collapsed="false">
      <c r="A415" s="3"/>
      <c r="B415" s="155"/>
      <c r="C415" s="156"/>
      <c r="D415" s="96"/>
      <c r="E415" s="157"/>
      <c r="F415" s="148"/>
      <c r="G415" s="148"/>
      <c r="H415" s="149"/>
      <c r="I415" s="150"/>
      <c r="J415" s="151"/>
      <c r="K415" s="151"/>
      <c r="L415" s="151"/>
      <c r="M415" s="151"/>
      <c r="N415" s="152"/>
      <c r="O415" s="103"/>
      <c r="P415" s="148"/>
      <c r="Q415" s="149"/>
      <c r="R415" s="150"/>
      <c r="S415" s="151"/>
      <c r="T415" s="151"/>
      <c r="U415" s="151"/>
      <c r="V415" s="151"/>
      <c r="W415" s="152"/>
      <c r="X415" s="103"/>
      <c r="Y415" s="148"/>
      <c r="Z415" s="149"/>
      <c r="AA415" s="150"/>
      <c r="AB415" s="151"/>
      <c r="AC415" s="151"/>
      <c r="AD415" s="151"/>
      <c r="AE415" s="151"/>
      <c r="AF415" s="152"/>
      <c r="AG415" s="104"/>
      <c r="AH415" s="150"/>
      <c r="AI415" s="73"/>
      <c r="AJ415" s="73" t="str">
        <f aca="false">IF(ISBLANK($C415),
  "",
IF(E415=Constants!$B$7,
  TRUE(),
IF(E415=Constants!$B$8,
  FALSE(),
  TRUE()
)))</f>
        <v/>
      </c>
      <c r="AK415" s="74" t="str">
        <f aca="false">IF(ISBLANK($C415),"",IF(F415=Constants!$B$8,FALSE(),TRUE()))</f>
        <v/>
      </c>
      <c r="AL415" s="74" t="str">
        <f aca="false">IF(ISBLANK($C415),"",COUNTA($G415:$O415)&gt;0)</f>
        <v/>
      </c>
      <c r="AM415" s="74" t="str">
        <f aca="false">IF(OR(ISBLANK($C415),$AL415&lt;&gt;TRUE()),"",IF(ISBLANK(G415),Constants!$B$27,MAX(0,G415)))</f>
        <v/>
      </c>
      <c r="AN415" s="74" t="str">
        <f aca="false">IF(OR(ISBLANK($C415),$AL415&lt;&gt;TRUE()),"",IF(ISBLANK(H415),Constants!$B$28,MAX(0,H415)))</f>
        <v/>
      </c>
      <c r="AO415" s="74" t="str">
        <f aca="false">IF(OR(ISBLANK($C415),$AL415&lt;&gt;TRUE()),"",IF(J415=Constants!$B$7,TRUE(),IF(J415=Constants!$B$8,FALSE(),TRUE())))</f>
        <v/>
      </c>
      <c r="AP415" s="74" t="str">
        <f aca="false">IF(OR(ISBLANK($C415),$AL415&lt;&gt;TRUE()),"",IF(I415=Constants!$B$7,TRUE(),IF(I415=Constants!$B$8,FALSE(),TRUE())))</f>
        <v/>
      </c>
      <c r="AQ415" s="74" t="str">
        <f aca="false">IF(OR(ISBLANK($C415),$AL415&lt;&gt;TRUE()),"",IF(K415=Constants!$B$33,TRUE(),IF(K415=Constants!$B$34,FALSE(),IF(AND(ISNUMBER(O415),OR(ISBLANK(N415),N415=0)),TRUE(),IF(AND(ISBLANK(O415),ISNUMBER(N415),N415&lt;&gt;0),FALSE(),"")))))</f>
        <v/>
      </c>
      <c r="AR415" s="74" t="str">
        <f aca="false">IF(OR(ISBLANK($C415),$AL415&lt;&gt;TRUE()),"",IF(ISBLANK(L415),Constants!$B$35,MAX(0,MIN(Constants!$B$31,L415))))</f>
        <v/>
      </c>
      <c r="AS415" s="74" t="str">
        <f aca="false">IF(OR(ISBLANK($C415),$AL415&lt;&gt;TRUE()),"",IF(ISBLANK(M415),Constants!$B$35,MAX(0,MIN(Constants!$B$32,M415))))</f>
        <v/>
      </c>
      <c r="AT415" s="74" t="str">
        <f aca="false">IF(ISBLANK($C415),"",COUNTA($P415:$X415)&gt;0)</f>
        <v/>
      </c>
      <c r="AU415" s="74" t="str">
        <f aca="false">IF(OR(ISBLANK($C415),$AT415&lt;&gt;TRUE()),"",IF(ISBLANK(P415),Constants!$B$27,MAX(0,P415)))</f>
        <v/>
      </c>
      <c r="AV415" s="74" t="str">
        <f aca="false">IF(OR(ISBLANK($C415),$AT415&lt;&gt;TRUE()),"",IF(ISBLANK(Q415),Constants!$B$28,MAX(0,Q415)))</f>
        <v/>
      </c>
      <c r="AW415" s="74" t="str">
        <f aca="false">IF(OR(ISBLANK($C415),$AT415&lt;&gt;TRUE()),"",IF(S415=Constants!$B$7,TRUE(),IF(S415=Constants!$B$8,FALSE(),TRUE())))</f>
        <v/>
      </c>
      <c r="AX415" s="74" t="str">
        <f aca="false">IF(OR(ISBLANK($C415),$AT415&lt;&gt;TRUE()),"",IF(R415=Constants!$B$7,TRUE(),IF(R415=Constants!$B$8,FALSE(),TRUE())))</f>
        <v/>
      </c>
      <c r="AY415" s="74" t="str">
        <f aca="false">IF(OR(ISBLANK($C415),$AT415&lt;&gt;TRUE()),"",IF(T415=Constants!$B$33,TRUE(),IF(T415=Constants!$B$34,FALSE(),IF(AND(ISNUMBER(X415),OR(ISBLANK(W415),W415=0)),TRUE(),IF(AND(ISBLANK(X415),ISNUMBER(W415),W415&lt;&gt;0),FALSE(),"")))))</f>
        <v/>
      </c>
      <c r="AZ415" s="74" t="str">
        <f aca="false">IF(OR(ISBLANK($C415),$AT415&lt;&gt;TRUE()),"",IF(ISBLANK(U415),Constants!$B$35,MAX(0,MIN(Constants!$B$31,U415))))</f>
        <v/>
      </c>
      <c r="BA415" s="74" t="str">
        <f aca="false">IF(OR(ISBLANK($C415),$AT415&lt;&gt;TRUE()),"",IF(ISBLANK(V415),Constants!$B$35,MAX(0,MIN(Constants!$B$32,V415))))</f>
        <v/>
      </c>
      <c r="BB415" s="74" t="str">
        <f aca="false">IF(ISBLANK($C415),"",COUNTA($Y415:$AG415)&gt;0)</f>
        <v/>
      </c>
      <c r="BC415" s="74" t="str">
        <f aca="false">IF(OR(ISBLANK($C415),$BB415&lt;&gt;TRUE()),"",IF(ISBLANK(Y415),Constants!$B$27,MAX(0,Y415)))</f>
        <v/>
      </c>
      <c r="BD415" s="74" t="str">
        <f aca="false">IF(OR(ISBLANK($C415),$BB415&lt;&gt;TRUE()),"",IF(ISBLANK(Z415),Constants!$B$28,MAX(0,Z415)))</f>
        <v/>
      </c>
      <c r="BE415" s="74" t="str">
        <f aca="false">IF(OR(ISBLANK($C415),$BB415&lt;&gt;TRUE()),"",IF(AB415=Constants!$B$7,TRUE(),IF(AB415=Constants!$B$8,FALSE(),TRUE())))</f>
        <v/>
      </c>
      <c r="BF415" s="74" t="str">
        <f aca="false">IF(OR(ISBLANK($C415),$BB415&lt;&gt;TRUE()),"",IF(AA415=Constants!$B$7,TRUE(),IF(AA415=Constants!$B$8,FALSE(),TRUE())))</f>
        <v/>
      </c>
      <c r="BG415" s="74" t="str">
        <f aca="false">IF(OR(ISBLANK($C415),$BB415&lt;&gt;TRUE()),"",IF(AC415=Constants!$B$33,TRUE(),IF(AC415=Constants!$B$34,FALSE(),IF(AND(ISNUMBER(AG415),OR(ISBLANK(AF415),AF415=0)),TRUE(),IF(AND(ISBLANK(AG415),ISNUMBER(AF415),AF415&lt;&gt;0),FALSE(),"")))))</f>
        <v/>
      </c>
      <c r="BH415" s="74" t="str">
        <f aca="false">IF(OR(ISBLANK($C415),$BB415&lt;&gt;TRUE()),"",IF(ISBLANK(AD415),Constants!$B$35,MAX(0,MIN(Constants!$B$31,AD415))))</f>
        <v/>
      </c>
      <c r="BI415" s="74" t="str">
        <f aca="false">IF(OR(ISBLANK($C415),$BB415&lt;&gt;TRUE()),"",IF(ISBLANK(AE415),Constants!$B$35,MAX(0,MIN(Constants!$B$32,AE415))))</f>
        <v/>
      </c>
      <c r="BJ415" s="75" t="str">
        <f aca="false">IF(ISBLANK($C415),
  "",
IF(AH415=Constants!$B$7,
  TRUE(),
IF(AH415=Constants!$B$8,
  FALSE(),
  FALSE()
)))</f>
        <v/>
      </c>
      <c r="BK415" s="74" t="str">
        <f aca="false">IF(ISBLANK($C415),"",IF($BJ415,Constants!$B$9,IF(COUNTA($E415:$AH415)=0,Constants!$B$10,IF(NOT($AK415),Constants!$B$11,IF(AND(NOT(ISNUMBER($BM415)),COUNTA($O415,$X415,$AG415)&gt;0),Constants!$B$13,Constants!$B$12)))))</f>
        <v/>
      </c>
      <c r="BL415" s="74" t="str">
        <f aca="false">IF(ISBLANK($C415),"",IF($BK415&lt;&gt;Constants!$B$12,$BK415,Constants!$B$4))</f>
        <v/>
      </c>
      <c r="BM415" s="73" t="str">
        <f aca="false">IF(OR(ISBLANK($D$8), NOT(ISNUMBER($D$8))), Constants!$B$17,$D$8)</f>
        <v>ERROR: Set Target Time in cell D8</v>
      </c>
      <c r="BN415" s="73" t="str">
        <f aca="false">IF(OR($BK415&lt;&gt;Constants!$B$12,$AL415&lt;&gt;TRUE()),"",IF(NOT($AO415),TRUE(),IF($AQ415="","",$AQ415)))</f>
        <v/>
      </c>
      <c r="BO415" s="74" t="b">
        <f aca="false">IF(BN415="",FALSE(),IF(NOT($AO415),TRUE(),IF($AQ415,ISNUMBER(O415),ISNUMBER(N415))))</f>
        <v>0</v>
      </c>
      <c r="BP415" s="76" t="str">
        <f aca="false">IF(BO415,IF($AJ415,1,Constants!$B$22)*POWER(Constants!$B$23,MAX($AM415,0))*POWER(Constants!$B$24,MAX($AN415,0)),"")</f>
        <v/>
      </c>
      <c r="BQ415" s="74" t="str">
        <f aca="false">IF(OR($BK415&lt;&gt;Constants!$B$12,NOT($BO415)),"",IF(NOT($AO415),0,Constants!$B$19*IF($AQ415,1,MAX(0,MIN(1,(Constants!$B$20-N415)/Constants!$B$20)))))</f>
        <v/>
      </c>
      <c r="BR415" s="74" t="str">
        <f aca="false">IF(BQ415="","",BQ415*IF($AP415,1,Constants!$B$25)*BP415)</f>
        <v/>
      </c>
      <c r="BS415" s="74" t="str">
        <f aca="false">IF(OR($BK415&lt;&gt;Constants!$B$12,NOT($BO415)),"",IF(NOT($AO415),0,IF(NOT($AQ415),0,MAX(0,Constants!$B$21*(1-ABS(O415-$BM415)/$BM415)))))</f>
        <v/>
      </c>
      <c r="BT415" s="74" t="str">
        <f aca="false">IF(BS415="","",BS415*BP415)</f>
        <v/>
      </c>
      <c r="BU415" s="74" t="str">
        <f aca="false">IF(OR($BK415&lt;&gt;Constants!$B$12,NOT($BO415)),"",IF(OR(NOT($AO415),NOT($AP415)),0,MIN(Constants!$B$18,(Constants!$B$29*$AR415+Constants!$B$30*$AS415)*IF($AQ415,1,MAX(0,MIN(1,(Constants!$B$20-N415)/Constants!$B$20))))))</f>
        <v/>
      </c>
      <c r="BV415" s="74" t="str">
        <f aca="false">IF(BU415="","",BU415*BP415)</f>
        <v/>
      </c>
      <c r="BW415" s="75" t="str">
        <f aca="false">IF(OR($BK415&lt;&gt;Constants!$B$12,NOT($BO415)),"",BR415+BT415+BV415)</f>
        <v/>
      </c>
      <c r="BX415" s="73" t="str">
        <f aca="false">IF(OR($BK415&lt;&gt;Constants!$B$12,$AT415&lt;&gt;TRUE()),"",IF(NOT($AW415),TRUE(),IF($AY415="","",$AY415)))</f>
        <v/>
      </c>
      <c r="BY415" s="74" t="b">
        <f aca="false">IF(BX415="",FALSE(),IF(NOT($AW415),TRUE(),IF($AY415,ISNUMBER(X415),ISNUMBER(W415))))</f>
        <v>0</v>
      </c>
      <c r="BZ415" s="76" t="str">
        <f aca="false">IF(BY415,IF($AJ415,1,Constants!$B$22)*POWER(Constants!$B$23,MAX($AU415,0))*POWER(Constants!$B$24,MAX($AV415,0)),"")</f>
        <v/>
      </c>
      <c r="CA415" s="74" t="str">
        <f aca="false">IF(OR($BK415&lt;&gt;Constants!$B$12,NOT($BY415)),"",IF(NOT($AW415),0,Constants!$B$19*IF($AY415,1,MAX(0,MIN(1,(Constants!$B$20-W415)/Constants!$B$20)))))</f>
        <v/>
      </c>
      <c r="CB415" s="74" t="str">
        <f aca="false">IF(CA415="","",CA415*IF($AX415,1,Constants!$B$25)*BZ415)</f>
        <v/>
      </c>
      <c r="CC415" s="74" t="str">
        <f aca="false">IF(OR($BK415&lt;&gt;Constants!$B$12,NOT($BY415)),"",IF(NOT($AW415),0,IF(NOT($AY415),0,MAX(0,Constants!$B$21*(1-ABS(X415-$BM415)/$BM415)))))</f>
        <v/>
      </c>
      <c r="CD415" s="74" t="str">
        <f aca="false">IF(CC415="","",CC415*BZ415)</f>
        <v/>
      </c>
      <c r="CE415" s="74" t="str">
        <f aca="false">IF(OR($BK415&lt;&gt;Constants!$B$12,NOT($BY415)),"",IF(OR(NOT($AW415),NOT($AX415)),0,MIN(Constants!$B$18,(Constants!$B$29*$AZ415+Constants!$B$30*$BA415)*IF($AY415,1,MAX(0,MIN(1,(Constants!$B$20-W415)/Constants!$B$20))))))</f>
        <v/>
      </c>
      <c r="CF415" s="74" t="str">
        <f aca="false">IF(CE415="","",CE415*BZ415)</f>
        <v/>
      </c>
      <c r="CG415" s="75" t="str">
        <f aca="false">IF(OR($BK415&lt;&gt;Constants!$B$12,NOT($BY415)),"",CB415+CD415+CF415)</f>
        <v/>
      </c>
      <c r="CH415" s="73" t="b">
        <f aca="false">IF(OR(BN415="",BX415=""),TRUE(),BN415&lt;&gt;BX415)</f>
        <v>1</v>
      </c>
      <c r="CI415" s="74" t="str">
        <f aca="false">IF(OR($BK415&lt;&gt;Constants!$B$12,$BB415&lt;&gt;TRUE(),NOT($CH415)),"",IF(NOT($BE415),TRUE(),IF($BG415="","",$BG415)))</f>
        <v/>
      </c>
      <c r="CJ415" s="74" t="b">
        <f aca="false">IF(CI415="",FALSE(),IF(NOT($BE415),TRUE(),IF($BG415,ISNUMBER(AG415),ISNUMBER(AF415))))</f>
        <v>0</v>
      </c>
      <c r="CK415" s="76" t="str">
        <f aca="false">IF(CJ415,IF($AJ415,1,Constants!$B$22)*POWER(Constants!$B$23,MAX($BC415,0))*POWER(Constants!$B$24,MAX($BD415,0)),"")</f>
        <v/>
      </c>
      <c r="CL415" s="74" t="str">
        <f aca="false">IF(OR($BK415&lt;&gt;Constants!$B$12,NOT($CJ415)),"",IF(NOT($BE415),0,Constants!$B$19*IF($BG415,1,MAX(0,MIN(1,(Constants!$B$20-AF415)/Constants!$B$20)))))</f>
        <v/>
      </c>
      <c r="CM415" s="74" t="str">
        <f aca="false">IF(CL415="","",CL415*IF($BF415,1,Constants!$B$25)*CK415)</f>
        <v/>
      </c>
      <c r="CN415" s="74" t="str">
        <f aca="false">IF(OR($BK415&lt;&gt;Constants!$B$12,NOT($CJ415)),"",IF(NOT($BE415),0,IF(NOT($BG415),0,MAX(0,Constants!$B$21*(1-ABS(AG415-$BM415)/$BM415)))))</f>
        <v/>
      </c>
      <c r="CO415" s="74" t="str">
        <f aca="false">IF(CN415="","",CN415*CK415)</f>
        <v/>
      </c>
      <c r="CP415" s="74" t="str">
        <f aca="false">IF(OR($BK415&lt;&gt;Constants!$B$12,NOT($CJ415)),"",IF(OR(NOT($BE415),NOT($BF415)),0,MIN(Constants!$B$18,(Constants!$B$29*$BH415+Constants!$B$30*$BI415)*IF($BG415,1,MAX(0,MIN(1,(Constants!$B$20-AF415)/Constants!$B$20))))))</f>
        <v/>
      </c>
      <c r="CQ415" s="74" t="str">
        <f aca="false">IF(CP415="","",CP415*CK415)</f>
        <v/>
      </c>
      <c r="CR415" s="75" t="str">
        <f aca="false">IF(OR($BK415&lt;&gt;Constants!$B$12,NOT($CJ415)),"",CM415+CO415+CQ415)</f>
        <v/>
      </c>
      <c r="CS415" s="73" t="str">
        <f aca="false">IF(OR($BK415&lt;&gt;Constants!$B$12,ISBLANK($C415)),"",BW415)</f>
        <v/>
      </c>
      <c r="CT415" s="74" t="str">
        <f aca="false">IF(OR($BK415&lt;&gt;Constants!$B$12,ISBLANK($C415)),"",CG415)</f>
        <v/>
      </c>
      <c r="CU415" s="75" t="str">
        <f aca="false">IF(OR($BK415&lt;&gt;Constants!$B$12,ISBLANK($C415)),"",CR415)</f>
        <v/>
      </c>
      <c r="CV415" s="74" t="str">
        <f aca="false">IF(OR($BK415&lt;&gt;Constants!$B$12,ISBLANK($C415)),"",IF(COUNT(CS415:CU415)=0,0,MAX(CS415:CU415)))</f>
        <v/>
      </c>
      <c r="CW415" s="74" t="str">
        <f aca="false">IF($BK415&lt;&gt;Constants!$B$12,"",CV415)</f>
        <v/>
      </c>
      <c r="CX415" s="74" t="str">
        <f aca="false">IF(ISNUMBER(CW415), RANK(CW415,$CW$11:$CW$510), "")</f>
        <v/>
      </c>
      <c r="CY415" s="73" t="str">
        <f aca="false">IF(OR($BK415&lt;&gt;Constants!$B$12,ISBLANK($C415)),"",MAX(BT415,CD415,CO415))</f>
        <v/>
      </c>
      <c r="CZ415" s="74" t="str">
        <f aca="false">IF(ISNUMBER(CY415), RANK(CY415,CY$11:CY$510), "")</f>
        <v/>
      </c>
      <c r="DA415" s="74" t="str">
        <f aca="false">IF(OR($BK415&lt;&gt;Constants!$B$12,ISBLANK($C415)),"",MAX(AM415,AU415,IF($CH415,BC415,0)))</f>
        <v/>
      </c>
      <c r="DB415" s="74" t="str">
        <f aca="false">IF(ISNUMBER(DA415), RANK(DA415,DA$11:DA$510,1), "")</f>
        <v/>
      </c>
      <c r="DC415" s="74" t="str">
        <f aca="false">IF(OR($BK415&lt;&gt;Constants!$B$12,ISBLANK($C415)),"",MAX(BV415,CF415,CQ415))</f>
        <v/>
      </c>
      <c r="DD415" s="74" t="str">
        <f aca="false">IF(ISNUMBER(DC415),RANK(DC415,DC$11:DC$510),"")</f>
        <v/>
      </c>
      <c r="DE415" s="77" t="str">
        <f aca="false">IFERROR(IF(OR($BK415&lt;&gt;Constants!$B$12, ISBLANK($C415)),"",LARGE(CS415:CU415,2)), 0)</f>
        <v/>
      </c>
      <c r="DF415" s="75" t="str">
        <f aca="false">IF(ISNUMBER(DE415), RANK(DE415,DE$11:DE$510), "")</f>
        <v/>
      </c>
      <c r="DG415" s="74" t="str">
        <f aca="false">IF(ISBLANK($C415),"",IF(BK415=Constants!$B$12,RANK($CX415, $CX$11:$CX$510, 1)+
SUMPRODUCT(--($CX$11:$CX$510=$CX415),--($CZ415&gt;$CZ$11:$CZ$510))+
SUMPRODUCT(--($CX$11:$CX$510=$CX415),--($CZ415=$CZ$11:$CZ$510),--($DB415&gt;$DB$11:$DB$510))+
SUMPRODUCT(--($CX$11:$CX$510=$CX415),--($CZ415=$CZ$11:$CZ$510),--($DB415=$DB$11:$DB$510), --($DD415&gt;$DD$11:$DD$510))+
SUMPRODUCT(--($CX$11:$CX$510=$CX415),--($CZ415=$CZ$11:$CZ$510),--($DB415=$DB$11:$DB$510), --($DD415=$DD$11:$DD$510), --($DF415&gt;$DF$11:$DF$510))
,BK415)
)</f>
        <v/>
      </c>
      <c r="DH415" s="74" t="str">
        <f aca="false">IF(ISBLANK(C415),"",IF(BK415&lt;&gt;Constants!$B$12, BK415, CX415-DG415))</f>
        <v/>
      </c>
      <c r="DI415" s="75"/>
      <c r="DJ415" s="78"/>
      <c r="DK415" s="79" t="str">
        <f aca="false">IF(ISBLANK($C415),"",IF($BK415=Constants!$B$13,$BM415,""))</f>
        <v/>
      </c>
      <c r="DL415" s="78" t="str">
        <f aca="false">IF(ISBLANK($C415),"",IF($BK415&lt;&gt;Constants!$B$12,"",IF(COUNT($CS415:$CU415)=0,"",MATCH($CV415,$CS415:$CU415,0))))</f>
        <v/>
      </c>
      <c r="DM415" s="80" t="str">
        <f aca="false">IF(ISNUMBER($DL415),CHOOSE($DL415,$BR415,$CB415,$CM415),"")</f>
        <v/>
      </c>
      <c r="DN415" s="80" t="str">
        <f aca="false">IF(ISNUMBER($DL415),CHOOSE($DL415,$BT415,$CD415,$CO415),"")</f>
        <v/>
      </c>
      <c r="DO415" s="80" t="str">
        <f aca="false">IF(ISNUMBER($DL415),CHOOSE($DL415,$BV415,$CF415,$CQ415),"")</f>
        <v/>
      </c>
      <c r="DP415" s="81" t="str">
        <f aca="false">IF(ISBLANK(C415),"",IF(BK415&lt;&gt;Constants!$B$12, BK415 ,CW415))</f>
        <v/>
      </c>
      <c r="DQ415" s="82" t="str">
        <f aca="false">IF(ISBLANK($C415),"",IF($BK415&lt;&gt;Constants!$B$12,$BK415,$BL415))</f>
        <v/>
      </c>
      <c r="DR415" s="82" t="str">
        <f aca="false">IF(ISBLANK(C415),"",DH415)</f>
        <v/>
      </c>
      <c r="DS415" s="82" t="str">
        <f aca="false">IF(ISBLANK(C415),"",DG415)</f>
        <v/>
      </c>
      <c r="DT415" s="83" t="str">
        <f aca="false">IF(ISBLANK(C415),
  "",
IF(DS415=Constants!$B$9,COUNTA($C$11:$C510)+2,IF(DS415=Constants!$B$10,COUNTA($C$11:$C510)+1,IF(DS415=Constants!$B$11,COUNTA($C$11:$C510),DS415))))</f>
        <v/>
      </c>
      <c r="DU415" s="3"/>
      <c r="DV415" s="84" t="n">
        <f aca="false">IF(OR(ISNUMBER(DS415),DS415="DQ",DS415="P",DS415="NS"),
    1,
    0
)</f>
        <v>0</v>
      </c>
      <c r="DW415" s="84" t="n">
        <v>405</v>
      </c>
      <c r="DX415" s="84" t="str">
        <f aca="false">IF(ISBLANK($C415),"",IF(ISNUMBER(DT415),DT415+ROW($B415)/1000,""))</f>
        <v/>
      </c>
      <c r="DY415" s="84" t="str">
        <f aca="false">IF(ISNUMBER(DX415), RANK(DX415,DX$11:DX$510,1), "")</f>
        <v/>
      </c>
      <c r="DZ415" s="84" t="str">
        <f aca="false">IF(ISBLANK($C415),
    "",
    $B415
)</f>
        <v/>
      </c>
      <c r="EA415" s="84" t="str">
        <f aca="false">IF(ISBLANK($C415),
    "",
    $C415
)</f>
        <v/>
      </c>
      <c r="EB415" s="84" t="str">
        <f aca="false">IF(ISBLANK($C415),
    "",
    $D415
)</f>
        <v/>
      </c>
      <c r="EC415" s="84" t="str">
        <f aca="false">IF(ISBLANK($C415),"",$DQ415)</f>
        <v/>
      </c>
      <c r="ED415" s="86" t="str">
        <f aca="false">DP415</f>
        <v/>
      </c>
      <c r="EE415" s="84" t="str">
        <f aca="false">IF(ISBLANK($C415),
    "",
    DS415
)</f>
        <v/>
      </c>
      <c r="EF415" s="87" t="str">
        <f aca="false">IF(DW415&gt;DV$10,
    "",
    VLOOKUP(DW415,DY$11:EE913,7,FALSE())
)</f>
        <v/>
      </c>
      <c r="EG415" s="88" t="str">
        <f aca="false">IF(DW415&gt;DV$10,
    "",
    VLOOKUP(DW415,DY$11:EE913,2,FALSE())
)</f>
        <v/>
      </c>
      <c r="EH415" s="88" t="str">
        <f aca="false">IF(DW415&gt;DV$10,
    "",
    VLOOKUP(DW415,DY$11:EE913,3,FALSE())
)</f>
        <v/>
      </c>
      <c r="EI415" s="88" t="str">
        <f aca="false">IF(DW415&gt;DV$10,
    "",
    VLOOKUP(DW415,DY$11:EE913,4,FALSE())
)</f>
        <v/>
      </c>
      <c r="EJ415" s="89" t="str">
        <f aca="false">IF(DW415&gt;DV$10,
    "",
    VLOOKUP(DW415,DY$11:EE913,6,FALSE())
)</f>
        <v/>
      </c>
      <c r="EK415" s="59"/>
    </row>
    <row r="416" customFormat="false" ht="15.75" hidden="false" customHeight="false" outlineLevel="0" collapsed="false">
      <c r="A416" s="3"/>
      <c r="B416" s="153"/>
      <c r="C416" s="154"/>
      <c r="D416" s="135"/>
      <c r="E416" s="158"/>
      <c r="F416" s="137"/>
      <c r="G416" s="137"/>
      <c r="H416" s="138"/>
      <c r="I416" s="139"/>
      <c r="J416" s="140"/>
      <c r="K416" s="140"/>
      <c r="L416" s="140"/>
      <c r="M416" s="140"/>
      <c r="N416" s="141"/>
      <c r="O416" s="142"/>
      <c r="P416" s="137"/>
      <c r="Q416" s="138"/>
      <c r="R416" s="139"/>
      <c r="S416" s="140"/>
      <c r="T416" s="140"/>
      <c r="U416" s="140"/>
      <c r="V416" s="140"/>
      <c r="W416" s="141"/>
      <c r="X416" s="142"/>
      <c r="Y416" s="137"/>
      <c r="Z416" s="138"/>
      <c r="AA416" s="139"/>
      <c r="AB416" s="140"/>
      <c r="AC416" s="140"/>
      <c r="AD416" s="140"/>
      <c r="AE416" s="140"/>
      <c r="AF416" s="141"/>
      <c r="AG416" s="143"/>
      <c r="AH416" s="139"/>
      <c r="AI416" s="116"/>
      <c r="AJ416" s="116" t="str">
        <f aca="false">IF(ISBLANK($C416),
  "",
IF(E416=Constants!$B$7,
  TRUE(),
IF(E416=Constants!$B$8,
  FALSE(),
  TRUE()
)))</f>
        <v/>
      </c>
      <c r="AK416" s="117" t="str">
        <f aca="false">IF(ISBLANK($C416),"",IF(F416=Constants!$B$8,FALSE(),TRUE()))</f>
        <v/>
      </c>
      <c r="AL416" s="117" t="str">
        <f aca="false">IF(ISBLANK($C416),"",COUNTA($G416:$O416)&gt;0)</f>
        <v/>
      </c>
      <c r="AM416" s="117" t="str">
        <f aca="false">IF(OR(ISBLANK($C416),$AL416&lt;&gt;TRUE()),"",IF(ISBLANK(G416),Constants!$B$27,MAX(0,G416)))</f>
        <v/>
      </c>
      <c r="AN416" s="117" t="str">
        <f aca="false">IF(OR(ISBLANK($C416),$AL416&lt;&gt;TRUE()),"",IF(ISBLANK(H416),Constants!$B$28,MAX(0,H416)))</f>
        <v/>
      </c>
      <c r="AO416" s="117" t="str">
        <f aca="false">IF(OR(ISBLANK($C416),$AL416&lt;&gt;TRUE()),"",IF(J416=Constants!$B$7,TRUE(),IF(J416=Constants!$B$8,FALSE(),TRUE())))</f>
        <v/>
      </c>
      <c r="AP416" s="117" t="str">
        <f aca="false">IF(OR(ISBLANK($C416),$AL416&lt;&gt;TRUE()),"",IF(I416=Constants!$B$7,TRUE(),IF(I416=Constants!$B$8,FALSE(),TRUE())))</f>
        <v/>
      </c>
      <c r="AQ416" s="117" t="str">
        <f aca="false">IF(OR(ISBLANK($C416),$AL416&lt;&gt;TRUE()),"",IF(K416=Constants!$B$33,TRUE(),IF(K416=Constants!$B$34,FALSE(),IF(AND(ISNUMBER(O416),OR(ISBLANK(N416),N416=0)),TRUE(),IF(AND(ISBLANK(O416),ISNUMBER(N416),N416&lt;&gt;0),FALSE(),"")))))</f>
        <v/>
      </c>
      <c r="AR416" s="117" t="str">
        <f aca="false">IF(OR(ISBLANK($C416),$AL416&lt;&gt;TRUE()),"",IF(ISBLANK(L416),Constants!$B$35,MAX(0,MIN(Constants!$B$31,L416))))</f>
        <v/>
      </c>
      <c r="AS416" s="117" t="str">
        <f aca="false">IF(OR(ISBLANK($C416),$AL416&lt;&gt;TRUE()),"",IF(ISBLANK(M416),Constants!$B$35,MAX(0,MIN(Constants!$B$32,M416))))</f>
        <v/>
      </c>
      <c r="AT416" s="117" t="str">
        <f aca="false">IF(ISBLANK($C416),"",COUNTA($P416:$X416)&gt;0)</f>
        <v/>
      </c>
      <c r="AU416" s="117" t="str">
        <f aca="false">IF(OR(ISBLANK($C416),$AT416&lt;&gt;TRUE()),"",IF(ISBLANK(P416),Constants!$B$27,MAX(0,P416)))</f>
        <v/>
      </c>
      <c r="AV416" s="117" t="str">
        <f aca="false">IF(OR(ISBLANK($C416),$AT416&lt;&gt;TRUE()),"",IF(ISBLANK(Q416),Constants!$B$28,MAX(0,Q416)))</f>
        <v/>
      </c>
      <c r="AW416" s="117" t="str">
        <f aca="false">IF(OR(ISBLANK($C416),$AT416&lt;&gt;TRUE()),"",IF(S416=Constants!$B$7,TRUE(),IF(S416=Constants!$B$8,FALSE(),TRUE())))</f>
        <v/>
      </c>
      <c r="AX416" s="117" t="str">
        <f aca="false">IF(OR(ISBLANK($C416),$AT416&lt;&gt;TRUE()),"",IF(R416=Constants!$B$7,TRUE(),IF(R416=Constants!$B$8,FALSE(),TRUE())))</f>
        <v/>
      </c>
      <c r="AY416" s="117" t="str">
        <f aca="false">IF(OR(ISBLANK($C416),$AT416&lt;&gt;TRUE()),"",IF(T416=Constants!$B$33,TRUE(),IF(T416=Constants!$B$34,FALSE(),IF(AND(ISNUMBER(X416),OR(ISBLANK(W416),W416=0)),TRUE(),IF(AND(ISBLANK(X416),ISNUMBER(W416),W416&lt;&gt;0),FALSE(),"")))))</f>
        <v/>
      </c>
      <c r="AZ416" s="117" t="str">
        <f aca="false">IF(OR(ISBLANK($C416),$AT416&lt;&gt;TRUE()),"",IF(ISBLANK(U416),Constants!$B$35,MAX(0,MIN(Constants!$B$31,U416))))</f>
        <v/>
      </c>
      <c r="BA416" s="117" t="str">
        <f aca="false">IF(OR(ISBLANK($C416),$AT416&lt;&gt;TRUE()),"",IF(ISBLANK(V416),Constants!$B$35,MAX(0,MIN(Constants!$B$32,V416))))</f>
        <v/>
      </c>
      <c r="BB416" s="117" t="str">
        <f aca="false">IF(ISBLANK($C416),"",COUNTA($Y416:$AG416)&gt;0)</f>
        <v/>
      </c>
      <c r="BC416" s="117" t="str">
        <f aca="false">IF(OR(ISBLANK($C416),$BB416&lt;&gt;TRUE()),"",IF(ISBLANK(Y416),Constants!$B$27,MAX(0,Y416)))</f>
        <v/>
      </c>
      <c r="BD416" s="117" t="str">
        <f aca="false">IF(OR(ISBLANK($C416),$BB416&lt;&gt;TRUE()),"",IF(ISBLANK(Z416),Constants!$B$28,MAX(0,Z416)))</f>
        <v/>
      </c>
      <c r="BE416" s="117" t="str">
        <f aca="false">IF(OR(ISBLANK($C416),$BB416&lt;&gt;TRUE()),"",IF(AB416=Constants!$B$7,TRUE(),IF(AB416=Constants!$B$8,FALSE(),TRUE())))</f>
        <v/>
      </c>
      <c r="BF416" s="117" t="str">
        <f aca="false">IF(OR(ISBLANK($C416),$BB416&lt;&gt;TRUE()),"",IF(AA416=Constants!$B$7,TRUE(),IF(AA416=Constants!$B$8,FALSE(),TRUE())))</f>
        <v/>
      </c>
      <c r="BG416" s="117" t="str">
        <f aca="false">IF(OR(ISBLANK($C416),$BB416&lt;&gt;TRUE()),"",IF(AC416=Constants!$B$33,TRUE(),IF(AC416=Constants!$B$34,FALSE(),IF(AND(ISNUMBER(AG416),OR(ISBLANK(AF416),AF416=0)),TRUE(),IF(AND(ISBLANK(AG416),ISNUMBER(AF416),AF416&lt;&gt;0),FALSE(),"")))))</f>
        <v/>
      </c>
      <c r="BH416" s="117" t="str">
        <f aca="false">IF(OR(ISBLANK($C416),$BB416&lt;&gt;TRUE()),"",IF(ISBLANK(AD416),Constants!$B$35,MAX(0,MIN(Constants!$B$31,AD416))))</f>
        <v/>
      </c>
      <c r="BI416" s="117" t="str">
        <f aca="false">IF(OR(ISBLANK($C416),$BB416&lt;&gt;TRUE()),"",IF(ISBLANK(AE416),Constants!$B$35,MAX(0,MIN(Constants!$B$32,AE416))))</f>
        <v/>
      </c>
      <c r="BJ416" s="118" t="str">
        <f aca="false">IF(ISBLANK($C416),
  "",
IF(AH416=Constants!$B$7,
  TRUE(),
IF(AH416=Constants!$B$8,
  FALSE(),
  FALSE()
)))</f>
        <v/>
      </c>
      <c r="BK416" s="117" t="str">
        <f aca="false">IF(ISBLANK($C416),"",IF($BJ416,Constants!$B$9,IF(COUNTA($E416:$AH416)=0,Constants!$B$10,IF(NOT($AK416),Constants!$B$11,IF(AND(NOT(ISNUMBER($BM416)),COUNTA($O416,$X416,$AG416)&gt;0),Constants!$B$13,Constants!$B$12)))))</f>
        <v/>
      </c>
      <c r="BL416" s="117" t="str">
        <f aca="false">IF(ISBLANK($C416),"",IF($BK416&lt;&gt;Constants!$B$12,$BK416,Constants!$B$4))</f>
        <v/>
      </c>
      <c r="BM416" s="116" t="str">
        <f aca="false">IF(OR(ISBLANK($D$8), NOT(ISNUMBER($D$8))), Constants!$B$17,$D$8)</f>
        <v>ERROR: Set Target Time in cell D8</v>
      </c>
      <c r="BN416" s="119" t="str">
        <f aca="false">IF(OR($BK416&lt;&gt;Constants!$B$12,$AL416&lt;&gt;TRUE()),"",IF(NOT($AO416),TRUE(),IF($AQ416="","",$AQ416)))</f>
        <v/>
      </c>
      <c r="BO416" s="120" t="n">
        <f aca="false">IF(BN416="",FALSE(),IF(NOT($AO416),TRUE(),IF($AQ416,ISNUMBER(O416),ISNUMBER(N416))))</f>
        <v>0</v>
      </c>
      <c r="BP416" s="121" t="str">
        <f aca="false">IF(BO416,IF($AJ416,1,Constants!$B$22)*POWER(Constants!$B$23,MAX($AM416,0))*POWER(Constants!$B$24,MAX($AN416,0)),"")</f>
        <v/>
      </c>
      <c r="BQ416" s="117" t="str">
        <f aca="false">IF(OR($BK416&lt;&gt;Constants!$B$12,NOT($BO416)),"",IF(NOT($AO416),0,Constants!$B$19*IF($AQ416,1,MAX(0,MIN(1,(Constants!$B$20-N416)/Constants!$B$20)))))</f>
        <v/>
      </c>
      <c r="BR416" s="117" t="str">
        <f aca="false">IF(BQ416="","",BQ416*IF($AP416,1,Constants!$B$25)*BP416)</f>
        <v/>
      </c>
      <c r="BS416" s="117" t="str">
        <f aca="false">IF(OR($BK416&lt;&gt;Constants!$B$12,NOT($BO416)),"",IF(NOT($AO416),0,IF(NOT($AQ416),0,MAX(0,Constants!$B$21*(1-ABS(O416-$BM416)/$BM416)))))</f>
        <v/>
      </c>
      <c r="BT416" s="117" t="str">
        <f aca="false">IF(BS416="","",BS416*BP416)</f>
        <v/>
      </c>
      <c r="BU416" s="117" t="str">
        <f aca="false">IF(OR($BK416&lt;&gt;Constants!$B$12,NOT($BO416)),"",IF(OR(NOT($AO416),NOT($AP416)),0,MIN(Constants!$B$18,(Constants!$B$29*$AR416+Constants!$B$30*$AS416)*IF($AQ416,1,MAX(0,MIN(1,(Constants!$B$20-N416)/Constants!$B$20))))))</f>
        <v/>
      </c>
      <c r="BV416" s="117" t="str">
        <f aca="false">IF(BU416="","",BU416*BP416)</f>
        <v/>
      </c>
      <c r="BW416" s="122" t="str">
        <f aca="false">IF(OR($BK416&lt;&gt;Constants!$B$12,NOT($BO416)),"",BR416+BT416+BV416)</f>
        <v/>
      </c>
      <c r="BX416" s="119" t="str">
        <f aca="false">IF(OR($BK416&lt;&gt;Constants!$B$12,$AT416&lt;&gt;TRUE()),"",IF(NOT($AW416),TRUE(),IF($AY416="","",$AY416)))</f>
        <v/>
      </c>
      <c r="BY416" s="120" t="n">
        <f aca="false">IF(BX416="",FALSE(),IF(NOT($AW416),TRUE(),IF($AY416,ISNUMBER(X416),ISNUMBER(W416))))</f>
        <v>0</v>
      </c>
      <c r="BZ416" s="121" t="str">
        <f aca="false">IF(BY416,IF($AJ416,1,Constants!$B$22)*POWER(Constants!$B$23,MAX($AU416,0))*POWER(Constants!$B$24,MAX($AV416,0)),"")</f>
        <v/>
      </c>
      <c r="CA416" s="117" t="str">
        <f aca="false">IF(OR($BK416&lt;&gt;Constants!$B$12,NOT($BY416)),"",IF(NOT($AW416),0,Constants!$B$19*IF($AY416,1,MAX(0,MIN(1,(Constants!$B$20-W416)/Constants!$B$20)))))</f>
        <v/>
      </c>
      <c r="CB416" s="117" t="str">
        <f aca="false">IF(CA416="","",CA416*IF($AX416,1,Constants!$B$25)*BZ416)</f>
        <v/>
      </c>
      <c r="CC416" s="117" t="str">
        <f aca="false">IF(OR($BK416&lt;&gt;Constants!$B$12,NOT($BY416)),"",IF(NOT($AW416),0,IF(NOT($AY416),0,MAX(0,Constants!$B$21*(1-ABS(X416-$BM416)/$BM416)))))</f>
        <v/>
      </c>
      <c r="CD416" s="117" t="str">
        <f aca="false">IF(CC416="","",CC416*BZ416)</f>
        <v/>
      </c>
      <c r="CE416" s="117" t="str">
        <f aca="false">IF(OR($BK416&lt;&gt;Constants!$B$12,NOT($BY416)),"",IF(OR(NOT($AW416),NOT($AX416)),0,MIN(Constants!$B$18,(Constants!$B$29*$AZ416+Constants!$B$30*$BA416)*IF($AY416,1,MAX(0,MIN(1,(Constants!$B$20-W416)/Constants!$B$20))))))</f>
        <v/>
      </c>
      <c r="CF416" s="117" t="str">
        <f aca="false">IF(CE416="","",CE416*BZ416)</f>
        <v/>
      </c>
      <c r="CG416" s="122" t="str">
        <f aca="false">IF(OR($BK416&lt;&gt;Constants!$B$12,NOT($BY416)),"",CB416+CD416+CF416)</f>
        <v/>
      </c>
      <c r="CH416" s="119" t="n">
        <f aca="false">IF(OR(BN416="",BX416=""),TRUE(),BN416&lt;&gt;BX416)</f>
        <v>1</v>
      </c>
      <c r="CI416" s="117" t="str">
        <f aca="false">IF(OR($BK416&lt;&gt;Constants!$B$12,$BB416&lt;&gt;TRUE(),NOT($CH416)),"",IF(NOT($BE416),TRUE(),IF($BG416="","",$BG416)))</f>
        <v/>
      </c>
      <c r="CJ416" s="120" t="n">
        <f aca="false">IF(CI416="",FALSE(),IF(NOT($BE416),TRUE(),IF($BG416,ISNUMBER(AG416),ISNUMBER(AF416))))</f>
        <v>0</v>
      </c>
      <c r="CK416" s="121" t="str">
        <f aca="false">IF(CJ416,IF($AJ416,1,Constants!$B$22)*POWER(Constants!$B$23,MAX($BC416,0))*POWER(Constants!$B$24,MAX($BD416,0)),"")</f>
        <v/>
      </c>
      <c r="CL416" s="117" t="str">
        <f aca="false">IF(OR($BK416&lt;&gt;Constants!$B$12,NOT($CJ416)),"",IF(NOT($BE416),0,Constants!$B$19*IF($BG416,1,MAX(0,MIN(1,(Constants!$B$20-AF416)/Constants!$B$20)))))</f>
        <v/>
      </c>
      <c r="CM416" s="117" t="str">
        <f aca="false">IF(CL416="","",CL416*IF($BF416,1,Constants!$B$25)*CK416)</f>
        <v/>
      </c>
      <c r="CN416" s="117" t="str">
        <f aca="false">IF(OR($BK416&lt;&gt;Constants!$B$12,NOT($CJ416)),"",IF(NOT($BE416),0,IF(NOT($BG416),0,MAX(0,Constants!$B$21*(1-ABS(AG416-$BM416)/$BM416)))))</f>
        <v/>
      </c>
      <c r="CO416" s="117" t="str">
        <f aca="false">IF(CN416="","",CN416*CK416)</f>
        <v/>
      </c>
      <c r="CP416" s="117" t="str">
        <f aca="false">IF(OR($BK416&lt;&gt;Constants!$B$12,NOT($CJ416)),"",IF(OR(NOT($BE416),NOT($BF416)),0,MIN(Constants!$B$18,(Constants!$B$29*$BH416+Constants!$B$30*$BI416)*IF($BG416,1,MAX(0,MIN(1,(Constants!$B$20-AF416)/Constants!$B$20))))))</f>
        <v/>
      </c>
      <c r="CQ416" s="117" t="str">
        <f aca="false">IF(CP416="","",CP416*CK416)</f>
        <v/>
      </c>
      <c r="CR416" s="122" t="str">
        <f aca="false">IF(OR($BK416&lt;&gt;Constants!$B$12,NOT($CJ416)),"",CM416+CO416+CQ416)</f>
        <v/>
      </c>
      <c r="CS416" s="116" t="str">
        <f aca="false">IF(OR($BK416&lt;&gt;Constants!$B$12,ISBLANK($C416)),"",BW416)</f>
        <v/>
      </c>
      <c r="CT416" s="117" t="str">
        <f aca="false">IF(OR($BK416&lt;&gt;Constants!$B$12,ISBLANK($C416)),"",CG416)</f>
        <v/>
      </c>
      <c r="CU416" s="118" t="str">
        <f aca="false">IF(OR($BK416&lt;&gt;Constants!$B$12,ISBLANK($C416)),"",CR416)</f>
        <v/>
      </c>
      <c r="CV416" s="117" t="str">
        <f aca="false">IF(OR($BK416&lt;&gt;Constants!$B$12,ISBLANK($C416)),"",IF(COUNT(CS416:CU416)=0,0,MAX(CS416:CU416)))</f>
        <v/>
      </c>
      <c r="CW416" s="117" t="str">
        <f aca="false">IF($BK416&lt;&gt;Constants!$B$12,"",CV416)</f>
        <v/>
      </c>
      <c r="CX416" s="117" t="str">
        <f aca="false">IF(ISNUMBER(CW416), RANK(CW416,$CW$11:$CW$510), "")</f>
        <v/>
      </c>
      <c r="CY416" s="116" t="str">
        <f aca="false">IF(OR($BK416&lt;&gt;Constants!$B$12,ISBLANK($C416)),"",MAX(BT416,CD416,CO416))</f>
        <v/>
      </c>
      <c r="CZ416" s="117" t="str">
        <f aca="false">IF(ISNUMBER(CY416), RANK(CY416,CY$11:CY$510), "")</f>
        <v/>
      </c>
      <c r="DA416" s="117" t="str">
        <f aca="false">IF(OR($BK416&lt;&gt;Constants!$B$12,ISBLANK($C416)),"",MAX(AM416,AU416,IF($CH416,BC416,0)))</f>
        <v/>
      </c>
      <c r="DB416" s="117" t="str">
        <f aca="false">IF(ISNUMBER(DA416), RANK(DA416,DA$11:DA$510,1), "")</f>
        <v/>
      </c>
      <c r="DC416" s="117" t="str">
        <f aca="false">IF(OR($BK416&lt;&gt;Constants!$B$12,ISBLANK($C416)),"",MAX(BV416,CF416,CQ416))</f>
        <v/>
      </c>
      <c r="DD416" s="117" t="str">
        <f aca="false">IF(ISNUMBER(DC416),RANK(DC416,DC$11:DC$510),"")</f>
        <v/>
      </c>
      <c r="DE416" s="123" t="str">
        <f aca="false">IFERROR(IF(OR($BK416&lt;&gt;Constants!$B$12, ISBLANK($C416)),"",LARGE(CS416:CU416,2)), 0)</f>
        <v/>
      </c>
      <c r="DF416" s="118" t="str">
        <f aca="false">IF(ISNUMBER(DE416), RANK(DE416,DE$11:DE$510), "")</f>
        <v/>
      </c>
      <c r="DG416" s="117" t="str">
        <f aca="false">IF(ISBLANK($C416),"",IF(BK416=Constants!$B$12,RANK($CX416, $CX$11:$CX$510, 1)+
SUMPRODUCT(--($CX$11:$CX$510=$CX416),--($CZ416&gt;$CZ$11:$CZ$510))+
SUMPRODUCT(--($CX$11:$CX$510=$CX416),--($CZ416=$CZ$11:$CZ$510),--($DB416&gt;$DB$11:$DB$510))+
SUMPRODUCT(--($CX$11:$CX$510=$CX416),--($CZ416=$CZ$11:$CZ$510),--($DB416=$DB$11:$DB$510), --($DD416&gt;$DD$11:$DD$510))+
SUMPRODUCT(--($CX$11:$CX$510=$CX416),--($CZ416=$CZ$11:$CZ$510),--($DB416=$DB$11:$DB$510), --($DD416=$DD$11:$DD$510), --($DF416&gt;$DF$11:$DF$510))
,BK416)
)</f>
        <v/>
      </c>
      <c r="DH416" s="117" t="str">
        <f aca="false">IF(ISBLANK(C416),"",IF(BK416&lt;&gt;Constants!$B$12, BK416, CX416-DG416))</f>
        <v/>
      </c>
      <c r="DI416" s="118"/>
      <c r="DJ416" s="124"/>
      <c r="DK416" s="125" t="str">
        <f aca="false">IF(ISBLANK($C416),"",IF($BK416=Constants!$B$13,$BM416,""))</f>
        <v/>
      </c>
      <c r="DL416" s="124" t="str">
        <f aca="false">IF(ISBLANK($C416),"",IF($BK416&lt;&gt;Constants!$B$12,"",IF(COUNT($CS416:$CU416)=0,"",MATCH($CV416,$CS416:$CU416,0))))</f>
        <v/>
      </c>
      <c r="DM416" s="126" t="str">
        <f aca="false">IF(ISNUMBER($DL416),CHOOSE($DL416,$BR416,$CB416,$CM416),"")</f>
        <v/>
      </c>
      <c r="DN416" s="126" t="str">
        <f aca="false">IF(ISNUMBER($DL416),CHOOSE($DL416,$BT416,$CD416,$CO416),"")</f>
        <v/>
      </c>
      <c r="DO416" s="126" t="str">
        <f aca="false">IF(ISNUMBER($DL416),CHOOSE($DL416,$BV416,$CF416,$CQ416),"")</f>
        <v/>
      </c>
      <c r="DP416" s="127" t="str">
        <f aca="false">IF(ISBLANK(C416),"",IF(BK416&lt;&gt;Constants!$B$12, BK416 ,CW416))</f>
        <v/>
      </c>
      <c r="DQ416" s="128" t="str">
        <f aca="false">IF(ISBLANK($C416),"",IF($BK416&lt;&gt;Constants!$B$12,$BK416,$BL416))</f>
        <v/>
      </c>
      <c r="DR416" s="128" t="str">
        <f aca="false">IF(ISBLANK(C416),"",DH416)</f>
        <v/>
      </c>
      <c r="DS416" s="128" t="str">
        <f aca="false">IF(ISBLANK(C416),"",DG416)</f>
        <v/>
      </c>
      <c r="DT416" s="129" t="str">
        <f aca="false">IF(ISBLANK(C416),
  "",
IF(DS416=Constants!$B$9,COUNTA($C$11:$C510)+2,IF(DS416=Constants!$B$10,COUNTA($C$11:$C510)+1,IF(DS416=Constants!$B$11,COUNTA($C$11:$C510),DS416))))</f>
        <v/>
      </c>
      <c r="DU416" s="3"/>
      <c r="DV416" s="130" t="n">
        <f aca="false">IF(OR(ISNUMBER(DS416),DS416="DQ",DS416="P",DS416="NS"),
    1,
    0
)</f>
        <v>0</v>
      </c>
      <c r="DW416" s="130" t="n">
        <v>406</v>
      </c>
      <c r="DX416" s="130" t="str">
        <f aca="false">IF(ISBLANK($C416),"",IF(ISNUMBER(DT416),DT416+ROW($B416)/1000,""))</f>
        <v/>
      </c>
      <c r="DY416" s="130" t="str">
        <f aca="false">IF(ISNUMBER(DX416), RANK(DX416,DX$11:DX$510,1), "")</f>
        <v/>
      </c>
      <c r="DZ416" s="130" t="str">
        <f aca="false">IF(ISBLANK($C416),
    "",
    $B416
)</f>
        <v/>
      </c>
      <c r="EA416" s="130" t="str">
        <f aca="false">IF(ISBLANK($C416),
    "",
    $C416
)</f>
        <v/>
      </c>
      <c r="EB416" s="130" t="str">
        <f aca="false">IF(ISBLANK($C416),
    "",
    $D416
)</f>
        <v/>
      </c>
      <c r="EC416" s="130" t="str">
        <f aca="false">IF(ISBLANK($C416),"",$DQ416)</f>
        <v/>
      </c>
      <c r="ED416" s="131" t="str">
        <f aca="false">DP416</f>
        <v/>
      </c>
      <c r="EE416" s="130" t="str">
        <f aca="false">IF(ISBLANK($C416),
    "",
    DS416
)</f>
        <v/>
      </c>
      <c r="EF416" s="132" t="str">
        <f aca="false">IF(DW416&gt;DV$10,
    "",
    VLOOKUP(DW416,DY$11:EE914,7,FALSE())
)</f>
        <v/>
      </c>
      <c r="EG416" s="133" t="str">
        <f aca="false">IF(DW416&gt;DV$10,
    "",
    VLOOKUP(DW416,DY$11:EE914,2,FALSE())
)</f>
        <v/>
      </c>
      <c r="EH416" s="133" t="str">
        <f aca="false">IF(DW416&gt;DV$10,
    "",
    VLOOKUP(DW416,DY$11:EE914,3,FALSE())
)</f>
        <v/>
      </c>
      <c r="EI416" s="133" t="str">
        <f aca="false">IF(DW416&gt;DV$10,
    "",
    VLOOKUP(DW416,DY$11:EE914,4,FALSE())
)</f>
        <v/>
      </c>
      <c r="EJ416" s="134" t="str">
        <f aca="false">IF(DW416&gt;DV$10,
    "",
    VLOOKUP(DW416,DY$11:EE914,6,FALSE())
)</f>
        <v/>
      </c>
      <c r="EK416" s="59"/>
    </row>
    <row r="417" customFormat="false" ht="15.75" hidden="false" customHeight="false" outlineLevel="0" collapsed="false">
      <c r="A417" s="3"/>
      <c r="B417" s="153"/>
      <c r="C417" s="154"/>
      <c r="D417" s="135"/>
      <c r="E417" s="158"/>
      <c r="F417" s="137"/>
      <c r="G417" s="137"/>
      <c r="H417" s="138"/>
      <c r="I417" s="139"/>
      <c r="J417" s="140"/>
      <c r="K417" s="140"/>
      <c r="L417" s="140"/>
      <c r="M417" s="140"/>
      <c r="N417" s="141"/>
      <c r="O417" s="142"/>
      <c r="P417" s="137"/>
      <c r="Q417" s="138"/>
      <c r="R417" s="139"/>
      <c r="S417" s="140"/>
      <c r="T417" s="140"/>
      <c r="U417" s="140"/>
      <c r="V417" s="140"/>
      <c r="W417" s="141"/>
      <c r="X417" s="142"/>
      <c r="Y417" s="137"/>
      <c r="Z417" s="138"/>
      <c r="AA417" s="139"/>
      <c r="AB417" s="140"/>
      <c r="AC417" s="140"/>
      <c r="AD417" s="140"/>
      <c r="AE417" s="140"/>
      <c r="AF417" s="141"/>
      <c r="AG417" s="143"/>
      <c r="AH417" s="139"/>
      <c r="AI417" s="116"/>
      <c r="AJ417" s="116" t="str">
        <f aca="false">IF(ISBLANK($C417),
  "",
IF(E417=Constants!$B$7,
  TRUE(),
IF(E417=Constants!$B$8,
  FALSE(),
  TRUE()
)))</f>
        <v/>
      </c>
      <c r="AK417" s="117" t="str">
        <f aca="false">IF(ISBLANK($C417),"",IF(F417=Constants!$B$8,FALSE(),TRUE()))</f>
        <v/>
      </c>
      <c r="AL417" s="117" t="str">
        <f aca="false">IF(ISBLANK($C417),"",COUNTA($G417:$O417)&gt;0)</f>
        <v/>
      </c>
      <c r="AM417" s="117" t="str">
        <f aca="false">IF(OR(ISBLANK($C417),$AL417&lt;&gt;TRUE()),"",IF(ISBLANK(G417),Constants!$B$27,MAX(0,G417)))</f>
        <v/>
      </c>
      <c r="AN417" s="117" t="str">
        <f aca="false">IF(OR(ISBLANK($C417),$AL417&lt;&gt;TRUE()),"",IF(ISBLANK(H417),Constants!$B$28,MAX(0,H417)))</f>
        <v/>
      </c>
      <c r="AO417" s="117" t="str">
        <f aca="false">IF(OR(ISBLANK($C417),$AL417&lt;&gt;TRUE()),"",IF(J417=Constants!$B$7,TRUE(),IF(J417=Constants!$B$8,FALSE(),TRUE())))</f>
        <v/>
      </c>
      <c r="AP417" s="117" t="str">
        <f aca="false">IF(OR(ISBLANK($C417),$AL417&lt;&gt;TRUE()),"",IF(I417=Constants!$B$7,TRUE(),IF(I417=Constants!$B$8,FALSE(),TRUE())))</f>
        <v/>
      </c>
      <c r="AQ417" s="117" t="str">
        <f aca="false">IF(OR(ISBLANK($C417),$AL417&lt;&gt;TRUE()),"",IF(K417=Constants!$B$33,TRUE(),IF(K417=Constants!$B$34,FALSE(),IF(AND(ISNUMBER(O417),OR(ISBLANK(N417),N417=0)),TRUE(),IF(AND(ISBLANK(O417),ISNUMBER(N417),N417&lt;&gt;0),FALSE(),"")))))</f>
        <v/>
      </c>
      <c r="AR417" s="117" t="str">
        <f aca="false">IF(OR(ISBLANK($C417),$AL417&lt;&gt;TRUE()),"",IF(ISBLANK(L417),Constants!$B$35,MAX(0,MIN(Constants!$B$31,L417))))</f>
        <v/>
      </c>
      <c r="AS417" s="117" t="str">
        <f aca="false">IF(OR(ISBLANK($C417),$AL417&lt;&gt;TRUE()),"",IF(ISBLANK(M417),Constants!$B$35,MAX(0,MIN(Constants!$B$32,M417))))</f>
        <v/>
      </c>
      <c r="AT417" s="117" t="str">
        <f aca="false">IF(ISBLANK($C417),"",COUNTA($P417:$X417)&gt;0)</f>
        <v/>
      </c>
      <c r="AU417" s="117" t="str">
        <f aca="false">IF(OR(ISBLANK($C417),$AT417&lt;&gt;TRUE()),"",IF(ISBLANK(P417),Constants!$B$27,MAX(0,P417)))</f>
        <v/>
      </c>
      <c r="AV417" s="117" t="str">
        <f aca="false">IF(OR(ISBLANK($C417),$AT417&lt;&gt;TRUE()),"",IF(ISBLANK(Q417),Constants!$B$28,MAX(0,Q417)))</f>
        <v/>
      </c>
      <c r="AW417" s="117" t="str">
        <f aca="false">IF(OR(ISBLANK($C417),$AT417&lt;&gt;TRUE()),"",IF(S417=Constants!$B$7,TRUE(),IF(S417=Constants!$B$8,FALSE(),TRUE())))</f>
        <v/>
      </c>
      <c r="AX417" s="117" t="str">
        <f aca="false">IF(OR(ISBLANK($C417),$AT417&lt;&gt;TRUE()),"",IF(R417=Constants!$B$7,TRUE(),IF(R417=Constants!$B$8,FALSE(),TRUE())))</f>
        <v/>
      </c>
      <c r="AY417" s="117" t="str">
        <f aca="false">IF(OR(ISBLANK($C417),$AT417&lt;&gt;TRUE()),"",IF(T417=Constants!$B$33,TRUE(),IF(T417=Constants!$B$34,FALSE(),IF(AND(ISNUMBER(X417),OR(ISBLANK(W417),W417=0)),TRUE(),IF(AND(ISBLANK(X417),ISNUMBER(W417),W417&lt;&gt;0),FALSE(),"")))))</f>
        <v/>
      </c>
      <c r="AZ417" s="117" t="str">
        <f aca="false">IF(OR(ISBLANK($C417),$AT417&lt;&gt;TRUE()),"",IF(ISBLANK(U417),Constants!$B$35,MAX(0,MIN(Constants!$B$31,U417))))</f>
        <v/>
      </c>
      <c r="BA417" s="117" t="str">
        <f aca="false">IF(OR(ISBLANK($C417),$AT417&lt;&gt;TRUE()),"",IF(ISBLANK(V417),Constants!$B$35,MAX(0,MIN(Constants!$B$32,V417))))</f>
        <v/>
      </c>
      <c r="BB417" s="117" t="str">
        <f aca="false">IF(ISBLANK($C417),"",COUNTA($Y417:$AG417)&gt;0)</f>
        <v/>
      </c>
      <c r="BC417" s="117" t="str">
        <f aca="false">IF(OR(ISBLANK($C417),$BB417&lt;&gt;TRUE()),"",IF(ISBLANK(Y417),Constants!$B$27,MAX(0,Y417)))</f>
        <v/>
      </c>
      <c r="BD417" s="117" t="str">
        <f aca="false">IF(OR(ISBLANK($C417),$BB417&lt;&gt;TRUE()),"",IF(ISBLANK(Z417),Constants!$B$28,MAX(0,Z417)))</f>
        <v/>
      </c>
      <c r="BE417" s="117" t="str">
        <f aca="false">IF(OR(ISBLANK($C417),$BB417&lt;&gt;TRUE()),"",IF(AB417=Constants!$B$7,TRUE(),IF(AB417=Constants!$B$8,FALSE(),TRUE())))</f>
        <v/>
      </c>
      <c r="BF417" s="117" t="str">
        <f aca="false">IF(OR(ISBLANK($C417),$BB417&lt;&gt;TRUE()),"",IF(AA417=Constants!$B$7,TRUE(),IF(AA417=Constants!$B$8,FALSE(),TRUE())))</f>
        <v/>
      </c>
      <c r="BG417" s="117" t="str">
        <f aca="false">IF(OR(ISBLANK($C417),$BB417&lt;&gt;TRUE()),"",IF(AC417=Constants!$B$33,TRUE(),IF(AC417=Constants!$B$34,FALSE(),IF(AND(ISNUMBER(AG417),OR(ISBLANK(AF417),AF417=0)),TRUE(),IF(AND(ISBLANK(AG417),ISNUMBER(AF417),AF417&lt;&gt;0),FALSE(),"")))))</f>
        <v/>
      </c>
      <c r="BH417" s="117" t="str">
        <f aca="false">IF(OR(ISBLANK($C417),$BB417&lt;&gt;TRUE()),"",IF(ISBLANK(AD417),Constants!$B$35,MAX(0,MIN(Constants!$B$31,AD417))))</f>
        <v/>
      </c>
      <c r="BI417" s="117" t="str">
        <f aca="false">IF(OR(ISBLANK($C417),$BB417&lt;&gt;TRUE()),"",IF(ISBLANK(AE417),Constants!$B$35,MAX(0,MIN(Constants!$B$32,AE417))))</f>
        <v/>
      </c>
      <c r="BJ417" s="118" t="str">
        <f aca="false">IF(ISBLANK($C417),
  "",
IF(AH417=Constants!$B$7,
  TRUE(),
IF(AH417=Constants!$B$8,
  FALSE(),
  FALSE()
)))</f>
        <v/>
      </c>
      <c r="BK417" s="117" t="str">
        <f aca="false">IF(ISBLANK($C417),"",IF($BJ417,Constants!$B$9,IF(COUNTA($E417:$AH417)=0,Constants!$B$10,IF(NOT($AK417),Constants!$B$11,IF(AND(NOT(ISNUMBER($BM417)),COUNTA($O417,$X417,$AG417)&gt;0),Constants!$B$13,Constants!$B$12)))))</f>
        <v/>
      </c>
      <c r="BL417" s="117" t="str">
        <f aca="false">IF(ISBLANK($C417),"",IF($BK417&lt;&gt;Constants!$B$12,$BK417,Constants!$B$4))</f>
        <v/>
      </c>
      <c r="BM417" s="116" t="str">
        <f aca="false">IF(OR(ISBLANK($D$8), NOT(ISNUMBER($D$8))), Constants!$B$17,$D$8)</f>
        <v>ERROR: Set Target Time in cell D8</v>
      </c>
      <c r="BN417" s="119" t="str">
        <f aca="false">IF(OR($BK417&lt;&gt;Constants!$B$12,$AL417&lt;&gt;TRUE()),"",IF(NOT($AO417),TRUE(),IF($AQ417="","",$AQ417)))</f>
        <v/>
      </c>
      <c r="BO417" s="120" t="n">
        <f aca="false">IF(BN417="",FALSE(),IF(NOT($AO417),TRUE(),IF($AQ417,ISNUMBER(O417),ISNUMBER(N417))))</f>
        <v>0</v>
      </c>
      <c r="BP417" s="121" t="str">
        <f aca="false">IF(BO417,IF($AJ417,1,Constants!$B$22)*POWER(Constants!$B$23,MAX($AM417,0))*POWER(Constants!$B$24,MAX($AN417,0)),"")</f>
        <v/>
      </c>
      <c r="BQ417" s="117" t="str">
        <f aca="false">IF(OR($BK417&lt;&gt;Constants!$B$12,NOT($BO417)),"",IF(NOT($AO417),0,Constants!$B$19*IF($AQ417,1,MAX(0,MIN(1,(Constants!$B$20-N417)/Constants!$B$20)))))</f>
        <v/>
      </c>
      <c r="BR417" s="117" t="str">
        <f aca="false">IF(BQ417="","",BQ417*IF($AP417,1,Constants!$B$25)*BP417)</f>
        <v/>
      </c>
      <c r="BS417" s="117" t="str">
        <f aca="false">IF(OR($BK417&lt;&gt;Constants!$B$12,NOT($BO417)),"",IF(NOT($AO417),0,IF(NOT($AQ417),0,MAX(0,Constants!$B$21*(1-ABS(O417-$BM417)/$BM417)))))</f>
        <v/>
      </c>
      <c r="BT417" s="117" t="str">
        <f aca="false">IF(BS417="","",BS417*BP417)</f>
        <v/>
      </c>
      <c r="BU417" s="117" t="str">
        <f aca="false">IF(OR($BK417&lt;&gt;Constants!$B$12,NOT($BO417)),"",IF(OR(NOT($AO417),NOT($AP417)),0,MIN(Constants!$B$18,(Constants!$B$29*$AR417+Constants!$B$30*$AS417)*IF($AQ417,1,MAX(0,MIN(1,(Constants!$B$20-N417)/Constants!$B$20))))))</f>
        <v/>
      </c>
      <c r="BV417" s="117" t="str">
        <f aca="false">IF(BU417="","",BU417*BP417)</f>
        <v/>
      </c>
      <c r="BW417" s="122" t="str">
        <f aca="false">IF(OR($BK417&lt;&gt;Constants!$B$12,NOT($BO417)),"",BR417+BT417+BV417)</f>
        <v/>
      </c>
      <c r="BX417" s="119" t="str">
        <f aca="false">IF(OR($BK417&lt;&gt;Constants!$B$12,$AT417&lt;&gt;TRUE()),"",IF(NOT($AW417),TRUE(),IF($AY417="","",$AY417)))</f>
        <v/>
      </c>
      <c r="BY417" s="120" t="n">
        <f aca="false">IF(BX417="",FALSE(),IF(NOT($AW417),TRUE(),IF($AY417,ISNUMBER(X417),ISNUMBER(W417))))</f>
        <v>0</v>
      </c>
      <c r="BZ417" s="121" t="str">
        <f aca="false">IF(BY417,IF($AJ417,1,Constants!$B$22)*POWER(Constants!$B$23,MAX($AU417,0))*POWER(Constants!$B$24,MAX($AV417,0)),"")</f>
        <v/>
      </c>
      <c r="CA417" s="117" t="str">
        <f aca="false">IF(OR($BK417&lt;&gt;Constants!$B$12,NOT($BY417)),"",IF(NOT($AW417),0,Constants!$B$19*IF($AY417,1,MAX(0,MIN(1,(Constants!$B$20-W417)/Constants!$B$20)))))</f>
        <v/>
      </c>
      <c r="CB417" s="117" t="str">
        <f aca="false">IF(CA417="","",CA417*IF($AX417,1,Constants!$B$25)*BZ417)</f>
        <v/>
      </c>
      <c r="CC417" s="117" t="str">
        <f aca="false">IF(OR($BK417&lt;&gt;Constants!$B$12,NOT($BY417)),"",IF(NOT($AW417),0,IF(NOT($AY417),0,MAX(0,Constants!$B$21*(1-ABS(X417-$BM417)/$BM417)))))</f>
        <v/>
      </c>
      <c r="CD417" s="117" t="str">
        <f aca="false">IF(CC417="","",CC417*BZ417)</f>
        <v/>
      </c>
      <c r="CE417" s="117" t="str">
        <f aca="false">IF(OR($BK417&lt;&gt;Constants!$B$12,NOT($BY417)),"",IF(OR(NOT($AW417),NOT($AX417)),0,MIN(Constants!$B$18,(Constants!$B$29*$AZ417+Constants!$B$30*$BA417)*IF($AY417,1,MAX(0,MIN(1,(Constants!$B$20-W417)/Constants!$B$20))))))</f>
        <v/>
      </c>
      <c r="CF417" s="117" t="str">
        <f aca="false">IF(CE417="","",CE417*BZ417)</f>
        <v/>
      </c>
      <c r="CG417" s="122" t="str">
        <f aca="false">IF(OR($BK417&lt;&gt;Constants!$B$12,NOT($BY417)),"",CB417+CD417+CF417)</f>
        <v/>
      </c>
      <c r="CH417" s="119" t="n">
        <f aca="false">IF(OR(BN417="",BX417=""),TRUE(),BN417&lt;&gt;BX417)</f>
        <v>1</v>
      </c>
      <c r="CI417" s="117" t="str">
        <f aca="false">IF(OR($BK417&lt;&gt;Constants!$B$12,$BB417&lt;&gt;TRUE(),NOT($CH417)),"",IF(NOT($BE417),TRUE(),IF($BG417="","",$BG417)))</f>
        <v/>
      </c>
      <c r="CJ417" s="120" t="n">
        <f aca="false">IF(CI417="",FALSE(),IF(NOT($BE417),TRUE(),IF($BG417,ISNUMBER(AG417),ISNUMBER(AF417))))</f>
        <v>0</v>
      </c>
      <c r="CK417" s="121" t="str">
        <f aca="false">IF(CJ417,IF($AJ417,1,Constants!$B$22)*POWER(Constants!$B$23,MAX($BC417,0))*POWER(Constants!$B$24,MAX($BD417,0)),"")</f>
        <v/>
      </c>
      <c r="CL417" s="117" t="str">
        <f aca="false">IF(OR($BK417&lt;&gt;Constants!$B$12,NOT($CJ417)),"",IF(NOT($BE417),0,Constants!$B$19*IF($BG417,1,MAX(0,MIN(1,(Constants!$B$20-AF417)/Constants!$B$20)))))</f>
        <v/>
      </c>
      <c r="CM417" s="117" t="str">
        <f aca="false">IF(CL417="","",CL417*IF($BF417,1,Constants!$B$25)*CK417)</f>
        <v/>
      </c>
      <c r="CN417" s="117" t="str">
        <f aca="false">IF(OR($BK417&lt;&gt;Constants!$B$12,NOT($CJ417)),"",IF(NOT($BE417),0,IF(NOT($BG417),0,MAX(0,Constants!$B$21*(1-ABS(AG417-$BM417)/$BM417)))))</f>
        <v/>
      </c>
      <c r="CO417" s="117" t="str">
        <f aca="false">IF(CN417="","",CN417*CK417)</f>
        <v/>
      </c>
      <c r="CP417" s="117" t="str">
        <f aca="false">IF(OR($BK417&lt;&gt;Constants!$B$12,NOT($CJ417)),"",IF(OR(NOT($BE417),NOT($BF417)),0,MIN(Constants!$B$18,(Constants!$B$29*$BH417+Constants!$B$30*$BI417)*IF($BG417,1,MAX(0,MIN(1,(Constants!$B$20-AF417)/Constants!$B$20))))))</f>
        <v/>
      </c>
      <c r="CQ417" s="117" t="str">
        <f aca="false">IF(CP417="","",CP417*CK417)</f>
        <v/>
      </c>
      <c r="CR417" s="122" t="str">
        <f aca="false">IF(OR($BK417&lt;&gt;Constants!$B$12,NOT($CJ417)),"",CM417+CO417+CQ417)</f>
        <v/>
      </c>
      <c r="CS417" s="116" t="str">
        <f aca="false">IF(OR($BK417&lt;&gt;Constants!$B$12,ISBLANK($C417)),"",BW417)</f>
        <v/>
      </c>
      <c r="CT417" s="117" t="str">
        <f aca="false">IF(OR($BK417&lt;&gt;Constants!$B$12,ISBLANK($C417)),"",CG417)</f>
        <v/>
      </c>
      <c r="CU417" s="118" t="str">
        <f aca="false">IF(OR($BK417&lt;&gt;Constants!$B$12,ISBLANK($C417)),"",CR417)</f>
        <v/>
      </c>
      <c r="CV417" s="117" t="str">
        <f aca="false">IF(OR($BK417&lt;&gt;Constants!$B$12,ISBLANK($C417)),"",IF(COUNT(CS417:CU417)=0,0,MAX(CS417:CU417)))</f>
        <v/>
      </c>
      <c r="CW417" s="117" t="str">
        <f aca="false">IF($BK417&lt;&gt;Constants!$B$12,"",CV417)</f>
        <v/>
      </c>
      <c r="CX417" s="117" t="str">
        <f aca="false">IF(ISNUMBER(CW417), RANK(CW417,$CW$11:$CW$510), "")</f>
        <v/>
      </c>
      <c r="CY417" s="116" t="str">
        <f aca="false">IF(OR($BK417&lt;&gt;Constants!$B$12,ISBLANK($C417)),"",MAX(BT417,CD417,CO417))</f>
        <v/>
      </c>
      <c r="CZ417" s="117" t="str">
        <f aca="false">IF(ISNUMBER(CY417), RANK(CY417,CY$11:CY$510), "")</f>
        <v/>
      </c>
      <c r="DA417" s="117" t="str">
        <f aca="false">IF(OR($BK417&lt;&gt;Constants!$B$12,ISBLANK($C417)),"",MAX(AM417,AU417,IF($CH417,BC417,0)))</f>
        <v/>
      </c>
      <c r="DB417" s="117" t="str">
        <f aca="false">IF(ISNUMBER(DA417), RANK(DA417,DA$11:DA$510,1), "")</f>
        <v/>
      </c>
      <c r="DC417" s="117" t="str">
        <f aca="false">IF(OR($BK417&lt;&gt;Constants!$B$12,ISBLANK($C417)),"",MAX(BV417,CF417,CQ417))</f>
        <v/>
      </c>
      <c r="DD417" s="117" t="str">
        <f aca="false">IF(ISNUMBER(DC417),RANK(DC417,DC$11:DC$510),"")</f>
        <v/>
      </c>
      <c r="DE417" s="123" t="str">
        <f aca="false">IFERROR(IF(OR($BK417&lt;&gt;Constants!$B$12, ISBLANK($C417)),"",LARGE(CS417:CU417,2)), 0)</f>
        <v/>
      </c>
      <c r="DF417" s="118" t="str">
        <f aca="false">IF(ISNUMBER(DE417), RANK(DE417,DE$11:DE$510), "")</f>
        <v/>
      </c>
      <c r="DG417" s="117" t="str">
        <f aca="false">IF(ISBLANK($C417),"",IF(BK417=Constants!$B$12,RANK($CX417, $CX$11:$CX$510, 1)+
SUMPRODUCT(--($CX$11:$CX$510=$CX417),--($CZ417&gt;$CZ$11:$CZ$510))+
SUMPRODUCT(--($CX$11:$CX$510=$CX417),--($CZ417=$CZ$11:$CZ$510),--($DB417&gt;$DB$11:$DB$510))+
SUMPRODUCT(--($CX$11:$CX$510=$CX417),--($CZ417=$CZ$11:$CZ$510),--($DB417=$DB$11:$DB$510), --($DD417&gt;$DD$11:$DD$510))+
SUMPRODUCT(--($CX$11:$CX$510=$CX417),--($CZ417=$CZ$11:$CZ$510),--($DB417=$DB$11:$DB$510), --($DD417=$DD$11:$DD$510), --($DF417&gt;$DF$11:$DF$510))
,BK417)
)</f>
        <v/>
      </c>
      <c r="DH417" s="117" t="str">
        <f aca="false">IF(ISBLANK(C417),"",IF(BK417&lt;&gt;Constants!$B$12, BK417, CX417-DG417))</f>
        <v/>
      </c>
      <c r="DI417" s="118"/>
      <c r="DJ417" s="124"/>
      <c r="DK417" s="125" t="str">
        <f aca="false">IF(ISBLANK($C417),"",IF($BK417=Constants!$B$13,$BM417,""))</f>
        <v/>
      </c>
      <c r="DL417" s="124" t="str">
        <f aca="false">IF(ISBLANK($C417),"",IF($BK417&lt;&gt;Constants!$B$12,"",IF(COUNT($CS417:$CU417)=0,"",MATCH($CV417,$CS417:$CU417,0))))</f>
        <v/>
      </c>
      <c r="DM417" s="126" t="str">
        <f aca="false">IF(ISNUMBER($DL417),CHOOSE($DL417,$BR417,$CB417,$CM417),"")</f>
        <v/>
      </c>
      <c r="DN417" s="126" t="str">
        <f aca="false">IF(ISNUMBER($DL417),CHOOSE($DL417,$BT417,$CD417,$CO417),"")</f>
        <v/>
      </c>
      <c r="DO417" s="126" t="str">
        <f aca="false">IF(ISNUMBER($DL417),CHOOSE($DL417,$BV417,$CF417,$CQ417),"")</f>
        <v/>
      </c>
      <c r="DP417" s="127" t="str">
        <f aca="false">IF(ISBLANK(C417),"",IF(BK417&lt;&gt;Constants!$B$12, BK417 ,CW417))</f>
        <v/>
      </c>
      <c r="DQ417" s="128" t="str">
        <f aca="false">IF(ISBLANK($C417),"",IF($BK417&lt;&gt;Constants!$B$12,$BK417,$BL417))</f>
        <v/>
      </c>
      <c r="DR417" s="128" t="str">
        <f aca="false">IF(ISBLANK(C417),"",DH417)</f>
        <v/>
      </c>
      <c r="DS417" s="128" t="str">
        <f aca="false">IF(ISBLANK(C417),"",DG417)</f>
        <v/>
      </c>
      <c r="DT417" s="129" t="str">
        <f aca="false">IF(ISBLANK(C417),
  "",
IF(DS417=Constants!$B$9,COUNTA($C$11:$C510)+2,IF(DS417=Constants!$B$10,COUNTA($C$11:$C510)+1,IF(DS417=Constants!$B$11,COUNTA($C$11:$C510),DS417))))</f>
        <v/>
      </c>
      <c r="DU417" s="3"/>
      <c r="DV417" s="130" t="n">
        <f aca="false">IF(OR(ISNUMBER(DS417),DS417="DQ",DS417="P",DS417="NS"),
    1,
    0
)</f>
        <v>0</v>
      </c>
      <c r="DW417" s="130" t="n">
        <v>407</v>
      </c>
      <c r="DX417" s="130" t="str">
        <f aca="false">IF(ISBLANK($C417),"",IF(ISNUMBER(DT417),DT417+ROW($B417)/1000,""))</f>
        <v/>
      </c>
      <c r="DY417" s="130" t="str">
        <f aca="false">IF(ISNUMBER(DX417), RANK(DX417,DX$11:DX$510,1), "")</f>
        <v/>
      </c>
      <c r="DZ417" s="130" t="str">
        <f aca="false">IF(ISBLANK($C417),
    "",
    $B417
)</f>
        <v/>
      </c>
      <c r="EA417" s="130" t="str">
        <f aca="false">IF(ISBLANK($C417),
    "",
    $C417
)</f>
        <v/>
      </c>
      <c r="EB417" s="130" t="str">
        <f aca="false">IF(ISBLANK($C417),
    "",
    $D417
)</f>
        <v/>
      </c>
      <c r="EC417" s="130" t="str">
        <f aca="false">IF(ISBLANK($C417),"",$DQ417)</f>
        <v/>
      </c>
      <c r="ED417" s="131" t="str">
        <f aca="false">DP417</f>
        <v/>
      </c>
      <c r="EE417" s="130" t="str">
        <f aca="false">IF(ISBLANK($C417),
    "",
    DS417
)</f>
        <v/>
      </c>
      <c r="EF417" s="132" t="str">
        <f aca="false">IF(DW417&gt;DV$10,
    "",
    VLOOKUP(DW417,DY$11:EE915,7,FALSE())
)</f>
        <v/>
      </c>
      <c r="EG417" s="133" t="str">
        <f aca="false">IF(DW417&gt;DV$10,
    "",
    VLOOKUP(DW417,DY$11:EE915,2,FALSE())
)</f>
        <v/>
      </c>
      <c r="EH417" s="133" t="str">
        <f aca="false">IF(DW417&gt;DV$10,
    "",
    VLOOKUP(DW417,DY$11:EE915,3,FALSE())
)</f>
        <v/>
      </c>
      <c r="EI417" s="133" t="str">
        <f aca="false">IF(DW417&gt;DV$10,
    "",
    VLOOKUP(DW417,DY$11:EE915,4,FALSE())
)</f>
        <v/>
      </c>
      <c r="EJ417" s="134" t="str">
        <f aca="false">IF(DW417&gt;DV$10,
    "",
    VLOOKUP(DW417,DY$11:EE915,6,FALSE())
)</f>
        <v/>
      </c>
      <c r="EK417" s="59"/>
    </row>
    <row r="418" customFormat="false" ht="15.75" hidden="false" customHeight="false" outlineLevel="0" collapsed="false">
      <c r="A418" s="3"/>
      <c r="B418" s="153"/>
      <c r="C418" s="154"/>
      <c r="D418" s="135"/>
      <c r="E418" s="158"/>
      <c r="F418" s="137"/>
      <c r="G418" s="137"/>
      <c r="H418" s="138"/>
      <c r="I418" s="139"/>
      <c r="J418" s="140"/>
      <c r="K418" s="140"/>
      <c r="L418" s="140"/>
      <c r="M418" s="140"/>
      <c r="N418" s="141"/>
      <c r="O418" s="142"/>
      <c r="P418" s="137"/>
      <c r="Q418" s="138"/>
      <c r="R418" s="139"/>
      <c r="S418" s="140"/>
      <c r="T418" s="140"/>
      <c r="U418" s="140"/>
      <c r="V418" s="140"/>
      <c r="W418" s="141"/>
      <c r="X418" s="142"/>
      <c r="Y418" s="137"/>
      <c r="Z418" s="138"/>
      <c r="AA418" s="139"/>
      <c r="AB418" s="140"/>
      <c r="AC418" s="140"/>
      <c r="AD418" s="140"/>
      <c r="AE418" s="140"/>
      <c r="AF418" s="141"/>
      <c r="AG418" s="143"/>
      <c r="AH418" s="139"/>
      <c r="AI418" s="116"/>
      <c r="AJ418" s="116" t="str">
        <f aca="false">IF(ISBLANK($C418),
  "",
IF(E418=Constants!$B$7,
  TRUE(),
IF(E418=Constants!$B$8,
  FALSE(),
  TRUE()
)))</f>
        <v/>
      </c>
      <c r="AK418" s="117" t="str">
        <f aca="false">IF(ISBLANK($C418),"",IF(F418=Constants!$B$8,FALSE(),TRUE()))</f>
        <v/>
      </c>
      <c r="AL418" s="117" t="str">
        <f aca="false">IF(ISBLANK($C418),"",COUNTA($G418:$O418)&gt;0)</f>
        <v/>
      </c>
      <c r="AM418" s="117" t="str">
        <f aca="false">IF(OR(ISBLANK($C418),$AL418&lt;&gt;TRUE()),"",IF(ISBLANK(G418),Constants!$B$27,MAX(0,G418)))</f>
        <v/>
      </c>
      <c r="AN418" s="117" t="str">
        <f aca="false">IF(OR(ISBLANK($C418),$AL418&lt;&gt;TRUE()),"",IF(ISBLANK(H418),Constants!$B$28,MAX(0,H418)))</f>
        <v/>
      </c>
      <c r="AO418" s="117" t="str">
        <f aca="false">IF(OR(ISBLANK($C418),$AL418&lt;&gt;TRUE()),"",IF(J418=Constants!$B$7,TRUE(),IF(J418=Constants!$B$8,FALSE(),TRUE())))</f>
        <v/>
      </c>
      <c r="AP418" s="117" t="str">
        <f aca="false">IF(OR(ISBLANK($C418),$AL418&lt;&gt;TRUE()),"",IF(I418=Constants!$B$7,TRUE(),IF(I418=Constants!$B$8,FALSE(),TRUE())))</f>
        <v/>
      </c>
      <c r="AQ418" s="117" t="str">
        <f aca="false">IF(OR(ISBLANK($C418),$AL418&lt;&gt;TRUE()),"",IF(K418=Constants!$B$33,TRUE(),IF(K418=Constants!$B$34,FALSE(),IF(AND(ISNUMBER(O418),OR(ISBLANK(N418),N418=0)),TRUE(),IF(AND(ISBLANK(O418),ISNUMBER(N418),N418&lt;&gt;0),FALSE(),"")))))</f>
        <v/>
      </c>
      <c r="AR418" s="117" t="str">
        <f aca="false">IF(OR(ISBLANK($C418),$AL418&lt;&gt;TRUE()),"",IF(ISBLANK(L418),Constants!$B$35,MAX(0,MIN(Constants!$B$31,L418))))</f>
        <v/>
      </c>
      <c r="AS418" s="117" t="str">
        <f aca="false">IF(OR(ISBLANK($C418),$AL418&lt;&gt;TRUE()),"",IF(ISBLANK(M418),Constants!$B$35,MAX(0,MIN(Constants!$B$32,M418))))</f>
        <v/>
      </c>
      <c r="AT418" s="117" t="str">
        <f aca="false">IF(ISBLANK($C418),"",COUNTA($P418:$X418)&gt;0)</f>
        <v/>
      </c>
      <c r="AU418" s="117" t="str">
        <f aca="false">IF(OR(ISBLANK($C418),$AT418&lt;&gt;TRUE()),"",IF(ISBLANK(P418),Constants!$B$27,MAX(0,P418)))</f>
        <v/>
      </c>
      <c r="AV418" s="117" t="str">
        <f aca="false">IF(OR(ISBLANK($C418),$AT418&lt;&gt;TRUE()),"",IF(ISBLANK(Q418),Constants!$B$28,MAX(0,Q418)))</f>
        <v/>
      </c>
      <c r="AW418" s="117" t="str">
        <f aca="false">IF(OR(ISBLANK($C418),$AT418&lt;&gt;TRUE()),"",IF(S418=Constants!$B$7,TRUE(),IF(S418=Constants!$B$8,FALSE(),TRUE())))</f>
        <v/>
      </c>
      <c r="AX418" s="117" t="str">
        <f aca="false">IF(OR(ISBLANK($C418),$AT418&lt;&gt;TRUE()),"",IF(R418=Constants!$B$7,TRUE(),IF(R418=Constants!$B$8,FALSE(),TRUE())))</f>
        <v/>
      </c>
      <c r="AY418" s="117" t="str">
        <f aca="false">IF(OR(ISBLANK($C418),$AT418&lt;&gt;TRUE()),"",IF(T418=Constants!$B$33,TRUE(),IF(T418=Constants!$B$34,FALSE(),IF(AND(ISNUMBER(X418),OR(ISBLANK(W418),W418=0)),TRUE(),IF(AND(ISBLANK(X418),ISNUMBER(W418),W418&lt;&gt;0),FALSE(),"")))))</f>
        <v/>
      </c>
      <c r="AZ418" s="117" t="str">
        <f aca="false">IF(OR(ISBLANK($C418),$AT418&lt;&gt;TRUE()),"",IF(ISBLANK(U418),Constants!$B$35,MAX(0,MIN(Constants!$B$31,U418))))</f>
        <v/>
      </c>
      <c r="BA418" s="117" t="str">
        <f aca="false">IF(OR(ISBLANK($C418),$AT418&lt;&gt;TRUE()),"",IF(ISBLANK(V418),Constants!$B$35,MAX(0,MIN(Constants!$B$32,V418))))</f>
        <v/>
      </c>
      <c r="BB418" s="117" t="str">
        <f aca="false">IF(ISBLANK($C418),"",COUNTA($Y418:$AG418)&gt;0)</f>
        <v/>
      </c>
      <c r="BC418" s="117" t="str">
        <f aca="false">IF(OR(ISBLANK($C418),$BB418&lt;&gt;TRUE()),"",IF(ISBLANK(Y418),Constants!$B$27,MAX(0,Y418)))</f>
        <v/>
      </c>
      <c r="BD418" s="117" t="str">
        <f aca="false">IF(OR(ISBLANK($C418),$BB418&lt;&gt;TRUE()),"",IF(ISBLANK(Z418),Constants!$B$28,MAX(0,Z418)))</f>
        <v/>
      </c>
      <c r="BE418" s="117" t="str">
        <f aca="false">IF(OR(ISBLANK($C418),$BB418&lt;&gt;TRUE()),"",IF(AB418=Constants!$B$7,TRUE(),IF(AB418=Constants!$B$8,FALSE(),TRUE())))</f>
        <v/>
      </c>
      <c r="BF418" s="117" t="str">
        <f aca="false">IF(OR(ISBLANK($C418),$BB418&lt;&gt;TRUE()),"",IF(AA418=Constants!$B$7,TRUE(),IF(AA418=Constants!$B$8,FALSE(),TRUE())))</f>
        <v/>
      </c>
      <c r="BG418" s="117" t="str">
        <f aca="false">IF(OR(ISBLANK($C418),$BB418&lt;&gt;TRUE()),"",IF(AC418=Constants!$B$33,TRUE(),IF(AC418=Constants!$B$34,FALSE(),IF(AND(ISNUMBER(AG418),OR(ISBLANK(AF418),AF418=0)),TRUE(),IF(AND(ISBLANK(AG418),ISNUMBER(AF418),AF418&lt;&gt;0),FALSE(),"")))))</f>
        <v/>
      </c>
      <c r="BH418" s="117" t="str">
        <f aca="false">IF(OR(ISBLANK($C418),$BB418&lt;&gt;TRUE()),"",IF(ISBLANK(AD418),Constants!$B$35,MAX(0,MIN(Constants!$B$31,AD418))))</f>
        <v/>
      </c>
      <c r="BI418" s="117" t="str">
        <f aca="false">IF(OR(ISBLANK($C418),$BB418&lt;&gt;TRUE()),"",IF(ISBLANK(AE418),Constants!$B$35,MAX(0,MIN(Constants!$B$32,AE418))))</f>
        <v/>
      </c>
      <c r="BJ418" s="118" t="str">
        <f aca="false">IF(ISBLANK($C418),
  "",
IF(AH418=Constants!$B$7,
  TRUE(),
IF(AH418=Constants!$B$8,
  FALSE(),
  FALSE()
)))</f>
        <v/>
      </c>
      <c r="BK418" s="117" t="str">
        <f aca="false">IF(ISBLANK($C418),"",IF($BJ418,Constants!$B$9,IF(COUNTA($E418:$AH418)=0,Constants!$B$10,IF(NOT($AK418),Constants!$B$11,IF(AND(NOT(ISNUMBER($BM418)),COUNTA($O418,$X418,$AG418)&gt;0),Constants!$B$13,Constants!$B$12)))))</f>
        <v/>
      </c>
      <c r="BL418" s="117" t="str">
        <f aca="false">IF(ISBLANK($C418),"",IF($BK418&lt;&gt;Constants!$B$12,$BK418,Constants!$B$4))</f>
        <v/>
      </c>
      <c r="BM418" s="116" t="str">
        <f aca="false">IF(OR(ISBLANK($D$8), NOT(ISNUMBER($D$8))), Constants!$B$17,$D$8)</f>
        <v>ERROR: Set Target Time in cell D8</v>
      </c>
      <c r="BN418" s="119" t="str">
        <f aca="false">IF(OR($BK418&lt;&gt;Constants!$B$12,$AL418&lt;&gt;TRUE()),"",IF(NOT($AO418),TRUE(),IF($AQ418="","",$AQ418)))</f>
        <v/>
      </c>
      <c r="BO418" s="120" t="n">
        <f aca="false">IF(BN418="",FALSE(),IF(NOT($AO418),TRUE(),IF($AQ418,ISNUMBER(O418),ISNUMBER(N418))))</f>
        <v>0</v>
      </c>
      <c r="BP418" s="121" t="str">
        <f aca="false">IF(BO418,IF($AJ418,1,Constants!$B$22)*POWER(Constants!$B$23,MAX($AM418,0))*POWER(Constants!$B$24,MAX($AN418,0)),"")</f>
        <v/>
      </c>
      <c r="BQ418" s="117" t="str">
        <f aca="false">IF(OR($BK418&lt;&gt;Constants!$B$12,NOT($BO418)),"",IF(NOT($AO418),0,Constants!$B$19*IF($AQ418,1,MAX(0,MIN(1,(Constants!$B$20-N418)/Constants!$B$20)))))</f>
        <v/>
      </c>
      <c r="BR418" s="117" t="str">
        <f aca="false">IF(BQ418="","",BQ418*IF($AP418,1,Constants!$B$25)*BP418)</f>
        <v/>
      </c>
      <c r="BS418" s="117" t="str">
        <f aca="false">IF(OR($BK418&lt;&gt;Constants!$B$12,NOT($BO418)),"",IF(NOT($AO418),0,IF(NOT($AQ418),0,MAX(0,Constants!$B$21*(1-ABS(O418-$BM418)/$BM418)))))</f>
        <v/>
      </c>
      <c r="BT418" s="117" t="str">
        <f aca="false">IF(BS418="","",BS418*BP418)</f>
        <v/>
      </c>
      <c r="BU418" s="117" t="str">
        <f aca="false">IF(OR($BK418&lt;&gt;Constants!$B$12,NOT($BO418)),"",IF(OR(NOT($AO418),NOT($AP418)),0,MIN(Constants!$B$18,(Constants!$B$29*$AR418+Constants!$B$30*$AS418)*IF($AQ418,1,MAX(0,MIN(1,(Constants!$B$20-N418)/Constants!$B$20))))))</f>
        <v/>
      </c>
      <c r="BV418" s="117" t="str">
        <f aca="false">IF(BU418="","",BU418*BP418)</f>
        <v/>
      </c>
      <c r="BW418" s="122" t="str">
        <f aca="false">IF(OR($BK418&lt;&gt;Constants!$B$12,NOT($BO418)),"",BR418+BT418+BV418)</f>
        <v/>
      </c>
      <c r="BX418" s="119" t="str">
        <f aca="false">IF(OR($BK418&lt;&gt;Constants!$B$12,$AT418&lt;&gt;TRUE()),"",IF(NOT($AW418),TRUE(),IF($AY418="","",$AY418)))</f>
        <v/>
      </c>
      <c r="BY418" s="120" t="n">
        <f aca="false">IF(BX418="",FALSE(),IF(NOT($AW418),TRUE(),IF($AY418,ISNUMBER(X418),ISNUMBER(W418))))</f>
        <v>0</v>
      </c>
      <c r="BZ418" s="121" t="str">
        <f aca="false">IF(BY418,IF($AJ418,1,Constants!$B$22)*POWER(Constants!$B$23,MAX($AU418,0))*POWER(Constants!$B$24,MAX($AV418,0)),"")</f>
        <v/>
      </c>
      <c r="CA418" s="117" t="str">
        <f aca="false">IF(OR($BK418&lt;&gt;Constants!$B$12,NOT($BY418)),"",IF(NOT($AW418),0,Constants!$B$19*IF($AY418,1,MAX(0,MIN(1,(Constants!$B$20-W418)/Constants!$B$20)))))</f>
        <v/>
      </c>
      <c r="CB418" s="117" t="str">
        <f aca="false">IF(CA418="","",CA418*IF($AX418,1,Constants!$B$25)*BZ418)</f>
        <v/>
      </c>
      <c r="CC418" s="117" t="str">
        <f aca="false">IF(OR($BK418&lt;&gt;Constants!$B$12,NOT($BY418)),"",IF(NOT($AW418),0,IF(NOT($AY418),0,MAX(0,Constants!$B$21*(1-ABS(X418-$BM418)/$BM418)))))</f>
        <v/>
      </c>
      <c r="CD418" s="117" t="str">
        <f aca="false">IF(CC418="","",CC418*BZ418)</f>
        <v/>
      </c>
      <c r="CE418" s="117" t="str">
        <f aca="false">IF(OR($BK418&lt;&gt;Constants!$B$12,NOT($BY418)),"",IF(OR(NOT($AW418),NOT($AX418)),0,MIN(Constants!$B$18,(Constants!$B$29*$AZ418+Constants!$B$30*$BA418)*IF($AY418,1,MAX(0,MIN(1,(Constants!$B$20-W418)/Constants!$B$20))))))</f>
        <v/>
      </c>
      <c r="CF418" s="117" t="str">
        <f aca="false">IF(CE418="","",CE418*BZ418)</f>
        <v/>
      </c>
      <c r="CG418" s="122" t="str">
        <f aca="false">IF(OR($BK418&lt;&gt;Constants!$B$12,NOT($BY418)),"",CB418+CD418+CF418)</f>
        <v/>
      </c>
      <c r="CH418" s="119" t="n">
        <f aca="false">IF(OR(BN418="",BX418=""),TRUE(),BN418&lt;&gt;BX418)</f>
        <v>1</v>
      </c>
      <c r="CI418" s="117" t="str">
        <f aca="false">IF(OR($BK418&lt;&gt;Constants!$B$12,$BB418&lt;&gt;TRUE(),NOT($CH418)),"",IF(NOT($BE418),TRUE(),IF($BG418="","",$BG418)))</f>
        <v/>
      </c>
      <c r="CJ418" s="120" t="n">
        <f aca="false">IF(CI418="",FALSE(),IF(NOT($BE418),TRUE(),IF($BG418,ISNUMBER(AG418),ISNUMBER(AF418))))</f>
        <v>0</v>
      </c>
      <c r="CK418" s="121" t="str">
        <f aca="false">IF(CJ418,IF($AJ418,1,Constants!$B$22)*POWER(Constants!$B$23,MAX($BC418,0))*POWER(Constants!$B$24,MAX($BD418,0)),"")</f>
        <v/>
      </c>
      <c r="CL418" s="117" t="str">
        <f aca="false">IF(OR($BK418&lt;&gt;Constants!$B$12,NOT($CJ418)),"",IF(NOT($BE418),0,Constants!$B$19*IF($BG418,1,MAX(0,MIN(1,(Constants!$B$20-AF418)/Constants!$B$20)))))</f>
        <v/>
      </c>
      <c r="CM418" s="117" t="str">
        <f aca="false">IF(CL418="","",CL418*IF($BF418,1,Constants!$B$25)*CK418)</f>
        <v/>
      </c>
      <c r="CN418" s="117" t="str">
        <f aca="false">IF(OR($BK418&lt;&gt;Constants!$B$12,NOT($CJ418)),"",IF(NOT($BE418),0,IF(NOT($BG418),0,MAX(0,Constants!$B$21*(1-ABS(AG418-$BM418)/$BM418)))))</f>
        <v/>
      </c>
      <c r="CO418" s="117" t="str">
        <f aca="false">IF(CN418="","",CN418*CK418)</f>
        <v/>
      </c>
      <c r="CP418" s="117" t="str">
        <f aca="false">IF(OR($BK418&lt;&gt;Constants!$B$12,NOT($CJ418)),"",IF(OR(NOT($BE418),NOT($BF418)),0,MIN(Constants!$B$18,(Constants!$B$29*$BH418+Constants!$B$30*$BI418)*IF($BG418,1,MAX(0,MIN(1,(Constants!$B$20-AF418)/Constants!$B$20))))))</f>
        <v/>
      </c>
      <c r="CQ418" s="117" t="str">
        <f aca="false">IF(CP418="","",CP418*CK418)</f>
        <v/>
      </c>
      <c r="CR418" s="122" t="str">
        <f aca="false">IF(OR($BK418&lt;&gt;Constants!$B$12,NOT($CJ418)),"",CM418+CO418+CQ418)</f>
        <v/>
      </c>
      <c r="CS418" s="116" t="str">
        <f aca="false">IF(OR($BK418&lt;&gt;Constants!$B$12,ISBLANK($C418)),"",BW418)</f>
        <v/>
      </c>
      <c r="CT418" s="117" t="str">
        <f aca="false">IF(OR($BK418&lt;&gt;Constants!$B$12,ISBLANK($C418)),"",CG418)</f>
        <v/>
      </c>
      <c r="CU418" s="118" t="str">
        <f aca="false">IF(OR($BK418&lt;&gt;Constants!$B$12,ISBLANK($C418)),"",CR418)</f>
        <v/>
      </c>
      <c r="CV418" s="117" t="str">
        <f aca="false">IF(OR($BK418&lt;&gt;Constants!$B$12,ISBLANK($C418)),"",IF(COUNT(CS418:CU418)=0,0,MAX(CS418:CU418)))</f>
        <v/>
      </c>
      <c r="CW418" s="117" t="str">
        <f aca="false">IF($BK418&lt;&gt;Constants!$B$12,"",CV418)</f>
        <v/>
      </c>
      <c r="CX418" s="117" t="str">
        <f aca="false">IF(ISNUMBER(CW418), RANK(CW418,$CW$11:$CW$510), "")</f>
        <v/>
      </c>
      <c r="CY418" s="116" t="str">
        <f aca="false">IF(OR($BK418&lt;&gt;Constants!$B$12,ISBLANK($C418)),"",MAX(BT418,CD418,CO418))</f>
        <v/>
      </c>
      <c r="CZ418" s="117" t="str">
        <f aca="false">IF(ISNUMBER(CY418), RANK(CY418,CY$11:CY$510), "")</f>
        <v/>
      </c>
      <c r="DA418" s="117" t="str">
        <f aca="false">IF(OR($BK418&lt;&gt;Constants!$B$12,ISBLANK($C418)),"",MAX(AM418,AU418,IF($CH418,BC418,0)))</f>
        <v/>
      </c>
      <c r="DB418" s="117" t="str">
        <f aca="false">IF(ISNUMBER(DA418), RANK(DA418,DA$11:DA$510,1), "")</f>
        <v/>
      </c>
      <c r="DC418" s="117" t="str">
        <f aca="false">IF(OR($BK418&lt;&gt;Constants!$B$12,ISBLANK($C418)),"",MAX(BV418,CF418,CQ418))</f>
        <v/>
      </c>
      <c r="DD418" s="117" t="str">
        <f aca="false">IF(ISNUMBER(DC418),RANK(DC418,DC$11:DC$510),"")</f>
        <v/>
      </c>
      <c r="DE418" s="123" t="str">
        <f aca="false">IFERROR(IF(OR($BK418&lt;&gt;Constants!$B$12, ISBLANK($C418)),"",LARGE(CS418:CU418,2)), 0)</f>
        <v/>
      </c>
      <c r="DF418" s="118" t="str">
        <f aca="false">IF(ISNUMBER(DE418), RANK(DE418,DE$11:DE$510), "")</f>
        <v/>
      </c>
      <c r="DG418" s="117" t="str">
        <f aca="false">IF(ISBLANK($C418),"",IF(BK418=Constants!$B$12,RANK($CX418, $CX$11:$CX$510, 1)+
SUMPRODUCT(--($CX$11:$CX$510=$CX418),--($CZ418&gt;$CZ$11:$CZ$510))+
SUMPRODUCT(--($CX$11:$CX$510=$CX418),--($CZ418=$CZ$11:$CZ$510),--($DB418&gt;$DB$11:$DB$510))+
SUMPRODUCT(--($CX$11:$CX$510=$CX418),--($CZ418=$CZ$11:$CZ$510),--($DB418=$DB$11:$DB$510), --($DD418&gt;$DD$11:$DD$510))+
SUMPRODUCT(--($CX$11:$CX$510=$CX418),--($CZ418=$CZ$11:$CZ$510),--($DB418=$DB$11:$DB$510), --($DD418=$DD$11:$DD$510), --($DF418&gt;$DF$11:$DF$510))
,BK418)
)</f>
        <v/>
      </c>
      <c r="DH418" s="117" t="str">
        <f aca="false">IF(ISBLANK(C418),"",IF(BK418&lt;&gt;Constants!$B$12, BK418, CX418-DG418))</f>
        <v/>
      </c>
      <c r="DI418" s="118"/>
      <c r="DJ418" s="124"/>
      <c r="DK418" s="125" t="str">
        <f aca="false">IF(ISBLANK($C418),"",IF($BK418=Constants!$B$13,$BM418,""))</f>
        <v/>
      </c>
      <c r="DL418" s="124" t="str">
        <f aca="false">IF(ISBLANK($C418),"",IF($BK418&lt;&gt;Constants!$B$12,"",IF(COUNT($CS418:$CU418)=0,"",MATCH($CV418,$CS418:$CU418,0))))</f>
        <v/>
      </c>
      <c r="DM418" s="126" t="str">
        <f aca="false">IF(ISNUMBER($DL418),CHOOSE($DL418,$BR418,$CB418,$CM418),"")</f>
        <v/>
      </c>
      <c r="DN418" s="126" t="str">
        <f aca="false">IF(ISNUMBER($DL418),CHOOSE($DL418,$BT418,$CD418,$CO418),"")</f>
        <v/>
      </c>
      <c r="DO418" s="126" t="str">
        <f aca="false">IF(ISNUMBER($DL418),CHOOSE($DL418,$BV418,$CF418,$CQ418),"")</f>
        <v/>
      </c>
      <c r="DP418" s="127" t="str">
        <f aca="false">IF(ISBLANK(C418),"",IF(BK418&lt;&gt;Constants!$B$12, BK418 ,CW418))</f>
        <v/>
      </c>
      <c r="DQ418" s="128" t="str">
        <f aca="false">IF(ISBLANK($C418),"",IF($BK418&lt;&gt;Constants!$B$12,$BK418,$BL418))</f>
        <v/>
      </c>
      <c r="DR418" s="128" t="str">
        <f aca="false">IF(ISBLANK(C418),"",DH418)</f>
        <v/>
      </c>
      <c r="DS418" s="128" t="str">
        <f aca="false">IF(ISBLANK(C418),"",DG418)</f>
        <v/>
      </c>
      <c r="DT418" s="129" t="str">
        <f aca="false">IF(ISBLANK(C418),
  "",
IF(DS418=Constants!$B$9,COUNTA($C$11:$C510)+2,IF(DS418=Constants!$B$10,COUNTA($C$11:$C510)+1,IF(DS418=Constants!$B$11,COUNTA($C$11:$C510),DS418))))</f>
        <v/>
      </c>
      <c r="DU418" s="3"/>
      <c r="DV418" s="130" t="n">
        <f aca="false">IF(OR(ISNUMBER(DS418),DS418="DQ",DS418="P",DS418="NS"),
    1,
    0
)</f>
        <v>0</v>
      </c>
      <c r="DW418" s="130" t="n">
        <v>408</v>
      </c>
      <c r="DX418" s="130" t="str">
        <f aca="false">IF(ISBLANK($C418),"",IF(ISNUMBER(DT418),DT418+ROW($B418)/1000,""))</f>
        <v/>
      </c>
      <c r="DY418" s="130" t="str">
        <f aca="false">IF(ISNUMBER(DX418), RANK(DX418,DX$11:DX$510,1), "")</f>
        <v/>
      </c>
      <c r="DZ418" s="130" t="str">
        <f aca="false">IF(ISBLANK($C418),
    "",
    $B418
)</f>
        <v/>
      </c>
      <c r="EA418" s="130" t="str">
        <f aca="false">IF(ISBLANK($C418),
    "",
    $C418
)</f>
        <v/>
      </c>
      <c r="EB418" s="130" t="str">
        <f aca="false">IF(ISBLANK($C418),
    "",
    $D418
)</f>
        <v/>
      </c>
      <c r="EC418" s="130" t="str">
        <f aca="false">IF(ISBLANK($C418),"",$DQ418)</f>
        <v/>
      </c>
      <c r="ED418" s="131" t="str">
        <f aca="false">DP418</f>
        <v/>
      </c>
      <c r="EE418" s="130" t="str">
        <f aca="false">IF(ISBLANK($C418),
    "",
    DS418
)</f>
        <v/>
      </c>
      <c r="EF418" s="132" t="str">
        <f aca="false">IF(DW418&gt;DV$10,
    "",
    VLOOKUP(DW418,DY$11:EE916,7,FALSE())
)</f>
        <v/>
      </c>
      <c r="EG418" s="133" t="str">
        <f aca="false">IF(DW418&gt;DV$10,
    "",
    VLOOKUP(DW418,DY$11:EE916,2,FALSE())
)</f>
        <v/>
      </c>
      <c r="EH418" s="133" t="str">
        <f aca="false">IF(DW418&gt;DV$10,
    "",
    VLOOKUP(DW418,DY$11:EE916,3,FALSE())
)</f>
        <v/>
      </c>
      <c r="EI418" s="133" t="str">
        <f aca="false">IF(DW418&gt;DV$10,
    "",
    VLOOKUP(DW418,DY$11:EE916,4,FALSE())
)</f>
        <v/>
      </c>
      <c r="EJ418" s="134" t="str">
        <f aca="false">IF(DW418&gt;DV$10,
    "",
    VLOOKUP(DW418,DY$11:EE916,6,FALSE())
)</f>
        <v/>
      </c>
      <c r="EK418" s="59"/>
    </row>
    <row r="419" customFormat="false" ht="15.75" hidden="false" customHeight="false" outlineLevel="0" collapsed="false">
      <c r="A419" s="3"/>
      <c r="B419" s="155"/>
      <c r="C419" s="156"/>
      <c r="D419" s="96"/>
      <c r="E419" s="157"/>
      <c r="F419" s="148"/>
      <c r="G419" s="148"/>
      <c r="H419" s="149"/>
      <c r="I419" s="150"/>
      <c r="J419" s="151"/>
      <c r="K419" s="151"/>
      <c r="L419" s="151"/>
      <c r="M419" s="151"/>
      <c r="N419" s="152"/>
      <c r="O419" s="103"/>
      <c r="P419" s="148"/>
      <c r="Q419" s="149"/>
      <c r="R419" s="150"/>
      <c r="S419" s="151"/>
      <c r="T419" s="151"/>
      <c r="U419" s="151"/>
      <c r="V419" s="151"/>
      <c r="W419" s="152"/>
      <c r="X419" s="103"/>
      <c r="Y419" s="148"/>
      <c r="Z419" s="149"/>
      <c r="AA419" s="150"/>
      <c r="AB419" s="151"/>
      <c r="AC419" s="151"/>
      <c r="AD419" s="151"/>
      <c r="AE419" s="151"/>
      <c r="AF419" s="152"/>
      <c r="AG419" s="104"/>
      <c r="AH419" s="150"/>
      <c r="AI419" s="73"/>
      <c r="AJ419" s="73" t="str">
        <f aca="false">IF(ISBLANK($C419),
  "",
IF(E419=Constants!$B$7,
  TRUE(),
IF(E419=Constants!$B$8,
  FALSE(),
  TRUE()
)))</f>
        <v/>
      </c>
      <c r="AK419" s="74" t="str">
        <f aca="false">IF(ISBLANK($C419),"",IF(F419=Constants!$B$8,FALSE(),TRUE()))</f>
        <v/>
      </c>
      <c r="AL419" s="74" t="str">
        <f aca="false">IF(ISBLANK($C419),"",COUNTA($G419:$O419)&gt;0)</f>
        <v/>
      </c>
      <c r="AM419" s="74" t="str">
        <f aca="false">IF(OR(ISBLANK($C419),$AL419&lt;&gt;TRUE()),"",IF(ISBLANK(G419),Constants!$B$27,MAX(0,G419)))</f>
        <v/>
      </c>
      <c r="AN419" s="74" t="str">
        <f aca="false">IF(OR(ISBLANK($C419),$AL419&lt;&gt;TRUE()),"",IF(ISBLANK(H419),Constants!$B$28,MAX(0,H419)))</f>
        <v/>
      </c>
      <c r="AO419" s="74" t="str">
        <f aca="false">IF(OR(ISBLANK($C419),$AL419&lt;&gt;TRUE()),"",IF(J419=Constants!$B$7,TRUE(),IF(J419=Constants!$B$8,FALSE(),TRUE())))</f>
        <v/>
      </c>
      <c r="AP419" s="74" t="str">
        <f aca="false">IF(OR(ISBLANK($C419),$AL419&lt;&gt;TRUE()),"",IF(I419=Constants!$B$7,TRUE(),IF(I419=Constants!$B$8,FALSE(),TRUE())))</f>
        <v/>
      </c>
      <c r="AQ419" s="74" t="str">
        <f aca="false">IF(OR(ISBLANK($C419),$AL419&lt;&gt;TRUE()),"",IF(K419=Constants!$B$33,TRUE(),IF(K419=Constants!$B$34,FALSE(),IF(AND(ISNUMBER(O419),OR(ISBLANK(N419),N419=0)),TRUE(),IF(AND(ISBLANK(O419),ISNUMBER(N419),N419&lt;&gt;0),FALSE(),"")))))</f>
        <v/>
      </c>
      <c r="AR419" s="74" t="str">
        <f aca="false">IF(OR(ISBLANK($C419),$AL419&lt;&gt;TRUE()),"",IF(ISBLANK(L419),Constants!$B$35,MAX(0,MIN(Constants!$B$31,L419))))</f>
        <v/>
      </c>
      <c r="AS419" s="74" t="str">
        <f aca="false">IF(OR(ISBLANK($C419),$AL419&lt;&gt;TRUE()),"",IF(ISBLANK(M419),Constants!$B$35,MAX(0,MIN(Constants!$B$32,M419))))</f>
        <v/>
      </c>
      <c r="AT419" s="74" t="str">
        <f aca="false">IF(ISBLANK($C419),"",COUNTA($P419:$X419)&gt;0)</f>
        <v/>
      </c>
      <c r="AU419" s="74" t="str">
        <f aca="false">IF(OR(ISBLANK($C419),$AT419&lt;&gt;TRUE()),"",IF(ISBLANK(P419),Constants!$B$27,MAX(0,P419)))</f>
        <v/>
      </c>
      <c r="AV419" s="74" t="str">
        <f aca="false">IF(OR(ISBLANK($C419),$AT419&lt;&gt;TRUE()),"",IF(ISBLANK(Q419),Constants!$B$28,MAX(0,Q419)))</f>
        <v/>
      </c>
      <c r="AW419" s="74" t="str">
        <f aca="false">IF(OR(ISBLANK($C419),$AT419&lt;&gt;TRUE()),"",IF(S419=Constants!$B$7,TRUE(),IF(S419=Constants!$B$8,FALSE(),TRUE())))</f>
        <v/>
      </c>
      <c r="AX419" s="74" t="str">
        <f aca="false">IF(OR(ISBLANK($C419),$AT419&lt;&gt;TRUE()),"",IF(R419=Constants!$B$7,TRUE(),IF(R419=Constants!$B$8,FALSE(),TRUE())))</f>
        <v/>
      </c>
      <c r="AY419" s="74" t="str">
        <f aca="false">IF(OR(ISBLANK($C419),$AT419&lt;&gt;TRUE()),"",IF(T419=Constants!$B$33,TRUE(),IF(T419=Constants!$B$34,FALSE(),IF(AND(ISNUMBER(X419),OR(ISBLANK(W419),W419=0)),TRUE(),IF(AND(ISBLANK(X419),ISNUMBER(W419),W419&lt;&gt;0),FALSE(),"")))))</f>
        <v/>
      </c>
      <c r="AZ419" s="74" t="str">
        <f aca="false">IF(OR(ISBLANK($C419),$AT419&lt;&gt;TRUE()),"",IF(ISBLANK(U419),Constants!$B$35,MAX(0,MIN(Constants!$B$31,U419))))</f>
        <v/>
      </c>
      <c r="BA419" s="74" t="str">
        <f aca="false">IF(OR(ISBLANK($C419),$AT419&lt;&gt;TRUE()),"",IF(ISBLANK(V419),Constants!$B$35,MAX(0,MIN(Constants!$B$32,V419))))</f>
        <v/>
      </c>
      <c r="BB419" s="74" t="str">
        <f aca="false">IF(ISBLANK($C419),"",COUNTA($Y419:$AG419)&gt;0)</f>
        <v/>
      </c>
      <c r="BC419" s="74" t="str">
        <f aca="false">IF(OR(ISBLANK($C419),$BB419&lt;&gt;TRUE()),"",IF(ISBLANK(Y419),Constants!$B$27,MAX(0,Y419)))</f>
        <v/>
      </c>
      <c r="BD419" s="74" t="str">
        <f aca="false">IF(OR(ISBLANK($C419),$BB419&lt;&gt;TRUE()),"",IF(ISBLANK(Z419),Constants!$B$28,MAX(0,Z419)))</f>
        <v/>
      </c>
      <c r="BE419" s="74" t="str">
        <f aca="false">IF(OR(ISBLANK($C419),$BB419&lt;&gt;TRUE()),"",IF(AB419=Constants!$B$7,TRUE(),IF(AB419=Constants!$B$8,FALSE(),TRUE())))</f>
        <v/>
      </c>
      <c r="BF419" s="74" t="str">
        <f aca="false">IF(OR(ISBLANK($C419),$BB419&lt;&gt;TRUE()),"",IF(AA419=Constants!$B$7,TRUE(),IF(AA419=Constants!$B$8,FALSE(),TRUE())))</f>
        <v/>
      </c>
      <c r="BG419" s="74" t="str">
        <f aca="false">IF(OR(ISBLANK($C419),$BB419&lt;&gt;TRUE()),"",IF(AC419=Constants!$B$33,TRUE(),IF(AC419=Constants!$B$34,FALSE(),IF(AND(ISNUMBER(AG419),OR(ISBLANK(AF419),AF419=0)),TRUE(),IF(AND(ISBLANK(AG419),ISNUMBER(AF419),AF419&lt;&gt;0),FALSE(),"")))))</f>
        <v/>
      </c>
      <c r="BH419" s="74" t="str">
        <f aca="false">IF(OR(ISBLANK($C419),$BB419&lt;&gt;TRUE()),"",IF(ISBLANK(AD419),Constants!$B$35,MAX(0,MIN(Constants!$B$31,AD419))))</f>
        <v/>
      </c>
      <c r="BI419" s="74" t="str">
        <f aca="false">IF(OR(ISBLANK($C419),$BB419&lt;&gt;TRUE()),"",IF(ISBLANK(AE419),Constants!$B$35,MAX(0,MIN(Constants!$B$32,AE419))))</f>
        <v/>
      </c>
      <c r="BJ419" s="75" t="str">
        <f aca="false">IF(ISBLANK($C419),
  "",
IF(AH419=Constants!$B$7,
  TRUE(),
IF(AH419=Constants!$B$8,
  FALSE(),
  FALSE()
)))</f>
        <v/>
      </c>
      <c r="BK419" s="74" t="str">
        <f aca="false">IF(ISBLANK($C419),"",IF($BJ419,Constants!$B$9,IF(COUNTA($E419:$AH419)=0,Constants!$B$10,IF(NOT($AK419),Constants!$B$11,IF(AND(NOT(ISNUMBER($BM419)),COUNTA($O419,$X419,$AG419)&gt;0),Constants!$B$13,Constants!$B$12)))))</f>
        <v/>
      </c>
      <c r="BL419" s="74" t="str">
        <f aca="false">IF(ISBLANK($C419),"",IF($BK419&lt;&gt;Constants!$B$12,$BK419,Constants!$B$4))</f>
        <v/>
      </c>
      <c r="BM419" s="73" t="str">
        <f aca="false">IF(OR(ISBLANK($D$8), NOT(ISNUMBER($D$8))), Constants!$B$17,$D$8)</f>
        <v>ERROR: Set Target Time in cell D8</v>
      </c>
      <c r="BN419" s="73" t="str">
        <f aca="false">IF(OR($BK419&lt;&gt;Constants!$B$12,$AL419&lt;&gt;TRUE()),"",IF(NOT($AO419),TRUE(),IF($AQ419="","",$AQ419)))</f>
        <v/>
      </c>
      <c r="BO419" s="74" t="b">
        <f aca="false">IF(BN419="",FALSE(),IF(NOT($AO419),TRUE(),IF($AQ419,ISNUMBER(O419),ISNUMBER(N419))))</f>
        <v>0</v>
      </c>
      <c r="BP419" s="76" t="str">
        <f aca="false">IF(BO419,IF($AJ419,1,Constants!$B$22)*POWER(Constants!$B$23,MAX($AM419,0))*POWER(Constants!$B$24,MAX($AN419,0)),"")</f>
        <v/>
      </c>
      <c r="BQ419" s="74" t="str">
        <f aca="false">IF(OR($BK419&lt;&gt;Constants!$B$12,NOT($BO419)),"",IF(NOT($AO419),0,Constants!$B$19*IF($AQ419,1,MAX(0,MIN(1,(Constants!$B$20-N419)/Constants!$B$20)))))</f>
        <v/>
      </c>
      <c r="BR419" s="74" t="str">
        <f aca="false">IF(BQ419="","",BQ419*IF($AP419,1,Constants!$B$25)*BP419)</f>
        <v/>
      </c>
      <c r="BS419" s="74" t="str">
        <f aca="false">IF(OR($BK419&lt;&gt;Constants!$B$12,NOT($BO419)),"",IF(NOT($AO419),0,IF(NOT($AQ419),0,MAX(0,Constants!$B$21*(1-ABS(O419-$BM419)/$BM419)))))</f>
        <v/>
      </c>
      <c r="BT419" s="74" t="str">
        <f aca="false">IF(BS419="","",BS419*BP419)</f>
        <v/>
      </c>
      <c r="BU419" s="74" t="str">
        <f aca="false">IF(OR($BK419&lt;&gt;Constants!$B$12,NOT($BO419)),"",IF(OR(NOT($AO419),NOT($AP419)),0,MIN(Constants!$B$18,(Constants!$B$29*$AR419+Constants!$B$30*$AS419)*IF($AQ419,1,MAX(0,MIN(1,(Constants!$B$20-N419)/Constants!$B$20))))))</f>
        <v/>
      </c>
      <c r="BV419" s="74" t="str">
        <f aca="false">IF(BU419="","",BU419*BP419)</f>
        <v/>
      </c>
      <c r="BW419" s="75" t="str">
        <f aca="false">IF(OR($BK419&lt;&gt;Constants!$B$12,NOT($BO419)),"",BR419+BT419+BV419)</f>
        <v/>
      </c>
      <c r="BX419" s="73" t="str">
        <f aca="false">IF(OR($BK419&lt;&gt;Constants!$B$12,$AT419&lt;&gt;TRUE()),"",IF(NOT($AW419),TRUE(),IF($AY419="","",$AY419)))</f>
        <v/>
      </c>
      <c r="BY419" s="74" t="b">
        <f aca="false">IF(BX419="",FALSE(),IF(NOT($AW419),TRUE(),IF($AY419,ISNUMBER(X419),ISNUMBER(W419))))</f>
        <v>0</v>
      </c>
      <c r="BZ419" s="76" t="str">
        <f aca="false">IF(BY419,IF($AJ419,1,Constants!$B$22)*POWER(Constants!$B$23,MAX($AU419,0))*POWER(Constants!$B$24,MAX($AV419,0)),"")</f>
        <v/>
      </c>
      <c r="CA419" s="74" t="str">
        <f aca="false">IF(OR($BK419&lt;&gt;Constants!$B$12,NOT($BY419)),"",IF(NOT($AW419),0,Constants!$B$19*IF($AY419,1,MAX(0,MIN(1,(Constants!$B$20-W419)/Constants!$B$20)))))</f>
        <v/>
      </c>
      <c r="CB419" s="74" t="str">
        <f aca="false">IF(CA419="","",CA419*IF($AX419,1,Constants!$B$25)*BZ419)</f>
        <v/>
      </c>
      <c r="CC419" s="74" t="str">
        <f aca="false">IF(OR($BK419&lt;&gt;Constants!$B$12,NOT($BY419)),"",IF(NOT($AW419),0,IF(NOT($AY419),0,MAX(0,Constants!$B$21*(1-ABS(X419-$BM419)/$BM419)))))</f>
        <v/>
      </c>
      <c r="CD419" s="74" t="str">
        <f aca="false">IF(CC419="","",CC419*BZ419)</f>
        <v/>
      </c>
      <c r="CE419" s="74" t="str">
        <f aca="false">IF(OR($BK419&lt;&gt;Constants!$B$12,NOT($BY419)),"",IF(OR(NOT($AW419),NOT($AX419)),0,MIN(Constants!$B$18,(Constants!$B$29*$AZ419+Constants!$B$30*$BA419)*IF($AY419,1,MAX(0,MIN(1,(Constants!$B$20-W419)/Constants!$B$20))))))</f>
        <v/>
      </c>
      <c r="CF419" s="74" t="str">
        <f aca="false">IF(CE419="","",CE419*BZ419)</f>
        <v/>
      </c>
      <c r="CG419" s="75" t="str">
        <f aca="false">IF(OR($BK419&lt;&gt;Constants!$B$12,NOT($BY419)),"",CB419+CD419+CF419)</f>
        <v/>
      </c>
      <c r="CH419" s="73" t="b">
        <f aca="false">IF(OR(BN419="",BX419=""),TRUE(),BN419&lt;&gt;BX419)</f>
        <v>1</v>
      </c>
      <c r="CI419" s="74" t="str">
        <f aca="false">IF(OR($BK419&lt;&gt;Constants!$B$12,$BB419&lt;&gt;TRUE(),NOT($CH419)),"",IF(NOT($BE419),TRUE(),IF($BG419="","",$BG419)))</f>
        <v/>
      </c>
      <c r="CJ419" s="74" t="b">
        <f aca="false">IF(CI419="",FALSE(),IF(NOT($BE419),TRUE(),IF($BG419,ISNUMBER(AG419),ISNUMBER(AF419))))</f>
        <v>0</v>
      </c>
      <c r="CK419" s="76" t="str">
        <f aca="false">IF(CJ419,IF($AJ419,1,Constants!$B$22)*POWER(Constants!$B$23,MAX($BC419,0))*POWER(Constants!$B$24,MAX($BD419,0)),"")</f>
        <v/>
      </c>
      <c r="CL419" s="74" t="str">
        <f aca="false">IF(OR($BK419&lt;&gt;Constants!$B$12,NOT($CJ419)),"",IF(NOT($BE419),0,Constants!$B$19*IF($BG419,1,MAX(0,MIN(1,(Constants!$B$20-AF419)/Constants!$B$20)))))</f>
        <v/>
      </c>
      <c r="CM419" s="74" t="str">
        <f aca="false">IF(CL419="","",CL419*IF($BF419,1,Constants!$B$25)*CK419)</f>
        <v/>
      </c>
      <c r="CN419" s="74" t="str">
        <f aca="false">IF(OR($BK419&lt;&gt;Constants!$B$12,NOT($CJ419)),"",IF(NOT($BE419),0,IF(NOT($BG419),0,MAX(0,Constants!$B$21*(1-ABS(AG419-$BM419)/$BM419)))))</f>
        <v/>
      </c>
      <c r="CO419" s="74" t="str">
        <f aca="false">IF(CN419="","",CN419*CK419)</f>
        <v/>
      </c>
      <c r="CP419" s="74" t="str">
        <f aca="false">IF(OR($BK419&lt;&gt;Constants!$B$12,NOT($CJ419)),"",IF(OR(NOT($BE419),NOT($BF419)),0,MIN(Constants!$B$18,(Constants!$B$29*$BH419+Constants!$B$30*$BI419)*IF($BG419,1,MAX(0,MIN(1,(Constants!$B$20-AF419)/Constants!$B$20))))))</f>
        <v/>
      </c>
      <c r="CQ419" s="74" t="str">
        <f aca="false">IF(CP419="","",CP419*CK419)</f>
        <v/>
      </c>
      <c r="CR419" s="75" t="str">
        <f aca="false">IF(OR($BK419&lt;&gt;Constants!$B$12,NOT($CJ419)),"",CM419+CO419+CQ419)</f>
        <v/>
      </c>
      <c r="CS419" s="73" t="str">
        <f aca="false">IF(OR($BK419&lt;&gt;Constants!$B$12,ISBLANK($C419)),"",BW419)</f>
        <v/>
      </c>
      <c r="CT419" s="74" t="str">
        <f aca="false">IF(OR($BK419&lt;&gt;Constants!$B$12,ISBLANK($C419)),"",CG419)</f>
        <v/>
      </c>
      <c r="CU419" s="75" t="str">
        <f aca="false">IF(OR($BK419&lt;&gt;Constants!$B$12,ISBLANK($C419)),"",CR419)</f>
        <v/>
      </c>
      <c r="CV419" s="74" t="str">
        <f aca="false">IF(OR($BK419&lt;&gt;Constants!$B$12,ISBLANK($C419)),"",IF(COUNT(CS419:CU419)=0,0,MAX(CS419:CU419)))</f>
        <v/>
      </c>
      <c r="CW419" s="74" t="str">
        <f aca="false">IF($BK419&lt;&gt;Constants!$B$12,"",CV419)</f>
        <v/>
      </c>
      <c r="CX419" s="74" t="str">
        <f aca="false">IF(ISNUMBER(CW419), RANK(CW419,$CW$11:$CW$510), "")</f>
        <v/>
      </c>
      <c r="CY419" s="73" t="str">
        <f aca="false">IF(OR($BK419&lt;&gt;Constants!$B$12,ISBLANK($C419)),"",MAX(BT419,CD419,CO419))</f>
        <v/>
      </c>
      <c r="CZ419" s="74" t="str">
        <f aca="false">IF(ISNUMBER(CY419), RANK(CY419,CY$11:CY$510), "")</f>
        <v/>
      </c>
      <c r="DA419" s="74" t="str">
        <f aca="false">IF(OR($BK419&lt;&gt;Constants!$B$12,ISBLANK($C419)),"",MAX(AM419,AU419,IF($CH419,BC419,0)))</f>
        <v/>
      </c>
      <c r="DB419" s="74" t="str">
        <f aca="false">IF(ISNUMBER(DA419), RANK(DA419,DA$11:DA$510,1), "")</f>
        <v/>
      </c>
      <c r="DC419" s="74" t="str">
        <f aca="false">IF(OR($BK419&lt;&gt;Constants!$B$12,ISBLANK($C419)),"",MAX(BV419,CF419,CQ419))</f>
        <v/>
      </c>
      <c r="DD419" s="74" t="str">
        <f aca="false">IF(ISNUMBER(DC419),RANK(DC419,DC$11:DC$510),"")</f>
        <v/>
      </c>
      <c r="DE419" s="77" t="str">
        <f aca="false">IFERROR(IF(OR($BK419&lt;&gt;Constants!$B$12, ISBLANK($C419)),"",LARGE(CS419:CU419,2)), 0)</f>
        <v/>
      </c>
      <c r="DF419" s="75" t="str">
        <f aca="false">IF(ISNUMBER(DE419), RANK(DE419,DE$11:DE$510), "")</f>
        <v/>
      </c>
      <c r="DG419" s="74" t="str">
        <f aca="false">IF(ISBLANK($C419),"",IF(BK419=Constants!$B$12,RANK($CX419, $CX$11:$CX$510, 1)+
SUMPRODUCT(--($CX$11:$CX$510=$CX419),--($CZ419&gt;$CZ$11:$CZ$510))+
SUMPRODUCT(--($CX$11:$CX$510=$CX419),--($CZ419=$CZ$11:$CZ$510),--($DB419&gt;$DB$11:$DB$510))+
SUMPRODUCT(--($CX$11:$CX$510=$CX419),--($CZ419=$CZ$11:$CZ$510),--($DB419=$DB$11:$DB$510), --($DD419&gt;$DD$11:$DD$510))+
SUMPRODUCT(--($CX$11:$CX$510=$CX419),--($CZ419=$CZ$11:$CZ$510),--($DB419=$DB$11:$DB$510), --($DD419=$DD$11:$DD$510), --($DF419&gt;$DF$11:$DF$510))
,BK419)
)</f>
        <v/>
      </c>
      <c r="DH419" s="74" t="str">
        <f aca="false">IF(ISBLANK(C419),"",IF(BK419&lt;&gt;Constants!$B$12, BK419, CX419-DG419))</f>
        <v/>
      </c>
      <c r="DI419" s="75"/>
      <c r="DJ419" s="78"/>
      <c r="DK419" s="79" t="str">
        <f aca="false">IF(ISBLANK($C419),"",IF($BK419=Constants!$B$13,$BM419,""))</f>
        <v/>
      </c>
      <c r="DL419" s="78" t="str">
        <f aca="false">IF(ISBLANK($C419),"",IF($BK419&lt;&gt;Constants!$B$12,"",IF(COUNT($CS419:$CU419)=0,"",MATCH($CV419,$CS419:$CU419,0))))</f>
        <v/>
      </c>
      <c r="DM419" s="80" t="str">
        <f aca="false">IF(ISNUMBER($DL419),CHOOSE($DL419,$BR419,$CB419,$CM419),"")</f>
        <v/>
      </c>
      <c r="DN419" s="80" t="str">
        <f aca="false">IF(ISNUMBER($DL419),CHOOSE($DL419,$BT419,$CD419,$CO419),"")</f>
        <v/>
      </c>
      <c r="DO419" s="80" t="str">
        <f aca="false">IF(ISNUMBER($DL419),CHOOSE($DL419,$BV419,$CF419,$CQ419),"")</f>
        <v/>
      </c>
      <c r="DP419" s="81" t="str">
        <f aca="false">IF(ISBLANK(C419),"",IF(BK419&lt;&gt;Constants!$B$12, BK419 ,CW419))</f>
        <v/>
      </c>
      <c r="DQ419" s="82" t="str">
        <f aca="false">IF(ISBLANK($C419),"",IF($BK419&lt;&gt;Constants!$B$12,$BK419,$BL419))</f>
        <v/>
      </c>
      <c r="DR419" s="82" t="str">
        <f aca="false">IF(ISBLANK(C419),"",DH419)</f>
        <v/>
      </c>
      <c r="DS419" s="82" t="str">
        <f aca="false">IF(ISBLANK(C419),"",DG419)</f>
        <v/>
      </c>
      <c r="DT419" s="83" t="str">
        <f aca="false">IF(ISBLANK(C419),
  "",
IF(DS419=Constants!$B$9,COUNTA($C$11:$C510)+2,IF(DS419=Constants!$B$10,COUNTA($C$11:$C510)+1,IF(DS419=Constants!$B$11,COUNTA($C$11:$C510),DS419))))</f>
        <v/>
      </c>
      <c r="DU419" s="3"/>
      <c r="DV419" s="84" t="n">
        <f aca="false">IF(OR(ISNUMBER(DS419),DS419="DQ",DS419="P",DS419="NS"),
    1,
    0
)</f>
        <v>0</v>
      </c>
      <c r="DW419" s="84" t="n">
        <v>409</v>
      </c>
      <c r="DX419" s="84" t="str">
        <f aca="false">IF(ISBLANK($C419),"",IF(ISNUMBER(DT419),DT419+ROW($B419)/1000,""))</f>
        <v/>
      </c>
      <c r="DY419" s="84" t="str">
        <f aca="false">IF(ISNUMBER(DX419), RANK(DX419,DX$11:DX$510,1), "")</f>
        <v/>
      </c>
      <c r="DZ419" s="84" t="str">
        <f aca="false">IF(ISBLANK($C419),
    "",
    $B419
)</f>
        <v/>
      </c>
      <c r="EA419" s="84" t="str">
        <f aca="false">IF(ISBLANK($C419),
    "",
    $C419
)</f>
        <v/>
      </c>
      <c r="EB419" s="84" t="str">
        <f aca="false">IF(ISBLANK($C419),
    "",
    $D419
)</f>
        <v/>
      </c>
      <c r="EC419" s="84" t="str">
        <f aca="false">IF(ISBLANK($C419),"",$DQ419)</f>
        <v/>
      </c>
      <c r="ED419" s="86" t="str">
        <f aca="false">DP419</f>
        <v/>
      </c>
      <c r="EE419" s="84" t="str">
        <f aca="false">IF(ISBLANK($C419),
    "",
    DS419
)</f>
        <v/>
      </c>
      <c r="EF419" s="87" t="str">
        <f aca="false">IF(DW419&gt;DV$10,
    "",
    VLOOKUP(DW419,DY$11:EE917,7,FALSE())
)</f>
        <v/>
      </c>
      <c r="EG419" s="88" t="str">
        <f aca="false">IF(DW419&gt;DV$10,
    "",
    VLOOKUP(DW419,DY$11:EE917,2,FALSE())
)</f>
        <v/>
      </c>
      <c r="EH419" s="88" t="str">
        <f aca="false">IF(DW419&gt;DV$10,
    "",
    VLOOKUP(DW419,DY$11:EE917,3,FALSE())
)</f>
        <v/>
      </c>
      <c r="EI419" s="88" t="str">
        <f aca="false">IF(DW419&gt;DV$10,
    "",
    VLOOKUP(DW419,DY$11:EE917,4,FALSE())
)</f>
        <v/>
      </c>
      <c r="EJ419" s="89" t="str">
        <f aca="false">IF(DW419&gt;DV$10,
    "",
    VLOOKUP(DW419,DY$11:EE917,6,FALSE())
)</f>
        <v/>
      </c>
      <c r="EK419" s="59"/>
    </row>
    <row r="420" customFormat="false" ht="15.75" hidden="false" customHeight="false" outlineLevel="0" collapsed="false">
      <c r="A420" s="3"/>
      <c r="B420" s="155"/>
      <c r="C420" s="156"/>
      <c r="D420" s="96"/>
      <c r="E420" s="157"/>
      <c r="F420" s="148"/>
      <c r="G420" s="148"/>
      <c r="H420" s="149"/>
      <c r="I420" s="150"/>
      <c r="J420" s="151"/>
      <c r="K420" s="151"/>
      <c r="L420" s="151"/>
      <c r="M420" s="151"/>
      <c r="N420" s="152"/>
      <c r="O420" s="103"/>
      <c r="P420" s="148"/>
      <c r="Q420" s="149"/>
      <c r="R420" s="150"/>
      <c r="S420" s="151"/>
      <c r="T420" s="151"/>
      <c r="U420" s="151"/>
      <c r="V420" s="151"/>
      <c r="W420" s="152"/>
      <c r="X420" s="103"/>
      <c r="Y420" s="148"/>
      <c r="Z420" s="149"/>
      <c r="AA420" s="150"/>
      <c r="AB420" s="151"/>
      <c r="AC420" s="151"/>
      <c r="AD420" s="151"/>
      <c r="AE420" s="151"/>
      <c r="AF420" s="152"/>
      <c r="AG420" s="104"/>
      <c r="AH420" s="150"/>
      <c r="AI420" s="73"/>
      <c r="AJ420" s="73" t="str">
        <f aca="false">IF(ISBLANK($C420),
  "",
IF(E420=Constants!$B$7,
  TRUE(),
IF(E420=Constants!$B$8,
  FALSE(),
  TRUE()
)))</f>
        <v/>
      </c>
      <c r="AK420" s="74" t="str">
        <f aca="false">IF(ISBLANK($C420),"",IF(F420=Constants!$B$8,FALSE(),TRUE()))</f>
        <v/>
      </c>
      <c r="AL420" s="74" t="str">
        <f aca="false">IF(ISBLANK($C420),"",COUNTA($G420:$O420)&gt;0)</f>
        <v/>
      </c>
      <c r="AM420" s="74" t="str">
        <f aca="false">IF(OR(ISBLANK($C420),$AL420&lt;&gt;TRUE()),"",IF(ISBLANK(G420),Constants!$B$27,MAX(0,G420)))</f>
        <v/>
      </c>
      <c r="AN420" s="74" t="str">
        <f aca="false">IF(OR(ISBLANK($C420),$AL420&lt;&gt;TRUE()),"",IF(ISBLANK(H420),Constants!$B$28,MAX(0,H420)))</f>
        <v/>
      </c>
      <c r="AO420" s="74" t="str">
        <f aca="false">IF(OR(ISBLANK($C420),$AL420&lt;&gt;TRUE()),"",IF(J420=Constants!$B$7,TRUE(),IF(J420=Constants!$B$8,FALSE(),TRUE())))</f>
        <v/>
      </c>
      <c r="AP420" s="74" t="str">
        <f aca="false">IF(OR(ISBLANK($C420),$AL420&lt;&gt;TRUE()),"",IF(I420=Constants!$B$7,TRUE(),IF(I420=Constants!$B$8,FALSE(),TRUE())))</f>
        <v/>
      </c>
      <c r="AQ420" s="74" t="str">
        <f aca="false">IF(OR(ISBLANK($C420),$AL420&lt;&gt;TRUE()),"",IF(K420=Constants!$B$33,TRUE(),IF(K420=Constants!$B$34,FALSE(),IF(AND(ISNUMBER(O420),OR(ISBLANK(N420),N420=0)),TRUE(),IF(AND(ISBLANK(O420),ISNUMBER(N420),N420&lt;&gt;0),FALSE(),"")))))</f>
        <v/>
      </c>
      <c r="AR420" s="74" t="str">
        <f aca="false">IF(OR(ISBLANK($C420),$AL420&lt;&gt;TRUE()),"",IF(ISBLANK(L420),Constants!$B$35,MAX(0,MIN(Constants!$B$31,L420))))</f>
        <v/>
      </c>
      <c r="AS420" s="74" t="str">
        <f aca="false">IF(OR(ISBLANK($C420),$AL420&lt;&gt;TRUE()),"",IF(ISBLANK(M420),Constants!$B$35,MAX(0,MIN(Constants!$B$32,M420))))</f>
        <v/>
      </c>
      <c r="AT420" s="74" t="str">
        <f aca="false">IF(ISBLANK($C420),"",COUNTA($P420:$X420)&gt;0)</f>
        <v/>
      </c>
      <c r="AU420" s="74" t="str">
        <f aca="false">IF(OR(ISBLANK($C420),$AT420&lt;&gt;TRUE()),"",IF(ISBLANK(P420),Constants!$B$27,MAX(0,P420)))</f>
        <v/>
      </c>
      <c r="AV420" s="74" t="str">
        <f aca="false">IF(OR(ISBLANK($C420),$AT420&lt;&gt;TRUE()),"",IF(ISBLANK(Q420),Constants!$B$28,MAX(0,Q420)))</f>
        <v/>
      </c>
      <c r="AW420" s="74" t="str">
        <f aca="false">IF(OR(ISBLANK($C420),$AT420&lt;&gt;TRUE()),"",IF(S420=Constants!$B$7,TRUE(),IF(S420=Constants!$B$8,FALSE(),TRUE())))</f>
        <v/>
      </c>
      <c r="AX420" s="74" t="str">
        <f aca="false">IF(OR(ISBLANK($C420),$AT420&lt;&gt;TRUE()),"",IF(R420=Constants!$B$7,TRUE(),IF(R420=Constants!$B$8,FALSE(),TRUE())))</f>
        <v/>
      </c>
      <c r="AY420" s="74" t="str">
        <f aca="false">IF(OR(ISBLANK($C420),$AT420&lt;&gt;TRUE()),"",IF(T420=Constants!$B$33,TRUE(),IF(T420=Constants!$B$34,FALSE(),IF(AND(ISNUMBER(X420),OR(ISBLANK(W420),W420=0)),TRUE(),IF(AND(ISBLANK(X420),ISNUMBER(W420),W420&lt;&gt;0),FALSE(),"")))))</f>
        <v/>
      </c>
      <c r="AZ420" s="74" t="str">
        <f aca="false">IF(OR(ISBLANK($C420),$AT420&lt;&gt;TRUE()),"",IF(ISBLANK(U420),Constants!$B$35,MAX(0,MIN(Constants!$B$31,U420))))</f>
        <v/>
      </c>
      <c r="BA420" s="74" t="str">
        <f aca="false">IF(OR(ISBLANK($C420),$AT420&lt;&gt;TRUE()),"",IF(ISBLANK(V420),Constants!$B$35,MAX(0,MIN(Constants!$B$32,V420))))</f>
        <v/>
      </c>
      <c r="BB420" s="74" t="str">
        <f aca="false">IF(ISBLANK($C420),"",COUNTA($Y420:$AG420)&gt;0)</f>
        <v/>
      </c>
      <c r="BC420" s="74" t="str">
        <f aca="false">IF(OR(ISBLANK($C420),$BB420&lt;&gt;TRUE()),"",IF(ISBLANK(Y420),Constants!$B$27,MAX(0,Y420)))</f>
        <v/>
      </c>
      <c r="BD420" s="74" t="str">
        <f aca="false">IF(OR(ISBLANK($C420),$BB420&lt;&gt;TRUE()),"",IF(ISBLANK(Z420),Constants!$B$28,MAX(0,Z420)))</f>
        <v/>
      </c>
      <c r="BE420" s="74" t="str">
        <f aca="false">IF(OR(ISBLANK($C420),$BB420&lt;&gt;TRUE()),"",IF(AB420=Constants!$B$7,TRUE(),IF(AB420=Constants!$B$8,FALSE(),TRUE())))</f>
        <v/>
      </c>
      <c r="BF420" s="74" t="str">
        <f aca="false">IF(OR(ISBLANK($C420),$BB420&lt;&gt;TRUE()),"",IF(AA420=Constants!$B$7,TRUE(),IF(AA420=Constants!$B$8,FALSE(),TRUE())))</f>
        <v/>
      </c>
      <c r="BG420" s="74" t="str">
        <f aca="false">IF(OR(ISBLANK($C420),$BB420&lt;&gt;TRUE()),"",IF(AC420=Constants!$B$33,TRUE(),IF(AC420=Constants!$B$34,FALSE(),IF(AND(ISNUMBER(AG420),OR(ISBLANK(AF420),AF420=0)),TRUE(),IF(AND(ISBLANK(AG420),ISNUMBER(AF420),AF420&lt;&gt;0),FALSE(),"")))))</f>
        <v/>
      </c>
      <c r="BH420" s="74" t="str">
        <f aca="false">IF(OR(ISBLANK($C420),$BB420&lt;&gt;TRUE()),"",IF(ISBLANK(AD420),Constants!$B$35,MAX(0,MIN(Constants!$B$31,AD420))))</f>
        <v/>
      </c>
      <c r="BI420" s="74" t="str">
        <f aca="false">IF(OR(ISBLANK($C420),$BB420&lt;&gt;TRUE()),"",IF(ISBLANK(AE420),Constants!$B$35,MAX(0,MIN(Constants!$B$32,AE420))))</f>
        <v/>
      </c>
      <c r="BJ420" s="75" t="str">
        <f aca="false">IF(ISBLANK($C420),
  "",
IF(AH420=Constants!$B$7,
  TRUE(),
IF(AH420=Constants!$B$8,
  FALSE(),
  FALSE()
)))</f>
        <v/>
      </c>
      <c r="BK420" s="74" t="str">
        <f aca="false">IF(ISBLANK($C420),"",IF($BJ420,Constants!$B$9,IF(COUNTA($E420:$AH420)=0,Constants!$B$10,IF(NOT($AK420),Constants!$B$11,IF(AND(NOT(ISNUMBER($BM420)),COUNTA($O420,$X420,$AG420)&gt;0),Constants!$B$13,Constants!$B$12)))))</f>
        <v/>
      </c>
      <c r="BL420" s="74" t="str">
        <f aca="false">IF(ISBLANK($C420),"",IF($BK420&lt;&gt;Constants!$B$12,$BK420,Constants!$B$4))</f>
        <v/>
      </c>
      <c r="BM420" s="73" t="str">
        <f aca="false">IF(OR(ISBLANK($D$8), NOT(ISNUMBER($D$8))), Constants!$B$17,$D$8)</f>
        <v>ERROR: Set Target Time in cell D8</v>
      </c>
      <c r="BN420" s="73" t="str">
        <f aca="false">IF(OR($BK420&lt;&gt;Constants!$B$12,$AL420&lt;&gt;TRUE()),"",IF(NOT($AO420),TRUE(),IF($AQ420="","",$AQ420)))</f>
        <v/>
      </c>
      <c r="BO420" s="74" t="b">
        <f aca="false">IF(BN420="",FALSE(),IF(NOT($AO420),TRUE(),IF($AQ420,ISNUMBER(O420),ISNUMBER(N420))))</f>
        <v>0</v>
      </c>
      <c r="BP420" s="76" t="str">
        <f aca="false">IF(BO420,IF($AJ420,1,Constants!$B$22)*POWER(Constants!$B$23,MAX($AM420,0))*POWER(Constants!$B$24,MAX($AN420,0)),"")</f>
        <v/>
      </c>
      <c r="BQ420" s="74" t="str">
        <f aca="false">IF(OR($BK420&lt;&gt;Constants!$B$12,NOT($BO420)),"",IF(NOT($AO420),0,Constants!$B$19*IF($AQ420,1,MAX(0,MIN(1,(Constants!$B$20-N420)/Constants!$B$20)))))</f>
        <v/>
      </c>
      <c r="BR420" s="74" t="str">
        <f aca="false">IF(BQ420="","",BQ420*IF($AP420,1,Constants!$B$25)*BP420)</f>
        <v/>
      </c>
      <c r="BS420" s="74" t="str">
        <f aca="false">IF(OR($BK420&lt;&gt;Constants!$B$12,NOT($BO420)),"",IF(NOT($AO420),0,IF(NOT($AQ420),0,MAX(0,Constants!$B$21*(1-ABS(O420-$BM420)/$BM420)))))</f>
        <v/>
      </c>
      <c r="BT420" s="74" t="str">
        <f aca="false">IF(BS420="","",BS420*BP420)</f>
        <v/>
      </c>
      <c r="BU420" s="74" t="str">
        <f aca="false">IF(OR($BK420&lt;&gt;Constants!$B$12,NOT($BO420)),"",IF(OR(NOT($AO420),NOT($AP420)),0,MIN(Constants!$B$18,(Constants!$B$29*$AR420+Constants!$B$30*$AS420)*IF($AQ420,1,MAX(0,MIN(1,(Constants!$B$20-N420)/Constants!$B$20))))))</f>
        <v/>
      </c>
      <c r="BV420" s="74" t="str">
        <f aca="false">IF(BU420="","",BU420*BP420)</f>
        <v/>
      </c>
      <c r="BW420" s="75" t="str">
        <f aca="false">IF(OR($BK420&lt;&gt;Constants!$B$12,NOT($BO420)),"",BR420+BT420+BV420)</f>
        <v/>
      </c>
      <c r="BX420" s="73" t="str">
        <f aca="false">IF(OR($BK420&lt;&gt;Constants!$B$12,$AT420&lt;&gt;TRUE()),"",IF(NOT($AW420),TRUE(),IF($AY420="","",$AY420)))</f>
        <v/>
      </c>
      <c r="BY420" s="74" t="b">
        <f aca="false">IF(BX420="",FALSE(),IF(NOT($AW420),TRUE(),IF($AY420,ISNUMBER(X420),ISNUMBER(W420))))</f>
        <v>0</v>
      </c>
      <c r="BZ420" s="76" t="str">
        <f aca="false">IF(BY420,IF($AJ420,1,Constants!$B$22)*POWER(Constants!$B$23,MAX($AU420,0))*POWER(Constants!$B$24,MAX($AV420,0)),"")</f>
        <v/>
      </c>
      <c r="CA420" s="74" t="str">
        <f aca="false">IF(OR($BK420&lt;&gt;Constants!$B$12,NOT($BY420)),"",IF(NOT($AW420),0,Constants!$B$19*IF($AY420,1,MAX(0,MIN(1,(Constants!$B$20-W420)/Constants!$B$20)))))</f>
        <v/>
      </c>
      <c r="CB420" s="74" t="str">
        <f aca="false">IF(CA420="","",CA420*IF($AX420,1,Constants!$B$25)*BZ420)</f>
        <v/>
      </c>
      <c r="CC420" s="74" t="str">
        <f aca="false">IF(OR($BK420&lt;&gt;Constants!$B$12,NOT($BY420)),"",IF(NOT($AW420),0,IF(NOT($AY420),0,MAX(0,Constants!$B$21*(1-ABS(X420-$BM420)/$BM420)))))</f>
        <v/>
      </c>
      <c r="CD420" s="74" t="str">
        <f aca="false">IF(CC420="","",CC420*BZ420)</f>
        <v/>
      </c>
      <c r="CE420" s="74" t="str">
        <f aca="false">IF(OR($BK420&lt;&gt;Constants!$B$12,NOT($BY420)),"",IF(OR(NOT($AW420),NOT($AX420)),0,MIN(Constants!$B$18,(Constants!$B$29*$AZ420+Constants!$B$30*$BA420)*IF($AY420,1,MAX(0,MIN(1,(Constants!$B$20-W420)/Constants!$B$20))))))</f>
        <v/>
      </c>
      <c r="CF420" s="74" t="str">
        <f aca="false">IF(CE420="","",CE420*BZ420)</f>
        <v/>
      </c>
      <c r="CG420" s="75" t="str">
        <f aca="false">IF(OR($BK420&lt;&gt;Constants!$B$12,NOT($BY420)),"",CB420+CD420+CF420)</f>
        <v/>
      </c>
      <c r="CH420" s="73" t="b">
        <f aca="false">IF(OR(BN420="",BX420=""),TRUE(),BN420&lt;&gt;BX420)</f>
        <v>1</v>
      </c>
      <c r="CI420" s="74" t="str">
        <f aca="false">IF(OR($BK420&lt;&gt;Constants!$B$12,$BB420&lt;&gt;TRUE(),NOT($CH420)),"",IF(NOT($BE420),TRUE(),IF($BG420="","",$BG420)))</f>
        <v/>
      </c>
      <c r="CJ420" s="74" t="b">
        <f aca="false">IF(CI420="",FALSE(),IF(NOT($BE420),TRUE(),IF($BG420,ISNUMBER(AG420),ISNUMBER(AF420))))</f>
        <v>0</v>
      </c>
      <c r="CK420" s="76" t="str">
        <f aca="false">IF(CJ420,IF($AJ420,1,Constants!$B$22)*POWER(Constants!$B$23,MAX($BC420,0))*POWER(Constants!$B$24,MAX($BD420,0)),"")</f>
        <v/>
      </c>
      <c r="CL420" s="74" t="str">
        <f aca="false">IF(OR($BK420&lt;&gt;Constants!$B$12,NOT($CJ420)),"",IF(NOT($BE420),0,Constants!$B$19*IF($BG420,1,MAX(0,MIN(1,(Constants!$B$20-AF420)/Constants!$B$20)))))</f>
        <v/>
      </c>
      <c r="CM420" s="74" t="str">
        <f aca="false">IF(CL420="","",CL420*IF($BF420,1,Constants!$B$25)*CK420)</f>
        <v/>
      </c>
      <c r="CN420" s="74" t="str">
        <f aca="false">IF(OR($BK420&lt;&gt;Constants!$B$12,NOT($CJ420)),"",IF(NOT($BE420),0,IF(NOT($BG420),0,MAX(0,Constants!$B$21*(1-ABS(AG420-$BM420)/$BM420)))))</f>
        <v/>
      </c>
      <c r="CO420" s="74" t="str">
        <f aca="false">IF(CN420="","",CN420*CK420)</f>
        <v/>
      </c>
      <c r="CP420" s="74" t="str">
        <f aca="false">IF(OR($BK420&lt;&gt;Constants!$B$12,NOT($CJ420)),"",IF(OR(NOT($BE420),NOT($BF420)),0,MIN(Constants!$B$18,(Constants!$B$29*$BH420+Constants!$B$30*$BI420)*IF($BG420,1,MAX(0,MIN(1,(Constants!$B$20-AF420)/Constants!$B$20))))))</f>
        <v/>
      </c>
      <c r="CQ420" s="74" t="str">
        <f aca="false">IF(CP420="","",CP420*CK420)</f>
        <v/>
      </c>
      <c r="CR420" s="75" t="str">
        <f aca="false">IF(OR($BK420&lt;&gt;Constants!$B$12,NOT($CJ420)),"",CM420+CO420+CQ420)</f>
        <v/>
      </c>
      <c r="CS420" s="73" t="str">
        <f aca="false">IF(OR($BK420&lt;&gt;Constants!$B$12,ISBLANK($C420)),"",BW420)</f>
        <v/>
      </c>
      <c r="CT420" s="74" t="str">
        <f aca="false">IF(OR($BK420&lt;&gt;Constants!$B$12,ISBLANK($C420)),"",CG420)</f>
        <v/>
      </c>
      <c r="CU420" s="75" t="str">
        <f aca="false">IF(OR($BK420&lt;&gt;Constants!$B$12,ISBLANK($C420)),"",CR420)</f>
        <v/>
      </c>
      <c r="CV420" s="74" t="str">
        <f aca="false">IF(OR($BK420&lt;&gt;Constants!$B$12,ISBLANK($C420)),"",IF(COUNT(CS420:CU420)=0,0,MAX(CS420:CU420)))</f>
        <v/>
      </c>
      <c r="CW420" s="74" t="str">
        <f aca="false">IF($BK420&lt;&gt;Constants!$B$12,"",CV420)</f>
        <v/>
      </c>
      <c r="CX420" s="74" t="str">
        <f aca="false">IF(ISNUMBER(CW420), RANK(CW420,$CW$11:$CW$510), "")</f>
        <v/>
      </c>
      <c r="CY420" s="73" t="str">
        <f aca="false">IF(OR($BK420&lt;&gt;Constants!$B$12,ISBLANK($C420)),"",MAX(BT420,CD420,CO420))</f>
        <v/>
      </c>
      <c r="CZ420" s="74" t="str">
        <f aca="false">IF(ISNUMBER(CY420), RANK(CY420,CY$11:CY$510), "")</f>
        <v/>
      </c>
      <c r="DA420" s="74" t="str">
        <f aca="false">IF(OR($BK420&lt;&gt;Constants!$B$12,ISBLANK($C420)),"",MAX(AM420,AU420,IF($CH420,BC420,0)))</f>
        <v/>
      </c>
      <c r="DB420" s="74" t="str">
        <f aca="false">IF(ISNUMBER(DA420), RANK(DA420,DA$11:DA$510,1), "")</f>
        <v/>
      </c>
      <c r="DC420" s="74" t="str">
        <f aca="false">IF(OR($BK420&lt;&gt;Constants!$B$12,ISBLANK($C420)),"",MAX(BV420,CF420,CQ420))</f>
        <v/>
      </c>
      <c r="DD420" s="74" t="str">
        <f aca="false">IF(ISNUMBER(DC420),RANK(DC420,DC$11:DC$510),"")</f>
        <v/>
      </c>
      <c r="DE420" s="77" t="str">
        <f aca="false">IFERROR(IF(OR($BK420&lt;&gt;Constants!$B$12, ISBLANK($C420)),"",LARGE(CS420:CU420,2)), 0)</f>
        <v/>
      </c>
      <c r="DF420" s="75" t="str">
        <f aca="false">IF(ISNUMBER(DE420), RANK(DE420,DE$11:DE$510), "")</f>
        <v/>
      </c>
      <c r="DG420" s="74" t="str">
        <f aca="false">IF(ISBLANK($C420),"",IF(BK420=Constants!$B$12,RANK($CX420, $CX$11:$CX$510, 1)+
SUMPRODUCT(--($CX$11:$CX$510=$CX420),--($CZ420&gt;$CZ$11:$CZ$510))+
SUMPRODUCT(--($CX$11:$CX$510=$CX420),--($CZ420=$CZ$11:$CZ$510),--($DB420&gt;$DB$11:$DB$510))+
SUMPRODUCT(--($CX$11:$CX$510=$CX420),--($CZ420=$CZ$11:$CZ$510),--($DB420=$DB$11:$DB$510), --($DD420&gt;$DD$11:$DD$510))+
SUMPRODUCT(--($CX$11:$CX$510=$CX420),--($CZ420=$CZ$11:$CZ$510),--($DB420=$DB$11:$DB$510), --($DD420=$DD$11:$DD$510), --($DF420&gt;$DF$11:$DF$510))
,BK420)
)</f>
        <v/>
      </c>
      <c r="DH420" s="74" t="str">
        <f aca="false">IF(ISBLANK(C420),"",IF(BK420&lt;&gt;Constants!$B$12, BK420, CX420-DG420))</f>
        <v/>
      </c>
      <c r="DI420" s="75"/>
      <c r="DJ420" s="78"/>
      <c r="DK420" s="79" t="str">
        <f aca="false">IF(ISBLANK($C420),"",IF($BK420=Constants!$B$13,$BM420,""))</f>
        <v/>
      </c>
      <c r="DL420" s="78" t="str">
        <f aca="false">IF(ISBLANK($C420),"",IF($BK420&lt;&gt;Constants!$B$12,"",IF(COUNT($CS420:$CU420)=0,"",MATCH($CV420,$CS420:$CU420,0))))</f>
        <v/>
      </c>
      <c r="DM420" s="80" t="str">
        <f aca="false">IF(ISNUMBER($DL420),CHOOSE($DL420,$BR420,$CB420,$CM420),"")</f>
        <v/>
      </c>
      <c r="DN420" s="80" t="str">
        <f aca="false">IF(ISNUMBER($DL420),CHOOSE($DL420,$BT420,$CD420,$CO420),"")</f>
        <v/>
      </c>
      <c r="DO420" s="80" t="str">
        <f aca="false">IF(ISNUMBER($DL420),CHOOSE($DL420,$BV420,$CF420,$CQ420),"")</f>
        <v/>
      </c>
      <c r="DP420" s="81" t="str">
        <f aca="false">IF(ISBLANK(C420),"",IF(BK420&lt;&gt;Constants!$B$12, BK420 ,CW420))</f>
        <v/>
      </c>
      <c r="DQ420" s="82" t="str">
        <f aca="false">IF(ISBLANK($C420),"",IF($BK420&lt;&gt;Constants!$B$12,$BK420,$BL420))</f>
        <v/>
      </c>
      <c r="DR420" s="82" t="str">
        <f aca="false">IF(ISBLANK(C420),"",DH420)</f>
        <v/>
      </c>
      <c r="DS420" s="82" t="str">
        <f aca="false">IF(ISBLANK(C420),"",DG420)</f>
        <v/>
      </c>
      <c r="DT420" s="83" t="str">
        <f aca="false">IF(ISBLANK(C420),
  "",
IF(DS420=Constants!$B$9,COUNTA($C$11:$C510)+2,IF(DS420=Constants!$B$10,COUNTA($C$11:$C510)+1,IF(DS420=Constants!$B$11,COUNTA($C$11:$C510),DS420))))</f>
        <v/>
      </c>
      <c r="DU420" s="3"/>
      <c r="DV420" s="84" t="n">
        <f aca="false">IF(OR(ISNUMBER(DS420),DS420="DQ",DS420="P",DS420="NS"),
    1,
    0
)</f>
        <v>0</v>
      </c>
      <c r="DW420" s="84" t="n">
        <v>410</v>
      </c>
      <c r="DX420" s="84" t="str">
        <f aca="false">IF(ISBLANK($C420),"",IF(ISNUMBER(DT420),DT420+ROW($B420)/1000,""))</f>
        <v/>
      </c>
      <c r="DY420" s="84" t="str">
        <f aca="false">IF(ISNUMBER(DX420), RANK(DX420,DX$11:DX$510,1), "")</f>
        <v/>
      </c>
      <c r="DZ420" s="84" t="str">
        <f aca="false">IF(ISBLANK($C420),
    "",
    $B420
)</f>
        <v/>
      </c>
      <c r="EA420" s="84" t="str">
        <f aca="false">IF(ISBLANK($C420),
    "",
    $C420
)</f>
        <v/>
      </c>
      <c r="EB420" s="84" t="str">
        <f aca="false">IF(ISBLANK($C420),
    "",
    $D420
)</f>
        <v/>
      </c>
      <c r="EC420" s="84" t="str">
        <f aca="false">IF(ISBLANK($C420),"",$DQ420)</f>
        <v/>
      </c>
      <c r="ED420" s="86" t="str">
        <f aca="false">DP420</f>
        <v/>
      </c>
      <c r="EE420" s="84" t="str">
        <f aca="false">IF(ISBLANK($C420),
    "",
    DS420
)</f>
        <v/>
      </c>
      <c r="EF420" s="87" t="str">
        <f aca="false">IF(DW420&gt;DV$10,
    "",
    VLOOKUP(DW420,DY$11:EE918,7,FALSE())
)</f>
        <v/>
      </c>
      <c r="EG420" s="88" t="str">
        <f aca="false">IF(DW420&gt;DV$10,
    "",
    VLOOKUP(DW420,DY$11:EE918,2,FALSE())
)</f>
        <v/>
      </c>
      <c r="EH420" s="88" t="str">
        <f aca="false">IF(DW420&gt;DV$10,
    "",
    VLOOKUP(DW420,DY$11:EE918,3,FALSE())
)</f>
        <v/>
      </c>
      <c r="EI420" s="88" t="str">
        <f aca="false">IF(DW420&gt;DV$10,
    "",
    VLOOKUP(DW420,DY$11:EE918,4,FALSE())
)</f>
        <v/>
      </c>
      <c r="EJ420" s="89" t="str">
        <f aca="false">IF(DW420&gt;DV$10,
    "",
    VLOOKUP(DW420,DY$11:EE918,6,FALSE())
)</f>
        <v/>
      </c>
      <c r="EK420" s="59"/>
    </row>
    <row r="421" customFormat="false" ht="15.75" hidden="false" customHeight="false" outlineLevel="0" collapsed="false">
      <c r="A421" s="3"/>
      <c r="B421" s="155"/>
      <c r="C421" s="156"/>
      <c r="D421" s="96"/>
      <c r="E421" s="157"/>
      <c r="F421" s="148"/>
      <c r="G421" s="148"/>
      <c r="H421" s="149"/>
      <c r="I421" s="150"/>
      <c r="J421" s="151"/>
      <c r="K421" s="151"/>
      <c r="L421" s="151"/>
      <c r="M421" s="151"/>
      <c r="N421" s="152"/>
      <c r="O421" s="103"/>
      <c r="P421" s="148"/>
      <c r="Q421" s="149"/>
      <c r="R421" s="150"/>
      <c r="S421" s="151"/>
      <c r="T421" s="151"/>
      <c r="U421" s="151"/>
      <c r="V421" s="151"/>
      <c r="W421" s="152"/>
      <c r="X421" s="103"/>
      <c r="Y421" s="148"/>
      <c r="Z421" s="149"/>
      <c r="AA421" s="150"/>
      <c r="AB421" s="151"/>
      <c r="AC421" s="151"/>
      <c r="AD421" s="151"/>
      <c r="AE421" s="151"/>
      <c r="AF421" s="152"/>
      <c r="AG421" s="104"/>
      <c r="AH421" s="150"/>
      <c r="AI421" s="73"/>
      <c r="AJ421" s="73" t="str">
        <f aca="false">IF(ISBLANK($C421),
  "",
IF(E421=Constants!$B$7,
  TRUE(),
IF(E421=Constants!$B$8,
  FALSE(),
  TRUE()
)))</f>
        <v/>
      </c>
      <c r="AK421" s="74" t="str">
        <f aca="false">IF(ISBLANK($C421),"",IF(F421=Constants!$B$8,FALSE(),TRUE()))</f>
        <v/>
      </c>
      <c r="AL421" s="74" t="str">
        <f aca="false">IF(ISBLANK($C421),"",COUNTA($G421:$O421)&gt;0)</f>
        <v/>
      </c>
      <c r="AM421" s="74" t="str">
        <f aca="false">IF(OR(ISBLANK($C421),$AL421&lt;&gt;TRUE()),"",IF(ISBLANK(G421),Constants!$B$27,MAX(0,G421)))</f>
        <v/>
      </c>
      <c r="AN421" s="74" t="str">
        <f aca="false">IF(OR(ISBLANK($C421),$AL421&lt;&gt;TRUE()),"",IF(ISBLANK(H421),Constants!$B$28,MAX(0,H421)))</f>
        <v/>
      </c>
      <c r="AO421" s="74" t="str">
        <f aca="false">IF(OR(ISBLANK($C421),$AL421&lt;&gt;TRUE()),"",IF(J421=Constants!$B$7,TRUE(),IF(J421=Constants!$B$8,FALSE(),TRUE())))</f>
        <v/>
      </c>
      <c r="AP421" s="74" t="str">
        <f aca="false">IF(OR(ISBLANK($C421),$AL421&lt;&gt;TRUE()),"",IF(I421=Constants!$B$7,TRUE(),IF(I421=Constants!$B$8,FALSE(),TRUE())))</f>
        <v/>
      </c>
      <c r="AQ421" s="74" t="str">
        <f aca="false">IF(OR(ISBLANK($C421),$AL421&lt;&gt;TRUE()),"",IF(K421=Constants!$B$33,TRUE(),IF(K421=Constants!$B$34,FALSE(),IF(AND(ISNUMBER(O421),OR(ISBLANK(N421),N421=0)),TRUE(),IF(AND(ISBLANK(O421),ISNUMBER(N421),N421&lt;&gt;0),FALSE(),"")))))</f>
        <v/>
      </c>
      <c r="AR421" s="74" t="str">
        <f aca="false">IF(OR(ISBLANK($C421),$AL421&lt;&gt;TRUE()),"",IF(ISBLANK(L421),Constants!$B$35,MAX(0,MIN(Constants!$B$31,L421))))</f>
        <v/>
      </c>
      <c r="AS421" s="74" t="str">
        <f aca="false">IF(OR(ISBLANK($C421),$AL421&lt;&gt;TRUE()),"",IF(ISBLANK(M421),Constants!$B$35,MAX(0,MIN(Constants!$B$32,M421))))</f>
        <v/>
      </c>
      <c r="AT421" s="74" t="str">
        <f aca="false">IF(ISBLANK($C421),"",COUNTA($P421:$X421)&gt;0)</f>
        <v/>
      </c>
      <c r="AU421" s="74" t="str">
        <f aca="false">IF(OR(ISBLANK($C421),$AT421&lt;&gt;TRUE()),"",IF(ISBLANK(P421),Constants!$B$27,MAX(0,P421)))</f>
        <v/>
      </c>
      <c r="AV421" s="74" t="str">
        <f aca="false">IF(OR(ISBLANK($C421),$AT421&lt;&gt;TRUE()),"",IF(ISBLANK(Q421),Constants!$B$28,MAX(0,Q421)))</f>
        <v/>
      </c>
      <c r="AW421" s="74" t="str">
        <f aca="false">IF(OR(ISBLANK($C421),$AT421&lt;&gt;TRUE()),"",IF(S421=Constants!$B$7,TRUE(),IF(S421=Constants!$B$8,FALSE(),TRUE())))</f>
        <v/>
      </c>
      <c r="AX421" s="74" t="str">
        <f aca="false">IF(OR(ISBLANK($C421),$AT421&lt;&gt;TRUE()),"",IF(R421=Constants!$B$7,TRUE(),IF(R421=Constants!$B$8,FALSE(),TRUE())))</f>
        <v/>
      </c>
      <c r="AY421" s="74" t="str">
        <f aca="false">IF(OR(ISBLANK($C421),$AT421&lt;&gt;TRUE()),"",IF(T421=Constants!$B$33,TRUE(),IF(T421=Constants!$B$34,FALSE(),IF(AND(ISNUMBER(X421),OR(ISBLANK(W421),W421=0)),TRUE(),IF(AND(ISBLANK(X421),ISNUMBER(W421),W421&lt;&gt;0),FALSE(),"")))))</f>
        <v/>
      </c>
      <c r="AZ421" s="74" t="str">
        <f aca="false">IF(OR(ISBLANK($C421),$AT421&lt;&gt;TRUE()),"",IF(ISBLANK(U421),Constants!$B$35,MAX(0,MIN(Constants!$B$31,U421))))</f>
        <v/>
      </c>
      <c r="BA421" s="74" t="str">
        <f aca="false">IF(OR(ISBLANK($C421),$AT421&lt;&gt;TRUE()),"",IF(ISBLANK(V421),Constants!$B$35,MAX(0,MIN(Constants!$B$32,V421))))</f>
        <v/>
      </c>
      <c r="BB421" s="74" t="str">
        <f aca="false">IF(ISBLANK($C421),"",COUNTA($Y421:$AG421)&gt;0)</f>
        <v/>
      </c>
      <c r="BC421" s="74" t="str">
        <f aca="false">IF(OR(ISBLANK($C421),$BB421&lt;&gt;TRUE()),"",IF(ISBLANK(Y421),Constants!$B$27,MAX(0,Y421)))</f>
        <v/>
      </c>
      <c r="BD421" s="74" t="str">
        <f aca="false">IF(OR(ISBLANK($C421),$BB421&lt;&gt;TRUE()),"",IF(ISBLANK(Z421),Constants!$B$28,MAX(0,Z421)))</f>
        <v/>
      </c>
      <c r="BE421" s="74" t="str">
        <f aca="false">IF(OR(ISBLANK($C421),$BB421&lt;&gt;TRUE()),"",IF(AB421=Constants!$B$7,TRUE(),IF(AB421=Constants!$B$8,FALSE(),TRUE())))</f>
        <v/>
      </c>
      <c r="BF421" s="74" t="str">
        <f aca="false">IF(OR(ISBLANK($C421),$BB421&lt;&gt;TRUE()),"",IF(AA421=Constants!$B$7,TRUE(),IF(AA421=Constants!$B$8,FALSE(),TRUE())))</f>
        <v/>
      </c>
      <c r="BG421" s="74" t="str">
        <f aca="false">IF(OR(ISBLANK($C421),$BB421&lt;&gt;TRUE()),"",IF(AC421=Constants!$B$33,TRUE(),IF(AC421=Constants!$B$34,FALSE(),IF(AND(ISNUMBER(AG421),OR(ISBLANK(AF421),AF421=0)),TRUE(),IF(AND(ISBLANK(AG421),ISNUMBER(AF421),AF421&lt;&gt;0),FALSE(),"")))))</f>
        <v/>
      </c>
      <c r="BH421" s="74" t="str">
        <f aca="false">IF(OR(ISBLANK($C421),$BB421&lt;&gt;TRUE()),"",IF(ISBLANK(AD421),Constants!$B$35,MAX(0,MIN(Constants!$B$31,AD421))))</f>
        <v/>
      </c>
      <c r="BI421" s="74" t="str">
        <f aca="false">IF(OR(ISBLANK($C421),$BB421&lt;&gt;TRUE()),"",IF(ISBLANK(AE421),Constants!$B$35,MAX(0,MIN(Constants!$B$32,AE421))))</f>
        <v/>
      </c>
      <c r="BJ421" s="75" t="str">
        <f aca="false">IF(ISBLANK($C421),
  "",
IF(AH421=Constants!$B$7,
  TRUE(),
IF(AH421=Constants!$B$8,
  FALSE(),
  FALSE()
)))</f>
        <v/>
      </c>
      <c r="BK421" s="74" t="str">
        <f aca="false">IF(ISBLANK($C421),"",IF($BJ421,Constants!$B$9,IF(COUNTA($E421:$AH421)=0,Constants!$B$10,IF(NOT($AK421),Constants!$B$11,IF(AND(NOT(ISNUMBER($BM421)),COUNTA($O421,$X421,$AG421)&gt;0),Constants!$B$13,Constants!$B$12)))))</f>
        <v/>
      </c>
      <c r="BL421" s="74" t="str">
        <f aca="false">IF(ISBLANK($C421),"",IF($BK421&lt;&gt;Constants!$B$12,$BK421,Constants!$B$4))</f>
        <v/>
      </c>
      <c r="BM421" s="73" t="str">
        <f aca="false">IF(OR(ISBLANK($D$8), NOT(ISNUMBER($D$8))), Constants!$B$17,$D$8)</f>
        <v>ERROR: Set Target Time in cell D8</v>
      </c>
      <c r="BN421" s="73" t="str">
        <f aca="false">IF(OR($BK421&lt;&gt;Constants!$B$12,$AL421&lt;&gt;TRUE()),"",IF(NOT($AO421),TRUE(),IF($AQ421="","",$AQ421)))</f>
        <v/>
      </c>
      <c r="BO421" s="74" t="b">
        <f aca="false">IF(BN421="",FALSE(),IF(NOT($AO421),TRUE(),IF($AQ421,ISNUMBER(O421),ISNUMBER(N421))))</f>
        <v>0</v>
      </c>
      <c r="BP421" s="76" t="str">
        <f aca="false">IF(BO421,IF($AJ421,1,Constants!$B$22)*POWER(Constants!$B$23,MAX($AM421,0))*POWER(Constants!$B$24,MAX($AN421,0)),"")</f>
        <v/>
      </c>
      <c r="BQ421" s="74" t="str">
        <f aca="false">IF(OR($BK421&lt;&gt;Constants!$B$12,NOT($BO421)),"",IF(NOT($AO421),0,Constants!$B$19*IF($AQ421,1,MAX(0,MIN(1,(Constants!$B$20-N421)/Constants!$B$20)))))</f>
        <v/>
      </c>
      <c r="BR421" s="74" t="str">
        <f aca="false">IF(BQ421="","",BQ421*IF($AP421,1,Constants!$B$25)*BP421)</f>
        <v/>
      </c>
      <c r="BS421" s="74" t="str">
        <f aca="false">IF(OR($BK421&lt;&gt;Constants!$B$12,NOT($BO421)),"",IF(NOT($AO421),0,IF(NOT($AQ421),0,MAX(0,Constants!$B$21*(1-ABS(O421-$BM421)/$BM421)))))</f>
        <v/>
      </c>
      <c r="BT421" s="74" t="str">
        <f aca="false">IF(BS421="","",BS421*BP421)</f>
        <v/>
      </c>
      <c r="BU421" s="74" t="str">
        <f aca="false">IF(OR($BK421&lt;&gt;Constants!$B$12,NOT($BO421)),"",IF(OR(NOT($AO421),NOT($AP421)),0,MIN(Constants!$B$18,(Constants!$B$29*$AR421+Constants!$B$30*$AS421)*IF($AQ421,1,MAX(0,MIN(1,(Constants!$B$20-N421)/Constants!$B$20))))))</f>
        <v/>
      </c>
      <c r="BV421" s="74" t="str">
        <f aca="false">IF(BU421="","",BU421*BP421)</f>
        <v/>
      </c>
      <c r="BW421" s="75" t="str">
        <f aca="false">IF(OR($BK421&lt;&gt;Constants!$B$12,NOT($BO421)),"",BR421+BT421+BV421)</f>
        <v/>
      </c>
      <c r="BX421" s="73" t="str">
        <f aca="false">IF(OR($BK421&lt;&gt;Constants!$B$12,$AT421&lt;&gt;TRUE()),"",IF(NOT($AW421),TRUE(),IF($AY421="","",$AY421)))</f>
        <v/>
      </c>
      <c r="BY421" s="74" t="b">
        <f aca="false">IF(BX421="",FALSE(),IF(NOT($AW421),TRUE(),IF($AY421,ISNUMBER(X421),ISNUMBER(W421))))</f>
        <v>0</v>
      </c>
      <c r="BZ421" s="76" t="str">
        <f aca="false">IF(BY421,IF($AJ421,1,Constants!$B$22)*POWER(Constants!$B$23,MAX($AU421,0))*POWER(Constants!$B$24,MAX($AV421,0)),"")</f>
        <v/>
      </c>
      <c r="CA421" s="74" t="str">
        <f aca="false">IF(OR($BK421&lt;&gt;Constants!$B$12,NOT($BY421)),"",IF(NOT($AW421),0,Constants!$B$19*IF($AY421,1,MAX(0,MIN(1,(Constants!$B$20-W421)/Constants!$B$20)))))</f>
        <v/>
      </c>
      <c r="CB421" s="74" t="str">
        <f aca="false">IF(CA421="","",CA421*IF($AX421,1,Constants!$B$25)*BZ421)</f>
        <v/>
      </c>
      <c r="CC421" s="74" t="str">
        <f aca="false">IF(OR($BK421&lt;&gt;Constants!$B$12,NOT($BY421)),"",IF(NOT($AW421),0,IF(NOT($AY421),0,MAX(0,Constants!$B$21*(1-ABS(X421-$BM421)/$BM421)))))</f>
        <v/>
      </c>
      <c r="CD421" s="74" t="str">
        <f aca="false">IF(CC421="","",CC421*BZ421)</f>
        <v/>
      </c>
      <c r="CE421" s="74" t="str">
        <f aca="false">IF(OR($BK421&lt;&gt;Constants!$B$12,NOT($BY421)),"",IF(OR(NOT($AW421),NOT($AX421)),0,MIN(Constants!$B$18,(Constants!$B$29*$AZ421+Constants!$B$30*$BA421)*IF($AY421,1,MAX(0,MIN(1,(Constants!$B$20-W421)/Constants!$B$20))))))</f>
        <v/>
      </c>
      <c r="CF421" s="74" t="str">
        <f aca="false">IF(CE421="","",CE421*BZ421)</f>
        <v/>
      </c>
      <c r="CG421" s="75" t="str">
        <f aca="false">IF(OR($BK421&lt;&gt;Constants!$B$12,NOT($BY421)),"",CB421+CD421+CF421)</f>
        <v/>
      </c>
      <c r="CH421" s="73" t="b">
        <f aca="false">IF(OR(BN421="",BX421=""),TRUE(),BN421&lt;&gt;BX421)</f>
        <v>1</v>
      </c>
      <c r="CI421" s="74" t="str">
        <f aca="false">IF(OR($BK421&lt;&gt;Constants!$B$12,$BB421&lt;&gt;TRUE(),NOT($CH421)),"",IF(NOT($BE421),TRUE(),IF($BG421="","",$BG421)))</f>
        <v/>
      </c>
      <c r="CJ421" s="74" t="b">
        <f aca="false">IF(CI421="",FALSE(),IF(NOT($BE421),TRUE(),IF($BG421,ISNUMBER(AG421),ISNUMBER(AF421))))</f>
        <v>0</v>
      </c>
      <c r="CK421" s="76" t="str">
        <f aca="false">IF(CJ421,IF($AJ421,1,Constants!$B$22)*POWER(Constants!$B$23,MAX($BC421,0))*POWER(Constants!$B$24,MAX($BD421,0)),"")</f>
        <v/>
      </c>
      <c r="CL421" s="74" t="str">
        <f aca="false">IF(OR($BK421&lt;&gt;Constants!$B$12,NOT($CJ421)),"",IF(NOT($BE421),0,Constants!$B$19*IF($BG421,1,MAX(0,MIN(1,(Constants!$B$20-AF421)/Constants!$B$20)))))</f>
        <v/>
      </c>
      <c r="CM421" s="74" t="str">
        <f aca="false">IF(CL421="","",CL421*IF($BF421,1,Constants!$B$25)*CK421)</f>
        <v/>
      </c>
      <c r="CN421" s="74" t="str">
        <f aca="false">IF(OR($BK421&lt;&gt;Constants!$B$12,NOT($CJ421)),"",IF(NOT($BE421),0,IF(NOT($BG421),0,MAX(0,Constants!$B$21*(1-ABS(AG421-$BM421)/$BM421)))))</f>
        <v/>
      </c>
      <c r="CO421" s="74" t="str">
        <f aca="false">IF(CN421="","",CN421*CK421)</f>
        <v/>
      </c>
      <c r="CP421" s="74" t="str">
        <f aca="false">IF(OR($BK421&lt;&gt;Constants!$B$12,NOT($CJ421)),"",IF(OR(NOT($BE421),NOT($BF421)),0,MIN(Constants!$B$18,(Constants!$B$29*$BH421+Constants!$B$30*$BI421)*IF($BG421,1,MAX(0,MIN(1,(Constants!$B$20-AF421)/Constants!$B$20))))))</f>
        <v/>
      </c>
      <c r="CQ421" s="74" t="str">
        <f aca="false">IF(CP421="","",CP421*CK421)</f>
        <v/>
      </c>
      <c r="CR421" s="75" t="str">
        <f aca="false">IF(OR($BK421&lt;&gt;Constants!$B$12,NOT($CJ421)),"",CM421+CO421+CQ421)</f>
        <v/>
      </c>
      <c r="CS421" s="73" t="str">
        <f aca="false">IF(OR($BK421&lt;&gt;Constants!$B$12,ISBLANK($C421)),"",BW421)</f>
        <v/>
      </c>
      <c r="CT421" s="74" t="str">
        <f aca="false">IF(OR($BK421&lt;&gt;Constants!$B$12,ISBLANK($C421)),"",CG421)</f>
        <v/>
      </c>
      <c r="CU421" s="75" t="str">
        <f aca="false">IF(OR($BK421&lt;&gt;Constants!$B$12,ISBLANK($C421)),"",CR421)</f>
        <v/>
      </c>
      <c r="CV421" s="74" t="str">
        <f aca="false">IF(OR($BK421&lt;&gt;Constants!$B$12,ISBLANK($C421)),"",IF(COUNT(CS421:CU421)=0,0,MAX(CS421:CU421)))</f>
        <v/>
      </c>
      <c r="CW421" s="74" t="str">
        <f aca="false">IF($BK421&lt;&gt;Constants!$B$12,"",CV421)</f>
        <v/>
      </c>
      <c r="CX421" s="74" t="str">
        <f aca="false">IF(ISNUMBER(CW421), RANK(CW421,$CW$11:$CW$510), "")</f>
        <v/>
      </c>
      <c r="CY421" s="73" t="str">
        <f aca="false">IF(OR($BK421&lt;&gt;Constants!$B$12,ISBLANK($C421)),"",MAX(BT421,CD421,CO421))</f>
        <v/>
      </c>
      <c r="CZ421" s="74" t="str">
        <f aca="false">IF(ISNUMBER(CY421), RANK(CY421,CY$11:CY$510), "")</f>
        <v/>
      </c>
      <c r="DA421" s="74" t="str">
        <f aca="false">IF(OR($BK421&lt;&gt;Constants!$B$12,ISBLANK($C421)),"",MAX(AM421,AU421,IF($CH421,BC421,0)))</f>
        <v/>
      </c>
      <c r="DB421" s="74" t="str">
        <f aca="false">IF(ISNUMBER(DA421), RANK(DA421,DA$11:DA$510,1), "")</f>
        <v/>
      </c>
      <c r="DC421" s="74" t="str">
        <f aca="false">IF(OR($BK421&lt;&gt;Constants!$B$12,ISBLANK($C421)),"",MAX(BV421,CF421,CQ421))</f>
        <v/>
      </c>
      <c r="DD421" s="74" t="str">
        <f aca="false">IF(ISNUMBER(DC421),RANK(DC421,DC$11:DC$510),"")</f>
        <v/>
      </c>
      <c r="DE421" s="77" t="str">
        <f aca="false">IFERROR(IF(OR($BK421&lt;&gt;Constants!$B$12, ISBLANK($C421)),"",LARGE(CS421:CU421,2)), 0)</f>
        <v/>
      </c>
      <c r="DF421" s="75" t="str">
        <f aca="false">IF(ISNUMBER(DE421), RANK(DE421,DE$11:DE$510), "")</f>
        <v/>
      </c>
      <c r="DG421" s="74" t="str">
        <f aca="false">IF(ISBLANK($C421),"",IF(BK421=Constants!$B$12,RANK($CX421, $CX$11:$CX$510, 1)+
SUMPRODUCT(--($CX$11:$CX$510=$CX421),--($CZ421&gt;$CZ$11:$CZ$510))+
SUMPRODUCT(--($CX$11:$CX$510=$CX421),--($CZ421=$CZ$11:$CZ$510),--($DB421&gt;$DB$11:$DB$510))+
SUMPRODUCT(--($CX$11:$CX$510=$CX421),--($CZ421=$CZ$11:$CZ$510),--($DB421=$DB$11:$DB$510), --($DD421&gt;$DD$11:$DD$510))+
SUMPRODUCT(--($CX$11:$CX$510=$CX421),--($CZ421=$CZ$11:$CZ$510),--($DB421=$DB$11:$DB$510), --($DD421=$DD$11:$DD$510), --($DF421&gt;$DF$11:$DF$510))
,BK421)
)</f>
        <v/>
      </c>
      <c r="DH421" s="74" t="str">
        <f aca="false">IF(ISBLANK(C421),"",IF(BK421&lt;&gt;Constants!$B$12, BK421, CX421-DG421))</f>
        <v/>
      </c>
      <c r="DI421" s="75"/>
      <c r="DJ421" s="78"/>
      <c r="DK421" s="79" t="str">
        <f aca="false">IF(ISBLANK($C421),"",IF($BK421=Constants!$B$13,$BM421,""))</f>
        <v/>
      </c>
      <c r="DL421" s="78" t="str">
        <f aca="false">IF(ISBLANK($C421),"",IF($BK421&lt;&gt;Constants!$B$12,"",IF(COUNT($CS421:$CU421)=0,"",MATCH($CV421,$CS421:$CU421,0))))</f>
        <v/>
      </c>
      <c r="DM421" s="80" t="str">
        <f aca="false">IF(ISNUMBER($DL421),CHOOSE($DL421,$BR421,$CB421,$CM421),"")</f>
        <v/>
      </c>
      <c r="DN421" s="80" t="str">
        <f aca="false">IF(ISNUMBER($DL421),CHOOSE($DL421,$BT421,$CD421,$CO421),"")</f>
        <v/>
      </c>
      <c r="DO421" s="80" t="str">
        <f aca="false">IF(ISNUMBER($DL421),CHOOSE($DL421,$BV421,$CF421,$CQ421),"")</f>
        <v/>
      </c>
      <c r="DP421" s="81" t="str">
        <f aca="false">IF(ISBLANK(C421),"",IF(BK421&lt;&gt;Constants!$B$12, BK421 ,CW421))</f>
        <v/>
      </c>
      <c r="DQ421" s="82" t="str">
        <f aca="false">IF(ISBLANK($C421),"",IF($BK421&lt;&gt;Constants!$B$12,$BK421,$BL421))</f>
        <v/>
      </c>
      <c r="DR421" s="82" t="str">
        <f aca="false">IF(ISBLANK(C421),"",DH421)</f>
        <v/>
      </c>
      <c r="DS421" s="82" t="str">
        <f aca="false">IF(ISBLANK(C421),"",DG421)</f>
        <v/>
      </c>
      <c r="DT421" s="83" t="str">
        <f aca="false">IF(ISBLANK(C421),
  "",
IF(DS421=Constants!$B$9,COUNTA($C$11:$C510)+2,IF(DS421=Constants!$B$10,COUNTA($C$11:$C510)+1,IF(DS421=Constants!$B$11,COUNTA($C$11:$C510),DS421))))</f>
        <v/>
      </c>
      <c r="DU421" s="3"/>
      <c r="DV421" s="84" t="n">
        <f aca="false">IF(OR(ISNUMBER(DS421),DS421="DQ",DS421="P",DS421="NS"),
    1,
    0
)</f>
        <v>0</v>
      </c>
      <c r="DW421" s="84" t="n">
        <v>411</v>
      </c>
      <c r="DX421" s="84" t="str">
        <f aca="false">IF(ISBLANK($C421),"",IF(ISNUMBER(DT421),DT421+ROW($B421)/1000,""))</f>
        <v/>
      </c>
      <c r="DY421" s="84" t="str">
        <f aca="false">IF(ISNUMBER(DX421), RANK(DX421,DX$11:DX$510,1), "")</f>
        <v/>
      </c>
      <c r="DZ421" s="84" t="str">
        <f aca="false">IF(ISBLANK($C421),
    "",
    $B421
)</f>
        <v/>
      </c>
      <c r="EA421" s="84" t="str">
        <f aca="false">IF(ISBLANK($C421),
    "",
    $C421
)</f>
        <v/>
      </c>
      <c r="EB421" s="84" t="str">
        <f aca="false">IF(ISBLANK($C421),
    "",
    $D421
)</f>
        <v/>
      </c>
      <c r="EC421" s="84" t="str">
        <f aca="false">IF(ISBLANK($C421),"",$DQ421)</f>
        <v/>
      </c>
      <c r="ED421" s="86" t="str">
        <f aca="false">DP421</f>
        <v/>
      </c>
      <c r="EE421" s="84" t="str">
        <f aca="false">IF(ISBLANK($C421),
    "",
    DS421
)</f>
        <v/>
      </c>
      <c r="EF421" s="87" t="str">
        <f aca="false">IF(DW421&gt;DV$10,
    "",
    VLOOKUP(DW421,DY$11:EE919,7,FALSE())
)</f>
        <v/>
      </c>
      <c r="EG421" s="88" t="str">
        <f aca="false">IF(DW421&gt;DV$10,
    "",
    VLOOKUP(DW421,DY$11:EE919,2,FALSE())
)</f>
        <v/>
      </c>
      <c r="EH421" s="88" t="str">
        <f aca="false">IF(DW421&gt;DV$10,
    "",
    VLOOKUP(DW421,DY$11:EE919,3,FALSE())
)</f>
        <v/>
      </c>
      <c r="EI421" s="88" t="str">
        <f aca="false">IF(DW421&gt;DV$10,
    "",
    VLOOKUP(DW421,DY$11:EE919,4,FALSE())
)</f>
        <v/>
      </c>
      <c r="EJ421" s="89" t="str">
        <f aca="false">IF(DW421&gt;DV$10,
    "",
    VLOOKUP(DW421,DY$11:EE919,6,FALSE())
)</f>
        <v/>
      </c>
      <c r="EK421" s="59"/>
    </row>
    <row r="422" customFormat="false" ht="15.75" hidden="false" customHeight="false" outlineLevel="0" collapsed="false">
      <c r="A422" s="3"/>
      <c r="B422" s="153"/>
      <c r="C422" s="154"/>
      <c r="D422" s="135"/>
      <c r="E422" s="158"/>
      <c r="F422" s="137"/>
      <c r="G422" s="137"/>
      <c r="H422" s="138"/>
      <c r="I422" s="139"/>
      <c r="J422" s="140"/>
      <c r="K422" s="140"/>
      <c r="L422" s="140"/>
      <c r="M422" s="140"/>
      <c r="N422" s="141"/>
      <c r="O422" s="142"/>
      <c r="P422" s="137"/>
      <c r="Q422" s="138"/>
      <c r="R422" s="139"/>
      <c r="S422" s="140"/>
      <c r="T422" s="140"/>
      <c r="U422" s="140"/>
      <c r="V422" s="140"/>
      <c r="W422" s="141"/>
      <c r="X422" s="142"/>
      <c r="Y422" s="137"/>
      <c r="Z422" s="138"/>
      <c r="AA422" s="139"/>
      <c r="AB422" s="140"/>
      <c r="AC422" s="140"/>
      <c r="AD422" s="140"/>
      <c r="AE422" s="140"/>
      <c r="AF422" s="141"/>
      <c r="AG422" s="143"/>
      <c r="AH422" s="139"/>
      <c r="AI422" s="116"/>
      <c r="AJ422" s="116" t="str">
        <f aca="false">IF(ISBLANK($C422),
  "",
IF(E422=Constants!$B$7,
  TRUE(),
IF(E422=Constants!$B$8,
  FALSE(),
  TRUE()
)))</f>
        <v/>
      </c>
      <c r="AK422" s="117" t="str">
        <f aca="false">IF(ISBLANK($C422),"",IF(F422=Constants!$B$8,FALSE(),TRUE()))</f>
        <v/>
      </c>
      <c r="AL422" s="117" t="str">
        <f aca="false">IF(ISBLANK($C422),"",COUNTA($G422:$O422)&gt;0)</f>
        <v/>
      </c>
      <c r="AM422" s="117" t="str">
        <f aca="false">IF(OR(ISBLANK($C422),$AL422&lt;&gt;TRUE()),"",IF(ISBLANK(G422),Constants!$B$27,MAX(0,G422)))</f>
        <v/>
      </c>
      <c r="AN422" s="117" t="str">
        <f aca="false">IF(OR(ISBLANK($C422),$AL422&lt;&gt;TRUE()),"",IF(ISBLANK(H422),Constants!$B$28,MAX(0,H422)))</f>
        <v/>
      </c>
      <c r="AO422" s="117" t="str">
        <f aca="false">IF(OR(ISBLANK($C422),$AL422&lt;&gt;TRUE()),"",IF(J422=Constants!$B$7,TRUE(),IF(J422=Constants!$B$8,FALSE(),TRUE())))</f>
        <v/>
      </c>
      <c r="AP422" s="117" t="str">
        <f aca="false">IF(OR(ISBLANK($C422),$AL422&lt;&gt;TRUE()),"",IF(I422=Constants!$B$7,TRUE(),IF(I422=Constants!$B$8,FALSE(),TRUE())))</f>
        <v/>
      </c>
      <c r="AQ422" s="117" t="str">
        <f aca="false">IF(OR(ISBLANK($C422),$AL422&lt;&gt;TRUE()),"",IF(K422=Constants!$B$33,TRUE(),IF(K422=Constants!$B$34,FALSE(),IF(AND(ISNUMBER(O422),OR(ISBLANK(N422),N422=0)),TRUE(),IF(AND(ISBLANK(O422),ISNUMBER(N422),N422&lt;&gt;0),FALSE(),"")))))</f>
        <v/>
      </c>
      <c r="AR422" s="117" t="str">
        <f aca="false">IF(OR(ISBLANK($C422),$AL422&lt;&gt;TRUE()),"",IF(ISBLANK(L422),Constants!$B$35,MAX(0,MIN(Constants!$B$31,L422))))</f>
        <v/>
      </c>
      <c r="AS422" s="117" t="str">
        <f aca="false">IF(OR(ISBLANK($C422),$AL422&lt;&gt;TRUE()),"",IF(ISBLANK(M422),Constants!$B$35,MAX(0,MIN(Constants!$B$32,M422))))</f>
        <v/>
      </c>
      <c r="AT422" s="117" t="str">
        <f aca="false">IF(ISBLANK($C422),"",COUNTA($P422:$X422)&gt;0)</f>
        <v/>
      </c>
      <c r="AU422" s="117" t="str">
        <f aca="false">IF(OR(ISBLANK($C422),$AT422&lt;&gt;TRUE()),"",IF(ISBLANK(P422),Constants!$B$27,MAX(0,P422)))</f>
        <v/>
      </c>
      <c r="AV422" s="117" t="str">
        <f aca="false">IF(OR(ISBLANK($C422),$AT422&lt;&gt;TRUE()),"",IF(ISBLANK(Q422),Constants!$B$28,MAX(0,Q422)))</f>
        <v/>
      </c>
      <c r="AW422" s="117" t="str">
        <f aca="false">IF(OR(ISBLANK($C422),$AT422&lt;&gt;TRUE()),"",IF(S422=Constants!$B$7,TRUE(),IF(S422=Constants!$B$8,FALSE(),TRUE())))</f>
        <v/>
      </c>
      <c r="AX422" s="117" t="str">
        <f aca="false">IF(OR(ISBLANK($C422),$AT422&lt;&gt;TRUE()),"",IF(R422=Constants!$B$7,TRUE(),IF(R422=Constants!$B$8,FALSE(),TRUE())))</f>
        <v/>
      </c>
      <c r="AY422" s="117" t="str">
        <f aca="false">IF(OR(ISBLANK($C422),$AT422&lt;&gt;TRUE()),"",IF(T422=Constants!$B$33,TRUE(),IF(T422=Constants!$B$34,FALSE(),IF(AND(ISNUMBER(X422),OR(ISBLANK(W422),W422=0)),TRUE(),IF(AND(ISBLANK(X422),ISNUMBER(W422),W422&lt;&gt;0),FALSE(),"")))))</f>
        <v/>
      </c>
      <c r="AZ422" s="117" t="str">
        <f aca="false">IF(OR(ISBLANK($C422),$AT422&lt;&gt;TRUE()),"",IF(ISBLANK(U422),Constants!$B$35,MAX(0,MIN(Constants!$B$31,U422))))</f>
        <v/>
      </c>
      <c r="BA422" s="117" t="str">
        <f aca="false">IF(OR(ISBLANK($C422),$AT422&lt;&gt;TRUE()),"",IF(ISBLANK(V422),Constants!$B$35,MAX(0,MIN(Constants!$B$32,V422))))</f>
        <v/>
      </c>
      <c r="BB422" s="117" t="str">
        <f aca="false">IF(ISBLANK($C422),"",COUNTA($Y422:$AG422)&gt;0)</f>
        <v/>
      </c>
      <c r="BC422" s="117" t="str">
        <f aca="false">IF(OR(ISBLANK($C422),$BB422&lt;&gt;TRUE()),"",IF(ISBLANK(Y422),Constants!$B$27,MAX(0,Y422)))</f>
        <v/>
      </c>
      <c r="BD422" s="117" t="str">
        <f aca="false">IF(OR(ISBLANK($C422),$BB422&lt;&gt;TRUE()),"",IF(ISBLANK(Z422),Constants!$B$28,MAX(0,Z422)))</f>
        <v/>
      </c>
      <c r="BE422" s="117" t="str">
        <f aca="false">IF(OR(ISBLANK($C422),$BB422&lt;&gt;TRUE()),"",IF(AB422=Constants!$B$7,TRUE(),IF(AB422=Constants!$B$8,FALSE(),TRUE())))</f>
        <v/>
      </c>
      <c r="BF422" s="117" t="str">
        <f aca="false">IF(OR(ISBLANK($C422),$BB422&lt;&gt;TRUE()),"",IF(AA422=Constants!$B$7,TRUE(),IF(AA422=Constants!$B$8,FALSE(),TRUE())))</f>
        <v/>
      </c>
      <c r="BG422" s="117" t="str">
        <f aca="false">IF(OR(ISBLANK($C422),$BB422&lt;&gt;TRUE()),"",IF(AC422=Constants!$B$33,TRUE(),IF(AC422=Constants!$B$34,FALSE(),IF(AND(ISNUMBER(AG422),OR(ISBLANK(AF422),AF422=0)),TRUE(),IF(AND(ISBLANK(AG422),ISNUMBER(AF422),AF422&lt;&gt;0),FALSE(),"")))))</f>
        <v/>
      </c>
      <c r="BH422" s="117" t="str">
        <f aca="false">IF(OR(ISBLANK($C422),$BB422&lt;&gt;TRUE()),"",IF(ISBLANK(AD422),Constants!$B$35,MAX(0,MIN(Constants!$B$31,AD422))))</f>
        <v/>
      </c>
      <c r="BI422" s="117" t="str">
        <f aca="false">IF(OR(ISBLANK($C422),$BB422&lt;&gt;TRUE()),"",IF(ISBLANK(AE422),Constants!$B$35,MAX(0,MIN(Constants!$B$32,AE422))))</f>
        <v/>
      </c>
      <c r="BJ422" s="118" t="str">
        <f aca="false">IF(ISBLANK($C422),
  "",
IF(AH422=Constants!$B$7,
  TRUE(),
IF(AH422=Constants!$B$8,
  FALSE(),
  FALSE()
)))</f>
        <v/>
      </c>
      <c r="BK422" s="117" t="str">
        <f aca="false">IF(ISBLANK($C422),"",IF($BJ422,Constants!$B$9,IF(COUNTA($E422:$AH422)=0,Constants!$B$10,IF(NOT($AK422),Constants!$B$11,IF(AND(NOT(ISNUMBER($BM422)),COUNTA($O422,$X422,$AG422)&gt;0),Constants!$B$13,Constants!$B$12)))))</f>
        <v/>
      </c>
      <c r="BL422" s="117" t="str">
        <f aca="false">IF(ISBLANK($C422),"",IF($BK422&lt;&gt;Constants!$B$12,$BK422,Constants!$B$4))</f>
        <v/>
      </c>
      <c r="BM422" s="116" t="str">
        <f aca="false">IF(OR(ISBLANK($D$8), NOT(ISNUMBER($D$8))), Constants!$B$17,$D$8)</f>
        <v>ERROR: Set Target Time in cell D8</v>
      </c>
      <c r="BN422" s="119" t="str">
        <f aca="false">IF(OR($BK422&lt;&gt;Constants!$B$12,$AL422&lt;&gt;TRUE()),"",IF(NOT($AO422),TRUE(),IF($AQ422="","",$AQ422)))</f>
        <v/>
      </c>
      <c r="BO422" s="120" t="n">
        <f aca="false">IF(BN422="",FALSE(),IF(NOT($AO422),TRUE(),IF($AQ422,ISNUMBER(O422),ISNUMBER(N422))))</f>
        <v>0</v>
      </c>
      <c r="BP422" s="121" t="str">
        <f aca="false">IF(BO422,IF($AJ422,1,Constants!$B$22)*POWER(Constants!$B$23,MAX($AM422,0))*POWER(Constants!$B$24,MAX($AN422,0)),"")</f>
        <v/>
      </c>
      <c r="BQ422" s="117" t="str">
        <f aca="false">IF(OR($BK422&lt;&gt;Constants!$B$12,NOT($BO422)),"",IF(NOT($AO422),0,Constants!$B$19*IF($AQ422,1,MAX(0,MIN(1,(Constants!$B$20-N422)/Constants!$B$20)))))</f>
        <v/>
      </c>
      <c r="BR422" s="117" t="str">
        <f aca="false">IF(BQ422="","",BQ422*IF($AP422,1,Constants!$B$25)*BP422)</f>
        <v/>
      </c>
      <c r="BS422" s="117" t="str">
        <f aca="false">IF(OR($BK422&lt;&gt;Constants!$B$12,NOT($BO422)),"",IF(NOT($AO422),0,IF(NOT($AQ422),0,MAX(0,Constants!$B$21*(1-ABS(O422-$BM422)/$BM422)))))</f>
        <v/>
      </c>
      <c r="BT422" s="117" t="str">
        <f aca="false">IF(BS422="","",BS422*BP422)</f>
        <v/>
      </c>
      <c r="BU422" s="117" t="str">
        <f aca="false">IF(OR($BK422&lt;&gt;Constants!$B$12,NOT($BO422)),"",IF(OR(NOT($AO422),NOT($AP422)),0,MIN(Constants!$B$18,(Constants!$B$29*$AR422+Constants!$B$30*$AS422)*IF($AQ422,1,MAX(0,MIN(1,(Constants!$B$20-N422)/Constants!$B$20))))))</f>
        <v/>
      </c>
      <c r="BV422" s="117" t="str">
        <f aca="false">IF(BU422="","",BU422*BP422)</f>
        <v/>
      </c>
      <c r="BW422" s="122" t="str">
        <f aca="false">IF(OR($BK422&lt;&gt;Constants!$B$12,NOT($BO422)),"",BR422+BT422+BV422)</f>
        <v/>
      </c>
      <c r="BX422" s="119" t="str">
        <f aca="false">IF(OR($BK422&lt;&gt;Constants!$B$12,$AT422&lt;&gt;TRUE()),"",IF(NOT($AW422),TRUE(),IF($AY422="","",$AY422)))</f>
        <v/>
      </c>
      <c r="BY422" s="120" t="n">
        <f aca="false">IF(BX422="",FALSE(),IF(NOT($AW422),TRUE(),IF($AY422,ISNUMBER(X422),ISNUMBER(W422))))</f>
        <v>0</v>
      </c>
      <c r="BZ422" s="121" t="str">
        <f aca="false">IF(BY422,IF($AJ422,1,Constants!$B$22)*POWER(Constants!$B$23,MAX($AU422,0))*POWER(Constants!$B$24,MAX($AV422,0)),"")</f>
        <v/>
      </c>
      <c r="CA422" s="117" t="str">
        <f aca="false">IF(OR($BK422&lt;&gt;Constants!$B$12,NOT($BY422)),"",IF(NOT($AW422),0,Constants!$B$19*IF($AY422,1,MAX(0,MIN(1,(Constants!$B$20-W422)/Constants!$B$20)))))</f>
        <v/>
      </c>
      <c r="CB422" s="117" t="str">
        <f aca="false">IF(CA422="","",CA422*IF($AX422,1,Constants!$B$25)*BZ422)</f>
        <v/>
      </c>
      <c r="CC422" s="117" t="str">
        <f aca="false">IF(OR($BK422&lt;&gt;Constants!$B$12,NOT($BY422)),"",IF(NOT($AW422),0,IF(NOT($AY422),0,MAX(0,Constants!$B$21*(1-ABS(X422-$BM422)/$BM422)))))</f>
        <v/>
      </c>
      <c r="CD422" s="117" t="str">
        <f aca="false">IF(CC422="","",CC422*BZ422)</f>
        <v/>
      </c>
      <c r="CE422" s="117" t="str">
        <f aca="false">IF(OR($BK422&lt;&gt;Constants!$B$12,NOT($BY422)),"",IF(OR(NOT($AW422),NOT($AX422)),0,MIN(Constants!$B$18,(Constants!$B$29*$AZ422+Constants!$B$30*$BA422)*IF($AY422,1,MAX(0,MIN(1,(Constants!$B$20-W422)/Constants!$B$20))))))</f>
        <v/>
      </c>
      <c r="CF422" s="117" t="str">
        <f aca="false">IF(CE422="","",CE422*BZ422)</f>
        <v/>
      </c>
      <c r="CG422" s="122" t="str">
        <f aca="false">IF(OR($BK422&lt;&gt;Constants!$B$12,NOT($BY422)),"",CB422+CD422+CF422)</f>
        <v/>
      </c>
      <c r="CH422" s="119" t="n">
        <f aca="false">IF(OR(BN422="",BX422=""),TRUE(),BN422&lt;&gt;BX422)</f>
        <v>1</v>
      </c>
      <c r="CI422" s="117" t="str">
        <f aca="false">IF(OR($BK422&lt;&gt;Constants!$B$12,$BB422&lt;&gt;TRUE(),NOT($CH422)),"",IF(NOT($BE422),TRUE(),IF($BG422="","",$BG422)))</f>
        <v/>
      </c>
      <c r="CJ422" s="120" t="n">
        <f aca="false">IF(CI422="",FALSE(),IF(NOT($BE422),TRUE(),IF($BG422,ISNUMBER(AG422),ISNUMBER(AF422))))</f>
        <v>0</v>
      </c>
      <c r="CK422" s="121" t="str">
        <f aca="false">IF(CJ422,IF($AJ422,1,Constants!$B$22)*POWER(Constants!$B$23,MAX($BC422,0))*POWER(Constants!$B$24,MAX($BD422,0)),"")</f>
        <v/>
      </c>
      <c r="CL422" s="117" t="str">
        <f aca="false">IF(OR($BK422&lt;&gt;Constants!$B$12,NOT($CJ422)),"",IF(NOT($BE422),0,Constants!$B$19*IF($BG422,1,MAX(0,MIN(1,(Constants!$B$20-AF422)/Constants!$B$20)))))</f>
        <v/>
      </c>
      <c r="CM422" s="117" t="str">
        <f aca="false">IF(CL422="","",CL422*IF($BF422,1,Constants!$B$25)*CK422)</f>
        <v/>
      </c>
      <c r="CN422" s="117" t="str">
        <f aca="false">IF(OR($BK422&lt;&gt;Constants!$B$12,NOT($CJ422)),"",IF(NOT($BE422),0,IF(NOT($BG422),0,MAX(0,Constants!$B$21*(1-ABS(AG422-$BM422)/$BM422)))))</f>
        <v/>
      </c>
      <c r="CO422" s="117" t="str">
        <f aca="false">IF(CN422="","",CN422*CK422)</f>
        <v/>
      </c>
      <c r="CP422" s="117" t="str">
        <f aca="false">IF(OR($BK422&lt;&gt;Constants!$B$12,NOT($CJ422)),"",IF(OR(NOT($BE422),NOT($BF422)),0,MIN(Constants!$B$18,(Constants!$B$29*$BH422+Constants!$B$30*$BI422)*IF($BG422,1,MAX(0,MIN(1,(Constants!$B$20-AF422)/Constants!$B$20))))))</f>
        <v/>
      </c>
      <c r="CQ422" s="117" t="str">
        <f aca="false">IF(CP422="","",CP422*CK422)</f>
        <v/>
      </c>
      <c r="CR422" s="122" t="str">
        <f aca="false">IF(OR($BK422&lt;&gt;Constants!$B$12,NOT($CJ422)),"",CM422+CO422+CQ422)</f>
        <v/>
      </c>
      <c r="CS422" s="116" t="str">
        <f aca="false">IF(OR($BK422&lt;&gt;Constants!$B$12,ISBLANK($C422)),"",BW422)</f>
        <v/>
      </c>
      <c r="CT422" s="117" t="str">
        <f aca="false">IF(OR($BK422&lt;&gt;Constants!$B$12,ISBLANK($C422)),"",CG422)</f>
        <v/>
      </c>
      <c r="CU422" s="118" t="str">
        <f aca="false">IF(OR($BK422&lt;&gt;Constants!$B$12,ISBLANK($C422)),"",CR422)</f>
        <v/>
      </c>
      <c r="CV422" s="117" t="str">
        <f aca="false">IF(OR($BK422&lt;&gt;Constants!$B$12,ISBLANK($C422)),"",IF(COUNT(CS422:CU422)=0,0,MAX(CS422:CU422)))</f>
        <v/>
      </c>
      <c r="CW422" s="117" t="str">
        <f aca="false">IF($BK422&lt;&gt;Constants!$B$12,"",CV422)</f>
        <v/>
      </c>
      <c r="CX422" s="117" t="str">
        <f aca="false">IF(ISNUMBER(CW422), RANK(CW422,$CW$11:$CW$510), "")</f>
        <v/>
      </c>
      <c r="CY422" s="116" t="str">
        <f aca="false">IF(OR($BK422&lt;&gt;Constants!$B$12,ISBLANK($C422)),"",MAX(BT422,CD422,CO422))</f>
        <v/>
      </c>
      <c r="CZ422" s="117" t="str">
        <f aca="false">IF(ISNUMBER(CY422), RANK(CY422,CY$11:CY$510), "")</f>
        <v/>
      </c>
      <c r="DA422" s="117" t="str">
        <f aca="false">IF(OR($BK422&lt;&gt;Constants!$B$12,ISBLANK($C422)),"",MAX(AM422,AU422,IF($CH422,BC422,0)))</f>
        <v/>
      </c>
      <c r="DB422" s="117" t="str">
        <f aca="false">IF(ISNUMBER(DA422), RANK(DA422,DA$11:DA$510,1), "")</f>
        <v/>
      </c>
      <c r="DC422" s="117" t="str">
        <f aca="false">IF(OR($BK422&lt;&gt;Constants!$B$12,ISBLANK($C422)),"",MAX(BV422,CF422,CQ422))</f>
        <v/>
      </c>
      <c r="DD422" s="117" t="str">
        <f aca="false">IF(ISNUMBER(DC422),RANK(DC422,DC$11:DC$510),"")</f>
        <v/>
      </c>
      <c r="DE422" s="123" t="str">
        <f aca="false">IFERROR(IF(OR($BK422&lt;&gt;Constants!$B$12, ISBLANK($C422)),"",LARGE(CS422:CU422,2)), 0)</f>
        <v/>
      </c>
      <c r="DF422" s="118" t="str">
        <f aca="false">IF(ISNUMBER(DE422), RANK(DE422,DE$11:DE$510), "")</f>
        <v/>
      </c>
      <c r="DG422" s="117" t="str">
        <f aca="false">IF(ISBLANK($C422),"",IF(BK422=Constants!$B$12,RANK($CX422, $CX$11:$CX$510, 1)+
SUMPRODUCT(--($CX$11:$CX$510=$CX422),--($CZ422&gt;$CZ$11:$CZ$510))+
SUMPRODUCT(--($CX$11:$CX$510=$CX422),--($CZ422=$CZ$11:$CZ$510),--($DB422&gt;$DB$11:$DB$510))+
SUMPRODUCT(--($CX$11:$CX$510=$CX422),--($CZ422=$CZ$11:$CZ$510),--($DB422=$DB$11:$DB$510), --($DD422&gt;$DD$11:$DD$510))+
SUMPRODUCT(--($CX$11:$CX$510=$CX422),--($CZ422=$CZ$11:$CZ$510),--($DB422=$DB$11:$DB$510), --($DD422=$DD$11:$DD$510), --($DF422&gt;$DF$11:$DF$510))
,BK422)
)</f>
        <v/>
      </c>
      <c r="DH422" s="117" t="str">
        <f aca="false">IF(ISBLANK(C422),"",IF(BK422&lt;&gt;Constants!$B$12, BK422, CX422-DG422))</f>
        <v/>
      </c>
      <c r="DI422" s="118"/>
      <c r="DJ422" s="124"/>
      <c r="DK422" s="125" t="str">
        <f aca="false">IF(ISBLANK($C422),"",IF($BK422=Constants!$B$13,$BM422,""))</f>
        <v/>
      </c>
      <c r="DL422" s="124" t="str">
        <f aca="false">IF(ISBLANK($C422),"",IF($BK422&lt;&gt;Constants!$B$12,"",IF(COUNT($CS422:$CU422)=0,"",MATCH($CV422,$CS422:$CU422,0))))</f>
        <v/>
      </c>
      <c r="DM422" s="126" t="str">
        <f aca="false">IF(ISNUMBER($DL422),CHOOSE($DL422,$BR422,$CB422,$CM422),"")</f>
        <v/>
      </c>
      <c r="DN422" s="126" t="str">
        <f aca="false">IF(ISNUMBER($DL422),CHOOSE($DL422,$BT422,$CD422,$CO422),"")</f>
        <v/>
      </c>
      <c r="DO422" s="126" t="str">
        <f aca="false">IF(ISNUMBER($DL422),CHOOSE($DL422,$BV422,$CF422,$CQ422),"")</f>
        <v/>
      </c>
      <c r="DP422" s="127" t="str">
        <f aca="false">IF(ISBLANK(C422),"",IF(BK422&lt;&gt;Constants!$B$12, BK422 ,CW422))</f>
        <v/>
      </c>
      <c r="DQ422" s="128" t="str">
        <f aca="false">IF(ISBLANK($C422),"",IF($BK422&lt;&gt;Constants!$B$12,$BK422,$BL422))</f>
        <v/>
      </c>
      <c r="DR422" s="128" t="str">
        <f aca="false">IF(ISBLANK(C422),"",DH422)</f>
        <v/>
      </c>
      <c r="DS422" s="128" t="str">
        <f aca="false">IF(ISBLANK(C422),"",DG422)</f>
        <v/>
      </c>
      <c r="DT422" s="129" t="str">
        <f aca="false">IF(ISBLANK(C422),
  "",
IF(DS422=Constants!$B$9,COUNTA($C$11:$C510)+2,IF(DS422=Constants!$B$10,COUNTA($C$11:$C510)+1,IF(DS422=Constants!$B$11,COUNTA($C$11:$C510),DS422))))</f>
        <v/>
      </c>
      <c r="DU422" s="3"/>
      <c r="DV422" s="130" t="n">
        <f aca="false">IF(OR(ISNUMBER(DS422),DS422="DQ",DS422="P",DS422="NS"),
    1,
    0
)</f>
        <v>0</v>
      </c>
      <c r="DW422" s="130" t="n">
        <v>412</v>
      </c>
      <c r="DX422" s="130" t="str">
        <f aca="false">IF(ISBLANK($C422),"",IF(ISNUMBER(DT422),DT422+ROW($B422)/1000,""))</f>
        <v/>
      </c>
      <c r="DY422" s="130" t="str">
        <f aca="false">IF(ISNUMBER(DX422), RANK(DX422,DX$11:DX$510,1), "")</f>
        <v/>
      </c>
      <c r="DZ422" s="130" t="str">
        <f aca="false">IF(ISBLANK($C422),
    "",
    $B422
)</f>
        <v/>
      </c>
      <c r="EA422" s="130" t="str">
        <f aca="false">IF(ISBLANK($C422),
    "",
    $C422
)</f>
        <v/>
      </c>
      <c r="EB422" s="130" t="str">
        <f aca="false">IF(ISBLANK($C422),
    "",
    $D422
)</f>
        <v/>
      </c>
      <c r="EC422" s="130" t="str">
        <f aca="false">IF(ISBLANK($C422),"",$DQ422)</f>
        <v/>
      </c>
      <c r="ED422" s="131" t="str">
        <f aca="false">DP422</f>
        <v/>
      </c>
      <c r="EE422" s="130" t="str">
        <f aca="false">IF(ISBLANK($C422),
    "",
    DS422
)</f>
        <v/>
      </c>
      <c r="EF422" s="132" t="str">
        <f aca="false">IF(DW422&gt;DV$10,
    "",
    VLOOKUP(DW422,DY$11:EE920,7,FALSE())
)</f>
        <v/>
      </c>
      <c r="EG422" s="133" t="str">
        <f aca="false">IF(DW422&gt;DV$10,
    "",
    VLOOKUP(DW422,DY$11:EE920,2,FALSE())
)</f>
        <v/>
      </c>
      <c r="EH422" s="133" t="str">
        <f aca="false">IF(DW422&gt;DV$10,
    "",
    VLOOKUP(DW422,DY$11:EE920,3,FALSE())
)</f>
        <v/>
      </c>
      <c r="EI422" s="133" t="str">
        <f aca="false">IF(DW422&gt;DV$10,
    "",
    VLOOKUP(DW422,DY$11:EE920,4,FALSE())
)</f>
        <v/>
      </c>
      <c r="EJ422" s="134" t="str">
        <f aca="false">IF(DW422&gt;DV$10,
    "",
    VLOOKUP(DW422,DY$11:EE920,6,FALSE())
)</f>
        <v/>
      </c>
      <c r="EK422" s="59"/>
    </row>
    <row r="423" customFormat="false" ht="15.75" hidden="false" customHeight="false" outlineLevel="0" collapsed="false">
      <c r="A423" s="3"/>
      <c r="B423" s="153"/>
      <c r="C423" s="154"/>
      <c r="D423" s="135"/>
      <c r="E423" s="158"/>
      <c r="F423" s="137"/>
      <c r="G423" s="137"/>
      <c r="H423" s="138"/>
      <c r="I423" s="139"/>
      <c r="J423" s="140"/>
      <c r="K423" s="140"/>
      <c r="L423" s="140"/>
      <c r="M423" s="140"/>
      <c r="N423" s="141"/>
      <c r="O423" s="142"/>
      <c r="P423" s="137"/>
      <c r="Q423" s="138"/>
      <c r="R423" s="139"/>
      <c r="S423" s="140"/>
      <c r="T423" s="140"/>
      <c r="U423" s="140"/>
      <c r="V423" s="140"/>
      <c r="W423" s="141"/>
      <c r="X423" s="142"/>
      <c r="Y423" s="137"/>
      <c r="Z423" s="138"/>
      <c r="AA423" s="139"/>
      <c r="AB423" s="140"/>
      <c r="AC423" s="140"/>
      <c r="AD423" s="140"/>
      <c r="AE423" s="140"/>
      <c r="AF423" s="141"/>
      <c r="AG423" s="143"/>
      <c r="AH423" s="139"/>
      <c r="AI423" s="116"/>
      <c r="AJ423" s="116" t="str">
        <f aca="false">IF(ISBLANK($C423),
  "",
IF(E423=Constants!$B$7,
  TRUE(),
IF(E423=Constants!$B$8,
  FALSE(),
  TRUE()
)))</f>
        <v/>
      </c>
      <c r="AK423" s="117" t="str">
        <f aca="false">IF(ISBLANK($C423),"",IF(F423=Constants!$B$8,FALSE(),TRUE()))</f>
        <v/>
      </c>
      <c r="AL423" s="117" t="str">
        <f aca="false">IF(ISBLANK($C423),"",COUNTA($G423:$O423)&gt;0)</f>
        <v/>
      </c>
      <c r="AM423" s="117" t="str">
        <f aca="false">IF(OR(ISBLANK($C423),$AL423&lt;&gt;TRUE()),"",IF(ISBLANK(G423),Constants!$B$27,MAX(0,G423)))</f>
        <v/>
      </c>
      <c r="AN423" s="117" t="str">
        <f aca="false">IF(OR(ISBLANK($C423),$AL423&lt;&gt;TRUE()),"",IF(ISBLANK(H423),Constants!$B$28,MAX(0,H423)))</f>
        <v/>
      </c>
      <c r="AO423" s="117" t="str">
        <f aca="false">IF(OR(ISBLANK($C423),$AL423&lt;&gt;TRUE()),"",IF(J423=Constants!$B$7,TRUE(),IF(J423=Constants!$B$8,FALSE(),TRUE())))</f>
        <v/>
      </c>
      <c r="AP423" s="117" t="str">
        <f aca="false">IF(OR(ISBLANK($C423),$AL423&lt;&gt;TRUE()),"",IF(I423=Constants!$B$7,TRUE(),IF(I423=Constants!$B$8,FALSE(),TRUE())))</f>
        <v/>
      </c>
      <c r="AQ423" s="117" t="str">
        <f aca="false">IF(OR(ISBLANK($C423),$AL423&lt;&gt;TRUE()),"",IF(K423=Constants!$B$33,TRUE(),IF(K423=Constants!$B$34,FALSE(),IF(AND(ISNUMBER(O423),OR(ISBLANK(N423),N423=0)),TRUE(),IF(AND(ISBLANK(O423),ISNUMBER(N423),N423&lt;&gt;0),FALSE(),"")))))</f>
        <v/>
      </c>
      <c r="AR423" s="117" t="str">
        <f aca="false">IF(OR(ISBLANK($C423),$AL423&lt;&gt;TRUE()),"",IF(ISBLANK(L423),Constants!$B$35,MAX(0,MIN(Constants!$B$31,L423))))</f>
        <v/>
      </c>
      <c r="AS423" s="117" t="str">
        <f aca="false">IF(OR(ISBLANK($C423),$AL423&lt;&gt;TRUE()),"",IF(ISBLANK(M423),Constants!$B$35,MAX(0,MIN(Constants!$B$32,M423))))</f>
        <v/>
      </c>
      <c r="AT423" s="117" t="str">
        <f aca="false">IF(ISBLANK($C423),"",COUNTA($P423:$X423)&gt;0)</f>
        <v/>
      </c>
      <c r="AU423" s="117" t="str">
        <f aca="false">IF(OR(ISBLANK($C423),$AT423&lt;&gt;TRUE()),"",IF(ISBLANK(P423),Constants!$B$27,MAX(0,P423)))</f>
        <v/>
      </c>
      <c r="AV423" s="117" t="str">
        <f aca="false">IF(OR(ISBLANK($C423),$AT423&lt;&gt;TRUE()),"",IF(ISBLANK(Q423),Constants!$B$28,MAX(0,Q423)))</f>
        <v/>
      </c>
      <c r="AW423" s="117" t="str">
        <f aca="false">IF(OR(ISBLANK($C423),$AT423&lt;&gt;TRUE()),"",IF(S423=Constants!$B$7,TRUE(),IF(S423=Constants!$B$8,FALSE(),TRUE())))</f>
        <v/>
      </c>
      <c r="AX423" s="117" t="str">
        <f aca="false">IF(OR(ISBLANK($C423),$AT423&lt;&gt;TRUE()),"",IF(R423=Constants!$B$7,TRUE(),IF(R423=Constants!$B$8,FALSE(),TRUE())))</f>
        <v/>
      </c>
      <c r="AY423" s="117" t="str">
        <f aca="false">IF(OR(ISBLANK($C423),$AT423&lt;&gt;TRUE()),"",IF(T423=Constants!$B$33,TRUE(),IF(T423=Constants!$B$34,FALSE(),IF(AND(ISNUMBER(X423),OR(ISBLANK(W423),W423=0)),TRUE(),IF(AND(ISBLANK(X423),ISNUMBER(W423),W423&lt;&gt;0),FALSE(),"")))))</f>
        <v/>
      </c>
      <c r="AZ423" s="117" t="str">
        <f aca="false">IF(OR(ISBLANK($C423),$AT423&lt;&gt;TRUE()),"",IF(ISBLANK(U423),Constants!$B$35,MAX(0,MIN(Constants!$B$31,U423))))</f>
        <v/>
      </c>
      <c r="BA423" s="117" t="str">
        <f aca="false">IF(OR(ISBLANK($C423),$AT423&lt;&gt;TRUE()),"",IF(ISBLANK(V423),Constants!$B$35,MAX(0,MIN(Constants!$B$32,V423))))</f>
        <v/>
      </c>
      <c r="BB423" s="117" t="str">
        <f aca="false">IF(ISBLANK($C423),"",COUNTA($Y423:$AG423)&gt;0)</f>
        <v/>
      </c>
      <c r="BC423" s="117" t="str">
        <f aca="false">IF(OR(ISBLANK($C423),$BB423&lt;&gt;TRUE()),"",IF(ISBLANK(Y423),Constants!$B$27,MAX(0,Y423)))</f>
        <v/>
      </c>
      <c r="BD423" s="117" t="str">
        <f aca="false">IF(OR(ISBLANK($C423),$BB423&lt;&gt;TRUE()),"",IF(ISBLANK(Z423),Constants!$B$28,MAX(0,Z423)))</f>
        <v/>
      </c>
      <c r="BE423" s="117" t="str">
        <f aca="false">IF(OR(ISBLANK($C423),$BB423&lt;&gt;TRUE()),"",IF(AB423=Constants!$B$7,TRUE(),IF(AB423=Constants!$B$8,FALSE(),TRUE())))</f>
        <v/>
      </c>
      <c r="BF423" s="117" t="str">
        <f aca="false">IF(OR(ISBLANK($C423),$BB423&lt;&gt;TRUE()),"",IF(AA423=Constants!$B$7,TRUE(),IF(AA423=Constants!$B$8,FALSE(),TRUE())))</f>
        <v/>
      </c>
      <c r="BG423" s="117" t="str">
        <f aca="false">IF(OR(ISBLANK($C423),$BB423&lt;&gt;TRUE()),"",IF(AC423=Constants!$B$33,TRUE(),IF(AC423=Constants!$B$34,FALSE(),IF(AND(ISNUMBER(AG423),OR(ISBLANK(AF423),AF423=0)),TRUE(),IF(AND(ISBLANK(AG423),ISNUMBER(AF423),AF423&lt;&gt;0),FALSE(),"")))))</f>
        <v/>
      </c>
      <c r="BH423" s="117" t="str">
        <f aca="false">IF(OR(ISBLANK($C423),$BB423&lt;&gt;TRUE()),"",IF(ISBLANK(AD423),Constants!$B$35,MAX(0,MIN(Constants!$B$31,AD423))))</f>
        <v/>
      </c>
      <c r="BI423" s="117" t="str">
        <f aca="false">IF(OR(ISBLANK($C423),$BB423&lt;&gt;TRUE()),"",IF(ISBLANK(AE423),Constants!$B$35,MAX(0,MIN(Constants!$B$32,AE423))))</f>
        <v/>
      </c>
      <c r="BJ423" s="118" t="str">
        <f aca="false">IF(ISBLANK($C423),
  "",
IF(AH423=Constants!$B$7,
  TRUE(),
IF(AH423=Constants!$B$8,
  FALSE(),
  FALSE()
)))</f>
        <v/>
      </c>
      <c r="BK423" s="117" t="str">
        <f aca="false">IF(ISBLANK($C423),"",IF($BJ423,Constants!$B$9,IF(COUNTA($E423:$AH423)=0,Constants!$B$10,IF(NOT($AK423),Constants!$B$11,IF(AND(NOT(ISNUMBER($BM423)),COUNTA($O423,$X423,$AG423)&gt;0),Constants!$B$13,Constants!$B$12)))))</f>
        <v/>
      </c>
      <c r="BL423" s="117" t="str">
        <f aca="false">IF(ISBLANK($C423),"",IF($BK423&lt;&gt;Constants!$B$12,$BK423,Constants!$B$4))</f>
        <v/>
      </c>
      <c r="BM423" s="116" t="str">
        <f aca="false">IF(OR(ISBLANK($D$8), NOT(ISNUMBER($D$8))), Constants!$B$17,$D$8)</f>
        <v>ERROR: Set Target Time in cell D8</v>
      </c>
      <c r="BN423" s="119" t="str">
        <f aca="false">IF(OR($BK423&lt;&gt;Constants!$B$12,$AL423&lt;&gt;TRUE()),"",IF(NOT($AO423),TRUE(),IF($AQ423="","",$AQ423)))</f>
        <v/>
      </c>
      <c r="BO423" s="120" t="n">
        <f aca="false">IF(BN423="",FALSE(),IF(NOT($AO423),TRUE(),IF($AQ423,ISNUMBER(O423),ISNUMBER(N423))))</f>
        <v>0</v>
      </c>
      <c r="BP423" s="121" t="str">
        <f aca="false">IF(BO423,IF($AJ423,1,Constants!$B$22)*POWER(Constants!$B$23,MAX($AM423,0))*POWER(Constants!$B$24,MAX($AN423,0)),"")</f>
        <v/>
      </c>
      <c r="BQ423" s="117" t="str">
        <f aca="false">IF(OR($BK423&lt;&gt;Constants!$B$12,NOT($BO423)),"",IF(NOT($AO423),0,Constants!$B$19*IF($AQ423,1,MAX(0,MIN(1,(Constants!$B$20-N423)/Constants!$B$20)))))</f>
        <v/>
      </c>
      <c r="BR423" s="117" t="str">
        <f aca="false">IF(BQ423="","",BQ423*IF($AP423,1,Constants!$B$25)*BP423)</f>
        <v/>
      </c>
      <c r="BS423" s="117" t="str">
        <f aca="false">IF(OR($BK423&lt;&gt;Constants!$B$12,NOT($BO423)),"",IF(NOT($AO423),0,IF(NOT($AQ423),0,MAX(0,Constants!$B$21*(1-ABS(O423-$BM423)/$BM423)))))</f>
        <v/>
      </c>
      <c r="BT423" s="117" t="str">
        <f aca="false">IF(BS423="","",BS423*BP423)</f>
        <v/>
      </c>
      <c r="BU423" s="117" t="str">
        <f aca="false">IF(OR($BK423&lt;&gt;Constants!$B$12,NOT($BO423)),"",IF(OR(NOT($AO423),NOT($AP423)),0,MIN(Constants!$B$18,(Constants!$B$29*$AR423+Constants!$B$30*$AS423)*IF($AQ423,1,MAX(0,MIN(1,(Constants!$B$20-N423)/Constants!$B$20))))))</f>
        <v/>
      </c>
      <c r="BV423" s="117" t="str">
        <f aca="false">IF(BU423="","",BU423*BP423)</f>
        <v/>
      </c>
      <c r="BW423" s="122" t="str">
        <f aca="false">IF(OR($BK423&lt;&gt;Constants!$B$12,NOT($BO423)),"",BR423+BT423+BV423)</f>
        <v/>
      </c>
      <c r="BX423" s="119" t="str">
        <f aca="false">IF(OR($BK423&lt;&gt;Constants!$B$12,$AT423&lt;&gt;TRUE()),"",IF(NOT($AW423),TRUE(),IF($AY423="","",$AY423)))</f>
        <v/>
      </c>
      <c r="BY423" s="120" t="n">
        <f aca="false">IF(BX423="",FALSE(),IF(NOT($AW423),TRUE(),IF($AY423,ISNUMBER(X423),ISNUMBER(W423))))</f>
        <v>0</v>
      </c>
      <c r="BZ423" s="121" t="str">
        <f aca="false">IF(BY423,IF($AJ423,1,Constants!$B$22)*POWER(Constants!$B$23,MAX($AU423,0))*POWER(Constants!$B$24,MAX($AV423,0)),"")</f>
        <v/>
      </c>
      <c r="CA423" s="117" t="str">
        <f aca="false">IF(OR($BK423&lt;&gt;Constants!$B$12,NOT($BY423)),"",IF(NOT($AW423),0,Constants!$B$19*IF($AY423,1,MAX(0,MIN(1,(Constants!$B$20-W423)/Constants!$B$20)))))</f>
        <v/>
      </c>
      <c r="CB423" s="117" t="str">
        <f aca="false">IF(CA423="","",CA423*IF($AX423,1,Constants!$B$25)*BZ423)</f>
        <v/>
      </c>
      <c r="CC423" s="117" t="str">
        <f aca="false">IF(OR($BK423&lt;&gt;Constants!$B$12,NOT($BY423)),"",IF(NOT($AW423),0,IF(NOT($AY423),0,MAX(0,Constants!$B$21*(1-ABS(X423-$BM423)/$BM423)))))</f>
        <v/>
      </c>
      <c r="CD423" s="117" t="str">
        <f aca="false">IF(CC423="","",CC423*BZ423)</f>
        <v/>
      </c>
      <c r="CE423" s="117" t="str">
        <f aca="false">IF(OR($BK423&lt;&gt;Constants!$B$12,NOT($BY423)),"",IF(OR(NOT($AW423),NOT($AX423)),0,MIN(Constants!$B$18,(Constants!$B$29*$AZ423+Constants!$B$30*$BA423)*IF($AY423,1,MAX(0,MIN(1,(Constants!$B$20-W423)/Constants!$B$20))))))</f>
        <v/>
      </c>
      <c r="CF423" s="117" t="str">
        <f aca="false">IF(CE423="","",CE423*BZ423)</f>
        <v/>
      </c>
      <c r="CG423" s="122" t="str">
        <f aca="false">IF(OR($BK423&lt;&gt;Constants!$B$12,NOT($BY423)),"",CB423+CD423+CF423)</f>
        <v/>
      </c>
      <c r="CH423" s="119" t="n">
        <f aca="false">IF(OR(BN423="",BX423=""),TRUE(),BN423&lt;&gt;BX423)</f>
        <v>1</v>
      </c>
      <c r="CI423" s="117" t="str">
        <f aca="false">IF(OR($BK423&lt;&gt;Constants!$B$12,$BB423&lt;&gt;TRUE(),NOT($CH423)),"",IF(NOT($BE423),TRUE(),IF($BG423="","",$BG423)))</f>
        <v/>
      </c>
      <c r="CJ423" s="120" t="n">
        <f aca="false">IF(CI423="",FALSE(),IF(NOT($BE423),TRUE(),IF($BG423,ISNUMBER(AG423),ISNUMBER(AF423))))</f>
        <v>0</v>
      </c>
      <c r="CK423" s="121" t="str">
        <f aca="false">IF(CJ423,IF($AJ423,1,Constants!$B$22)*POWER(Constants!$B$23,MAX($BC423,0))*POWER(Constants!$B$24,MAX($BD423,0)),"")</f>
        <v/>
      </c>
      <c r="CL423" s="117" t="str">
        <f aca="false">IF(OR($BK423&lt;&gt;Constants!$B$12,NOT($CJ423)),"",IF(NOT($BE423),0,Constants!$B$19*IF($BG423,1,MAX(0,MIN(1,(Constants!$B$20-AF423)/Constants!$B$20)))))</f>
        <v/>
      </c>
      <c r="CM423" s="117" t="str">
        <f aca="false">IF(CL423="","",CL423*IF($BF423,1,Constants!$B$25)*CK423)</f>
        <v/>
      </c>
      <c r="CN423" s="117" t="str">
        <f aca="false">IF(OR($BK423&lt;&gt;Constants!$B$12,NOT($CJ423)),"",IF(NOT($BE423),0,IF(NOT($BG423),0,MAX(0,Constants!$B$21*(1-ABS(AG423-$BM423)/$BM423)))))</f>
        <v/>
      </c>
      <c r="CO423" s="117" t="str">
        <f aca="false">IF(CN423="","",CN423*CK423)</f>
        <v/>
      </c>
      <c r="CP423" s="117" t="str">
        <f aca="false">IF(OR($BK423&lt;&gt;Constants!$B$12,NOT($CJ423)),"",IF(OR(NOT($BE423),NOT($BF423)),0,MIN(Constants!$B$18,(Constants!$B$29*$BH423+Constants!$B$30*$BI423)*IF($BG423,1,MAX(0,MIN(1,(Constants!$B$20-AF423)/Constants!$B$20))))))</f>
        <v/>
      </c>
      <c r="CQ423" s="117" t="str">
        <f aca="false">IF(CP423="","",CP423*CK423)</f>
        <v/>
      </c>
      <c r="CR423" s="122" t="str">
        <f aca="false">IF(OR($BK423&lt;&gt;Constants!$B$12,NOT($CJ423)),"",CM423+CO423+CQ423)</f>
        <v/>
      </c>
      <c r="CS423" s="116" t="str">
        <f aca="false">IF(OR($BK423&lt;&gt;Constants!$B$12,ISBLANK($C423)),"",BW423)</f>
        <v/>
      </c>
      <c r="CT423" s="117" t="str">
        <f aca="false">IF(OR($BK423&lt;&gt;Constants!$B$12,ISBLANK($C423)),"",CG423)</f>
        <v/>
      </c>
      <c r="CU423" s="118" t="str">
        <f aca="false">IF(OR($BK423&lt;&gt;Constants!$B$12,ISBLANK($C423)),"",CR423)</f>
        <v/>
      </c>
      <c r="CV423" s="117" t="str">
        <f aca="false">IF(OR($BK423&lt;&gt;Constants!$B$12,ISBLANK($C423)),"",IF(COUNT(CS423:CU423)=0,0,MAX(CS423:CU423)))</f>
        <v/>
      </c>
      <c r="CW423" s="117" t="str">
        <f aca="false">IF($BK423&lt;&gt;Constants!$B$12,"",CV423)</f>
        <v/>
      </c>
      <c r="CX423" s="117" t="str">
        <f aca="false">IF(ISNUMBER(CW423), RANK(CW423,$CW$11:$CW$510), "")</f>
        <v/>
      </c>
      <c r="CY423" s="116" t="str">
        <f aca="false">IF(OR($BK423&lt;&gt;Constants!$B$12,ISBLANK($C423)),"",MAX(BT423,CD423,CO423))</f>
        <v/>
      </c>
      <c r="CZ423" s="117" t="str">
        <f aca="false">IF(ISNUMBER(CY423), RANK(CY423,CY$11:CY$510), "")</f>
        <v/>
      </c>
      <c r="DA423" s="117" t="str">
        <f aca="false">IF(OR($BK423&lt;&gt;Constants!$B$12,ISBLANK($C423)),"",MAX(AM423,AU423,IF($CH423,BC423,0)))</f>
        <v/>
      </c>
      <c r="DB423" s="117" t="str">
        <f aca="false">IF(ISNUMBER(DA423), RANK(DA423,DA$11:DA$510,1), "")</f>
        <v/>
      </c>
      <c r="DC423" s="117" t="str">
        <f aca="false">IF(OR($BK423&lt;&gt;Constants!$B$12,ISBLANK($C423)),"",MAX(BV423,CF423,CQ423))</f>
        <v/>
      </c>
      <c r="DD423" s="117" t="str">
        <f aca="false">IF(ISNUMBER(DC423),RANK(DC423,DC$11:DC$510),"")</f>
        <v/>
      </c>
      <c r="DE423" s="123" t="str">
        <f aca="false">IFERROR(IF(OR($BK423&lt;&gt;Constants!$B$12, ISBLANK($C423)),"",LARGE(CS423:CU423,2)), 0)</f>
        <v/>
      </c>
      <c r="DF423" s="118" t="str">
        <f aca="false">IF(ISNUMBER(DE423), RANK(DE423,DE$11:DE$510), "")</f>
        <v/>
      </c>
      <c r="DG423" s="117" t="str">
        <f aca="false">IF(ISBLANK($C423),"",IF(BK423=Constants!$B$12,RANK($CX423, $CX$11:$CX$510, 1)+
SUMPRODUCT(--($CX$11:$CX$510=$CX423),--($CZ423&gt;$CZ$11:$CZ$510))+
SUMPRODUCT(--($CX$11:$CX$510=$CX423),--($CZ423=$CZ$11:$CZ$510),--($DB423&gt;$DB$11:$DB$510))+
SUMPRODUCT(--($CX$11:$CX$510=$CX423),--($CZ423=$CZ$11:$CZ$510),--($DB423=$DB$11:$DB$510), --($DD423&gt;$DD$11:$DD$510))+
SUMPRODUCT(--($CX$11:$CX$510=$CX423),--($CZ423=$CZ$11:$CZ$510),--($DB423=$DB$11:$DB$510), --($DD423=$DD$11:$DD$510), --($DF423&gt;$DF$11:$DF$510))
,BK423)
)</f>
        <v/>
      </c>
      <c r="DH423" s="117" t="str">
        <f aca="false">IF(ISBLANK(C423),"",IF(BK423&lt;&gt;Constants!$B$12, BK423, CX423-DG423))</f>
        <v/>
      </c>
      <c r="DI423" s="118"/>
      <c r="DJ423" s="124"/>
      <c r="DK423" s="125" t="str">
        <f aca="false">IF(ISBLANK($C423),"",IF($BK423=Constants!$B$13,$BM423,""))</f>
        <v/>
      </c>
      <c r="DL423" s="124" t="str">
        <f aca="false">IF(ISBLANK($C423),"",IF($BK423&lt;&gt;Constants!$B$12,"",IF(COUNT($CS423:$CU423)=0,"",MATCH($CV423,$CS423:$CU423,0))))</f>
        <v/>
      </c>
      <c r="DM423" s="126" t="str">
        <f aca="false">IF(ISNUMBER($DL423),CHOOSE($DL423,$BR423,$CB423,$CM423),"")</f>
        <v/>
      </c>
      <c r="DN423" s="126" t="str">
        <f aca="false">IF(ISNUMBER($DL423),CHOOSE($DL423,$BT423,$CD423,$CO423),"")</f>
        <v/>
      </c>
      <c r="DO423" s="126" t="str">
        <f aca="false">IF(ISNUMBER($DL423),CHOOSE($DL423,$BV423,$CF423,$CQ423),"")</f>
        <v/>
      </c>
      <c r="DP423" s="127" t="str">
        <f aca="false">IF(ISBLANK(C423),"",IF(BK423&lt;&gt;Constants!$B$12, BK423 ,CW423))</f>
        <v/>
      </c>
      <c r="DQ423" s="128" t="str">
        <f aca="false">IF(ISBLANK($C423),"",IF($BK423&lt;&gt;Constants!$B$12,$BK423,$BL423))</f>
        <v/>
      </c>
      <c r="DR423" s="128" t="str">
        <f aca="false">IF(ISBLANK(C423),"",DH423)</f>
        <v/>
      </c>
      <c r="DS423" s="128" t="str">
        <f aca="false">IF(ISBLANK(C423),"",DG423)</f>
        <v/>
      </c>
      <c r="DT423" s="129" t="str">
        <f aca="false">IF(ISBLANK(C423),
  "",
IF(DS423=Constants!$B$9,COUNTA($C$11:$C510)+2,IF(DS423=Constants!$B$10,COUNTA($C$11:$C510)+1,IF(DS423=Constants!$B$11,COUNTA($C$11:$C510),DS423))))</f>
        <v/>
      </c>
      <c r="DU423" s="3"/>
      <c r="DV423" s="130" t="n">
        <f aca="false">IF(OR(ISNUMBER(DS423),DS423="DQ",DS423="P",DS423="NS"),
    1,
    0
)</f>
        <v>0</v>
      </c>
      <c r="DW423" s="130" t="n">
        <v>413</v>
      </c>
      <c r="DX423" s="130" t="str">
        <f aca="false">IF(ISBLANK($C423),"",IF(ISNUMBER(DT423),DT423+ROW($B423)/1000,""))</f>
        <v/>
      </c>
      <c r="DY423" s="130" t="str">
        <f aca="false">IF(ISNUMBER(DX423), RANK(DX423,DX$11:DX$510,1), "")</f>
        <v/>
      </c>
      <c r="DZ423" s="130" t="str">
        <f aca="false">IF(ISBLANK($C423),
    "",
    $B423
)</f>
        <v/>
      </c>
      <c r="EA423" s="130" t="str">
        <f aca="false">IF(ISBLANK($C423),
    "",
    $C423
)</f>
        <v/>
      </c>
      <c r="EB423" s="130" t="str">
        <f aca="false">IF(ISBLANK($C423),
    "",
    $D423
)</f>
        <v/>
      </c>
      <c r="EC423" s="130" t="str">
        <f aca="false">IF(ISBLANK($C423),"",$DQ423)</f>
        <v/>
      </c>
      <c r="ED423" s="131" t="str">
        <f aca="false">DP423</f>
        <v/>
      </c>
      <c r="EE423" s="130" t="str">
        <f aca="false">IF(ISBLANK($C423),
    "",
    DS423
)</f>
        <v/>
      </c>
      <c r="EF423" s="132" t="str">
        <f aca="false">IF(DW423&gt;DV$10,
    "",
    VLOOKUP(DW423,DY$11:EE921,7,FALSE())
)</f>
        <v/>
      </c>
      <c r="EG423" s="133" t="str">
        <f aca="false">IF(DW423&gt;DV$10,
    "",
    VLOOKUP(DW423,DY$11:EE921,2,FALSE())
)</f>
        <v/>
      </c>
      <c r="EH423" s="133" t="str">
        <f aca="false">IF(DW423&gt;DV$10,
    "",
    VLOOKUP(DW423,DY$11:EE921,3,FALSE())
)</f>
        <v/>
      </c>
      <c r="EI423" s="133" t="str">
        <f aca="false">IF(DW423&gt;DV$10,
    "",
    VLOOKUP(DW423,DY$11:EE921,4,FALSE())
)</f>
        <v/>
      </c>
      <c r="EJ423" s="134" t="str">
        <f aca="false">IF(DW423&gt;DV$10,
    "",
    VLOOKUP(DW423,DY$11:EE921,6,FALSE())
)</f>
        <v/>
      </c>
      <c r="EK423" s="59"/>
    </row>
    <row r="424" customFormat="false" ht="15.75" hidden="false" customHeight="false" outlineLevel="0" collapsed="false">
      <c r="A424" s="3"/>
      <c r="B424" s="153"/>
      <c r="C424" s="154"/>
      <c r="D424" s="135"/>
      <c r="E424" s="158"/>
      <c r="F424" s="137"/>
      <c r="G424" s="137"/>
      <c r="H424" s="138"/>
      <c r="I424" s="139"/>
      <c r="J424" s="140"/>
      <c r="K424" s="140"/>
      <c r="L424" s="140"/>
      <c r="M424" s="140"/>
      <c r="N424" s="141"/>
      <c r="O424" s="142"/>
      <c r="P424" s="137"/>
      <c r="Q424" s="138"/>
      <c r="R424" s="139"/>
      <c r="S424" s="140"/>
      <c r="T424" s="140"/>
      <c r="U424" s="140"/>
      <c r="V424" s="140"/>
      <c r="W424" s="141"/>
      <c r="X424" s="142"/>
      <c r="Y424" s="137"/>
      <c r="Z424" s="138"/>
      <c r="AA424" s="139"/>
      <c r="AB424" s="140"/>
      <c r="AC424" s="140"/>
      <c r="AD424" s="140"/>
      <c r="AE424" s="140"/>
      <c r="AF424" s="141"/>
      <c r="AG424" s="143"/>
      <c r="AH424" s="139"/>
      <c r="AI424" s="116"/>
      <c r="AJ424" s="116" t="str">
        <f aca="false">IF(ISBLANK($C424),
  "",
IF(E424=Constants!$B$7,
  TRUE(),
IF(E424=Constants!$B$8,
  FALSE(),
  TRUE()
)))</f>
        <v/>
      </c>
      <c r="AK424" s="117" t="str">
        <f aca="false">IF(ISBLANK($C424),"",IF(F424=Constants!$B$8,FALSE(),TRUE()))</f>
        <v/>
      </c>
      <c r="AL424" s="117" t="str">
        <f aca="false">IF(ISBLANK($C424),"",COUNTA($G424:$O424)&gt;0)</f>
        <v/>
      </c>
      <c r="AM424" s="117" t="str">
        <f aca="false">IF(OR(ISBLANK($C424),$AL424&lt;&gt;TRUE()),"",IF(ISBLANK(G424),Constants!$B$27,MAX(0,G424)))</f>
        <v/>
      </c>
      <c r="AN424" s="117" t="str">
        <f aca="false">IF(OR(ISBLANK($C424),$AL424&lt;&gt;TRUE()),"",IF(ISBLANK(H424),Constants!$B$28,MAX(0,H424)))</f>
        <v/>
      </c>
      <c r="AO424" s="117" t="str">
        <f aca="false">IF(OR(ISBLANK($C424),$AL424&lt;&gt;TRUE()),"",IF(J424=Constants!$B$7,TRUE(),IF(J424=Constants!$B$8,FALSE(),TRUE())))</f>
        <v/>
      </c>
      <c r="AP424" s="117" t="str">
        <f aca="false">IF(OR(ISBLANK($C424),$AL424&lt;&gt;TRUE()),"",IF(I424=Constants!$B$7,TRUE(),IF(I424=Constants!$B$8,FALSE(),TRUE())))</f>
        <v/>
      </c>
      <c r="AQ424" s="117" t="str">
        <f aca="false">IF(OR(ISBLANK($C424),$AL424&lt;&gt;TRUE()),"",IF(K424=Constants!$B$33,TRUE(),IF(K424=Constants!$B$34,FALSE(),IF(AND(ISNUMBER(O424),OR(ISBLANK(N424),N424=0)),TRUE(),IF(AND(ISBLANK(O424),ISNUMBER(N424),N424&lt;&gt;0),FALSE(),"")))))</f>
        <v/>
      </c>
      <c r="AR424" s="117" t="str">
        <f aca="false">IF(OR(ISBLANK($C424),$AL424&lt;&gt;TRUE()),"",IF(ISBLANK(L424),Constants!$B$35,MAX(0,MIN(Constants!$B$31,L424))))</f>
        <v/>
      </c>
      <c r="AS424" s="117" t="str">
        <f aca="false">IF(OR(ISBLANK($C424),$AL424&lt;&gt;TRUE()),"",IF(ISBLANK(M424),Constants!$B$35,MAX(0,MIN(Constants!$B$32,M424))))</f>
        <v/>
      </c>
      <c r="AT424" s="117" t="str">
        <f aca="false">IF(ISBLANK($C424),"",COUNTA($P424:$X424)&gt;0)</f>
        <v/>
      </c>
      <c r="AU424" s="117" t="str">
        <f aca="false">IF(OR(ISBLANK($C424),$AT424&lt;&gt;TRUE()),"",IF(ISBLANK(P424),Constants!$B$27,MAX(0,P424)))</f>
        <v/>
      </c>
      <c r="AV424" s="117" t="str">
        <f aca="false">IF(OR(ISBLANK($C424),$AT424&lt;&gt;TRUE()),"",IF(ISBLANK(Q424),Constants!$B$28,MAX(0,Q424)))</f>
        <v/>
      </c>
      <c r="AW424" s="117" t="str">
        <f aca="false">IF(OR(ISBLANK($C424),$AT424&lt;&gt;TRUE()),"",IF(S424=Constants!$B$7,TRUE(),IF(S424=Constants!$B$8,FALSE(),TRUE())))</f>
        <v/>
      </c>
      <c r="AX424" s="117" t="str">
        <f aca="false">IF(OR(ISBLANK($C424),$AT424&lt;&gt;TRUE()),"",IF(R424=Constants!$B$7,TRUE(),IF(R424=Constants!$B$8,FALSE(),TRUE())))</f>
        <v/>
      </c>
      <c r="AY424" s="117" t="str">
        <f aca="false">IF(OR(ISBLANK($C424),$AT424&lt;&gt;TRUE()),"",IF(T424=Constants!$B$33,TRUE(),IF(T424=Constants!$B$34,FALSE(),IF(AND(ISNUMBER(X424),OR(ISBLANK(W424),W424=0)),TRUE(),IF(AND(ISBLANK(X424),ISNUMBER(W424),W424&lt;&gt;0),FALSE(),"")))))</f>
        <v/>
      </c>
      <c r="AZ424" s="117" t="str">
        <f aca="false">IF(OR(ISBLANK($C424),$AT424&lt;&gt;TRUE()),"",IF(ISBLANK(U424),Constants!$B$35,MAX(0,MIN(Constants!$B$31,U424))))</f>
        <v/>
      </c>
      <c r="BA424" s="117" t="str">
        <f aca="false">IF(OR(ISBLANK($C424),$AT424&lt;&gt;TRUE()),"",IF(ISBLANK(V424),Constants!$B$35,MAX(0,MIN(Constants!$B$32,V424))))</f>
        <v/>
      </c>
      <c r="BB424" s="117" t="str">
        <f aca="false">IF(ISBLANK($C424),"",COUNTA($Y424:$AG424)&gt;0)</f>
        <v/>
      </c>
      <c r="BC424" s="117" t="str">
        <f aca="false">IF(OR(ISBLANK($C424),$BB424&lt;&gt;TRUE()),"",IF(ISBLANK(Y424),Constants!$B$27,MAX(0,Y424)))</f>
        <v/>
      </c>
      <c r="BD424" s="117" t="str">
        <f aca="false">IF(OR(ISBLANK($C424),$BB424&lt;&gt;TRUE()),"",IF(ISBLANK(Z424),Constants!$B$28,MAX(0,Z424)))</f>
        <v/>
      </c>
      <c r="BE424" s="117" t="str">
        <f aca="false">IF(OR(ISBLANK($C424),$BB424&lt;&gt;TRUE()),"",IF(AB424=Constants!$B$7,TRUE(),IF(AB424=Constants!$B$8,FALSE(),TRUE())))</f>
        <v/>
      </c>
      <c r="BF424" s="117" t="str">
        <f aca="false">IF(OR(ISBLANK($C424),$BB424&lt;&gt;TRUE()),"",IF(AA424=Constants!$B$7,TRUE(),IF(AA424=Constants!$B$8,FALSE(),TRUE())))</f>
        <v/>
      </c>
      <c r="BG424" s="117" t="str">
        <f aca="false">IF(OR(ISBLANK($C424),$BB424&lt;&gt;TRUE()),"",IF(AC424=Constants!$B$33,TRUE(),IF(AC424=Constants!$B$34,FALSE(),IF(AND(ISNUMBER(AG424),OR(ISBLANK(AF424),AF424=0)),TRUE(),IF(AND(ISBLANK(AG424),ISNUMBER(AF424),AF424&lt;&gt;0),FALSE(),"")))))</f>
        <v/>
      </c>
      <c r="BH424" s="117" t="str">
        <f aca="false">IF(OR(ISBLANK($C424),$BB424&lt;&gt;TRUE()),"",IF(ISBLANK(AD424),Constants!$B$35,MAX(0,MIN(Constants!$B$31,AD424))))</f>
        <v/>
      </c>
      <c r="BI424" s="117" t="str">
        <f aca="false">IF(OR(ISBLANK($C424),$BB424&lt;&gt;TRUE()),"",IF(ISBLANK(AE424),Constants!$B$35,MAX(0,MIN(Constants!$B$32,AE424))))</f>
        <v/>
      </c>
      <c r="BJ424" s="118" t="str">
        <f aca="false">IF(ISBLANK($C424),
  "",
IF(AH424=Constants!$B$7,
  TRUE(),
IF(AH424=Constants!$B$8,
  FALSE(),
  FALSE()
)))</f>
        <v/>
      </c>
      <c r="BK424" s="117" t="str">
        <f aca="false">IF(ISBLANK($C424),"",IF($BJ424,Constants!$B$9,IF(COUNTA($E424:$AH424)=0,Constants!$B$10,IF(NOT($AK424),Constants!$B$11,IF(AND(NOT(ISNUMBER($BM424)),COUNTA($O424,$X424,$AG424)&gt;0),Constants!$B$13,Constants!$B$12)))))</f>
        <v/>
      </c>
      <c r="BL424" s="117" t="str">
        <f aca="false">IF(ISBLANK($C424),"",IF($BK424&lt;&gt;Constants!$B$12,$BK424,Constants!$B$4))</f>
        <v/>
      </c>
      <c r="BM424" s="116" t="str">
        <f aca="false">IF(OR(ISBLANK($D$8), NOT(ISNUMBER($D$8))), Constants!$B$17,$D$8)</f>
        <v>ERROR: Set Target Time in cell D8</v>
      </c>
      <c r="BN424" s="119" t="str">
        <f aca="false">IF(OR($BK424&lt;&gt;Constants!$B$12,$AL424&lt;&gt;TRUE()),"",IF(NOT($AO424),TRUE(),IF($AQ424="","",$AQ424)))</f>
        <v/>
      </c>
      <c r="BO424" s="120" t="n">
        <f aca="false">IF(BN424="",FALSE(),IF(NOT($AO424),TRUE(),IF($AQ424,ISNUMBER(O424),ISNUMBER(N424))))</f>
        <v>0</v>
      </c>
      <c r="BP424" s="121" t="str">
        <f aca="false">IF(BO424,IF($AJ424,1,Constants!$B$22)*POWER(Constants!$B$23,MAX($AM424,0))*POWER(Constants!$B$24,MAX($AN424,0)),"")</f>
        <v/>
      </c>
      <c r="BQ424" s="117" t="str">
        <f aca="false">IF(OR($BK424&lt;&gt;Constants!$B$12,NOT($BO424)),"",IF(NOT($AO424),0,Constants!$B$19*IF($AQ424,1,MAX(0,MIN(1,(Constants!$B$20-N424)/Constants!$B$20)))))</f>
        <v/>
      </c>
      <c r="BR424" s="117" t="str">
        <f aca="false">IF(BQ424="","",BQ424*IF($AP424,1,Constants!$B$25)*BP424)</f>
        <v/>
      </c>
      <c r="BS424" s="117" t="str">
        <f aca="false">IF(OR($BK424&lt;&gt;Constants!$B$12,NOT($BO424)),"",IF(NOT($AO424),0,IF(NOT($AQ424),0,MAX(0,Constants!$B$21*(1-ABS(O424-$BM424)/$BM424)))))</f>
        <v/>
      </c>
      <c r="BT424" s="117" t="str">
        <f aca="false">IF(BS424="","",BS424*BP424)</f>
        <v/>
      </c>
      <c r="BU424" s="117" t="str">
        <f aca="false">IF(OR($BK424&lt;&gt;Constants!$B$12,NOT($BO424)),"",IF(OR(NOT($AO424),NOT($AP424)),0,MIN(Constants!$B$18,(Constants!$B$29*$AR424+Constants!$B$30*$AS424)*IF($AQ424,1,MAX(0,MIN(1,(Constants!$B$20-N424)/Constants!$B$20))))))</f>
        <v/>
      </c>
      <c r="BV424" s="117" t="str">
        <f aca="false">IF(BU424="","",BU424*BP424)</f>
        <v/>
      </c>
      <c r="BW424" s="122" t="str">
        <f aca="false">IF(OR($BK424&lt;&gt;Constants!$B$12,NOT($BO424)),"",BR424+BT424+BV424)</f>
        <v/>
      </c>
      <c r="BX424" s="119" t="str">
        <f aca="false">IF(OR($BK424&lt;&gt;Constants!$B$12,$AT424&lt;&gt;TRUE()),"",IF(NOT($AW424),TRUE(),IF($AY424="","",$AY424)))</f>
        <v/>
      </c>
      <c r="BY424" s="120" t="n">
        <f aca="false">IF(BX424="",FALSE(),IF(NOT($AW424),TRUE(),IF($AY424,ISNUMBER(X424),ISNUMBER(W424))))</f>
        <v>0</v>
      </c>
      <c r="BZ424" s="121" t="str">
        <f aca="false">IF(BY424,IF($AJ424,1,Constants!$B$22)*POWER(Constants!$B$23,MAX($AU424,0))*POWER(Constants!$B$24,MAX($AV424,0)),"")</f>
        <v/>
      </c>
      <c r="CA424" s="117" t="str">
        <f aca="false">IF(OR($BK424&lt;&gt;Constants!$B$12,NOT($BY424)),"",IF(NOT($AW424),0,Constants!$B$19*IF($AY424,1,MAX(0,MIN(1,(Constants!$B$20-W424)/Constants!$B$20)))))</f>
        <v/>
      </c>
      <c r="CB424" s="117" t="str">
        <f aca="false">IF(CA424="","",CA424*IF($AX424,1,Constants!$B$25)*BZ424)</f>
        <v/>
      </c>
      <c r="CC424" s="117" t="str">
        <f aca="false">IF(OR($BK424&lt;&gt;Constants!$B$12,NOT($BY424)),"",IF(NOT($AW424),0,IF(NOT($AY424),0,MAX(0,Constants!$B$21*(1-ABS(X424-$BM424)/$BM424)))))</f>
        <v/>
      </c>
      <c r="CD424" s="117" t="str">
        <f aca="false">IF(CC424="","",CC424*BZ424)</f>
        <v/>
      </c>
      <c r="CE424" s="117" t="str">
        <f aca="false">IF(OR($BK424&lt;&gt;Constants!$B$12,NOT($BY424)),"",IF(OR(NOT($AW424),NOT($AX424)),0,MIN(Constants!$B$18,(Constants!$B$29*$AZ424+Constants!$B$30*$BA424)*IF($AY424,1,MAX(0,MIN(1,(Constants!$B$20-W424)/Constants!$B$20))))))</f>
        <v/>
      </c>
      <c r="CF424" s="117" t="str">
        <f aca="false">IF(CE424="","",CE424*BZ424)</f>
        <v/>
      </c>
      <c r="CG424" s="122" t="str">
        <f aca="false">IF(OR($BK424&lt;&gt;Constants!$B$12,NOT($BY424)),"",CB424+CD424+CF424)</f>
        <v/>
      </c>
      <c r="CH424" s="119" t="n">
        <f aca="false">IF(OR(BN424="",BX424=""),TRUE(),BN424&lt;&gt;BX424)</f>
        <v>1</v>
      </c>
      <c r="CI424" s="117" t="str">
        <f aca="false">IF(OR($BK424&lt;&gt;Constants!$B$12,$BB424&lt;&gt;TRUE(),NOT($CH424)),"",IF(NOT($BE424),TRUE(),IF($BG424="","",$BG424)))</f>
        <v/>
      </c>
      <c r="CJ424" s="120" t="n">
        <f aca="false">IF(CI424="",FALSE(),IF(NOT($BE424),TRUE(),IF($BG424,ISNUMBER(AG424),ISNUMBER(AF424))))</f>
        <v>0</v>
      </c>
      <c r="CK424" s="121" t="str">
        <f aca="false">IF(CJ424,IF($AJ424,1,Constants!$B$22)*POWER(Constants!$B$23,MAX($BC424,0))*POWER(Constants!$B$24,MAX($BD424,0)),"")</f>
        <v/>
      </c>
      <c r="CL424" s="117" t="str">
        <f aca="false">IF(OR($BK424&lt;&gt;Constants!$B$12,NOT($CJ424)),"",IF(NOT($BE424),0,Constants!$B$19*IF($BG424,1,MAX(0,MIN(1,(Constants!$B$20-AF424)/Constants!$B$20)))))</f>
        <v/>
      </c>
      <c r="CM424" s="117" t="str">
        <f aca="false">IF(CL424="","",CL424*IF($BF424,1,Constants!$B$25)*CK424)</f>
        <v/>
      </c>
      <c r="CN424" s="117" t="str">
        <f aca="false">IF(OR($BK424&lt;&gt;Constants!$B$12,NOT($CJ424)),"",IF(NOT($BE424),0,IF(NOT($BG424),0,MAX(0,Constants!$B$21*(1-ABS(AG424-$BM424)/$BM424)))))</f>
        <v/>
      </c>
      <c r="CO424" s="117" t="str">
        <f aca="false">IF(CN424="","",CN424*CK424)</f>
        <v/>
      </c>
      <c r="CP424" s="117" t="str">
        <f aca="false">IF(OR($BK424&lt;&gt;Constants!$B$12,NOT($CJ424)),"",IF(OR(NOT($BE424),NOT($BF424)),0,MIN(Constants!$B$18,(Constants!$B$29*$BH424+Constants!$B$30*$BI424)*IF($BG424,1,MAX(0,MIN(1,(Constants!$B$20-AF424)/Constants!$B$20))))))</f>
        <v/>
      </c>
      <c r="CQ424" s="117" t="str">
        <f aca="false">IF(CP424="","",CP424*CK424)</f>
        <v/>
      </c>
      <c r="CR424" s="122" t="str">
        <f aca="false">IF(OR($BK424&lt;&gt;Constants!$B$12,NOT($CJ424)),"",CM424+CO424+CQ424)</f>
        <v/>
      </c>
      <c r="CS424" s="116" t="str">
        <f aca="false">IF(OR($BK424&lt;&gt;Constants!$B$12,ISBLANK($C424)),"",BW424)</f>
        <v/>
      </c>
      <c r="CT424" s="117" t="str">
        <f aca="false">IF(OR($BK424&lt;&gt;Constants!$B$12,ISBLANK($C424)),"",CG424)</f>
        <v/>
      </c>
      <c r="CU424" s="118" t="str">
        <f aca="false">IF(OR($BK424&lt;&gt;Constants!$B$12,ISBLANK($C424)),"",CR424)</f>
        <v/>
      </c>
      <c r="CV424" s="117" t="str">
        <f aca="false">IF(OR($BK424&lt;&gt;Constants!$B$12,ISBLANK($C424)),"",IF(COUNT(CS424:CU424)=0,0,MAX(CS424:CU424)))</f>
        <v/>
      </c>
      <c r="CW424" s="117" t="str">
        <f aca="false">IF($BK424&lt;&gt;Constants!$B$12,"",CV424)</f>
        <v/>
      </c>
      <c r="CX424" s="117" t="str">
        <f aca="false">IF(ISNUMBER(CW424), RANK(CW424,$CW$11:$CW$510), "")</f>
        <v/>
      </c>
      <c r="CY424" s="116" t="str">
        <f aca="false">IF(OR($BK424&lt;&gt;Constants!$B$12,ISBLANK($C424)),"",MAX(BT424,CD424,CO424))</f>
        <v/>
      </c>
      <c r="CZ424" s="117" t="str">
        <f aca="false">IF(ISNUMBER(CY424), RANK(CY424,CY$11:CY$510), "")</f>
        <v/>
      </c>
      <c r="DA424" s="117" t="str">
        <f aca="false">IF(OR($BK424&lt;&gt;Constants!$B$12,ISBLANK($C424)),"",MAX(AM424,AU424,IF($CH424,BC424,0)))</f>
        <v/>
      </c>
      <c r="DB424" s="117" t="str">
        <f aca="false">IF(ISNUMBER(DA424), RANK(DA424,DA$11:DA$510,1), "")</f>
        <v/>
      </c>
      <c r="DC424" s="117" t="str">
        <f aca="false">IF(OR($BK424&lt;&gt;Constants!$B$12,ISBLANK($C424)),"",MAX(BV424,CF424,CQ424))</f>
        <v/>
      </c>
      <c r="DD424" s="117" t="str">
        <f aca="false">IF(ISNUMBER(DC424),RANK(DC424,DC$11:DC$510),"")</f>
        <v/>
      </c>
      <c r="DE424" s="123" t="str">
        <f aca="false">IFERROR(IF(OR($BK424&lt;&gt;Constants!$B$12, ISBLANK($C424)),"",LARGE(CS424:CU424,2)), 0)</f>
        <v/>
      </c>
      <c r="DF424" s="118" t="str">
        <f aca="false">IF(ISNUMBER(DE424), RANK(DE424,DE$11:DE$510), "")</f>
        <v/>
      </c>
      <c r="DG424" s="117" t="str">
        <f aca="false">IF(ISBLANK($C424),"",IF(BK424=Constants!$B$12,RANK($CX424, $CX$11:$CX$510, 1)+
SUMPRODUCT(--($CX$11:$CX$510=$CX424),--($CZ424&gt;$CZ$11:$CZ$510))+
SUMPRODUCT(--($CX$11:$CX$510=$CX424),--($CZ424=$CZ$11:$CZ$510),--($DB424&gt;$DB$11:$DB$510))+
SUMPRODUCT(--($CX$11:$CX$510=$CX424),--($CZ424=$CZ$11:$CZ$510),--($DB424=$DB$11:$DB$510), --($DD424&gt;$DD$11:$DD$510))+
SUMPRODUCT(--($CX$11:$CX$510=$CX424),--($CZ424=$CZ$11:$CZ$510),--($DB424=$DB$11:$DB$510), --($DD424=$DD$11:$DD$510), --($DF424&gt;$DF$11:$DF$510))
,BK424)
)</f>
        <v/>
      </c>
      <c r="DH424" s="117" t="str">
        <f aca="false">IF(ISBLANK(C424),"",IF(BK424&lt;&gt;Constants!$B$12, BK424, CX424-DG424))</f>
        <v/>
      </c>
      <c r="DI424" s="118"/>
      <c r="DJ424" s="124"/>
      <c r="DK424" s="125" t="str">
        <f aca="false">IF(ISBLANK($C424),"",IF($BK424=Constants!$B$13,$BM424,""))</f>
        <v/>
      </c>
      <c r="DL424" s="124" t="str">
        <f aca="false">IF(ISBLANK($C424),"",IF($BK424&lt;&gt;Constants!$B$12,"",IF(COUNT($CS424:$CU424)=0,"",MATCH($CV424,$CS424:$CU424,0))))</f>
        <v/>
      </c>
      <c r="DM424" s="126" t="str">
        <f aca="false">IF(ISNUMBER($DL424),CHOOSE($DL424,$BR424,$CB424,$CM424),"")</f>
        <v/>
      </c>
      <c r="DN424" s="126" t="str">
        <f aca="false">IF(ISNUMBER($DL424),CHOOSE($DL424,$BT424,$CD424,$CO424),"")</f>
        <v/>
      </c>
      <c r="DO424" s="126" t="str">
        <f aca="false">IF(ISNUMBER($DL424),CHOOSE($DL424,$BV424,$CF424,$CQ424),"")</f>
        <v/>
      </c>
      <c r="DP424" s="127" t="str">
        <f aca="false">IF(ISBLANK(C424),"",IF(BK424&lt;&gt;Constants!$B$12, BK424 ,CW424))</f>
        <v/>
      </c>
      <c r="DQ424" s="128" t="str">
        <f aca="false">IF(ISBLANK($C424),"",IF($BK424&lt;&gt;Constants!$B$12,$BK424,$BL424))</f>
        <v/>
      </c>
      <c r="DR424" s="128" t="str">
        <f aca="false">IF(ISBLANK(C424),"",DH424)</f>
        <v/>
      </c>
      <c r="DS424" s="128" t="str">
        <f aca="false">IF(ISBLANK(C424),"",DG424)</f>
        <v/>
      </c>
      <c r="DT424" s="129" t="str">
        <f aca="false">IF(ISBLANK(C424),
  "",
IF(DS424=Constants!$B$9,COUNTA($C$11:$C510)+2,IF(DS424=Constants!$B$10,COUNTA($C$11:$C510)+1,IF(DS424=Constants!$B$11,COUNTA($C$11:$C510),DS424))))</f>
        <v/>
      </c>
      <c r="DU424" s="3"/>
      <c r="DV424" s="130" t="n">
        <f aca="false">IF(OR(ISNUMBER(DS424),DS424="DQ",DS424="P",DS424="NS"),
    1,
    0
)</f>
        <v>0</v>
      </c>
      <c r="DW424" s="130" t="n">
        <v>414</v>
      </c>
      <c r="DX424" s="130" t="str">
        <f aca="false">IF(ISBLANK($C424),"",IF(ISNUMBER(DT424),DT424+ROW($B424)/1000,""))</f>
        <v/>
      </c>
      <c r="DY424" s="130" t="str">
        <f aca="false">IF(ISNUMBER(DX424), RANK(DX424,DX$11:DX$510,1), "")</f>
        <v/>
      </c>
      <c r="DZ424" s="130" t="str">
        <f aca="false">IF(ISBLANK($C424),
    "",
    $B424
)</f>
        <v/>
      </c>
      <c r="EA424" s="130" t="str">
        <f aca="false">IF(ISBLANK($C424),
    "",
    $C424
)</f>
        <v/>
      </c>
      <c r="EB424" s="130" t="str">
        <f aca="false">IF(ISBLANK($C424),
    "",
    $D424
)</f>
        <v/>
      </c>
      <c r="EC424" s="130" t="str">
        <f aca="false">IF(ISBLANK($C424),"",$DQ424)</f>
        <v/>
      </c>
      <c r="ED424" s="131" t="str">
        <f aca="false">DP424</f>
        <v/>
      </c>
      <c r="EE424" s="130" t="str">
        <f aca="false">IF(ISBLANK($C424),
    "",
    DS424
)</f>
        <v/>
      </c>
      <c r="EF424" s="132" t="str">
        <f aca="false">IF(DW424&gt;DV$10,
    "",
    VLOOKUP(DW424,DY$11:EE922,7,FALSE())
)</f>
        <v/>
      </c>
      <c r="EG424" s="133" t="str">
        <f aca="false">IF(DW424&gt;DV$10,
    "",
    VLOOKUP(DW424,DY$11:EE922,2,FALSE())
)</f>
        <v/>
      </c>
      <c r="EH424" s="133" t="str">
        <f aca="false">IF(DW424&gt;DV$10,
    "",
    VLOOKUP(DW424,DY$11:EE922,3,FALSE())
)</f>
        <v/>
      </c>
      <c r="EI424" s="133" t="str">
        <f aca="false">IF(DW424&gt;DV$10,
    "",
    VLOOKUP(DW424,DY$11:EE922,4,FALSE())
)</f>
        <v/>
      </c>
      <c r="EJ424" s="134" t="str">
        <f aca="false">IF(DW424&gt;DV$10,
    "",
    VLOOKUP(DW424,DY$11:EE922,6,FALSE())
)</f>
        <v/>
      </c>
      <c r="EK424" s="59"/>
    </row>
    <row r="425" customFormat="false" ht="15.75" hidden="false" customHeight="false" outlineLevel="0" collapsed="false">
      <c r="A425" s="3"/>
      <c r="B425" s="155"/>
      <c r="C425" s="156"/>
      <c r="D425" s="96"/>
      <c r="E425" s="157"/>
      <c r="F425" s="148"/>
      <c r="G425" s="148"/>
      <c r="H425" s="149"/>
      <c r="I425" s="150"/>
      <c r="J425" s="151"/>
      <c r="K425" s="151"/>
      <c r="L425" s="151"/>
      <c r="M425" s="151"/>
      <c r="N425" s="152"/>
      <c r="O425" s="103"/>
      <c r="P425" s="148"/>
      <c r="Q425" s="149"/>
      <c r="R425" s="150"/>
      <c r="S425" s="151"/>
      <c r="T425" s="151"/>
      <c r="U425" s="151"/>
      <c r="V425" s="151"/>
      <c r="W425" s="152"/>
      <c r="X425" s="103"/>
      <c r="Y425" s="148"/>
      <c r="Z425" s="149"/>
      <c r="AA425" s="150"/>
      <c r="AB425" s="151"/>
      <c r="AC425" s="151"/>
      <c r="AD425" s="151"/>
      <c r="AE425" s="151"/>
      <c r="AF425" s="152"/>
      <c r="AG425" s="104"/>
      <c r="AH425" s="150"/>
      <c r="AI425" s="73"/>
      <c r="AJ425" s="73" t="str">
        <f aca="false">IF(ISBLANK($C425),
  "",
IF(E425=Constants!$B$7,
  TRUE(),
IF(E425=Constants!$B$8,
  FALSE(),
  TRUE()
)))</f>
        <v/>
      </c>
      <c r="AK425" s="74" t="str">
        <f aca="false">IF(ISBLANK($C425),"",IF(F425=Constants!$B$8,FALSE(),TRUE()))</f>
        <v/>
      </c>
      <c r="AL425" s="74" t="str">
        <f aca="false">IF(ISBLANK($C425),"",COUNTA($G425:$O425)&gt;0)</f>
        <v/>
      </c>
      <c r="AM425" s="74" t="str">
        <f aca="false">IF(OR(ISBLANK($C425),$AL425&lt;&gt;TRUE()),"",IF(ISBLANK(G425),Constants!$B$27,MAX(0,G425)))</f>
        <v/>
      </c>
      <c r="AN425" s="74" t="str">
        <f aca="false">IF(OR(ISBLANK($C425),$AL425&lt;&gt;TRUE()),"",IF(ISBLANK(H425),Constants!$B$28,MAX(0,H425)))</f>
        <v/>
      </c>
      <c r="AO425" s="74" t="str">
        <f aca="false">IF(OR(ISBLANK($C425),$AL425&lt;&gt;TRUE()),"",IF(J425=Constants!$B$7,TRUE(),IF(J425=Constants!$B$8,FALSE(),TRUE())))</f>
        <v/>
      </c>
      <c r="AP425" s="74" t="str">
        <f aca="false">IF(OR(ISBLANK($C425),$AL425&lt;&gt;TRUE()),"",IF(I425=Constants!$B$7,TRUE(),IF(I425=Constants!$B$8,FALSE(),TRUE())))</f>
        <v/>
      </c>
      <c r="AQ425" s="74" t="str">
        <f aca="false">IF(OR(ISBLANK($C425),$AL425&lt;&gt;TRUE()),"",IF(K425=Constants!$B$33,TRUE(),IF(K425=Constants!$B$34,FALSE(),IF(AND(ISNUMBER(O425),OR(ISBLANK(N425),N425=0)),TRUE(),IF(AND(ISBLANK(O425),ISNUMBER(N425),N425&lt;&gt;0),FALSE(),"")))))</f>
        <v/>
      </c>
      <c r="AR425" s="74" t="str">
        <f aca="false">IF(OR(ISBLANK($C425),$AL425&lt;&gt;TRUE()),"",IF(ISBLANK(L425),Constants!$B$35,MAX(0,MIN(Constants!$B$31,L425))))</f>
        <v/>
      </c>
      <c r="AS425" s="74" t="str">
        <f aca="false">IF(OR(ISBLANK($C425),$AL425&lt;&gt;TRUE()),"",IF(ISBLANK(M425),Constants!$B$35,MAX(0,MIN(Constants!$B$32,M425))))</f>
        <v/>
      </c>
      <c r="AT425" s="74" t="str">
        <f aca="false">IF(ISBLANK($C425),"",COUNTA($P425:$X425)&gt;0)</f>
        <v/>
      </c>
      <c r="AU425" s="74" t="str">
        <f aca="false">IF(OR(ISBLANK($C425),$AT425&lt;&gt;TRUE()),"",IF(ISBLANK(P425),Constants!$B$27,MAX(0,P425)))</f>
        <v/>
      </c>
      <c r="AV425" s="74" t="str">
        <f aca="false">IF(OR(ISBLANK($C425),$AT425&lt;&gt;TRUE()),"",IF(ISBLANK(Q425),Constants!$B$28,MAX(0,Q425)))</f>
        <v/>
      </c>
      <c r="AW425" s="74" t="str">
        <f aca="false">IF(OR(ISBLANK($C425),$AT425&lt;&gt;TRUE()),"",IF(S425=Constants!$B$7,TRUE(),IF(S425=Constants!$B$8,FALSE(),TRUE())))</f>
        <v/>
      </c>
      <c r="AX425" s="74" t="str">
        <f aca="false">IF(OR(ISBLANK($C425),$AT425&lt;&gt;TRUE()),"",IF(R425=Constants!$B$7,TRUE(),IF(R425=Constants!$B$8,FALSE(),TRUE())))</f>
        <v/>
      </c>
      <c r="AY425" s="74" t="str">
        <f aca="false">IF(OR(ISBLANK($C425),$AT425&lt;&gt;TRUE()),"",IF(T425=Constants!$B$33,TRUE(),IF(T425=Constants!$B$34,FALSE(),IF(AND(ISNUMBER(X425),OR(ISBLANK(W425),W425=0)),TRUE(),IF(AND(ISBLANK(X425),ISNUMBER(W425),W425&lt;&gt;0),FALSE(),"")))))</f>
        <v/>
      </c>
      <c r="AZ425" s="74" t="str">
        <f aca="false">IF(OR(ISBLANK($C425),$AT425&lt;&gt;TRUE()),"",IF(ISBLANK(U425),Constants!$B$35,MAX(0,MIN(Constants!$B$31,U425))))</f>
        <v/>
      </c>
      <c r="BA425" s="74" t="str">
        <f aca="false">IF(OR(ISBLANK($C425),$AT425&lt;&gt;TRUE()),"",IF(ISBLANK(V425),Constants!$B$35,MAX(0,MIN(Constants!$B$32,V425))))</f>
        <v/>
      </c>
      <c r="BB425" s="74" t="str">
        <f aca="false">IF(ISBLANK($C425),"",COUNTA($Y425:$AG425)&gt;0)</f>
        <v/>
      </c>
      <c r="BC425" s="74" t="str">
        <f aca="false">IF(OR(ISBLANK($C425),$BB425&lt;&gt;TRUE()),"",IF(ISBLANK(Y425),Constants!$B$27,MAX(0,Y425)))</f>
        <v/>
      </c>
      <c r="BD425" s="74" t="str">
        <f aca="false">IF(OR(ISBLANK($C425),$BB425&lt;&gt;TRUE()),"",IF(ISBLANK(Z425),Constants!$B$28,MAX(0,Z425)))</f>
        <v/>
      </c>
      <c r="BE425" s="74" t="str">
        <f aca="false">IF(OR(ISBLANK($C425),$BB425&lt;&gt;TRUE()),"",IF(AB425=Constants!$B$7,TRUE(),IF(AB425=Constants!$B$8,FALSE(),TRUE())))</f>
        <v/>
      </c>
      <c r="BF425" s="74" t="str">
        <f aca="false">IF(OR(ISBLANK($C425),$BB425&lt;&gt;TRUE()),"",IF(AA425=Constants!$B$7,TRUE(),IF(AA425=Constants!$B$8,FALSE(),TRUE())))</f>
        <v/>
      </c>
      <c r="BG425" s="74" t="str">
        <f aca="false">IF(OR(ISBLANK($C425),$BB425&lt;&gt;TRUE()),"",IF(AC425=Constants!$B$33,TRUE(),IF(AC425=Constants!$B$34,FALSE(),IF(AND(ISNUMBER(AG425),OR(ISBLANK(AF425),AF425=0)),TRUE(),IF(AND(ISBLANK(AG425),ISNUMBER(AF425),AF425&lt;&gt;0),FALSE(),"")))))</f>
        <v/>
      </c>
      <c r="BH425" s="74" t="str">
        <f aca="false">IF(OR(ISBLANK($C425),$BB425&lt;&gt;TRUE()),"",IF(ISBLANK(AD425),Constants!$B$35,MAX(0,MIN(Constants!$B$31,AD425))))</f>
        <v/>
      </c>
      <c r="BI425" s="74" t="str">
        <f aca="false">IF(OR(ISBLANK($C425),$BB425&lt;&gt;TRUE()),"",IF(ISBLANK(AE425),Constants!$B$35,MAX(0,MIN(Constants!$B$32,AE425))))</f>
        <v/>
      </c>
      <c r="BJ425" s="75" t="str">
        <f aca="false">IF(ISBLANK($C425),
  "",
IF(AH425=Constants!$B$7,
  TRUE(),
IF(AH425=Constants!$B$8,
  FALSE(),
  FALSE()
)))</f>
        <v/>
      </c>
      <c r="BK425" s="74" t="str">
        <f aca="false">IF(ISBLANK($C425),"",IF($BJ425,Constants!$B$9,IF(COUNTA($E425:$AH425)=0,Constants!$B$10,IF(NOT($AK425),Constants!$B$11,IF(AND(NOT(ISNUMBER($BM425)),COUNTA($O425,$X425,$AG425)&gt;0),Constants!$B$13,Constants!$B$12)))))</f>
        <v/>
      </c>
      <c r="BL425" s="74" t="str">
        <f aca="false">IF(ISBLANK($C425),"",IF($BK425&lt;&gt;Constants!$B$12,$BK425,Constants!$B$4))</f>
        <v/>
      </c>
      <c r="BM425" s="73" t="str">
        <f aca="false">IF(OR(ISBLANK($D$8), NOT(ISNUMBER($D$8))), Constants!$B$17,$D$8)</f>
        <v>ERROR: Set Target Time in cell D8</v>
      </c>
      <c r="BN425" s="73" t="str">
        <f aca="false">IF(OR($BK425&lt;&gt;Constants!$B$12,$AL425&lt;&gt;TRUE()),"",IF(NOT($AO425),TRUE(),IF($AQ425="","",$AQ425)))</f>
        <v/>
      </c>
      <c r="BO425" s="74" t="b">
        <f aca="false">IF(BN425="",FALSE(),IF(NOT($AO425),TRUE(),IF($AQ425,ISNUMBER(O425),ISNUMBER(N425))))</f>
        <v>0</v>
      </c>
      <c r="BP425" s="76" t="str">
        <f aca="false">IF(BO425,IF($AJ425,1,Constants!$B$22)*POWER(Constants!$B$23,MAX($AM425,0))*POWER(Constants!$B$24,MAX($AN425,0)),"")</f>
        <v/>
      </c>
      <c r="BQ425" s="74" t="str">
        <f aca="false">IF(OR($BK425&lt;&gt;Constants!$B$12,NOT($BO425)),"",IF(NOT($AO425),0,Constants!$B$19*IF($AQ425,1,MAX(0,MIN(1,(Constants!$B$20-N425)/Constants!$B$20)))))</f>
        <v/>
      </c>
      <c r="BR425" s="74" t="str">
        <f aca="false">IF(BQ425="","",BQ425*IF($AP425,1,Constants!$B$25)*BP425)</f>
        <v/>
      </c>
      <c r="BS425" s="74" t="str">
        <f aca="false">IF(OR($BK425&lt;&gt;Constants!$B$12,NOT($BO425)),"",IF(NOT($AO425),0,IF(NOT($AQ425),0,MAX(0,Constants!$B$21*(1-ABS(O425-$BM425)/$BM425)))))</f>
        <v/>
      </c>
      <c r="BT425" s="74" t="str">
        <f aca="false">IF(BS425="","",BS425*BP425)</f>
        <v/>
      </c>
      <c r="BU425" s="74" t="str">
        <f aca="false">IF(OR($BK425&lt;&gt;Constants!$B$12,NOT($BO425)),"",IF(OR(NOT($AO425),NOT($AP425)),0,MIN(Constants!$B$18,(Constants!$B$29*$AR425+Constants!$B$30*$AS425)*IF($AQ425,1,MAX(0,MIN(1,(Constants!$B$20-N425)/Constants!$B$20))))))</f>
        <v/>
      </c>
      <c r="BV425" s="74" t="str">
        <f aca="false">IF(BU425="","",BU425*BP425)</f>
        <v/>
      </c>
      <c r="BW425" s="75" t="str">
        <f aca="false">IF(OR($BK425&lt;&gt;Constants!$B$12,NOT($BO425)),"",BR425+BT425+BV425)</f>
        <v/>
      </c>
      <c r="BX425" s="73" t="str">
        <f aca="false">IF(OR($BK425&lt;&gt;Constants!$B$12,$AT425&lt;&gt;TRUE()),"",IF(NOT($AW425),TRUE(),IF($AY425="","",$AY425)))</f>
        <v/>
      </c>
      <c r="BY425" s="74" t="b">
        <f aca="false">IF(BX425="",FALSE(),IF(NOT($AW425),TRUE(),IF($AY425,ISNUMBER(X425),ISNUMBER(W425))))</f>
        <v>0</v>
      </c>
      <c r="BZ425" s="76" t="str">
        <f aca="false">IF(BY425,IF($AJ425,1,Constants!$B$22)*POWER(Constants!$B$23,MAX($AU425,0))*POWER(Constants!$B$24,MAX($AV425,0)),"")</f>
        <v/>
      </c>
      <c r="CA425" s="74" t="str">
        <f aca="false">IF(OR($BK425&lt;&gt;Constants!$B$12,NOT($BY425)),"",IF(NOT($AW425),0,Constants!$B$19*IF($AY425,1,MAX(0,MIN(1,(Constants!$B$20-W425)/Constants!$B$20)))))</f>
        <v/>
      </c>
      <c r="CB425" s="74" t="str">
        <f aca="false">IF(CA425="","",CA425*IF($AX425,1,Constants!$B$25)*BZ425)</f>
        <v/>
      </c>
      <c r="CC425" s="74" t="str">
        <f aca="false">IF(OR($BK425&lt;&gt;Constants!$B$12,NOT($BY425)),"",IF(NOT($AW425),0,IF(NOT($AY425),0,MAX(0,Constants!$B$21*(1-ABS(X425-$BM425)/$BM425)))))</f>
        <v/>
      </c>
      <c r="CD425" s="74" t="str">
        <f aca="false">IF(CC425="","",CC425*BZ425)</f>
        <v/>
      </c>
      <c r="CE425" s="74" t="str">
        <f aca="false">IF(OR($BK425&lt;&gt;Constants!$B$12,NOT($BY425)),"",IF(OR(NOT($AW425),NOT($AX425)),0,MIN(Constants!$B$18,(Constants!$B$29*$AZ425+Constants!$B$30*$BA425)*IF($AY425,1,MAX(0,MIN(1,(Constants!$B$20-W425)/Constants!$B$20))))))</f>
        <v/>
      </c>
      <c r="CF425" s="74" t="str">
        <f aca="false">IF(CE425="","",CE425*BZ425)</f>
        <v/>
      </c>
      <c r="CG425" s="75" t="str">
        <f aca="false">IF(OR($BK425&lt;&gt;Constants!$B$12,NOT($BY425)),"",CB425+CD425+CF425)</f>
        <v/>
      </c>
      <c r="CH425" s="73" t="b">
        <f aca="false">IF(OR(BN425="",BX425=""),TRUE(),BN425&lt;&gt;BX425)</f>
        <v>1</v>
      </c>
      <c r="CI425" s="74" t="str">
        <f aca="false">IF(OR($BK425&lt;&gt;Constants!$B$12,$BB425&lt;&gt;TRUE(),NOT($CH425)),"",IF(NOT($BE425),TRUE(),IF($BG425="","",$BG425)))</f>
        <v/>
      </c>
      <c r="CJ425" s="74" t="b">
        <f aca="false">IF(CI425="",FALSE(),IF(NOT($BE425),TRUE(),IF($BG425,ISNUMBER(AG425),ISNUMBER(AF425))))</f>
        <v>0</v>
      </c>
      <c r="CK425" s="76" t="str">
        <f aca="false">IF(CJ425,IF($AJ425,1,Constants!$B$22)*POWER(Constants!$B$23,MAX($BC425,0))*POWER(Constants!$B$24,MAX($BD425,0)),"")</f>
        <v/>
      </c>
      <c r="CL425" s="74" t="str">
        <f aca="false">IF(OR($BK425&lt;&gt;Constants!$B$12,NOT($CJ425)),"",IF(NOT($BE425),0,Constants!$B$19*IF($BG425,1,MAX(0,MIN(1,(Constants!$B$20-AF425)/Constants!$B$20)))))</f>
        <v/>
      </c>
      <c r="CM425" s="74" t="str">
        <f aca="false">IF(CL425="","",CL425*IF($BF425,1,Constants!$B$25)*CK425)</f>
        <v/>
      </c>
      <c r="CN425" s="74" t="str">
        <f aca="false">IF(OR($BK425&lt;&gt;Constants!$B$12,NOT($CJ425)),"",IF(NOT($BE425),0,IF(NOT($BG425),0,MAX(0,Constants!$B$21*(1-ABS(AG425-$BM425)/$BM425)))))</f>
        <v/>
      </c>
      <c r="CO425" s="74" t="str">
        <f aca="false">IF(CN425="","",CN425*CK425)</f>
        <v/>
      </c>
      <c r="CP425" s="74" t="str">
        <f aca="false">IF(OR($BK425&lt;&gt;Constants!$B$12,NOT($CJ425)),"",IF(OR(NOT($BE425),NOT($BF425)),0,MIN(Constants!$B$18,(Constants!$B$29*$BH425+Constants!$B$30*$BI425)*IF($BG425,1,MAX(0,MIN(1,(Constants!$B$20-AF425)/Constants!$B$20))))))</f>
        <v/>
      </c>
      <c r="CQ425" s="74" t="str">
        <f aca="false">IF(CP425="","",CP425*CK425)</f>
        <v/>
      </c>
      <c r="CR425" s="75" t="str">
        <f aca="false">IF(OR($BK425&lt;&gt;Constants!$B$12,NOT($CJ425)),"",CM425+CO425+CQ425)</f>
        <v/>
      </c>
      <c r="CS425" s="73" t="str">
        <f aca="false">IF(OR($BK425&lt;&gt;Constants!$B$12,ISBLANK($C425)),"",BW425)</f>
        <v/>
      </c>
      <c r="CT425" s="74" t="str">
        <f aca="false">IF(OR($BK425&lt;&gt;Constants!$B$12,ISBLANK($C425)),"",CG425)</f>
        <v/>
      </c>
      <c r="CU425" s="75" t="str">
        <f aca="false">IF(OR($BK425&lt;&gt;Constants!$B$12,ISBLANK($C425)),"",CR425)</f>
        <v/>
      </c>
      <c r="CV425" s="74" t="str">
        <f aca="false">IF(OR($BK425&lt;&gt;Constants!$B$12,ISBLANK($C425)),"",IF(COUNT(CS425:CU425)=0,0,MAX(CS425:CU425)))</f>
        <v/>
      </c>
      <c r="CW425" s="74" t="str">
        <f aca="false">IF($BK425&lt;&gt;Constants!$B$12,"",CV425)</f>
        <v/>
      </c>
      <c r="CX425" s="74" t="str">
        <f aca="false">IF(ISNUMBER(CW425), RANK(CW425,$CW$11:$CW$510), "")</f>
        <v/>
      </c>
      <c r="CY425" s="73" t="str">
        <f aca="false">IF(OR($BK425&lt;&gt;Constants!$B$12,ISBLANK($C425)),"",MAX(BT425,CD425,CO425))</f>
        <v/>
      </c>
      <c r="CZ425" s="74" t="str">
        <f aca="false">IF(ISNUMBER(CY425), RANK(CY425,CY$11:CY$510), "")</f>
        <v/>
      </c>
      <c r="DA425" s="74" t="str">
        <f aca="false">IF(OR($BK425&lt;&gt;Constants!$B$12,ISBLANK($C425)),"",MAX(AM425,AU425,IF($CH425,BC425,0)))</f>
        <v/>
      </c>
      <c r="DB425" s="74" t="str">
        <f aca="false">IF(ISNUMBER(DA425), RANK(DA425,DA$11:DA$510,1), "")</f>
        <v/>
      </c>
      <c r="DC425" s="74" t="str">
        <f aca="false">IF(OR($BK425&lt;&gt;Constants!$B$12,ISBLANK($C425)),"",MAX(BV425,CF425,CQ425))</f>
        <v/>
      </c>
      <c r="DD425" s="74" t="str">
        <f aca="false">IF(ISNUMBER(DC425),RANK(DC425,DC$11:DC$510),"")</f>
        <v/>
      </c>
      <c r="DE425" s="77" t="str">
        <f aca="false">IFERROR(IF(OR($BK425&lt;&gt;Constants!$B$12, ISBLANK($C425)),"",LARGE(CS425:CU425,2)), 0)</f>
        <v/>
      </c>
      <c r="DF425" s="75" t="str">
        <f aca="false">IF(ISNUMBER(DE425), RANK(DE425,DE$11:DE$510), "")</f>
        <v/>
      </c>
      <c r="DG425" s="74" t="str">
        <f aca="false">IF(ISBLANK($C425),"",IF(BK425=Constants!$B$12,RANK($CX425, $CX$11:$CX$510, 1)+
SUMPRODUCT(--($CX$11:$CX$510=$CX425),--($CZ425&gt;$CZ$11:$CZ$510))+
SUMPRODUCT(--($CX$11:$CX$510=$CX425),--($CZ425=$CZ$11:$CZ$510),--($DB425&gt;$DB$11:$DB$510))+
SUMPRODUCT(--($CX$11:$CX$510=$CX425),--($CZ425=$CZ$11:$CZ$510),--($DB425=$DB$11:$DB$510), --($DD425&gt;$DD$11:$DD$510))+
SUMPRODUCT(--($CX$11:$CX$510=$CX425),--($CZ425=$CZ$11:$CZ$510),--($DB425=$DB$11:$DB$510), --($DD425=$DD$11:$DD$510), --($DF425&gt;$DF$11:$DF$510))
,BK425)
)</f>
        <v/>
      </c>
      <c r="DH425" s="74" t="str">
        <f aca="false">IF(ISBLANK(C425),"",IF(BK425&lt;&gt;Constants!$B$12, BK425, CX425-DG425))</f>
        <v/>
      </c>
      <c r="DI425" s="75"/>
      <c r="DJ425" s="78"/>
      <c r="DK425" s="79" t="str">
        <f aca="false">IF(ISBLANK($C425),"",IF($BK425=Constants!$B$13,$BM425,""))</f>
        <v/>
      </c>
      <c r="DL425" s="78" t="str">
        <f aca="false">IF(ISBLANK($C425),"",IF($BK425&lt;&gt;Constants!$B$12,"",IF(COUNT($CS425:$CU425)=0,"",MATCH($CV425,$CS425:$CU425,0))))</f>
        <v/>
      </c>
      <c r="DM425" s="80" t="str">
        <f aca="false">IF(ISNUMBER($DL425),CHOOSE($DL425,$BR425,$CB425,$CM425),"")</f>
        <v/>
      </c>
      <c r="DN425" s="80" t="str">
        <f aca="false">IF(ISNUMBER($DL425),CHOOSE($DL425,$BT425,$CD425,$CO425),"")</f>
        <v/>
      </c>
      <c r="DO425" s="80" t="str">
        <f aca="false">IF(ISNUMBER($DL425),CHOOSE($DL425,$BV425,$CF425,$CQ425),"")</f>
        <v/>
      </c>
      <c r="DP425" s="81" t="str">
        <f aca="false">IF(ISBLANK(C425),"",IF(BK425&lt;&gt;Constants!$B$12, BK425 ,CW425))</f>
        <v/>
      </c>
      <c r="DQ425" s="82" t="str">
        <f aca="false">IF(ISBLANK($C425),"",IF($BK425&lt;&gt;Constants!$B$12,$BK425,$BL425))</f>
        <v/>
      </c>
      <c r="DR425" s="82" t="str">
        <f aca="false">IF(ISBLANK(C425),"",DH425)</f>
        <v/>
      </c>
      <c r="DS425" s="82" t="str">
        <f aca="false">IF(ISBLANK(C425),"",DG425)</f>
        <v/>
      </c>
      <c r="DT425" s="83" t="str">
        <f aca="false">IF(ISBLANK(C425),
  "",
IF(DS425=Constants!$B$9,COUNTA($C$11:$C510)+2,IF(DS425=Constants!$B$10,COUNTA($C$11:$C510)+1,IF(DS425=Constants!$B$11,COUNTA($C$11:$C510),DS425))))</f>
        <v/>
      </c>
      <c r="DU425" s="3"/>
      <c r="DV425" s="84" t="n">
        <f aca="false">IF(OR(ISNUMBER(DS425),DS425="DQ",DS425="P",DS425="NS"),
    1,
    0
)</f>
        <v>0</v>
      </c>
      <c r="DW425" s="84" t="n">
        <v>415</v>
      </c>
      <c r="DX425" s="84" t="str">
        <f aca="false">IF(ISBLANK($C425),"",IF(ISNUMBER(DT425),DT425+ROW($B425)/1000,""))</f>
        <v/>
      </c>
      <c r="DY425" s="84" t="str">
        <f aca="false">IF(ISNUMBER(DX425), RANK(DX425,DX$11:DX$510,1), "")</f>
        <v/>
      </c>
      <c r="DZ425" s="84" t="str">
        <f aca="false">IF(ISBLANK($C425),
    "",
    $B425
)</f>
        <v/>
      </c>
      <c r="EA425" s="84" t="str">
        <f aca="false">IF(ISBLANK($C425),
    "",
    $C425
)</f>
        <v/>
      </c>
      <c r="EB425" s="84" t="str">
        <f aca="false">IF(ISBLANK($C425),
    "",
    $D425
)</f>
        <v/>
      </c>
      <c r="EC425" s="84" t="str">
        <f aca="false">IF(ISBLANK($C425),"",$DQ425)</f>
        <v/>
      </c>
      <c r="ED425" s="86" t="str">
        <f aca="false">DP425</f>
        <v/>
      </c>
      <c r="EE425" s="84" t="str">
        <f aca="false">IF(ISBLANK($C425),
    "",
    DS425
)</f>
        <v/>
      </c>
      <c r="EF425" s="87" t="str">
        <f aca="false">IF(DW425&gt;DV$10,
    "",
    VLOOKUP(DW425,DY$11:EE923,7,FALSE())
)</f>
        <v/>
      </c>
      <c r="EG425" s="88" t="str">
        <f aca="false">IF(DW425&gt;DV$10,
    "",
    VLOOKUP(DW425,DY$11:EE923,2,FALSE())
)</f>
        <v/>
      </c>
      <c r="EH425" s="88" t="str">
        <f aca="false">IF(DW425&gt;DV$10,
    "",
    VLOOKUP(DW425,DY$11:EE923,3,FALSE())
)</f>
        <v/>
      </c>
      <c r="EI425" s="88" t="str">
        <f aca="false">IF(DW425&gt;DV$10,
    "",
    VLOOKUP(DW425,DY$11:EE923,4,FALSE())
)</f>
        <v/>
      </c>
      <c r="EJ425" s="89" t="str">
        <f aca="false">IF(DW425&gt;DV$10,
    "",
    VLOOKUP(DW425,DY$11:EE923,6,FALSE())
)</f>
        <v/>
      </c>
      <c r="EK425" s="59"/>
    </row>
    <row r="426" customFormat="false" ht="15.75" hidden="false" customHeight="false" outlineLevel="0" collapsed="false">
      <c r="A426" s="3"/>
      <c r="B426" s="155"/>
      <c r="C426" s="156"/>
      <c r="D426" s="96"/>
      <c r="E426" s="157"/>
      <c r="F426" s="148"/>
      <c r="G426" s="148"/>
      <c r="H426" s="149"/>
      <c r="I426" s="150"/>
      <c r="J426" s="151"/>
      <c r="K426" s="151"/>
      <c r="L426" s="151"/>
      <c r="M426" s="151"/>
      <c r="N426" s="152"/>
      <c r="O426" s="103"/>
      <c r="P426" s="148"/>
      <c r="Q426" s="149"/>
      <c r="R426" s="150"/>
      <c r="S426" s="151"/>
      <c r="T426" s="151"/>
      <c r="U426" s="151"/>
      <c r="V426" s="151"/>
      <c r="W426" s="152"/>
      <c r="X426" s="103"/>
      <c r="Y426" s="148"/>
      <c r="Z426" s="149"/>
      <c r="AA426" s="150"/>
      <c r="AB426" s="151"/>
      <c r="AC426" s="151"/>
      <c r="AD426" s="151"/>
      <c r="AE426" s="151"/>
      <c r="AF426" s="152"/>
      <c r="AG426" s="104"/>
      <c r="AH426" s="150"/>
      <c r="AI426" s="73"/>
      <c r="AJ426" s="73" t="str">
        <f aca="false">IF(ISBLANK($C426),
  "",
IF(E426=Constants!$B$7,
  TRUE(),
IF(E426=Constants!$B$8,
  FALSE(),
  TRUE()
)))</f>
        <v/>
      </c>
      <c r="AK426" s="74" t="str">
        <f aca="false">IF(ISBLANK($C426),"",IF(F426=Constants!$B$8,FALSE(),TRUE()))</f>
        <v/>
      </c>
      <c r="AL426" s="74" t="str">
        <f aca="false">IF(ISBLANK($C426),"",COUNTA($G426:$O426)&gt;0)</f>
        <v/>
      </c>
      <c r="AM426" s="74" t="str">
        <f aca="false">IF(OR(ISBLANK($C426),$AL426&lt;&gt;TRUE()),"",IF(ISBLANK(G426),Constants!$B$27,MAX(0,G426)))</f>
        <v/>
      </c>
      <c r="AN426" s="74" t="str">
        <f aca="false">IF(OR(ISBLANK($C426),$AL426&lt;&gt;TRUE()),"",IF(ISBLANK(H426),Constants!$B$28,MAX(0,H426)))</f>
        <v/>
      </c>
      <c r="AO426" s="74" t="str">
        <f aca="false">IF(OR(ISBLANK($C426),$AL426&lt;&gt;TRUE()),"",IF(J426=Constants!$B$7,TRUE(),IF(J426=Constants!$B$8,FALSE(),TRUE())))</f>
        <v/>
      </c>
      <c r="AP426" s="74" t="str">
        <f aca="false">IF(OR(ISBLANK($C426),$AL426&lt;&gt;TRUE()),"",IF(I426=Constants!$B$7,TRUE(),IF(I426=Constants!$B$8,FALSE(),TRUE())))</f>
        <v/>
      </c>
      <c r="AQ426" s="74" t="str">
        <f aca="false">IF(OR(ISBLANK($C426),$AL426&lt;&gt;TRUE()),"",IF(K426=Constants!$B$33,TRUE(),IF(K426=Constants!$B$34,FALSE(),IF(AND(ISNUMBER(O426),OR(ISBLANK(N426),N426=0)),TRUE(),IF(AND(ISBLANK(O426),ISNUMBER(N426),N426&lt;&gt;0),FALSE(),"")))))</f>
        <v/>
      </c>
      <c r="AR426" s="74" t="str">
        <f aca="false">IF(OR(ISBLANK($C426),$AL426&lt;&gt;TRUE()),"",IF(ISBLANK(L426),Constants!$B$35,MAX(0,MIN(Constants!$B$31,L426))))</f>
        <v/>
      </c>
      <c r="AS426" s="74" t="str">
        <f aca="false">IF(OR(ISBLANK($C426),$AL426&lt;&gt;TRUE()),"",IF(ISBLANK(M426),Constants!$B$35,MAX(0,MIN(Constants!$B$32,M426))))</f>
        <v/>
      </c>
      <c r="AT426" s="74" t="str">
        <f aca="false">IF(ISBLANK($C426),"",COUNTA($P426:$X426)&gt;0)</f>
        <v/>
      </c>
      <c r="AU426" s="74" t="str">
        <f aca="false">IF(OR(ISBLANK($C426),$AT426&lt;&gt;TRUE()),"",IF(ISBLANK(P426),Constants!$B$27,MAX(0,P426)))</f>
        <v/>
      </c>
      <c r="AV426" s="74" t="str">
        <f aca="false">IF(OR(ISBLANK($C426),$AT426&lt;&gt;TRUE()),"",IF(ISBLANK(Q426),Constants!$B$28,MAX(0,Q426)))</f>
        <v/>
      </c>
      <c r="AW426" s="74" t="str">
        <f aca="false">IF(OR(ISBLANK($C426),$AT426&lt;&gt;TRUE()),"",IF(S426=Constants!$B$7,TRUE(),IF(S426=Constants!$B$8,FALSE(),TRUE())))</f>
        <v/>
      </c>
      <c r="AX426" s="74" t="str">
        <f aca="false">IF(OR(ISBLANK($C426),$AT426&lt;&gt;TRUE()),"",IF(R426=Constants!$B$7,TRUE(),IF(R426=Constants!$B$8,FALSE(),TRUE())))</f>
        <v/>
      </c>
      <c r="AY426" s="74" t="str">
        <f aca="false">IF(OR(ISBLANK($C426),$AT426&lt;&gt;TRUE()),"",IF(T426=Constants!$B$33,TRUE(),IF(T426=Constants!$B$34,FALSE(),IF(AND(ISNUMBER(X426),OR(ISBLANK(W426),W426=0)),TRUE(),IF(AND(ISBLANK(X426),ISNUMBER(W426),W426&lt;&gt;0),FALSE(),"")))))</f>
        <v/>
      </c>
      <c r="AZ426" s="74" t="str">
        <f aca="false">IF(OR(ISBLANK($C426),$AT426&lt;&gt;TRUE()),"",IF(ISBLANK(U426),Constants!$B$35,MAX(0,MIN(Constants!$B$31,U426))))</f>
        <v/>
      </c>
      <c r="BA426" s="74" t="str">
        <f aca="false">IF(OR(ISBLANK($C426),$AT426&lt;&gt;TRUE()),"",IF(ISBLANK(V426),Constants!$B$35,MAX(0,MIN(Constants!$B$32,V426))))</f>
        <v/>
      </c>
      <c r="BB426" s="74" t="str">
        <f aca="false">IF(ISBLANK($C426),"",COUNTA($Y426:$AG426)&gt;0)</f>
        <v/>
      </c>
      <c r="BC426" s="74" t="str">
        <f aca="false">IF(OR(ISBLANK($C426),$BB426&lt;&gt;TRUE()),"",IF(ISBLANK(Y426),Constants!$B$27,MAX(0,Y426)))</f>
        <v/>
      </c>
      <c r="BD426" s="74" t="str">
        <f aca="false">IF(OR(ISBLANK($C426),$BB426&lt;&gt;TRUE()),"",IF(ISBLANK(Z426),Constants!$B$28,MAX(0,Z426)))</f>
        <v/>
      </c>
      <c r="BE426" s="74" t="str">
        <f aca="false">IF(OR(ISBLANK($C426),$BB426&lt;&gt;TRUE()),"",IF(AB426=Constants!$B$7,TRUE(),IF(AB426=Constants!$B$8,FALSE(),TRUE())))</f>
        <v/>
      </c>
      <c r="BF426" s="74" t="str">
        <f aca="false">IF(OR(ISBLANK($C426),$BB426&lt;&gt;TRUE()),"",IF(AA426=Constants!$B$7,TRUE(),IF(AA426=Constants!$B$8,FALSE(),TRUE())))</f>
        <v/>
      </c>
      <c r="BG426" s="74" t="str">
        <f aca="false">IF(OR(ISBLANK($C426),$BB426&lt;&gt;TRUE()),"",IF(AC426=Constants!$B$33,TRUE(),IF(AC426=Constants!$B$34,FALSE(),IF(AND(ISNUMBER(AG426),OR(ISBLANK(AF426),AF426=0)),TRUE(),IF(AND(ISBLANK(AG426),ISNUMBER(AF426),AF426&lt;&gt;0),FALSE(),"")))))</f>
        <v/>
      </c>
      <c r="BH426" s="74" t="str">
        <f aca="false">IF(OR(ISBLANK($C426),$BB426&lt;&gt;TRUE()),"",IF(ISBLANK(AD426),Constants!$B$35,MAX(0,MIN(Constants!$B$31,AD426))))</f>
        <v/>
      </c>
      <c r="BI426" s="74" t="str">
        <f aca="false">IF(OR(ISBLANK($C426),$BB426&lt;&gt;TRUE()),"",IF(ISBLANK(AE426),Constants!$B$35,MAX(0,MIN(Constants!$B$32,AE426))))</f>
        <v/>
      </c>
      <c r="BJ426" s="75" t="str">
        <f aca="false">IF(ISBLANK($C426),
  "",
IF(AH426=Constants!$B$7,
  TRUE(),
IF(AH426=Constants!$B$8,
  FALSE(),
  FALSE()
)))</f>
        <v/>
      </c>
      <c r="BK426" s="74" t="str">
        <f aca="false">IF(ISBLANK($C426),"",IF($BJ426,Constants!$B$9,IF(COUNTA($E426:$AH426)=0,Constants!$B$10,IF(NOT($AK426),Constants!$B$11,IF(AND(NOT(ISNUMBER($BM426)),COUNTA($O426,$X426,$AG426)&gt;0),Constants!$B$13,Constants!$B$12)))))</f>
        <v/>
      </c>
      <c r="BL426" s="74" t="str">
        <f aca="false">IF(ISBLANK($C426),"",IF($BK426&lt;&gt;Constants!$B$12,$BK426,Constants!$B$4))</f>
        <v/>
      </c>
      <c r="BM426" s="73" t="str">
        <f aca="false">IF(OR(ISBLANK($D$8), NOT(ISNUMBER($D$8))), Constants!$B$17,$D$8)</f>
        <v>ERROR: Set Target Time in cell D8</v>
      </c>
      <c r="BN426" s="73" t="str">
        <f aca="false">IF(OR($BK426&lt;&gt;Constants!$B$12,$AL426&lt;&gt;TRUE()),"",IF(NOT($AO426),TRUE(),IF($AQ426="","",$AQ426)))</f>
        <v/>
      </c>
      <c r="BO426" s="74" t="b">
        <f aca="false">IF(BN426="",FALSE(),IF(NOT($AO426),TRUE(),IF($AQ426,ISNUMBER(O426),ISNUMBER(N426))))</f>
        <v>0</v>
      </c>
      <c r="BP426" s="76" t="str">
        <f aca="false">IF(BO426,IF($AJ426,1,Constants!$B$22)*POWER(Constants!$B$23,MAX($AM426,0))*POWER(Constants!$B$24,MAX($AN426,0)),"")</f>
        <v/>
      </c>
      <c r="BQ426" s="74" t="str">
        <f aca="false">IF(OR($BK426&lt;&gt;Constants!$B$12,NOT($BO426)),"",IF(NOT($AO426),0,Constants!$B$19*IF($AQ426,1,MAX(0,MIN(1,(Constants!$B$20-N426)/Constants!$B$20)))))</f>
        <v/>
      </c>
      <c r="BR426" s="74" t="str">
        <f aca="false">IF(BQ426="","",BQ426*IF($AP426,1,Constants!$B$25)*BP426)</f>
        <v/>
      </c>
      <c r="BS426" s="74" t="str">
        <f aca="false">IF(OR($BK426&lt;&gt;Constants!$B$12,NOT($BO426)),"",IF(NOT($AO426),0,IF(NOT($AQ426),0,MAX(0,Constants!$B$21*(1-ABS(O426-$BM426)/$BM426)))))</f>
        <v/>
      </c>
      <c r="BT426" s="74" t="str">
        <f aca="false">IF(BS426="","",BS426*BP426)</f>
        <v/>
      </c>
      <c r="BU426" s="74" t="str">
        <f aca="false">IF(OR($BK426&lt;&gt;Constants!$B$12,NOT($BO426)),"",IF(OR(NOT($AO426),NOT($AP426)),0,MIN(Constants!$B$18,(Constants!$B$29*$AR426+Constants!$B$30*$AS426)*IF($AQ426,1,MAX(0,MIN(1,(Constants!$B$20-N426)/Constants!$B$20))))))</f>
        <v/>
      </c>
      <c r="BV426" s="74" t="str">
        <f aca="false">IF(BU426="","",BU426*BP426)</f>
        <v/>
      </c>
      <c r="BW426" s="75" t="str">
        <f aca="false">IF(OR($BK426&lt;&gt;Constants!$B$12,NOT($BO426)),"",BR426+BT426+BV426)</f>
        <v/>
      </c>
      <c r="BX426" s="73" t="str">
        <f aca="false">IF(OR($BK426&lt;&gt;Constants!$B$12,$AT426&lt;&gt;TRUE()),"",IF(NOT($AW426),TRUE(),IF($AY426="","",$AY426)))</f>
        <v/>
      </c>
      <c r="BY426" s="74" t="b">
        <f aca="false">IF(BX426="",FALSE(),IF(NOT($AW426),TRUE(),IF($AY426,ISNUMBER(X426),ISNUMBER(W426))))</f>
        <v>0</v>
      </c>
      <c r="BZ426" s="76" t="str">
        <f aca="false">IF(BY426,IF($AJ426,1,Constants!$B$22)*POWER(Constants!$B$23,MAX($AU426,0))*POWER(Constants!$B$24,MAX($AV426,0)),"")</f>
        <v/>
      </c>
      <c r="CA426" s="74" t="str">
        <f aca="false">IF(OR($BK426&lt;&gt;Constants!$B$12,NOT($BY426)),"",IF(NOT($AW426),0,Constants!$B$19*IF($AY426,1,MAX(0,MIN(1,(Constants!$B$20-W426)/Constants!$B$20)))))</f>
        <v/>
      </c>
      <c r="CB426" s="74" t="str">
        <f aca="false">IF(CA426="","",CA426*IF($AX426,1,Constants!$B$25)*BZ426)</f>
        <v/>
      </c>
      <c r="CC426" s="74" t="str">
        <f aca="false">IF(OR($BK426&lt;&gt;Constants!$B$12,NOT($BY426)),"",IF(NOT($AW426),0,IF(NOT($AY426),0,MAX(0,Constants!$B$21*(1-ABS(X426-$BM426)/$BM426)))))</f>
        <v/>
      </c>
      <c r="CD426" s="74" t="str">
        <f aca="false">IF(CC426="","",CC426*BZ426)</f>
        <v/>
      </c>
      <c r="CE426" s="74" t="str">
        <f aca="false">IF(OR($BK426&lt;&gt;Constants!$B$12,NOT($BY426)),"",IF(OR(NOT($AW426),NOT($AX426)),0,MIN(Constants!$B$18,(Constants!$B$29*$AZ426+Constants!$B$30*$BA426)*IF($AY426,1,MAX(0,MIN(1,(Constants!$B$20-W426)/Constants!$B$20))))))</f>
        <v/>
      </c>
      <c r="CF426" s="74" t="str">
        <f aca="false">IF(CE426="","",CE426*BZ426)</f>
        <v/>
      </c>
      <c r="CG426" s="75" t="str">
        <f aca="false">IF(OR($BK426&lt;&gt;Constants!$B$12,NOT($BY426)),"",CB426+CD426+CF426)</f>
        <v/>
      </c>
      <c r="CH426" s="73" t="b">
        <f aca="false">IF(OR(BN426="",BX426=""),TRUE(),BN426&lt;&gt;BX426)</f>
        <v>1</v>
      </c>
      <c r="CI426" s="74" t="str">
        <f aca="false">IF(OR($BK426&lt;&gt;Constants!$B$12,$BB426&lt;&gt;TRUE(),NOT($CH426)),"",IF(NOT($BE426),TRUE(),IF($BG426="","",$BG426)))</f>
        <v/>
      </c>
      <c r="CJ426" s="74" t="b">
        <f aca="false">IF(CI426="",FALSE(),IF(NOT($BE426),TRUE(),IF($BG426,ISNUMBER(AG426),ISNUMBER(AF426))))</f>
        <v>0</v>
      </c>
      <c r="CK426" s="76" t="str">
        <f aca="false">IF(CJ426,IF($AJ426,1,Constants!$B$22)*POWER(Constants!$B$23,MAX($BC426,0))*POWER(Constants!$B$24,MAX($BD426,0)),"")</f>
        <v/>
      </c>
      <c r="CL426" s="74" t="str">
        <f aca="false">IF(OR($BK426&lt;&gt;Constants!$B$12,NOT($CJ426)),"",IF(NOT($BE426),0,Constants!$B$19*IF($BG426,1,MAX(0,MIN(1,(Constants!$B$20-AF426)/Constants!$B$20)))))</f>
        <v/>
      </c>
      <c r="CM426" s="74" t="str">
        <f aca="false">IF(CL426="","",CL426*IF($BF426,1,Constants!$B$25)*CK426)</f>
        <v/>
      </c>
      <c r="CN426" s="74" t="str">
        <f aca="false">IF(OR($BK426&lt;&gt;Constants!$B$12,NOT($CJ426)),"",IF(NOT($BE426),0,IF(NOT($BG426),0,MAX(0,Constants!$B$21*(1-ABS(AG426-$BM426)/$BM426)))))</f>
        <v/>
      </c>
      <c r="CO426" s="74" t="str">
        <f aca="false">IF(CN426="","",CN426*CK426)</f>
        <v/>
      </c>
      <c r="CP426" s="74" t="str">
        <f aca="false">IF(OR($BK426&lt;&gt;Constants!$B$12,NOT($CJ426)),"",IF(OR(NOT($BE426),NOT($BF426)),0,MIN(Constants!$B$18,(Constants!$B$29*$BH426+Constants!$B$30*$BI426)*IF($BG426,1,MAX(0,MIN(1,(Constants!$B$20-AF426)/Constants!$B$20))))))</f>
        <v/>
      </c>
      <c r="CQ426" s="74" t="str">
        <f aca="false">IF(CP426="","",CP426*CK426)</f>
        <v/>
      </c>
      <c r="CR426" s="75" t="str">
        <f aca="false">IF(OR($BK426&lt;&gt;Constants!$B$12,NOT($CJ426)),"",CM426+CO426+CQ426)</f>
        <v/>
      </c>
      <c r="CS426" s="73" t="str">
        <f aca="false">IF(OR($BK426&lt;&gt;Constants!$B$12,ISBLANK($C426)),"",BW426)</f>
        <v/>
      </c>
      <c r="CT426" s="74" t="str">
        <f aca="false">IF(OR($BK426&lt;&gt;Constants!$B$12,ISBLANK($C426)),"",CG426)</f>
        <v/>
      </c>
      <c r="CU426" s="75" t="str">
        <f aca="false">IF(OR($BK426&lt;&gt;Constants!$B$12,ISBLANK($C426)),"",CR426)</f>
        <v/>
      </c>
      <c r="CV426" s="74" t="str">
        <f aca="false">IF(OR($BK426&lt;&gt;Constants!$B$12,ISBLANK($C426)),"",IF(COUNT(CS426:CU426)=0,0,MAX(CS426:CU426)))</f>
        <v/>
      </c>
      <c r="CW426" s="74" t="str">
        <f aca="false">IF($BK426&lt;&gt;Constants!$B$12,"",CV426)</f>
        <v/>
      </c>
      <c r="CX426" s="74" t="str">
        <f aca="false">IF(ISNUMBER(CW426), RANK(CW426,$CW$11:$CW$510), "")</f>
        <v/>
      </c>
      <c r="CY426" s="73" t="str">
        <f aca="false">IF(OR($BK426&lt;&gt;Constants!$B$12,ISBLANK($C426)),"",MAX(BT426,CD426,CO426))</f>
        <v/>
      </c>
      <c r="CZ426" s="74" t="str">
        <f aca="false">IF(ISNUMBER(CY426), RANK(CY426,CY$11:CY$510), "")</f>
        <v/>
      </c>
      <c r="DA426" s="74" t="str">
        <f aca="false">IF(OR($BK426&lt;&gt;Constants!$B$12,ISBLANK($C426)),"",MAX(AM426,AU426,IF($CH426,BC426,0)))</f>
        <v/>
      </c>
      <c r="DB426" s="74" t="str">
        <f aca="false">IF(ISNUMBER(DA426), RANK(DA426,DA$11:DA$510,1), "")</f>
        <v/>
      </c>
      <c r="DC426" s="74" t="str">
        <f aca="false">IF(OR($BK426&lt;&gt;Constants!$B$12,ISBLANK($C426)),"",MAX(BV426,CF426,CQ426))</f>
        <v/>
      </c>
      <c r="DD426" s="74" t="str">
        <f aca="false">IF(ISNUMBER(DC426),RANK(DC426,DC$11:DC$510),"")</f>
        <v/>
      </c>
      <c r="DE426" s="77" t="str">
        <f aca="false">IFERROR(IF(OR($BK426&lt;&gt;Constants!$B$12, ISBLANK($C426)),"",LARGE(CS426:CU426,2)), 0)</f>
        <v/>
      </c>
      <c r="DF426" s="75" t="str">
        <f aca="false">IF(ISNUMBER(DE426), RANK(DE426,DE$11:DE$510), "")</f>
        <v/>
      </c>
      <c r="DG426" s="74" t="str">
        <f aca="false">IF(ISBLANK($C426),"",IF(BK426=Constants!$B$12,RANK($CX426, $CX$11:$CX$510, 1)+
SUMPRODUCT(--($CX$11:$CX$510=$CX426),--($CZ426&gt;$CZ$11:$CZ$510))+
SUMPRODUCT(--($CX$11:$CX$510=$CX426),--($CZ426=$CZ$11:$CZ$510),--($DB426&gt;$DB$11:$DB$510))+
SUMPRODUCT(--($CX$11:$CX$510=$CX426),--($CZ426=$CZ$11:$CZ$510),--($DB426=$DB$11:$DB$510), --($DD426&gt;$DD$11:$DD$510))+
SUMPRODUCT(--($CX$11:$CX$510=$CX426),--($CZ426=$CZ$11:$CZ$510),--($DB426=$DB$11:$DB$510), --($DD426=$DD$11:$DD$510), --($DF426&gt;$DF$11:$DF$510))
,BK426)
)</f>
        <v/>
      </c>
      <c r="DH426" s="74" t="str">
        <f aca="false">IF(ISBLANK(C426),"",IF(BK426&lt;&gt;Constants!$B$12, BK426, CX426-DG426))</f>
        <v/>
      </c>
      <c r="DI426" s="75"/>
      <c r="DJ426" s="78"/>
      <c r="DK426" s="79" t="str">
        <f aca="false">IF(ISBLANK($C426),"",IF($BK426=Constants!$B$13,$BM426,""))</f>
        <v/>
      </c>
      <c r="DL426" s="78" t="str">
        <f aca="false">IF(ISBLANK($C426),"",IF($BK426&lt;&gt;Constants!$B$12,"",IF(COUNT($CS426:$CU426)=0,"",MATCH($CV426,$CS426:$CU426,0))))</f>
        <v/>
      </c>
      <c r="DM426" s="80" t="str">
        <f aca="false">IF(ISNUMBER($DL426),CHOOSE($DL426,$BR426,$CB426,$CM426),"")</f>
        <v/>
      </c>
      <c r="DN426" s="80" t="str">
        <f aca="false">IF(ISNUMBER($DL426),CHOOSE($DL426,$BT426,$CD426,$CO426),"")</f>
        <v/>
      </c>
      <c r="DO426" s="80" t="str">
        <f aca="false">IF(ISNUMBER($DL426),CHOOSE($DL426,$BV426,$CF426,$CQ426),"")</f>
        <v/>
      </c>
      <c r="DP426" s="81" t="str">
        <f aca="false">IF(ISBLANK(C426),"",IF(BK426&lt;&gt;Constants!$B$12, BK426 ,CW426))</f>
        <v/>
      </c>
      <c r="DQ426" s="82" t="str">
        <f aca="false">IF(ISBLANK($C426),"",IF($BK426&lt;&gt;Constants!$B$12,$BK426,$BL426))</f>
        <v/>
      </c>
      <c r="DR426" s="82" t="str">
        <f aca="false">IF(ISBLANK(C426),"",DH426)</f>
        <v/>
      </c>
      <c r="DS426" s="82" t="str">
        <f aca="false">IF(ISBLANK(C426),"",DG426)</f>
        <v/>
      </c>
      <c r="DT426" s="83" t="str">
        <f aca="false">IF(ISBLANK(C426),
  "",
IF(DS426=Constants!$B$9,COUNTA($C$11:$C510)+2,IF(DS426=Constants!$B$10,COUNTA($C$11:$C510)+1,IF(DS426=Constants!$B$11,COUNTA($C$11:$C510),DS426))))</f>
        <v/>
      </c>
      <c r="DU426" s="3"/>
      <c r="DV426" s="84" t="n">
        <f aca="false">IF(OR(ISNUMBER(DS426),DS426="DQ",DS426="P",DS426="NS"),
    1,
    0
)</f>
        <v>0</v>
      </c>
      <c r="DW426" s="84" t="n">
        <v>416</v>
      </c>
      <c r="DX426" s="84" t="str">
        <f aca="false">IF(ISBLANK($C426),"",IF(ISNUMBER(DT426),DT426+ROW($B426)/1000,""))</f>
        <v/>
      </c>
      <c r="DY426" s="84" t="str">
        <f aca="false">IF(ISNUMBER(DX426), RANK(DX426,DX$11:DX$510,1), "")</f>
        <v/>
      </c>
      <c r="DZ426" s="84" t="str">
        <f aca="false">IF(ISBLANK($C426),
    "",
    $B426
)</f>
        <v/>
      </c>
      <c r="EA426" s="84" t="str">
        <f aca="false">IF(ISBLANK($C426),
    "",
    $C426
)</f>
        <v/>
      </c>
      <c r="EB426" s="84" t="str">
        <f aca="false">IF(ISBLANK($C426),
    "",
    $D426
)</f>
        <v/>
      </c>
      <c r="EC426" s="84" t="str">
        <f aca="false">IF(ISBLANK($C426),"",$DQ426)</f>
        <v/>
      </c>
      <c r="ED426" s="86" t="str">
        <f aca="false">DP426</f>
        <v/>
      </c>
      <c r="EE426" s="84" t="str">
        <f aca="false">IF(ISBLANK($C426),
    "",
    DS426
)</f>
        <v/>
      </c>
      <c r="EF426" s="87" t="str">
        <f aca="false">IF(DW426&gt;DV$10,
    "",
    VLOOKUP(DW426,DY$11:EE924,7,FALSE())
)</f>
        <v/>
      </c>
      <c r="EG426" s="88" t="str">
        <f aca="false">IF(DW426&gt;DV$10,
    "",
    VLOOKUP(DW426,DY$11:EE924,2,FALSE())
)</f>
        <v/>
      </c>
      <c r="EH426" s="88" t="str">
        <f aca="false">IF(DW426&gt;DV$10,
    "",
    VLOOKUP(DW426,DY$11:EE924,3,FALSE())
)</f>
        <v/>
      </c>
      <c r="EI426" s="88" t="str">
        <f aca="false">IF(DW426&gt;DV$10,
    "",
    VLOOKUP(DW426,DY$11:EE924,4,FALSE())
)</f>
        <v/>
      </c>
      <c r="EJ426" s="89" t="str">
        <f aca="false">IF(DW426&gt;DV$10,
    "",
    VLOOKUP(DW426,DY$11:EE924,6,FALSE())
)</f>
        <v/>
      </c>
      <c r="EK426" s="59"/>
    </row>
    <row r="427" customFormat="false" ht="15.75" hidden="false" customHeight="false" outlineLevel="0" collapsed="false">
      <c r="A427" s="3"/>
      <c r="B427" s="155"/>
      <c r="C427" s="156"/>
      <c r="D427" s="96"/>
      <c r="E427" s="157"/>
      <c r="F427" s="148"/>
      <c r="G427" s="148"/>
      <c r="H427" s="149"/>
      <c r="I427" s="150"/>
      <c r="J427" s="151"/>
      <c r="K427" s="151"/>
      <c r="L427" s="151"/>
      <c r="M427" s="151"/>
      <c r="N427" s="152"/>
      <c r="O427" s="103"/>
      <c r="P427" s="148"/>
      <c r="Q427" s="149"/>
      <c r="R427" s="150"/>
      <c r="S427" s="151"/>
      <c r="T427" s="151"/>
      <c r="U427" s="151"/>
      <c r="V427" s="151"/>
      <c r="W427" s="152"/>
      <c r="X427" s="103"/>
      <c r="Y427" s="148"/>
      <c r="Z427" s="149"/>
      <c r="AA427" s="150"/>
      <c r="AB427" s="151"/>
      <c r="AC427" s="151"/>
      <c r="AD427" s="151"/>
      <c r="AE427" s="151"/>
      <c r="AF427" s="152"/>
      <c r="AG427" s="104"/>
      <c r="AH427" s="150"/>
      <c r="AI427" s="73"/>
      <c r="AJ427" s="73" t="str">
        <f aca="false">IF(ISBLANK($C427),
  "",
IF(E427=Constants!$B$7,
  TRUE(),
IF(E427=Constants!$B$8,
  FALSE(),
  TRUE()
)))</f>
        <v/>
      </c>
      <c r="AK427" s="74" t="str">
        <f aca="false">IF(ISBLANK($C427),"",IF(F427=Constants!$B$8,FALSE(),TRUE()))</f>
        <v/>
      </c>
      <c r="AL427" s="74" t="str">
        <f aca="false">IF(ISBLANK($C427),"",COUNTA($G427:$O427)&gt;0)</f>
        <v/>
      </c>
      <c r="AM427" s="74" t="str">
        <f aca="false">IF(OR(ISBLANK($C427),$AL427&lt;&gt;TRUE()),"",IF(ISBLANK(G427),Constants!$B$27,MAX(0,G427)))</f>
        <v/>
      </c>
      <c r="AN427" s="74" t="str">
        <f aca="false">IF(OR(ISBLANK($C427),$AL427&lt;&gt;TRUE()),"",IF(ISBLANK(H427),Constants!$B$28,MAX(0,H427)))</f>
        <v/>
      </c>
      <c r="AO427" s="74" t="str">
        <f aca="false">IF(OR(ISBLANK($C427),$AL427&lt;&gt;TRUE()),"",IF(J427=Constants!$B$7,TRUE(),IF(J427=Constants!$B$8,FALSE(),TRUE())))</f>
        <v/>
      </c>
      <c r="AP427" s="74" t="str">
        <f aca="false">IF(OR(ISBLANK($C427),$AL427&lt;&gt;TRUE()),"",IF(I427=Constants!$B$7,TRUE(),IF(I427=Constants!$B$8,FALSE(),TRUE())))</f>
        <v/>
      </c>
      <c r="AQ427" s="74" t="str">
        <f aca="false">IF(OR(ISBLANK($C427),$AL427&lt;&gt;TRUE()),"",IF(K427=Constants!$B$33,TRUE(),IF(K427=Constants!$B$34,FALSE(),IF(AND(ISNUMBER(O427),OR(ISBLANK(N427),N427=0)),TRUE(),IF(AND(ISBLANK(O427),ISNUMBER(N427),N427&lt;&gt;0),FALSE(),"")))))</f>
        <v/>
      </c>
      <c r="AR427" s="74" t="str">
        <f aca="false">IF(OR(ISBLANK($C427),$AL427&lt;&gt;TRUE()),"",IF(ISBLANK(L427),Constants!$B$35,MAX(0,MIN(Constants!$B$31,L427))))</f>
        <v/>
      </c>
      <c r="AS427" s="74" t="str">
        <f aca="false">IF(OR(ISBLANK($C427),$AL427&lt;&gt;TRUE()),"",IF(ISBLANK(M427),Constants!$B$35,MAX(0,MIN(Constants!$B$32,M427))))</f>
        <v/>
      </c>
      <c r="AT427" s="74" t="str">
        <f aca="false">IF(ISBLANK($C427),"",COUNTA($P427:$X427)&gt;0)</f>
        <v/>
      </c>
      <c r="AU427" s="74" t="str">
        <f aca="false">IF(OR(ISBLANK($C427),$AT427&lt;&gt;TRUE()),"",IF(ISBLANK(P427),Constants!$B$27,MAX(0,P427)))</f>
        <v/>
      </c>
      <c r="AV427" s="74" t="str">
        <f aca="false">IF(OR(ISBLANK($C427),$AT427&lt;&gt;TRUE()),"",IF(ISBLANK(Q427),Constants!$B$28,MAX(0,Q427)))</f>
        <v/>
      </c>
      <c r="AW427" s="74" t="str">
        <f aca="false">IF(OR(ISBLANK($C427),$AT427&lt;&gt;TRUE()),"",IF(S427=Constants!$B$7,TRUE(),IF(S427=Constants!$B$8,FALSE(),TRUE())))</f>
        <v/>
      </c>
      <c r="AX427" s="74" t="str">
        <f aca="false">IF(OR(ISBLANK($C427),$AT427&lt;&gt;TRUE()),"",IF(R427=Constants!$B$7,TRUE(),IF(R427=Constants!$B$8,FALSE(),TRUE())))</f>
        <v/>
      </c>
      <c r="AY427" s="74" t="str">
        <f aca="false">IF(OR(ISBLANK($C427),$AT427&lt;&gt;TRUE()),"",IF(T427=Constants!$B$33,TRUE(),IF(T427=Constants!$B$34,FALSE(),IF(AND(ISNUMBER(X427),OR(ISBLANK(W427),W427=0)),TRUE(),IF(AND(ISBLANK(X427),ISNUMBER(W427),W427&lt;&gt;0),FALSE(),"")))))</f>
        <v/>
      </c>
      <c r="AZ427" s="74" t="str">
        <f aca="false">IF(OR(ISBLANK($C427),$AT427&lt;&gt;TRUE()),"",IF(ISBLANK(U427),Constants!$B$35,MAX(0,MIN(Constants!$B$31,U427))))</f>
        <v/>
      </c>
      <c r="BA427" s="74" t="str">
        <f aca="false">IF(OR(ISBLANK($C427),$AT427&lt;&gt;TRUE()),"",IF(ISBLANK(V427),Constants!$B$35,MAX(0,MIN(Constants!$B$32,V427))))</f>
        <v/>
      </c>
      <c r="BB427" s="74" t="str">
        <f aca="false">IF(ISBLANK($C427),"",COUNTA($Y427:$AG427)&gt;0)</f>
        <v/>
      </c>
      <c r="BC427" s="74" t="str">
        <f aca="false">IF(OR(ISBLANK($C427),$BB427&lt;&gt;TRUE()),"",IF(ISBLANK(Y427),Constants!$B$27,MAX(0,Y427)))</f>
        <v/>
      </c>
      <c r="BD427" s="74" t="str">
        <f aca="false">IF(OR(ISBLANK($C427),$BB427&lt;&gt;TRUE()),"",IF(ISBLANK(Z427),Constants!$B$28,MAX(0,Z427)))</f>
        <v/>
      </c>
      <c r="BE427" s="74" t="str">
        <f aca="false">IF(OR(ISBLANK($C427),$BB427&lt;&gt;TRUE()),"",IF(AB427=Constants!$B$7,TRUE(),IF(AB427=Constants!$B$8,FALSE(),TRUE())))</f>
        <v/>
      </c>
      <c r="BF427" s="74" t="str">
        <f aca="false">IF(OR(ISBLANK($C427),$BB427&lt;&gt;TRUE()),"",IF(AA427=Constants!$B$7,TRUE(),IF(AA427=Constants!$B$8,FALSE(),TRUE())))</f>
        <v/>
      </c>
      <c r="BG427" s="74" t="str">
        <f aca="false">IF(OR(ISBLANK($C427),$BB427&lt;&gt;TRUE()),"",IF(AC427=Constants!$B$33,TRUE(),IF(AC427=Constants!$B$34,FALSE(),IF(AND(ISNUMBER(AG427),OR(ISBLANK(AF427),AF427=0)),TRUE(),IF(AND(ISBLANK(AG427),ISNUMBER(AF427),AF427&lt;&gt;0),FALSE(),"")))))</f>
        <v/>
      </c>
      <c r="BH427" s="74" t="str">
        <f aca="false">IF(OR(ISBLANK($C427),$BB427&lt;&gt;TRUE()),"",IF(ISBLANK(AD427),Constants!$B$35,MAX(0,MIN(Constants!$B$31,AD427))))</f>
        <v/>
      </c>
      <c r="BI427" s="74" t="str">
        <f aca="false">IF(OR(ISBLANK($C427),$BB427&lt;&gt;TRUE()),"",IF(ISBLANK(AE427),Constants!$B$35,MAX(0,MIN(Constants!$B$32,AE427))))</f>
        <v/>
      </c>
      <c r="BJ427" s="75" t="str">
        <f aca="false">IF(ISBLANK($C427),
  "",
IF(AH427=Constants!$B$7,
  TRUE(),
IF(AH427=Constants!$B$8,
  FALSE(),
  FALSE()
)))</f>
        <v/>
      </c>
      <c r="BK427" s="74" t="str">
        <f aca="false">IF(ISBLANK($C427),"",IF($BJ427,Constants!$B$9,IF(COUNTA($E427:$AH427)=0,Constants!$B$10,IF(NOT($AK427),Constants!$B$11,IF(AND(NOT(ISNUMBER($BM427)),COUNTA($O427,$X427,$AG427)&gt;0),Constants!$B$13,Constants!$B$12)))))</f>
        <v/>
      </c>
      <c r="BL427" s="74" t="str">
        <f aca="false">IF(ISBLANK($C427),"",IF($BK427&lt;&gt;Constants!$B$12,$BK427,Constants!$B$4))</f>
        <v/>
      </c>
      <c r="BM427" s="73" t="str">
        <f aca="false">IF(OR(ISBLANK($D$8), NOT(ISNUMBER($D$8))), Constants!$B$17,$D$8)</f>
        <v>ERROR: Set Target Time in cell D8</v>
      </c>
      <c r="BN427" s="73" t="str">
        <f aca="false">IF(OR($BK427&lt;&gt;Constants!$B$12,$AL427&lt;&gt;TRUE()),"",IF(NOT($AO427),TRUE(),IF($AQ427="","",$AQ427)))</f>
        <v/>
      </c>
      <c r="BO427" s="74" t="b">
        <f aca="false">IF(BN427="",FALSE(),IF(NOT($AO427),TRUE(),IF($AQ427,ISNUMBER(O427),ISNUMBER(N427))))</f>
        <v>0</v>
      </c>
      <c r="BP427" s="76" t="str">
        <f aca="false">IF(BO427,IF($AJ427,1,Constants!$B$22)*POWER(Constants!$B$23,MAX($AM427,0))*POWER(Constants!$B$24,MAX($AN427,0)),"")</f>
        <v/>
      </c>
      <c r="BQ427" s="74" t="str">
        <f aca="false">IF(OR($BK427&lt;&gt;Constants!$B$12,NOT($BO427)),"",IF(NOT($AO427),0,Constants!$B$19*IF($AQ427,1,MAX(0,MIN(1,(Constants!$B$20-N427)/Constants!$B$20)))))</f>
        <v/>
      </c>
      <c r="BR427" s="74" t="str">
        <f aca="false">IF(BQ427="","",BQ427*IF($AP427,1,Constants!$B$25)*BP427)</f>
        <v/>
      </c>
      <c r="BS427" s="74" t="str">
        <f aca="false">IF(OR($BK427&lt;&gt;Constants!$B$12,NOT($BO427)),"",IF(NOT($AO427),0,IF(NOT($AQ427),0,MAX(0,Constants!$B$21*(1-ABS(O427-$BM427)/$BM427)))))</f>
        <v/>
      </c>
      <c r="BT427" s="74" t="str">
        <f aca="false">IF(BS427="","",BS427*BP427)</f>
        <v/>
      </c>
      <c r="BU427" s="74" t="str">
        <f aca="false">IF(OR($BK427&lt;&gt;Constants!$B$12,NOT($BO427)),"",IF(OR(NOT($AO427),NOT($AP427)),0,MIN(Constants!$B$18,(Constants!$B$29*$AR427+Constants!$B$30*$AS427)*IF($AQ427,1,MAX(0,MIN(1,(Constants!$B$20-N427)/Constants!$B$20))))))</f>
        <v/>
      </c>
      <c r="BV427" s="74" t="str">
        <f aca="false">IF(BU427="","",BU427*BP427)</f>
        <v/>
      </c>
      <c r="BW427" s="75" t="str">
        <f aca="false">IF(OR($BK427&lt;&gt;Constants!$B$12,NOT($BO427)),"",BR427+BT427+BV427)</f>
        <v/>
      </c>
      <c r="BX427" s="73" t="str">
        <f aca="false">IF(OR($BK427&lt;&gt;Constants!$B$12,$AT427&lt;&gt;TRUE()),"",IF(NOT($AW427),TRUE(),IF($AY427="","",$AY427)))</f>
        <v/>
      </c>
      <c r="BY427" s="74" t="b">
        <f aca="false">IF(BX427="",FALSE(),IF(NOT($AW427),TRUE(),IF($AY427,ISNUMBER(X427),ISNUMBER(W427))))</f>
        <v>0</v>
      </c>
      <c r="BZ427" s="76" t="str">
        <f aca="false">IF(BY427,IF($AJ427,1,Constants!$B$22)*POWER(Constants!$B$23,MAX($AU427,0))*POWER(Constants!$B$24,MAX($AV427,0)),"")</f>
        <v/>
      </c>
      <c r="CA427" s="74" t="str">
        <f aca="false">IF(OR($BK427&lt;&gt;Constants!$B$12,NOT($BY427)),"",IF(NOT($AW427),0,Constants!$B$19*IF($AY427,1,MAX(0,MIN(1,(Constants!$B$20-W427)/Constants!$B$20)))))</f>
        <v/>
      </c>
      <c r="CB427" s="74" t="str">
        <f aca="false">IF(CA427="","",CA427*IF($AX427,1,Constants!$B$25)*BZ427)</f>
        <v/>
      </c>
      <c r="CC427" s="74" t="str">
        <f aca="false">IF(OR($BK427&lt;&gt;Constants!$B$12,NOT($BY427)),"",IF(NOT($AW427),0,IF(NOT($AY427),0,MAX(0,Constants!$B$21*(1-ABS(X427-$BM427)/$BM427)))))</f>
        <v/>
      </c>
      <c r="CD427" s="74" t="str">
        <f aca="false">IF(CC427="","",CC427*BZ427)</f>
        <v/>
      </c>
      <c r="CE427" s="74" t="str">
        <f aca="false">IF(OR($BK427&lt;&gt;Constants!$B$12,NOT($BY427)),"",IF(OR(NOT($AW427),NOT($AX427)),0,MIN(Constants!$B$18,(Constants!$B$29*$AZ427+Constants!$B$30*$BA427)*IF($AY427,1,MAX(0,MIN(1,(Constants!$B$20-W427)/Constants!$B$20))))))</f>
        <v/>
      </c>
      <c r="CF427" s="74" t="str">
        <f aca="false">IF(CE427="","",CE427*BZ427)</f>
        <v/>
      </c>
      <c r="CG427" s="75" t="str">
        <f aca="false">IF(OR($BK427&lt;&gt;Constants!$B$12,NOT($BY427)),"",CB427+CD427+CF427)</f>
        <v/>
      </c>
      <c r="CH427" s="73" t="b">
        <f aca="false">IF(OR(BN427="",BX427=""),TRUE(),BN427&lt;&gt;BX427)</f>
        <v>1</v>
      </c>
      <c r="CI427" s="74" t="str">
        <f aca="false">IF(OR($BK427&lt;&gt;Constants!$B$12,$BB427&lt;&gt;TRUE(),NOT($CH427)),"",IF(NOT($BE427),TRUE(),IF($BG427="","",$BG427)))</f>
        <v/>
      </c>
      <c r="CJ427" s="74" t="b">
        <f aca="false">IF(CI427="",FALSE(),IF(NOT($BE427),TRUE(),IF($BG427,ISNUMBER(AG427),ISNUMBER(AF427))))</f>
        <v>0</v>
      </c>
      <c r="CK427" s="76" t="str">
        <f aca="false">IF(CJ427,IF($AJ427,1,Constants!$B$22)*POWER(Constants!$B$23,MAX($BC427,0))*POWER(Constants!$B$24,MAX($BD427,0)),"")</f>
        <v/>
      </c>
      <c r="CL427" s="74" t="str">
        <f aca="false">IF(OR($BK427&lt;&gt;Constants!$B$12,NOT($CJ427)),"",IF(NOT($BE427),0,Constants!$B$19*IF($BG427,1,MAX(0,MIN(1,(Constants!$B$20-AF427)/Constants!$B$20)))))</f>
        <v/>
      </c>
      <c r="CM427" s="74" t="str">
        <f aca="false">IF(CL427="","",CL427*IF($BF427,1,Constants!$B$25)*CK427)</f>
        <v/>
      </c>
      <c r="CN427" s="74" t="str">
        <f aca="false">IF(OR($BK427&lt;&gt;Constants!$B$12,NOT($CJ427)),"",IF(NOT($BE427),0,IF(NOT($BG427),0,MAX(0,Constants!$B$21*(1-ABS(AG427-$BM427)/$BM427)))))</f>
        <v/>
      </c>
      <c r="CO427" s="74" t="str">
        <f aca="false">IF(CN427="","",CN427*CK427)</f>
        <v/>
      </c>
      <c r="CP427" s="74" t="str">
        <f aca="false">IF(OR($BK427&lt;&gt;Constants!$B$12,NOT($CJ427)),"",IF(OR(NOT($BE427),NOT($BF427)),0,MIN(Constants!$B$18,(Constants!$B$29*$BH427+Constants!$B$30*$BI427)*IF($BG427,1,MAX(0,MIN(1,(Constants!$B$20-AF427)/Constants!$B$20))))))</f>
        <v/>
      </c>
      <c r="CQ427" s="74" t="str">
        <f aca="false">IF(CP427="","",CP427*CK427)</f>
        <v/>
      </c>
      <c r="CR427" s="75" t="str">
        <f aca="false">IF(OR($BK427&lt;&gt;Constants!$B$12,NOT($CJ427)),"",CM427+CO427+CQ427)</f>
        <v/>
      </c>
      <c r="CS427" s="73" t="str">
        <f aca="false">IF(OR($BK427&lt;&gt;Constants!$B$12,ISBLANK($C427)),"",BW427)</f>
        <v/>
      </c>
      <c r="CT427" s="74" t="str">
        <f aca="false">IF(OR($BK427&lt;&gt;Constants!$B$12,ISBLANK($C427)),"",CG427)</f>
        <v/>
      </c>
      <c r="CU427" s="75" t="str">
        <f aca="false">IF(OR($BK427&lt;&gt;Constants!$B$12,ISBLANK($C427)),"",CR427)</f>
        <v/>
      </c>
      <c r="CV427" s="74" t="str">
        <f aca="false">IF(OR($BK427&lt;&gt;Constants!$B$12,ISBLANK($C427)),"",IF(COUNT(CS427:CU427)=0,0,MAX(CS427:CU427)))</f>
        <v/>
      </c>
      <c r="CW427" s="74" t="str">
        <f aca="false">IF($BK427&lt;&gt;Constants!$B$12,"",CV427)</f>
        <v/>
      </c>
      <c r="CX427" s="74" t="str">
        <f aca="false">IF(ISNUMBER(CW427), RANK(CW427,$CW$11:$CW$510), "")</f>
        <v/>
      </c>
      <c r="CY427" s="73" t="str">
        <f aca="false">IF(OR($BK427&lt;&gt;Constants!$B$12,ISBLANK($C427)),"",MAX(BT427,CD427,CO427))</f>
        <v/>
      </c>
      <c r="CZ427" s="74" t="str">
        <f aca="false">IF(ISNUMBER(CY427), RANK(CY427,CY$11:CY$510), "")</f>
        <v/>
      </c>
      <c r="DA427" s="74" t="str">
        <f aca="false">IF(OR($BK427&lt;&gt;Constants!$B$12,ISBLANK($C427)),"",MAX(AM427,AU427,IF($CH427,BC427,0)))</f>
        <v/>
      </c>
      <c r="DB427" s="74" t="str">
        <f aca="false">IF(ISNUMBER(DA427), RANK(DA427,DA$11:DA$510,1), "")</f>
        <v/>
      </c>
      <c r="DC427" s="74" t="str">
        <f aca="false">IF(OR($BK427&lt;&gt;Constants!$B$12,ISBLANK($C427)),"",MAX(BV427,CF427,CQ427))</f>
        <v/>
      </c>
      <c r="DD427" s="74" t="str">
        <f aca="false">IF(ISNUMBER(DC427),RANK(DC427,DC$11:DC$510),"")</f>
        <v/>
      </c>
      <c r="DE427" s="77" t="str">
        <f aca="false">IFERROR(IF(OR($BK427&lt;&gt;Constants!$B$12, ISBLANK($C427)),"",LARGE(CS427:CU427,2)), 0)</f>
        <v/>
      </c>
      <c r="DF427" s="75" t="str">
        <f aca="false">IF(ISNUMBER(DE427), RANK(DE427,DE$11:DE$510), "")</f>
        <v/>
      </c>
      <c r="DG427" s="74" t="str">
        <f aca="false">IF(ISBLANK($C427),"",IF(BK427=Constants!$B$12,RANK($CX427, $CX$11:$CX$510, 1)+
SUMPRODUCT(--($CX$11:$CX$510=$CX427),--($CZ427&gt;$CZ$11:$CZ$510))+
SUMPRODUCT(--($CX$11:$CX$510=$CX427),--($CZ427=$CZ$11:$CZ$510),--($DB427&gt;$DB$11:$DB$510))+
SUMPRODUCT(--($CX$11:$CX$510=$CX427),--($CZ427=$CZ$11:$CZ$510),--($DB427=$DB$11:$DB$510), --($DD427&gt;$DD$11:$DD$510))+
SUMPRODUCT(--($CX$11:$CX$510=$CX427),--($CZ427=$CZ$11:$CZ$510),--($DB427=$DB$11:$DB$510), --($DD427=$DD$11:$DD$510), --($DF427&gt;$DF$11:$DF$510))
,BK427)
)</f>
        <v/>
      </c>
      <c r="DH427" s="74" t="str">
        <f aca="false">IF(ISBLANK(C427),"",IF(BK427&lt;&gt;Constants!$B$12, BK427, CX427-DG427))</f>
        <v/>
      </c>
      <c r="DI427" s="75"/>
      <c r="DJ427" s="78"/>
      <c r="DK427" s="79" t="str">
        <f aca="false">IF(ISBLANK($C427),"",IF($BK427=Constants!$B$13,$BM427,""))</f>
        <v/>
      </c>
      <c r="DL427" s="78" t="str">
        <f aca="false">IF(ISBLANK($C427),"",IF($BK427&lt;&gt;Constants!$B$12,"",IF(COUNT($CS427:$CU427)=0,"",MATCH($CV427,$CS427:$CU427,0))))</f>
        <v/>
      </c>
      <c r="DM427" s="80" t="str">
        <f aca="false">IF(ISNUMBER($DL427),CHOOSE($DL427,$BR427,$CB427,$CM427),"")</f>
        <v/>
      </c>
      <c r="DN427" s="80" t="str">
        <f aca="false">IF(ISNUMBER($DL427),CHOOSE($DL427,$BT427,$CD427,$CO427),"")</f>
        <v/>
      </c>
      <c r="DO427" s="80" t="str">
        <f aca="false">IF(ISNUMBER($DL427),CHOOSE($DL427,$BV427,$CF427,$CQ427),"")</f>
        <v/>
      </c>
      <c r="DP427" s="81" t="str">
        <f aca="false">IF(ISBLANK(C427),"",IF(BK427&lt;&gt;Constants!$B$12, BK427 ,CW427))</f>
        <v/>
      </c>
      <c r="DQ427" s="82" t="str">
        <f aca="false">IF(ISBLANK($C427),"",IF($BK427&lt;&gt;Constants!$B$12,$BK427,$BL427))</f>
        <v/>
      </c>
      <c r="DR427" s="82" t="str">
        <f aca="false">IF(ISBLANK(C427),"",DH427)</f>
        <v/>
      </c>
      <c r="DS427" s="82" t="str">
        <f aca="false">IF(ISBLANK(C427),"",DG427)</f>
        <v/>
      </c>
      <c r="DT427" s="83" t="str">
        <f aca="false">IF(ISBLANK(C427),
  "",
IF(DS427=Constants!$B$9,COUNTA($C$11:$C510)+2,IF(DS427=Constants!$B$10,COUNTA($C$11:$C510)+1,IF(DS427=Constants!$B$11,COUNTA($C$11:$C510),DS427))))</f>
        <v/>
      </c>
      <c r="DU427" s="3"/>
      <c r="DV427" s="84" t="n">
        <f aca="false">IF(OR(ISNUMBER(DS427),DS427="DQ",DS427="P",DS427="NS"),
    1,
    0
)</f>
        <v>0</v>
      </c>
      <c r="DW427" s="84" t="n">
        <v>417</v>
      </c>
      <c r="DX427" s="84" t="str">
        <f aca="false">IF(ISBLANK($C427),"",IF(ISNUMBER(DT427),DT427+ROW($B427)/1000,""))</f>
        <v/>
      </c>
      <c r="DY427" s="84" t="str">
        <f aca="false">IF(ISNUMBER(DX427), RANK(DX427,DX$11:DX$510,1), "")</f>
        <v/>
      </c>
      <c r="DZ427" s="84" t="str">
        <f aca="false">IF(ISBLANK($C427),
    "",
    $B427
)</f>
        <v/>
      </c>
      <c r="EA427" s="84" t="str">
        <f aca="false">IF(ISBLANK($C427),
    "",
    $C427
)</f>
        <v/>
      </c>
      <c r="EB427" s="84" t="str">
        <f aca="false">IF(ISBLANK($C427),
    "",
    $D427
)</f>
        <v/>
      </c>
      <c r="EC427" s="84" t="str">
        <f aca="false">IF(ISBLANK($C427),"",$DQ427)</f>
        <v/>
      </c>
      <c r="ED427" s="86" t="str">
        <f aca="false">DP427</f>
        <v/>
      </c>
      <c r="EE427" s="84" t="str">
        <f aca="false">IF(ISBLANK($C427),
    "",
    DS427
)</f>
        <v/>
      </c>
      <c r="EF427" s="87" t="str">
        <f aca="false">IF(DW427&gt;DV$10,
    "",
    VLOOKUP(DW427,DY$11:EE925,7,FALSE())
)</f>
        <v/>
      </c>
      <c r="EG427" s="88" t="str">
        <f aca="false">IF(DW427&gt;DV$10,
    "",
    VLOOKUP(DW427,DY$11:EE925,2,FALSE())
)</f>
        <v/>
      </c>
      <c r="EH427" s="88" t="str">
        <f aca="false">IF(DW427&gt;DV$10,
    "",
    VLOOKUP(DW427,DY$11:EE925,3,FALSE())
)</f>
        <v/>
      </c>
      <c r="EI427" s="88" t="str">
        <f aca="false">IF(DW427&gt;DV$10,
    "",
    VLOOKUP(DW427,DY$11:EE925,4,FALSE())
)</f>
        <v/>
      </c>
      <c r="EJ427" s="89" t="str">
        <f aca="false">IF(DW427&gt;DV$10,
    "",
    VLOOKUP(DW427,DY$11:EE925,6,FALSE())
)</f>
        <v/>
      </c>
      <c r="EK427" s="59"/>
    </row>
    <row r="428" customFormat="false" ht="15.75" hidden="false" customHeight="false" outlineLevel="0" collapsed="false">
      <c r="A428" s="3"/>
      <c r="B428" s="153"/>
      <c r="C428" s="154"/>
      <c r="D428" s="135"/>
      <c r="E428" s="158"/>
      <c r="F428" s="137"/>
      <c r="G428" s="137"/>
      <c r="H428" s="138"/>
      <c r="I428" s="139"/>
      <c r="J428" s="140"/>
      <c r="K428" s="140"/>
      <c r="L428" s="140"/>
      <c r="M428" s="140"/>
      <c r="N428" s="141"/>
      <c r="O428" s="142"/>
      <c r="P428" s="137"/>
      <c r="Q428" s="138"/>
      <c r="R428" s="139"/>
      <c r="S428" s="140"/>
      <c r="T428" s="140"/>
      <c r="U428" s="140"/>
      <c r="V428" s="140"/>
      <c r="W428" s="141"/>
      <c r="X428" s="142"/>
      <c r="Y428" s="137"/>
      <c r="Z428" s="138"/>
      <c r="AA428" s="139"/>
      <c r="AB428" s="140"/>
      <c r="AC428" s="140"/>
      <c r="AD428" s="140"/>
      <c r="AE428" s="140"/>
      <c r="AF428" s="141"/>
      <c r="AG428" s="143"/>
      <c r="AH428" s="139"/>
      <c r="AI428" s="116"/>
      <c r="AJ428" s="116" t="str">
        <f aca="false">IF(ISBLANK($C428),
  "",
IF(E428=Constants!$B$7,
  TRUE(),
IF(E428=Constants!$B$8,
  FALSE(),
  TRUE()
)))</f>
        <v/>
      </c>
      <c r="AK428" s="117" t="str">
        <f aca="false">IF(ISBLANK($C428),"",IF(F428=Constants!$B$8,FALSE(),TRUE()))</f>
        <v/>
      </c>
      <c r="AL428" s="117" t="str">
        <f aca="false">IF(ISBLANK($C428),"",COUNTA($G428:$O428)&gt;0)</f>
        <v/>
      </c>
      <c r="AM428" s="117" t="str">
        <f aca="false">IF(OR(ISBLANK($C428),$AL428&lt;&gt;TRUE()),"",IF(ISBLANK(G428),Constants!$B$27,MAX(0,G428)))</f>
        <v/>
      </c>
      <c r="AN428" s="117" t="str">
        <f aca="false">IF(OR(ISBLANK($C428),$AL428&lt;&gt;TRUE()),"",IF(ISBLANK(H428),Constants!$B$28,MAX(0,H428)))</f>
        <v/>
      </c>
      <c r="AO428" s="117" t="str">
        <f aca="false">IF(OR(ISBLANK($C428),$AL428&lt;&gt;TRUE()),"",IF(J428=Constants!$B$7,TRUE(),IF(J428=Constants!$B$8,FALSE(),TRUE())))</f>
        <v/>
      </c>
      <c r="AP428" s="117" t="str">
        <f aca="false">IF(OR(ISBLANK($C428),$AL428&lt;&gt;TRUE()),"",IF(I428=Constants!$B$7,TRUE(),IF(I428=Constants!$B$8,FALSE(),TRUE())))</f>
        <v/>
      </c>
      <c r="AQ428" s="117" t="str">
        <f aca="false">IF(OR(ISBLANK($C428),$AL428&lt;&gt;TRUE()),"",IF(K428=Constants!$B$33,TRUE(),IF(K428=Constants!$B$34,FALSE(),IF(AND(ISNUMBER(O428),OR(ISBLANK(N428),N428=0)),TRUE(),IF(AND(ISBLANK(O428),ISNUMBER(N428),N428&lt;&gt;0),FALSE(),"")))))</f>
        <v/>
      </c>
      <c r="AR428" s="117" t="str">
        <f aca="false">IF(OR(ISBLANK($C428),$AL428&lt;&gt;TRUE()),"",IF(ISBLANK(L428),Constants!$B$35,MAX(0,MIN(Constants!$B$31,L428))))</f>
        <v/>
      </c>
      <c r="AS428" s="117" t="str">
        <f aca="false">IF(OR(ISBLANK($C428),$AL428&lt;&gt;TRUE()),"",IF(ISBLANK(M428),Constants!$B$35,MAX(0,MIN(Constants!$B$32,M428))))</f>
        <v/>
      </c>
      <c r="AT428" s="117" t="str">
        <f aca="false">IF(ISBLANK($C428),"",COUNTA($P428:$X428)&gt;0)</f>
        <v/>
      </c>
      <c r="AU428" s="117" t="str">
        <f aca="false">IF(OR(ISBLANK($C428),$AT428&lt;&gt;TRUE()),"",IF(ISBLANK(P428),Constants!$B$27,MAX(0,P428)))</f>
        <v/>
      </c>
      <c r="AV428" s="117" t="str">
        <f aca="false">IF(OR(ISBLANK($C428),$AT428&lt;&gt;TRUE()),"",IF(ISBLANK(Q428),Constants!$B$28,MAX(0,Q428)))</f>
        <v/>
      </c>
      <c r="AW428" s="117" t="str">
        <f aca="false">IF(OR(ISBLANK($C428),$AT428&lt;&gt;TRUE()),"",IF(S428=Constants!$B$7,TRUE(),IF(S428=Constants!$B$8,FALSE(),TRUE())))</f>
        <v/>
      </c>
      <c r="AX428" s="117" t="str">
        <f aca="false">IF(OR(ISBLANK($C428),$AT428&lt;&gt;TRUE()),"",IF(R428=Constants!$B$7,TRUE(),IF(R428=Constants!$B$8,FALSE(),TRUE())))</f>
        <v/>
      </c>
      <c r="AY428" s="117" t="str">
        <f aca="false">IF(OR(ISBLANK($C428),$AT428&lt;&gt;TRUE()),"",IF(T428=Constants!$B$33,TRUE(),IF(T428=Constants!$B$34,FALSE(),IF(AND(ISNUMBER(X428),OR(ISBLANK(W428),W428=0)),TRUE(),IF(AND(ISBLANK(X428),ISNUMBER(W428),W428&lt;&gt;0),FALSE(),"")))))</f>
        <v/>
      </c>
      <c r="AZ428" s="117" t="str">
        <f aca="false">IF(OR(ISBLANK($C428),$AT428&lt;&gt;TRUE()),"",IF(ISBLANK(U428),Constants!$B$35,MAX(0,MIN(Constants!$B$31,U428))))</f>
        <v/>
      </c>
      <c r="BA428" s="117" t="str">
        <f aca="false">IF(OR(ISBLANK($C428),$AT428&lt;&gt;TRUE()),"",IF(ISBLANK(V428),Constants!$B$35,MAX(0,MIN(Constants!$B$32,V428))))</f>
        <v/>
      </c>
      <c r="BB428" s="117" t="str">
        <f aca="false">IF(ISBLANK($C428),"",COUNTA($Y428:$AG428)&gt;0)</f>
        <v/>
      </c>
      <c r="BC428" s="117" t="str">
        <f aca="false">IF(OR(ISBLANK($C428),$BB428&lt;&gt;TRUE()),"",IF(ISBLANK(Y428),Constants!$B$27,MAX(0,Y428)))</f>
        <v/>
      </c>
      <c r="BD428" s="117" t="str">
        <f aca="false">IF(OR(ISBLANK($C428),$BB428&lt;&gt;TRUE()),"",IF(ISBLANK(Z428),Constants!$B$28,MAX(0,Z428)))</f>
        <v/>
      </c>
      <c r="BE428" s="117" t="str">
        <f aca="false">IF(OR(ISBLANK($C428),$BB428&lt;&gt;TRUE()),"",IF(AB428=Constants!$B$7,TRUE(),IF(AB428=Constants!$B$8,FALSE(),TRUE())))</f>
        <v/>
      </c>
      <c r="BF428" s="117" t="str">
        <f aca="false">IF(OR(ISBLANK($C428),$BB428&lt;&gt;TRUE()),"",IF(AA428=Constants!$B$7,TRUE(),IF(AA428=Constants!$B$8,FALSE(),TRUE())))</f>
        <v/>
      </c>
      <c r="BG428" s="117" t="str">
        <f aca="false">IF(OR(ISBLANK($C428),$BB428&lt;&gt;TRUE()),"",IF(AC428=Constants!$B$33,TRUE(),IF(AC428=Constants!$B$34,FALSE(),IF(AND(ISNUMBER(AG428),OR(ISBLANK(AF428),AF428=0)),TRUE(),IF(AND(ISBLANK(AG428),ISNUMBER(AF428),AF428&lt;&gt;0),FALSE(),"")))))</f>
        <v/>
      </c>
      <c r="BH428" s="117" t="str">
        <f aca="false">IF(OR(ISBLANK($C428),$BB428&lt;&gt;TRUE()),"",IF(ISBLANK(AD428),Constants!$B$35,MAX(0,MIN(Constants!$B$31,AD428))))</f>
        <v/>
      </c>
      <c r="BI428" s="117" t="str">
        <f aca="false">IF(OR(ISBLANK($C428),$BB428&lt;&gt;TRUE()),"",IF(ISBLANK(AE428),Constants!$B$35,MAX(0,MIN(Constants!$B$32,AE428))))</f>
        <v/>
      </c>
      <c r="BJ428" s="118" t="str">
        <f aca="false">IF(ISBLANK($C428),
  "",
IF(AH428=Constants!$B$7,
  TRUE(),
IF(AH428=Constants!$B$8,
  FALSE(),
  FALSE()
)))</f>
        <v/>
      </c>
      <c r="BK428" s="117" t="str">
        <f aca="false">IF(ISBLANK($C428),"",IF($BJ428,Constants!$B$9,IF(COUNTA($E428:$AH428)=0,Constants!$B$10,IF(NOT($AK428),Constants!$B$11,IF(AND(NOT(ISNUMBER($BM428)),COUNTA($O428,$X428,$AG428)&gt;0),Constants!$B$13,Constants!$B$12)))))</f>
        <v/>
      </c>
      <c r="BL428" s="117" t="str">
        <f aca="false">IF(ISBLANK($C428),"",IF($BK428&lt;&gt;Constants!$B$12,$BK428,Constants!$B$4))</f>
        <v/>
      </c>
      <c r="BM428" s="116" t="str">
        <f aca="false">IF(OR(ISBLANK($D$8), NOT(ISNUMBER($D$8))), Constants!$B$17,$D$8)</f>
        <v>ERROR: Set Target Time in cell D8</v>
      </c>
      <c r="BN428" s="119" t="str">
        <f aca="false">IF(OR($BK428&lt;&gt;Constants!$B$12,$AL428&lt;&gt;TRUE()),"",IF(NOT($AO428),TRUE(),IF($AQ428="","",$AQ428)))</f>
        <v/>
      </c>
      <c r="BO428" s="120" t="n">
        <f aca="false">IF(BN428="",FALSE(),IF(NOT($AO428),TRUE(),IF($AQ428,ISNUMBER(O428),ISNUMBER(N428))))</f>
        <v>0</v>
      </c>
      <c r="BP428" s="121" t="str">
        <f aca="false">IF(BO428,IF($AJ428,1,Constants!$B$22)*POWER(Constants!$B$23,MAX($AM428,0))*POWER(Constants!$B$24,MAX($AN428,0)),"")</f>
        <v/>
      </c>
      <c r="BQ428" s="117" t="str">
        <f aca="false">IF(OR($BK428&lt;&gt;Constants!$B$12,NOT($BO428)),"",IF(NOT($AO428),0,Constants!$B$19*IF($AQ428,1,MAX(0,MIN(1,(Constants!$B$20-N428)/Constants!$B$20)))))</f>
        <v/>
      </c>
      <c r="BR428" s="117" t="str">
        <f aca="false">IF(BQ428="","",BQ428*IF($AP428,1,Constants!$B$25)*BP428)</f>
        <v/>
      </c>
      <c r="BS428" s="117" t="str">
        <f aca="false">IF(OR($BK428&lt;&gt;Constants!$B$12,NOT($BO428)),"",IF(NOT($AO428),0,IF(NOT($AQ428),0,MAX(0,Constants!$B$21*(1-ABS(O428-$BM428)/$BM428)))))</f>
        <v/>
      </c>
      <c r="BT428" s="117" t="str">
        <f aca="false">IF(BS428="","",BS428*BP428)</f>
        <v/>
      </c>
      <c r="BU428" s="117" t="str">
        <f aca="false">IF(OR($BK428&lt;&gt;Constants!$B$12,NOT($BO428)),"",IF(OR(NOT($AO428),NOT($AP428)),0,MIN(Constants!$B$18,(Constants!$B$29*$AR428+Constants!$B$30*$AS428)*IF($AQ428,1,MAX(0,MIN(1,(Constants!$B$20-N428)/Constants!$B$20))))))</f>
        <v/>
      </c>
      <c r="BV428" s="117" t="str">
        <f aca="false">IF(BU428="","",BU428*BP428)</f>
        <v/>
      </c>
      <c r="BW428" s="122" t="str">
        <f aca="false">IF(OR($BK428&lt;&gt;Constants!$B$12,NOT($BO428)),"",BR428+BT428+BV428)</f>
        <v/>
      </c>
      <c r="BX428" s="119" t="str">
        <f aca="false">IF(OR($BK428&lt;&gt;Constants!$B$12,$AT428&lt;&gt;TRUE()),"",IF(NOT($AW428),TRUE(),IF($AY428="","",$AY428)))</f>
        <v/>
      </c>
      <c r="BY428" s="120" t="n">
        <f aca="false">IF(BX428="",FALSE(),IF(NOT($AW428),TRUE(),IF($AY428,ISNUMBER(X428),ISNUMBER(W428))))</f>
        <v>0</v>
      </c>
      <c r="BZ428" s="121" t="str">
        <f aca="false">IF(BY428,IF($AJ428,1,Constants!$B$22)*POWER(Constants!$B$23,MAX($AU428,0))*POWER(Constants!$B$24,MAX($AV428,0)),"")</f>
        <v/>
      </c>
      <c r="CA428" s="117" t="str">
        <f aca="false">IF(OR($BK428&lt;&gt;Constants!$B$12,NOT($BY428)),"",IF(NOT($AW428),0,Constants!$B$19*IF($AY428,1,MAX(0,MIN(1,(Constants!$B$20-W428)/Constants!$B$20)))))</f>
        <v/>
      </c>
      <c r="CB428" s="117" t="str">
        <f aca="false">IF(CA428="","",CA428*IF($AX428,1,Constants!$B$25)*BZ428)</f>
        <v/>
      </c>
      <c r="CC428" s="117" t="str">
        <f aca="false">IF(OR($BK428&lt;&gt;Constants!$B$12,NOT($BY428)),"",IF(NOT($AW428),0,IF(NOT($AY428),0,MAX(0,Constants!$B$21*(1-ABS(X428-$BM428)/$BM428)))))</f>
        <v/>
      </c>
      <c r="CD428" s="117" t="str">
        <f aca="false">IF(CC428="","",CC428*BZ428)</f>
        <v/>
      </c>
      <c r="CE428" s="117" t="str">
        <f aca="false">IF(OR($BK428&lt;&gt;Constants!$B$12,NOT($BY428)),"",IF(OR(NOT($AW428),NOT($AX428)),0,MIN(Constants!$B$18,(Constants!$B$29*$AZ428+Constants!$B$30*$BA428)*IF($AY428,1,MAX(0,MIN(1,(Constants!$B$20-W428)/Constants!$B$20))))))</f>
        <v/>
      </c>
      <c r="CF428" s="117" t="str">
        <f aca="false">IF(CE428="","",CE428*BZ428)</f>
        <v/>
      </c>
      <c r="CG428" s="122" t="str">
        <f aca="false">IF(OR($BK428&lt;&gt;Constants!$B$12,NOT($BY428)),"",CB428+CD428+CF428)</f>
        <v/>
      </c>
      <c r="CH428" s="119" t="n">
        <f aca="false">IF(OR(BN428="",BX428=""),TRUE(),BN428&lt;&gt;BX428)</f>
        <v>1</v>
      </c>
      <c r="CI428" s="117" t="str">
        <f aca="false">IF(OR($BK428&lt;&gt;Constants!$B$12,$BB428&lt;&gt;TRUE(),NOT($CH428)),"",IF(NOT($BE428),TRUE(),IF($BG428="","",$BG428)))</f>
        <v/>
      </c>
      <c r="CJ428" s="120" t="n">
        <f aca="false">IF(CI428="",FALSE(),IF(NOT($BE428),TRUE(),IF($BG428,ISNUMBER(AG428),ISNUMBER(AF428))))</f>
        <v>0</v>
      </c>
      <c r="CK428" s="121" t="str">
        <f aca="false">IF(CJ428,IF($AJ428,1,Constants!$B$22)*POWER(Constants!$B$23,MAX($BC428,0))*POWER(Constants!$B$24,MAX($BD428,0)),"")</f>
        <v/>
      </c>
      <c r="CL428" s="117" t="str">
        <f aca="false">IF(OR($BK428&lt;&gt;Constants!$B$12,NOT($CJ428)),"",IF(NOT($BE428),0,Constants!$B$19*IF($BG428,1,MAX(0,MIN(1,(Constants!$B$20-AF428)/Constants!$B$20)))))</f>
        <v/>
      </c>
      <c r="CM428" s="117" t="str">
        <f aca="false">IF(CL428="","",CL428*IF($BF428,1,Constants!$B$25)*CK428)</f>
        <v/>
      </c>
      <c r="CN428" s="117" t="str">
        <f aca="false">IF(OR($BK428&lt;&gt;Constants!$B$12,NOT($CJ428)),"",IF(NOT($BE428),0,IF(NOT($BG428),0,MAX(0,Constants!$B$21*(1-ABS(AG428-$BM428)/$BM428)))))</f>
        <v/>
      </c>
      <c r="CO428" s="117" t="str">
        <f aca="false">IF(CN428="","",CN428*CK428)</f>
        <v/>
      </c>
      <c r="CP428" s="117" t="str">
        <f aca="false">IF(OR($BK428&lt;&gt;Constants!$B$12,NOT($CJ428)),"",IF(OR(NOT($BE428),NOT($BF428)),0,MIN(Constants!$B$18,(Constants!$B$29*$BH428+Constants!$B$30*$BI428)*IF($BG428,1,MAX(0,MIN(1,(Constants!$B$20-AF428)/Constants!$B$20))))))</f>
        <v/>
      </c>
      <c r="CQ428" s="117" t="str">
        <f aca="false">IF(CP428="","",CP428*CK428)</f>
        <v/>
      </c>
      <c r="CR428" s="122" t="str">
        <f aca="false">IF(OR($BK428&lt;&gt;Constants!$B$12,NOT($CJ428)),"",CM428+CO428+CQ428)</f>
        <v/>
      </c>
      <c r="CS428" s="116" t="str">
        <f aca="false">IF(OR($BK428&lt;&gt;Constants!$B$12,ISBLANK($C428)),"",BW428)</f>
        <v/>
      </c>
      <c r="CT428" s="117" t="str">
        <f aca="false">IF(OR($BK428&lt;&gt;Constants!$B$12,ISBLANK($C428)),"",CG428)</f>
        <v/>
      </c>
      <c r="CU428" s="118" t="str">
        <f aca="false">IF(OR($BK428&lt;&gt;Constants!$B$12,ISBLANK($C428)),"",CR428)</f>
        <v/>
      </c>
      <c r="CV428" s="117" t="str">
        <f aca="false">IF(OR($BK428&lt;&gt;Constants!$B$12,ISBLANK($C428)),"",IF(COUNT(CS428:CU428)=0,0,MAX(CS428:CU428)))</f>
        <v/>
      </c>
      <c r="CW428" s="117" t="str">
        <f aca="false">IF($BK428&lt;&gt;Constants!$B$12,"",CV428)</f>
        <v/>
      </c>
      <c r="CX428" s="117" t="str">
        <f aca="false">IF(ISNUMBER(CW428), RANK(CW428,$CW$11:$CW$510), "")</f>
        <v/>
      </c>
      <c r="CY428" s="116" t="str">
        <f aca="false">IF(OR($BK428&lt;&gt;Constants!$B$12,ISBLANK($C428)),"",MAX(BT428,CD428,CO428))</f>
        <v/>
      </c>
      <c r="CZ428" s="117" t="str">
        <f aca="false">IF(ISNUMBER(CY428), RANK(CY428,CY$11:CY$510), "")</f>
        <v/>
      </c>
      <c r="DA428" s="117" t="str">
        <f aca="false">IF(OR($BK428&lt;&gt;Constants!$B$12,ISBLANK($C428)),"",MAX(AM428,AU428,IF($CH428,BC428,0)))</f>
        <v/>
      </c>
      <c r="DB428" s="117" t="str">
        <f aca="false">IF(ISNUMBER(DA428), RANK(DA428,DA$11:DA$510,1), "")</f>
        <v/>
      </c>
      <c r="DC428" s="117" t="str">
        <f aca="false">IF(OR($BK428&lt;&gt;Constants!$B$12,ISBLANK($C428)),"",MAX(BV428,CF428,CQ428))</f>
        <v/>
      </c>
      <c r="DD428" s="117" t="str">
        <f aca="false">IF(ISNUMBER(DC428),RANK(DC428,DC$11:DC$510),"")</f>
        <v/>
      </c>
      <c r="DE428" s="123" t="str">
        <f aca="false">IFERROR(IF(OR($BK428&lt;&gt;Constants!$B$12, ISBLANK($C428)),"",LARGE(CS428:CU428,2)), 0)</f>
        <v/>
      </c>
      <c r="DF428" s="118" t="str">
        <f aca="false">IF(ISNUMBER(DE428), RANK(DE428,DE$11:DE$510), "")</f>
        <v/>
      </c>
      <c r="DG428" s="117" t="str">
        <f aca="false">IF(ISBLANK($C428),"",IF(BK428=Constants!$B$12,RANK($CX428, $CX$11:$CX$510, 1)+
SUMPRODUCT(--($CX$11:$CX$510=$CX428),--($CZ428&gt;$CZ$11:$CZ$510))+
SUMPRODUCT(--($CX$11:$CX$510=$CX428),--($CZ428=$CZ$11:$CZ$510),--($DB428&gt;$DB$11:$DB$510))+
SUMPRODUCT(--($CX$11:$CX$510=$CX428),--($CZ428=$CZ$11:$CZ$510),--($DB428=$DB$11:$DB$510), --($DD428&gt;$DD$11:$DD$510))+
SUMPRODUCT(--($CX$11:$CX$510=$CX428),--($CZ428=$CZ$11:$CZ$510),--($DB428=$DB$11:$DB$510), --($DD428=$DD$11:$DD$510), --($DF428&gt;$DF$11:$DF$510))
,BK428)
)</f>
        <v/>
      </c>
      <c r="DH428" s="117" t="str">
        <f aca="false">IF(ISBLANK(C428),"",IF(BK428&lt;&gt;Constants!$B$12, BK428, CX428-DG428))</f>
        <v/>
      </c>
      <c r="DI428" s="118"/>
      <c r="DJ428" s="124"/>
      <c r="DK428" s="125" t="str">
        <f aca="false">IF(ISBLANK($C428),"",IF($BK428=Constants!$B$13,$BM428,""))</f>
        <v/>
      </c>
      <c r="DL428" s="124" t="str">
        <f aca="false">IF(ISBLANK($C428),"",IF($BK428&lt;&gt;Constants!$B$12,"",IF(COUNT($CS428:$CU428)=0,"",MATCH($CV428,$CS428:$CU428,0))))</f>
        <v/>
      </c>
      <c r="DM428" s="126" t="str">
        <f aca="false">IF(ISNUMBER($DL428),CHOOSE($DL428,$BR428,$CB428,$CM428),"")</f>
        <v/>
      </c>
      <c r="DN428" s="126" t="str">
        <f aca="false">IF(ISNUMBER($DL428),CHOOSE($DL428,$BT428,$CD428,$CO428),"")</f>
        <v/>
      </c>
      <c r="DO428" s="126" t="str">
        <f aca="false">IF(ISNUMBER($DL428),CHOOSE($DL428,$BV428,$CF428,$CQ428),"")</f>
        <v/>
      </c>
      <c r="DP428" s="127" t="str">
        <f aca="false">IF(ISBLANK(C428),"",IF(BK428&lt;&gt;Constants!$B$12, BK428 ,CW428))</f>
        <v/>
      </c>
      <c r="DQ428" s="128" t="str">
        <f aca="false">IF(ISBLANK($C428),"",IF($BK428&lt;&gt;Constants!$B$12,$BK428,$BL428))</f>
        <v/>
      </c>
      <c r="DR428" s="128" t="str">
        <f aca="false">IF(ISBLANK(C428),"",DH428)</f>
        <v/>
      </c>
      <c r="DS428" s="128" t="str">
        <f aca="false">IF(ISBLANK(C428),"",DG428)</f>
        <v/>
      </c>
      <c r="DT428" s="129" t="str">
        <f aca="false">IF(ISBLANK(C428),
  "",
IF(DS428=Constants!$B$9,COUNTA($C$11:$C510)+2,IF(DS428=Constants!$B$10,COUNTA($C$11:$C510)+1,IF(DS428=Constants!$B$11,COUNTA($C$11:$C510),DS428))))</f>
        <v/>
      </c>
      <c r="DU428" s="3"/>
      <c r="DV428" s="130" t="n">
        <f aca="false">IF(OR(ISNUMBER(DS428),DS428="DQ",DS428="P",DS428="NS"),
    1,
    0
)</f>
        <v>0</v>
      </c>
      <c r="DW428" s="130" t="n">
        <v>418</v>
      </c>
      <c r="DX428" s="130" t="str">
        <f aca="false">IF(ISBLANK($C428),"",IF(ISNUMBER(DT428),DT428+ROW($B428)/1000,""))</f>
        <v/>
      </c>
      <c r="DY428" s="130" t="str">
        <f aca="false">IF(ISNUMBER(DX428), RANK(DX428,DX$11:DX$510,1), "")</f>
        <v/>
      </c>
      <c r="DZ428" s="130" t="str">
        <f aca="false">IF(ISBLANK($C428),
    "",
    $B428
)</f>
        <v/>
      </c>
      <c r="EA428" s="130" t="str">
        <f aca="false">IF(ISBLANK($C428),
    "",
    $C428
)</f>
        <v/>
      </c>
      <c r="EB428" s="130" t="str">
        <f aca="false">IF(ISBLANK($C428),
    "",
    $D428
)</f>
        <v/>
      </c>
      <c r="EC428" s="130" t="str">
        <f aca="false">IF(ISBLANK($C428),"",$DQ428)</f>
        <v/>
      </c>
      <c r="ED428" s="131" t="str">
        <f aca="false">DP428</f>
        <v/>
      </c>
      <c r="EE428" s="130" t="str">
        <f aca="false">IF(ISBLANK($C428),
    "",
    DS428
)</f>
        <v/>
      </c>
      <c r="EF428" s="132" t="str">
        <f aca="false">IF(DW428&gt;DV$10,
    "",
    VLOOKUP(DW428,DY$11:EE926,7,FALSE())
)</f>
        <v/>
      </c>
      <c r="EG428" s="133" t="str">
        <f aca="false">IF(DW428&gt;DV$10,
    "",
    VLOOKUP(DW428,DY$11:EE926,2,FALSE())
)</f>
        <v/>
      </c>
      <c r="EH428" s="133" t="str">
        <f aca="false">IF(DW428&gt;DV$10,
    "",
    VLOOKUP(DW428,DY$11:EE926,3,FALSE())
)</f>
        <v/>
      </c>
      <c r="EI428" s="133" t="str">
        <f aca="false">IF(DW428&gt;DV$10,
    "",
    VLOOKUP(DW428,DY$11:EE926,4,FALSE())
)</f>
        <v/>
      </c>
      <c r="EJ428" s="134" t="str">
        <f aca="false">IF(DW428&gt;DV$10,
    "",
    VLOOKUP(DW428,DY$11:EE926,6,FALSE())
)</f>
        <v/>
      </c>
      <c r="EK428" s="59"/>
    </row>
    <row r="429" customFormat="false" ht="15.75" hidden="false" customHeight="false" outlineLevel="0" collapsed="false">
      <c r="A429" s="3"/>
      <c r="B429" s="153"/>
      <c r="C429" s="154"/>
      <c r="D429" s="135"/>
      <c r="E429" s="158"/>
      <c r="F429" s="137"/>
      <c r="G429" s="137"/>
      <c r="H429" s="138"/>
      <c r="I429" s="139"/>
      <c r="J429" s="140"/>
      <c r="K429" s="140"/>
      <c r="L429" s="140"/>
      <c r="M429" s="140"/>
      <c r="N429" s="141"/>
      <c r="O429" s="142"/>
      <c r="P429" s="137"/>
      <c r="Q429" s="138"/>
      <c r="R429" s="139"/>
      <c r="S429" s="140"/>
      <c r="T429" s="140"/>
      <c r="U429" s="140"/>
      <c r="V429" s="140"/>
      <c r="W429" s="141"/>
      <c r="X429" s="142"/>
      <c r="Y429" s="137"/>
      <c r="Z429" s="138"/>
      <c r="AA429" s="139"/>
      <c r="AB429" s="140"/>
      <c r="AC429" s="140"/>
      <c r="AD429" s="140"/>
      <c r="AE429" s="140"/>
      <c r="AF429" s="141"/>
      <c r="AG429" s="143"/>
      <c r="AH429" s="139"/>
      <c r="AI429" s="116"/>
      <c r="AJ429" s="116" t="str">
        <f aca="false">IF(ISBLANK($C429),
  "",
IF(E429=Constants!$B$7,
  TRUE(),
IF(E429=Constants!$B$8,
  FALSE(),
  TRUE()
)))</f>
        <v/>
      </c>
      <c r="AK429" s="117" t="str">
        <f aca="false">IF(ISBLANK($C429),"",IF(F429=Constants!$B$8,FALSE(),TRUE()))</f>
        <v/>
      </c>
      <c r="AL429" s="117" t="str">
        <f aca="false">IF(ISBLANK($C429),"",COUNTA($G429:$O429)&gt;0)</f>
        <v/>
      </c>
      <c r="AM429" s="117" t="str">
        <f aca="false">IF(OR(ISBLANK($C429),$AL429&lt;&gt;TRUE()),"",IF(ISBLANK(G429),Constants!$B$27,MAX(0,G429)))</f>
        <v/>
      </c>
      <c r="AN429" s="117" t="str">
        <f aca="false">IF(OR(ISBLANK($C429),$AL429&lt;&gt;TRUE()),"",IF(ISBLANK(H429),Constants!$B$28,MAX(0,H429)))</f>
        <v/>
      </c>
      <c r="AO429" s="117" t="str">
        <f aca="false">IF(OR(ISBLANK($C429),$AL429&lt;&gt;TRUE()),"",IF(J429=Constants!$B$7,TRUE(),IF(J429=Constants!$B$8,FALSE(),TRUE())))</f>
        <v/>
      </c>
      <c r="AP429" s="117" t="str">
        <f aca="false">IF(OR(ISBLANK($C429),$AL429&lt;&gt;TRUE()),"",IF(I429=Constants!$B$7,TRUE(),IF(I429=Constants!$B$8,FALSE(),TRUE())))</f>
        <v/>
      </c>
      <c r="AQ429" s="117" t="str">
        <f aca="false">IF(OR(ISBLANK($C429),$AL429&lt;&gt;TRUE()),"",IF(K429=Constants!$B$33,TRUE(),IF(K429=Constants!$B$34,FALSE(),IF(AND(ISNUMBER(O429),OR(ISBLANK(N429),N429=0)),TRUE(),IF(AND(ISBLANK(O429),ISNUMBER(N429),N429&lt;&gt;0),FALSE(),"")))))</f>
        <v/>
      </c>
      <c r="AR429" s="117" t="str">
        <f aca="false">IF(OR(ISBLANK($C429),$AL429&lt;&gt;TRUE()),"",IF(ISBLANK(L429),Constants!$B$35,MAX(0,MIN(Constants!$B$31,L429))))</f>
        <v/>
      </c>
      <c r="AS429" s="117" t="str">
        <f aca="false">IF(OR(ISBLANK($C429),$AL429&lt;&gt;TRUE()),"",IF(ISBLANK(M429),Constants!$B$35,MAX(0,MIN(Constants!$B$32,M429))))</f>
        <v/>
      </c>
      <c r="AT429" s="117" t="str">
        <f aca="false">IF(ISBLANK($C429),"",COUNTA($P429:$X429)&gt;0)</f>
        <v/>
      </c>
      <c r="AU429" s="117" t="str">
        <f aca="false">IF(OR(ISBLANK($C429),$AT429&lt;&gt;TRUE()),"",IF(ISBLANK(P429),Constants!$B$27,MAX(0,P429)))</f>
        <v/>
      </c>
      <c r="AV429" s="117" t="str">
        <f aca="false">IF(OR(ISBLANK($C429),$AT429&lt;&gt;TRUE()),"",IF(ISBLANK(Q429),Constants!$B$28,MAX(0,Q429)))</f>
        <v/>
      </c>
      <c r="AW429" s="117" t="str">
        <f aca="false">IF(OR(ISBLANK($C429),$AT429&lt;&gt;TRUE()),"",IF(S429=Constants!$B$7,TRUE(),IF(S429=Constants!$B$8,FALSE(),TRUE())))</f>
        <v/>
      </c>
      <c r="AX429" s="117" t="str">
        <f aca="false">IF(OR(ISBLANK($C429),$AT429&lt;&gt;TRUE()),"",IF(R429=Constants!$B$7,TRUE(),IF(R429=Constants!$B$8,FALSE(),TRUE())))</f>
        <v/>
      </c>
      <c r="AY429" s="117" t="str">
        <f aca="false">IF(OR(ISBLANK($C429),$AT429&lt;&gt;TRUE()),"",IF(T429=Constants!$B$33,TRUE(),IF(T429=Constants!$B$34,FALSE(),IF(AND(ISNUMBER(X429),OR(ISBLANK(W429),W429=0)),TRUE(),IF(AND(ISBLANK(X429),ISNUMBER(W429),W429&lt;&gt;0),FALSE(),"")))))</f>
        <v/>
      </c>
      <c r="AZ429" s="117" t="str">
        <f aca="false">IF(OR(ISBLANK($C429),$AT429&lt;&gt;TRUE()),"",IF(ISBLANK(U429),Constants!$B$35,MAX(0,MIN(Constants!$B$31,U429))))</f>
        <v/>
      </c>
      <c r="BA429" s="117" t="str">
        <f aca="false">IF(OR(ISBLANK($C429),$AT429&lt;&gt;TRUE()),"",IF(ISBLANK(V429),Constants!$B$35,MAX(0,MIN(Constants!$B$32,V429))))</f>
        <v/>
      </c>
      <c r="BB429" s="117" t="str">
        <f aca="false">IF(ISBLANK($C429),"",COUNTA($Y429:$AG429)&gt;0)</f>
        <v/>
      </c>
      <c r="BC429" s="117" t="str">
        <f aca="false">IF(OR(ISBLANK($C429),$BB429&lt;&gt;TRUE()),"",IF(ISBLANK(Y429),Constants!$B$27,MAX(0,Y429)))</f>
        <v/>
      </c>
      <c r="BD429" s="117" t="str">
        <f aca="false">IF(OR(ISBLANK($C429),$BB429&lt;&gt;TRUE()),"",IF(ISBLANK(Z429),Constants!$B$28,MAX(0,Z429)))</f>
        <v/>
      </c>
      <c r="BE429" s="117" t="str">
        <f aca="false">IF(OR(ISBLANK($C429),$BB429&lt;&gt;TRUE()),"",IF(AB429=Constants!$B$7,TRUE(),IF(AB429=Constants!$B$8,FALSE(),TRUE())))</f>
        <v/>
      </c>
      <c r="BF429" s="117" t="str">
        <f aca="false">IF(OR(ISBLANK($C429),$BB429&lt;&gt;TRUE()),"",IF(AA429=Constants!$B$7,TRUE(),IF(AA429=Constants!$B$8,FALSE(),TRUE())))</f>
        <v/>
      </c>
      <c r="BG429" s="117" t="str">
        <f aca="false">IF(OR(ISBLANK($C429),$BB429&lt;&gt;TRUE()),"",IF(AC429=Constants!$B$33,TRUE(),IF(AC429=Constants!$B$34,FALSE(),IF(AND(ISNUMBER(AG429),OR(ISBLANK(AF429),AF429=0)),TRUE(),IF(AND(ISBLANK(AG429),ISNUMBER(AF429),AF429&lt;&gt;0),FALSE(),"")))))</f>
        <v/>
      </c>
      <c r="BH429" s="117" t="str">
        <f aca="false">IF(OR(ISBLANK($C429),$BB429&lt;&gt;TRUE()),"",IF(ISBLANK(AD429),Constants!$B$35,MAX(0,MIN(Constants!$B$31,AD429))))</f>
        <v/>
      </c>
      <c r="BI429" s="117" t="str">
        <f aca="false">IF(OR(ISBLANK($C429),$BB429&lt;&gt;TRUE()),"",IF(ISBLANK(AE429),Constants!$B$35,MAX(0,MIN(Constants!$B$32,AE429))))</f>
        <v/>
      </c>
      <c r="BJ429" s="118" t="str">
        <f aca="false">IF(ISBLANK($C429),
  "",
IF(AH429=Constants!$B$7,
  TRUE(),
IF(AH429=Constants!$B$8,
  FALSE(),
  FALSE()
)))</f>
        <v/>
      </c>
      <c r="BK429" s="117" t="str">
        <f aca="false">IF(ISBLANK($C429),"",IF($BJ429,Constants!$B$9,IF(COUNTA($E429:$AH429)=0,Constants!$B$10,IF(NOT($AK429),Constants!$B$11,IF(AND(NOT(ISNUMBER($BM429)),COUNTA($O429,$X429,$AG429)&gt;0),Constants!$B$13,Constants!$B$12)))))</f>
        <v/>
      </c>
      <c r="BL429" s="117" t="str">
        <f aca="false">IF(ISBLANK($C429),"",IF($BK429&lt;&gt;Constants!$B$12,$BK429,Constants!$B$4))</f>
        <v/>
      </c>
      <c r="BM429" s="116" t="str">
        <f aca="false">IF(OR(ISBLANK($D$8), NOT(ISNUMBER($D$8))), Constants!$B$17,$D$8)</f>
        <v>ERROR: Set Target Time in cell D8</v>
      </c>
      <c r="BN429" s="119" t="str">
        <f aca="false">IF(OR($BK429&lt;&gt;Constants!$B$12,$AL429&lt;&gt;TRUE()),"",IF(NOT($AO429),TRUE(),IF($AQ429="","",$AQ429)))</f>
        <v/>
      </c>
      <c r="BO429" s="120" t="n">
        <f aca="false">IF(BN429="",FALSE(),IF(NOT($AO429),TRUE(),IF($AQ429,ISNUMBER(O429),ISNUMBER(N429))))</f>
        <v>0</v>
      </c>
      <c r="BP429" s="121" t="str">
        <f aca="false">IF(BO429,IF($AJ429,1,Constants!$B$22)*POWER(Constants!$B$23,MAX($AM429,0))*POWER(Constants!$B$24,MAX($AN429,0)),"")</f>
        <v/>
      </c>
      <c r="BQ429" s="117" t="str">
        <f aca="false">IF(OR($BK429&lt;&gt;Constants!$B$12,NOT($BO429)),"",IF(NOT($AO429),0,Constants!$B$19*IF($AQ429,1,MAX(0,MIN(1,(Constants!$B$20-N429)/Constants!$B$20)))))</f>
        <v/>
      </c>
      <c r="BR429" s="117" t="str">
        <f aca="false">IF(BQ429="","",BQ429*IF($AP429,1,Constants!$B$25)*BP429)</f>
        <v/>
      </c>
      <c r="BS429" s="117" t="str">
        <f aca="false">IF(OR($BK429&lt;&gt;Constants!$B$12,NOT($BO429)),"",IF(NOT($AO429),0,IF(NOT($AQ429),0,MAX(0,Constants!$B$21*(1-ABS(O429-$BM429)/$BM429)))))</f>
        <v/>
      </c>
      <c r="BT429" s="117" t="str">
        <f aca="false">IF(BS429="","",BS429*BP429)</f>
        <v/>
      </c>
      <c r="BU429" s="117" t="str">
        <f aca="false">IF(OR($BK429&lt;&gt;Constants!$B$12,NOT($BO429)),"",IF(OR(NOT($AO429),NOT($AP429)),0,MIN(Constants!$B$18,(Constants!$B$29*$AR429+Constants!$B$30*$AS429)*IF($AQ429,1,MAX(0,MIN(1,(Constants!$B$20-N429)/Constants!$B$20))))))</f>
        <v/>
      </c>
      <c r="BV429" s="117" t="str">
        <f aca="false">IF(BU429="","",BU429*BP429)</f>
        <v/>
      </c>
      <c r="BW429" s="122" t="str">
        <f aca="false">IF(OR($BK429&lt;&gt;Constants!$B$12,NOT($BO429)),"",BR429+BT429+BV429)</f>
        <v/>
      </c>
      <c r="BX429" s="119" t="str">
        <f aca="false">IF(OR($BK429&lt;&gt;Constants!$B$12,$AT429&lt;&gt;TRUE()),"",IF(NOT($AW429),TRUE(),IF($AY429="","",$AY429)))</f>
        <v/>
      </c>
      <c r="BY429" s="120" t="n">
        <f aca="false">IF(BX429="",FALSE(),IF(NOT($AW429),TRUE(),IF($AY429,ISNUMBER(X429),ISNUMBER(W429))))</f>
        <v>0</v>
      </c>
      <c r="BZ429" s="121" t="str">
        <f aca="false">IF(BY429,IF($AJ429,1,Constants!$B$22)*POWER(Constants!$B$23,MAX($AU429,0))*POWER(Constants!$B$24,MAX($AV429,0)),"")</f>
        <v/>
      </c>
      <c r="CA429" s="117" t="str">
        <f aca="false">IF(OR($BK429&lt;&gt;Constants!$B$12,NOT($BY429)),"",IF(NOT($AW429),0,Constants!$B$19*IF($AY429,1,MAX(0,MIN(1,(Constants!$B$20-W429)/Constants!$B$20)))))</f>
        <v/>
      </c>
      <c r="CB429" s="117" t="str">
        <f aca="false">IF(CA429="","",CA429*IF($AX429,1,Constants!$B$25)*BZ429)</f>
        <v/>
      </c>
      <c r="CC429" s="117" t="str">
        <f aca="false">IF(OR($BK429&lt;&gt;Constants!$B$12,NOT($BY429)),"",IF(NOT($AW429),0,IF(NOT($AY429),0,MAX(0,Constants!$B$21*(1-ABS(X429-$BM429)/$BM429)))))</f>
        <v/>
      </c>
      <c r="CD429" s="117" t="str">
        <f aca="false">IF(CC429="","",CC429*BZ429)</f>
        <v/>
      </c>
      <c r="CE429" s="117" t="str">
        <f aca="false">IF(OR($BK429&lt;&gt;Constants!$B$12,NOT($BY429)),"",IF(OR(NOT($AW429),NOT($AX429)),0,MIN(Constants!$B$18,(Constants!$B$29*$AZ429+Constants!$B$30*$BA429)*IF($AY429,1,MAX(0,MIN(1,(Constants!$B$20-W429)/Constants!$B$20))))))</f>
        <v/>
      </c>
      <c r="CF429" s="117" t="str">
        <f aca="false">IF(CE429="","",CE429*BZ429)</f>
        <v/>
      </c>
      <c r="CG429" s="122" t="str">
        <f aca="false">IF(OR($BK429&lt;&gt;Constants!$B$12,NOT($BY429)),"",CB429+CD429+CF429)</f>
        <v/>
      </c>
      <c r="CH429" s="119" t="n">
        <f aca="false">IF(OR(BN429="",BX429=""),TRUE(),BN429&lt;&gt;BX429)</f>
        <v>1</v>
      </c>
      <c r="CI429" s="117" t="str">
        <f aca="false">IF(OR($BK429&lt;&gt;Constants!$B$12,$BB429&lt;&gt;TRUE(),NOT($CH429)),"",IF(NOT($BE429),TRUE(),IF($BG429="","",$BG429)))</f>
        <v/>
      </c>
      <c r="CJ429" s="120" t="n">
        <f aca="false">IF(CI429="",FALSE(),IF(NOT($BE429),TRUE(),IF($BG429,ISNUMBER(AG429),ISNUMBER(AF429))))</f>
        <v>0</v>
      </c>
      <c r="CK429" s="121" t="str">
        <f aca="false">IF(CJ429,IF($AJ429,1,Constants!$B$22)*POWER(Constants!$B$23,MAX($BC429,0))*POWER(Constants!$B$24,MAX($BD429,0)),"")</f>
        <v/>
      </c>
      <c r="CL429" s="117" t="str">
        <f aca="false">IF(OR($BK429&lt;&gt;Constants!$B$12,NOT($CJ429)),"",IF(NOT($BE429),0,Constants!$B$19*IF($BG429,1,MAX(0,MIN(1,(Constants!$B$20-AF429)/Constants!$B$20)))))</f>
        <v/>
      </c>
      <c r="CM429" s="117" t="str">
        <f aca="false">IF(CL429="","",CL429*IF($BF429,1,Constants!$B$25)*CK429)</f>
        <v/>
      </c>
      <c r="CN429" s="117" t="str">
        <f aca="false">IF(OR($BK429&lt;&gt;Constants!$B$12,NOT($CJ429)),"",IF(NOT($BE429),0,IF(NOT($BG429),0,MAX(0,Constants!$B$21*(1-ABS(AG429-$BM429)/$BM429)))))</f>
        <v/>
      </c>
      <c r="CO429" s="117" t="str">
        <f aca="false">IF(CN429="","",CN429*CK429)</f>
        <v/>
      </c>
      <c r="CP429" s="117" t="str">
        <f aca="false">IF(OR($BK429&lt;&gt;Constants!$B$12,NOT($CJ429)),"",IF(OR(NOT($BE429),NOT($BF429)),0,MIN(Constants!$B$18,(Constants!$B$29*$BH429+Constants!$B$30*$BI429)*IF($BG429,1,MAX(0,MIN(1,(Constants!$B$20-AF429)/Constants!$B$20))))))</f>
        <v/>
      </c>
      <c r="CQ429" s="117" t="str">
        <f aca="false">IF(CP429="","",CP429*CK429)</f>
        <v/>
      </c>
      <c r="CR429" s="122" t="str">
        <f aca="false">IF(OR($BK429&lt;&gt;Constants!$B$12,NOT($CJ429)),"",CM429+CO429+CQ429)</f>
        <v/>
      </c>
      <c r="CS429" s="116" t="str">
        <f aca="false">IF(OR($BK429&lt;&gt;Constants!$B$12,ISBLANK($C429)),"",BW429)</f>
        <v/>
      </c>
      <c r="CT429" s="117" t="str">
        <f aca="false">IF(OR($BK429&lt;&gt;Constants!$B$12,ISBLANK($C429)),"",CG429)</f>
        <v/>
      </c>
      <c r="CU429" s="118" t="str">
        <f aca="false">IF(OR($BK429&lt;&gt;Constants!$B$12,ISBLANK($C429)),"",CR429)</f>
        <v/>
      </c>
      <c r="CV429" s="117" t="str">
        <f aca="false">IF(OR($BK429&lt;&gt;Constants!$B$12,ISBLANK($C429)),"",IF(COUNT(CS429:CU429)=0,0,MAX(CS429:CU429)))</f>
        <v/>
      </c>
      <c r="CW429" s="117" t="str">
        <f aca="false">IF($BK429&lt;&gt;Constants!$B$12,"",CV429)</f>
        <v/>
      </c>
      <c r="CX429" s="117" t="str">
        <f aca="false">IF(ISNUMBER(CW429), RANK(CW429,$CW$11:$CW$510), "")</f>
        <v/>
      </c>
      <c r="CY429" s="116" t="str">
        <f aca="false">IF(OR($BK429&lt;&gt;Constants!$B$12,ISBLANK($C429)),"",MAX(BT429,CD429,CO429))</f>
        <v/>
      </c>
      <c r="CZ429" s="117" t="str">
        <f aca="false">IF(ISNUMBER(CY429), RANK(CY429,CY$11:CY$510), "")</f>
        <v/>
      </c>
      <c r="DA429" s="117" t="str">
        <f aca="false">IF(OR($BK429&lt;&gt;Constants!$B$12,ISBLANK($C429)),"",MAX(AM429,AU429,IF($CH429,BC429,0)))</f>
        <v/>
      </c>
      <c r="DB429" s="117" t="str">
        <f aca="false">IF(ISNUMBER(DA429), RANK(DA429,DA$11:DA$510,1), "")</f>
        <v/>
      </c>
      <c r="DC429" s="117" t="str">
        <f aca="false">IF(OR($BK429&lt;&gt;Constants!$B$12,ISBLANK($C429)),"",MAX(BV429,CF429,CQ429))</f>
        <v/>
      </c>
      <c r="DD429" s="117" t="str">
        <f aca="false">IF(ISNUMBER(DC429),RANK(DC429,DC$11:DC$510),"")</f>
        <v/>
      </c>
      <c r="DE429" s="123" t="str">
        <f aca="false">IFERROR(IF(OR($BK429&lt;&gt;Constants!$B$12, ISBLANK($C429)),"",LARGE(CS429:CU429,2)), 0)</f>
        <v/>
      </c>
      <c r="DF429" s="118" t="str">
        <f aca="false">IF(ISNUMBER(DE429), RANK(DE429,DE$11:DE$510), "")</f>
        <v/>
      </c>
      <c r="DG429" s="117" t="str">
        <f aca="false">IF(ISBLANK($C429),"",IF(BK429=Constants!$B$12,RANK($CX429, $CX$11:$CX$510, 1)+
SUMPRODUCT(--($CX$11:$CX$510=$CX429),--($CZ429&gt;$CZ$11:$CZ$510))+
SUMPRODUCT(--($CX$11:$CX$510=$CX429),--($CZ429=$CZ$11:$CZ$510),--($DB429&gt;$DB$11:$DB$510))+
SUMPRODUCT(--($CX$11:$CX$510=$CX429),--($CZ429=$CZ$11:$CZ$510),--($DB429=$DB$11:$DB$510), --($DD429&gt;$DD$11:$DD$510))+
SUMPRODUCT(--($CX$11:$CX$510=$CX429),--($CZ429=$CZ$11:$CZ$510),--($DB429=$DB$11:$DB$510), --($DD429=$DD$11:$DD$510), --($DF429&gt;$DF$11:$DF$510))
,BK429)
)</f>
        <v/>
      </c>
      <c r="DH429" s="117" t="str">
        <f aca="false">IF(ISBLANK(C429),"",IF(BK429&lt;&gt;Constants!$B$12, BK429, CX429-DG429))</f>
        <v/>
      </c>
      <c r="DI429" s="118"/>
      <c r="DJ429" s="124"/>
      <c r="DK429" s="125" t="str">
        <f aca="false">IF(ISBLANK($C429),"",IF($BK429=Constants!$B$13,$BM429,""))</f>
        <v/>
      </c>
      <c r="DL429" s="124" t="str">
        <f aca="false">IF(ISBLANK($C429),"",IF($BK429&lt;&gt;Constants!$B$12,"",IF(COUNT($CS429:$CU429)=0,"",MATCH($CV429,$CS429:$CU429,0))))</f>
        <v/>
      </c>
      <c r="DM429" s="126" t="str">
        <f aca="false">IF(ISNUMBER($DL429),CHOOSE($DL429,$BR429,$CB429,$CM429),"")</f>
        <v/>
      </c>
      <c r="DN429" s="126" t="str">
        <f aca="false">IF(ISNUMBER($DL429),CHOOSE($DL429,$BT429,$CD429,$CO429),"")</f>
        <v/>
      </c>
      <c r="DO429" s="126" t="str">
        <f aca="false">IF(ISNUMBER($DL429),CHOOSE($DL429,$BV429,$CF429,$CQ429),"")</f>
        <v/>
      </c>
      <c r="DP429" s="127" t="str">
        <f aca="false">IF(ISBLANK(C429),"",IF(BK429&lt;&gt;Constants!$B$12, BK429 ,CW429))</f>
        <v/>
      </c>
      <c r="DQ429" s="128" t="str">
        <f aca="false">IF(ISBLANK($C429),"",IF($BK429&lt;&gt;Constants!$B$12,$BK429,$BL429))</f>
        <v/>
      </c>
      <c r="DR429" s="128" t="str">
        <f aca="false">IF(ISBLANK(C429),"",DH429)</f>
        <v/>
      </c>
      <c r="DS429" s="128" t="str">
        <f aca="false">IF(ISBLANK(C429),"",DG429)</f>
        <v/>
      </c>
      <c r="DT429" s="129" t="str">
        <f aca="false">IF(ISBLANK(C429),
  "",
IF(DS429=Constants!$B$9,COUNTA($C$11:$C510)+2,IF(DS429=Constants!$B$10,COUNTA($C$11:$C510)+1,IF(DS429=Constants!$B$11,COUNTA($C$11:$C510),DS429))))</f>
        <v/>
      </c>
      <c r="DU429" s="3"/>
      <c r="DV429" s="130" t="n">
        <f aca="false">IF(OR(ISNUMBER(DS429),DS429="DQ",DS429="P",DS429="NS"),
    1,
    0
)</f>
        <v>0</v>
      </c>
      <c r="DW429" s="130" t="n">
        <v>419</v>
      </c>
      <c r="DX429" s="130" t="str">
        <f aca="false">IF(ISBLANK($C429),"",IF(ISNUMBER(DT429),DT429+ROW($B429)/1000,""))</f>
        <v/>
      </c>
      <c r="DY429" s="130" t="str">
        <f aca="false">IF(ISNUMBER(DX429), RANK(DX429,DX$11:DX$510,1), "")</f>
        <v/>
      </c>
      <c r="DZ429" s="130" t="str">
        <f aca="false">IF(ISBLANK($C429),
    "",
    $B429
)</f>
        <v/>
      </c>
      <c r="EA429" s="130" t="str">
        <f aca="false">IF(ISBLANK($C429),
    "",
    $C429
)</f>
        <v/>
      </c>
      <c r="EB429" s="130" t="str">
        <f aca="false">IF(ISBLANK($C429),
    "",
    $D429
)</f>
        <v/>
      </c>
      <c r="EC429" s="130" t="str">
        <f aca="false">IF(ISBLANK($C429),"",$DQ429)</f>
        <v/>
      </c>
      <c r="ED429" s="131" t="str">
        <f aca="false">DP429</f>
        <v/>
      </c>
      <c r="EE429" s="130" t="str">
        <f aca="false">IF(ISBLANK($C429),
    "",
    DS429
)</f>
        <v/>
      </c>
      <c r="EF429" s="132" t="str">
        <f aca="false">IF(DW429&gt;DV$10,
    "",
    VLOOKUP(DW429,DY$11:EE927,7,FALSE())
)</f>
        <v/>
      </c>
      <c r="EG429" s="133" t="str">
        <f aca="false">IF(DW429&gt;DV$10,
    "",
    VLOOKUP(DW429,DY$11:EE927,2,FALSE())
)</f>
        <v/>
      </c>
      <c r="EH429" s="133" t="str">
        <f aca="false">IF(DW429&gt;DV$10,
    "",
    VLOOKUP(DW429,DY$11:EE927,3,FALSE())
)</f>
        <v/>
      </c>
      <c r="EI429" s="133" t="str">
        <f aca="false">IF(DW429&gt;DV$10,
    "",
    VLOOKUP(DW429,DY$11:EE927,4,FALSE())
)</f>
        <v/>
      </c>
      <c r="EJ429" s="134" t="str">
        <f aca="false">IF(DW429&gt;DV$10,
    "",
    VLOOKUP(DW429,DY$11:EE927,6,FALSE())
)</f>
        <v/>
      </c>
      <c r="EK429" s="59"/>
    </row>
    <row r="430" customFormat="false" ht="15.75" hidden="false" customHeight="false" outlineLevel="0" collapsed="false">
      <c r="A430" s="3"/>
      <c r="B430" s="153"/>
      <c r="C430" s="154"/>
      <c r="D430" s="135"/>
      <c r="E430" s="158"/>
      <c r="F430" s="137"/>
      <c r="G430" s="137"/>
      <c r="H430" s="138"/>
      <c r="I430" s="139"/>
      <c r="J430" s="140"/>
      <c r="K430" s="140"/>
      <c r="L430" s="140"/>
      <c r="M430" s="140"/>
      <c r="N430" s="141"/>
      <c r="O430" s="142"/>
      <c r="P430" s="137"/>
      <c r="Q430" s="138"/>
      <c r="R430" s="139"/>
      <c r="S430" s="140"/>
      <c r="T430" s="140"/>
      <c r="U430" s="140"/>
      <c r="V430" s="140"/>
      <c r="W430" s="141"/>
      <c r="X430" s="142"/>
      <c r="Y430" s="137"/>
      <c r="Z430" s="138"/>
      <c r="AA430" s="139"/>
      <c r="AB430" s="140"/>
      <c r="AC430" s="140"/>
      <c r="AD430" s="140"/>
      <c r="AE430" s="140"/>
      <c r="AF430" s="141"/>
      <c r="AG430" s="143"/>
      <c r="AH430" s="139"/>
      <c r="AI430" s="116"/>
      <c r="AJ430" s="116" t="str">
        <f aca="false">IF(ISBLANK($C430),
  "",
IF(E430=Constants!$B$7,
  TRUE(),
IF(E430=Constants!$B$8,
  FALSE(),
  TRUE()
)))</f>
        <v/>
      </c>
      <c r="AK430" s="117" t="str">
        <f aca="false">IF(ISBLANK($C430),"",IF(F430=Constants!$B$8,FALSE(),TRUE()))</f>
        <v/>
      </c>
      <c r="AL430" s="117" t="str">
        <f aca="false">IF(ISBLANK($C430),"",COUNTA($G430:$O430)&gt;0)</f>
        <v/>
      </c>
      <c r="AM430" s="117" t="str">
        <f aca="false">IF(OR(ISBLANK($C430),$AL430&lt;&gt;TRUE()),"",IF(ISBLANK(G430),Constants!$B$27,MAX(0,G430)))</f>
        <v/>
      </c>
      <c r="AN430" s="117" t="str">
        <f aca="false">IF(OR(ISBLANK($C430),$AL430&lt;&gt;TRUE()),"",IF(ISBLANK(H430),Constants!$B$28,MAX(0,H430)))</f>
        <v/>
      </c>
      <c r="AO430" s="117" t="str">
        <f aca="false">IF(OR(ISBLANK($C430),$AL430&lt;&gt;TRUE()),"",IF(J430=Constants!$B$7,TRUE(),IF(J430=Constants!$B$8,FALSE(),TRUE())))</f>
        <v/>
      </c>
      <c r="AP430" s="117" t="str">
        <f aca="false">IF(OR(ISBLANK($C430),$AL430&lt;&gt;TRUE()),"",IF(I430=Constants!$B$7,TRUE(),IF(I430=Constants!$B$8,FALSE(),TRUE())))</f>
        <v/>
      </c>
      <c r="AQ430" s="117" t="str">
        <f aca="false">IF(OR(ISBLANK($C430),$AL430&lt;&gt;TRUE()),"",IF(K430=Constants!$B$33,TRUE(),IF(K430=Constants!$B$34,FALSE(),IF(AND(ISNUMBER(O430),OR(ISBLANK(N430),N430=0)),TRUE(),IF(AND(ISBLANK(O430),ISNUMBER(N430),N430&lt;&gt;0),FALSE(),"")))))</f>
        <v/>
      </c>
      <c r="AR430" s="117" t="str">
        <f aca="false">IF(OR(ISBLANK($C430),$AL430&lt;&gt;TRUE()),"",IF(ISBLANK(L430),Constants!$B$35,MAX(0,MIN(Constants!$B$31,L430))))</f>
        <v/>
      </c>
      <c r="AS430" s="117" t="str">
        <f aca="false">IF(OR(ISBLANK($C430),$AL430&lt;&gt;TRUE()),"",IF(ISBLANK(M430),Constants!$B$35,MAX(0,MIN(Constants!$B$32,M430))))</f>
        <v/>
      </c>
      <c r="AT430" s="117" t="str">
        <f aca="false">IF(ISBLANK($C430),"",COUNTA($P430:$X430)&gt;0)</f>
        <v/>
      </c>
      <c r="AU430" s="117" t="str">
        <f aca="false">IF(OR(ISBLANK($C430),$AT430&lt;&gt;TRUE()),"",IF(ISBLANK(P430),Constants!$B$27,MAX(0,P430)))</f>
        <v/>
      </c>
      <c r="AV430" s="117" t="str">
        <f aca="false">IF(OR(ISBLANK($C430),$AT430&lt;&gt;TRUE()),"",IF(ISBLANK(Q430),Constants!$B$28,MAX(0,Q430)))</f>
        <v/>
      </c>
      <c r="AW430" s="117" t="str">
        <f aca="false">IF(OR(ISBLANK($C430),$AT430&lt;&gt;TRUE()),"",IF(S430=Constants!$B$7,TRUE(),IF(S430=Constants!$B$8,FALSE(),TRUE())))</f>
        <v/>
      </c>
      <c r="AX430" s="117" t="str">
        <f aca="false">IF(OR(ISBLANK($C430),$AT430&lt;&gt;TRUE()),"",IF(R430=Constants!$B$7,TRUE(),IF(R430=Constants!$B$8,FALSE(),TRUE())))</f>
        <v/>
      </c>
      <c r="AY430" s="117" t="str">
        <f aca="false">IF(OR(ISBLANK($C430),$AT430&lt;&gt;TRUE()),"",IF(T430=Constants!$B$33,TRUE(),IF(T430=Constants!$B$34,FALSE(),IF(AND(ISNUMBER(X430),OR(ISBLANK(W430),W430=0)),TRUE(),IF(AND(ISBLANK(X430),ISNUMBER(W430),W430&lt;&gt;0),FALSE(),"")))))</f>
        <v/>
      </c>
      <c r="AZ430" s="117" t="str">
        <f aca="false">IF(OR(ISBLANK($C430),$AT430&lt;&gt;TRUE()),"",IF(ISBLANK(U430),Constants!$B$35,MAX(0,MIN(Constants!$B$31,U430))))</f>
        <v/>
      </c>
      <c r="BA430" s="117" t="str">
        <f aca="false">IF(OR(ISBLANK($C430),$AT430&lt;&gt;TRUE()),"",IF(ISBLANK(V430),Constants!$B$35,MAX(0,MIN(Constants!$B$32,V430))))</f>
        <v/>
      </c>
      <c r="BB430" s="117" t="str">
        <f aca="false">IF(ISBLANK($C430),"",COUNTA($Y430:$AG430)&gt;0)</f>
        <v/>
      </c>
      <c r="BC430" s="117" t="str">
        <f aca="false">IF(OR(ISBLANK($C430),$BB430&lt;&gt;TRUE()),"",IF(ISBLANK(Y430),Constants!$B$27,MAX(0,Y430)))</f>
        <v/>
      </c>
      <c r="BD430" s="117" t="str">
        <f aca="false">IF(OR(ISBLANK($C430),$BB430&lt;&gt;TRUE()),"",IF(ISBLANK(Z430),Constants!$B$28,MAX(0,Z430)))</f>
        <v/>
      </c>
      <c r="BE430" s="117" t="str">
        <f aca="false">IF(OR(ISBLANK($C430),$BB430&lt;&gt;TRUE()),"",IF(AB430=Constants!$B$7,TRUE(),IF(AB430=Constants!$B$8,FALSE(),TRUE())))</f>
        <v/>
      </c>
      <c r="BF430" s="117" t="str">
        <f aca="false">IF(OR(ISBLANK($C430),$BB430&lt;&gt;TRUE()),"",IF(AA430=Constants!$B$7,TRUE(),IF(AA430=Constants!$B$8,FALSE(),TRUE())))</f>
        <v/>
      </c>
      <c r="BG430" s="117" t="str">
        <f aca="false">IF(OR(ISBLANK($C430),$BB430&lt;&gt;TRUE()),"",IF(AC430=Constants!$B$33,TRUE(),IF(AC430=Constants!$B$34,FALSE(),IF(AND(ISNUMBER(AG430),OR(ISBLANK(AF430),AF430=0)),TRUE(),IF(AND(ISBLANK(AG430),ISNUMBER(AF430),AF430&lt;&gt;0),FALSE(),"")))))</f>
        <v/>
      </c>
      <c r="BH430" s="117" t="str">
        <f aca="false">IF(OR(ISBLANK($C430),$BB430&lt;&gt;TRUE()),"",IF(ISBLANK(AD430),Constants!$B$35,MAX(0,MIN(Constants!$B$31,AD430))))</f>
        <v/>
      </c>
      <c r="BI430" s="117" t="str">
        <f aca="false">IF(OR(ISBLANK($C430),$BB430&lt;&gt;TRUE()),"",IF(ISBLANK(AE430),Constants!$B$35,MAX(0,MIN(Constants!$B$32,AE430))))</f>
        <v/>
      </c>
      <c r="BJ430" s="118" t="str">
        <f aca="false">IF(ISBLANK($C430),
  "",
IF(AH430=Constants!$B$7,
  TRUE(),
IF(AH430=Constants!$B$8,
  FALSE(),
  FALSE()
)))</f>
        <v/>
      </c>
      <c r="BK430" s="117" t="str">
        <f aca="false">IF(ISBLANK($C430),"",IF($BJ430,Constants!$B$9,IF(COUNTA($E430:$AH430)=0,Constants!$B$10,IF(NOT($AK430),Constants!$B$11,IF(AND(NOT(ISNUMBER($BM430)),COUNTA($O430,$X430,$AG430)&gt;0),Constants!$B$13,Constants!$B$12)))))</f>
        <v/>
      </c>
      <c r="BL430" s="117" t="str">
        <f aca="false">IF(ISBLANK($C430),"",IF($BK430&lt;&gt;Constants!$B$12,$BK430,Constants!$B$4))</f>
        <v/>
      </c>
      <c r="BM430" s="116" t="str">
        <f aca="false">IF(OR(ISBLANK($D$8), NOT(ISNUMBER($D$8))), Constants!$B$17,$D$8)</f>
        <v>ERROR: Set Target Time in cell D8</v>
      </c>
      <c r="BN430" s="119" t="str">
        <f aca="false">IF(OR($BK430&lt;&gt;Constants!$B$12,$AL430&lt;&gt;TRUE()),"",IF(NOT($AO430),TRUE(),IF($AQ430="","",$AQ430)))</f>
        <v/>
      </c>
      <c r="BO430" s="120" t="n">
        <f aca="false">IF(BN430="",FALSE(),IF(NOT($AO430),TRUE(),IF($AQ430,ISNUMBER(O430),ISNUMBER(N430))))</f>
        <v>0</v>
      </c>
      <c r="BP430" s="121" t="str">
        <f aca="false">IF(BO430,IF($AJ430,1,Constants!$B$22)*POWER(Constants!$B$23,MAX($AM430,0))*POWER(Constants!$B$24,MAX($AN430,0)),"")</f>
        <v/>
      </c>
      <c r="BQ430" s="117" t="str">
        <f aca="false">IF(OR($BK430&lt;&gt;Constants!$B$12,NOT($BO430)),"",IF(NOT($AO430),0,Constants!$B$19*IF($AQ430,1,MAX(0,MIN(1,(Constants!$B$20-N430)/Constants!$B$20)))))</f>
        <v/>
      </c>
      <c r="BR430" s="117" t="str">
        <f aca="false">IF(BQ430="","",BQ430*IF($AP430,1,Constants!$B$25)*BP430)</f>
        <v/>
      </c>
      <c r="BS430" s="117" t="str">
        <f aca="false">IF(OR($BK430&lt;&gt;Constants!$B$12,NOT($BO430)),"",IF(NOT($AO430),0,IF(NOT($AQ430),0,MAX(0,Constants!$B$21*(1-ABS(O430-$BM430)/$BM430)))))</f>
        <v/>
      </c>
      <c r="BT430" s="117" t="str">
        <f aca="false">IF(BS430="","",BS430*BP430)</f>
        <v/>
      </c>
      <c r="BU430" s="117" t="str">
        <f aca="false">IF(OR($BK430&lt;&gt;Constants!$B$12,NOT($BO430)),"",IF(OR(NOT($AO430),NOT($AP430)),0,MIN(Constants!$B$18,(Constants!$B$29*$AR430+Constants!$B$30*$AS430)*IF($AQ430,1,MAX(0,MIN(1,(Constants!$B$20-N430)/Constants!$B$20))))))</f>
        <v/>
      </c>
      <c r="BV430" s="117" t="str">
        <f aca="false">IF(BU430="","",BU430*BP430)</f>
        <v/>
      </c>
      <c r="BW430" s="122" t="str">
        <f aca="false">IF(OR($BK430&lt;&gt;Constants!$B$12,NOT($BO430)),"",BR430+BT430+BV430)</f>
        <v/>
      </c>
      <c r="BX430" s="119" t="str">
        <f aca="false">IF(OR($BK430&lt;&gt;Constants!$B$12,$AT430&lt;&gt;TRUE()),"",IF(NOT($AW430),TRUE(),IF($AY430="","",$AY430)))</f>
        <v/>
      </c>
      <c r="BY430" s="120" t="n">
        <f aca="false">IF(BX430="",FALSE(),IF(NOT($AW430),TRUE(),IF($AY430,ISNUMBER(X430),ISNUMBER(W430))))</f>
        <v>0</v>
      </c>
      <c r="BZ430" s="121" t="str">
        <f aca="false">IF(BY430,IF($AJ430,1,Constants!$B$22)*POWER(Constants!$B$23,MAX($AU430,0))*POWER(Constants!$B$24,MAX($AV430,0)),"")</f>
        <v/>
      </c>
      <c r="CA430" s="117" t="str">
        <f aca="false">IF(OR($BK430&lt;&gt;Constants!$B$12,NOT($BY430)),"",IF(NOT($AW430),0,Constants!$B$19*IF($AY430,1,MAX(0,MIN(1,(Constants!$B$20-W430)/Constants!$B$20)))))</f>
        <v/>
      </c>
      <c r="CB430" s="117" t="str">
        <f aca="false">IF(CA430="","",CA430*IF($AX430,1,Constants!$B$25)*BZ430)</f>
        <v/>
      </c>
      <c r="CC430" s="117" t="str">
        <f aca="false">IF(OR($BK430&lt;&gt;Constants!$B$12,NOT($BY430)),"",IF(NOT($AW430),0,IF(NOT($AY430),0,MAX(0,Constants!$B$21*(1-ABS(X430-$BM430)/$BM430)))))</f>
        <v/>
      </c>
      <c r="CD430" s="117" t="str">
        <f aca="false">IF(CC430="","",CC430*BZ430)</f>
        <v/>
      </c>
      <c r="CE430" s="117" t="str">
        <f aca="false">IF(OR($BK430&lt;&gt;Constants!$B$12,NOT($BY430)),"",IF(OR(NOT($AW430),NOT($AX430)),0,MIN(Constants!$B$18,(Constants!$B$29*$AZ430+Constants!$B$30*$BA430)*IF($AY430,1,MAX(0,MIN(1,(Constants!$B$20-W430)/Constants!$B$20))))))</f>
        <v/>
      </c>
      <c r="CF430" s="117" t="str">
        <f aca="false">IF(CE430="","",CE430*BZ430)</f>
        <v/>
      </c>
      <c r="CG430" s="122" t="str">
        <f aca="false">IF(OR($BK430&lt;&gt;Constants!$B$12,NOT($BY430)),"",CB430+CD430+CF430)</f>
        <v/>
      </c>
      <c r="CH430" s="119" t="n">
        <f aca="false">IF(OR(BN430="",BX430=""),TRUE(),BN430&lt;&gt;BX430)</f>
        <v>1</v>
      </c>
      <c r="CI430" s="117" t="str">
        <f aca="false">IF(OR($BK430&lt;&gt;Constants!$B$12,$BB430&lt;&gt;TRUE(),NOT($CH430)),"",IF(NOT($BE430),TRUE(),IF($BG430="","",$BG430)))</f>
        <v/>
      </c>
      <c r="CJ430" s="120" t="n">
        <f aca="false">IF(CI430="",FALSE(),IF(NOT($BE430),TRUE(),IF($BG430,ISNUMBER(AG430),ISNUMBER(AF430))))</f>
        <v>0</v>
      </c>
      <c r="CK430" s="121" t="str">
        <f aca="false">IF(CJ430,IF($AJ430,1,Constants!$B$22)*POWER(Constants!$B$23,MAX($BC430,0))*POWER(Constants!$B$24,MAX($BD430,0)),"")</f>
        <v/>
      </c>
      <c r="CL430" s="117" t="str">
        <f aca="false">IF(OR($BK430&lt;&gt;Constants!$B$12,NOT($CJ430)),"",IF(NOT($BE430),0,Constants!$B$19*IF($BG430,1,MAX(0,MIN(1,(Constants!$B$20-AF430)/Constants!$B$20)))))</f>
        <v/>
      </c>
      <c r="CM430" s="117" t="str">
        <f aca="false">IF(CL430="","",CL430*IF($BF430,1,Constants!$B$25)*CK430)</f>
        <v/>
      </c>
      <c r="CN430" s="117" t="str">
        <f aca="false">IF(OR($BK430&lt;&gt;Constants!$B$12,NOT($CJ430)),"",IF(NOT($BE430),0,IF(NOT($BG430),0,MAX(0,Constants!$B$21*(1-ABS(AG430-$BM430)/$BM430)))))</f>
        <v/>
      </c>
      <c r="CO430" s="117" t="str">
        <f aca="false">IF(CN430="","",CN430*CK430)</f>
        <v/>
      </c>
      <c r="CP430" s="117" t="str">
        <f aca="false">IF(OR($BK430&lt;&gt;Constants!$B$12,NOT($CJ430)),"",IF(OR(NOT($BE430),NOT($BF430)),0,MIN(Constants!$B$18,(Constants!$B$29*$BH430+Constants!$B$30*$BI430)*IF($BG430,1,MAX(0,MIN(1,(Constants!$B$20-AF430)/Constants!$B$20))))))</f>
        <v/>
      </c>
      <c r="CQ430" s="117" t="str">
        <f aca="false">IF(CP430="","",CP430*CK430)</f>
        <v/>
      </c>
      <c r="CR430" s="122" t="str">
        <f aca="false">IF(OR($BK430&lt;&gt;Constants!$B$12,NOT($CJ430)),"",CM430+CO430+CQ430)</f>
        <v/>
      </c>
      <c r="CS430" s="116" t="str">
        <f aca="false">IF(OR($BK430&lt;&gt;Constants!$B$12,ISBLANK($C430)),"",BW430)</f>
        <v/>
      </c>
      <c r="CT430" s="117" t="str">
        <f aca="false">IF(OR($BK430&lt;&gt;Constants!$B$12,ISBLANK($C430)),"",CG430)</f>
        <v/>
      </c>
      <c r="CU430" s="118" t="str">
        <f aca="false">IF(OR($BK430&lt;&gt;Constants!$B$12,ISBLANK($C430)),"",CR430)</f>
        <v/>
      </c>
      <c r="CV430" s="117" t="str">
        <f aca="false">IF(OR($BK430&lt;&gt;Constants!$B$12,ISBLANK($C430)),"",IF(COUNT(CS430:CU430)=0,0,MAX(CS430:CU430)))</f>
        <v/>
      </c>
      <c r="CW430" s="117" t="str">
        <f aca="false">IF($BK430&lt;&gt;Constants!$B$12,"",CV430)</f>
        <v/>
      </c>
      <c r="CX430" s="117" t="str">
        <f aca="false">IF(ISNUMBER(CW430), RANK(CW430,$CW$11:$CW$510), "")</f>
        <v/>
      </c>
      <c r="CY430" s="116" t="str">
        <f aca="false">IF(OR($BK430&lt;&gt;Constants!$B$12,ISBLANK($C430)),"",MAX(BT430,CD430,CO430))</f>
        <v/>
      </c>
      <c r="CZ430" s="117" t="str">
        <f aca="false">IF(ISNUMBER(CY430), RANK(CY430,CY$11:CY$510), "")</f>
        <v/>
      </c>
      <c r="DA430" s="117" t="str">
        <f aca="false">IF(OR($BK430&lt;&gt;Constants!$B$12,ISBLANK($C430)),"",MAX(AM430,AU430,IF($CH430,BC430,0)))</f>
        <v/>
      </c>
      <c r="DB430" s="117" t="str">
        <f aca="false">IF(ISNUMBER(DA430), RANK(DA430,DA$11:DA$510,1), "")</f>
        <v/>
      </c>
      <c r="DC430" s="117" t="str">
        <f aca="false">IF(OR($BK430&lt;&gt;Constants!$B$12,ISBLANK($C430)),"",MAX(BV430,CF430,CQ430))</f>
        <v/>
      </c>
      <c r="DD430" s="117" t="str">
        <f aca="false">IF(ISNUMBER(DC430),RANK(DC430,DC$11:DC$510),"")</f>
        <v/>
      </c>
      <c r="DE430" s="123" t="str">
        <f aca="false">IFERROR(IF(OR($BK430&lt;&gt;Constants!$B$12, ISBLANK($C430)),"",LARGE(CS430:CU430,2)), 0)</f>
        <v/>
      </c>
      <c r="DF430" s="118" t="str">
        <f aca="false">IF(ISNUMBER(DE430), RANK(DE430,DE$11:DE$510), "")</f>
        <v/>
      </c>
      <c r="DG430" s="117" t="str">
        <f aca="false">IF(ISBLANK($C430),"",IF(BK430=Constants!$B$12,RANK($CX430, $CX$11:$CX$510, 1)+
SUMPRODUCT(--($CX$11:$CX$510=$CX430),--($CZ430&gt;$CZ$11:$CZ$510))+
SUMPRODUCT(--($CX$11:$CX$510=$CX430),--($CZ430=$CZ$11:$CZ$510),--($DB430&gt;$DB$11:$DB$510))+
SUMPRODUCT(--($CX$11:$CX$510=$CX430),--($CZ430=$CZ$11:$CZ$510),--($DB430=$DB$11:$DB$510), --($DD430&gt;$DD$11:$DD$510))+
SUMPRODUCT(--($CX$11:$CX$510=$CX430),--($CZ430=$CZ$11:$CZ$510),--($DB430=$DB$11:$DB$510), --($DD430=$DD$11:$DD$510), --($DF430&gt;$DF$11:$DF$510))
,BK430)
)</f>
        <v/>
      </c>
      <c r="DH430" s="117" t="str">
        <f aca="false">IF(ISBLANK(C430),"",IF(BK430&lt;&gt;Constants!$B$12, BK430, CX430-DG430))</f>
        <v/>
      </c>
      <c r="DI430" s="118"/>
      <c r="DJ430" s="124"/>
      <c r="DK430" s="125" t="str">
        <f aca="false">IF(ISBLANK($C430),"",IF($BK430=Constants!$B$13,$BM430,""))</f>
        <v/>
      </c>
      <c r="DL430" s="124" t="str">
        <f aca="false">IF(ISBLANK($C430),"",IF($BK430&lt;&gt;Constants!$B$12,"",IF(COUNT($CS430:$CU430)=0,"",MATCH($CV430,$CS430:$CU430,0))))</f>
        <v/>
      </c>
      <c r="DM430" s="126" t="str">
        <f aca="false">IF(ISNUMBER($DL430),CHOOSE($DL430,$BR430,$CB430,$CM430),"")</f>
        <v/>
      </c>
      <c r="DN430" s="126" t="str">
        <f aca="false">IF(ISNUMBER($DL430),CHOOSE($DL430,$BT430,$CD430,$CO430),"")</f>
        <v/>
      </c>
      <c r="DO430" s="126" t="str">
        <f aca="false">IF(ISNUMBER($DL430),CHOOSE($DL430,$BV430,$CF430,$CQ430),"")</f>
        <v/>
      </c>
      <c r="DP430" s="127" t="str">
        <f aca="false">IF(ISBLANK(C430),"",IF(BK430&lt;&gt;Constants!$B$12, BK430 ,CW430))</f>
        <v/>
      </c>
      <c r="DQ430" s="128" t="str">
        <f aca="false">IF(ISBLANK($C430),"",IF($BK430&lt;&gt;Constants!$B$12,$BK430,$BL430))</f>
        <v/>
      </c>
      <c r="DR430" s="128" t="str">
        <f aca="false">IF(ISBLANK(C430),"",DH430)</f>
        <v/>
      </c>
      <c r="DS430" s="128" t="str">
        <f aca="false">IF(ISBLANK(C430),"",DG430)</f>
        <v/>
      </c>
      <c r="DT430" s="129" t="str">
        <f aca="false">IF(ISBLANK(C430),
  "",
IF(DS430=Constants!$B$9,COUNTA($C$11:$C510)+2,IF(DS430=Constants!$B$10,COUNTA($C$11:$C510)+1,IF(DS430=Constants!$B$11,COUNTA($C$11:$C510),DS430))))</f>
        <v/>
      </c>
      <c r="DU430" s="3"/>
      <c r="DV430" s="130" t="n">
        <f aca="false">IF(OR(ISNUMBER(DS430),DS430="DQ",DS430="P",DS430="NS"),
    1,
    0
)</f>
        <v>0</v>
      </c>
      <c r="DW430" s="130" t="n">
        <v>420</v>
      </c>
      <c r="DX430" s="130" t="str">
        <f aca="false">IF(ISBLANK($C430),"",IF(ISNUMBER(DT430),DT430+ROW($B430)/1000,""))</f>
        <v/>
      </c>
      <c r="DY430" s="130" t="str">
        <f aca="false">IF(ISNUMBER(DX430), RANK(DX430,DX$11:DX$510,1), "")</f>
        <v/>
      </c>
      <c r="DZ430" s="130" t="str">
        <f aca="false">IF(ISBLANK($C430),
    "",
    $B430
)</f>
        <v/>
      </c>
      <c r="EA430" s="130" t="str">
        <f aca="false">IF(ISBLANK($C430),
    "",
    $C430
)</f>
        <v/>
      </c>
      <c r="EB430" s="130" t="str">
        <f aca="false">IF(ISBLANK($C430),
    "",
    $D430
)</f>
        <v/>
      </c>
      <c r="EC430" s="130" t="str">
        <f aca="false">IF(ISBLANK($C430),"",$DQ430)</f>
        <v/>
      </c>
      <c r="ED430" s="131" t="str">
        <f aca="false">DP430</f>
        <v/>
      </c>
      <c r="EE430" s="130" t="str">
        <f aca="false">IF(ISBLANK($C430),
    "",
    DS430
)</f>
        <v/>
      </c>
      <c r="EF430" s="132" t="str">
        <f aca="false">IF(DW430&gt;DV$10,
    "",
    VLOOKUP(DW430,DY$11:EE928,7,FALSE())
)</f>
        <v/>
      </c>
      <c r="EG430" s="133" t="str">
        <f aca="false">IF(DW430&gt;DV$10,
    "",
    VLOOKUP(DW430,DY$11:EE928,2,FALSE())
)</f>
        <v/>
      </c>
      <c r="EH430" s="133" t="str">
        <f aca="false">IF(DW430&gt;DV$10,
    "",
    VLOOKUP(DW430,DY$11:EE928,3,FALSE())
)</f>
        <v/>
      </c>
      <c r="EI430" s="133" t="str">
        <f aca="false">IF(DW430&gt;DV$10,
    "",
    VLOOKUP(DW430,DY$11:EE928,4,FALSE())
)</f>
        <v/>
      </c>
      <c r="EJ430" s="134" t="str">
        <f aca="false">IF(DW430&gt;DV$10,
    "",
    VLOOKUP(DW430,DY$11:EE928,6,FALSE())
)</f>
        <v/>
      </c>
      <c r="EK430" s="59"/>
    </row>
    <row r="431" customFormat="false" ht="15.75" hidden="false" customHeight="false" outlineLevel="0" collapsed="false">
      <c r="A431" s="3"/>
      <c r="B431" s="155"/>
      <c r="C431" s="156"/>
      <c r="D431" s="96"/>
      <c r="E431" s="157"/>
      <c r="F431" s="148"/>
      <c r="G431" s="148"/>
      <c r="H431" s="149"/>
      <c r="I431" s="150"/>
      <c r="J431" s="151"/>
      <c r="K431" s="151"/>
      <c r="L431" s="151"/>
      <c r="M431" s="151"/>
      <c r="N431" s="152"/>
      <c r="O431" s="103"/>
      <c r="P431" s="148"/>
      <c r="Q431" s="149"/>
      <c r="R431" s="150"/>
      <c r="S431" s="151"/>
      <c r="T431" s="151"/>
      <c r="U431" s="151"/>
      <c r="V431" s="151"/>
      <c r="W431" s="152"/>
      <c r="X431" s="103"/>
      <c r="Y431" s="148"/>
      <c r="Z431" s="149"/>
      <c r="AA431" s="150"/>
      <c r="AB431" s="151"/>
      <c r="AC431" s="151"/>
      <c r="AD431" s="151"/>
      <c r="AE431" s="151"/>
      <c r="AF431" s="152"/>
      <c r="AG431" s="104"/>
      <c r="AH431" s="150"/>
      <c r="AI431" s="73"/>
      <c r="AJ431" s="73" t="str">
        <f aca="false">IF(ISBLANK($C431),
  "",
IF(E431=Constants!$B$7,
  TRUE(),
IF(E431=Constants!$B$8,
  FALSE(),
  TRUE()
)))</f>
        <v/>
      </c>
      <c r="AK431" s="74" t="str">
        <f aca="false">IF(ISBLANK($C431),"",IF(F431=Constants!$B$8,FALSE(),TRUE()))</f>
        <v/>
      </c>
      <c r="AL431" s="74" t="str">
        <f aca="false">IF(ISBLANK($C431),"",COUNTA($G431:$O431)&gt;0)</f>
        <v/>
      </c>
      <c r="AM431" s="74" t="str">
        <f aca="false">IF(OR(ISBLANK($C431),$AL431&lt;&gt;TRUE()),"",IF(ISBLANK(G431),Constants!$B$27,MAX(0,G431)))</f>
        <v/>
      </c>
      <c r="AN431" s="74" t="str">
        <f aca="false">IF(OR(ISBLANK($C431),$AL431&lt;&gt;TRUE()),"",IF(ISBLANK(H431),Constants!$B$28,MAX(0,H431)))</f>
        <v/>
      </c>
      <c r="AO431" s="74" t="str">
        <f aca="false">IF(OR(ISBLANK($C431),$AL431&lt;&gt;TRUE()),"",IF(J431=Constants!$B$7,TRUE(),IF(J431=Constants!$B$8,FALSE(),TRUE())))</f>
        <v/>
      </c>
      <c r="AP431" s="74" t="str">
        <f aca="false">IF(OR(ISBLANK($C431),$AL431&lt;&gt;TRUE()),"",IF(I431=Constants!$B$7,TRUE(),IF(I431=Constants!$B$8,FALSE(),TRUE())))</f>
        <v/>
      </c>
      <c r="AQ431" s="74" t="str">
        <f aca="false">IF(OR(ISBLANK($C431),$AL431&lt;&gt;TRUE()),"",IF(K431=Constants!$B$33,TRUE(),IF(K431=Constants!$B$34,FALSE(),IF(AND(ISNUMBER(O431),OR(ISBLANK(N431),N431=0)),TRUE(),IF(AND(ISBLANK(O431),ISNUMBER(N431),N431&lt;&gt;0),FALSE(),"")))))</f>
        <v/>
      </c>
      <c r="AR431" s="74" t="str">
        <f aca="false">IF(OR(ISBLANK($C431),$AL431&lt;&gt;TRUE()),"",IF(ISBLANK(L431),Constants!$B$35,MAX(0,MIN(Constants!$B$31,L431))))</f>
        <v/>
      </c>
      <c r="AS431" s="74" t="str">
        <f aca="false">IF(OR(ISBLANK($C431),$AL431&lt;&gt;TRUE()),"",IF(ISBLANK(M431),Constants!$B$35,MAX(0,MIN(Constants!$B$32,M431))))</f>
        <v/>
      </c>
      <c r="AT431" s="74" t="str">
        <f aca="false">IF(ISBLANK($C431),"",COUNTA($P431:$X431)&gt;0)</f>
        <v/>
      </c>
      <c r="AU431" s="74" t="str">
        <f aca="false">IF(OR(ISBLANK($C431),$AT431&lt;&gt;TRUE()),"",IF(ISBLANK(P431),Constants!$B$27,MAX(0,P431)))</f>
        <v/>
      </c>
      <c r="AV431" s="74" t="str">
        <f aca="false">IF(OR(ISBLANK($C431),$AT431&lt;&gt;TRUE()),"",IF(ISBLANK(Q431),Constants!$B$28,MAX(0,Q431)))</f>
        <v/>
      </c>
      <c r="AW431" s="74" t="str">
        <f aca="false">IF(OR(ISBLANK($C431),$AT431&lt;&gt;TRUE()),"",IF(S431=Constants!$B$7,TRUE(),IF(S431=Constants!$B$8,FALSE(),TRUE())))</f>
        <v/>
      </c>
      <c r="AX431" s="74" t="str">
        <f aca="false">IF(OR(ISBLANK($C431),$AT431&lt;&gt;TRUE()),"",IF(R431=Constants!$B$7,TRUE(),IF(R431=Constants!$B$8,FALSE(),TRUE())))</f>
        <v/>
      </c>
      <c r="AY431" s="74" t="str">
        <f aca="false">IF(OR(ISBLANK($C431),$AT431&lt;&gt;TRUE()),"",IF(T431=Constants!$B$33,TRUE(),IF(T431=Constants!$B$34,FALSE(),IF(AND(ISNUMBER(X431),OR(ISBLANK(W431),W431=0)),TRUE(),IF(AND(ISBLANK(X431),ISNUMBER(W431),W431&lt;&gt;0),FALSE(),"")))))</f>
        <v/>
      </c>
      <c r="AZ431" s="74" t="str">
        <f aca="false">IF(OR(ISBLANK($C431),$AT431&lt;&gt;TRUE()),"",IF(ISBLANK(U431),Constants!$B$35,MAX(0,MIN(Constants!$B$31,U431))))</f>
        <v/>
      </c>
      <c r="BA431" s="74" t="str">
        <f aca="false">IF(OR(ISBLANK($C431),$AT431&lt;&gt;TRUE()),"",IF(ISBLANK(V431),Constants!$B$35,MAX(0,MIN(Constants!$B$32,V431))))</f>
        <v/>
      </c>
      <c r="BB431" s="74" t="str">
        <f aca="false">IF(ISBLANK($C431),"",COUNTA($Y431:$AG431)&gt;0)</f>
        <v/>
      </c>
      <c r="BC431" s="74" t="str">
        <f aca="false">IF(OR(ISBLANK($C431),$BB431&lt;&gt;TRUE()),"",IF(ISBLANK(Y431),Constants!$B$27,MAX(0,Y431)))</f>
        <v/>
      </c>
      <c r="BD431" s="74" t="str">
        <f aca="false">IF(OR(ISBLANK($C431),$BB431&lt;&gt;TRUE()),"",IF(ISBLANK(Z431),Constants!$B$28,MAX(0,Z431)))</f>
        <v/>
      </c>
      <c r="BE431" s="74" t="str">
        <f aca="false">IF(OR(ISBLANK($C431),$BB431&lt;&gt;TRUE()),"",IF(AB431=Constants!$B$7,TRUE(),IF(AB431=Constants!$B$8,FALSE(),TRUE())))</f>
        <v/>
      </c>
      <c r="BF431" s="74" t="str">
        <f aca="false">IF(OR(ISBLANK($C431),$BB431&lt;&gt;TRUE()),"",IF(AA431=Constants!$B$7,TRUE(),IF(AA431=Constants!$B$8,FALSE(),TRUE())))</f>
        <v/>
      </c>
      <c r="BG431" s="74" t="str">
        <f aca="false">IF(OR(ISBLANK($C431),$BB431&lt;&gt;TRUE()),"",IF(AC431=Constants!$B$33,TRUE(),IF(AC431=Constants!$B$34,FALSE(),IF(AND(ISNUMBER(AG431),OR(ISBLANK(AF431),AF431=0)),TRUE(),IF(AND(ISBLANK(AG431),ISNUMBER(AF431),AF431&lt;&gt;0),FALSE(),"")))))</f>
        <v/>
      </c>
      <c r="BH431" s="74" t="str">
        <f aca="false">IF(OR(ISBLANK($C431),$BB431&lt;&gt;TRUE()),"",IF(ISBLANK(AD431),Constants!$B$35,MAX(0,MIN(Constants!$B$31,AD431))))</f>
        <v/>
      </c>
      <c r="BI431" s="74" t="str">
        <f aca="false">IF(OR(ISBLANK($C431),$BB431&lt;&gt;TRUE()),"",IF(ISBLANK(AE431),Constants!$B$35,MAX(0,MIN(Constants!$B$32,AE431))))</f>
        <v/>
      </c>
      <c r="BJ431" s="75" t="str">
        <f aca="false">IF(ISBLANK($C431),
  "",
IF(AH431=Constants!$B$7,
  TRUE(),
IF(AH431=Constants!$B$8,
  FALSE(),
  FALSE()
)))</f>
        <v/>
      </c>
      <c r="BK431" s="74" t="str">
        <f aca="false">IF(ISBLANK($C431),"",IF($BJ431,Constants!$B$9,IF(COUNTA($E431:$AH431)=0,Constants!$B$10,IF(NOT($AK431),Constants!$B$11,IF(AND(NOT(ISNUMBER($BM431)),COUNTA($O431,$X431,$AG431)&gt;0),Constants!$B$13,Constants!$B$12)))))</f>
        <v/>
      </c>
      <c r="BL431" s="74" t="str">
        <f aca="false">IF(ISBLANK($C431),"",IF($BK431&lt;&gt;Constants!$B$12,$BK431,Constants!$B$4))</f>
        <v/>
      </c>
      <c r="BM431" s="73" t="str">
        <f aca="false">IF(OR(ISBLANK($D$8), NOT(ISNUMBER($D$8))), Constants!$B$17,$D$8)</f>
        <v>ERROR: Set Target Time in cell D8</v>
      </c>
      <c r="BN431" s="73" t="str">
        <f aca="false">IF(OR($BK431&lt;&gt;Constants!$B$12,$AL431&lt;&gt;TRUE()),"",IF(NOT($AO431),TRUE(),IF($AQ431="","",$AQ431)))</f>
        <v/>
      </c>
      <c r="BO431" s="74" t="b">
        <f aca="false">IF(BN431="",FALSE(),IF(NOT($AO431),TRUE(),IF($AQ431,ISNUMBER(O431),ISNUMBER(N431))))</f>
        <v>0</v>
      </c>
      <c r="BP431" s="76" t="str">
        <f aca="false">IF(BO431,IF($AJ431,1,Constants!$B$22)*POWER(Constants!$B$23,MAX($AM431,0))*POWER(Constants!$B$24,MAX($AN431,0)),"")</f>
        <v/>
      </c>
      <c r="BQ431" s="74" t="str">
        <f aca="false">IF(OR($BK431&lt;&gt;Constants!$B$12,NOT($BO431)),"",IF(NOT($AO431),0,Constants!$B$19*IF($AQ431,1,MAX(0,MIN(1,(Constants!$B$20-N431)/Constants!$B$20)))))</f>
        <v/>
      </c>
      <c r="BR431" s="74" t="str">
        <f aca="false">IF(BQ431="","",BQ431*IF($AP431,1,Constants!$B$25)*BP431)</f>
        <v/>
      </c>
      <c r="BS431" s="74" t="str">
        <f aca="false">IF(OR($BK431&lt;&gt;Constants!$B$12,NOT($BO431)),"",IF(NOT($AO431),0,IF(NOT($AQ431),0,MAX(0,Constants!$B$21*(1-ABS(O431-$BM431)/$BM431)))))</f>
        <v/>
      </c>
      <c r="BT431" s="74" t="str">
        <f aca="false">IF(BS431="","",BS431*BP431)</f>
        <v/>
      </c>
      <c r="BU431" s="74" t="str">
        <f aca="false">IF(OR($BK431&lt;&gt;Constants!$B$12,NOT($BO431)),"",IF(OR(NOT($AO431),NOT($AP431)),0,MIN(Constants!$B$18,(Constants!$B$29*$AR431+Constants!$B$30*$AS431)*IF($AQ431,1,MAX(0,MIN(1,(Constants!$B$20-N431)/Constants!$B$20))))))</f>
        <v/>
      </c>
      <c r="BV431" s="74" t="str">
        <f aca="false">IF(BU431="","",BU431*BP431)</f>
        <v/>
      </c>
      <c r="BW431" s="75" t="str">
        <f aca="false">IF(OR($BK431&lt;&gt;Constants!$B$12,NOT($BO431)),"",BR431+BT431+BV431)</f>
        <v/>
      </c>
      <c r="BX431" s="73" t="str">
        <f aca="false">IF(OR($BK431&lt;&gt;Constants!$B$12,$AT431&lt;&gt;TRUE()),"",IF(NOT($AW431),TRUE(),IF($AY431="","",$AY431)))</f>
        <v/>
      </c>
      <c r="BY431" s="74" t="b">
        <f aca="false">IF(BX431="",FALSE(),IF(NOT($AW431),TRUE(),IF($AY431,ISNUMBER(X431),ISNUMBER(W431))))</f>
        <v>0</v>
      </c>
      <c r="BZ431" s="76" t="str">
        <f aca="false">IF(BY431,IF($AJ431,1,Constants!$B$22)*POWER(Constants!$B$23,MAX($AU431,0))*POWER(Constants!$B$24,MAX($AV431,0)),"")</f>
        <v/>
      </c>
      <c r="CA431" s="74" t="str">
        <f aca="false">IF(OR($BK431&lt;&gt;Constants!$B$12,NOT($BY431)),"",IF(NOT($AW431),0,Constants!$B$19*IF($AY431,1,MAX(0,MIN(1,(Constants!$B$20-W431)/Constants!$B$20)))))</f>
        <v/>
      </c>
      <c r="CB431" s="74" t="str">
        <f aca="false">IF(CA431="","",CA431*IF($AX431,1,Constants!$B$25)*BZ431)</f>
        <v/>
      </c>
      <c r="CC431" s="74" t="str">
        <f aca="false">IF(OR($BK431&lt;&gt;Constants!$B$12,NOT($BY431)),"",IF(NOT($AW431),0,IF(NOT($AY431),0,MAX(0,Constants!$B$21*(1-ABS(X431-$BM431)/$BM431)))))</f>
        <v/>
      </c>
      <c r="CD431" s="74" t="str">
        <f aca="false">IF(CC431="","",CC431*BZ431)</f>
        <v/>
      </c>
      <c r="CE431" s="74" t="str">
        <f aca="false">IF(OR($BK431&lt;&gt;Constants!$B$12,NOT($BY431)),"",IF(OR(NOT($AW431),NOT($AX431)),0,MIN(Constants!$B$18,(Constants!$B$29*$AZ431+Constants!$B$30*$BA431)*IF($AY431,1,MAX(0,MIN(1,(Constants!$B$20-W431)/Constants!$B$20))))))</f>
        <v/>
      </c>
      <c r="CF431" s="74" t="str">
        <f aca="false">IF(CE431="","",CE431*BZ431)</f>
        <v/>
      </c>
      <c r="CG431" s="75" t="str">
        <f aca="false">IF(OR($BK431&lt;&gt;Constants!$B$12,NOT($BY431)),"",CB431+CD431+CF431)</f>
        <v/>
      </c>
      <c r="CH431" s="73" t="b">
        <f aca="false">IF(OR(BN431="",BX431=""),TRUE(),BN431&lt;&gt;BX431)</f>
        <v>1</v>
      </c>
      <c r="CI431" s="74" t="str">
        <f aca="false">IF(OR($BK431&lt;&gt;Constants!$B$12,$BB431&lt;&gt;TRUE(),NOT($CH431)),"",IF(NOT($BE431),TRUE(),IF($BG431="","",$BG431)))</f>
        <v/>
      </c>
      <c r="CJ431" s="74" t="b">
        <f aca="false">IF(CI431="",FALSE(),IF(NOT($BE431),TRUE(),IF($BG431,ISNUMBER(AG431),ISNUMBER(AF431))))</f>
        <v>0</v>
      </c>
      <c r="CK431" s="76" t="str">
        <f aca="false">IF(CJ431,IF($AJ431,1,Constants!$B$22)*POWER(Constants!$B$23,MAX($BC431,0))*POWER(Constants!$B$24,MAX($BD431,0)),"")</f>
        <v/>
      </c>
      <c r="CL431" s="74" t="str">
        <f aca="false">IF(OR($BK431&lt;&gt;Constants!$B$12,NOT($CJ431)),"",IF(NOT($BE431),0,Constants!$B$19*IF($BG431,1,MAX(0,MIN(1,(Constants!$B$20-AF431)/Constants!$B$20)))))</f>
        <v/>
      </c>
      <c r="CM431" s="74" t="str">
        <f aca="false">IF(CL431="","",CL431*IF($BF431,1,Constants!$B$25)*CK431)</f>
        <v/>
      </c>
      <c r="CN431" s="74" t="str">
        <f aca="false">IF(OR($BK431&lt;&gt;Constants!$B$12,NOT($CJ431)),"",IF(NOT($BE431),0,IF(NOT($BG431),0,MAX(0,Constants!$B$21*(1-ABS(AG431-$BM431)/$BM431)))))</f>
        <v/>
      </c>
      <c r="CO431" s="74" t="str">
        <f aca="false">IF(CN431="","",CN431*CK431)</f>
        <v/>
      </c>
      <c r="CP431" s="74" t="str">
        <f aca="false">IF(OR($BK431&lt;&gt;Constants!$B$12,NOT($CJ431)),"",IF(OR(NOT($BE431),NOT($BF431)),0,MIN(Constants!$B$18,(Constants!$B$29*$BH431+Constants!$B$30*$BI431)*IF($BG431,1,MAX(0,MIN(1,(Constants!$B$20-AF431)/Constants!$B$20))))))</f>
        <v/>
      </c>
      <c r="CQ431" s="74" t="str">
        <f aca="false">IF(CP431="","",CP431*CK431)</f>
        <v/>
      </c>
      <c r="CR431" s="75" t="str">
        <f aca="false">IF(OR($BK431&lt;&gt;Constants!$B$12,NOT($CJ431)),"",CM431+CO431+CQ431)</f>
        <v/>
      </c>
      <c r="CS431" s="73" t="str">
        <f aca="false">IF(OR($BK431&lt;&gt;Constants!$B$12,ISBLANK($C431)),"",BW431)</f>
        <v/>
      </c>
      <c r="CT431" s="74" t="str">
        <f aca="false">IF(OR($BK431&lt;&gt;Constants!$B$12,ISBLANK($C431)),"",CG431)</f>
        <v/>
      </c>
      <c r="CU431" s="75" t="str">
        <f aca="false">IF(OR($BK431&lt;&gt;Constants!$B$12,ISBLANK($C431)),"",CR431)</f>
        <v/>
      </c>
      <c r="CV431" s="74" t="str">
        <f aca="false">IF(OR($BK431&lt;&gt;Constants!$B$12,ISBLANK($C431)),"",IF(COUNT(CS431:CU431)=0,0,MAX(CS431:CU431)))</f>
        <v/>
      </c>
      <c r="CW431" s="74" t="str">
        <f aca="false">IF($BK431&lt;&gt;Constants!$B$12,"",CV431)</f>
        <v/>
      </c>
      <c r="CX431" s="74" t="str">
        <f aca="false">IF(ISNUMBER(CW431), RANK(CW431,$CW$11:$CW$510), "")</f>
        <v/>
      </c>
      <c r="CY431" s="73" t="str">
        <f aca="false">IF(OR($BK431&lt;&gt;Constants!$B$12,ISBLANK($C431)),"",MAX(BT431,CD431,CO431))</f>
        <v/>
      </c>
      <c r="CZ431" s="74" t="str">
        <f aca="false">IF(ISNUMBER(CY431), RANK(CY431,CY$11:CY$510), "")</f>
        <v/>
      </c>
      <c r="DA431" s="74" t="str">
        <f aca="false">IF(OR($BK431&lt;&gt;Constants!$B$12,ISBLANK($C431)),"",MAX(AM431,AU431,IF($CH431,BC431,0)))</f>
        <v/>
      </c>
      <c r="DB431" s="74" t="str">
        <f aca="false">IF(ISNUMBER(DA431), RANK(DA431,DA$11:DA$510,1), "")</f>
        <v/>
      </c>
      <c r="DC431" s="74" t="str">
        <f aca="false">IF(OR($BK431&lt;&gt;Constants!$B$12,ISBLANK($C431)),"",MAX(BV431,CF431,CQ431))</f>
        <v/>
      </c>
      <c r="DD431" s="74" t="str">
        <f aca="false">IF(ISNUMBER(DC431),RANK(DC431,DC$11:DC$510),"")</f>
        <v/>
      </c>
      <c r="DE431" s="77" t="str">
        <f aca="false">IFERROR(IF(OR($BK431&lt;&gt;Constants!$B$12, ISBLANK($C431)),"",LARGE(CS431:CU431,2)), 0)</f>
        <v/>
      </c>
      <c r="DF431" s="75" t="str">
        <f aca="false">IF(ISNUMBER(DE431), RANK(DE431,DE$11:DE$510), "")</f>
        <v/>
      </c>
      <c r="DG431" s="74" t="str">
        <f aca="false">IF(ISBLANK($C431),"",IF(BK431=Constants!$B$12,RANK($CX431, $CX$11:$CX$510, 1)+
SUMPRODUCT(--($CX$11:$CX$510=$CX431),--($CZ431&gt;$CZ$11:$CZ$510))+
SUMPRODUCT(--($CX$11:$CX$510=$CX431),--($CZ431=$CZ$11:$CZ$510),--($DB431&gt;$DB$11:$DB$510))+
SUMPRODUCT(--($CX$11:$CX$510=$CX431),--($CZ431=$CZ$11:$CZ$510),--($DB431=$DB$11:$DB$510), --($DD431&gt;$DD$11:$DD$510))+
SUMPRODUCT(--($CX$11:$CX$510=$CX431),--($CZ431=$CZ$11:$CZ$510),--($DB431=$DB$11:$DB$510), --($DD431=$DD$11:$DD$510), --($DF431&gt;$DF$11:$DF$510))
,BK431)
)</f>
        <v/>
      </c>
      <c r="DH431" s="74" t="str">
        <f aca="false">IF(ISBLANK(C431),"",IF(BK431&lt;&gt;Constants!$B$12, BK431, CX431-DG431))</f>
        <v/>
      </c>
      <c r="DI431" s="75"/>
      <c r="DJ431" s="78"/>
      <c r="DK431" s="79" t="str">
        <f aca="false">IF(ISBLANK($C431),"",IF($BK431=Constants!$B$13,$BM431,""))</f>
        <v/>
      </c>
      <c r="DL431" s="78" t="str">
        <f aca="false">IF(ISBLANK($C431),"",IF($BK431&lt;&gt;Constants!$B$12,"",IF(COUNT($CS431:$CU431)=0,"",MATCH($CV431,$CS431:$CU431,0))))</f>
        <v/>
      </c>
      <c r="DM431" s="80" t="str">
        <f aca="false">IF(ISNUMBER($DL431),CHOOSE($DL431,$BR431,$CB431,$CM431),"")</f>
        <v/>
      </c>
      <c r="DN431" s="80" t="str">
        <f aca="false">IF(ISNUMBER($DL431),CHOOSE($DL431,$BT431,$CD431,$CO431),"")</f>
        <v/>
      </c>
      <c r="DO431" s="80" t="str">
        <f aca="false">IF(ISNUMBER($DL431),CHOOSE($DL431,$BV431,$CF431,$CQ431),"")</f>
        <v/>
      </c>
      <c r="DP431" s="81" t="str">
        <f aca="false">IF(ISBLANK(C431),"",IF(BK431&lt;&gt;Constants!$B$12, BK431 ,CW431))</f>
        <v/>
      </c>
      <c r="DQ431" s="82" t="str">
        <f aca="false">IF(ISBLANK($C431),"",IF($BK431&lt;&gt;Constants!$B$12,$BK431,$BL431))</f>
        <v/>
      </c>
      <c r="DR431" s="82" t="str">
        <f aca="false">IF(ISBLANK(C431),"",DH431)</f>
        <v/>
      </c>
      <c r="DS431" s="82" t="str">
        <f aca="false">IF(ISBLANK(C431),"",DG431)</f>
        <v/>
      </c>
      <c r="DT431" s="83" t="str">
        <f aca="false">IF(ISBLANK(C431),
  "",
IF(DS431=Constants!$B$9,COUNTA($C$11:$C510)+2,IF(DS431=Constants!$B$10,COUNTA($C$11:$C510)+1,IF(DS431=Constants!$B$11,COUNTA($C$11:$C510),DS431))))</f>
        <v/>
      </c>
      <c r="DU431" s="3"/>
      <c r="DV431" s="84" t="n">
        <f aca="false">IF(OR(ISNUMBER(DS431),DS431="DQ",DS431="P",DS431="NS"),
    1,
    0
)</f>
        <v>0</v>
      </c>
      <c r="DW431" s="84" t="n">
        <v>421</v>
      </c>
      <c r="DX431" s="84" t="str">
        <f aca="false">IF(ISBLANK($C431),"",IF(ISNUMBER(DT431),DT431+ROW($B431)/1000,""))</f>
        <v/>
      </c>
      <c r="DY431" s="84" t="str">
        <f aca="false">IF(ISNUMBER(DX431), RANK(DX431,DX$11:DX$510,1), "")</f>
        <v/>
      </c>
      <c r="DZ431" s="84" t="str">
        <f aca="false">IF(ISBLANK($C431),
    "",
    $B431
)</f>
        <v/>
      </c>
      <c r="EA431" s="84" t="str">
        <f aca="false">IF(ISBLANK($C431),
    "",
    $C431
)</f>
        <v/>
      </c>
      <c r="EB431" s="84" t="str">
        <f aca="false">IF(ISBLANK($C431),
    "",
    $D431
)</f>
        <v/>
      </c>
      <c r="EC431" s="84" t="str">
        <f aca="false">IF(ISBLANK($C431),"",$DQ431)</f>
        <v/>
      </c>
      <c r="ED431" s="86" t="str">
        <f aca="false">DP431</f>
        <v/>
      </c>
      <c r="EE431" s="84" t="str">
        <f aca="false">IF(ISBLANK($C431),
    "",
    DS431
)</f>
        <v/>
      </c>
      <c r="EF431" s="87" t="str">
        <f aca="false">IF(DW431&gt;DV$10,
    "",
    VLOOKUP(DW431,DY$11:EE929,7,FALSE())
)</f>
        <v/>
      </c>
      <c r="EG431" s="88" t="str">
        <f aca="false">IF(DW431&gt;DV$10,
    "",
    VLOOKUP(DW431,DY$11:EE929,2,FALSE())
)</f>
        <v/>
      </c>
      <c r="EH431" s="88" t="str">
        <f aca="false">IF(DW431&gt;DV$10,
    "",
    VLOOKUP(DW431,DY$11:EE929,3,FALSE())
)</f>
        <v/>
      </c>
      <c r="EI431" s="88" t="str">
        <f aca="false">IF(DW431&gt;DV$10,
    "",
    VLOOKUP(DW431,DY$11:EE929,4,FALSE())
)</f>
        <v/>
      </c>
      <c r="EJ431" s="89" t="str">
        <f aca="false">IF(DW431&gt;DV$10,
    "",
    VLOOKUP(DW431,DY$11:EE929,6,FALSE())
)</f>
        <v/>
      </c>
      <c r="EK431" s="59"/>
    </row>
    <row r="432" customFormat="false" ht="15.75" hidden="false" customHeight="false" outlineLevel="0" collapsed="false">
      <c r="A432" s="3"/>
      <c r="B432" s="155"/>
      <c r="C432" s="156"/>
      <c r="D432" s="96"/>
      <c r="E432" s="157"/>
      <c r="F432" s="148"/>
      <c r="G432" s="148"/>
      <c r="H432" s="149"/>
      <c r="I432" s="150"/>
      <c r="J432" s="151"/>
      <c r="K432" s="151"/>
      <c r="L432" s="151"/>
      <c r="M432" s="151"/>
      <c r="N432" s="152"/>
      <c r="O432" s="103"/>
      <c r="P432" s="148"/>
      <c r="Q432" s="149"/>
      <c r="R432" s="150"/>
      <c r="S432" s="151"/>
      <c r="T432" s="151"/>
      <c r="U432" s="151"/>
      <c r="V432" s="151"/>
      <c r="W432" s="152"/>
      <c r="X432" s="103"/>
      <c r="Y432" s="148"/>
      <c r="Z432" s="149"/>
      <c r="AA432" s="150"/>
      <c r="AB432" s="151"/>
      <c r="AC432" s="151"/>
      <c r="AD432" s="151"/>
      <c r="AE432" s="151"/>
      <c r="AF432" s="152"/>
      <c r="AG432" s="104"/>
      <c r="AH432" s="150"/>
      <c r="AI432" s="73"/>
      <c r="AJ432" s="73" t="str">
        <f aca="false">IF(ISBLANK($C432),
  "",
IF(E432=Constants!$B$7,
  TRUE(),
IF(E432=Constants!$B$8,
  FALSE(),
  TRUE()
)))</f>
        <v/>
      </c>
      <c r="AK432" s="74" t="str">
        <f aca="false">IF(ISBLANK($C432),"",IF(F432=Constants!$B$8,FALSE(),TRUE()))</f>
        <v/>
      </c>
      <c r="AL432" s="74" t="str">
        <f aca="false">IF(ISBLANK($C432),"",COUNTA($G432:$O432)&gt;0)</f>
        <v/>
      </c>
      <c r="AM432" s="74" t="str">
        <f aca="false">IF(OR(ISBLANK($C432),$AL432&lt;&gt;TRUE()),"",IF(ISBLANK(G432),Constants!$B$27,MAX(0,G432)))</f>
        <v/>
      </c>
      <c r="AN432" s="74" t="str">
        <f aca="false">IF(OR(ISBLANK($C432),$AL432&lt;&gt;TRUE()),"",IF(ISBLANK(H432),Constants!$B$28,MAX(0,H432)))</f>
        <v/>
      </c>
      <c r="AO432" s="74" t="str">
        <f aca="false">IF(OR(ISBLANK($C432),$AL432&lt;&gt;TRUE()),"",IF(J432=Constants!$B$7,TRUE(),IF(J432=Constants!$B$8,FALSE(),TRUE())))</f>
        <v/>
      </c>
      <c r="AP432" s="74" t="str">
        <f aca="false">IF(OR(ISBLANK($C432),$AL432&lt;&gt;TRUE()),"",IF(I432=Constants!$B$7,TRUE(),IF(I432=Constants!$B$8,FALSE(),TRUE())))</f>
        <v/>
      </c>
      <c r="AQ432" s="74" t="str">
        <f aca="false">IF(OR(ISBLANK($C432),$AL432&lt;&gt;TRUE()),"",IF(K432=Constants!$B$33,TRUE(),IF(K432=Constants!$B$34,FALSE(),IF(AND(ISNUMBER(O432),OR(ISBLANK(N432),N432=0)),TRUE(),IF(AND(ISBLANK(O432),ISNUMBER(N432),N432&lt;&gt;0),FALSE(),"")))))</f>
        <v/>
      </c>
      <c r="AR432" s="74" t="str">
        <f aca="false">IF(OR(ISBLANK($C432),$AL432&lt;&gt;TRUE()),"",IF(ISBLANK(L432),Constants!$B$35,MAX(0,MIN(Constants!$B$31,L432))))</f>
        <v/>
      </c>
      <c r="AS432" s="74" t="str">
        <f aca="false">IF(OR(ISBLANK($C432),$AL432&lt;&gt;TRUE()),"",IF(ISBLANK(M432),Constants!$B$35,MAX(0,MIN(Constants!$B$32,M432))))</f>
        <v/>
      </c>
      <c r="AT432" s="74" t="str">
        <f aca="false">IF(ISBLANK($C432),"",COUNTA($P432:$X432)&gt;0)</f>
        <v/>
      </c>
      <c r="AU432" s="74" t="str">
        <f aca="false">IF(OR(ISBLANK($C432),$AT432&lt;&gt;TRUE()),"",IF(ISBLANK(P432),Constants!$B$27,MAX(0,P432)))</f>
        <v/>
      </c>
      <c r="AV432" s="74" t="str">
        <f aca="false">IF(OR(ISBLANK($C432),$AT432&lt;&gt;TRUE()),"",IF(ISBLANK(Q432),Constants!$B$28,MAX(0,Q432)))</f>
        <v/>
      </c>
      <c r="AW432" s="74" t="str">
        <f aca="false">IF(OR(ISBLANK($C432),$AT432&lt;&gt;TRUE()),"",IF(S432=Constants!$B$7,TRUE(),IF(S432=Constants!$B$8,FALSE(),TRUE())))</f>
        <v/>
      </c>
      <c r="AX432" s="74" t="str">
        <f aca="false">IF(OR(ISBLANK($C432),$AT432&lt;&gt;TRUE()),"",IF(R432=Constants!$B$7,TRUE(),IF(R432=Constants!$B$8,FALSE(),TRUE())))</f>
        <v/>
      </c>
      <c r="AY432" s="74" t="str">
        <f aca="false">IF(OR(ISBLANK($C432),$AT432&lt;&gt;TRUE()),"",IF(T432=Constants!$B$33,TRUE(),IF(T432=Constants!$B$34,FALSE(),IF(AND(ISNUMBER(X432),OR(ISBLANK(W432),W432=0)),TRUE(),IF(AND(ISBLANK(X432),ISNUMBER(W432),W432&lt;&gt;0),FALSE(),"")))))</f>
        <v/>
      </c>
      <c r="AZ432" s="74" t="str">
        <f aca="false">IF(OR(ISBLANK($C432),$AT432&lt;&gt;TRUE()),"",IF(ISBLANK(U432),Constants!$B$35,MAX(0,MIN(Constants!$B$31,U432))))</f>
        <v/>
      </c>
      <c r="BA432" s="74" t="str">
        <f aca="false">IF(OR(ISBLANK($C432),$AT432&lt;&gt;TRUE()),"",IF(ISBLANK(V432),Constants!$B$35,MAX(0,MIN(Constants!$B$32,V432))))</f>
        <v/>
      </c>
      <c r="BB432" s="74" t="str">
        <f aca="false">IF(ISBLANK($C432),"",COUNTA($Y432:$AG432)&gt;0)</f>
        <v/>
      </c>
      <c r="BC432" s="74" t="str">
        <f aca="false">IF(OR(ISBLANK($C432),$BB432&lt;&gt;TRUE()),"",IF(ISBLANK(Y432),Constants!$B$27,MAX(0,Y432)))</f>
        <v/>
      </c>
      <c r="BD432" s="74" t="str">
        <f aca="false">IF(OR(ISBLANK($C432),$BB432&lt;&gt;TRUE()),"",IF(ISBLANK(Z432),Constants!$B$28,MAX(0,Z432)))</f>
        <v/>
      </c>
      <c r="BE432" s="74" t="str">
        <f aca="false">IF(OR(ISBLANK($C432),$BB432&lt;&gt;TRUE()),"",IF(AB432=Constants!$B$7,TRUE(),IF(AB432=Constants!$B$8,FALSE(),TRUE())))</f>
        <v/>
      </c>
      <c r="BF432" s="74" t="str">
        <f aca="false">IF(OR(ISBLANK($C432),$BB432&lt;&gt;TRUE()),"",IF(AA432=Constants!$B$7,TRUE(),IF(AA432=Constants!$B$8,FALSE(),TRUE())))</f>
        <v/>
      </c>
      <c r="BG432" s="74" t="str">
        <f aca="false">IF(OR(ISBLANK($C432),$BB432&lt;&gt;TRUE()),"",IF(AC432=Constants!$B$33,TRUE(),IF(AC432=Constants!$B$34,FALSE(),IF(AND(ISNUMBER(AG432),OR(ISBLANK(AF432),AF432=0)),TRUE(),IF(AND(ISBLANK(AG432),ISNUMBER(AF432),AF432&lt;&gt;0),FALSE(),"")))))</f>
        <v/>
      </c>
      <c r="BH432" s="74" t="str">
        <f aca="false">IF(OR(ISBLANK($C432),$BB432&lt;&gt;TRUE()),"",IF(ISBLANK(AD432),Constants!$B$35,MAX(0,MIN(Constants!$B$31,AD432))))</f>
        <v/>
      </c>
      <c r="BI432" s="74" t="str">
        <f aca="false">IF(OR(ISBLANK($C432),$BB432&lt;&gt;TRUE()),"",IF(ISBLANK(AE432),Constants!$B$35,MAX(0,MIN(Constants!$B$32,AE432))))</f>
        <v/>
      </c>
      <c r="BJ432" s="75" t="str">
        <f aca="false">IF(ISBLANK($C432),
  "",
IF(AH432=Constants!$B$7,
  TRUE(),
IF(AH432=Constants!$B$8,
  FALSE(),
  FALSE()
)))</f>
        <v/>
      </c>
      <c r="BK432" s="74" t="str">
        <f aca="false">IF(ISBLANK($C432),"",IF($BJ432,Constants!$B$9,IF(COUNTA($E432:$AH432)=0,Constants!$B$10,IF(NOT($AK432),Constants!$B$11,IF(AND(NOT(ISNUMBER($BM432)),COUNTA($O432,$X432,$AG432)&gt;0),Constants!$B$13,Constants!$B$12)))))</f>
        <v/>
      </c>
      <c r="BL432" s="74" t="str">
        <f aca="false">IF(ISBLANK($C432),"",IF($BK432&lt;&gt;Constants!$B$12,$BK432,Constants!$B$4))</f>
        <v/>
      </c>
      <c r="BM432" s="73" t="str">
        <f aca="false">IF(OR(ISBLANK($D$8), NOT(ISNUMBER($D$8))), Constants!$B$17,$D$8)</f>
        <v>ERROR: Set Target Time in cell D8</v>
      </c>
      <c r="BN432" s="73" t="str">
        <f aca="false">IF(OR($BK432&lt;&gt;Constants!$B$12,$AL432&lt;&gt;TRUE()),"",IF(NOT($AO432),TRUE(),IF($AQ432="","",$AQ432)))</f>
        <v/>
      </c>
      <c r="BO432" s="74" t="b">
        <f aca="false">IF(BN432="",FALSE(),IF(NOT($AO432),TRUE(),IF($AQ432,ISNUMBER(O432),ISNUMBER(N432))))</f>
        <v>0</v>
      </c>
      <c r="BP432" s="76" t="str">
        <f aca="false">IF(BO432,IF($AJ432,1,Constants!$B$22)*POWER(Constants!$B$23,MAX($AM432,0))*POWER(Constants!$B$24,MAX($AN432,0)),"")</f>
        <v/>
      </c>
      <c r="BQ432" s="74" t="str">
        <f aca="false">IF(OR($BK432&lt;&gt;Constants!$B$12,NOT($BO432)),"",IF(NOT($AO432),0,Constants!$B$19*IF($AQ432,1,MAX(0,MIN(1,(Constants!$B$20-N432)/Constants!$B$20)))))</f>
        <v/>
      </c>
      <c r="BR432" s="74" t="str">
        <f aca="false">IF(BQ432="","",BQ432*IF($AP432,1,Constants!$B$25)*BP432)</f>
        <v/>
      </c>
      <c r="BS432" s="74" t="str">
        <f aca="false">IF(OR($BK432&lt;&gt;Constants!$B$12,NOT($BO432)),"",IF(NOT($AO432),0,IF(NOT($AQ432),0,MAX(0,Constants!$B$21*(1-ABS(O432-$BM432)/$BM432)))))</f>
        <v/>
      </c>
      <c r="BT432" s="74" t="str">
        <f aca="false">IF(BS432="","",BS432*BP432)</f>
        <v/>
      </c>
      <c r="BU432" s="74" t="str">
        <f aca="false">IF(OR($BK432&lt;&gt;Constants!$B$12,NOT($BO432)),"",IF(OR(NOT($AO432),NOT($AP432)),0,MIN(Constants!$B$18,(Constants!$B$29*$AR432+Constants!$B$30*$AS432)*IF($AQ432,1,MAX(0,MIN(1,(Constants!$B$20-N432)/Constants!$B$20))))))</f>
        <v/>
      </c>
      <c r="BV432" s="74" t="str">
        <f aca="false">IF(BU432="","",BU432*BP432)</f>
        <v/>
      </c>
      <c r="BW432" s="75" t="str">
        <f aca="false">IF(OR($BK432&lt;&gt;Constants!$B$12,NOT($BO432)),"",BR432+BT432+BV432)</f>
        <v/>
      </c>
      <c r="BX432" s="73" t="str">
        <f aca="false">IF(OR($BK432&lt;&gt;Constants!$B$12,$AT432&lt;&gt;TRUE()),"",IF(NOT($AW432),TRUE(),IF($AY432="","",$AY432)))</f>
        <v/>
      </c>
      <c r="BY432" s="74" t="b">
        <f aca="false">IF(BX432="",FALSE(),IF(NOT($AW432),TRUE(),IF($AY432,ISNUMBER(X432),ISNUMBER(W432))))</f>
        <v>0</v>
      </c>
      <c r="BZ432" s="76" t="str">
        <f aca="false">IF(BY432,IF($AJ432,1,Constants!$B$22)*POWER(Constants!$B$23,MAX($AU432,0))*POWER(Constants!$B$24,MAX($AV432,0)),"")</f>
        <v/>
      </c>
      <c r="CA432" s="74" t="str">
        <f aca="false">IF(OR($BK432&lt;&gt;Constants!$B$12,NOT($BY432)),"",IF(NOT($AW432),0,Constants!$B$19*IF($AY432,1,MAX(0,MIN(1,(Constants!$B$20-W432)/Constants!$B$20)))))</f>
        <v/>
      </c>
      <c r="CB432" s="74" t="str">
        <f aca="false">IF(CA432="","",CA432*IF($AX432,1,Constants!$B$25)*BZ432)</f>
        <v/>
      </c>
      <c r="CC432" s="74" t="str">
        <f aca="false">IF(OR($BK432&lt;&gt;Constants!$B$12,NOT($BY432)),"",IF(NOT($AW432),0,IF(NOT($AY432),0,MAX(0,Constants!$B$21*(1-ABS(X432-$BM432)/$BM432)))))</f>
        <v/>
      </c>
      <c r="CD432" s="74" t="str">
        <f aca="false">IF(CC432="","",CC432*BZ432)</f>
        <v/>
      </c>
      <c r="CE432" s="74" t="str">
        <f aca="false">IF(OR($BK432&lt;&gt;Constants!$B$12,NOT($BY432)),"",IF(OR(NOT($AW432),NOT($AX432)),0,MIN(Constants!$B$18,(Constants!$B$29*$AZ432+Constants!$B$30*$BA432)*IF($AY432,1,MAX(0,MIN(1,(Constants!$B$20-W432)/Constants!$B$20))))))</f>
        <v/>
      </c>
      <c r="CF432" s="74" t="str">
        <f aca="false">IF(CE432="","",CE432*BZ432)</f>
        <v/>
      </c>
      <c r="CG432" s="75" t="str">
        <f aca="false">IF(OR($BK432&lt;&gt;Constants!$B$12,NOT($BY432)),"",CB432+CD432+CF432)</f>
        <v/>
      </c>
      <c r="CH432" s="73" t="b">
        <f aca="false">IF(OR(BN432="",BX432=""),TRUE(),BN432&lt;&gt;BX432)</f>
        <v>1</v>
      </c>
      <c r="CI432" s="74" t="str">
        <f aca="false">IF(OR($BK432&lt;&gt;Constants!$B$12,$BB432&lt;&gt;TRUE(),NOT($CH432)),"",IF(NOT($BE432),TRUE(),IF($BG432="","",$BG432)))</f>
        <v/>
      </c>
      <c r="CJ432" s="74" t="b">
        <f aca="false">IF(CI432="",FALSE(),IF(NOT($BE432),TRUE(),IF($BG432,ISNUMBER(AG432),ISNUMBER(AF432))))</f>
        <v>0</v>
      </c>
      <c r="CK432" s="76" t="str">
        <f aca="false">IF(CJ432,IF($AJ432,1,Constants!$B$22)*POWER(Constants!$B$23,MAX($BC432,0))*POWER(Constants!$B$24,MAX($BD432,0)),"")</f>
        <v/>
      </c>
      <c r="CL432" s="74" t="str">
        <f aca="false">IF(OR($BK432&lt;&gt;Constants!$B$12,NOT($CJ432)),"",IF(NOT($BE432),0,Constants!$B$19*IF($BG432,1,MAX(0,MIN(1,(Constants!$B$20-AF432)/Constants!$B$20)))))</f>
        <v/>
      </c>
      <c r="CM432" s="74" t="str">
        <f aca="false">IF(CL432="","",CL432*IF($BF432,1,Constants!$B$25)*CK432)</f>
        <v/>
      </c>
      <c r="CN432" s="74" t="str">
        <f aca="false">IF(OR($BK432&lt;&gt;Constants!$B$12,NOT($CJ432)),"",IF(NOT($BE432),0,IF(NOT($BG432),0,MAX(0,Constants!$B$21*(1-ABS(AG432-$BM432)/$BM432)))))</f>
        <v/>
      </c>
      <c r="CO432" s="74" t="str">
        <f aca="false">IF(CN432="","",CN432*CK432)</f>
        <v/>
      </c>
      <c r="CP432" s="74" t="str">
        <f aca="false">IF(OR($BK432&lt;&gt;Constants!$B$12,NOT($CJ432)),"",IF(OR(NOT($BE432),NOT($BF432)),0,MIN(Constants!$B$18,(Constants!$B$29*$BH432+Constants!$B$30*$BI432)*IF($BG432,1,MAX(0,MIN(1,(Constants!$B$20-AF432)/Constants!$B$20))))))</f>
        <v/>
      </c>
      <c r="CQ432" s="74" t="str">
        <f aca="false">IF(CP432="","",CP432*CK432)</f>
        <v/>
      </c>
      <c r="CR432" s="75" t="str">
        <f aca="false">IF(OR($BK432&lt;&gt;Constants!$B$12,NOT($CJ432)),"",CM432+CO432+CQ432)</f>
        <v/>
      </c>
      <c r="CS432" s="73" t="str">
        <f aca="false">IF(OR($BK432&lt;&gt;Constants!$B$12,ISBLANK($C432)),"",BW432)</f>
        <v/>
      </c>
      <c r="CT432" s="74" t="str">
        <f aca="false">IF(OR($BK432&lt;&gt;Constants!$B$12,ISBLANK($C432)),"",CG432)</f>
        <v/>
      </c>
      <c r="CU432" s="75" t="str">
        <f aca="false">IF(OR($BK432&lt;&gt;Constants!$B$12,ISBLANK($C432)),"",CR432)</f>
        <v/>
      </c>
      <c r="CV432" s="74" t="str">
        <f aca="false">IF(OR($BK432&lt;&gt;Constants!$B$12,ISBLANK($C432)),"",IF(COUNT(CS432:CU432)=0,0,MAX(CS432:CU432)))</f>
        <v/>
      </c>
      <c r="CW432" s="74" t="str">
        <f aca="false">IF($BK432&lt;&gt;Constants!$B$12,"",CV432)</f>
        <v/>
      </c>
      <c r="CX432" s="74" t="str">
        <f aca="false">IF(ISNUMBER(CW432), RANK(CW432,$CW$11:$CW$510), "")</f>
        <v/>
      </c>
      <c r="CY432" s="73" t="str">
        <f aca="false">IF(OR($BK432&lt;&gt;Constants!$B$12,ISBLANK($C432)),"",MAX(BT432,CD432,CO432))</f>
        <v/>
      </c>
      <c r="CZ432" s="74" t="str">
        <f aca="false">IF(ISNUMBER(CY432), RANK(CY432,CY$11:CY$510), "")</f>
        <v/>
      </c>
      <c r="DA432" s="74" t="str">
        <f aca="false">IF(OR($BK432&lt;&gt;Constants!$B$12,ISBLANK($C432)),"",MAX(AM432,AU432,IF($CH432,BC432,0)))</f>
        <v/>
      </c>
      <c r="DB432" s="74" t="str">
        <f aca="false">IF(ISNUMBER(DA432), RANK(DA432,DA$11:DA$510,1), "")</f>
        <v/>
      </c>
      <c r="DC432" s="74" t="str">
        <f aca="false">IF(OR($BK432&lt;&gt;Constants!$B$12,ISBLANK($C432)),"",MAX(BV432,CF432,CQ432))</f>
        <v/>
      </c>
      <c r="DD432" s="74" t="str">
        <f aca="false">IF(ISNUMBER(DC432),RANK(DC432,DC$11:DC$510),"")</f>
        <v/>
      </c>
      <c r="DE432" s="77" t="str">
        <f aca="false">IFERROR(IF(OR($BK432&lt;&gt;Constants!$B$12, ISBLANK($C432)),"",LARGE(CS432:CU432,2)), 0)</f>
        <v/>
      </c>
      <c r="DF432" s="75" t="str">
        <f aca="false">IF(ISNUMBER(DE432), RANK(DE432,DE$11:DE$510), "")</f>
        <v/>
      </c>
      <c r="DG432" s="74" t="str">
        <f aca="false">IF(ISBLANK($C432),"",IF(BK432=Constants!$B$12,RANK($CX432, $CX$11:$CX$510, 1)+
SUMPRODUCT(--($CX$11:$CX$510=$CX432),--($CZ432&gt;$CZ$11:$CZ$510))+
SUMPRODUCT(--($CX$11:$CX$510=$CX432),--($CZ432=$CZ$11:$CZ$510),--($DB432&gt;$DB$11:$DB$510))+
SUMPRODUCT(--($CX$11:$CX$510=$CX432),--($CZ432=$CZ$11:$CZ$510),--($DB432=$DB$11:$DB$510), --($DD432&gt;$DD$11:$DD$510))+
SUMPRODUCT(--($CX$11:$CX$510=$CX432),--($CZ432=$CZ$11:$CZ$510),--($DB432=$DB$11:$DB$510), --($DD432=$DD$11:$DD$510), --($DF432&gt;$DF$11:$DF$510))
,BK432)
)</f>
        <v/>
      </c>
      <c r="DH432" s="74" t="str">
        <f aca="false">IF(ISBLANK(C432),"",IF(BK432&lt;&gt;Constants!$B$12, BK432, CX432-DG432))</f>
        <v/>
      </c>
      <c r="DI432" s="75"/>
      <c r="DJ432" s="78"/>
      <c r="DK432" s="79" t="str">
        <f aca="false">IF(ISBLANK($C432),"",IF($BK432=Constants!$B$13,$BM432,""))</f>
        <v/>
      </c>
      <c r="DL432" s="78" t="str">
        <f aca="false">IF(ISBLANK($C432),"",IF($BK432&lt;&gt;Constants!$B$12,"",IF(COUNT($CS432:$CU432)=0,"",MATCH($CV432,$CS432:$CU432,0))))</f>
        <v/>
      </c>
      <c r="DM432" s="80" t="str">
        <f aca="false">IF(ISNUMBER($DL432),CHOOSE($DL432,$BR432,$CB432,$CM432),"")</f>
        <v/>
      </c>
      <c r="DN432" s="80" t="str">
        <f aca="false">IF(ISNUMBER($DL432),CHOOSE($DL432,$BT432,$CD432,$CO432),"")</f>
        <v/>
      </c>
      <c r="DO432" s="80" t="str">
        <f aca="false">IF(ISNUMBER($DL432),CHOOSE($DL432,$BV432,$CF432,$CQ432),"")</f>
        <v/>
      </c>
      <c r="DP432" s="81" t="str">
        <f aca="false">IF(ISBLANK(C432),"",IF(BK432&lt;&gt;Constants!$B$12, BK432 ,CW432))</f>
        <v/>
      </c>
      <c r="DQ432" s="82" t="str">
        <f aca="false">IF(ISBLANK($C432),"",IF($BK432&lt;&gt;Constants!$B$12,$BK432,$BL432))</f>
        <v/>
      </c>
      <c r="DR432" s="82" t="str">
        <f aca="false">IF(ISBLANK(C432),"",DH432)</f>
        <v/>
      </c>
      <c r="DS432" s="82" t="str">
        <f aca="false">IF(ISBLANK(C432),"",DG432)</f>
        <v/>
      </c>
      <c r="DT432" s="83" t="str">
        <f aca="false">IF(ISBLANK(C432),
  "",
IF(DS432=Constants!$B$9,COUNTA($C$11:$C510)+2,IF(DS432=Constants!$B$10,COUNTA($C$11:$C510)+1,IF(DS432=Constants!$B$11,COUNTA($C$11:$C510),DS432))))</f>
        <v/>
      </c>
      <c r="DU432" s="3"/>
      <c r="DV432" s="84" t="n">
        <f aca="false">IF(OR(ISNUMBER(DS432),DS432="DQ",DS432="P",DS432="NS"),
    1,
    0
)</f>
        <v>0</v>
      </c>
      <c r="DW432" s="84" t="n">
        <v>422</v>
      </c>
      <c r="DX432" s="84" t="str">
        <f aca="false">IF(ISBLANK($C432),"",IF(ISNUMBER(DT432),DT432+ROW($B432)/1000,""))</f>
        <v/>
      </c>
      <c r="DY432" s="84" t="str">
        <f aca="false">IF(ISNUMBER(DX432), RANK(DX432,DX$11:DX$510,1), "")</f>
        <v/>
      </c>
      <c r="DZ432" s="84" t="str">
        <f aca="false">IF(ISBLANK($C432),
    "",
    $B432
)</f>
        <v/>
      </c>
      <c r="EA432" s="84" t="str">
        <f aca="false">IF(ISBLANK($C432),
    "",
    $C432
)</f>
        <v/>
      </c>
      <c r="EB432" s="84" t="str">
        <f aca="false">IF(ISBLANK($C432),
    "",
    $D432
)</f>
        <v/>
      </c>
      <c r="EC432" s="84" t="str">
        <f aca="false">IF(ISBLANK($C432),"",$DQ432)</f>
        <v/>
      </c>
      <c r="ED432" s="86" t="str">
        <f aca="false">DP432</f>
        <v/>
      </c>
      <c r="EE432" s="84" t="str">
        <f aca="false">IF(ISBLANK($C432),
    "",
    DS432
)</f>
        <v/>
      </c>
      <c r="EF432" s="87" t="str">
        <f aca="false">IF(DW432&gt;DV$10,
    "",
    VLOOKUP(DW432,DY$11:EE930,7,FALSE())
)</f>
        <v/>
      </c>
      <c r="EG432" s="88" t="str">
        <f aca="false">IF(DW432&gt;DV$10,
    "",
    VLOOKUP(DW432,DY$11:EE930,2,FALSE())
)</f>
        <v/>
      </c>
      <c r="EH432" s="88" t="str">
        <f aca="false">IF(DW432&gt;DV$10,
    "",
    VLOOKUP(DW432,DY$11:EE930,3,FALSE())
)</f>
        <v/>
      </c>
      <c r="EI432" s="88" t="str">
        <f aca="false">IF(DW432&gt;DV$10,
    "",
    VLOOKUP(DW432,DY$11:EE930,4,FALSE())
)</f>
        <v/>
      </c>
      <c r="EJ432" s="89" t="str">
        <f aca="false">IF(DW432&gt;DV$10,
    "",
    VLOOKUP(DW432,DY$11:EE930,6,FALSE())
)</f>
        <v/>
      </c>
      <c r="EK432" s="59"/>
    </row>
    <row r="433" customFormat="false" ht="15.75" hidden="false" customHeight="false" outlineLevel="0" collapsed="false">
      <c r="A433" s="3"/>
      <c r="B433" s="155"/>
      <c r="C433" s="156"/>
      <c r="D433" s="96"/>
      <c r="E433" s="157"/>
      <c r="F433" s="148"/>
      <c r="G433" s="148"/>
      <c r="H433" s="149"/>
      <c r="I433" s="150"/>
      <c r="J433" s="151"/>
      <c r="K433" s="151"/>
      <c r="L433" s="151"/>
      <c r="M433" s="151"/>
      <c r="N433" s="152"/>
      <c r="O433" s="103"/>
      <c r="P433" s="148"/>
      <c r="Q433" s="149"/>
      <c r="R433" s="150"/>
      <c r="S433" s="151"/>
      <c r="T433" s="151"/>
      <c r="U433" s="151"/>
      <c r="V433" s="151"/>
      <c r="W433" s="152"/>
      <c r="X433" s="103"/>
      <c r="Y433" s="148"/>
      <c r="Z433" s="149"/>
      <c r="AA433" s="150"/>
      <c r="AB433" s="151"/>
      <c r="AC433" s="151"/>
      <c r="AD433" s="151"/>
      <c r="AE433" s="151"/>
      <c r="AF433" s="152"/>
      <c r="AG433" s="104"/>
      <c r="AH433" s="150"/>
      <c r="AI433" s="73"/>
      <c r="AJ433" s="73" t="str">
        <f aca="false">IF(ISBLANK($C433),
  "",
IF(E433=Constants!$B$7,
  TRUE(),
IF(E433=Constants!$B$8,
  FALSE(),
  TRUE()
)))</f>
        <v/>
      </c>
      <c r="AK433" s="74" t="str">
        <f aca="false">IF(ISBLANK($C433),"",IF(F433=Constants!$B$8,FALSE(),TRUE()))</f>
        <v/>
      </c>
      <c r="AL433" s="74" t="str">
        <f aca="false">IF(ISBLANK($C433),"",COUNTA($G433:$O433)&gt;0)</f>
        <v/>
      </c>
      <c r="AM433" s="74" t="str">
        <f aca="false">IF(OR(ISBLANK($C433),$AL433&lt;&gt;TRUE()),"",IF(ISBLANK(G433),Constants!$B$27,MAX(0,G433)))</f>
        <v/>
      </c>
      <c r="AN433" s="74" t="str">
        <f aca="false">IF(OR(ISBLANK($C433),$AL433&lt;&gt;TRUE()),"",IF(ISBLANK(H433),Constants!$B$28,MAX(0,H433)))</f>
        <v/>
      </c>
      <c r="AO433" s="74" t="str">
        <f aca="false">IF(OR(ISBLANK($C433),$AL433&lt;&gt;TRUE()),"",IF(J433=Constants!$B$7,TRUE(),IF(J433=Constants!$B$8,FALSE(),TRUE())))</f>
        <v/>
      </c>
      <c r="AP433" s="74" t="str">
        <f aca="false">IF(OR(ISBLANK($C433),$AL433&lt;&gt;TRUE()),"",IF(I433=Constants!$B$7,TRUE(),IF(I433=Constants!$B$8,FALSE(),TRUE())))</f>
        <v/>
      </c>
      <c r="AQ433" s="74" t="str">
        <f aca="false">IF(OR(ISBLANK($C433),$AL433&lt;&gt;TRUE()),"",IF(K433=Constants!$B$33,TRUE(),IF(K433=Constants!$B$34,FALSE(),IF(AND(ISNUMBER(O433),OR(ISBLANK(N433),N433=0)),TRUE(),IF(AND(ISBLANK(O433),ISNUMBER(N433),N433&lt;&gt;0),FALSE(),"")))))</f>
        <v/>
      </c>
      <c r="AR433" s="74" t="str">
        <f aca="false">IF(OR(ISBLANK($C433),$AL433&lt;&gt;TRUE()),"",IF(ISBLANK(L433),Constants!$B$35,MAX(0,MIN(Constants!$B$31,L433))))</f>
        <v/>
      </c>
      <c r="AS433" s="74" t="str">
        <f aca="false">IF(OR(ISBLANK($C433),$AL433&lt;&gt;TRUE()),"",IF(ISBLANK(M433),Constants!$B$35,MAX(0,MIN(Constants!$B$32,M433))))</f>
        <v/>
      </c>
      <c r="AT433" s="74" t="str">
        <f aca="false">IF(ISBLANK($C433),"",COUNTA($P433:$X433)&gt;0)</f>
        <v/>
      </c>
      <c r="AU433" s="74" t="str">
        <f aca="false">IF(OR(ISBLANK($C433),$AT433&lt;&gt;TRUE()),"",IF(ISBLANK(P433),Constants!$B$27,MAX(0,P433)))</f>
        <v/>
      </c>
      <c r="AV433" s="74" t="str">
        <f aca="false">IF(OR(ISBLANK($C433),$AT433&lt;&gt;TRUE()),"",IF(ISBLANK(Q433),Constants!$B$28,MAX(0,Q433)))</f>
        <v/>
      </c>
      <c r="AW433" s="74" t="str">
        <f aca="false">IF(OR(ISBLANK($C433),$AT433&lt;&gt;TRUE()),"",IF(S433=Constants!$B$7,TRUE(),IF(S433=Constants!$B$8,FALSE(),TRUE())))</f>
        <v/>
      </c>
      <c r="AX433" s="74" t="str">
        <f aca="false">IF(OR(ISBLANK($C433),$AT433&lt;&gt;TRUE()),"",IF(R433=Constants!$B$7,TRUE(),IF(R433=Constants!$B$8,FALSE(),TRUE())))</f>
        <v/>
      </c>
      <c r="AY433" s="74" t="str">
        <f aca="false">IF(OR(ISBLANK($C433),$AT433&lt;&gt;TRUE()),"",IF(T433=Constants!$B$33,TRUE(),IF(T433=Constants!$B$34,FALSE(),IF(AND(ISNUMBER(X433),OR(ISBLANK(W433),W433=0)),TRUE(),IF(AND(ISBLANK(X433),ISNUMBER(W433),W433&lt;&gt;0),FALSE(),"")))))</f>
        <v/>
      </c>
      <c r="AZ433" s="74" t="str">
        <f aca="false">IF(OR(ISBLANK($C433),$AT433&lt;&gt;TRUE()),"",IF(ISBLANK(U433),Constants!$B$35,MAX(0,MIN(Constants!$B$31,U433))))</f>
        <v/>
      </c>
      <c r="BA433" s="74" t="str">
        <f aca="false">IF(OR(ISBLANK($C433),$AT433&lt;&gt;TRUE()),"",IF(ISBLANK(V433),Constants!$B$35,MAX(0,MIN(Constants!$B$32,V433))))</f>
        <v/>
      </c>
      <c r="BB433" s="74" t="str">
        <f aca="false">IF(ISBLANK($C433),"",COUNTA($Y433:$AG433)&gt;0)</f>
        <v/>
      </c>
      <c r="BC433" s="74" t="str">
        <f aca="false">IF(OR(ISBLANK($C433),$BB433&lt;&gt;TRUE()),"",IF(ISBLANK(Y433),Constants!$B$27,MAX(0,Y433)))</f>
        <v/>
      </c>
      <c r="BD433" s="74" t="str">
        <f aca="false">IF(OR(ISBLANK($C433),$BB433&lt;&gt;TRUE()),"",IF(ISBLANK(Z433),Constants!$B$28,MAX(0,Z433)))</f>
        <v/>
      </c>
      <c r="BE433" s="74" t="str">
        <f aca="false">IF(OR(ISBLANK($C433),$BB433&lt;&gt;TRUE()),"",IF(AB433=Constants!$B$7,TRUE(),IF(AB433=Constants!$B$8,FALSE(),TRUE())))</f>
        <v/>
      </c>
      <c r="BF433" s="74" t="str">
        <f aca="false">IF(OR(ISBLANK($C433),$BB433&lt;&gt;TRUE()),"",IF(AA433=Constants!$B$7,TRUE(),IF(AA433=Constants!$B$8,FALSE(),TRUE())))</f>
        <v/>
      </c>
      <c r="BG433" s="74" t="str">
        <f aca="false">IF(OR(ISBLANK($C433),$BB433&lt;&gt;TRUE()),"",IF(AC433=Constants!$B$33,TRUE(),IF(AC433=Constants!$B$34,FALSE(),IF(AND(ISNUMBER(AG433),OR(ISBLANK(AF433),AF433=0)),TRUE(),IF(AND(ISBLANK(AG433),ISNUMBER(AF433),AF433&lt;&gt;0),FALSE(),"")))))</f>
        <v/>
      </c>
      <c r="BH433" s="74" t="str">
        <f aca="false">IF(OR(ISBLANK($C433),$BB433&lt;&gt;TRUE()),"",IF(ISBLANK(AD433),Constants!$B$35,MAX(0,MIN(Constants!$B$31,AD433))))</f>
        <v/>
      </c>
      <c r="BI433" s="74" t="str">
        <f aca="false">IF(OR(ISBLANK($C433),$BB433&lt;&gt;TRUE()),"",IF(ISBLANK(AE433),Constants!$B$35,MAX(0,MIN(Constants!$B$32,AE433))))</f>
        <v/>
      </c>
      <c r="BJ433" s="75" t="str">
        <f aca="false">IF(ISBLANK($C433),
  "",
IF(AH433=Constants!$B$7,
  TRUE(),
IF(AH433=Constants!$B$8,
  FALSE(),
  FALSE()
)))</f>
        <v/>
      </c>
      <c r="BK433" s="74" t="str">
        <f aca="false">IF(ISBLANK($C433),"",IF($BJ433,Constants!$B$9,IF(COUNTA($E433:$AH433)=0,Constants!$B$10,IF(NOT($AK433),Constants!$B$11,IF(AND(NOT(ISNUMBER($BM433)),COUNTA($O433,$X433,$AG433)&gt;0),Constants!$B$13,Constants!$B$12)))))</f>
        <v/>
      </c>
      <c r="BL433" s="74" t="str">
        <f aca="false">IF(ISBLANK($C433),"",IF($BK433&lt;&gt;Constants!$B$12,$BK433,Constants!$B$4))</f>
        <v/>
      </c>
      <c r="BM433" s="73" t="str">
        <f aca="false">IF(OR(ISBLANK($D$8), NOT(ISNUMBER($D$8))), Constants!$B$17,$D$8)</f>
        <v>ERROR: Set Target Time in cell D8</v>
      </c>
      <c r="BN433" s="73" t="str">
        <f aca="false">IF(OR($BK433&lt;&gt;Constants!$B$12,$AL433&lt;&gt;TRUE()),"",IF(NOT($AO433),TRUE(),IF($AQ433="","",$AQ433)))</f>
        <v/>
      </c>
      <c r="BO433" s="74" t="b">
        <f aca="false">IF(BN433="",FALSE(),IF(NOT($AO433),TRUE(),IF($AQ433,ISNUMBER(O433),ISNUMBER(N433))))</f>
        <v>0</v>
      </c>
      <c r="BP433" s="76" t="str">
        <f aca="false">IF(BO433,IF($AJ433,1,Constants!$B$22)*POWER(Constants!$B$23,MAX($AM433,0))*POWER(Constants!$B$24,MAX($AN433,0)),"")</f>
        <v/>
      </c>
      <c r="BQ433" s="74" t="str">
        <f aca="false">IF(OR($BK433&lt;&gt;Constants!$B$12,NOT($BO433)),"",IF(NOT($AO433),0,Constants!$B$19*IF($AQ433,1,MAX(0,MIN(1,(Constants!$B$20-N433)/Constants!$B$20)))))</f>
        <v/>
      </c>
      <c r="BR433" s="74" t="str">
        <f aca="false">IF(BQ433="","",BQ433*IF($AP433,1,Constants!$B$25)*BP433)</f>
        <v/>
      </c>
      <c r="BS433" s="74" t="str">
        <f aca="false">IF(OR($BK433&lt;&gt;Constants!$B$12,NOT($BO433)),"",IF(NOT($AO433),0,IF(NOT($AQ433),0,MAX(0,Constants!$B$21*(1-ABS(O433-$BM433)/$BM433)))))</f>
        <v/>
      </c>
      <c r="BT433" s="74" t="str">
        <f aca="false">IF(BS433="","",BS433*BP433)</f>
        <v/>
      </c>
      <c r="BU433" s="74" t="str">
        <f aca="false">IF(OR($BK433&lt;&gt;Constants!$B$12,NOT($BO433)),"",IF(OR(NOT($AO433),NOT($AP433)),0,MIN(Constants!$B$18,(Constants!$B$29*$AR433+Constants!$B$30*$AS433)*IF($AQ433,1,MAX(0,MIN(1,(Constants!$B$20-N433)/Constants!$B$20))))))</f>
        <v/>
      </c>
      <c r="BV433" s="74" t="str">
        <f aca="false">IF(BU433="","",BU433*BP433)</f>
        <v/>
      </c>
      <c r="BW433" s="75" t="str">
        <f aca="false">IF(OR($BK433&lt;&gt;Constants!$B$12,NOT($BO433)),"",BR433+BT433+BV433)</f>
        <v/>
      </c>
      <c r="BX433" s="73" t="str">
        <f aca="false">IF(OR($BK433&lt;&gt;Constants!$B$12,$AT433&lt;&gt;TRUE()),"",IF(NOT($AW433),TRUE(),IF($AY433="","",$AY433)))</f>
        <v/>
      </c>
      <c r="BY433" s="74" t="b">
        <f aca="false">IF(BX433="",FALSE(),IF(NOT($AW433),TRUE(),IF($AY433,ISNUMBER(X433),ISNUMBER(W433))))</f>
        <v>0</v>
      </c>
      <c r="BZ433" s="76" t="str">
        <f aca="false">IF(BY433,IF($AJ433,1,Constants!$B$22)*POWER(Constants!$B$23,MAX($AU433,0))*POWER(Constants!$B$24,MAX($AV433,0)),"")</f>
        <v/>
      </c>
      <c r="CA433" s="74" t="str">
        <f aca="false">IF(OR($BK433&lt;&gt;Constants!$B$12,NOT($BY433)),"",IF(NOT($AW433),0,Constants!$B$19*IF($AY433,1,MAX(0,MIN(1,(Constants!$B$20-W433)/Constants!$B$20)))))</f>
        <v/>
      </c>
      <c r="CB433" s="74" t="str">
        <f aca="false">IF(CA433="","",CA433*IF($AX433,1,Constants!$B$25)*BZ433)</f>
        <v/>
      </c>
      <c r="CC433" s="74" t="str">
        <f aca="false">IF(OR($BK433&lt;&gt;Constants!$B$12,NOT($BY433)),"",IF(NOT($AW433),0,IF(NOT($AY433),0,MAX(0,Constants!$B$21*(1-ABS(X433-$BM433)/$BM433)))))</f>
        <v/>
      </c>
      <c r="CD433" s="74" t="str">
        <f aca="false">IF(CC433="","",CC433*BZ433)</f>
        <v/>
      </c>
      <c r="CE433" s="74" t="str">
        <f aca="false">IF(OR($BK433&lt;&gt;Constants!$B$12,NOT($BY433)),"",IF(OR(NOT($AW433),NOT($AX433)),0,MIN(Constants!$B$18,(Constants!$B$29*$AZ433+Constants!$B$30*$BA433)*IF($AY433,1,MAX(0,MIN(1,(Constants!$B$20-W433)/Constants!$B$20))))))</f>
        <v/>
      </c>
      <c r="CF433" s="74" t="str">
        <f aca="false">IF(CE433="","",CE433*BZ433)</f>
        <v/>
      </c>
      <c r="CG433" s="75" t="str">
        <f aca="false">IF(OR($BK433&lt;&gt;Constants!$B$12,NOT($BY433)),"",CB433+CD433+CF433)</f>
        <v/>
      </c>
      <c r="CH433" s="73" t="b">
        <f aca="false">IF(OR(BN433="",BX433=""),TRUE(),BN433&lt;&gt;BX433)</f>
        <v>1</v>
      </c>
      <c r="CI433" s="74" t="str">
        <f aca="false">IF(OR($BK433&lt;&gt;Constants!$B$12,$BB433&lt;&gt;TRUE(),NOT($CH433)),"",IF(NOT($BE433),TRUE(),IF($BG433="","",$BG433)))</f>
        <v/>
      </c>
      <c r="CJ433" s="74" t="b">
        <f aca="false">IF(CI433="",FALSE(),IF(NOT($BE433),TRUE(),IF($BG433,ISNUMBER(AG433),ISNUMBER(AF433))))</f>
        <v>0</v>
      </c>
      <c r="CK433" s="76" t="str">
        <f aca="false">IF(CJ433,IF($AJ433,1,Constants!$B$22)*POWER(Constants!$B$23,MAX($BC433,0))*POWER(Constants!$B$24,MAX($BD433,0)),"")</f>
        <v/>
      </c>
      <c r="CL433" s="74" t="str">
        <f aca="false">IF(OR($BK433&lt;&gt;Constants!$B$12,NOT($CJ433)),"",IF(NOT($BE433),0,Constants!$B$19*IF($BG433,1,MAX(0,MIN(1,(Constants!$B$20-AF433)/Constants!$B$20)))))</f>
        <v/>
      </c>
      <c r="CM433" s="74" t="str">
        <f aca="false">IF(CL433="","",CL433*IF($BF433,1,Constants!$B$25)*CK433)</f>
        <v/>
      </c>
      <c r="CN433" s="74" t="str">
        <f aca="false">IF(OR($BK433&lt;&gt;Constants!$B$12,NOT($CJ433)),"",IF(NOT($BE433),0,IF(NOT($BG433),0,MAX(0,Constants!$B$21*(1-ABS(AG433-$BM433)/$BM433)))))</f>
        <v/>
      </c>
      <c r="CO433" s="74" t="str">
        <f aca="false">IF(CN433="","",CN433*CK433)</f>
        <v/>
      </c>
      <c r="CP433" s="74" t="str">
        <f aca="false">IF(OR($BK433&lt;&gt;Constants!$B$12,NOT($CJ433)),"",IF(OR(NOT($BE433),NOT($BF433)),0,MIN(Constants!$B$18,(Constants!$B$29*$BH433+Constants!$B$30*$BI433)*IF($BG433,1,MAX(0,MIN(1,(Constants!$B$20-AF433)/Constants!$B$20))))))</f>
        <v/>
      </c>
      <c r="CQ433" s="74" t="str">
        <f aca="false">IF(CP433="","",CP433*CK433)</f>
        <v/>
      </c>
      <c r="CR433" s="75" t="str">
        <f aca="false">IF(OR($BK433&lt;&gt;Constants!$B$12,NOT($CJ433)),"",CM433+CO433+CQ433)</f>
        <v/>
      </c>
      <c r="CS433" s="73" t="str">
        <f aca="false">IF(OR($BK433&lt;&gt;Constants!$B$12,ISBLANK($C433)),"",BW433)</f>
        <v/>
      </c>
      <c r="CT433" s="74" t="str">
        <f aca="false">IF(OR($BK433&lt;&gt;Constants!$B$12,ISBLANK($C433)),"",CG433)</f>
        <v/>
      </c>
      <c r="CU433" s="75" t="str">
        <f aca="false">IF(OR($BK433&lt;&gt;Constants!$B$12,ISBLANK($C433)),"",CR433)</f>
        <v/>
      </c>
      <c r="CV433" s="74" t="str">
        <f aca="false">IF(OR($BK433&lt;&gt;Constants!$B$12,ISBLANK($C433)),"",IF(COUNT(CS433:CU433)=0,0,MAX(CS433:CU433)))</f>
        <v/>
      </c>
      <c r="CW433" s="74" t="str">
        <f aca="false">IF($BK433&lt;&gt;Constants!$B$12,"",CV433)</f>
        <v/>
      </c>
      <c r="CX433" s="74" t="str">
        <f aca="false">IF(ISNUMBER(CW433), RANK(CW433,$CW$11:$CW$510), "")</f>
        <v/>
      </c>
      <c r="CY433" s="73" t="str">
        <f aca="false">IF(OR($BK433&lt;&gt;Constants!$B$12,ISBLANK($C433)),"",MAX(BT433,CD433,CO433))</f>
        <v/>
      </c>
      <c r="CZ433" s="74" t="str">
        <f aca="false">IF(ISNUMBER(CY433), RANK(CY433,CY$11:CY$510), "")</f>
        <v/>
      </c>
      <c r="DA433" s="74" t="str">
        <f aca="false">IF(OR($BK433&lt;&gt;Constants!$B$12,ISBLANK($C433)),"",MAX(AM433,AU433,IF($CH433,BC433,0)))</f>
        <v/>
      </c>
      <c r="DB433" s="74" t="str">
        <f aca="false">IF(ISNUMBER(DA433), RANK(DA433,DA$11:DA$510,1), "")</f>
        <v/>
      </c>
      <c r="DC433" s="74" t="str">
        <f aca="false">IF(OR($BK433&lt;&gt;Constants!$B$12,ISBLANK($C433)),"",MAX(BV433,CF433,CQ433))</f>
        <v/>
      </c>
      <c r="DD433" s="74" t="str">
        <f aca="false">IF(ISNUMBER(DC433),RANK(DC433,DC$11:DC$510),"")</f>
        <v/>
      </c>
      <c r="DE433" s="77" t="str">
        <f aca="false">IFERROR(IF(OR($BK433&lt;&gt;Constants!$B$12, ISBLANK($C433)),"",LARGE(CS433:CU433,2)), 0)</f>
        <v/>
      </c>
      <c r="DF433" s="75" t="str">
        <f aca="false">IF(ISNUMBER(DE433), RANK(DE433,DE$11:DE$510), "")</f>
        <v/>
      </c>
      <c r="DG433" s="74" t="str">
        <f aca="false">IF(ISBLANK($C433),"",IF(BK433=Constants!$B$12,RANK($CX433, $CX$11:$CX$510, 1)+
SUMPRODUCT(--($CX$11:$CX$510=$CX433),--($CZ433&gt;$CZ$11:$CZ$510))+
SUMPRODUCT(--($CX$11:$CX$510=$CX433),--($CZ433=$CZ$11:$CZ$510),--($DB433&gt;$DB$11:$DB$510))+
SUMPRODUCT(--($CX$11:$CX$510=$CX433),--($CZ433=$CZ$11:$CZ$510),--($DB433=$DB$11:$DB$510), --($DD433&gt;$DD$11:$DD$510))+
SUMPRODUCT(--($CX$11:$CX$510=$CX433),--($CZ433=$CZ$11:$CZ$510),--($DB433=$DB$11:$DB$510), --($DD433=$DD$11:$DD$510), --($DF433&gt;$DF$11:$DF$510))
,BK433)
)</f>
        <v/>
      </c>
      <c r="DH433" s="74" t="str">
        <f aca="false">IF(ISBLANK(C433),"",IF(BK433&lt;&gt;Constants!$B$12, BK433, CX433-DG433))</f>
        <v/>
      </c>
      <c r="DI433" s="75"/>
      <c r="DJ433" s="78"/>
      <c r="DK433" s="79" t="str">
        <f aca="false">IF(ISBLANK($C433),"",IF($BK433=Constants!$B$13,$BM433,""))</f>
        <v/>
      </c>
      <c r="DL433" s="78" t="str">
        <f aca="false">IF(ISBLANK($C433),"",IF($BK433&lt;&gt;Constants!$B$12,"",IF(COUNT($CS433:$CU433)=0,"",MATCH($CV433,$CS433:$CU433,0))))</f>
        <v/>
      </c>
      <c r="DM433" s="80" t="str">
        <f aca="false">IF(ISNUMBER($DL433),CHOOSE($DL433,$BR433,$CB433,$CM433),"")</f>
        <v/>
      </c>
      <c r="DN433" s="80" t="str">
        <f aca="false">IF(ISNUMBER($DL433),CHOOSE($DL433,$BT433,$CD433,$CO433),"")</f>
        <v/>
      </c>
      <c r="DO433" s="80" t="str">
        <f aca="false">IF(ISNUMBER($DL433),CHOOSE($DL433,$BV433,$CF433,$CQ433),"")</f>
        <v/>
      </c>
      <c r="DP433" s="81" t="str">
        <f aca="false">IF(ISBLANK(C433),"",IF(BK433&lt;&gt;Constants!$B$12, BK433 ,CW433))</f>
        <v/>
      </c>
      <c r="DQ433" s="82" t="str">
        <f aca="false">IF(ISBLANK($C433),"",IF($BK433&lt;&gt;Constants!$B$12,$BK433,$BL433))</f>
        <v/>
      </c>
      <c r="DR433" s="82" t="str">
        <f aca="false">IF(ISBLANK(C433),"",DH433)</f>
        <v/>
      </c>
      <c r="DS433" s="82" t="str">
        <f aca="false">IF(ISBLANK(C433),"",DG433)</f>
        <v/>
      </c>
      <c r="DT433" s="83" t="str">
        <f aca="false">IF(ISBLANK(C433),
  "",
IF(DS433=Constants!$B$9,COUNTA($C$11:$C510)+2,IF(DS433=Constants!$B$10,COUNTA($C$11:$C510)+1,IF(DS433=Constants!$B$11,COUNTA($C$11:$C510),DS433))))</f>
        <v/>
      </c>
      <c r="DU433" s="3"/>
      <c r="DV433" s="84" t="n">
        <f aca="false">IF(OR(ISNUMBER(DS433),DS433="DQ",DS433="P",DS433="NS"),
    1,
    0
)</f>
        <v>0</v>
      </c>
      <c r="DW433" s="84" t="n">
        <v>423</v>
      </c>
      <c r="DX433" s="84" t="str">
        <f aca="false">IF(ISBLANK($C433),"",IF(ISNUMBER(DT433),DT433+ROW($B433)/1000,""))</f>
        <v/>
      </c>
      <c r="DY433" s="84" t="str">
        <f aca="false">IF(ISNUMBER(DX433), RANK(DX433,DX$11:DX$510,1), "")</f>
        <v/>
      </c>
      <c r="DZ433" s="84" t="str">
        <f aca="false">IF(ISBLANK($C433),
    "",
    $B433
)</f>
        <v/>
      </c>
      <c r="EA433" s="84" t="str">
        <f aca="false">IF(ISBLANK($C433),
    "",
    $C433
)</f>
        <v/>
      </c>
      <c r="EB433" s="84" t="str">
        <f aca="false">IF(ISBLANK($C433),
    "",
    $D433
)</f>
        <v/>
      </c>
      <c r="EC433" s="84" t="str">
        <f aca="false">IF(ISBLANK($C433),"",$DQ433)</f>
        <v/>
      </c>
      <c r="ED433" s="86" t="str">
        <f aca="false">DP433</f>
        <v/>
      </c>
      <c r="EE433" s="84" t="str">
        <f aca="false">IF(ISBLANK($C433),
    "",
    DS433
)</f>
        <v/>
      </c>
      <c r="EF433" s="87" t="str">
        <f aca="false">IF(DW433&gt;DV$10,
    "",
    VLOOKUP(DW433,DY$11:EE931,7,FALSE())
)</f>
        <v/>
      </c>
      <c r="EG433" s="88" t="str">
        <f aca="false">IF(DW433&gt;DV$10,
    "",
    VLOOKUP(DW433,DY$11:EE931,2,FALSE())
)</f>
        <v/>
      </c>
      <c r="EH433" s="88" t="str">
        <f aca="false">IF(DW433&gt;DV$10,
    "",
    VLOOKUP(DW433,DY$11:EE931,3,FALSE())
)</f>
        <v/>
      </c>
      <c r="EI433" s="88" t="str">
        <f aca="false">IF(DW433&gt;DV$10,
    "",
    VLOOKUP(DW433,DY$11:EE931,4,FALSE())
)</f>
        <v/>
      </c>
      <c r="EJ433" s="89" t="str">
        <f aca="false">IF(DW433&gt;DV$10,
    "",
    VLOOKUP(DW433,DY$11:EE931,6,FALSE())
)</f>
        <v/>
      </c>
      <c r="EK433" s="59"/>
    </row>
    <row r="434" customFormat="false" ht="15.75" hidden="false" customHeight="false" outlineLevel="0" collapsed="false">
      <c r="A434" s="3"/>
      <c r="B434" s="153"/>
      <c r="C434" s="154"/>
      <c r="D434" s="135"/>
      <c r="E434" s="158"/>
      <c r="F434" s="137"/>
      <c r="G434" s="137"/>
      <c r="H434" s="138"/>
      <c r="I434" s="139"/>
      <c r="J434" s="140"/>
      <c r="K434" s="140"/>
      <c r="L434" s="140"/>
      <c r="M434" s="140"/>
      <c r="N434" s="141"/>
      <c r="O434" s="142"/>
      <c r="P434" s="137"/>
      <c r="Q434" s="138"/>
      <c r="R434" s="139"/>
      <c r="S434" s="140"/>
      <c r="T434" s="140"/>
      <c r="U434" s="140"/>
      <c r="V434" s="140"/>
      <c r="W434" s="141"/>
      <c r="X434" s="142"/>
      <c r="Y434" s="137"/>
      <c r="Z434" s="138"/>
      <c r="AA434" s="139"/>
      <c r="AB434" s="140"/>
      <c r="AC434" s="140"/>
      <c r="AD434" s="140"/>
      <c r="AE434" s="140"/>
      <c r="AF434" s="141"/>
      <c r="AG434" s="143"/>
      <c r="AH434" s="139"/>
      <c r="AI434" s="116"/>
      <c r="AJ434" s="116" t="str">
        <f aca="false">IF(ISBLANK($C434),
  "",
IF(E434=Constants!$B$7,
  TRUE(),
IF(E434=Constants!$B$8,
  FALSE(),
  TRUE()
)))</f>
        <v/>
      </c>
      <c r="AK434" s="117" t="str">
        <f aca="false">IF(ISBLANK($C434),"",IF(F434=Constants!$B$8,FALSE(),TRUE()))</f>
        <v/>
      </c>
      <c r="AL434" s="117" t="str">
        <f aca="false">IF(ISBLANK($C434),"",COUNTA($G434:$O434)&gt;0)</f>
        <v/>
      </c>
      <c r="AM434" s="117" t="str">
        <f aca="false">IF(OR(ISBLANK($C434),$AL434&lt;&gt;TRUE()),"",IF(ISBLANK(G434),Constants!$B$27,MAX(0,G434)))</f>
        <v/>
      </c>
      <c r="AN434" s="117" t="str">
        <f aca="false">IF(OR(ISBLANK($C434),$AL434&lt;&gt;TRUE()),"",IF(ISBLANK(H434),Constants!$B$28,MAX(0,H434)))</f>
        <v/>
      </c>
      <c r="AO434" s="117" t="str">
        <f aca="false">IF(OR(ISBLANK($C434),$AL434&lt;&gt;TRUE()),"",IF(J434=Constants!$B$7,TRUE(),IF(J434=Constants!$B$8,FALSE(),TRUE())))</f>
        <v/>
      </c>
      <c r="AP434" s="117" t="str">
        <f aca="false">IF(OR(ISBLANK($C434),$AL434&lt;&gt;TRUE()),"",IF(I434=Constants!$B$7,TRUE(),IF(I434=Constants!$B$8,FALSE(),TRUE())))</f>
        <v/>
      </c>
      <c r="AQ434" s="117" t="str">
        <f aca="false">IF(OR(ISBLANK($C434),$AL434&lt;&gt;TRUE()),"",IF(K434=Constants!$B$33,TRUE(),IF(K434=Constants!$B$34,FALSE(),IF(AND(ISNUMBER(O434),OR(ISBLANK(N434),N434=0)),TRUE(),IF(AND(ISBLANK(O434),ISNUMBER(N434),N434&lt;&gt;0),FALSE(),"")))))</f>
        <v/>
      </c>
      <c r="AR434" s="117" t="str">
        <f aca="false">IF(OR(ISBLANK($C434),$AL434&lt;&gt;TRUE()),"",IF(ISBLANK(L434),Constants!$B$35,MAX(0,MIN(Constants!$B$31,L434))))</f>
        <v/>
      </c>
      <c r="AS434" s="117" t="str">
        <f aca="false">IF(OR(ISBLANK($C434),$AL434&lt;&gt;TRUE()),"",IF(ISBLANK(M434),Constants!$B$35,MAX(0,MIN(Constants!$B$32,M434))))</f>
        <v/>
      </c>
      <c r="AT434" s="117" t="str">
        <f aca="false">IF(ISBLANK($C434),"",COUNTA($P434:$X434)&gt;0)</f>
        <v/>
      </c>
      <c r="AU434" s="117" t="str">
        <f aca="false">IF(OR(ISBLANK($C434),$AT434&lt;&gt;TRUE()),"",IF(ISBLANK(P434),Constants!$B$27,MAX(0,P434)))</f>
        <v/>
      </c>
      <c r="AV434" s="117" t="str">
        <f aca="false">IF(OR(ISBLANK($C434),$AT434&lt;&gt;TRUE()),"",IF(ISBLANK(Q434),Constants!$B$28,MAX(0,Q434)))</f>
        <v/>
      </c>
      <c r="AW434" s="117" t="str">
        <f aca="false">IF(OR(ISBLANK($C434),$AT434&lt;&gt;TRUE()),"",IF(S434=Constants!$B$7,TRUE(),IF(S434=Constants!$B$8,FALSE(),TRUE())))</f>
        <v/>
      </c>
      <c r="AX434" s="117" t="str">
        <f aca="false">IF(OR(ISBLANK($C434),$AT434&lt;&gt;TRUE()),"",IF(R434=Constants!$B$7,TRUE(),IF(R434=Constants!$B$8,FALSE(),TRUE())))</f>
        <v/>
      </c>
      <c r="AY434" s="117" t="str">
        <f aca="false">IF(OR(ISBLANK($C434),$AT434&lt;&gt;TRUE()),"",IF(T434=Constants!$B$33,TRUE(),IF(T434=Constants!$B$34,FALSE(),IF(AND(ISNUMBER(X434),OR(ISBLANK(W434),W434=0)),TRUE(),IF(AND(ISBLANK(X434),ISNUMBER(W434),W434&lt;&gt;0),FALSE(),"")))))</f>
        <v/>
      </c>
      <c r="AZ434" s="117" t="str">
        <f aca="false">IF(OR(ISBLANK($C434),$AT434&lt;&gt;TRUE()),"",IF(ISBLANK(U434),Constants!$B$35,MAX(0,MIN(Constants!$B$31,U434))))</f>
        <v/>
      </c>
      <c r="BA434" s="117" t="str">
        <f aca="false">IF(OR(ISBLANK($C434),$AT434&lt;&gt;TRUE()),"",IF(ISBLANK(V434),Constants!$B$35,MAX(0,MIN(Constants!$B$32,V434))))</f>
        <v/>
      </c>
      <c r="BB434" s="117" t="str">
        <f aca="false">IF(ISBLANK($C434),"",COUNTA($Y434:$AG434)&gt;0)</f>
        <v/>
      </c>
      <c r="BC434" s="117" t="str">
        <f aca="false">IF(OR(ISBLANK($C434),$BB434&lt;&gt;TRUE()),"",IF(ISBLANK(Y434),Constants!$B$27,MAX(0,Y434)))</f>
        <v/>
      </c>
      <c r="BD434" s="117" t="str">
        <f aca="false">IF(OR(ISBLANK($C434),$BB434&lt;&gt;TRUE()),"",IF(ISBLANK(Z434),Constants!$B$28,MAX(0,Z434)))</f>
        <v/>
      </c>
      <c r="BE434" s="117" t="str">
        <f aca="false">IF(OR(ISBLANK($C434),$BB434&lt;&gt;TRUE()),"",IF(AB434=Constants!$B$7,TRUE(),IF(AB434=Constants!$B$8,FALSE(),TRUE())))</f>
        <v/>
      </c>
      <c r="BF434" s="117" t="str">
        <f aca="false">IF(OR(ISBLANK($C434),$BB434&lt;&gt;TRUE()),"",IF(AA434=Constants!$B$7,TRUE(),IF(AA434=Constants!$B$8,FALSE(),TRUE())))</f>
        <v/>
      </c>
      <c r="BG434" s="117" t="str">
        <f aca="false">IF(OR(ISBLANK($C434),$BB434&lt;&gt;TRUE()),"",IF(AC434=Constants!$B$33,TRUE(),IF(AC434=Constants!$B$34,FALSE(),IF(AND(ISNUMBER(AG434),OR(ISBLANK(AF434),AF434=0)),TRUE(),IF(AND(ISBLANK(AG434),ISNUMBER(AF434),AF434&lt;&gt;0),FALSE(),"")))))</f>
        <v/>
      </c>
      <c r="BH434" s="117" t="str">
        <f aca="false">IF(OR(ISBLANK($C434),$BB434&lt;&gt;TRUE()),"",IF(ISBLANK(AD434),Constants!$B$35,MAX(0,MIN(Constants!$B$31,AD434))))</f>
        <v/>
      </c>
      <c r="BI434" s="117" t="str">
        <f aca="false">IF(OR(ISBLANK($C434),$BB434&lt;&gt;TRUE()),"",IF(ISBLANK(AE434),Constants!$B$35,MAX(0,MIN(Constants!$B$32,AE434))))</f>
        <v/>
      </c>
      <c r="BJ434" s="118" t="str">
        <f aca="false">IF(ISBLANK($C434),
  "",
IF(AH434=Constants!$B$7,
  TRUE(),
IF(AH434=Constants!$B$8,
  FALSE(),
  FALSE()
)))</f>
        <v/>
      </c>
      <c r="BK434" s="117" t="str">
        <f aca="false">IF(ISBLANK($C434),"",IF($BJ434,Constants!$B$9,IF(COUNTA($E434:$AH434)=0,Constants!$B$10,IF(NOT($AK434),Constants!$B$11,IF(AND(NOT(ISNUMBER($BM434)),COUNTA($O434,$X434,$AG434)&gt;0),Constants!$B$13,Constants!$B$12)))))</f>
        <v/>
      </c>
      <c r="BL434" s="117" t="str">
        <f aca="false">IF(ISBLANK($C434),"",IF($BK434&lt;&gt;Constants!$B$12,$BK434,Constants!$B$4))</f>
        <v/>
      </c>
      <c r="BM434" s="116" t="str">
        <f aca="false">IF(OR(ISBLANK($D$8), NOT(ISNUMBER($D$8))), Constants!$B$17,$D$8)</f>
        <v>ERROR: Set Target Time in cell D8</v>
      </c>
      <c r="BN434" s="119" t="str">
        <f aca="false">IF(OR($BK434&lt;&gt;Constants!$B$12,$AL434&lt;&gt;TRUE()),"",IF(NOT($AO434),TRUE(),IF($AQ434="","",$AQ434)))</f>
        <v/>
      </c>
      <c r="BO434" s="120" t="n">
        <f aca="false">IF(BN434="",FALSE(),IF(NOT($AO434),TRUE(),IF($AQ434,ISNUMBER(O434),ISNUMBER(N434))))</f>
        <v>0</v>
      </c>
      <c r="BP434" s="121" t="str">
        <f aca="false">IF(BO434,IF($AJ434,1,Constants!$B$22)*POWER(Constants!$B$23,MAX($AM434,0))*POWER(Constants!$B$24,MAX($AN434,0)),"")</f>
        <v/>
      </c>
      <c r="BQ434" s="117" t="str">
        <f aca="false">IF(OR($BK434&lt;&gt;Constants!$B$12,NOT($BO434)),"",IF(NOT($AO434),0,Constants!$B$19*IF($AQ434,1,MAX(0,MIN(1,(Constants!$B$20-N434)/Constants!$B$20)))))</f>
        <v/>
      </c>
      <c r="BR434" s="117" t="str">
        <f aca="false">IF(BQ434="","",BQ434*IF($AP434,1,Constants!$B$25)*BP434)</f>
        <v/>
      </c>
      <c r="BS434" s="117" t="str">
        <f aca="false">IF(OR($BK434&lt;&gt;Constants!$B$12,NOT($BO434)),"",IF(NOT($AO434),0,IF(NOT($AQ434),0,MAX(0,Constants!$B$21*(1-ABS(O434-$BM434)/$BM434)))))</f>
        <v/>
      </c>
      <c r="BT434" s="117" t="str">
        <f aca="false">IF(BS434="","",BS434*BP434)</f>
        <v/>
      </c>
      <c r="BU434" s="117" t="str">
        <f aca="false">IF(OR($BK434&lt;&gt;Constants!$B$12,NOT($BO434)),"",IF(OR(NOT($AO434),NOT($AP434)),0,MIN(Constants!$B$18,(Constants!$B$29*$AR434+Constants!$B$30*$AS434)*IF($AQ434,1,MAX(0,MIN(1,(Constants!$B$20-N434)/Constants!$B$20))))))</f>
        <v/>
      </c>
      <c r="BV434" s="117" t="str">
        <f aca="false">IF(BU434="","",BU434*BP434)</f>
        <v/>
      </c>
      <c r="BW434" s="122" t="str">
        <f aca="false">IF(OR($BK434&lt;&gt;Constants!$B$12,NOT($BO434)),"",BR434+BT434+BV434)</f>
        <v/>
      </c>
      <c r="BX434" s="119" t="str">
        <f aca="false">IF(OR($BK434&lt;&gt;Constants!$B$12,$AT434&lt;&gt;TRUE()),"",IF(NOT($AW434),TRUE(),IF($AY434="","",$AY434)))</f>
        <v/>
      </c>
      <c r="BY434" s="120" t="n">
        <f aca="false">IF(BX434="",FALSE(),IF(NOT($AW434),TRUE(),IF($AY434,ISNUMBER(X434),ISNUMBER(W434))))</f>
        <v>0</v>
      </c>
      <c r="BZ434" s="121" t="str">
        <f aca="false">IF(BY434,IF($AJ434,1,Constants!$B$22)*POWER(Constants!$B$23,MAX($AU434,0))*POWER(Constants!$B$24,MAX($AV434,0)),"")</f>
        <v/>
      </c>
      <c r="CA434" s="117" t="str">
        <f aca="false">IF(OR($BK434&lt;&gt;Constants!$B$12,NOT($BY434)),"",IF(NOT($AW434),0,Constants!$B$19*IF($AY434,1,MAX(0,MIN(1,(Constants!$B$20-W434)/Constants!$B$20)))))</f>
        <v/>
      </c>
      <c r="CB434" s="117" t="str">
        <f aca="false">IF(CA434="","",CA434*IF($AX434,1,Constants!$B$25)*BZ434)</f>
        <v/>
      </c>
      <c r="CC434" s="117" t="str">
        <f aca="false">IF(OR($BK434&lt;&gt;Constants!$B$12,NOT($BY434)),"",IF(NOT($AW434),0,IF(NOT($AY434),0,MAX(0,Constants!$B$21*(1-ABS(X434-$BM434)/$BM434)))))</f>
        <v/>
      </c>
      <c r="CD434" s="117" t="str">
        <f aca="false">IF(CC434="","",CC434*BZ434)</f>
        <v/>
      </c>
      <c r="CE434" s="117" t="str">
        <f aca="false">IF(OR($BK434&lt;&gt;Constants!$B$12,NOT($BY434)),"",IF(OR(NOT($AW434),NOT($AX434)),0,MIN(Constants!$B$18,(Constants!$B$29*$AZ434+Constants!$B$30*$BA434)*IF($AY434,1,MAX(0,MIN(1,(Constants!$B$20-W434)/Constants!$B$20))))))</f>
        <v/>
      </c>
      <c r="CF434" s="117" t="str">
        <f aca="false">IF(CE434="","",CE434*BZ434)</f>
        <v/>
      </c>
      <c r="CG434" s="122" t="str">
        <f aca="false">IF(OR($BK434&lt;&gt;Constants!$B$12,NOT($BY434)),"",CB434+CD434+CF434)</f>
        <v/>
      </c>
      <c r="CH434" s="119" t="n">
        <f aca="false">IF(OR(BN434="",BX434=""),TRUE(),BN434&lt;&gt;BX434)</f>
        <v>1</v>
      </c>
      <c r="CI434" s="117" t="str">
        <f aca="false">IF(OR($BK434&lt;&gt;Constants!$B$12,$BB434&lt;&gt;TRUE(),NOT($CH434)),"",IF(NOT($BE434),TRUE(),IF($BG434="","",$BG434)))</f>
        <v/>
      </c>
      <c r="CJ434" s="120" t="n">
        <f aca="false">IF(CI434="",FALSE(),IF(NOT($BE434),TRUE(),IF($BG434,ISNUMBER(AG434),ISNUMBER(AF434))))</f>
        <v>0</v>
      </c>
      <c r="CK434" s="121" t="str">
        <f aca="false">IF(CJ434,IF($AJ434,1,Constants!$B$22)*POWER(Constants!$B$23,MAX($BC434,0))*POWER(Constants!$B$24,MAX($BD434,0)),"")</f>
        <v/>
      </c>
      <c r="CL434" s="117" t="str">
        <f aca="false">IF(OR($BK434&lt;&gt;Constants!$B$12,NOT($CJ434)),"",IF(NOT($BE434),0,Constants!$B$19*IF($BG434,1,MAX(0,MIN(1,(Constants!$B$20-AF434)/Constants!$B$20)))))</f>
        <v/>
      </c>
      <c r="CM434" s="117" t="str">
        <f aca="false">IF(CL434="","",CL434*IF($BF434,1,Constants!$B$25)*CK434)</f>
        <v/>
      </c>
      <c r="CN434" s="117" t="str">
        <f aca="false">IF(OR($BK434&lt;&gt;Constants!$B$12,NOT($CJ434)),"",IF(NOT($BE434),0,IF(NOT($BG434),0,MAX(0,Constants!$B$21*(1-ABS(AG434-$BM434)/$BM434)))))</f>
        <v/>
      </c>
      <c r="CO434" s="117" t="str">
        <f aca="false">IF(CN434="","",CN434*CK434)</f>
        <v/>
      </c>
      <c r="CP434" s="117" t="str">
        <f aca="false">IF(OR($BK434&lt;&gt;Constants!$B$12,NOT($CJ434)),"",IF(OR(NOT($BE434),NOT($BF434)),0,MIN(Constants!$B$18,(Constants!$B$29*$BH434+Constants!$B$30*$BI434)*IF($BG434,1,MAX(0,MIN(1,(Constants!$B$20-AF434)/Constants!$B$20))))))</f>
        <v/>
      </c>
      <c r="CQ434" s="117" t="str">
        <f aca="false">IF(CP434="","",CP434*CK434)</f>
        <v/>
      </c>
      <c r="CR434" s="122" t="str">
        <f aca="false">IF(OR($BK434&lt;&gt;Constants!$B$12,NOT($CJ434)),"",CM434+CO434+CQ434)</f>
        <v/>
      </c>
      <c r="CS434" s="116" t="str">
        <f aca="false">IF(OR($BK434&lt;&gt;Constants!$B$12,ISBLANK($C434)),"",BW434)</f>
        <v/>
      </c>
      <c r="CT434" s="117" t="str">
        <f aca="false">IF(OR($BK434&lt;&gt;Constants!$B$12,ISBLANK($C434)),"",CG434)</f>
        <v/>
      </c>
      <c r="CU434" s="118" t="str">
        <f aca="false">IF(OR($BK434&lt;&gt;Constants!$B$12,ISBLANK($C434)),"",CR434)</f>
        <v/>
      </c>
      <c r="CV434" s="117" t="str">
        <f aca="false">IF(OR($BK434&lt;&gt;Constants!$B$12,ISBLANK($C434)),"",IF(COUNT(CS434:CU434)=0,0,MAX(CS434:CU434)))</f>
        <v/>
      </c>
      <c r="CW434" s="117" t="str">
        <f aca="false">IF($BK434&lt;&gt;Constants!$B$12,"",CV434)</f>
        <v/>
      </c>
      <c r="CX434" s="117" t="str">
        <f aca="false">IF(ISNUMBER(CW434), RANK(CW434,$CW$11:$CW$510), "")</f>
        <v/>
      </c>
      <c r="CY434" s="116" t="str">
        <f aca="false">IF(OR($BK434&lt;&gt;Constants!$B$12,ISBLANK($C434)),"",MAX(BT434,CD434,CO434))</f>
        <v/>
      </c>
      <c r="CZ434" s="117" t="str">
        <f aca="false">IF(ISNUMBER(CY434), RANK(CY434,CY$11:CY$510), "")</f>
        <v/>
      </c>
      <c r="DA434" s="117" t="str">
        <f aca="false">IF(OR($BK434&lt;&gt;Constants!$B$12,ISBLANK($C434)),"",MAX(AM434,AU434,IF($CH434,BC434,0)))</f>
        <v/>
      </c>
      <c r="DB434" s="117" t="str">
        <f aca="false">IF(ISNUMBER(DA434), RANK(DA434,DA$11:DA$510,1), "")</f>
        <v/>
      </c>
      <c r="DC434" s="117" t="str">
        <f aca="false">IF(OR($BK434&lt;&gt;Constants!$B$12,ISBLANK($C434)),"",MAX(BV434,CF434,CQ434))</f>
        <v/>
      </c>
      <c r="DD434" s="117" t="str">
        <f aca="false">IF(ISNUMBER(DC434),RANK(DC434,DC$11:DC$510),"")</f>
        <v/>
      </c>
      <c r="DE434" s="123" t="str">
        <f aca="false">IFERROR(IF(OR($BK434&lt;&gt;Constants!$B$12, ISBLANK($C434)),"",LARGE(CS434:CU434,2)), 0)</f>
        <v/>
      </c>
      <c r="DF434" s="118" t="str">
        <f aca="false">IF(ISNUMBER(DE434), RANK(DE434,DE$11:DE$510), "")</f>
        <v/>
      </c>
      <c r="DG434" s="117" t="str">
        <f aca="false">IF(ISBLANK($C434),"",IF(BK434=Constants!$B$12,RANK($CX434, $CX$11:$CX$510, 1)+
SUMPRODUCT(--($CX$11:$CX$510=$CX434),--($CZ434&gt;$CZ$11:$CZ$510))+
SUMPRODUCT(--($CX$11:$CX$510=$CX434),--($CZ434=$CZ$11:$CZ$510),--($DB434&gt;$DB$11:$DB$510))+
SUMPRODUCT(--($CX$11:$CX$510=$CX434),--($CZ434=$CZ$11:$CZ$510),--($DB434=$DB$11:$DB$510), --($DD434&gt;$DD$11:$DD$510))+
SUMPRODUCT(--($CX$11:$CX$510=$CX434),--($CZ434=$CZ$11:$CZ$510),--($DB434=$DB$11:$DB$510), --($DD434=$DD$11:$DD$510), --($DF434&gt;$DF$11:$DF$510))
,BK434)
)</f>
        <v/>
      </c>
      <c r="DH434" s="117" t="str">
        <f aca="false">IF(ISBLANK(C434),"",IF(BK434&lt;&gt;Constants!$B$12, BK434, CX434-DG434))</f>
        <v/>
      </c>
      <c r="DI434" s="118"/>
      <c r="DJ434" s="124"/>
      <c r="DK434" s="125" t="str">
        <f aca="false">IF(ISBLANK($C434),"",IF($BK434=Constants!$B$13,$BM434,""))</f>
        <v/>
      </c>
      <c r="DL434" s="124" t="str">
        <f aca="false">IF(ISBLANK($C434),"",IF($BK434&lt;&gt;Constants!$B$12,"",IF(COUNT($CS434:$CU434)=0,"",MATCH($CV434,$CS434:$CU434,0))))</f>
        <v/>
      </c>
      <c r="DM434" s="126" t="str">
        <f aca="false">IF(ISNUMBER($DL434),CHOOSE($DL434,$BR434,$CB434,$CM434),"")</f>
        <v/>
      </c>
      <c r="DN434" s="126" t="str">
        <f aca="false">IF(ISNUMBER($DL434),CHOOSE($DL434,$BT434,$CD434,$CO434),"")</f>
        <v/>
      </c>
      <c r="DO434" s="126" t="str">
        <f aca="false">IF(ISNUMBER($DL434),CHOOSE($DL434,$BV434,$CF434,$CQ434),"")</f>
        <v/>
      </c>
      <c r="DP434" s="127" t="str">
        <f aca="false">IF(ISBLANK(C434),"",IF(BK434&lt;&gt;Constants!$B$12, BK434 ,CW434))</f>
        <v/>
      </c>
      <c r="DQ434" s="128" t="str">
        <f aca="false">IF(ISBLANK($C434),"",IF($BK434&lt;&gt;Constants!$B$12,$BK434,$BL434))</f>
        <v/>
      </c>
      <c r="DR434" s="128" t="str">
        <f aca="false">IF(ISBLANK(C434),"",DH434)</f>
        <v/>
      </c>
      <c r="DS434" s="128" t="str">
        <f aca="false">IF(ISBLANK(C434),"",DG434)</f>
        <v/>
      </c>
      <c r="DT434" s="129" t="str">
        <f aca="false">IF(ISBLANK(C434),
  "",
IF(DS434=Constants!$B$9,COUNTA($C$11:$C510)+2,IF(DS434=Constants!$B$10,COUNTA($C$11:$C510)+1,IF(DS434=Constants!$B$11,COUNTA($C$11:$C510),DS434))))</f>
        <v/>
      </c>
      <c r="DU434" s="3"/>
      <c r="DV434" s="130" t="n">
        <f aca="false">IF(OR(ISNUMBER(DS434),DS434="DQ",DS434="P",DS434="NS"),
    1,
    0
)</f>
        <v>0</v>
      </c>
      <c r="DW434" s="130" t="n">
        <v>424</v>
      </c>
      <c r="DX434" s="130" t="str">
        <f aca="false">IF(ISBLANK($C434),"",IF(ISNUMBER(DT434),DT434+ROW($B434)/1000,""))</f>
        <v/>
      </c>
      <c r="DY434" s="130" t="str">
        <f aca="false">IF(ISNUMBER(DX434), RANK(DX434,DX$11:DX$510,1), "")</f>
        <v/>
      </c>
      <c r="DZ434" s="130" t="str">
        <f aca="false">IF(ISBLANK($C434),
    "",
    $B434
)</f>
        <v/>
      </c>
      <c r="EA434" s="130" t="str">
        <f aca="false">IF(ISBLANK($C434),
    "",
    $C434
)</f>
        <v/>
      </c>
      <c r="EB434" s="130" t="str">
        <f aca="false">IF(ISBLANK($C434),
    "",
    $D434
)</f>
        <v/>
      </c>
      <c r="EC434" s="130" t="str">
        <f aca="false">IF(ISBLANK($C434),"",$DQ434)</f>
        <v/>
      </c>
      <c r="ED434" s="131" t="str">
        <f aca="false">DP434</f>
        <v/>
      </c>
      <c r="EE434" s="130" t="str">
        <f aca="false">IF(ISBLANK($C434),
    "",
    DS434
)</f>
        <v/>
      </c>
      <c r="EF434" s="132" t="str">
        <f aca="false">IF(DW434&gt;DV$10,
    "",
    VLOOKUP(DW434,DY$11:EE932,7,FALSE())
)</f>
        <v/>
      </c>
      <c r="EG434" s="133" t="str">
        <f aca="false">IF(DW434&gt;DV$10,
    "",
    VLOOKUP(DW434,DY$11:EE932,2,FALSE())
)</f>
        <v/>
      </c>
      <c r="EH434" s="133" t="str">
        <f aca="false">IF(DW434&gt;DV$10,
    "",
    VLOOKUP(DW434,DY$11:EE932,3,FALSE())
)</f>
        <v/>
      </c>
      <c r="EI434" s="133" t="str">
        <f aca="false">IF(DW434&gt;DV$10,
    "",
    VLOOKUP(DW434,DY$11:EE932,4,FALSE())
)</f>
        <v/>
      </c>
      <c r="EJ434" s="134" t="str">
        <f aca="false">IF(DW434&gt;DV$10,
    "",
    VLOOKUP(DW434,DY$11:EE932,6,FALSE())
)</f>
        <v/>
      </c>
      <c r="EK434" s="59"/>
    </row>
    <row r="435" customFormat="false" ht="15.75" hidden="false" customHeight="false" outlineLevel="0" collapsed="false">
      <c r="A435" s="3"/>
      <c r="B435" s="153"/>
      <c r="C435" s="154"/>
      <c r="D435" s="135"/>
      <c r="E435" s="158"/>
      <c r="F435" s="137"/>
      <c r="G435" s="137"/>
      <c r="H435" s="138"/>
      <c r="I435" s="139"/>
      <c r="J435" s="140"/>
      <c r="K435" s="140"/>
      <c r="L435" s="140"/>
      <c r="M435" s="140"/>
      <c r="N435" s="141"/>
      <c r="O435" s="142"/>
      <c r="P435" s="137"/>
      <c r="Q435" s="138"/>
      <c r="R435" s="139"/>
      <c r="S435" s="140"/>
      <c r="T435" s="140"/>
      <c r="U435" s="140"/>
      <c r="V435" s="140"/>
      <c r="W435" s="141"/>
      <c r="X435" s="142"/>
      <c r="Y435" s="137"/>
      <c r="Z435" s="138"/>
      <c r="AA435" s="139"/>
      <c r="AB435" s="140"/>
      <c r="AC435" s="140"/>
      <c r="AD435" s="140"/>
      <c r="AE435" s="140"/>
      <c r="AF435" s="141"/>
      <c r="AG435" s="143"/>
      <c r="AH435" s="139"/>
      <c r="AI435" s="116"/>
      <c r="AJ435" s="116" t="str">
        <f aca="false">IF(ISBLANK($C435),
  "",
IF(E435=Constants!$B$7,
  TRUE(),
IF(E435=Constants!$B$8,
  FALSE(),
  TRUE()
)))</f>
        <v/>
      </c>
      <c r="AK435" s="117" t="str">
        <f aca="false">IF(ISBLANK($C435),"",IF(F435=Constants!$B$8,FALSE(),TRUE()))</f>
        <v/>
      </c>
      <c r="AL435" s="117" t="str">
        <f aca="false">IF(ISBLANK($C435),"",COUNTA($G435:$O435)&gt;0)</f>
        <v/>
      </c>
      <c r="AM435" s="117" t="str">
        <f aca="false">IF(OR(ISBLANK($C435),$AL435&lt;&gt;TRUE()),"",IF(ISBLANK(G435),Constants!$B$27,MAX(0,G435)))</f>
        <v/>
      </c>
      <c r="AN435" s="117" t="str">
        <f aca="false">IF(OR(ISBLANK($C435),$AL435&lt;&gt;TRUE()),"",IF(ISBLANK(H435),Constants!$B$28,MAX(0,H435)))</f>
        <v/>
      </c>
      <c r="AO435" s="117" t="str">
        <f aca="false">IF(OR(ISBLANK($C435),$AL435&lt;&gt;TRUE()),"",IF(J435=Constants!$B$7,TRUE(),IF(J435=Constants!$B$8,FALSE(),TRUE())))</f>
        <v/>
      </c>
      <c r="AP435" s="117" t="str">
        <f aca="false">IF(OR(ISBLANK($C435),$AL435&lt;&gt;TRUE()),"",IF(I435=Constants!$B$7,TRUE(),IF(I435=Constants!$B$8,FALSE(),TRUE())))</f>
        <v/>
      </c>
      <c r="AQ435" s="117" t="str">
        <f aca="false">IF(OR(ISBLANK($C435),$AL435&lt;&gt;TRUE()),"",IF(K435=Constants!$B$33,TRUE(),IF(K435=Constants!$B$34,FALSE(),IF(AND(ISNUMBER(O435),OR(ISBLANK(N435),N435=0)),TRUE(),IF(AND(ISBLANK(O435),ISNUMBER(N435),N435&lt;&gt;0),FALSE(),"")))))</f>
        <v/>
      </c>
      <c r="AR435" s="117" t="str">
        <f aca="false">IF(OR(ISBLANK($C435),$AL435&lt;&gt;TRUE()),"",IF(ISBLANK(L435),Constants!$B$35,MAX(0,MIN(Constants!$B$31,L435))))</f>
        <v/>
      </c>
      <c r="AS435" s="117" t="str">
        <f aca="false">IF(OR(ISBLANK($C435),$AL435&lt;&gt;TRUE()),"",IF(ISBLANK(M435),Constants!$B$35,MAX(0,MIN(Constants!$B$32,M435))))</f>
        <v/>
      </c>
      <c r="AT435" s="117" t="str">
        <f aca="false">IF(ISBLANK($C435),"",COUNTA($P435:$X435)&gt;0)</f>
        <v/>
      </c>
      <c r="AU435" s="117" t="str">
        <f aca="false">IF(OR(ISBLANK($C435),$AT435&lt;&gt;TRUE()),"",IF(ISBLANK(P435),Constants!$B$27,MAX(0,P435)))</f>
        <v/>
      </c>
      <c r="AV435" s="117" t="str">
        <f aca="false">IF(OR(ISBLANK($C435),$AT435&lt;&gt;TRUE()),"",IF(ISBLANK(Q435),Constants!$B$28,MAX(0,Q435)))</f>
        <v/>
      </c>
      <c r="AW435" s="117" t="str">
        <f aca="false">IF(OR(ISBLANK($C435),$AT435&lt;&gt;TRUE()),"",IF(S435=Constants!$B$7,TRUE(),IF(S435=Constants!$B$8,FALSE(),TRUE())))</f>
        <v/>
      </c>
      <c r="AX435" s="117" t="str">
        <f aca="false">IF(OR(ISBLANK($C435),$AT435&lt;&gt;TRUE()),"",IF(R435=Constants!$B$7,TRUE(),IF(R435=Constants!$B$8,FALSE(),TRUE())))</f>
        <v/>
      </c>
      <c r="AY435" s="117" t="str">
        <f aca="false">IF(OR(ISBLANK($C435),$AT435&lt;&gt;TRUE()),"",IF(T435=Constants!$B$33,TRUE(),IF(T435=Constants!$B$34,FALSE(),IF(AND(ISNUMBER(X435),OR(ISBLANK(W435),W435=0)),TRUE(),IF(AND(ISBLANK(X435),ISNUMBER(W435),W435&lt;&gt;0),FALSE(),"")))))</f>
        <v/>
      </c>
      <c r="AZ435" s="117" t="str">
        <f aca="false">IF(OR(ISBLANK($C435),$AT435&lt;&gt;TRUE()),"",IF(ISBLANK(U435),Constants!$B$35,MAX(0,MIN(Constants!$B$31,U435))))</f>
        <v/>
      </c>
      <c r="BA435" s="117" t="str">
        <f aca="false">IF(OR(ISBLANK($C435),$AT435&lt;&gt;TRUE()),"",IF(ISBLANK(V435),Constants!$B$35,MAX(0,MIN(Constants!$B$32,V435))))</f>
        <v/>
      </c>
      <c r="BB435" s="117" t="str">
        <f aca="false">IF(ISBLANK($C435),"",COUNTA($Y435:$AG435)&gt;0)</f>
        <v/>
      </c>
      <c r="BC435" s="117" t="str">
        <f aca="false">IF(OR(ISBLANK($C435),$BB435&lt;&gt;TRUE()),"",IF(ISBLANK(Y435),Constants!$B$27,MAX(0,Y435)))</f>
        <v/>
      </c>
      <c r="BD435" s="117" t="str">
        <f aca="false">IF(OR(ISBLANK($C435),$BB435&lt;&gt;TRUE()),"",IF(ISBLANK(Z435),Constants!$B$28,MAX(0,Z435)))</f>
        <v/>
      </c>
      <c r="BE435" s="117" t="str">
        <f aca="false">IF(OR(ISBLANK($C435),$BB435&lt;&gt;TRUE()),"",IF(AB435=Constants!$B$7,TRUE(),IF(AB435=Constants!$B$8,FALSE(),TRUE())))</f>
        <v/>
      </c>
      <c r="BF435" s="117" t="str">
        <f aca="false">IF(OR(ISBLANK($C435),$BB435&lt;&gt;TRUE()),"",IF(AA435=Constants!$B$7,TRUE(),IF(AA435=Constants!$B$8,FALSE(),TRUE())))</f>
        <v/>
      </c>
      <c r="BG435" s="117" t="str">
        <f aca="false">IF(OR(ISBLANK($C435),$BB435&lt;&gt;TRUE()),"",IF(AC435=Constants!$B$33,TRUE(),IF(AC435=Constants!$B$34,FALSE(),IF(AND(ISNUMBER(AG435),OR(ISBLANK(AF435),AF435=0)),TRUE(),IF(AND(ISBLANK(AG435),ISNUMBER(AF435),AF435&lt;&gt;0),FALSE(),"")))))</f>
        <v/>
      </c>
      <c r="BH435" s="117" t="str">
        <f aca="false">IF(OR(ISBLANK($C435),$BB435&lt;&gt;TRUE()),"",IF(ISBLANK(AD435),Constants!$B$35,MAX(0,MIN(Constants!$B$31,AD435))))</f>
        <v/>
      </c>
      <c r="BI435" s="117" t="str">
        <f aca="false">IF(OR(ISBLANK($C435),$BB435&lt;&gt;TRUE()),"",IF(ISBLANK(AE435),Constants!$B$35,MAX(0,MIN(Constants!$B$32,AE435))))</f>
        <v/>
      </c>
      <c r="BJ435" s="118" t="str">
        <f aca="false">IF(ISBLANK($C435),
  "",
IF(AH435=Constants!$B$7,
  TRUE(),
IF(AH435=Constants!$B$8,
  FALSE(),
  FALSE()
)))</f>
        <v/>
      </c>
      <c r="BK435" s="117" t="str">
        <f aca="false">IF(ISBLANK($C435),"",IF($BJ435,Constants!$B$9,IF(COUNTA($E435:$AH435)=0,Constants!$B$10,IF(NOT($AK435),Constants!$B$11,IF(AND(NOT(ISNUMBER($BM435)),COUNTA($O435,$X435,$AG435)&gt;0),Constants!$B$13,Constants!$B$12)))))</f>
        <v/>
      </c>
      <c r="BL435" s="117" t="str">
        <f aca="false">IF(ISBLANK($C435),"",IF($BK435&lt;&gt;Constants!$B$12,$BK435,Constants!$B$4))</f>
        <v/>
      </c>
      <c r="BM435" s="116" t="str">
        <f aca="false">IF(OR(ISBLANK($D$8), NOT(ISNUMBER($D$8))), Constants!$B$17,$D$8)</f>
        <v>ERROR: Set Target Time in cell D8</v>
      </c>
      <c r="BN435" s="119" t="str">
        <f aca="false">IF(OR($BK435&lt;&gt;Constants!$B$12,$AL435&lt;&gt;TRUE()),"",IF(NOT($AO435),TRUE(),IF($AQ435="","",$AQ435)))</f>
        <v/>
      </c>
      <c r="BO435" s="120" t="n">
        <f aca="false">IF(BN435="",FALSE(),IF(NOT($AO435),TRUE(),IF($AQ435,ISNUMBER(O435),ISNUMBER(N435))))</f>
        <v>0</v>
      </c>
      <c r="BP435" s="121" t="str">
        <f aca="false">IF(BO435,IF($AJ435,1,Constants!$B$22)*POWER(Constants!$B$23,MAX($AM435,0))*POWER(Constants!$B$24,MAX($AN435,0)),"")</f>
        <v/>
      </c>
      <c r="BQ435" s="117" t="str">
        <f aca="false">IF(OR($BK435&lt;&gt;Constants!$B$12,NOT($BO435)),"",IF(NOT($AO435),0,Constants!$B$19*IF($AQ435,1,MAX(0,MIN(1,(Constants!$B$20-N435)/Constants!$B$20)))))</f>
        <v/>
      </c>
      <c r="BR435" s="117" t="str">
        <f aca="false">IF(BQ435="","",BQ435*IF($AP435,1,Constants!$B$25)*BP435)</f>
        <v/>
      </c>
      <c r="BS435" s="117" t="str">
        <f aca="false">IF(OR($BK435&lt;&gt;Constants!$B$12,NOT($BO435)),"",IF(NOT($AO435),0,IF(NOT($AQ435),0,MAX(0,Constants!$B$21*(1-ABS(O435-$BM435)/$BM435)))))</f>
        <v/>
      </c>
      <c r="BT435" s="117" t="str">
        <f aca="false">IF(BS435="","",BS435*BP435)</f>
        <v/>
      </c>
      <c r="BU435" s="117" t="str">
        <f aca="false">IF(OR($BK435&lt;&gt;Constants!$B$12,NOT($BO435)),"",IF(OR(NOT($AO435),NOT($AP435)),0,MIN(Constants!$B$18,(Constants!$B$29*$AR435+Constants!$B$30*$AS435)*IF($AQ435,1,MAX(0,MIN(1,(Constants!$B$20-N435)/Constants!$B$20))))))</f>
        <v/>
      </c>
      <c r="BV435" s="117" t="str">
        <f aca="false">IF(BU435="","",BU435*BP435)</f>
        <v/>
      </c>
      <c r="BW435" s="122" t="str">
        <f aca="false">IF(OR($BK435&lt;&gt;Constants!$B$12,NOT($BO435)),"",BR435+BT435+BV435)</f>
        <v/>
      </c>
      <c r="BX435" s="119" t="str">
        <f aca="false">IF(OR($BK435&lt;&gt;Constants!$B$12,$AT435&lt;&gt;TRUE()),"",IF(NOT($AW435),TRUE(),IF($AY435="","",$AY435)))</f>
        <v/>
      </c>
      <c r="BY435" s="120" t="n">
        <f aca="false">IF(BX435="",FALSE(),IF(NOT($AW435),TRUE(),IF($AY435,ISNUMBER(X435),ISNUMBER(W435))))</f>
        <v>0</v>
      </c>
      <c r="BZ435" s="121" t="str">
        <f aca="false">IF(BY435,IF($AJ435,1,Constants!$B$22)*POWER(Constants!$B$23,MAX($AU435,0))*POWER(Constants!$B$24,MAX($AV435,0)),"")</f>
        <v/>
      </c>
      <c r="CA435" s="117" t="str">
        <f aca="false">IF(OR($BK435&lt;&gt;Constants!$B$12,NOT($BY435)),"",IF(NOT($AW435),0,Constants!$B$19*IF($AY435,1,MAX(0,MIN(1,(Constants!$B$20-W435)/Constants!$B$20)))))</f>
        <v/>
      </c>
      <c r="CB435" s="117" t="str">
        <f aca="false">IF(CA435="","",CA435*IF($AX435,1,Constants!$B$25)*BZ435)</f>
        <v/>
      </c>
      <c r="CC435" s="117" t="str">
        <f aca="false">IF(OR($BK435&lt;&gt;Constants!$B$12,NOT($BY435)),"",IF(NOT($AW435),0,IF(NOT($AY435),0,MAX(0,Constants!$B$21*(1-ABS(X435-$BM435)/$BM435)))))</f>
        <v/>
      </c>
      <c r="CD435" s="117" t="str">
        <f aca="false">IF(CC435="","",CC435*BZ435)</f>
        <v/>
      </c>
      <c r="CE435" s="117" t="str">
        <f aca="false">IF(OR($BK435&lt;&gt;Constants!$B$12,NOT($BY435)),"",IF(OR(NOT($AW435),NOT($AX435)),0,MIN(Constants!$B$18,(Constants!$B$29*$AZ435+Constants!$B$30*$BA435)*IF($AY435,1,MAX(0,MIN(1,(Constants!$B$20-W435)/Constants!$B$20))))))</f>
        <v/>
      </c>
      <c r="CF435" s="117" t="str">
        <f aca="false">IF(CE435="","",CE435*BZ435)</f>
        <v/>
      </c>
      <c r="CG435" s="122" t="str">
        <f aca="false">IF(OR($BK435&lt;&gt;Constants!$B$12,NOT($BY435)),"",CB435+CD435+CF435)</f>
        <v/>
      </c>
      <c r="CH435" s="119" t="n">
        <f aca="false">IF(OR(BN435="",BX435=""),TRUE(),BN435&lt;&gt;BX435)</f>
        <v>1</v>
      </c>
      <c r="CI435" s="117" t="str">
        <f aca="false">IF(OR($BK435&lt;&gt;Constants!$B$12,$BB435&lt;&gt;TRUE(),NOT($CH435)),"",IF(NOT($BE435),TRUE(),IF($BG435="","",$BG435)))</f>
        <v/>
      </c>
      <c r="CJ435" s="120" t="n">
        <f aca="false">IF(CI435="",FALSE(),IF(NOT($BE435),TRUE(),IF($BG435,ISNUMBER(AG435),ISNUMBER(AF435))))</f>
        <v>0</v>
      </c>
      <c r="CK435" s="121" t="str">
        <f aca="false">IF(CJ435,IF($AJ435,1,Constants!$B$22)*POWER(Constants!$B$23,MAX($BC435,0))*POWER(Constants!$B$24,MAX($BD435,0)),"")</f>
        <v/>
      </c>
      <c r="CL435" s="117" t="str">
        <f aca="false">IF(OR($BK435&lt;&gt;Constants!$B$12,NOT($CJ435)),"",IF(NOT($BE435),0,Constants!$B$19*IF($BG435,1,MAX(0,MIN(1,(Constants!$B$20-AF435)/Constants!$B$20)))))</f>
        <v/>
      </c>
      <c r="CM435" s="117" t="str">
        <f aca="false">IF(CL435="","",CL435*IF($BF435,1,Constants!$B$25)*CK435)</f>
        <v/>
      </c>
      <c r="CN435" s="117" t="str">
        <f aca="false">IF(OR($BK435&lt;&gt;Constants!$B$12,NOT($CJ435)),"",IF(NOT($BE435),0,IF(NOT($BG435),0,MAX(0,Constants!$B$21*(1-ABS(AG435-$BM435)/$BM435)))))</f>
        <v/>
      </c>
      <c r="CO435" s="117" t="str">
        <f aca="false">IF(CN435="","",CN435*CK435)</f>
        <v/>
      </c>
      <c r="CP435" s="117" t="str">
        <f aca="false">IF(OR($BK435&lt;&gt;Constants!$B$12,NOT($CJ435)),"",IF(OR(NOT($BE435),NOT($BF435)),0,MIN(Constants!$B$18,(Constants!$B$29*$BH435+Constants!$B$30*$BI435)*IF($BG435,1,MAX(0,MIN(1,(Constants!$B$20-AF435)/Constants!$B$20))))))</f>
        <v/>
      </c>
      <c r="CQ435" s="117" t="str">
        <f aca="false">IF(CP435="","",CP435*CK435)</f>
        <v/>
      </c>
      <c r="CR435" s="122" t="str">
        <f aca="false">IF(OR($BK435&lt;&gt;Constants!$B$12,NOT($CJ435)),"",CM435+CO435+CQ435)</f>
        <v/>
      </c>
      <c r="CS435" s="116" t="str">
        <f aca="false">IF(OR($BK435&lt;&gt;Constants!$B$12,ISBLANK($C435)),"",BW435)</f>
        <v/>
      </c>
      <c r="CT435" s="117" t="str">
        <f aca="false">IF(OR($BK435&lt;&gt;Constants!$B$12,ISBLANK($C435)),"",CG435)</f>
        <v/>
      </c>
      <c r="CU435" s="118" t="str">
        <f aca="false">IF(OR($BK435&lt;&gt;Constants!$B$12,ISBLANK($C435)),"",CR435)</f>
        <v/>
      </c>
      <c r="CV435" s="117" t="str">
        <f aca="false">IF(OR($BK435&lt;&gt;Constants!$B$12,ISBLANK($C435)),"",IF(COUNT(CS435:CU435)=0,0,MAX(CS435:CU435)))</f>
        <v/>
      </c>
      <c r="CW435" s="117" t="str">
        <f aca="false">IF($BK435&lt;&gt;Constants!$B$12,"",CV435)</f>
        <v/>
      </c>
      <c r="CX435" s="117" t="str">
        <f aca="false">IF(ISNUMBER(CW435), RANK(CW435,$CW$11:$CW$510), "")</f>
        <v/>
      </c>
      <c r="CY435" s="116" t="str">
        <f aca="false">IF(OR($BK435&lt;&gt;Constants!$B$12,ISBLANK($C435)),"",MAX(BT435,CD435,CO435))</f>
        <v/>
      </c>
      <c r="CZ435" s="117" t="str">
        <f aca="false">IF(ISNUMBER(CY435), RANK(CY435,CY$11:CY$510), "")</f>
        <v/>
      </c>
      <c r="DA435" s="117" t="str">
        <f aca="false">IF(OR($BK435&lt;&gt;Constants!$B$12,ISBLANK($C435)),"",MAX(AM435,AU435,IF($CH435,BC435,0)))</f>
        <v/>
      </c>
      <c r="DB435" s="117" t="str">
        <f aca="false">IF(ISNUMBER(DA435), RANK(DA435,DA$11:DA$510,1), "")</f>
        <v/>
      </c>
      <c r="DC435" s="117" t="str">
        <f aca="false">IF(OR($BK435&lt;&gt;Constants!$B$12,ISBLANK($C435)),"",MAX(BV435,CF435,CQ435))</f>
        <v/>
      </c>
      <c r="DD435" s="117" t="str">
        <f aca="false">IF(ISNUMBER(DC435),RANK(DC435,DC$11:DC$510),"")</f>
        <v/>
      </c>
      <c r="DE435" s="123" t="str">
        <f aca="false">IFERROR(IF(OR($BK435&lt;&gt;Constants!$B$12, ISBLANK($C435)),"",LARGE(CS435:CU435,2)), 0)</f>
        <v/>
      </c>
      <c r="DF435" s="118" t="str">
        <f aca="false">IF(ISNUMBER(DE435), RANK(DE435,DE$11:DE$510), "")</f>
        <v/>
      </c>
      <c r="DG435" s="117" t="str">
        <f aca="false">IF(ISBLANK($C435),"",IF(BK435=Constants!$B$12,RANK($CX435, $CX$11:$CX$510, 1)+
SUMPRODUCT(--($CX$11:$CX$510=$CX435),--($CZ435&gt;$CZ$11:$CZ$510))+
SUMPRODUCT(--($CX$11:$CX$510=$CX435),--($CZ435=$CZ$11:$CZ$510),--($DB435&gt;$DB$11:$DB$510))+
SUMPRODUCT(--($CX$11:$CX$510=$CX435),--($CZ435=$CZ$11:$CZ$510),--($DB435=$DB$11:$DB$510), --($DD435&gt;$DD$11:$DD$510))+
SUMPRODUCT(--($CX$11:$CX$510=$CX435),--($CZ435=$CZ$11:$CZ$510),--($DB435=$DB$11:$DB$510), --($DD435=$DD$11:$DD$510), --($DF435&gt;$DF$11:$DF$510))
,BK435)
)</f>
        <v/>
      </c>
      <c r="DH435" s="117" t="str">
        <f aca="false">IF(ISBLANK(C435),"",IF(BK435&lt;&gt;Constants!$B$12, BK435, CX435-DG435))</f>
        <v/>
      </c>
      <c r="DI435" s="118"/>
      <c r="DJ435" s="124"/>
      <c r="DK435" s="125" t="str">
        <f aca="false">IF(ISBLANK($C435),"",IF($BK435=Constants!$B$13,$BM435,""))</f>
        <v/>
      </c>
      <c r="DL435" s="124" t="str">
        <f aca="false">IF(ISBLANK($C435),"",IF($BK435&lt;&gt;Constants!$B$12,"",IF(COUNT($CS435:$CU435)=0,"",MATCH($CV435,$CS435:$CU435,0))))</f>
        <v/>
      </c>
      <c r="DM435" s="126" t="str">
        <f aca="false">IF(ISNUMBER($DL435),CHOOSE($DL435,$BR435,$CB435,$CM435),"")</f>
        <v/>
      </c>
      <c r="DN435" s="126" t="str">
        <f aca="false">IF(ISNUMBER($DL435),CHOOSE($DL435,$BT435,$CD435,$CO435),"")</f>
        <v/>
      </c>
      <c r="DO435" s="126" t="str">
        <f aca="false">IF(ISNUMBER($DL435),CHOOSE($DL435,$BV435,$CF435,$CQ435),"")</f>
        <v/>
      </c>
      <c r="DP435" s="127" t="str">
        <f aca="false">IF(ISBLANK(C435),"",IF(BK435&lt;&gt;Constants!$B$12, BK435 ,CW435))</f>
        <v/>
      </c>
      <c r="DQ435" s="128" t="str">
        <f aca="false">IF(ISBLANK($C435),"",IF($BK435&lt;&gt;Constants!$B$12,$BK435,$BL435))</f>
        <v/>
      </c>
      <c r="DR435" s="128" t="str">
        <f aca="false">IF(ISBLANK(C435),"",DH435)</f>
        <v/>
      </c>
      <c r="DS435" s="128" t="str">
        <f aca="false">IF(ISBLANK(C435),"",DG435)</f>
        <v/>
      </c>
      <c r="DT435" s="129" t="str">
        <f aca="false">IF(ISBLANK(C435),
  "",
IF(DS435=Constants!$B$9,COUNTA($C$11:$C510)+2,IF(DS435=Constants!$B$10,COUNTA($C$11:$C510)+1,IF(DS435=Constants!$B$11,COUNTA($C$11:$C510),DS435))))</f>
        <v/>
      </c>
      <c r="DU435" s="3"/>
      <c r="DV435" s="130" t="n">
        <f aca="false">IF(OR(ISNUMBER(DS435),DS435="DQ",DS435="P",DS435="NS"),
    1,
    0
)</f>
        <v>0</v>
      </c>
      <c r="DW435" s="130" t="n">
        <v>425</v>
      </c>
      <c r="DX435" s="130" t="str">
        <f aca="false">IF(ISBLANK($C435),"",IF(ISNUMBER(DT435),DT435+ROW($B435)/1000,""))</f>
        <v/>
      </c>
      <c r="DY435" s="130" t="str">
        <f aca="false">IF(ISNUMBER(DX435), RANK(DX435,DX$11:DX$510,1), "")</f>
        <v/>
      </c>
      <c r="DZ435" s="130" t="str">
        <f aca="false">IF(ISBLANK($C435),
    "",
    $B435
)</f>
        <v/>
      </c>
      <c r="EA435" s="130" t="str">
        <f aca="false">IF(ISBLANK($C435),
    "",
    $C435
)</f>
        <v/>
      </c>
      <c r="EB435" s="130" t="str">
        <f aca="false">IF(ISBLANK($C435),
    "",
    $D435
)</f>
        <v/>
      </c>
      <c r="EC435" s="130" t="str">
        <f aca="false">IF(ISBLANK($C435),"",$DQ435)</f>
        <v/>
      </c>
      <c r="ED435" s="131" t="str">
        <f aca="false">DP435</f>
        <v/>
      </c>
      <c r="EE435" s="130" t="str">
        <f aca="false">IF(ISBLANK($C435),
    "",
    DS435
)</f>
        <v/>
      </c>
      <c r="EF435" s="132" t="str">
        <f aca="false">IF(DW435&gt;DV$10,
    "",
    VLOOKUP(DW435,DY$11:EE933,7,FALSE())
)</f>
        <v/>
      </c>
      <c r="EG435" s="133" t="str">
        <f aca="false">IF(DW435&gt;DV$10,
    "",
    VLOOKUP(DW435,DY$11:EE933,2,FALSE())
)</f>
        <v/>
      </c>
      <c r="EH435" s="133" t="str">
        <f aca="false">IF(DW435&gt;DV$10,
    "",
    VLOOKUP(DW435,DY$11:EE933,3,FALSE())
)</f>
        <v/>
      </c>
      <c r="EI435" s="133" t="str">
        <f aca="false">IF(DW435&gt;DV$10,
    "",
    VLOOKUP(DW435,DY$11:EE933,4,FALSE())
)</f>
        <v/>
      </c>
      <c r="EJ435" s="134" t="str">
        <f aca="false">IF(DW435&gt;DV$10,
    "",
    VLOOKUP(DW435,DY$11:EE933,6,FALSE())
)</f>
        <v/>
      </c>
      <c r="EK435" s="59"/>
    </row>
    <row r="436" customFormat="false" ht="15.75" hidden="false" customHeight="false" outlineLevel="0" collapsed="false">
      <c r="A436" s="3"/>
      <c r="B436" s="153"/>
      <c r="C436" s="154"/>
      <c r="D436" s="135"/>
      <c r="E436" s="158"/>
      <c r="F436" s="137"/>
      <c r="G436" s="137"/>
      <c r="H436" s="138"/>
      <c r="I436" s="139"/>
      <c r="J436" s="140"/>
      <c r="K436" s="140"/>
      <c r="L436" s="140"/>
      <c r="M436" s="140"/>
      <c r="N436" s="141"/>
      <c r="O436" s="142"/>
      <c r="P436" s="137"/>
      <c r="Q436" s="138"/>
      <c r="R436" s="139"/>
      <c r="S436" s="140"/>
      <c r="T436" s="140"/>
      <c r="U436" s="140"/>
      <c r="V436" s="140"/>
      <c r="W436" s="141"/>
      <c r="X436" s="142"/>
      <c r="Y436" s="137"/>
      <c r="Z436" s="138"/>
      <c r="AA436" s="139"/>
      <c r="AB436" s="140"/>
      <c r="AC436" s="140"/>
      <c r="AD436" s="140"/>
      <c r="AE436" s="140"/>
      <c r="AF436" s="141"/>
      <c r="AG436" s="143"/>
      <c r="AH436" s="139"/>
      <c r="AI436" s="116"/>
      <c r="AJ436" s="116" t="str">
        <f aca="false">IF(ISBLANK($C436),
  "",
IF(E436=Constants!$B$7,
  TRUE(),
IF(E436=Constants!$B$8,
  FALSE(),
  TRUE()
)))</f>
        <v/>
      </c>
      <c r="AK436" s="117" t="str">
        <f aca="false">IF(ISBLANK($C436),"",IF(F436=Constants!$B$8,FALSE(),TRUE()))</f>
        <v/>
      </c>
      <c r="AL436" s="117" t="str">
        <f aca="false">IF(ISBLANK($C436),"",COUNTA($G436:$O436)&gt;0)</f>
        <v/>
      </c>
      <c r="AM436" s="117" t="str">
        <f aca="false">IF(OR(ISBLANK($C436),$AL436&lt;&gt;TRUE()),"",IF(ISBLANK(G436),Constants!$B$27,MAX(0,G436)))</f>
        <v/>
      </c>
      <c r="AN436" s="117" t="str">
        <f aca="false">IF(OR(ISBLANK($C436),$AL436&lt;&gt;TRUE()),"",IF(ISBLANK(H436),Constants!$B$28,MAX(0,H436)))</f>
        <v/>
      </c>
      <c r="AO436" s="117" t="str">
        <f aca="false">IF(OR(ISBLANK($C436),$AL436&lt;&gt;TRUE()),"",IF(J436=Constants!$B$7,TRUE(),IF(J436=Constants!$B$8,FALSE(),TRUE())))</f>
        <v/>
      </c>
      <c r="AP436" s="117" t="str">
        <f aca="false">IF(OR(ISBLANK($C436),$AL436&lt;&gt;TRUE()),"",IF(I436=Constants!$B$7,TRUE(),IF(I436=Constants!$B$8,FALSE(),TRUE())))</f>
        <v/>
      </c>
      <c r="AQ436" s="117" t="str">
        <f aca="false">IF(OR(ISBLANK($C436),$AL436&lt;&gt;TRUE()),"",IF(K436=Constants!$B$33,TRUE(),IF(K436=Constants!$B$34,FALSE(),IF(AND(ISNUMBER(O436),OR(ISBLANK(N436),N436=0)),TRUE(),IF(AND(ISBLANK(O436),ISNUMBER(N436),N436&lt;&gt;0),FALSE(),"")))))</f>
        <v/>
      </c>
      <c r="AR436" s="117" t="str">
        <f aca="false">IF(OR(ISBLANK($C436),$AL436&lt;&gt;TRUE()),"",IF(ISBLANK(L436),Constants!$B$35,MAX(0,MIN(Constants!$B$31,L436))))</f>
        <v/>
      </c>
      <c r="AS436" s="117" t="str">
        <f aca="false">IF(OR(ISBLANK($C436),$AL436&lt;&gt;TRUE()),"",IF(ISBLANK(M436),Constants!$B$35,MAX(0,MIN(Constants!$B$32,M436))))</f>
        <v/>
      </c>
      <c r="AT436" s="117" t="str">
        <f aca="false">IF(ISBLANK($C436),"",COUNTA($P436:$X436)&gt;0)</f>
        <v/>
      </c>
      <c r="AU436" s="117" t="str">
        <f aca="false">IF(OR(ISBLANK($C436),$AT436&lt;&gt;TRUE()),"",IF(ISBLANK(P436),Constants!$B$27,MAX(0,P436)))</f>
        <v/>
      </c>
      <c r="AV436" s="117" t="str">
        <f aca="false">IF(OR(ISBLANK($C436),$AT436&lt;&gt;TRUE()),"",IF(ISBLANK(Q436),Constants!$B$28,MAX(0,Q436)))</f>
        <v/>
      </c>
      <c r="AW436" s="117" t="str">
        <f aca="false">IF(OR(ISBLANK($C436),$AT436&lt;&gt;TRUE()),"",IF(S436=Constants!$B$7,TRUE(),IF(S436=Constants!$B$8,FALSE(),TRUE())))</f>
        <v/>
      </c>
      <c r="AX436" s="117" t="str">
        <f aca="false">IF(OR(ISBLANK($C436),$AT436&lt;&gt;TRUE()),"",IF(R436=Constants!$B$7,TRUE(),IF(R436=Constants!$B$8,FALSE(),TRUE())))</f>
        <v/>
      </c>
      <c r="AY436" s="117" t="str">
        <f aca="false">IF(OR(ISBLANK($C436),$AT436&lt;&gt;TRUE()),"",IF(T436=Constants!$B$33,TRUE(),IF(T436=Constants!$B$34,FALSE(),IF(AND(ISNUMBER(X436),OR(ISBLANK(W436),W436=0)),TRUE(),IF(AND(ISBLANK(X436),ISNUMBER(W436),W436&lt;&gt;0),FALSE(),"")))))</f>
        <v/>
      </c>
      <c r="AZ436" s="117" t="str">
        <f aca="false">IF(OR(ISBLANK($C436),$AT436&lt;&gt;TRUE()),"",IF(ISBLANK(U436),Constants!$B$35,MAX(0,MIN(Constants!$B$31,U436))))</f>
        <v/>
      </c>
      <c r="BA436" s="117" t="str">
        <f aca="false">IF(OR(ISBLANK($C436),$AT436&lt;&gt;TRUE()),"",IF(ISBLANK(V436),Constants!$B$35,MAX(0,MIN(Constants!$B$32,V436))))</f>
        <v/>
      </c>
      <c r="BB436" s="117" t="str">
        <f aca="false">IF(ISBLANK($C436),"",COUNTA($Y436:$AG436)&gt;0)</f>
        <v/>
      </c>
      <c r="BC436" s="117" t="str">
        <f aca="false">IF(OR(ISBLANK($C436),$BB436&lt;&gt;TRUE()),"",IF(ISBLANK(Y436),Constants!$B$27,MAX(0,Y436)))</f>
        <v/>
      </c>
      <c r="BD436" s="117" t="str">
        <f aca="false">IF(OR(ISBLANK($C436),$BB436&lt;&gt;TRUE()),"",IF(ISBLANK(Z436),Constants!$B$28,MAX(0,Z436)))</f>
        <v/>
      </c>
      <c r="BE436" s="117" t="str">
        <f aca="false">IF(OR(ISBLANK($C436),$BB436&lt;&gt;TRUE()),"",IF(AB436=Constants!$B$7,TRUE(),IF(AB436=Constants!$B$8,FALSE(),TRUE())))</f>
        <v/>
      </c>
      <c r="BF436" s="117" t="str">
        <f aca="false">IF(OR(ISBLANK($C436),$BB436&lt;&gt;TRUE()),"",IF(AA436=Constants!$B$7,TRUE(),IF(AA436=Constants!$B$8,FALSE(),TRUE())))</f>
        <v/>
      </c>
      <c r="BG436" s="117" t="str">
        <f aca="false">IF(OR(ISBLANK($C436),$BB436&lt;&gt;TRUE()),"",IF(AC436=Constants!$B$33,TRUE(),IF(AC436=Constants!$B$34,FALSE(),IF(AND(ISNUMBER(AG436),OR(ISBLANK(AF436),AF436=0)),TRUE(),IF(AND(ISBLANK(AG436),ISNUMBER(AF436),AF436&lt;&gt;0),FALSE(),"")))))</f>
        <v/>
      </c>
      <c r="BH436" s="117" t="str">
        <f aca="false">IF(OR(ISBLANK($C436),$BB436&lt;&gt;TRUE()),"",IF(ISBLANK(AD436),Constants!$B$35,MAX(0,MIN(Constants!$B$31,AD436))))</f>
        <v/>
      </c>
      <c r="BI436" s="117" t="str">
        <f aca="false">IF(OR(ISBLANK($C436),$BB436&lt;&gt;TRUE()),"",IF(ISBLANK(AE436),Constants!$B$35,MAX(0,MIN(Constants!$B$32,AE436))))</f>
        <v/>
      </c>
      <c r="BJ436" s="118" t="str">
        <f aca="false">IF(ISBLANK($C436),
  "",
IF(AH436=Constants!$B$7,
  TRUE(),
IF(AH436=Constants!$B$8,
  FALSE(),
  FALSE()
)))</f>
        <v/>
      </c>
      <c r="BK436" s="117" t="str">
        <f aca="false">IF(ISBLANK($C436),"",IF($BJ436,Constants!$B$9,IF(COUNTA($E436:$AH436)=0,Constants!$B$10,IF(NOT($AK436),Constants!$B$11,IF(AND(NOT(ISNUMBER($BM436)),COUNTA($O436,$X436,$AG436)&gt;0),Constants!$B$13,Constants!$B$12)))))</f>
        <v/>
      </c>
      <c r="BL436" s="117" t="str">
        <f aca="false">IF(ISBLANK($C436),"",IF($BK436&lt;&gt;Constants!$B$12,$BK436,Constants!$B$4))</f>
        <v/>
      </c>
      <c r="BM436" s="116" t="str">
        <f aca="false">IF(OR(ISBLANK($D$8), NOT(ISNUMBER($D$8))), Constants!$B$17,$D$8)</f>
        <v>ERROR: Set Target Time in cell D8</v>
      </c>
      <c r="BN436" s="119" t="str">
        <f aca="false">IF(OR($BK436&lt;&gt;Constants!$B$12,$AL436&lt;&gt;TRUE()),"",IF(NOT($AO436),TRUE(),IF($AQ436="","",$AQ436)))</f>
        <v/>
      </c>
      <c r="BO436" s="120" t="n">
        <f aca="false">IF(BN436="",FALSE(),IF(NOT($AO436),TRUE(),IF($AQ436,ISNUMBER(O436),ISNUMBER(N436))))</f>
        <v>0</v>
      </c>
      <c r="BP436" s="121" t="str">
        <f aca="false">IF(BO436,IF($AJ436,1,Constants!$B$22)*POWER(Constants!$B$23,MAX($AM436,0))*POWER(Constants!$B$24,MAX($AN436,0)),"")</f>
        <v/>
      </c>
      <c r="BQ436" s="117" t="str">
        <f aca="false">IF(OR($BK436&lt;&gt;Constants!$B$12,NOT($BO436)),"",IF(NOT($AO436),0,Constants!$B$19*IF($AQ436,1,MAX(0,MIN(1,(Constants!$B$20-N436)/Constants!$B$20)))))</f>
        <v/>
      </c>
      <c r="BR436" s="117" t="str">
        <f aca="false">IF(BQ436="","",BQ436*IF($AP436,1,Constants!$B$25)*BP436)</f>
        <v/>
      </c>
      <c r="BS436" s="117" t="str">
        <f aca="false">IF(OR($BK436&lt;&gt;Constants!$B$12,NOT($BO436)),"",IF(NOT($AO436),0,IF(NOT($AQ436),0,MAX(0,Constants!$B$21*(1-ABS(O436-$BM436)/$BM436)))))</f>
        <v/>
      </c>
      <c r="BT436" s="117" t="str">
        <f aca="false">IF(BS436="","",BS436*BP436)</f>
        <v/>
      </c>
      <c r="BU436" s="117" t="str">
        <f aca="false">IF(OR($BK436&lt;&gt;Constants!$B$12,NOT($BO436)),"",IF(OR(NOT($AO436),NOT($AP436)),0,MIN(Constants!$B$18,(Constants!$B$29*$AR436+Constants!$B$30*$AS436)*IF($AQ436,1,MAX(0,MIN(1,(Constants!$B$20-N436)/Constants!$B$20))))))</f>
        <v/>
      </c>
      <c r="BV436" s="117" t="str">
        <f aca="false">IF(BU436="","",BU436*BP436)</f>
        <v/>
      </c>
      <c r="BW436" s="122" t="str">
        <f aca="false">IF(OR($BK436&lt;&gt;Constants!$B$12,NOT($BO436)),"",BR436+BT436+BV436)</f>
        <v/>
      </c>
      <c r="BX436" s="119" t="str">
        <f aca="false">IF(OR($BK436&lt;&gt;Constants!$B$12,$AT436&lt;&gt;TRUE()),"",IF(NOT($AW436),TRUE(),IF($AY436="","",$AY436)))</f>
        <v/>
      </c>
      <c r="BY436" s="120" t="n">
        <f aca="false">IF(BX436="",FALSE(),IF(NOT($AW436),TRUE(),IF($AY436,ISNUMBER(X436),ISNUMBER(W436))))</f>
        <v>0</v>
      </c>
      <c r="BZ436" s="121" t="str">
        <f aca="false">IF(BY436,IF($AJ436,1,Constants!$B$22)*POWER(Constants!$B$23,MAX($AU436,0))*POWER(Constants!$B$24,MAX($AV436,0)),"")</f>
        <v/>
      </c>
      <c r="CA436" s="117" t="str">
        <f aca="false">IF(OR($BK436&lt;&gt;Constants!$B$12,NOT($BY436)),"",IF(NOT($AW436),0,Constants!$B$19*IF($AY436,1,MAX(0,MIN(1,(Constants!$B$20-W436)/Constants!$B$20)))))</f>
        <v/>
      </c>
      <c r="CB436" s="117" t="str">
        <f aca="false">IF(CA436="","",CA436*IF($AX436,1,Constants!$B$25)*BZ436)</f>
        <v/>
      </c>
      <c r="CC436" s="117" t="str">
        <f aca="false">IF(OR($BK436&lt;&gt;Constants!$B$12,NOT($BY436)),"",IF(NOT($AW436),0,IF(NOT($AY436),0,MAX(0,Constants!$B$21*(1-ABS(X436-$BM436)/$BM436)))))</f>
        <v/>
      </c>
      <c r="CD436" s="117" t="str">
        <f aca="false">IF(CC436="","",CC436*BZ436)</f>
        <v/>
      </c>
      <c r="CE436" s="117" t="str">
        <f aca="false">IF(OR($BK436&lt;&gt;Constants!$B$12,NOT($BY436)),"",IF(OR(NOT($AW436),NOT($AX436)),0,MIN(Constants!$B$18,(Constants!$B$29*$AZ436+Constants!$B$30*$BA436)*IF($AY436,1,MAX(0,MIN(1,(Constants!$B$20-W436)/Constants!$B$20))))))</f>
        <v/>
      </c>
      <c r="CF436" s="117" t="str">
        <f aca="false">IF(CE436="","",CE436*BZ436)</f>
        <v/>
      </c>
      <c r="CG436" s="122" t="str">
        <f aca="false">IF(OR($BK436&lt;&gt;Constants!$B$12,NOT($BY436)),"",CB436+CD436+CF436)</f>
        <v/>
      </c>
      <c r="CH436" s="119" t="n">
        <f aca="false">IF(OR(BN436="",BX436=""),TRUE(),BN436&lt;&gt;BX436)</f>
        <v>1</v>
      </c>
      <c r="CI436" s="117" t="str">
        <f aca="false">IF(OR($BK436&lt;&gt;Constants!$B$12,$BB436&lt;&gt;TRUE(),NOT($CH436)),"",IF(NOT($BE436),TRUE(),IF($BG436="","",$BG436)))</f>
        <v/>
      </c>
      <c r="CJ436" s="120" t="n">
        <f aca="false">IF(CI436="",FALSE(),IF(NOT($BE436),TRUE(),IF($BG436,ISNUMBER(AG436),ISNUMBER(AF436))))</f>
        <v>0</v>
      </c>
      <c r="CK436" s="121" t="str">
        <f aca="false">IF(CJ436,IF($AJ436,1,Constants!$B$22)*POWER(Constants!$B$23,MAX($BC436,0))*POWER(Constants!$B$24,MAX($BD436,0)),"")</f>
        <v/>
      </c>
      <c r="CL436" s="117" t="str">
        <f aca="false">IF(OR($BK436&lt;&gt;Constants!$B$12,NOT($CJ436)),"",IF(NOT($BE436),0,Constants!$B$19*IF($BG436,1,MAX(0,MIN(1,(Constants!$B$20-AF436)/Constants!$B$20)))))</f>
        <v/>
      </c>
      <c r="CM436" s="117" t="str">
        <f aca="false">IF(CL436="","",CL436*IF($BF436,1,Constants!$B$25)*CK436)</f>
        <v/>
      </c>
      <c r="CN436" s="117" t="str">
        <f aca="false">IF(OR($BK436&lt;&gt;Constants!$B$12,NOT($CJ436)),"",IF(NOT($BE436),0,IF(NOT($BG436),0,MAX(0,Constants!$B$21*(1-ABS(AG436-$BM436)/$BM436)))))</f>
        <v/>
      </c>
      <c r="CO436" s="117" t="str">
        <f aca="false">IF(CN436="","",CN436*CK436)</f>
        <v/>
      </c>
      <c r="CP436" s="117" t="str">
        <f aca="false">IF(OR($BK436&lt;&gt;Constants!$B$12,NOT($CJ436)),"",IF(OR(NOT($BE436),NOT($BF436)),0,MIN(Constants!$B$18,(Constants!$B$29*$BH436+Constants!$B$30*$BI436)*IF($BG436,1,MAX(0,MIN(1,(Constants!$B$20-AF436)/Constants!$B$20))))))</f>
        <v/>
      </c>
      <c r="CQ436" s="117" t="str">
        <f aca="false">IF(CP436="","",CP436*CK436)</f>
        <v/>
      </c>
      <c r="CR436" s="122" t="str">
        <f aca="false">IF(OR($BK436&lt;&gt;Constants!$B$12,NOT($CJ436)),"",CM436+CO436+CQ436)</f>
        <v/>
      </c>
      <c r="CS436" s="116" t="str">
        <f aca="false">IF(OR($BK436&lt;&gt;Constants!$B$12,ISBLANK($C436)),"",BW436)</f>
        <v/>
      </c>
      <c r="CT436" s="117" t="str">
        <f aca="false">IF(OR($BK436&lt;&gt;Constants!$B$12,ISBLANK($C436)),"",CG436)</f>
        <v/>
      </c>
      <c r="CU436" s="118" t="str">
        <f aca="false">IF(OR($BK436&lt;&gt;Constants!$B$12,ISBLANK($C436)),"",CR436)</f>
        <v/>
      </c>
      <c r="CV436" s="117" t="str">
        <f aca="false">IF(OR($BK436&lt;&gt;Constants!$B$12,ISBLANK($C436)),"",IF(COUNT(CS436:CU436)=0,0,MAX(CS436:CU436)))</f>
        <v/>
      </c>
      <c r="CW436" s="117" t="str">
        <f aca="false">IF($BK436&lt;&gt;Constants!$B$12,"",CV436)</f>
        <v/>
      </c>
      <c r="CX436" s="117" t="str">
        <f aca="false">IF(ISNUMBER(CW436), RANK(CW436,$CW$11:$CW$510), "")</f>
        <v/>
      </c>
      <c r="CY436" s="116" t="str">
        <f aca="false">IF(OR($BK436&lt;&gt;Constants!$B$12,ISBLANK($C436)),"",MAX(BT436,CD436,CO436))</f>
        <v/>
      </c>
      <c r="CZ436" s="117" t="str">
        <f aca="false">IF(ISNUMBER(CY436), RANK(CY436,CY$11:CY$510), "")</f>
        <v/>
      </c>
      <c r="DA436" s="117" t="str">
        <f aca="false">IF(OR($BK436&lt;&gt;Constants!$B$12,ISBLANK($C436)),"",MAX(AM436,AU436,IF($CH436,BC436,0)))</f>
        <v/>
      </c>
      <c r="DB436" s="117" t="str">
        <f aca="false">IF(ISNUMBER(DA436), RANK(DA436,DA$11:DA$510,1), "")</f>
        <v/>
      </c>
      <c r="DC436" s="117" t="str">
        <f aca="false">IF(OR($BK436&lt;&gt;Constants!$B$12,ISBLANK($C436)),"",MAX(BV436,CF436,CQ436))</f>
        <v/>
      </c>
      <c r="DD436" s="117" t="str">
        <f aca="false">IF(ISNUMBER(DC436),RANK(DC436,DC$11:DC$510),"")</f>
        <v/>
      </c>
      <c r="DE436" s="123" t="str">
        <f aca="false">IFERROR(IF(OR($BK436&lt;&gt;Constants!$B$12, ISBLANK($C436)),"",LARGE(CS436:CU436,2)), 0)</f>
        <v/>
      </c>
      <c r="DF436" s="118" t="str">
        <f aca="false">IF(ISNUMBER(DE436), RANK(DE436,DE$11:DE$510), "")</f>
        <v/>
      </c>
      <c r="DG436" s="117" t="str">
        <f aca="false">IF(ISBLANK($C436),"",IF(BK436=Constants!$B$12,RANK($CX436, $CX$11:$CX$510, 1)+
SUMPRODUCT(--($CX$11:$CX$510=$CX436),--($CZ436&gt;$CZ$11:$CZ$510))+
SUMPRODUCT(--($CX$11:$CX$510=$CX436),--($CZ436=$CZ$11:$CZ$510),--($DB436&gt;$DB$11:$DB$510))+
SUMPRODUCT(--($CX$11:$CX$510=$CX436),--($CZ436=$CZ$11:$CZ$510),--($DB436=$DB$11:$DB$510), --($DD436&gt;$DD$11:$DD$510))+
SUMPRODUCT(--($CX$11:$CX$510=$CX436),--($CZ436=$CZ$11:$CZ$510),--($DB436=$DB$11:$DB$510), --($DD436=$DD$11:$DD$510), --($DF436&gt;$DF$11:$DF$510))
,BK436)
)</f>
        <v/>
      </c>
      <c r="DH436" s="117" t="str">
        <f aca="false">IF(ISBLANK(C436),"",IF(BK436&lt;&gt;Constants!$B$12, BK436, CX436-DG436))</f>
        <v/>
      </c>
      <c r="DI436" s="118"/>
      <c r="DJ436" s="124"/>
      <c r="DK436" s="125" t="str">
        <f aca="false">IF(ISBLANK($C436),"",IF($BK436=Constants!$B$13,$BM436,""))</f>
        <v/>
      </c>
      <c r="DL436" s="124" t="str">
        <f aca="false">IF(ISBLANK($C436),"",IF($BK436&lt;&gt;Constants!$B$12,"",IF(COUNT($CS436:$CU436)=0,"",MATCH($CV436,$CS436:$CU436,0))))</f>
        <v/>
      </c>
      <c r="DM436" s="126" t="str">
        <f aca="false">IF(ISNUMBER($DL436),CHOOSE($DL436,$BR436,$CB436,$CM436),"")</f>
        <v/>
      </c>
      <c r="DN436" s="126" t="str">
        <f aca="false">IF(ISNUMBER($DL436),CHOOSE($DL436,$BT436,$CD436,$CO436),"")</f>
        <v/>
      </c>
      <c r="DO436" s="126" t="str">
        <f aca="false">IF(ISNUMBER($DL436),CHOOSE($DL436,$BV436,$CF436,$CQ436),"")</f>
        <v/>
      </c>
      <c r="DP436" s="127" t="str">
        <f aca="false">IF(ISBLANK(C436),"",IF(BK436&lt;&gt;Constants!$B$12, BK436 ,CW436))</f>
        <v/>
      </c>
      <c r="DQ436" s="128" t="str">
        <f aca="false">IF(ISBLANK($C436),"",IF($BK436&lt;&gt;Constants!$B$12,$BK436,$BL436))</f>
        <v/>
      </c>
      <c r="DR436" s="128" t="str">
        <f aca="false">IF(ISBLANK(C436),"",DH436)</f>
        <v/>
      </c>
      <c r="DS436" s="128" t="str">
        <f aca="false">IF(ISBLANK(C436),"",DG436)</f>
        <v/>
      </c>
      <c r="DT436" s="129" t="str">
        <f aca="false">IF(ISBLANK(C436),
  "",
IF(DS436=Constants!$B$9,COUNTA($C$11:$C510)+2,IF(DS436=Constants!$B$10,COUNTA($C$11:$C510)+1,IF(DS436=Constants!$B$11,COUNTA($C$11:$C510),DS436))))</f>
        <v/>
      </c>
      <c r="DU436" s="3"/>
      <c r="DV436" s="130" t="n">
        <f aca="false">IF(OR(ISNUMBER(DS436),DS436="DQ",DS436="P",DS436="NS"),
    1,
    0
)</f>
        <v>0</v>
      </c>
      <c r="DW436" s="130" t="n">
        <v>426</v>
      </c>
      <c r="DX436" s="130" t="str">
        <f aca="false">IF(ISBLANK($C436),"",IF(ISNUMBER(DT436),DT436+ROW($B436)/1000,""))</f>
        <v/>
      </c>
      <c r="DY436" s="130" t="str">
        <f aca="false">IF(ISNUMBER(DX436), RANK(DX436,DX$11:DX$510,1), "")</f>
        <v/>
      </c>
      <c r="DZ436" s="130" t="str">
        <f aca="false">IF(ISBLANK($C436),
    "",
    $B436
)</f>
        <v/>
      </c>
      <c r="EA436" s="130" t="str">
        <f aca="false">IF(ISBLANK($C436),
    "",
    $C436
)</f>
        <v/>
      </c>
      <c r="EB436" s="130" t="str">
        <f aca="false">IF(ISBLANK($C436),
    "",
    $D436
)</f>
        <v/>
      </c>
      <c r="EC436" s="130" t="str">
        <f aca="false">IF(ISBLANK($C436),"",$DQ436)</f>
        <v/>
      </c>
      <c r="ED436" s="131" t="str">
        <f aca="false">DP436</f>
        <v/>
      </c>
      <c r="EE436" s="130" t="str">
        <f aca="false">IF(ISBLANK($C436),
    "",
    DS436
)</f>
        <v/>
      </c>
      <c r="EF436" s="132" t="str">
        <f aca="false">IF(DW436&gt;DV$10,
    "",
    VLOOKUP(DW436,DY$11:EE934,7,FALSE())
)</f>
        <v/>
      </c>
      <c r="EG436" s="133" t="str">
        <f aca="false">IF(DW436&gt;DV$10,
    "",
    VLOOKUP(DW436,DY$11:EE934,2,FALSE())
)</f>
        <v/>
      </c>
      <c r="EH436" s="133" t="str">
        <f aca="false">IF(DW436&gt;DV$10,
    "",
    VLOOKUP(DW436,DY$11:EE934,3,FALSE())
)</f>
        <v/>
      </c>
      <c r="EI436" s="133" t="str">
        <f aca="false">IF(DW436&gt;DV$10,
    "",
    VLOOKUP(DW436,DY$11:EE934,4,FALSE())
)</f>
        <v/>
      </c>
      <c r="EJ436" s="134" t="str">
        <f aca="false">IF(DW436&gt;DV$10,
    "",
    VLOOKUP(DW436,DY$11:EE934,6,FALSE())
)</f>
        <v/>
      </c>
      <c r="EK436" s="59"/>
    </row>
    <row r="437" customFormat="false" ht="15.75" hidden="false" customHeight="false" outlineLevel="0" collapsed="false">
      <c r="A437" s="3"/>
      <c r="B437" s="155"/>
      <c r="C437" s="156"/>
      <c r="D437" s="96"/>
      <c r="E437" s="157"/>
      <c r="F437" s="148"/>
      <c r="G437" s="148"/>
      <c r="H437" s="149"/>
      <c r="I437" s="150"/>
      <c r="J437" s="151"/>
      <c r="K437" s="151"/>
      <c r="L437" s="151"/>
      <c r="M437" s="151"/>
      <c r="N437" s="152"/>
      <c r="O437" s="103"/>
      <c r="P437" s="148"/>
      <c r="Q437" s="149"/>
      <c r="R437" s="150"/>
      <c r="S437" s="151"/>
      <c r="T437" s="151"/>
      <c r="U437" s="151"/>
      <c r="V437" s="151"/>
      <c r="W437" s="152"/>
      <c r="X437" s="103"/>
      <c r="Y437" s="148"/>
      <c r="Z437" s="149"/>
      <c r="AA437" s="150"/>
      <c r="AB437" s="151"/>
      <c r="AC437" s="151"/>
      <c r="AD437" s="151"/>
      <c r="AE437" s="151"/>
      <c r="AF437" s="152"/>
      <c r="AG437" s="104"/>
      <c r="AH437" s="150"/>
      <c r="AI437" s="73"/>
      <c r="AJ437" s="73" t="str">
        <f aca="false">IF(ISBLANK($C437),
  "",
IF(E437=Constants!$B$7,
  TRUE(),
IF(E437=Constants!$B$8,
  FALSE(),
  TRUE()
)))</f>
        <v/>
      </c>
      <c r="AK437" s="74" t="str">
        <f aca="false">IF(ISBLANK($C437),"",IF(F437=Constants!$B$8,FALSE(),TRUE()))</f>
        <v/>
      </c>
      <c r="AL437" s="74" t="str">
        <f aca="false">IF(ISBLANK($C437),"",COUNTA($G437:$O437)&gt;0)</f>
        <v/>
      </c>
      <c r="AM437" s="74" t="str">
        <f aca="false">IF(OR(ISBLANK($C437),$AL437&lt;&gt;TRUE()),"",IF(ISBLANK(G437),Constants!$B$27,MAX(0,G437)))</f>
        <v/>
      </c>
      <c r="AN437" s="74" t="str">
        <f aca="false">IF(OR(ISBLANK($C437),$AL437&lt;&gt;TRUE()),"",IF(ISBLANK(H437),Constants!$B$28,MAX(0,H437)))</f>
        <v/>
      </c>
      <c r="AO437" s="74" t="str">
        <f aca="false">IF(OR(ISBLANK($C437),$AL437&lt;&gt;TRUE()),"",IF(J437=Constants!$B$7,TRUE(),IF(J437=Constants!$B$8,FALSE(),TRUE())))</f>
        <v/>
      </c>
      <c r="AP437" s="74" t="str">
        <f aca="false">IF(OR(ISBLANK($C437),$AL437&lt;&gt;TRUE()),"",IF(I437=Constants!$B$7,TRUE(),IF(I437=Constants!$B$8,FALSE(),TRUE())))</f>
        <v/>
      </c>
      <c r="AQ437" s="74" t="str">
        <f aca="false">IF(OR(ISBLANK($C437),$AL437&lt;&gt;TRUE()),"",IF(K437=Constants!$B$33,TRUE(),IF(K437=Constants!$B$34,FALSE(),IF(AND(ISNUMBER(O437),OR(ISBLANK(N437),N437=0)),TRUE(),IF(AND(ISBLANK(O437),ISNUMBER(N437),N437&lt;&gt;0),FALSE(),"")))))</f>
        <v/>
      </c>
      <c r="AR437" s="74" t="str">
        <f aca="false">IF(OR(ISBLANK($C437),$AL437&lt;&gt;TRUE()),"",IF(ISBLANK(L437),Constants!$B$35,MAX(0,MIN(Constants!$B$31,L437))))</f>
        <v/>
      </c>
      <c r="AS437" s="74" t="str">
        <f aca="false">IF(OR(ISBLANK($C437),$AL437&lt;&gt;TRUE()),"",IF(ISBLANK(M437),Constants!$B$35,MAX(0,MIN(Constants!$B$32,M437))))</f>
        <v/>
      </c>
      <c r="AT437" s="74" t="str">
        <f aca="false">IF(ISBLANK($C437),"",COUNTA($P437:$X437)&gt;0)</f>
        <v/>
      </c>
      <c r="AU437" s="74" t="str">
        <f aca="false">IF(OR(ISBLANK($C437),$AT437&lt;&gt;TRUE()),"",IF(ISBLANK(P437),Constants!$B$27,MAX(0,P437)))</f>
        <v/>
      </c>
      <c r="AV437" s="74" t="str">
        <f aca="false">IF(OR(ISBLANK($C437),$AT437&lt;&gt;TRUE()),"",IF(ISBLANK(Q437),Constants!$B$28,MAX(0,Q437)))</f>
        <v/>
      </c>
      <c r="AW437" s="74" t="str">
        <f aca="false">IF(OR(ISBLANK($C437),$AT437&lt;&gt;TRUE()),"",IF(S437=Constants!$B$7,TRUE(),IF(S437=Constants!$B$8,FALSE(),TRUE())))</f>
        <v/>
      </c>
      <c r="AX437" s="74" t="str">
        <f aca="false">IF(OR(ISBLANK($C437),$AT437&lt;&gt;TRUE()),"",IF(R437=Constants!$B$7,TRUE(),IF(R437=Constants!$B$8,FALSE(),TRUE())))</f>
        <v/>
      </c>
      <c r="AY437" s="74" t="str">
        <f aca="false">IF(OR(ISBLANK($C437),$AT437&lt;&gt;TRUE()),"",IF(T437=Constants!$B$33,TRUE(),IF(T437=Constants!$B$34,FALSE(),IF(AND(ISNUMBER(X437),OR(ISBLANK(W437),W437=0)),TRUE(),IF(AND(ISBLANK(X437),ISNUMBER(W437),W437&lt;&gt;0),FALSE(),"")))))</f>
        <v/>
      </c>
      <c r="AZ437" s="74" t="str">
        <f aca="false">IF(OR(ISBLANK($C437),$AT437&lt;&gt;TRUE()),"",IF(ISBLANK(U437),Constants!$B$35,MAX(0,MIN(Constants!$B$31,U437))))</f>
        <v/>
      </c>
      <c r="BA437" s="74" t="str">
        <f aca="false">IF(OR(ISBLANK($C437),$AT437&lt;&gt;TRUE()),"",IF(ISBLANK(V437),Constants!$B$35,MAX(0,MIN(Constants!$B$32,V437))))</f>
        <v/>
      </c>
      <c r="BB437" s="74" t="str">
        <f aca="false">IF(ISBLANK($C437),"",COUNTA($Y437:$AG437)&gt;0)</f>
        <v/>
      </c>
      <c r="BC437" s="74" t="str">
        <f aca="false">IF(OR(ISBLANK($C437),$BB437&lt;&gt;TRUE()),"",IF(ISBLANK(Y437),Constants!$B$27,MAX(0,Y437)))</f>
        <v/>
      </c>
      <c r="BD437" s="74" t="str">
        <f aca="false">IF(OR(ISBLANK($C437),$BB437&lt;&gt;TRUE()),"",IF(ISBLANK(Z437),Constants!$B$28,MAX(0,Z437)))</f>
        <v/>
      </c>
      <c r="BE437" s="74" t="str">
        <f aca="false">IF(OR(ISBLANK($C437),$BB437&lt;&gt;TRUE()),"",IF(AB437=Constants!$B$7,TRUE(),IF(AB437=Constants!$B$8,FALSE(),TRUE())))</f>
        <v/>
      </c>
      <c r="BF437" s="74" t="str">
        <f aca="false">IF(OR(ISBLANK($C437),$BB437&lt;&gt;TRUE()),"",IF(AA437=Constants!$B$7,TRUE(),IF(AA437=Constants!$B$8,FALSE(),TRUE())))</f>
        <v/>
      </c>
      <c r="BG437" s="74" t="str">
        <f aca="false">IF(OR(ISBLANK($C437),$BB437&lt;&gt;TRUE()),"",IF(AC437=Constants!$B$33,TRUE(),IF(AC437=Constants!$B$34,FALSE(),IF(AND(ISNUMBER(AG437),OR(ISBLANK(AF437),AF437=0)),TRUE(),IF(AND(ISBLANK(AG437),ISNUMBER(AF437),AF437&lt;&gt;0),FALSE(),"")))))</f>
        <v/>
      </c>
      <c r="BH437" s="74" t="str">
        <f aca="false">IF(OR(ISBLANK($C437),$BB437&lt;&gt;TRUE()),"",IF(ISBLANK(AD437),Constants!$B$35,MAX(0,MIN(Constants!$B$31,AD437))))</f>
        <v/>
      </c>
      <c r="BI437" s="74" t="str">
        <f aca="false">IF(OR(ISBLANK($C437),$BB437&lt;&gt;TRUE()),"",IF(ISBLANK(AE437),Constants!$B$35,MAX(0,MIN(Constants!$B$32,AE437))))</f>
        <v/>
      </c>
      <c r="BJ437" s="75" t="str">
        <f aca="false">IF(ISBLANK($C437),
  "",
IF(AH437=Constants!$B$7,
  TRUE(),
IF(AH437=Constants!$B$8,
  FALSE(),
  FALSE()
)))</f>
        <v/>
      </c>
      <c r="BK437" s="74" t="str">
        <f aca="false">IF(ISBLANK($C437),"",IF($BJ437,Constants!$B$9,IF(COUNTA($E437:$AH437)=0,Constants!$B$10,IF(NOT($AK437),Constants!$B$11,IF(AND(NOT(ISNUMBER($BM437)),COUNTA($O437,$X437,$AG437)&gt;0),Constants!$B$13,Constants!$B$12)))))</f>
        <v/>
      </c>
      <c r="BL437" s="74" t="str">
        <f aca="false">IF(ISBLANK($C437),"",IF($BK437&lt;&gt;Constants!$B$12,$BK437,Constants!$B$4))</f>
        <v/>
      </c>
      <c r="BM437" s="73" t="str">
        <f aca="false">IF(OR(ISBLANK($D$8), NOT(ISNUMBER($D$8))), Constants!$B$17,$D$8)</f>
        <v>ERROR: Set Target Time in cell D8</v>
      </c>
      <c r="BN437" s="73" t="str">
        <f aca="false">IF(OR($BK437&lt;&gt;Constants!$B$12,$AL437&lt;&gt;TRUE()),"",IF(NOT($AO437),TRUE(),IF($AQ437="","",$AQ437)))</f>
        <v/>
      </c>
      <c r="BO437" s="74" t="b">
        <f aca="false">IF(BN437="",FALSE(),IF(NOT($AO437),TRUE(),IF($AQ437,ISNUMBER(O437),ISNUMBER(N437))))</f>
        <v>0</v>
      </c>
      <c r="BP437" s="76" t="str">
        <f aca="false">IF(BO437,IF($AJ437,1,Constants!$B$22)*POWER(Constants!$B$23,MAX($AM437,0))*POWER(Constants!$B$24,MAX($AN437,0)),"")</f>
        <v/>
      </c>
      <c r="BQ437" s="74" t="str">
        <f aca="false">IF(OR($BK437&lt;&gt;Constants!$B$12,NOT($BO437)),"",IF(NOT($AO437),0,Constants!$B$19*IF($AQ437,1,MAX(0,MIN(1,(Constants!$B$20-N437)/Constants!$B$20)))))</f>
        <v/>
      </c>
      <c r="BR437" s="74" t="str">
        <f aca="false">IF(BQ437="","",BQ437*IF($AP437,1,Constants!$B$25)*BP437)</f>
        <v/>
      </c>
      <c r="BS437" s="74" t="str">
        <f aca="false">IF(OR($BK437&lt;&gt;Constants!$B$12,NOT($BO437)),"",IF(NOT($AO437),0,IF(NOT($AQ437),0,MAX(0,Constants!$B$21*(1-ABS(O437-$BM437)/$BM437)))))</f>
        <v/>
      </c>
      <c r="BT437" s="74" t="str">
        <f aca="false">IF(BS437="","",BS437*BP437)</f>
        <v/>
      </c>
      <c r="BU437" s="74" t="str">
        <f aca="false">IF(OR($BK437&lt;&gt;Constants!$B$12,NOT($BO437)),"",IF(OR(NOT($AO437),NOT($AP437)),0,MIN(Constants!$B$18,(Constants!$B$29*$AR437+Constants!$B$30*$AS437)*IF($AQ437,1,MAX(0,MIN(1,(Constants!$B$20-N437)/Constants!$B$20))))))</f>
        <v/>
      </c>
      <c r="BV437" s="74" t="str">
        <f aca="false">IF(BU437="","",BU437*BP437)</f>
        <v/>
      </c>
      <c r="BW437" s="75" t="str">
        <f aca="false">IF(OR($BK437&lt;&gt;Constants!$B$12,NOT($BO437)),"",BR437+BT437+BV437)</f>
        <v/>
      </c>
      <c r="BX437" s="73" t="str">
        <f aca="false">IF(OR($BK437&lt;&gt;Constants!$B$12,$AT437&lt;&gt;TRUE()),"",IF(NOT($AW437),TRUE(),IF($AY437="","",$AY437)))</f>
        <v/>
      </c>
      <c r="BY437" s="74" t="b">
        <f aca="false">IF(BX437="",FALSE(),IF(NOT($AW437),TRUE(),IF($AY437,ISNUMBER(X437),ISNUMBER(W437))))</f>
        <v>0</v>
      </c>
      <c r="BZ437" s="76" t="str">
        <f aca="false">IF(BY437,IF($AJ437,1,Constants!$B$22)*POWER(Constants!$B$23,MAX($AU437,0))*POWER(Constants!$B$24,MAX($AV437,0)),"")</f>
        <v/>
      </c>
      <c r="CA437" s="74" t="str">
        <f aca="false">IF(OR($BK437&lt;&gt;Constants!$B$12,NOT($BY437)),"",IF(NOT($AW437),0,Constants!$B$19*IF($AY437,1,MAX(0,MIN(1,(Constants!$B$20-W437)/Constants!$B$20)))))</f>
        <v/>
      </c>
      <c r="CB437" s="74" t="str">
        <f aca="false">IF(CA437="","",CA437*IF($AX437,1,Constants!$B$25)*BZ437)</f>
        <v/>
      </c>
      <c r="CC437" s="74" t="str">
        <f aca="false">IF(OR($BK437&lt;&gt;Constants!$B$12,NOT($BY437)),"",IF(NOT($AW437),0,IF(NOT($AY437),0,MAX(0,Constants!$B$21*(1-ABS(X437-$BM437)/$BM437)))))</f>
        <v/>
      </c>
      <c r="CD437" s="74" t="str">
        <f aca="false">IF(CC437="","",CC437*BZ437)</f>
        <v/>
      </c>
      <c r="CE437" s="74" t="str">
        <f aca="false">IF(OR($BK437&lt;&gt;Constants!$B$12,NOT($BY437)),"",IF(OR(NOT($AW437),NOT($AX437)),0,MIN(Constants!$B$18,(Constants!$B$29*$AZ437+Constants!$B$30*$BA437)*IF($AY437,1,MAX(0,MIN(1,(Constants!$B$20-W437)/Constants!$B$20))))))</f>
        <v/>
      </c>
      <c r="CF437" s="74" t="str">
        <f aca="false">IF(CE437="","",CE437*BZ437)</f>
        <v/>
      </c>
      <c r="CG437" s="75" t="str">
        <f aca="false">IF(OR($BK437&lt;&gt;Constants!$B$12,NOT($BY437)),"",CB437+CD437+CF437)</f>
        <v/>
      </c>
      <c r="CH437" s="73" t="b">
        <f aca="false">IF(OR(BN437="",BX437=""),TRUE(),BN437&lt;&gt;BX437)</f>
        <v>1</v>
      </c>
      <c r="CI437" s="74" t="str">
        <f aca="false">IF(OR($BK437&lt;&gt;Constants!$B$12,$BB437&lt;&gt;TRUE(),NOT($CH437)),"",IF(NOT($BE437),TRUE(),IF($BG437="","",$BG437)))</f>
        <v/>
      </c>
      <c r="CJ437" s="74" t="b">
        <f aca="false">IF(CI437="",FALSE(),IF(NOT($BE437),TRUE(),IF($BG437,ISNUMBER(AG437),ISNUMBER(AF437))))</f>
        <v>0</v>
      </c>
      <c r="CK437" s="76" t="str">
        <f aca="false">IF(CJ437,IF($AJ437,1,Constants!$B$22)*POWER(Constants!$B$23,MAX($BC437,0))*POWER(Constants!$B$24,MAX($BD437,0)),"")</f>
        <v/>
      </c>
      <c r="CL437" s="74" t="str">
        <f aca="false">IF(OR($BK437&lt;&gt;Constants!$B$12,NOT($CJ437)),"",IF(NOT($BE437),0,Constants!$B$19*IF($BG437,1,MAX(0,MIN(1,(Constants!$B$20-AF437)/Constants!$B$20)))))</f>
        <v/>
      </c>
      <c r="CM437" s="74" t="str">
        <f aca="false">IF(CL437="","",CL437*IF($BF437,1,Constants!$B$25)*CK437)</f>
        <v/>
      </c>
      <c r="CN437" s="74" t="str">
        <f aca="false">IF(OR($BK437&lt;&gt;Constants!$B$12,NOT($CJ437)),"",IF(NOT($BE437),0,IF(NOT($BG437),0,MAX(0,Constants!$B$21*(1-ABS(AG437-$BM437)/$BM437)))))</f>
        <v/>
      </c>
      <c r="CO437" s="74" t="str">
        <f aca="false">IF(CN437="","",CN437*CK437)</f>
        <v/>
      </c>
      <c r="CP437" s="74" t="str">
        <f aca="false">IF(OR($BK437&lt;&gt;Constants!$B$12,NOT($CJ437)),"",IF(OR(NOT($BE437),NOT($BF437)),0,MIN(Constants!$B$18,(Constants!$B$29*$BH437+Constants!$B$30*$BI437)*IF($BG437,1,MAX(0,MIN(1,(Constants!$B$20-AF437)/Constants!$B$20))))))</f>
        <v/>
      </c>
      <c r="CQ437" s="74" t="str">
        <f aca="false">IF(CP437="","",CP437*CK437)</f>
        <v/>
      </c>
      <c r="CR437" s="75" t="str">
        <f aca="false">IF(OR($BK437&lt;&gt;Constants!$B$12,NOT($CJ437)),"",CM437+CO437+CQ437)</f>
        <v/>
      </c>
      <c r="CS437" s="73" t="str">
        <f aca="false">IF(OR($BK437&lt;&gt;Constants!$B$12,ISBLANK($C437)),"",BW437)</f>
        <v/>
      </c>
      <c r="CT437" s="74" t="str">
        <f aca="false">IF(OR($BK437&lt;&gt;Constants!$B$12,ISBLANK($C437)),"",CG437)</f>
        <v/>
      </c>
      <c r="CU437" s="75" t="str">
        <f aca="false">IF(OR($BK437&lt;&gt;Constants!$B$12,ISBLANK($C437)),"",CR437)</f>
        <v/>
      </c>
      <c r="CV437" s="74" t="str">
        <f aca="false">IF(OR($BK437&lt;&gt;Constants!$B$12,ISBLANK($C437)),"",IF(COUNT(CS437:CU437)=0,0,MAX(CS437:CU437)))</f>
        <v/>
      </c>
      <c r="CW437" s="74" t="str">
        <f aca="false">IF($BK437&lt;&gt;Constants!$B$12,"",CV437)</f>
        <v/>
      </c>
      <c r="CX437" s="74" t="str">
        <f aca="false">IF(ISNUMBER(CW437), RANK(CW437,$CW$11:$CW$510), "")</f>
        <v/>
      </c>
      <c r="CY437" s="73" t="str">
        <f aca="false">IF(OR($BK437&lt;&gt;Constants!$B$12,ISBLANK($C437)),"",MAX(BT437,CD437,CO437))</f>
        <v/>
      </c>
      <c r="CZ437" s="74" t="str">
        <f aca="false">IF(ISNUMBER(CY437), RANK(CY437,CY$11:CY$510), "")</f>
        <v/>
      </c>
      <c r="DA437" s="74" t="str">
        <f aca="false">IF(OR($BK437&lt;&gt;Constants!$B$12,ISBLANK($C437)),"",MAX(AM437,AU437,IF($CH437,BC437,0)))</f>
        <v/>
      </c>
      <c r="DB437" s="74" t="str">
        <f aca="false">IF(ISNUMBER(DA437), RANK(DA437,DA$11:DA$510,1), "")</f>
        <v/>
      </c>
      <c r="DC437" s="74" t="str">
        <f aca="false">IF(OR($BK437&lt;&gt;Constants!$B$12,ISBLANK($C437)),"",MAX(BV437,CF437,CQ437))</f>
        <v/>
      </c>
      <c r="DD437" s="74" t="str">
        <f aca="false">IF(ISNUMBER(DC437),RANK(DC437,DC$11:DC$510),"")</f>
        <v/>
      </c>
      <c r="DE437" s="77" t="str">
        <f aca="false">IFERROR(IF(OR($BK437&lt;&gt;Constants!$B$12, ISBLANK($C437)),"",LARGE(CS437:CU437,2)), 0)</f>
        <v/>
      </c>
      <c r="DF437" s="75" t="str">
        <f aca="false">IF(ISNUMBER(DE437), RANK(DE437,DE$11:DE$510), "")</f>
        <v/>
      </c>
      <c r="DG437" s="74" t="str">
        <f aca="false">IF(ISBLANK($C437),"",IF(BK437=Constants!$B$12,RANK($CX437, $CX$11:$CX$510, 1)+
SUMPRODUCT(--($CX$11:$CX$510=$CX437),--($CZ437&gt;$CZ$11:$CZ$510))+
SUMPRODUCT(--($CX$11:$CX$510=$CX437),--($CZ437=$CZ$11:$CZ$510),--($DB437&gt;$DB$11:$DB$510))+
SUMPRODUCT(--($CX$11:$CX$510=$CX437),--($CZ437=$CZ$11:$CZ$510),--($DB437=$DB$11:$DB$510), --($DD437&gt;$DD$11:$DD$510))+
SUMPRODUCT(--($CX$11:$CX$510=$CX437),--($CZ437=$CZ$11:$CZ$510),--($DB437=$DB$11:$DB$510), --($DD437=$DD$11:$DD$510), --($DF437&gt;$DF$11:$DF$510))
,BK437)
)</f>
        <v/>
      </c>
      <c r="DH437" s="74" t="str">
        <f aca="false">IF(ISBLANK(C437),"",IF(BK437&lt;&gt;Constants!$B$12, BK437, CX437-DG437))</f>
        <v/>
      </c>
      <c r="DI437" s="75"/>
      <c r="DJ437" s="78"/>
      <c r="DK437" s="79" t="str">
        <f aca="false">IF(ISBLANK($C437),"",IF($BK437=Constants!$B$13,$BM437,""))</f>
        <v/>
      </c>
      <c r="DL437" s="78" t="str">
        <f aca="false">IF(ISBLANK($C437),"",IF($BK437&lt;&gt;Constants!$B$12,"",IF(COUNT($CS437:$CU437)=0,"",MATCH($CV437,$CS437:$CU437,0))))</f>
        <v/>
      </c>
      <c r="DM437" s="80" t="str">
        <f aca="false">IF(ISNUMBER($DL437),CHOOSE($DL437,$BR437,$CB437,$CM437),"")</f>
        <v/>
      </c>
      <c r="DN437" s="80" t="str">
        <f aca="false">IF(ISNUMBER($DL437),CHOOSE($DL437,$BT437,$CD437,$CO437),"")</f>
        <v/>
      </c>
      <c r="DO437" s="80" t="str">
        <f aca="false">IF(ISNUMBER($DL437),CHOOSE($DL437,$BV437,$CF437,$CQ437),"")</f>
        <v/>
      </c>
      <c r="DP437" s="81" t="str">
        <f aca="false">IF(ISBLANK(C437),"",IF(BK437&lt;&gt;Constants!$B$12, BK437 ,CW437))</f>
        <v/>
      </c>
      <c r="DQ437" s="82" t="str">
        <f aca="false">IF(ISBLANK($C437),"",IF($BK437&lt;&gt;Constants!$B$12,$BK437,$BL437))</f>
        <v/>
      </c>
      <c r="DR437" s="82" t="str">
        <f aca="false">IF(ISBLANK(C437),"",DH437)</f>
        <v/>
      </c>
      <c r="DS437" s="82" t="str">
        <f aca="false">IF(ISBLANK(C437),"",DG437)</f>
        <v/>
      </c>
      <c r="DT437" s="83" t="str">
        <f aca="false">IF(ISBLANK(C437),
  "",
IF(DS437=Constants!$B$9,COUNTA($C$11:$C510)+2,IF(DS437=Constants!$B$10,COUNTA($C$11:$C510)+1,IF(DS437=Constants!$B$11,COUNTA($C$11:$C510),DS437))))</f>
        <v/>
      </c>
      <c r="DU437" s="3"/>
      <c r="DV437" s="84" t="n">
        <f aca="false">IF(OR(ISNUMBER(DS437),DS437="DQ",DS437="P",DS437="NS"),
    1,
    0
)</f>
        <v>0</v>
      </c>
      <c r="DW437" s="84" t="n">
        <v>427</v>
      </c>
      <c r="DX437" s="84" t="str">
        <f aca="false">IF(ISBLANK($C437),"",IF(ISNUMBER(DT437),DT437+ROW($B437)/1000,""))</f>
        <v/>
      </c>
      <c r="DY437" s="84" t="str">
        <f aca="false">IF(ISNUMBER(DX437), RANK(DX437,DX$11:DX$510,1), "")</f>
        <v/>
      </c>
      <c r="DZ437" s="84" t="str">
        <f aca="false">IF(ISBLANK($C437),
    "",
    $B437
)</f>
        <v/>
      </c>
      <c r="EA437" s="84" t="str">
        <f aca="false">IF(ISBLANK($C437),
    "",
    $C437
)</f>
        <v/>
      </c>
      <c r="EB437" s="84" t="str">
        <f aca="false">IF(ISBLANK($C437),
    "",
    $D437
)</f>
        <v/>
      </c>
      <c r="EC437" s="84" t="str">
        <f aca="false">IF(ISBLANK($C437),"",$DQ437)</f>
        <v/>
      </c>
      <c r="ED437" s="86" t="str">
        <f aca="false">DP437</f>
        <v/>
      </c>
      <c r="EE437" s="84" t="str">
        <f aca="false">IF(ISBLANK($C437),
    "",
    DS437
)</f>
        <v/>
      </c>
      <c r="EF437" s="87" t="str">
        <f aca="false">IF(DW437&gt;DV$10,
    "",
    VLOOKUP(DW437,DY$11:EE935,7,FALSE())
)</f>
        <v/>
      </c>
      <c r="EG437" s="88" t="str">
        <f aca="false">IF(DW437&gt;DV$10,
    "",
    VLOOKUP(DW437,DY$11:EE935,2,FALSE())
)</f>
        <v/>
      </c>
      <c r="EH437" s="88" t="str">
        <f aca="false">IF(DW437&gt;DV$10,
    "",
    VLOOKUP(DW437,DY$11:EE935,3,FALSE())
)</f>
        <v/>
      </c>
      <c r="EI437" s="88" t="str">
        <f aca="false">IF(DW437&gt;DV$10,
    "",
    VLOOKUP(DW437,DY$11:EE935,4,FALSE())
)</f>
        <v/>
      </c>
      <c r="EJ437" s="89" t="str">
        <f aca="false">IF(DW437&gt;DV$10,
    "",
    VLOOKUP(DW437,DY$11:EE935,6,FALSE())
)</f>
        <v/>
      </c>
      <c r="EK437" s="59"/>
    </row>
    <row r="438" customFormat="false" ht="15.75" hidden="false" customHeight="false" outlineLevel="0" collapsed="false">
      <c r="A438" s="3"/>
      <c r="B438" s="155"/>
      <c r="C438" s="156"/>
      <c r="D438" s="96"/>
      <c r="E438" s="157"/>
      <c r="F438" s="148"/>
      <c r="G438" s="148"/>
      <c r="H438" s="149"/>
      <c r="I438" s="150"/>
      <c r="J438" s="151"/>
      <c r="K438" s="151"/>
      <c r="L438" s="151"/>
      <c r="M438" s="151"/>
      <c r="N438" s="152"/>
      <c r="O438" s="103"/>
      <c r="P438" s="148"/>
      <c r="Q438" s="149"/>
      <c r="R438" s="150"/>
      <c r="S438" s="151"/>
      <c r="T438" s="151"/>
      <c r="U438" s="151"/>
      <c r="V438" s="151"/>
      <c r="W438" s="152"/>
      <c r="X438" s="103"/>
      <c r="Y438" s="148"/>
      <c r="Z438" s="149"/>
      <c r="AA438" s="150"/>
      <c r="AB438" s="151"/>
      <c r="AC438" s="151"/>
      <c r="AD438" s="151"/>
      <c r="AE438" s="151"/>
      <c r="AF438" s="152"/>
      <c r="AG438" s="104"/>
      <c r="AH438" s="150"/>
      <c r="AI438" s="73"/>
      <c r="AJ438" s="73" t="str">
        <f aca="false">IF(ISBLANK($C438),
  "",
IF(E438=Constants!$B$7,
  TRUE(),
IF(E438=Constants!$B$8,
  FALSE(),
  TRUE()
)))</f>
        <v/>
      </c>
      <c r="AK438" s="74" t="str">
        <f aca="false">IF(ISBLANK($C438),"",IF(F438=Constants!$B$8,FALSE(),TRUE()))</f>
        <v/>
      </c>
      <c r="AL438" s="74" t="str">
        <f aca="false">IF(ISBLANK($C438),"",COUNTA($G438:$O438)&gt;0)</f>
        <v/>
      </c>
      <c r="AM438" s="74" t="str">
        <f aca="false">IF(OR(ISBLANK($C438),$AL438&lt;&gt;TRUE()),"",IF(ISBLANK(G438),Constants!$B$27,MAX(0,G438)))</f>
        <v/>
      </c>
      <c r="AN438" s="74" t="str">
        <f aca="false">IF(OR(ISBLANK($C438),$AL438&lt;&gt;TRUE()),"",IF(ISBLANK(H438),Constants!$B$28,MAX(0,H438)))</f>
        <v/>
      </c>
      <c r="AO438" s="74" t="str">
        <f aca="false">IF(OR(ISBLANK($C438),$AL438&lt;&gt;TRUE()),"",IF(J438=Constants!$B$7,TRUE(),IF(J438=Constants!$B$8,FALSE(),TRUE())))</f>
        <v/>
      </c>
      <c r="AP438" s="74" t="str">
        <f aca="false">IF(OR(ISBLANK($C438),$AL438&lt;&gt;TRUE()),"",IF(I438=Constants!$B$7,TRUE(),IF(I438=Constants!$B$8,FALSE(),TRUE())))</f>
        <v/>
      </c>
      <c r="AQ438" s="74" t="str">
        <f aca="false">IF(OR(ISBLANK($C438),$AL438&lt;&gt;TRUE()),"",IF(K438=Constants!$B$33,TRUE(),IF(K438=Constants!$B$34,FALSE(),IF(AND(ISNUMBER(O438),OR(ISBLANK(N438),N438=0)),TRUE(),IF(AND(ISBLANK(O438),ISNUMBER(N438),N438&lt;&gt;0),FALSE(),"")))))</f>
        <v/>
      </c>
      <c r="AR438" s="74" t="str">
        <f aca="false">IF(OR(ISBLANK($C438),$AL438&lt;&gt;TRUE()),"",IF(ISBLANK(L438),Constants!$B$35,MAX(0,MIN(Constants!$B$31,L438))))</f>
        <v/>
      </c>
      <c r="AS438" s="74" t="str">
        <f aca="false">IF(OR(ISBLANK($C438),$AL438&lt;&gt;TRUE()),"",IF(ISBLANK(M438),Constants!$B$35,MAX(0,MIN(Constants!$B$32,M438))))</f>
        <v/>
      </c>
      <c r="AT438" s="74" t="str">
        <f aca="false">IF(ISBLANK($C438),"",COUNTA($P438:$X438)&gt;0)</f>
        <v/>
      </c>
      <c r="AU438" s="74" t="str">
        <f aca="false">IF(OR(ISBLANK($C438),$AT438&lt;&gt;TRUE()),"",IF(ISBLANK(P438),Constants!$B$27,MAX(0,P438)))</f>
        <v/>
      </c>
      <c r="AV438" s="74" t="str">
        <f aca="false">IF(OR(ISBLANK($C438),$AT438&lt;&gt;TRUE()),"",IF(ISBLANK(Q438),Constants!$B$28,MAX(0,Q438)))</f>
        <v/>
      </c>
      <c r="AW438" s="74" t="str">
        <f aca="false">IF(OR(ISBLANK($C438),$AT438&lt;&gt;TRUE()),"",IF(S438=Constants!$B$7,TRUE(),IF(S438=Constants!$B$8,FALSE(),TRUE())))</f>
        <v/>
      </c>
      <c r="AX438" s="74" t="str">
        <f aca="false">IF(OR(ISBLANK($C438),$AT438&lt;&gt;TRUE()),"",IF(R438=Constants!$B$7,TRUE(),IF(R438=Constants!$B$8,FALSE(),TRUE())))</f>
        <v/>
      </c>
      <c r="AY438" s="74" t="str">
        <f aca="false">IF(OR(ISBLANK($C438),$AT438&lt;&gt;TRUE()),"",IF(T438=Constants!$B$33,TRUE(),IF(T438=Constants!$B$34,FALSE(),IF(AND(ISNUMBER(X438),OR(ISBLANK(W438),W438=0)),TRUE(),IF(AND(ISBLANK(X438),ISNUMBER(W438),W438&lt;&gt;0),FALSE(),"")))))</f>
        <v/>
      </c>
      <c r="AZ438" s="74" t="str">
        <f aca="false">IF(OR(ISBLANK($C438),$AT438&lt;&gt;TRUE()),"",IF(ISBLANK(U438),Constants!$B$35,MAX(0,MIN(Constants!$B$31,U438))))</f>
        <v/>
      </c>
      <c r="BA438" s="74" t="str">
        <f aca="false">IF(OR(ISBLANK($C438),$AT438&lt;&gt;TRUE()),"",IF(ISBLANK(V438),Constants!$B$35,MAX(0,MIN(Constants!$B$32,V438))))</f>
        <v/>
      </c>
      <c r="BB438" s="74" t="str">
        <f aca="false">IF(ISBLANK($C438),"",COUNTA($Y438:$AG438)&gt;0)</f>
        <v/>
      </c>
      <c r="BC438" s="74" t="str">
        <f aca="false">IF(OR(ISBLANK($C438),$BB438&lt;&gt;TRUE()),"",IF(ISBLANK(Y438),Constants!$B$27,MAX(0,Y438)))</f>
        <v/>
      </c>
      <c r="BD438" s="74" t="str">
        <f aca="false">IF(OR(ISBLANK($C438),$BB438&lt;&gt;TRUE()),"",IF(ISBLANK(Z438),Constants!$B$28,MAX(0,Z438)))</f>
        <v/>
      </c>
      <c r="BE438" s="74" t="str">
        <f aca="false">IF(OR(ISBLANK($C438),$BB438&lt;&gt;TRUE()),"",IF(AB438=Constants!$B$7,TRUE(),IF(AB438=Constants!$B$8,FALSE(),TRUE())))</f>
        <v/>
      </c>
      <c r="BF438" s="74" t="str">
        <f aca="false">IF(OR(ISBLANK($C438),$BB438&lt;&gt;TRUE()),"",IF(AA438=Constants!$B$7,TRUE(),IF(AA438=Constants!$B$8,FALSE(),TRUE())))</f>
        <v/>
      </c>
      <c r="BG438" s="74" t="str">
        <f aca="false">IF(OR(ISBLANK($C438),$BB438&lt;&gt;TRUE()),"",IF(AC438=Constants!$B$33,TRUE(),IF(AC438=Constants!$B$34,FALSE(),IF(AND(ISNUMBER(AG438),OR(ISBLANK(AF438),AF438=0)),TRUE(),IF(AND(ISBLANK(AG438),ISNUMBER(AF438),AF438&lt;&gt;0),FALSE(),"")))))</f>
        <v/>
      </c>
      <c r="BH438" s="74" t="str">
        <f aca="false">IF(OR(ISBLANK($C438),$BB438&lt;&gt;TRUE()),"",IF(ISBLANK(AD438),Constants!$B$35,MAX(0,MIN(Constants!$B$31,AD438))))</f>
        <v/>
      </c>
      <c r="BI438" s="74" t="str">
        <f aca="false">IF(OR(ISBLANK($C438),$BB438&lt;&gt;TRUE()),"",IF(ISBLANK(AE438),Constants!$B$35,MAX(0,MIN(Constants!$B$32,AE438))))</f>
        <v/>
      </c>
      <c r="BJ438" s="75" t="str">
        <f aca="false">IF(ISBLANK($C438),
  "",
IF(AH438=Constants!$B$7,
  TRUE(),
IF(AH438=Constants!$B$8,
  FALSE(),
  FALSE()
)))</f>
        <v/>
      </c>
      <c r="BK438" s="74" t="str">
        <f aca="false">IF(ISBLANK($C438),"",IF($BJ438,Constants!$B$9,IF(COUNTA($E438:$AH438)=0,Constants!$B$10,IF(NOT($AK438),Constants!$B$11,IF(AND(NOT(ISNUMBER($BM438)),COUNTA($O438,$X438,$AG438)&gt;0),Constants!$B$13,Constants!$B$12)))))</f>
        <v/>
      </c>
      <c r="BL438" s="74" t="str">
        <f aca="false">IF(ISBLANK($C438),"",IF($BK438&lt;&gt;Constants!$B$12,$BK438,Constants!$B$4))</f>
        <v/>
      </c>
      <c r="BM438" s="73" t="str">
        <f aca="false">IF(OR(ISBLANK($D$8), NOT(ISNUMBER($D$8))), Constants!$B$17,$D$8)</f>
        <v>ERROR: Set Target Time in cell D8</v>
      </c>
      <c r="BN438" s="73" t="str">
        <f aca="false">IF(OR($BK438&lt;&gt;Constants!$B$12,$AL438&lt;&gt;TRUE()),"",IF(NOT($AO438),TRUE(),IF($AQ438="","",$AQ438)))</f>
        <v/>
      </c>
      <c r="BO438" s="74" t="b">
        <f aca="false">IF(BN438="",FALSE(),IF(NOT($AO438),TRUE(),IF($AQ438,ISNUMBER(O438),ISNUMBER(N438))))</f>
        <v>0</v>
      </c>
      <c r="BP438" s="76" t="str">
        <f aca="false">IF(BO438,IF($AJ438,1,Constants!$B$22)*POWER(Constants!$B$23,MAX($AM438,0))*POWER(Constants!$B$24,MAX($AN438,0)),"")</f>
        <v/>
      </c>
      <c r="BQ438" s="74" t="str">
        <f aca="false">IF(OR($BK438&lt;&gt;Constants!$B$12,NOT($BO438)),"",IF(NOT($AO438),0,Constants!$B$19*IF($AQ438,1,MAX(0,MIN(1,(Constants!$B$20-N438)/Constants!$B$20)))))</f>
        <v/>
      </c>
      <c r="BR438" s="74" t="str">
        <f aca="false">IF(BQ438="","",BQ438*IF($AP438,1,Constants!$B$25)*BP438)</f>
        <v/>
      </c>
      <c r="BS438" s="74" t="str">
        <f aca="false">IF(OR($BK438&lt;&gt;Constants!$B$12,NOT($BO438)),"",IF(NOT($AO438),0,IF(NOT($AQ438),0,MAX(0,Constants!$B$21*(1-ABS(O438-$BM438)/$BM438)))))</f>
        <v/>
      </c>
      <c r="BT438" s="74" t="str">
        <f aca="false">IF(BS438="","",BS438*BP438)</f>
        <v/>
      </c>
      <c r="BU438" s="74" t="str">
        <f aca="false">IF(OR($BK438&lt;&gt;Constants!$B$12,NOT($BO438)),"",IF(OR(NOT($AO438),NOT($AP438)),0,MIN(Constants!$B$18,(Constants!$B$29*$AR438+Constants!$B$30*$AS438)*IF($AQ438,1,MAX(0,MIN(1,(Constants!$B$20-N438)/Constants!$B$20))))))</f>
        <v/>
      </c>
      <c r="BV438" s="74" t="str">
        <f aca="false">IF(BU438="","",BU438*BP438)</f>
        <v/>
      </c>
      <c r="BW438" s="75" t="str">
        <f aca="false">IF(OR($BK438&lt;&gt;Constants!$B$12,NOT($BO438)),"",BR438+BT438+BV438)</f>
        <v/>
      </c>
      <c r="BX438" s="73" t="str">
        <f aca="false">IF(OR($BK438&lt;&gt;Constants!$B$12,$AT438&lt;&gt;TRUE()),"",IF(NOT($AW438),TRUE(),IF($AY438="","",$AY438)))</f>
        <v/>
      </c>
      <c r="BY438" s="74" t="b">
        <f aca="false">IF(BX438="",FALSE(),IF(NOT($AW438),TRUE(),IF($AY438,ISNUMBER(X438),ISNUMBER(W438))))</f>
        <v>0</v>
      </c>
      <c r="BZ438" s="76" t="str">
        <f aca="false">IF(BY438,IF($AJ438,1,Constants!$B$22)*POWER(Constants!$B$23,MAX($AU438,0))*POWER(Constants!$B$24,MAX($AV438,0)),"")</f>
        <v/>
      </c>
      <c r="CA438" s="74" t="str">
        <f aca="false">IF(OR($BK438&lt;&gt;Constants!$B$12,NOT($BY438)),"",IF(NOT($AW438),0,Constants!$B$19*IF($AY438,1,MAX(0,MIN(1,(Constants!$B$20-W438)/Constants!$B$20)))))</f>
        <v/>
      </c>
      <c r="CB438" s="74" t="str">
        <f aca="false">IF(CA438="","",CA438*IF($AX438,1,Constants!$B$25)*BZ438)</f>
        <v/>
      </c>
      <c r="CC438" s="74" t="str">
        <f aca="false">IF(OR($BK438&lt;&gt;Constants!$B$12,NOT($BY438)),"",IF(NOT($AW438),0,IF(NOT($AY438),0,MAX(0,Constants!$B$21*(1-ABS(X438-$BM438)/$BM438)))))</f>
        <v/>
      </c>
      <c r="CD438" s="74" t="str">
        <f aca="false">IF(CC438="","",CC438*BZ438)</f>
        <v/>
      </c>
      <c r="CE438" s="74" t="str">
        <f aca="false">IF(OR($BK438&lt;&gt;Constants!$B$12,NOT($BY438)),"",IF(OR(NOT($AW438),NOT($AX438)),0,MIN(Constants!$B$18,(Constants!$B$29*$AZ438+Constants!$B$30*$BA438)*IF($AY438,1,MAX(0,MIN(1,(Constants!$B$20-W438)/Constants!$B$20))))))</f>
        <v/>
      </c>
      <c r="CF438" s="74" t="str">
        <f aca="false">IF(CE438="","",CE438*BZ438)</f>
        <v/>
      </c>
      <c r="CG438" s="75" t="str">
        <f aca="false">IF(OR($BK438&lt;&gt;Constants!$B$12,NOT($BY438)),"",CB438+CD438+CF438)</f>
        <v/>
      </c>
      <c r="CH438" s="73" t="b">
        <f aca="false">IF(OR(BN438="",BX438=""),TRUE(),BN438&lt;&gt;BX438)</f>
        <v>1</v>
      </c>
      <c r="CI438" s="74" t="str">
        <f aca="false">IF(OR($BK438&lt;&gt;Constants!$B$12,$BB438&lt;&gt;TRUE(),NOT($CH438)),"",IF(NOT($BE438),TRUE(),IF($BG438="","",$BG438)))</f>
        <v/>
      </c>
      <c r="CJ438" s="74" t="b">
        <f aca="false">IF(CI438="",FALSE(),IF(NOT($BE438),TRUE(),IF($BG438,ISNUMBER(AG438),ISNUMBER(AF438))))</f>
        <v>0</v>
      </c>
      <c r="CK438" s="76" t="str">
        <f aca="false">IF(CJ438,IF($AJ438,1,Constants!$B$22)*POWER(Constants!$B$23,MAX($BC438,0))*POWER(Constants!$B$24,MAX($BD438,0)),"")</f>
        <v/>
      </c>
      <c r="CL438" s="74" t="str">
        <f aca="false">IF(OR($BK438&lt;&gt;Constants!$B$12,NOT($CJ438)),"",IF(NOT($BE438),0,Constants!$B$19*IF($BG438,1,MAX(0,MIN(1,(Constants!$B$20-AF438)/Constants!$B$20)))))</f>
        <v/>
      </c>
      <c r="CM438" s="74" t="str">
        <f aca="false">IF(CL438="","",CL438*IF($BF438,1,Constants!$B$25)*CK438)</f>
        <v/>
      </c>
      <c r="CN438" s="74" t="str">
        <f aca="false">IF(OR($BK438&lt;&gt;Constants!$B$12,NOT($CJ438)),"",IF(NOT($BE438),0,IF(NOT($BG438),0,MAX(0,Constants!$B$21*(1-ABS(AG438-$BM438)/$BM438)))))</f>
        <v/>
      </c>
      <c r="CO438" s="74" t="str">
        <f aca="false">IF(CN438="","",CN438*CK438)</f>
        <v/>
      </c>
      <c r="CP438" s="74" t="str">
        <f aca="false">IF(OR($BK438&lt;&gt;Constants!$B$12,NOT($CJ438)),"",IF(OR(NOT($BE438),NOT($BF438)),0,MIN(Constants!$B$18,(Constants!$B$29*$BH438+Constants!$B$30*$BI438)*IF($BG438,1,MAX(0,MIN(1,(Constants!$B$20-AF438)/Constants!$B$20))))))</f>
        <v/>
      </c>
      <c r="CQ438" s="74" t="str">
        <f aca="false">IF(CP438="","",CP438*CK438)</f>
        <v/>
      </c>
      <c r="CR438" s="75" t="str">
        <f aca="false">IF(OR($BK438&lt;&gt;Constants!$B$12,NOT($CJ438)),"",CM438+CO438+CQ438)</f>
        <v/>
      </c>
      <c r="CS438" s="73" t="str">
        <f aca="false">IF(OR($BK438&lt;&gt;Constants!$B$12,ISBLANK($C438)),"",BW438)</f>
        <v/>
      </c>
      <c r="CT438" s="74" t="str">
        <f aca="false">IF(OR($BK438&lt;&gt;Constants!$B$12,ISBLANK($C438)),"",CG438)</f>
        <v/>
      </c>
      <c r="CU438" s="75" t="str">
        <f aca="false">IF(OR($BK438&lt;&gt;Constants!$B$12,ISBLANK($C438)),"",CR438)</f>
        <v/>
      </c>
      <c r="CV438" s="74" t="str">
        <f aca="false">IF(OR($BK438&lt;&gt;Constants!$B$12,ISBLANK($C438)),"",IF(COUNT(CS438:CU438)=0,0,MAX(CS438:CU438)))</f>
        <v/>
      </c>
      <c r="CW438" s="74" t="str">
        <f aca="false">IF($BK438&lt;&gt;Constants!$B$12,"",CV438)</f>
        <v/>
      </c>
      <c r="CX438" s="74" t="str">
        <f aca="false">IF(ISNUMBER(CW438), RANK(CW438,$CW$11:$CW$510), "")</f>
        <v/>
      </c>
      <c r="CY438" s="73" t="str">
        <f aca="false">IF(OR($BK438&lt;&gt;Constants!$B$12,ISBLANK($C438)),"",MAX(BT438,CD438,CO438))</f>
        <v/>
      </c>
      <c r="CZ438" s="74" t="str">
        <f aca="false">IF(ISNUMBER(CY438), RANK(CY438,CY$11:CY$510), "")</f>
        <v/>
      </c>
      <c r="DA438" s="74" t="str">
        <f aca="false">IF(OR($BK438&lt;&gt;Constants!$B$12,ISBLANK($C438)),"",MAX(AM438,AU438,IF($CH438,BC438,0)))</f>
        <v/>
      </c>
      <c r="DB438" s="74" t="str">
        <f aca="false">IF(ISNUMBER(DA438), RANK(DA438,DA$11:DA$510,1), "")</f>
        <v/>
      </c>
      <c r="DC438" s="74" t="str">
        <f aca="false">IF(OR($BK438&lt;&gt;Constants!$B$12,ISBLANK($C438)),"",MAX(BV438,CF438,CQ438))</f>
        <v/>
      </c>
      <c r="DD438" s="74" t="str">
        <f aca="false">IF(ISNUMBER(DC438),RANK(DC438,DC$11:DC$510),"")</f>
        <v/>
      </c>
      <c r="DE438" s="77" t="str">
        <f aca="false">IFERROR(IF(OR($BK438&lt;&gt;Constants!$B$12, ISBLANK($C438)),"",LARGE(CS438:CU438,2)), 0)</f>
        <v/>
      </c>
      <c r="DF438" s="75" t="str">
        <f aca="false">IF(ISNUMBER(DE438), RANK(DE438,DE$11:DE$510), "")</f>
        <v/>
      </c>
      <c r="DG438" s="74" t="str">
        <f aca="false">IF(ISBLANK($C438),"",IF(BK438=Constants!$B$12,RANK($CX438, $CX$11:$CX$510, 1)+
SUMPRODUCT(--($CX$11:$CX$510=$CX438),--($CZ438&gt;$CZ$11:$CZ$510))+
SUMPRODUCT(--($CX$11:$CX$510=$CX438),--($CZ438=$CZ$11:$CZ$510),--($DB438&gt;$DB$11:$DB$510))+
SUMPRODUCT(--($CX$11:$CX$510=$CX438),--($CZ438=$CZ$11:$CZ$510),--($DB438=$DB$11:$DB$510), --($DD438&gt;$DD$11:$DD$510))+
SUMPRODUCT(--($CX$11:$CX$510=$CX438),--($CZ438=$CZ$11:$CZ$510),--($DB438=$DB$11:$DB$510), --($DD438=$DD$11:$DD$510), --($DF438&gt;$DF$11:$DF$510))
,BK438)
)</f>
        <v/>
      </c>
      <c r="DH438" s="74" t="str">
        <f aca="false">IF(ISBLANK(C438),"",IF(BK438&lt;&gt;Constants!$B$12, BK438, CX438-DG438))</f>
        <v/>
      </c>
      <c r="DI438" s="75"/>
      <c r="DJ438" s="78"/>
      <c r="DK438" s="79" t="str">
        <f aca="false">IF(ISBLANK($C438),"",IF($BK438=Constants!$B$13,$BM438,""))</f>
        <v/>
      </c>
      <c r="DL438" s="78" t="str">
        <f aca="false">IF(ISBLANK($C438),"",IF($BK438&lt;&gt;Constants!$B$12,"",IF(COUNT($CS438:$CU438)=0,"",MATCH($CV438,$CS438:$CU438,0))))</f>
        <v/>
      </c>
      <c r="DM438" s="80" t="str">
        <f aca="false">IF(ISNUMBER($DL438),CHOOSE($DL438,$BR438,$CB438,$CM438),"")</f>
        <v/>
      </c>
      <c r="DN438" s="80" t="str">
        <f aca="false">IF(ISNUMBER($DL438),CHOOSE($DL438,$BT438,$CD438,$CO438),"")</f>
        <v/>
      </c>
      <c r="DO438" s="80" t="str">
        <f aca="false">IF(ISNUMBER($DL438),CHOOSE($DL438,$BV438,$CF438,$CQ438),"")</f>
        <v/>
      </c>
      <c r="DP438" s="81" t="str">
        <f aca="false">IF(ISBLANK(C438),"",IF(BK438&lt;&gt;Constants!$B$12, BK438 ,CW438))</f>
        <v/>
      </c>
      <c r="DQ438" s="82" t="str">
        <f aca="false">IF(ISBLANK($C438),"",IF($BK438&lt;&gt;Constants!$B$12,$BK438,$BL438))</f>
        <v/>
      </c>
      <c r="DR438" s="82" t="str">
        <f aca="false">IF(ISBLANK(C438),"",DH438)</f>
        <v/>
      </c>
      <c r="DS438" s="82" t="str">
        <f aca="false">IF(ISBLANK(C438),"",DG438)</f>
        <v/>
      </c>
      <c r="DT438" s="83" t="str">
        <f aca="false">IF(ISBLANK(C438),
  "",
IF(DS438=Constants!$B$9,COUNTA($C$11:$C510)+2,IF(DS438=Constants!$B$10,COUNTA($C$11:$C510)+1,IF(DS438=Constants!$B$11,COUNTA($C$11:$C510),DS438))))</f>
        <v/>
      </c>
      <c r="DU438" s="3"/>
      <c r="DV438" s="84" t="n">
        <f aca="false">IF(OR(ISNUMBER(DS438),DS438="DQ",DS438="P",DS438="NS"),
    1,
    0
)</f>
        <v>0</v>
      </c>
      <c r="DW438" s="84" t="n">
        <v>428</v>
      </c>
      <c r="DX438" s="84" t="str">
        <f aca="false">IF(ISBLANK($C438),"",IF(ISNUMBER(DT438),DT438+ROW($B438)/1000,""))</f>
        <v/>
      </c>
      <c r="DY438" s="84" t="str">
        <f aca="false">IF(ISNUMBER(DX438), RANK(DX438,DX$11:DX$510,1), "")</f>
        <v/>
      </c>
      <c r="DZ438" s="84" t="str">
        <f aca="false">IF(ISBLANK($C438),
    "",
    $B438
)</f>
        <v/>
      </c>
      <c r="EA438" s="84" t="str">
        <f aca="false">IF(ISBLANK($C438),
    "",
    $C438
)</f>
        <v/>
      </c>
      <c r="EB438" s="84" t="str">
        <f aca="false">IF(ISBLANK($C438),
    "",
    $D438
)</f>
        <v/>
      </c>
      <c r="EC438" s="84" t="str">
        <f aca="false">IF(ISBLANK($C438),"",$DQ438)</f>
        <v/>
      </c>
      <c r="ED438" s="86" t="str">
        <f aca="false">DP438</f>
        <v/>
      </c>
      <c r="EE438" s="84" t="str">
        <f aca="false">IF(ISBLANK($C438),
    "",
    DS438
)</f>
        <v/>
      </c>
      <c r="EF438" s="87" t="str">
        <f aca="false">IF(DW438&gt;DV$10,
    "",
    VLOOKUP(DW438,DY$11:EE936,7,FALSE())
)</f>
        <v/>
      </c>
      <c r="EG438" s="88" t="str">
        <f aca="false">IF(DW438&gt;DV$10,
    "",
    VLOOKUP(DW438,DY$11:EE936,2,FALSE())
)</f>
        <v/>
      </c>
      <c r="EH438" s="88" t="str">
        <f aca="false">IF(DW438&gt;DV$10,
    "",
    VLOOKUP(DW438,DY$11:EE936,3,FALSE())
)</f>
        <v/>
      </c>
      <c r="EI438" s="88" t="str">
        <f aca="false">IF(DW438&gt;DV$10,
    "",
    VLOOKUP(DW438,DY$11:EE936,4,FALSE())
)</f>
        <v/>
      </c>
      <c r="EJ438" s="89" t="str">
        <f aca="false">IF(DW438&gt;DV$10,
    "",
    VLOOKUP(DW438,DY$11:EE936,6,FALSE())
)</f>
        <v/>
      </c>
      <c r="EK438" s="59"/>
    </row>
    <row r="439" customFormat="false" ht="15.75" hidden="false" customHeight="false" outlineLevel="0" collapsed="false">
      <c r="A439" s="3"/>
      <c r="B439" s="155"/>
      <c r="C439" s="156"/>
      <c r="D439" s="96"/>
      <c r="E439" s="157"/>
      <c r="F439" s="148"/>
      <c r="G439" s="148"/>
      <c r="H439" s="149"/>
      <c r="I439" s="150"/>
      <c r="J439" s="151"/>
      <c r="K439" s="151"/>
      <c r="L439" s="151"/>
      <c r="M439" s="151"/>
      <c r="N439" s="152"/>
      <c r="O439" s="103"/>
      <c r="P439" s="148"/>
      <c r="Q439" s="149"/>
      <c r="R439" s="150"/>
      <c r="S439" s="151"/>
      <c r="T439" s="151"/>
      <c r="U439" s="151"/>
      <c r="V439" s="151"/>
      <c r="W439" s="152"/>
      <c r="X439" s="103"/>
      <c r="Y439" s="148"/>
      <c r="Z439" s="149"/>
      <c r="AA439" s="150"/>
      <c r="AB439" s="151"/>
      <c r="AC439" s="151"/>
      <c r="AD439" s="151"/>
      <c r="AE439" s="151"/>
      <c r="AF439" s="152"/>
      <c r="AG439" s="104"/>
      <c r="AH439" s="150"/>
      <c r="AI439" s="73"/>
      <c r="AJ439" s="73" t="str">
        <f aca="false">IF(ISBLANK($C439),
  "",
IF(E439=Constants!$B$7,
  TRUE(),
IF(E439=Constants!$B$8,
  FALSE(),
  TRUE()
)))</f>
        <v/>
      </c>
      <c r="AK439" s="74" t="str">
        <f aca="false">IF(ISBLANK($C439),"",IF(F439=Constants!$B$8,FALSE(),TRUE()))</f>
        <v/>
      </c>
      <c r="AL439" s="74" t="str">
        <f aca="false">IF(ISBLANK($C439),"",COUNTA($G439:$O439)&gt;0)</f>
        <v/>
      </c>
      <c r="AM439" s="74" t="str">
        <f aca="false">IF(OR(ISBLANK($C439),$AL439&lt;&gt;TRUE()),"",IF(ISBLANK(G439),Constants!$B$27,MAX(0,G439)))</f>
        <v/>
      </c>
      <c r="AN439" s="74" t="str">
        <f aca="false">IF(OR(ISBLANK($C439),$AL439&lt;&gt;TRUE()),"",IF(ISBLANK(H439),Constants!$B$28,MAX(0,H439)))</f>
        <v/>
      </c>
      <c r="AO439" s="74" t="str">
        <f aca="false">IF(OR(ISBLANK($C439),$AL439&lt;&gt;TRUE()),"",IF(J439=Constants!$B$7,TRUE(),IF(J439=Constants!$B$8,FALSE(),TRUE())))</f>
        <v/>
      </c>
      <c r="AP439" s="74" t="str">
        <f aca="false">IF(OR(ISBLANK($C439),$AL439&lt;&gt;TRUE()),"",IF(I439=Constants!$B$7,TRUE(),IF(I439=Constants!$B$8,FALSE(),TRUE())))</f>
        <v/>
      </c>
      <c r="AQ439" s="74" t="str">
        <f aca="false">IF(OR(ISBLANK($C439),$AL439&lt;&gt;TRUE()),"",IF(K439=Constants!$B$33,TRUE(),IF(K439=Constants!$B$34,FALSE(),IF(AND(ISNUMBER(O439),OR(ISBLANK(N439),N439=0)),TRUE(),IF(AND(ISBLANK(O439),ISNUMBER(N439),N439&lt;&gt;0),FALSE(),"")))))</f>
        <v/>
      </c>
      <c r="AR439" s="74" t="str">
        <f aca="false">IF(OR(ISBLANK($C439),$AL439&lt;&gt;TRUE()),"",IF(ISBLANK(L439),Constants!$B$35,MAX(0,MIN(Constants!$B$31,L439))))</f>
        <v/>
      </c>
      <c r="AS439" s="74" t="str">
        <f aca="false">IF(OR(ISBLANK($C439),$AL439&lt;&gt;TRUE()),"",IF(ISBLANK(M439),Constants!$B$35,MAX(0,MIN(Constants!$B$32,M439))))</f>
        <v/>
      </c>
      <c r="AT439" s="74" t="str">
        <f aca="false">IF(ISBLANK($C439),"",COUNTA($P439:$X439)&gt;0)</f>
        <v/>
      </c>
      <c r="AU439" s="74" t="str">
        <f aca="false">IF(OR(ISBLANK($C439),$AT439&lt;&gt;TRUE()),"",IF(ISBLANK(P439),Constants!$B$27,MAX(0,P439)))</f>
        <v/>
      </c>
      <c r="AV439" s="74" t="str">
        <f aca="false">IF(OR(ISBLANK($C439),$AT439&lt;&gt;TRUE()),"",IF(ISBLANK(Q439),Constants!$B$28,MAX(0,Q439)))</f>
        <v/>
      </c>
      <c r="AW439" s="74" t="str">
        <f aca="false">IF(OR(ISBLANK($C439),$AT439&lt;&gt;TRUE()),"",IF(S439=Constants!$B$7,TRUE(),IF(S439=Constants!$B$8,FALSE(),TRUE())))</f>
        <v/>
      </c>
      <c r="AX439" s="74" t="str">
        <f aca="false">IF(OR(ISBLANK($C439),$AT439&lt;&gt;TRUE()),"",IF(R439=Constants!$B$7,TRUE(),IF(R439=Constants!$B$8,FALSE(),TRUE())))</f>
        <v/>
      </c>
      <c r="AY439" s="74" t="str">
        <f aca="false">IF(OR(ISBLANK($C439),$AT439&lt;&gt;TRUE()),"",IF(T439=Constants!$B$33,TRUE(),IF(T439=Constants!$B$34,FALSE(),IF(AND(ISNUMBER(X439),OR(ISBLANK(W439),W439=0)),TRUE(),IF(AND(ISBLANK(X439),ISNUMBER(W439),W439&lt;&gt;0),FALSE(),"")))))</f>
        <v/>
      </c>
      <c r="AZ439" s="74" t="str">
        <f aca="false">IF(OR(ISBLANK($C439),$AT439&lt;&gt;TRUE()),"",IF(ISBLANK(U439),Constants!$B$35,MAX(0,MIN(Constants!$B$31,U439))))</f>
        <v/>
      </c>
      <c r="BA439" s="74" t="str">
        <f aca="false">IF(OR(ISBLANK($C439),$AT439&lt;&gt;TRUE()),"",IF(ISBLANK(V439),Constants!$B$35,MAX(0,MIN(Constants!$B$32,V439))))</f>
        <v/>
      </c>
      <c r="BB439" s="74" t="str">
        <f aca="false">IF(ISBLANK($C439),"",COUNTA($Y439:$AG439)&gt;0)</f>
        <v/>
      </c>
      <c r="BC439" s="74" t="str">
        <f aca="false">IF(OR(ISBLANK($C439),$BB439&lt;&gt;TRUE()),"",IF(ISBLANK(Y439),Constants!$B$27,MAX(0,Y439)))</f>
        <v/>
      </c>
      <c r="BD439" s="74" t="str">
        <f aca="false">IF(OR(ISBLANK($C439),$BB439&lt;&gt;TRUE()),"",IF(ISBLANK(Z439),Constants!$B$28,MAX(0,Z439)))</f>
        <v/>
      </c>
      <c r="BE439" s="74" t="str">
        <f aca="false">IF(OR(ISBLANK($C439),$BB439&lt;&gt;TRUE()),"",IF(AB439=Constants!$B$7,TRUE(),IF(AB439=Constants!$B$8,FALSE(),TRUE())))</f>
        <v/>
      </c>
      <c r="BF439" s="74" t="str">
        <f aca="false">IF(OR(ISBLANK($C439),$BB439&lt;&gt;TRUE()),"",IF(AA439=Constants!$B$7,TRUE(),IF(AA439=Constants!$B$8,FALSE(),TRUE())))</f>
        <v/>
      </c>
      <c r="BG439" s="74" t="str">
        <f aca="false">IF(OR(ISBLANK($C439),$BB439&lt;&gt;TRUE()),"",IF(AC439=Constants!$B$33,TRUE(),IF(AC439=Constants!$B$34,FALSE(),IF(AND(ISNUMBER(AG439),OR(ISBLANK(AF439),AF439=0)),TRUE(),IF(AND(ISBLANK(AG439),ISNUMBER(AF439),AF439&lt;&gt;0),FALSE(),"")))))</f>
        <v/>
      </c>
      <c r="BH439" s="74" t="str">
        <f aca="false">IF(OR(ISBLANK($C439),$BB439&lt;&gt;TRUE()),"",IF(ISBLANK(AD439),Constants!$B$35,MAX(0,MIN(Constants!$B$31,AD439))))</f>
        <v/>
      </c>
      <c r="BI439" s="74" t="str">
        <f aca="false">IF(OR(ISBLANK($C439),$BB439&lt;&gt;TRUE()),"",IF(ISBLANK(AE439),Constants!$B$35,MAX(0,MIN(Constants!$B$32,AE439))))</f>
        <v/>
      </c>
      <c r="BJ439" s="75" t="str">
        <f aca="false">IF(ISBLANK($C439),
  "",
IF(AH439=Constants!$B$7,
  TRUE(),
IF(AH439=Constants!$B$8,
  FALSE(),
  FALSE()
)))</f>
        <v/>
      </c>
      <c r="BK439" s="74" t="str">
        <f aca="false">IF(ISBLANK($C439),"",IF($BJ439,Constants!$B$9,IF(COUNTA($E439:$AH439)=0,Constants!$B$10,IF(NOT($AK439),Constants!$B$11,IF(AND(NOT(ISNUMBER($BM439)),COUNTA($O439,$X439,$AG439)&gt;0),Constants!$B$13,Constants!$B$12)))))</f>
        <v/>
      </c>
      <c r="BL439" s="74" t="str">
        <f aca="false">IF(ISBLANK($C439),"",IF($BK439&lt;&gt;Constants!$B$12,$BK439,Constants!$B$4))</f>
        <v/>
      </c>
      <c r="BM439" s="73" t="str">
        <f aca="false">IF(OR(ISBLANK($D$8), NOT(ISNUMBER($D$8))), Constants!$B$17,$D$8)</f>
        <v>ERROR: Set Target Time in cell D8</v>
      </c>
      <c r="BN439" s="73" t="str">
        <f aca="false">IF(OR($BK439&lt;&gt;Constants!$B$12,$AL439&lt;&gt;TRUE()),"",IF(NOT($AO439),TRUE(),IF($AQ439="","",$AQ439)))</f>
        <v/>
      </c>
      <c r="BO439" s="74" t="b">
        <f aca="false">IF(BN439="",FALSE(),IF(NOT($AO439),TRUE(),IF($AQ439,ISNUMBER(O439),ISNUMBER(N439))))</f>
        <v>0</v>
      </c>
      <c r="BP439" s="76" t="str">
        <f aca="false">IF(BO439,IF($AJ439,1,Constants!$B$22)*POWER(Constants!$B$23,MAX($AM439,0))*POWER(Constants!$B$24,MAX($AN439,0)),"")</f>
        <v/>
      </c>
      <c r="BQ439" s="74" t="str">
        <f aca="false">IF(OR($BK439&lt;&gt;Constants!$B$12,NOT($BO439)),"",IF(NOT($AO439),0,Constants!$B$19*IF($AQ439,1,MAX(0,MIN(1,(Constants!$B$20-N439)/Constants!$B$20)))))</f>
        <v/>
      </c>
      <c r="BR439" s="74" t="str">
        <f aca="false">IF(BQ439="","",BQ439*IF($AP439,1,Constants!$B$25)*BP439)</f>
        <v/>
      </c>
      <c r="BS439" s="74" t="str">
        <f aca="false">IF(OR($BK439&lt;&gt;Constants!$B$12,NOT($BO439)),"",IF(NOT($AO439),0,IF(NOT($AQ439),0,MAX(0,Constants!$B$21*(1-ABS(O439-$BM439)/$BM439)))))</f>
        <v/>
      </c>
      <c r="BT439" s="74" t="str">
        <f aca="false">IF(BS439="","",BS439*BP439)</f>
        <v/>
      </c>
      <c r="BU439" s="74" t="str">
        <f aca="false">IF(OR($BK439&lt;&gt;Constants!$B$12,NOT($BO439)),"",IF(OR(NOT($AO439),NOT($AP439)),0,MIN(Constants!$B$18,(Constants!$B$29*$AR439+Constants!$B$30*$AS439)*IF($AQ439,1,MAX(0,MIN(1,(Constants!$B$20-N439)/Constants!$B$20))))))</f>
        <v/>
      </c>
      <c r="BV439" s="74" t="str">
        <f aca="false">IF(BU439="","",BU439*BP439)</f>
        <v/>
      </c>
      <c r="BW439" s="75" t="str">
        <f aca="false">IF(OR($BK439&lt;&gt;Constants!$B$12,NOT($BO439)),"",BR439+BT439+BV439)</f>
        <v/>
      </c>
      <c r="BX439" s="73" t="str">
        <f aca="false">IF(OR($BK439&lt;&gt;Constants!$B$12,$AT439&lt;&gt;TRUE()),"",IF(NOT($AW439),TRUE(),IF($AY439="","",$AY439)))</f>
        <v/>
      </c>
      <c r="BY439" s="74" t="b">
        <f aca="false">IF(BX439="",FALSE(),IF(NOT($AW439),TRUE(),IF($AY439,ISNUMBER(X439),ISNUMBER(W439))))</f>
        <v>0</v>
      </c>
      <c r="BZ439" s="76" t="str">
        <f aca="false">IF(BY439,IF($AJ439,1,Constants!$B$22)*POWER(Constants!$B$23,MAX($AU439,0))*POWER(Constants!$B$24,MAX($AV439,0)),"")</f>
        <v/>
      </c>
      <c r="CA439" s="74" t="str">
        <f aca="false">IF(OR($BK439&lt;&gt;Constants!$B$12,NOT($BY439)),"",IF(NOT($AW439),0,Constants!$B$19*IF($AY439,1,MAX(0,MIN(1,(Constants!$B$20-W439)/Constants!$B$20)))))</f>
        <v/>
      </c>
      <c r="CB439" s="74" t="str">
        <f aca="false">IF(CA439="","",CA439*IF($AX439,1,Constants!$B$25)*BZ439)</f>
        <v/>
      </c>
      <c r="CC439" s="74" t="str">
        <f aca="false">IF(OR($BK439&lt;&gt;Constants!$B$12,NOT($BY439)),"",IF(NOT($AW439),0,IF(NOT($AY439),0,MAX(0,Constants!$B$21*(1-ABS(X439-$BM439)/$BM439)))))</f>
        <v/>
      </c>
      <c r="CD439" s="74" t="str">
        <f aca="false">IF(CC439="","",CC439*BZ439)</f>
        <v/>
      </c>
      <c r="CE439" s="74" t="str">
        <f aca="false">IF(OR($BK439&lt;&gt;Constants!$B$12,NOT($BY439)),"",IF(OR(NOT($AW439),NOT($AX439)),0,MIN(Constants!$B$18,(Constants!$B$29*$AZ439+Constants!$B$30*$BA439)*IF($AY439,1,MAX(0,MIN(1,(Constants!$B$20-W439)/Constants!$B$20))))))</f>
        <v/>
      </c>
      <c r="CF439" s="74" t="str">
        <f aca="false">IF(CE439="","",CE439*BZ439)</f>
        <v/>
      </c>
      <c r="CG439" s="75" t="str">
        <f aca="false">IF(OR($BK439&lt;&gt;Constants!$B$12,NOT($BY439)),"",CB439+CD439+CF439)</f>
        <v/>
      </c>
      <c r="CH439" s="73" t="b">
        <f aca="false">IF(OR(BN439="",BX439=""),TRUE(),BN439&lt;&gt;BX439)</f>
        <v>1</v>
      </c>
      <c r="CI439" s="74" t="str">
        <f aca="false">IF(OR($BK439&lt;&gt;Constants!$B$12,$BB439&lt;&gt;TRUE(),NOT($CH439)),"",IF(NOT($BE439),TRUE(),IF($BG439="","",$BG439)))</f>
        <v/>
      </c>
      <c r="CJ439" s="74" t="b">
        <f aca="false">IF(CI439="",FALSE(),IF(NOT($BE439),TRUE(),IF($BG439,ISNUMBER(AG439),ISNUMBER(AF439))))</f>
        <v>0</v>
      </c>
      <c r="CK439" s="76" t="str">
        <f aca="false">IF(CJ439,IF($AJ439,1,Constants!$B$22)*POWER(Constants!$B$23,MAX($BC439,0))*POWER(Constants!$B$24,MAX($BD439,0)),"")</f>
        <v/>
      </c>
      <c r="CL439" s="74" t="str">
        <f aca="false">IF(OR($BK439&lt;&gt;Constants!$B$12,NOT($CJ439)),"",IF(NOT($BE439),0,Constants!$B$19*IF($BG439,1,MAX(0,MIN(1,(Constants!$B$20-AF439)/Constants!$B$20)))))</f>
        <v/>
      </c>
      <c r="CM439" s="74" t="str">
        <f aca="false">IF(CL439="","",CL439*IF($BF439,1,Constants!$B$25)*CK439)</f>
        <v/>
      </c>
      <c r="CN439" s="74" t="str">
        <f aca="false">IF(OR($BK439&lt;&gt;Constants!$B$12,NOT($CJ439)),"",IF(NOT($BE439),0,IF(NOT($BG439),0,MAX(0,Constants!$B$21*(1-ABS(AG439-$BM439)/$BM439)))))</f>
        <v/>
      </c>
      <c r="CO439" s="74" t="str">
        <f aca="false">IF(CN439="","",CN439*CK439)</f>
        <v/>
      </c>
      <c r="CP439" s="74" t="str">
        <f aca="false">IF(OR($BK439&lt;&gt;Constants!$B$12,NOT($CJ439)),"",IF(OR(NOT($BE439),NOT($BF439)),0,MIN(Constants!$B$18,(Constants!$B$29*$BH439+Constants!$B$30*$BI439)*IF($BG439,1,MAX(0,MIN(1,(Constants!$B$20-AF439)/Constants!$B$20))))))</f>
        <v/>
      </c>
      <c r="CQ439" s="74" t="str">
        <f aca="false">IF(CP439="","",CP439*CK439)</f>
        <v/>
      </c>
      <c r="CR439" s="75" t="str">
        <f aca="false">IF(OR($BK439&lt;&gt;Constants!$B$12,NOT($CJ439)),"",CM439+CO439+CQ439)</f>
        <v/>
      </c>
      <c r="CS439" s="73" t="str">
        <f aca="false">IF(OR($BK439&lt;&gt;Constants!$B$12,ISBLANK($C439)),"",BW439)</f>
        <v/>
      </c>
      <c r="CT439" s="74" t="str">
        <f aca="false">IF(OR($BK439&lt;&gt;Constants!$B$12,ISBLANK($C439)),"",CG439)</f>
        <v/>
      </c>
      <c r="CU439" s="75" t="str">
        <f aca="false">IF(OR($BK439&lt;&gt;Constants!$B$12,ISBLANK($C439)),"",CR439)</f>
        <v/>
      </c>
      <c r="CV439" s="74" t="str">
        <f aca="false">IF(OR($BK439&lt;&gt;Constants!$B$12,ISBLANK($C439)),"",IF(COUNT(CS439:CU439)=0,0,MAX(CS439:CU439)))</f>
        <v/>
      </c>
      <c r="CW439" s="74" t="str">
        <f aca="false">IF($BK439&lt;&gt;Constants!$B$12,"",CV439)</f>
        <v/>
      </c>
      <c r="CX439" s="74" t="str">
        <f aca="false">IF(ISNUMBER(CW439), RANK(CW439,$CW$11:$CW$510), "")</f>
        <v/>
      </c>
      <c r="CY439" s="73" t="str">
        <f aca="false">IF(OR($BK439&lt;&gt;Constants!$B$12,ISBLANK($C439)),"",MAX(BT439,CD439,CO439))</f>
        <v/>
      </c>
      <c r="CZ439" s="74" t="str">
        <f aca="false">IF(ISNUMBER(CY439), RANK(CY439,CY$11:CY$510), "")</f>
        <v/>
      </c>
      <c r="DA439" s="74" t="str">
        <f aca="false">IF(OR($BK439&lt;&gt;Constants!$B$12,ISBLANK($C439)),"",MAX(AM439,AU439,IF($CH439,BC439,0)))</f>
        <v/>
      </c>
      <c r="DB439" s="74" t="str">
        <f aca="false">IF(ISNUMBER(DA439), RANK(DA439,DA$11:DA$510,1), "")</f>
        <v/>
      </c>
      <c r="DC439" s="74" t="str">
        <f aca="false">IF(OR($BK439&lt;&gt;Constants!$B$12,ISBLANK($C439)),"",MAX(BV439,CF439,CQ439))</f>
        <v/>
      </c>
      <c r="DD439" s="74" t="str">
        <f aca="false">IF(ISNUMBER(DC439),RANK(DC439,DC$11:DC$510),"")</f>
        <v/>
      </c>
      <c r="DE439" s="77" t="str">
        <f aca="false">IFERROR(IF(OR($BK439&lt;&gt;Constants!$B$12, ISBLANK($C439)),"",LARGE(CS439:CU439,2)), 0)</f>
        <v/>
      </c>
      <c r="DF439" s="75" t="str">
        <f aca="false">IF(ISNUMBER(DE439), RANK(DE439,DE$11:DE$510), "")</f>
        <v/>
      </c>
      <c r="DG439" s="74" t="str">
        <f aca="false">IF(ISBLANK($C439),"",IF(BK439=Constants!$B$12,RANK($CX439, $CX$11:$CX$510, 1)+
SUMPRODUCT(--($CX$11:$CX$510=$CX439),--($CZ439&gt;$CZ$11:$CZ$510))+
SUMPRODUCT(--($CX$11:$CX$510=$CX439),--($CZ439=$CZ$11:$CZ$510),--($DB439&gt;$DB$11:$DB$510))+
SUMPRODUCT(--($CX$11:$CX$510=$CX439),--($CZ439=$CZ$11:$CZ$510),--($DB439=$DB$11:$DB$510), --($DD439&gt;$DD$11:$DD$510))+
SUMPRODUCT(--($CX$11:$CX$510=$CX439),--($CZ439=$CZ$11:$CZ$510),--($DB439=$DB$11:$DB$510), --($DD439=$DD$11:$DD$510), --($DF439&gt;$DF$11:$DF$510))
,BK439)
)</f>
        <v/>
      </c>
      <c r="DH439" s="74" t="str">
        <f aca="false">IF(ISBLANK(C439),"",IF(BK439&lt;&gt;Constants!$B$12, BK439, CX439-DG439))</f>
        <v/>
      </c>
      <c r="DI439" s="75"/>
      <c r="DJ439" s="78"/>
      <c r="DK439" s="79" t="str">
        <f aca="false">IF(ISBLANK($C439),"",IF($BK439=Constants!$B$13,$BM439,""))</f>
        <v/>
      </c>
      <c r="DL439" s="78" t="str">
        <f aca="false">IF(ISBLANK($C439),"",IF($BK439&lt;&gt;Constants!$B$12,"",IF(COUNT($CS439:$CU439)=0,"",MATCH($CV439,$CS439:$CU439,0))))</f>
        <v/>
      </c>
      <c r="DM439" s="80" t="str">
        <f aca="false">IF(ISNUMBER($DL439),CHOOSE($DL439,$BR439,$CB439,$CM439),"")</f>
        <v/>
      </c>
      <c r="DN439" s="80" t="str">
        <f aca="false">IF(ISNUMBER($DL439),CHOOSE($DL439,$BT439,$CD439,$CO439),"")</f>
        <v/>
      </c>
      <c r="DO439" s="80" t="str">
        <f aca="false">IF(ISNUMBER($DL439),CHOOSE($DL439,$BV439,$CF439,$CQ439),"")</f>
        <v/>
      </c>
      <c r="DP439" s="81" t="str">
        <f aca="false">IF(ISBLANK(C439),"",IF(BK439&lt;&gt;Constants!$B$12, BK439 ,CW439))</f>
        <v/>
      </c>
      <c r="DQ439" s="82" t="str">
        <f aca="false">IF(ISBLANK($C439),"",IF($BK439&lt;&gt;Constants!$B$12,$BK439,$BL439))</f>
        <v/>
      </c>
      <c r="DR439" s="82" t="str">
        <f aca="false">IF(ISBLANK(C439),"",DH439)</f>
        <v/>
      </c>
      <c r="DS439" s="82" t="str">
        <f aca="false">IF(ISBLANK(C439),"",DG439)</f>
        <v/>
      </c>
      <c r="DT439" s="83" t="str">
        <f aca="false">IF(ISBLANK(C439),
  "",
IF(DS439=Constants!$B$9,COUNTA($C$11:$C510)+2,IF(DS439=Constants!$B$10,COUNTA($C$11:$C510)+1,IF(DS439=Constants!$B$11,COUNTA($C$11:$C510),DS439))))</f>
        <v/>
      </c>
      <c r="DU439" s="3"/>
      <c r="DV439" s="84" t="n">
        <f aca="false">IF(OR(ISNUMBER(DS439),DS439="DQ",DS439="P",DS439="NS"),
    1,
    0
)</f>
        <v>0</v>
      </c>
      <c r="DW439" s="84" t="n">
        <v>429</v>
      </c>
      <c r="DX439" s="84" t="str">
        <f aca="false">IF(ISBLANK($C439),"",IF(ISNUMBER(DT439),DT439+ROW($B439)/1000,""))</f>
        <v/>
      </c>
      <c r="DY439" s="84" t="str">
        <f aca="false">IF(ISNUMBER(DX439), RANK(DX439,DX$11:DX$510,1), "")</f>
        <v/>
      </c>
      <c r="DZ439" s="84" t="str">
        <f aca="false">IF(ISBLANK($C439),
    "",
    $B439
)</f>
        <v/>
      </c>
      <c r="EA439" s="84" t="str">
        <f aca="false">IF(ISBLANK($C439),
    "",
    $C439
)</f>
        <v/>
      </c>
      <c r="EB439" s="84" t="str">
        <f aca="false">IF(ISBLANK($C439),
    "",
    $D439
)</f>
        <v/>
      </c>
      <c r="EC439" s="84" t="str">
        <f aca="false">IF(ISBLANK($C439),"",$DQ439)</f>
        <v/>
      </c>
      <c r="ED439" s="86" t="str">
        <f aca="false">DP439</f>
        <v/>
      </c>
      <c r="EE439" s="84" t="str">
        <f aca="false">IF(ISBLANK($C439),
    "",
    DS439
)</f>
        <v/>
      </c>
      <c r="EF439" s="87" t="str">
        <f aca="false">IF(DW439&gt;DV$10,
    "",
    VLOOKUP(DW439,DY$11:EE937,7,FALSE())
)</f>
        <v/>
      </c>
      <c r="EG439" s="88" t="str">
        <f aca="false">IF(DW439&gt;DV$10,
    "",
    VLOOKUP(DW439,DY$11:EE937,2,FALSE())
)</f>
        <v/>
      </c>
      <c r="EH439" s="88" t="str">
        <f aca="false">IF(DW439&gt;DV$10,
    "",
    VLOOKUP(DW439,DY$11:EE937,3,FALSE())
)</f>
        <v/>
      </c>
      <c r="EI439" s="88" t="str">
        <f aca="false">IF(DW439&gt;DV$10,
    "",
    VLOOKUP(DW439,DY$11:EE937,4,FALSE())
)</f>
        <v/>
      </c>
      <c r="EJ439" s="89" t="str">
        <f aca="false">IF(DW439&gt;DV$10,
    "",
    VLOOKUP(DW439,DY$11:EE937,6,FALSE())
)</f>
        <v/>
      </c>
      <c r="EK439" s="59"/>
    </row>
    <row r="440" customFormat="false" ht="15.75" hidden="false" customHeight="false" outlineLevel="0" collapsed="false">
      <c r="A440" s="3"/>
      <c r="B440" s="153"/>
      <c r="C440" s="154"/>
      <c r="D440" s="135"/>
      <c r="E440" s="158"/>
      <c r="F440" s="137"/>
      <c r="G440" s="137"/>
      <c r="H440" s="138"/>
      <c r="I440" s="139"/>
      <c r="J440" s="140"/>
      <c r="K440" s="140"/>
      <c r="L440" s="140"/>
      <c r="M440" s="140"/>
      <c r="N440" s="141"/>
      <c r="O440" s="142"/>
      <c r="P440" s="137"/>
      <c r="Q440" s="138"/>
      <c r="R440" s="139"/>
      <c r="S440" s="140"/>
      <c r="T440" s="140"/>
      <c r="U440" s="140"/>
      <c r="V440" s="140"/>
      <c r="W440" s="141"/>
      <c r="X440" s="142"/>
      <c r="Y440" s="137"/>
      <c r="Z440" s="138"/>
      <c r="AA440" s="139"/>
      <c r="AB440" s="140"/>
      <c r="AC440" s="140"/>
      <c r="AD440" s="140"/>
      <c r="AE440" s="140"/>
      <c r="AF440" s="141"/>
      <c r="AG440" s="143"/>
      <c r="AH440" s="139"/>
      <c r="AI440" s="116"/>
      <c r="AJ440" s="116" t="str">
        <f aca="false">IF(ISBLANK($C440),
  "",
IF(E440=Constants!$B$7,
  TRUE(),
IF(E440=Constants!$B$8,
  FALSE(),
  TRUE()
)))</f>
        <v/>
      </c>
      <c r="AK440" s="117" t="str">
        <f aca="false">IF(ISBLANK($C440),"",IF(F440=Constants!$B$8,FALSE(),TRUE()))</f>
        <v/>
      </c>
      <c r="AL440" s="117" t="str">
        <f aca="false">IF(ISBLANK($C440),"",COUNTA($G440:$O440)&gt;0)</f>
        <v/>
      </c>
      <c r="AM440" s="117" t="str">
        <f aca="false">IF(OR(ISBLANK($C440),$AL440&lt;&gt;TRUE()),"",IF(ISBLANK(G440),Constants!$B$27,MAX(0,G440)))</f>
        <v/>
      </c>
      <c r="AN440" s="117" t="str">
        <f aca="false">IF(OR(ISBLANK($C440),$AL440&lt;&gt;TRUE()),"",IF(ISBLANK(H440),Constants!$B$28,MAX(0,H440)))</f>
        <v/>
      </c>
      <c r="AO440" s="117" t="str">
        <f aca="false">IF(OR(ISBLANK($C440),$AL440&lt;&gt;TRUE()),"",IF(J440=Constants!$B$7,TRUE(),IF(J440=Constants!$B$8,FALSE(),TRUE())))</f>
        <v/>
      </c>
      <c r="AP440" s="117" t="str">
        <f aca="false">IF(OR(ISBLANK($C440),$AL440&lt;&gt;TRUE()),"",IF(I440=Constants!$B$7,TRUE(),IF(I440=Constants!$B$8,FALSE(),TRUE())))</f>
        <v/>
      </c>
      <c r="AQ440" s="117" t="str">
        <f aca="false">IF(OR(ISBLANK($C440),$AL440&lt;&gt;TRUE()),"",IF(K440=Constants!$B$33,TRUE(),IF(K440=Constants!$B$34,FALSE(),IF(AND(ISNUMBER(O440),OR(ISBLANK(N440),N440=0)),TRUE(),IF(AND(ISBLANK(O440),ISNUMBER(N440),N440&lt;&gt;0),FALSE(),"")))))</f>
        <v/>
      </c>
      <c r="AR440" s="117" t="str">
        <f aca="false">IF(OR(ISBLANK($C440),$AL440&lt;&gt;TRUE()),"",IF(ISBLANK(L440),Constants!$B$35,MAX(0,MIN(Constants!$B$31,L440))))</f>
        <v/>
      </c>
      <c r="AS440" s="117" t="str">
        <f aca="false">IF(OR(ISBLANK($C440),$AL440&lt;&gt;TRUE()),"",IF(ISBLANK(M440),Constants!$B$35,MAX(0,MIN(Constants!$B$32,M440))))</f>
        <v/>
      </c>
      <c r="AT440" s="117" t="str">
        <f aca="false">IF(ISBLANK($C440),"",COUNTA($P440:$X440)&gt;0)</f>
        <v/>
      </c>
      <c r="AU440" s="117" t="str">
        <f aca="false">IF(OR(ISBLANK($C440),$AT440&lt;&gt;TRUE()),"",IF(ISBLANK(P440),Constants!$B$27,MAX(0,P440)))</f>
        <v/>
      </c>
      <c r="AV440" s="117" t="str">
        <f aca="false">IF(OR(ISBLANK($C440),$AT440&lt;&gt;TRUE()),"",IF(ISBLANK(Q440),Constants!$B$28,MAX(0,Q440)))</f>
        <v/>
      </c>
      <c r="AW440" s="117" t="str">
        <f aca="false">IF(OR(ISBLANK($C440),$AT440&lt;&gt;TRUE()),"",IF(S440=Constants!$B$7,TRUE(),IF(S440=Constants!$B$8,FALSE(),TRUE())))</f>
        <v/>
      </c>
      <c r="AX440" s="117" t="str">
        <f aca="false">IF(OR(ISBLANK($C440),$AT440&lt;&gt;TRUE()),"",IF(R440=Constants!$B$7,TRUE(),IF(R440=Constants!$B$8,FALSE(),TRUE())))</f>
        <v/>
      </c>
      <c r="AY440" s="117" t="str">
        <f aca="false">IF(OR(ISBLANK($C440),$AT440&lt;&gt;TRUE()),"",IF(T440=Constants!$B$33,TRUE(),IF(T440=Constants!$B$34,FALSE(),IF(AND(ISNUMBER(X440),OR(ISBLANK(W440),W440=0)),TRUE(),IF(AND(ISBLANK(X440),ISNUMBER(W440),W440&lt;&gt;0),FALSE(),"")))))</f>
        <v/>
      </c>
      <c r="AZ440" s="117" t="str">
        <f aca="false">IF(OR(ISBLANK($C440),$AT440&lt;&gt;TRUE()),"",IF(ISBLANK(U440),Constants!$B$35,MAX(0,MIN(Constants!$B$31,U440))))</f>
        <v/>
      </c>
      <c r="BA440" s="117" t="str">
        <f aca="false">IF(OR(ISBLANK($C440),$AT440&lt;&gt;TRUE()),"",IF(ISBLANK(V440),Constants!$B$35,MAX(0,MIN(Constants!$B$32,V440))))</f>
        <v/>
      </c>
      <c r="BB440" s="117" t="str">
        <f aca="false">IF(ISBLANK($C440),"",COUNTA($Y440:$AG440)&gt;0)</f>
        <v/>
      </c>
      <c r="BC440" s="117" t="str">
        <f aca="false">IF(OR(ISBLANK($C440),$BB440&lt;&gt;TRUE()),"",IF(ISBLANK(Y440),Constants!$B$27,MAX(0,Y440)))</f>
        <v/>
      </c>
      <c r="BD440" s="117" t="str">
        <f aca="false">IF(OR(ISBLANK($C440),$BB440&lt;&gt;TRUE()),"",IF(ISBLANK(Z440),Constants!$B$28,MAX(0,Z440)))</f>
        <v/>
      </c>
      <c r="BE440" s="117" t="str">
        <f aca="false">IF(OR(ISBLANK($C440),$BB440&lt;&gt;TRUE()),"",IF(AB440=Constants!$B$7,TRUE(),IF(AB440=Constants!$B$8,FALSE(),TRUE())))</f>
        <v/>
      </c>
      <c r="BF440" s="117" t="str">
        <f aca="false">IF(OR(ISBLANK($C440),$BB440&lt;&gt;TRUE()),"",IF(AA440=Constants!$B$7,TRUE(),IF(AA440=Constants!$B$8,FALSE(),TRUE())))</f>
        <v/>
      </c>
      <c r="BG440" s="117" t="str">
        <f aca="false">IF(OR(ISBLANK($C440),$BB440&lt;&gt;TRUE()),"",IF(AC440=Constants!$B$33,TRUE(),IF(AC440=Constants!$B$34,FALSE(),IF(AND(ISNUMBER(AG440),OR(ISBLANK(AF440),AF440=0)),TRUE(),IF(AND(ISBLANK(AG440),ISNUMBER(AF440),AF440&lt;&gt;0),FALSE(),"")))))</f>
        <v/>
      </c>
      <c r="BH440" s="117" t="str">
        <f aca="false">IF(OR(ISBLANK($C440),$BB440&lt;&gt;TRUE()),"",IF(ISBLANK(AD440),Constants!$B$35,MAX(0,MIN(Constants!$B$31,AD440))))</f>
        <v/>
      </c>
      <c r="BI440" s="117" t="str">
        <f aca="false">IF(OR(ISBLANK($C440),$BB440&lt;&gt;TRUE()),"",IF(ISBLANK(AE440),Constants!$B$35,MAX(0,MIN(Constants!$B$32,AE440))))</f>
        <v/>
      </c>
      <c r="BJ440" s="118" t="str">
        <f aca="false">IF(ISBLANK($C440),
  "",
IF(AH440=Constants!$B$7,
  TRUE(),
IF(AH440=Constants!$B$8,
  FALSE(),
  FALSE()
)))</f>
        <v/>
      </c>
      <c r="BK440" s="117" t="str">
        <f aca="false">IF(ISBLANK($C440),"",IF($BJ440,Constants!$B$9,IF(COUNTA($E440:$AH440)=0,Constants!$B$10,IF(NOT($AK440),Constants!$B$11,IF(AND(NOT(ISNUMBER($BM440)),COUNTA($O440,$X440,$AG440)&gt;0),Constants!$B$13,Constants!$B$12)))))</f>
        <v/>
      </c>
      <c r="BL440" s="117" t="str">
        <f aca="false">IF(ISBLANK($C440),"",IF($BK440&lt;&gt;Constants!$B$12,$BK440,Constants!$B$4))</f>
        <v/>
      </c>
      <c r="BM440" s="116" t="str">
        <f aca="false">IF(OR(ISBLANK($D$8), NOT(ISNUMBER($D$8))), Constants!$B$17,$D$8)</f>
        <v>ERROR: Set Target Time in cell D8</v>
      </c>
      <c r="BN440" s="119" t="str">
        <f aca="false">IF(OR($BK440&lt;&gt;Constants!$B$12,$AL440&lt;&gt;TRUE()),"",IF(NOT($AO440),TRUE(),IF($AQ440="","",$AQ440)))</f>
        <v/>
      </c>
      <c r="BO440" s="120" t="n">
        <f aca="false">IF(BN440="",FALSE(),IF(NOT($AO440),TRUE(),IF($AQ440,ISNUMBER(O440),ISNUMBER(N440))))</f>
        <v>0</v>
      </c>
      <c r="BP440" s="121" t="str">
        <f aca="false">IF(BO440,IF($AJ440,1,Constants!$B$22)*POWER(Constants!$B$23,MAX($AM440,0))*POWER(Constants!$B$24,MAX($AN440,0)),"")</f>
        <v/>
      </c>
      <c r="BQ440" s="117" t="str">
        <f aca="false">IF(OR($BK440&lt;&gt;Constants!$B$12,NOT($BO440)),"",IF(NOT($AO440),0,Constants!$B$19*IF($AQ440,1,MAX(0,MIN(1,(Constants!$B$20-N440)/Constants!$B$20)))))</f>
        <v/>
      </c>
      <c r="BR440" s="117" t="str">
        <f aca="false">IF(BQ440="","",BQ440*IF($AP440,1,Constants!$B$25)*BP440)</f>
        <v/>
      </c>
      <c r="BS440" s="117" t="str">
        <f aca="false">IF(OR($BK440&lt;&gt;Constants!$B$12,NOT($BO440)),"",IF(NOT($AO440),0,IF(NOT($AQ440),0,MAX(0,Constants!$B$21*(1-ABS(O440-$BM440)/$BM440)))))</f>
        <v/>
      </c>
      <c r="BT440" s="117" t="str">
        <f aca="false">IF(BS440="","",BS440*BP440)</f>
        <v/>
      </c>
      <c r="BU440" s="117" t="str">
        <f aca="false">IF(OR($BK440&lt;&gt;Constants!$B$12,NOT($BO440)),"",IF(OR(NOT($AO440),NOT($AP440)),0,MIN(Constants!$B$18,(Constants!$B$29*$AR440+Constants!$B$30*$AS440)*IF($AQ440,1,MAX(0,MIN(1,(Constants!$B$20-N440)/Constants!$B$20))))))</f>
        <v/>
      </c>
      <c r="BV440" s="117" t="str">
        <f aca="false">IF(BU440="","",BU440*BP440)</f>
        <v/>
      </c>
      <c r="BW440" s="122" t="str">
        <f aca="false">IF(OR($BK440&lt;&gt;Constants!$B$12,NOT($BO440)),"",BR440+BT440+BV440)</f>
        <v/>
      </c>
      <c r="BX440" s="119" t="str">
        <f aca="false">IF(OR($BK440&lt;&gt;Constants!$B$12,$AT440&lt;&gt;TRUE()),"",IF(NOT($AW440),TRUE(),IF($AY440="","",$AY440)))</f>
        <v/>
      </c>
      <c r="BY440" s="120" t="n">
        <f aca="false">IF(BX440="",FALSE(),IF(NOT($AW440),TRUE(),IF($AY440,ISNUMBER(X440),ISNUMBER(W440))))</f>
        <v>0</v>
      </c>
      <c r="BZ440" s="121" t="str">
        <f aca="false">IF(BY440,IF($AJ440,1,Constants!$B$22)*POWER(Constants!$B$23,MAX($AU440,0))*POWER(Constants!$B$24,MAX($AV440,0)),"")</f>
        <v/>
      </c>
      <c r="CA440" s="117" t="str">
        <f aca="false">IF(OR($BK440&lt;&gt;Constants!$B$12,NOT($BY440)),"",IF(NOT($AW440),0,Constants!$B$19*IF($AY440,1,MAX(0,MIN(1,(Constants!$B$20-W440)/Constants!$B$20)))))</f>
        <v/>
      </c>
      <c r="CB440" s="117" t="str">
        <f aca="false">IF(CA440="","",CA440*IF($AX440,1,Constants!$B$25)*BZ440)</f>
        <v/>
      </c>
      <c r="CC440" s="117" t="str">
        <f aca="false">IF(OR($BK440&lt;&gt;Constants!$B$12,NOT($BY440)),"",IF(NOT($AW440),0,IF(NOT($AY440),0,MAX(0,Constants!$B$21*(1-ABS(X440-$BM440)/$BM440)))))</f>
        <v/>
      </c>
      <c r="CD440" s="117" t="str">
        <f aca="false">IF(CC440="","",CC440*BZ440)</f>
        <v/>
      </c>
      <c r="CE440" s="117" t="str">
        <f aca="false">IF(OR($BK440&lt;&gt;Constants!$B$12,NOT($BY440)),"",IF(OR(NOT($AW440),NOT($AX440)),0,MIN(Constants!$B$18,(Constants!$B$29*$AZ440+Constants!$B$30*$BA440)*IF($AY440,1,MAX(0,MIN(1,(Constants!$B$20-W440)/Constants!$B$20))))))</f>
        <v/>
      </c>
      <c r="CF440" s="117" t="str">
        <f aca="false">IF(CE440="","",CE440*BZ440)</f>
        <v/>
      </c>
      <c r="CG440" s="122" t="str">
        <f aca="false">IF(OR($BK440&lt;&gt;Constants!$B$12,NOT($BY440)),"",CB440+CD440+CF440)</f>
        <v/>
      </c>
      <c r="CH440" s="119" t="n">
        <f aca="false">IF(OR(BN440="",BX440=""),TRUE(),BN440&lt;&gt;BX440)</f>
        <v>1</v>
      </c>
      <c r="CI440" s="117" t="str">
        <f aca="false">IF(OR($BK440&lt;&gt;Constants!$B$12,$BB440&lt;&gt;TRUE(),NOT($CH440)),"",IF(NOT($BE440),TRUE(),IF($BG440="","",$BG440)))</f>
        <v/>
      </c>
      <c r="CJ440" s="120" t="n">
        <f aca="false">IF(CI440="",FALSE(),IF(NOT($BE440),TRUE(),IF($BG440,ISNUMBER(AG440),ISNUMBER(AF440))))</f>
        <v>0</v>
      </c>
      <c r="CK440" s="121" t="str">
        <f aca="false">IF(CJ440,IF($AJ440,1,Constants!$B$22)*POWER(Constants!$B$23,MAX($BC440,0))*POWER(Constants!$B$24,MAX($BD440,0)),"")</f>
        <v/>
      </c>
      <c r="CL440" s="117" t="str">
        <f aca="false">IF(OR($BK440&lt;&gt;Constants!$B$12,NOT($CJ440)),"",IF(NOT($BE440),0,Constants!$B$19*IF($BG440,1,MAX(0,MIN(1,(Constants!$B$20-AF440)/Constants!$B$20)))))</f>
        <v/>
      </c>
      <c r="CM440" s="117" t="str">
        <f aca="false">IF(CL440="","",CL440*IF($BF440,1,Constants!$B$25)*CK440)</f>
        <v/>
      </c>
      <c r="CN440" s="117" t="str">
        <f aca="false">IF(OR($BK440&lt;&gt;Constants!$B$12,NOT($CJ440)),"",IF(NOT($BE440),0,IF(NOT($BG440),0,MAX(0,Constants!$B$21*(1-ABS(AG440-$BM440)/$BM440)))))</f>
        <v/>
      </c>
      <c r="CO440" s="117" t="str">
        <f aca="false">IF(CN440="","",CN440*CK440)</f>
        <v/>
      </c>
      <c r="CP440" s="117" t="str">
        <f aca="false">IF(OR($BK440&lt;&gt;Constants!$B$12,NOT($CJ440)),"",IF(OR(NOT($BE440),NOT($BF440)),0,MIN(Constants!$B$18,(Constants!$B$29*$BH440+Constants!$B$30*$BI440)*IF($BG440,1,MAX(0,MIN(1,(Constants!$B$20-AF440)/Constants!$B$20))))))</f>
        <v/>
      </c>
      <c r="CQ440" s="117" t="str">
        <f aca="false">IF(CP440="","",CP440*CK440)</f>
        <v/>
      </c>
      <c r="CR440" s="122" t="str">
        <f aca="false">IF(OR($BK440&lt;&gt;Constants!$B$12,NOT($CJ440)),"",CM440+CO440+CQ440)</f>
        <v/>
      </c>
      <c r="CS440" s="116" t="str">
        <f aca="false">IF(OR($BK440&lt;&gt;Constants!$B$12,ISBLANK($C440)),"",BW440)</f>
        <v/>
      </c>
      <c r="CT440" s="117" t="str">
        <f aca="false">IF(OR($BK440&lt;&gt;Constants!$B$12,ISBLANK($C440)),"",CG440)</f>
        <v/>
      </c>
      <c r="CU440" s="118" t="str">
        <f aca="false">IF(OR($BK440&lt;&gt;Constants!$B$12,ISBLANK($C440)),"",CR440)</f>
        <v/>
      </c>
      <c r="CV440" s="117" t="str">
        <f aca="false">IF(OR($BK440&lt;&gt;Constants!$B$12,ISBLANK($C440)),"",IF(COUNT(CS440:CU440)=0,0,MAX(CS440:CU440)))</f>
        <v/>
      </c>
      <c r="CW440" s="117" t="str">
        <f aca="false">IF($BK440&lt;&gt;Constants!$B$12,"",CV440)</f>
        <v/>
      </c>
      <c r="CX440" s="117" t="str">
        <f aca="false">IF(ISNUMBER(CW440), RANK(CW440,$CW$11:$CW$510), "")</f>
        <v/>
      </c>
      <c r="CY440" s="116" t="str">
        <f aca="false">IF(OR($BK440&lt;&gt;Constants!$B$12,ISBLANK($C440)),"",MAX(BT440,CD440,CO440))</f>
        <v/>
      </c>
      <c r="CZ440" s="117" t="str">
        <f aca="false">IF(ISNUMBER(CY440), RANK(CY440,CY$11:CY$510), "")</f>
        <v/>
      </c>
      <c r="DA440" s="117" t="str">
        <f aca="false">IF(OR($BK440&lt;&gt;Constants!$B$12,ISBLANK($C440)),"",MAX(AM440,AU440,IF($CH440,BC440,0)))</f>
        <v/>
      </c>
      <c r="DB440" s="117" t="str">
        <f aca="false">IF(ISNUMBER(DA440), RANK(DA440,DA$11:DA$510,1), "")</f>
        <v/>
      </c>
      <c r="DC440" s="117" t="str">
        <f aca="false">IF(OR($BK440&lt;&gt;Constants!$B$12,ISBLANK($C440)),"",MAX(BV440,CF440,CQ440))</f>
        <v/>
      </c>
      <c r="DD440" s="117" t="str">
        <f aca="false">IF(ISNUMBER(DC440),RANK(DC440,DC$11:DC$510),"")</f>
        <v/>
      </c>
      <c r="DE440" s="123" t="str">
        <f aca="false">IFERROR(IF(OR($BK440&lt;&gt;Constants!$B$12, ISBLANK($C440)),"",LARGE(CS440:CU440,2)), 0)</f>
        <v/>
      </c>
      <c r="DF440" s="118" t="str">
        <f aca="false">IF(ISNUMBER(DE440), RANK(DE440,DE$11:DE$510), "")</f>
        <v/>
      </c>
      <c r="DG440" s="117" t="str">
        <f aca="false">IF(ISBLANK($C440),"",IF(BK440=Constants!$B$12,RANK($CX440, $CX$11:$CX$510, 1)+
SUMPRODUCT(--($CX$11:$CX$510=$CX440),--($CZ440&gt;$CZ$11:$CZ$510))+
SUMPRODUCT(--($CX$11:$CX$510=$CX440),--($CZ440=$CZ$11:$CZ$510),--($DB440&gt;$DB$11:$DB$510))+
SUMPRODUCT(--($CX$11:$CX$510=$CX440),--($CZ440=$CZ$11:$CZ$510),--($DB440=$DB$11:$DB$510), --($DD440&gt;$DD$11:$DD$510))+
SUMPRODUCT(--($CX$11:$CX$510=$CX440),--($CZ440=$CZ$11:$CZ$510),--($DB440=$DB$11:$DB$510), --($DD440=$DD$11:$DD$510), --($DF440&gt;$DF$11:$DF$510))
,BK440)
)</f>
        <v/>
      </c>
      <c r="DH440" s="117" t="str">
        <f aca="false">IF(ISBLANK(C440),"",IF(BK440&lt;&gt;Constants!$B$12, BK440, CX440-DG440))</f>
        <v/>
      </c>
      <c r="DI440" s="118"/>
      <c r="DJ440" s="124"/>
      <c r="DK440" s="125" t="str">
        <f aca="false">IF(ISBLANK($C440),"",IF($BK440=Constants!$B$13,$BM440,""))</f>
        <v/>
      </c>
      <c r="DL440" s="124" t="str">
        <f aca="false">IF(ISBLANK($C440),"",IF($BK440&lt;&gt;Constants!$B$12,"",IF(COUNT($CS440:$CU440)=0,"",MATCH($CV440,$CS440:$CU440,0))))</f>
        <v/>
      </c>
      <c r="DM440" s="126" t="str">
        <f aca="false">IF(ISNUMBER($DL440),CHOOSE($DL440,$BR440,$CB440,$CM440),"")</f>
        <v/>
      </c>
      <c r="DN440" s="126" t="str">
        <f aca="false">IF(ISNUMBER($DL440),CHOOSE($DL440,$BT440,$CD440,$CO440),"")</f>
        <v/>
      </c>
      <c r="DO440" s="126" t="str">
        <f aca="false">IF(ISNUMBER($DL440),CHOOSE($DL440,$BV440,$CF440,$CQ440),"")</f>
        <v/>
      </c>
      <c r="DP440" s="127" t="str">
        <f aca="false">IF(ISBLANK(C440),"",IF(BK440&lt;&gt;Constants!$B$12, BK440 ,CW440))</f>
        <v/>
      </c>
      <c r="DQ440" s="128" t="str">
        <f aca="false">IF(ISBLANK($C440),"",IF($BK440&lt;&gt;Constants!$B$12,$BK440,$BL440))</f>
        <v/>
      </c>
      <c r="DR440" s="128" t="str">
        <f aca="false">IF(ISBLANK(C440),"",DH440)</f>
        <v/>
      </c>
      <c r="DS440" s="128" t="str">
        <f aca="false">IF(ISBLANK(C440),"",DG440)</f>
        <v/>
      </c>
      <c r="DT440" s="129" t="str">
        <f aca="false">IF(ISBLANK(C440),
  "",
IF(DS440=Constants!$B$9,COUNTA($C$11:$C510)+2,IF(DS440=Constants!$B$10,COUNTA($C$11:$C510)+1,IF(DS440=Constants!$B$11,COUNTA($C$11:$C510),DS440))))</f>
        <v/>
      </c>
      <c r="DU440" s="3"/>
      <c r="DV440" s="130" t="n">
        <f aca="false">IF(OR(ISNUMBER(DS440),DS440="DQ",DS440="P",DS440="NS"),
    1,
    0
)</f>
        <v>0</v>
      </c>
      <c r="DW440" s="130" t="n">
        <v>430</v>
      </c>
      <c r="DX440" s="130" t="str">
        <f aca="false">IF(ISBLANK($C440),"",IF(ISNUMBER(DT440),DT440+ROW($B440)/1000,""))</f>
        <v/>
      </c>
      <c r="DY440" s="130" t="str">
        <f aca="false">IF(ISNUMBER(DX440), RANK(DX440,DX$11:DX$510,1), "")</f>
        <v/>
      </c>
      <c r="DZ440" s="130" t="str">
        <f aca="false">IF(ISBLANK($C440),
    "",
    $B440
)</f>
        <v/>
      </c>
      <c r="EA440" s="130" t="str">
        <f aca="false">IF(ISBLANK($C440),
    "",
    $C440
)</f>
        <v/>
      </c>
      <c r="EB440" s="130" t="str">
        <f aca="false">IF(ISBLANK($C440),
    "",
    $D440
)</f>
        <v/>
      </c>
      <c r="EC440" s="130" t="str">
        <f aca="false">IF(ISBLANK($C440),"",$DQ440)</f>
        <v/>
      </c>
      <c r="ED440" s="131" t="str">
        <f aca="false">DP440</f>
        <v/>
      </c>
      <c r="EE440" s="130" t="str">
        <f aca="false">IF(ISBLANK($C440),
    "",
    DS440
)</f>
        <v/>
      </c>
      <c r="EF440" s="132" t="str">
        <f aca="false">IF(DW440&gt;DV$10,
    "",
    VLOOKUP(DW440,DY$11:EE938,7,FALSE())
)</f>
        <v/>
      </c>
      <c r="EG440" s="133" t="str">
        <f aca="false">IF(DW440&gt;DV$10,
    "",
    VLOOKUP(DW440,DY$11:EE938,2,FALSE())
)</f>
        <v/>
      </c>
      <c r="EH440" s="133" t="str">
        <f aca="false">IF(DW440&gt;DV$10,
    "",
    VLOOKUP(DW440,DY$11:EE938,3,FALSE())
)</f>
        <v/>
      </c>
      <c r="EI440" s="133" t="str">
        <f aca="false">IF(DW440&gt;DV$10,
    "",
    VLOOKUP(DW440,DY$11:EE938,4,FALSE())
)</f>
        <v/>
      </c>
      <c r="EJ440" s="134" t="str">
        <f aca="false">IF(DW440&gt;DV$10,
    "",
    VLOOKUP(DW440,DY$11:EE938,6,FALSE())
)</f>
        <v/>
      </c>
      <c r="EK440" s="59"/>
    </row>
    <row r="441" customFormat="false" ht="15.75" hidden="false" customHeight="false" outlineLevel="0" collapsed="false">
      <c r="A441" s="3"/>
      <c r="B441" s="153"/>
      <c r="C441" s="154"/>
      <c r="D441" s="135"/>
      <c r="E441" s="158"/>
      <c r="F441" s="137"/>
      <c r="G441" s="137"/>
      <c r="H441" s="138"/>
      <c r="I441" s="139"/>
      <c r="J441" s="140"/>
      <c r="K441" s="140"/>
      <c r="L441" s="140"/>
      <c r="M441" s="140"/>
      <c r="N441" s="141"/>
      <c r="O441" s="142"/>
      <c r="P441" s="137"/>
      <c r="Q441" s="138"/>
      <c r="R441" s="139"/>
      <c r="S441" s="140"/>
      <c r="T441" s="140"/>
      <c r="U441" s="140"/>
      <c r="V441" s="140"/>
      <c r="W441" s="141"/>
      <c r="X441" s="142"/>
      <c r="Y441" s="137"/>
      <c r="Z441" s="138"/>
      <c r="AA441" s="139"/>
      <c r="AB441" s="140"/>
      <c r="AC441" s="140"/>
      <c r="AD441" s="140"/>
      <c r="AE441" s="140"/>
      <c r="AF441" s="141"/>
      <c r="AG441" s="143"/>
      <c r="AH441" s="139"/>
      <c r="AI441" s="116"/>
      <c r="AJ441" s="116" t="str">
        <f aca="false">IF(ISBLANK($C441),
  "",
IF(E441=Constants!$B$7,
  TRUE(),
IF(E441=Constants!$B$8,
  FALSE(),
  TRUE()
)))</f>
        <v/>
      </c>
      <c r="AK441" s="117" t="str">
        <f aca="false">IF(ISBLANK($C441),"",IF(F441=Constants!$B$8,FALSE(),TRUE()))</f>
        <v/>
      </c>
      <c r="AL441" s="117" t="str">
        <f aca="false">IF(ISBLANK($C441),"",COUNTA($G441:$O441)&gt;0)</f>
        <v/>
      </c>
      <c r="AM441" s="117" t="str">
        <f aca="false">IF(OR(ISBLANK($C441),$AL441&lt;&gt;TRUE()),"",IF(ISBLANK(G441),Constants!$B$27,MAX(0,G441)))</f>
        <v/>
      </c>
      <c r="AN441" s="117" t="str">
        <f aca="false">IF(OR(ISBLANK($C441),$AL441&lt;&gt;TRUE()),"",IF(ISBLANK(H441),Constants!$B$28,MAX(0,H441)))</f>
        <v/>
      </c>
      <c r="AO441" s="117" t="str">
        <f aca="false">IF(OR(ISBLANK($C441),$AL441&lt;&gt;TRUE()),"",IF(J441=Constants!$B$7,TRUE(),IF(J441=Constants!$B$8,FALSE(),TRUE())))</f>
        <v/>
      </c>
      <c r="AP441" s="117" t="str">
        <f aca="false">IF(OR(ISBLANK($C441),$AL441&lt;&gt;TRUE()),"",IF(I441=Constants!$B$7,TRUE(),IF(I441=Constants!$B$8,FALSE(),TRUE())))</f>
        <v/>
      </c>
      <c r="AQ441" s="117" t="str">
        <f aca="false">IF(OR(ISBLANK($C441),$AL441&lt;&gt;TRUE()),"",IF(K441=Constants!$B$33,TRUE(),IF(K441=Constants!$B$34,FALSE(),IF(AND(ISNUMBER(O441),OR(ISBLANK(N441),N441=0)),TRUE(),IF(AND(ISBLANK(O441),ISNUMBER(N441),N441&lt;&gt;0),FALSE(),"")))))</f>
        <v/>
      </c>
      <c r="AR441" s="117" t="str">
        <f aca="false">IF(OR(ISBLANK($C441),$AL441&lt;&gt;TRUE()),"",IF(ISBLANK(L441),Constants!$B$35,MAX(0,MIN(Constants!$B$31,L441))))</f>
        <v/>
      </c>
      <c r="AS441" s="117" t="str">
        <f aca="false">IF(OR(ISBLANK($C441),$AL441&lt;&gt;TRUE()),"",IF(ISBLANK(M441),Constants!$B$35,MAX(0,MIN(Constants!$B$32,M441))))</f>
        <v/>
      </c>
      <c r="AT441" s="117" t="str">
        <f aca="false">IF(ISBLANK($C441),"",COUNTA($P441:$X441)&gt;0)</f>
        <v/>
      </c>
      <c r="AU441" s="117" t="str">
        <f aca="false">IF(OR(ISBLANK($C441),$AT441&lt;&gt;TRUE()),"",IF(ISBLANK(P441),Constants!$B$27,MAX(0,P441)))</f>
        <v/>
      </c>
      <c r="AV441" s="117" t="str">
        <f aca="false">IF(OR(ISBLANK($C441),$AT441&lt;&gt;TRUE()),"",IF(ISBLANK(Q441),Constants!$B$28,MAX(0,Q441)))</f>
        <v/>
      </c>
      <c r="AW441" s="117" t="str">
        <f aca="false">IF(OR(ISBLANK($C441),$AT441&lt;&gt;TRUE()),"",IF(S441=Constants!$B$7,TRUE(),IF(S441=Constants!$B$8,FALSE(),TRUE())))</f>
        <v/>
      </c>
      <c r="AX441" s="117" t="str">
        <f aca="false">IF(OR(ISBLANK($C441),$AT441&lt;&gt;TRUE()),"",IF(R441=Constants!$B$7,TRUE(),IF(R441=Constants!$B$8,FALSE(),TRUE())))</f>
        <v/>
      </c>
      <c r="AY441" s="117" t="str">
        <f aca="false">IF(OR(ISBLANK($C441),$AT441&lt;&gt;TRUE()),"",IF(T441=Constants!$B$33,TRUE(),IF(T441=Constants!$B$34,FALSE(),IF(AND(ISNUMBER(X441),OR(ISBLANK(W441),W441=0)),TRUE(),IF(AND(ISBLANK(X441),ISNUMBER(W441),W441&lt;&gt;0),FALSE(),"")))))</f>
        <v/>
      </c>
      <c r="AZ441" s="117" t="str">
        <f aca="false">IF(OR(ISBLANK($C441),$AT441&lt;&gt;TRUE()),"",IF(ISBLANK(U441),Constants!$B$35,MAX(0,MIN(Constants!$B$31,U441))))</f>
        <v/>
      </c>
      <c r="BA441" s="117" t="str">
        <f aca="false">IF(OR(ISBLANK($C441),$AT441&lt;&gt;TRUE()),"",IF(ISBLANK(V441),Constants!$B$35,MAX(0,MIN(Constants!$B$32,V441))))</f>
        <v/>
      </c>
      <c r="BB441" s="117" t="str">
        <f aca="false">IF(ISBLANK($C441),"",COUNTA($Y441:$AG441)&gt;0)</f>
        <v/>
      </c>
      <c r="BC441" s="117" t="str">
        <f aca="false">IF(OR(ISBLANK($C441),$BB441&lt;&gt;TRUE()),"",IF(ISBLANK(Y441),Constants!$B$27,MAX(0,Y441)))</f>
        <v/>
      </c>
      <c r="BD441" s="117" t="str">
        <f aca="false">IF(OR(ISBLANK($C441),$BB441&lt;&gt;TRUE()),"",IF(ISBLANK(Z441),Constants!$B$28,MAX(0,Z441)))</f>
        <v/>
      </c>
      <c r="BE441" s="117" t="str">
        <f aca="false">IF(OR(ISBLANK($C441),$BB441&lt;&gt;TRUE()),"",IF(AB441=Constants!$B$7,TRUE(),IF(AB441=Constants!$B$8,FALSE(),TRUE())))</f>
        <v/>
      </c>
      <c r="BF441" s="117" t="str">
        <f aca="false">IF(OR(ISBLANK($C441),$BB441&lt;&gt;TRUE()),"",IF(AA441=Constants!$B$7,TRUE(),IF(AA441=Constants!$B$8,FALSE(),TRUE())))</f>
        <v/>
      </c>
      <c r="BG441" s="117" t="str">
        <f aca="false">IF(OR(ISBLANK($C441),$BB441&lt;&gt;TRUE()),"",IF(AC441=Constants!$B$33,TRUE(),IF(AC441=Constants!$B$34,FALSE(),IF(AND(ISNUMBER(AG441),OR(ISBLANK(AF441),AF441=0)),TRUE(),IF(AND(ISBLANK(AG441),ISNUMBER(AF441),AF441&lt;&gt;0),FALSE(),"")))))</f>
        <v/>
      </c>
      <c r="BH441" s="117" t="str">
        <f aca="false">IF(OR(ISBLANK($C441),$BB441&lt;&gt;TRUE()),"",IF(ISBLANK(AD441),Constants!$B$35,MAX(0,MIN(Constants!$B$31,AD441))))</f>
        <v/>
      </c>
      <c r="BI441" s="117" t="str">
        <f aca="false">IF(OR(ISBLANK($C441),$BB441&lt;&gt;TRUE()),"",IF(ISBLANK(AE441),Constants!$B$35,MAX(0,MIN(Constants!$B$32,AE441))))</f>
        <v/>
      </c>
      <c r="BJ441" s="118" t="str">
        <f aca="false">IF(ISBLANK($C441),
  "",
IF(AH441=Constants!$B$7,
  TRUE(),
IF(AH441=Constants!$B$8,
  FALSE(),
  FALSE()
)))</f>
        <v/>
      </c>
      <c r="BK441" s="117" t="str">
        <f aca="false">IF(ISBLANK($C441),"",IF($BJ441,Constants!$B$9,IF(COUNTA($E441:$AH441)=0,Constants!$B$10,IF(NOT($AK441),Constants!$B$11,IF(AND(NOT(ISNUMBER($BM441)),COUNTA($O441,$X441,$AG441)&gt;0),Constants!$B$13,Constants!$B$12)))))</f>
        <v/>
      </c>
      <c r="BL441" s="117" t="str">
        <f aca="false">IF(ISBLANK($C441),"",IF($BK441&lt;&gt;Constants!$B$12,$BK441,Constants!$B$4))</f>
        <v/>
      </c>
      <c r="BM441" s="116" t="str">
        <f aca="false">IF(OR(ISBLANK($D$8), NOT(ISNUMBER($D$8))), Constants!$B$17,$D$8)</f>
        <v>ERROR: Set Target Time in cell D8</v>
      </c>
      <c r="BN441" s="119" t="str">
        <f aca="false">IF(OR($BK441&lt;&gt;Constants!$B$12,$AL441&lt;&gt;TRUE()),"",IF(NOT($AO441),TRUE(),IF($AQ441="","",$AQ441)))</f>
        <v/>
      </c>
      <c r="BO441" s="120" t="n">
        <f aca="false">IF(BN441="",FALSE(),IF(NOT($AO441),TRUE(),IF($AQ441,ISNUMBER(O441),ISNUMBER(N441))))</f>
        <v>0</v>
      </c>
      <c r="BP441" s="121" t="str">
        <f aca="false">IF(BO441,IF($AJ441,1,Constants!$B$22)*POWER(Constants!$B$23,MAX($AM441,0))*POWER(Constants!$B$24,MAX($AN441,0)),"")</f>
        <v/>
      </c>
      <c r="BQ441" s="117" t="str">
        <f aca="false">IF(OR($BK441&lt;&gt;Constants!$B$12,NOT($BO441)),"",IF(NOT($AO441),0,Constants!$B$19*IF($AQ441,1,MAX(0,MIN(1,(Constants!$B$20-N441)/Constants!$B$20)))))</f>
        <v/>
      </c>
      <c r="BR441" s="117" t="str">
        <f aca="false">IF(BQ441="","",BQ441*IF($AP441,1,Constants!$B$25)*BP441)</f>
        <v/>
      </c>
      <c r="BS441" s="117" t="str">
        <f aca="false">IF(OR($BK441&lt;&gt;Constants!$B$12,NOT($BO441)),"",IF(NOT($AO441),0,IF(NOT($AQ441),0,MAX(0,Constants!$B$21*(1-ABS(O441-$BM441)/$BM441)))))</f>
        <v/>
      </c>
      <c r="BT441" s="117" t="str">
        <f aca="false">IF(BS441="","",BS441*BP441)</f>
        <v/>
      </c>
      <c r="BU441" s="117" t="str">
        <f aca="false">IF(OR($BK441&lt;&gt;Constants!$B$12,NOT($BO441)),"",IF(OR(NOT($AO441),NOT($AP441)),0,MIN(Constants!$B$18,(Constants!$B$29*$AR441+Constants!$B$30*$AS441)*IF($AQ441,1,MAX(0,MIN(1,(Constants!$B$20-N441)/Constants!$B$20))))))</f>
        <v/>
      </c>
      <c r="BV441" s="117" t="str">
        <f aca="false">IF(BU441="","",BU441*BP441)</f>
        <v/>
      </c>
      <c r="BW441" s="122" t="str">
        <f aca="false">IF(OR($BK441&lt;&gt;Constants!$B$12,NOT($BO441)),"",BR441+BT441+BV441)</f>
        <v/>
      </c>
      <c r="BX441" s="119" t="str">
        <f aca="false">IF(OR($BK441&lt;&gt;Constants!$B$12,$AT441&lt;&gt;TRUE()),"",IF(NOT($AW441),TRUE(),IF($AY441="","",$AY441)))</f>
        <v/>
      </c>
      <c r="BY441" s="120" t="n">
        <f aca="false">IF(BX441="",FALSE(),IF(NOT($AW441),TRUE(),IF($AY441,ISNUMBER(X441),ISNUMBER(W441))))</f>
        <v>0</v>
      </c>
      <c r="BZ441" s="121" t="str">
        <f aca="false">IF(BY441,IF($AJ441,1,Constants!$B$22)*POWER(Constants!$B$23,MAX($AU441,0))*POWER(Constants!$B$24,MAX($AV441,0)),"")</f>
        <v/>
      </c>
      <c r="CA441" s="117" t="str">
        <f aca="false">IF(OR($BK441&lt;&gt;Constants!$B$12,NOT($BY441)),"",IF(NOT($AW441),0,Constants!$B$19*IF($AY441,1,MAX(0,MIN(1,(Constants!$B$20-W441)/Constants!$B$20)))))</f>
        <v/>
      </c>
      <c r="CB441" s="117" t="str">
        <f aca="false">IF(CA441="","",CA441*IF($AX441,1,Constants!$B$25)*BZ441)</f>
        <v/>
      </c>
      <c r="CC441" s="117" t="str">
        <f aca="false">IF(OR($BK441&lt;&gt;Constants!$B$12,NOT($BY441)),"",IF(NOT($AW441),0,IF(NOT($AY441),0,MAX(0,Constants!$B$21*(1-ABS(X441-$BM441)/$BM441)))))</f>
        <v/>
      </c>
      <c r="CD441" s="117" t="str">
        <f aca="false">IF(CC441="","",CC441*BZ441)</f>
        <v/>
      </c>
      <c r="CE441" s="117" t="str">
        <f aca="false">IF(OR($BK441&lt;&gt;Constants!$B$12,NOT($BY441)),"",IF(OR(NOT($AW441),NOT($AX441)),0,MIN(Constants!$B$18,(Constants!$B$29*$AZ441+Constants!$B$30*$BA441)*IF($AY441,1,MAX(0,MIN(1,(Constants!$B$20-W441)/Constants!$B$20))))))</f>
        <v/>
      </c>
      <c r="CF441" s="117" t="str">
        <f aca="false">IF(CE441="","",CE441*BZ441)</f>
        <v/>
      </c>
      <c r="CG441" s="122" t="str">
        <f aca="false">IF(OR($BK441&lt;&gt;Constants!$B$12,NOT($BY441)),"",CB441+CD441+CF441)</f>
        <v/>
      </c>
      <c r="CH441" s="119" t="n">
        <f aca="false">IF(OR(BN441="",BX441=""),TRUE(),BN441&lt;&gt;BX441)</f>
        <v>1</v>
      </c>
      <c r="CI441" s="117" t="str">
        <f aca="false">IF(OR($BK441&lt;&gt;Constants!$B$12,$BB441&lt;&gt;TRUE(),NOT($CH441)),"",IF(NOT($BE441),TRUE(),IF($BG441="","",$BG441)))</f>
        <v/>
      </c>
      <c r="CJ441" s="120" t="n">
        <f aca="false">IF(CI441="",FALSE(),IF(NOT($BE441),TRUE(),IF($BG441,ISNUMBER(AG441),ISNUMBER(AF441))))</f>
        <v>0</v>
      </c>
      <c r="CK441" s="121" t="str">
        <f aca="false">IF(CJ441,IF($AJ441,1,Constants!$B$22)*POWER(Constants!$B$23,MAX($BC441,0))*POWER(Constants!$B$24,MAX($BD441,0)),"")</f>
        <v/>
      </c>
      <c r="CL441" s="117" t="str">
        <f aca="false">IF(OR($BK441&lt;&gt;Constants!$B$12,NOT($CJ441)),"",IF(NOT($BE441),0,Constants!$B$19*IF($BG441,1,MAX(0,MIN(1,(Constants!$B$20-AF441)/Constants!$B$20)))))</f>
        <v/>
      </c>
      <c r="CM441" s="117" t="str">
        <f aca="false">IF(CL441="","",CL441*IF($BF441,1,Constants!$B$25)*CK441)</f>
        <v/>
      </c>
      <c r="CN441" s="117" t="str">
        <f aca="false">IF(OR($BK441&lt;&gt;Constants!$B$12,NOT($CJ441)),"",IF(NOT($BE441),0,IF(NOT($BG441),0,MAX(0,Constants!$B$21*(1-ABS(AG441-$BM441)/$BM441)))))</f>
        <v/>
      </c>
      <c r="CO441" s="117" t="str">
        <f aca="false">IF(CN441="","",CN441*CK441)</f>
        <v/>
      </c>
      <c r="CP441" s="117" t="str">
        <f aca="false">IF(OR($BK441&lt;&gt;Constants!$B$12,NOT($CJ441)),"",IF(OR(NOT($BE441),NOT($BF441)),0,MIN(Constants!$B$18,(Constants!$B$29*$BH441+Constants!$B$30*$BI441)*IF($BG441,1,MAX(0,MIN(1,(Constants!$B$20-AF441)/Constants!$B$20))))))</f>
        <v/>
      </c>
      <c r="CQ441" s="117" t="str">
        <f aca="false">IF(CP441="","",CP441*CK441)</f>
        <v/>
      </c>
      <c r="CR441" s="122" t="str">
        <f aca="false">IF(OR($BK441&lt;&gt;Constants!$B$12,NOT($CJ441)),"",CM441+CO441+CQ441)</f>
        <v/>
      </c>
      <c r="CS441" s="116" t="str">
        <f aca="false">IF(OR($BK441&lt;&gt;Constants!$B$12,ISBLANK($C441)),"",BW441)</f>
        <v/>
      </c>
      <c r="CT441" s="117" t="str">
        <f aca="false">IF(OR($BK441&lt;&gt;Constants!$B$12,ISBLANK($C441)),"",CG441)</f>
        <v/>
      </c>
      <c r="CU441" s="118" t="str">
        <f aca="false">IF(OR($BK441&lt;&gt;Constants!$B$12,ISBLANK($C441)),"",CR441)</f>
        <v/>
      </c>
      <c r="CV441" s="117" t="str">
        <f aca="false">IF(OR($BK441&lt;&gt;Constants!$B$12,ISBLANK($C441)),"",IF(COUNT(CS441:CU441)=0,0,MAX(CS441:CU441)))</f>
        <v/>
      </c>
      <c r="CW441" s="117" t="str">
        <f aca="false">IF($BK441&lt;&gt;Constants!$B$12,"",CV441)</f>
        <v/>
      </c>
      <c r="CX441" s="117" t="str">
        <f aca="false">IF(ISNUMBER(CW441), RANK(CW441,$CW$11:$CW$510), "")</f>
        <v/>
      </c>
      <c r="CY441" s="116" t="str">
        <f aca="false">IF(OR($BK441&lt;&gt;Constants!$B$12,ISBLANK($C441)),"",MAX(BT441,CD441,CO441))</f>
        <v/>
      </c>
      <c r="CZ441" s="117" t="str">
        <f aca="false">IF(ISNUMBER(CY441), RANK(CY441,CY$11:CY$510), "")</f>
        <v/>
      </c>
      <c r="DA441" s="117" t="str">
        <f aca="false">IF(OR($BK441&lt;&gt;Constants!$B$12,ISBLANK($C441)),"",MAX(AM441,AU441,IF($CH441,BC441,0)))</f>
        <v/>
      </c>
      <c r="DB441" s="117" t="str">
        <f aca="false">IF(ISNUMBER(DA441), RANK(DA441,DA$11:DA$510,1), "")</f>
        <v/>
      </c>
      <c r="DC441" s="117" t="str">
        <f aca="false">IF(OR($BK441&lt;&gt;Constants!$B$12,ISBLANK($C441)),"",MAX(BV441,CF441,CQ441))</f>
        <v/>
      </c>
      <c r="DD441" s="117" t="str">
        <f aca="false">IF(ISNUMBER(DC441),RANK(DC441,DC$11:DC$510),"")</f>
        <v/>
      </c>
      <c r="DE441" s="123" t="str">
        <f aca="false">IFERROR(IF(OR($BK441&lt;&gt;Constants!$B$12, ISBLANK($C441)),"",LARGE(CS441:CU441,2)), 0)</f>
        <v/>
      </c>
      <c r="DF441" s="118" t="str">
        <f aca="false">IF(ISNUMBER(DE441), RANK(DE441,DE$11:DE$510), "")</f>
        <v/>
      </c>
      <c r="DG441" s="117" t="str">
        <f aca="false">IF(ISBLANK($C441),"",IF(BK441=Constants!$B$12,RANK($CX441, $CX$11:$CX$510, 1)+
SUMPRODUCT(--($CX$11:$CX$510=$CX441),--($CZ441&gt;$CZ$11:$CZ$510))+
SUMPRODUCT(--($CX$11:$CX$510=$CX441),--($CZ441=$CZ$11:$CZ$510),--($DB441&gt;$DB$11:$DB$510))+
SUMPRODUCT(--($CX$11:$CX$510=$CX441),--($CZ441=$CZ$11:$CZ$510),--($DB441=$DB$11:$DB$510), --($DD441&gt;$DD$11:$DD$510))+
SUMPRODUCT(--($CX$11:$CX$510=$CX441),--($CZ441=$CZ$11:$CZ$510),--($DB441=$DB$11:$DB$510), --($DD441=$DD$11:$DD$510), --($DF441&gt;$DF$11:$DF$510))
,BK441)
)</f>
        <v/>
      </c>
      <c r="DH441" s="117" t="str">
        <f aca="false">IF(ISBLANK(C441),"",IF(BK441&lt;&gt;Constants!$B$12, BK441, CX441-DG441))</f>
        <v/>
      </c>
      <c r="DI441" s="118"/>
      <c r="DJ441" s="124"/>
      <c r="DK441" s="125" t="str">
        <f aca="false">IF(ISBLANK($C441),"",IF($BK441=Constants!$B$13,$BM441,""))</f>
        <v/>
      </c>
      <c r="DL441" s="124" t="str">
        <f aca="false">IF(ISBLANK($C441),"",IF($BK441&lt;&gt;Constants!$B$12,"",IF(COUNT($CS441:$CU441)=0,"",MATCH($CV441,$CS441:$CU441,0))))</f>
        <v/>
      </c>
      <c r="DM441" s="126" t="str">
        <f aca="false">IF(ISNUMBER($DL441),CHOOSE($DL441,$BR441,$CB441,$CM441),"")</f>
        <v/>
      </c>
      <c r="DN441" s="126" t="str">
        <f aca="false">IF(ISNUMBER($DL441),CHOOSE($DL441,$BT441,$CD441,$CO441),"")</f>
        <v/>
      </c>
      <c r="DO441" s="126" t="str">
        <f aca="false">IF(ISNUMBER($DL441),CHOOSE($DL441,$BV441,$CF441,$CQ441),"")</f>
        <v/>
      </c>
      <c r="DP441" s="127" t="str">
        <f aca="false">IF(ISBLANK(C441),"",IF(BK441&lt;&gt;Constants!$B$12, BK441 ,CW441))</f>
        <v/>
      </c>
      <c r="DQ441" s="128" t="str">
        <f aca="false">IF(ISBLANK($C441),"",IF($BK441&lt;&gt;Constants!$B$12,$BK441,$BL441))</f>
        <v/>
      </c>
      <c r="DR441" s="128" t="str">
        <f aca="false">IF(ISBLANK(C441),"",DH441)</f>
        <v/>
      </c>
      <c r="DS441" s="128" t="str">
        <f aca="false">IF(ISBLANK(C441),"",DG441)</f>
        <v/>
      </c>
      <c r="DT441" s="129" t="str">
        <f aca="false">IF(ISBLANK(C441),
  "",
IF(DS441=Constants!$B$9,COUNTA($C$11:$C510)+2,IF(DS441=Constants!$B$10,COUNTA($C$11:$C510)+1,IF(DS441=Constants!$B$11,COUNTA($C$11:$C510),DS441))))</f>
        <v/>
      </c>
      <c r="DU441" s="3"/>
      <c r="DV441" s="130" t="n">
        <f aca="false">IF(OR(ISNUMBER(DS441),DS441="DQ",DS441="P",DS441="NS"),
    1,
    0
)</f>
        <v>0</v>
      </c>
      <c r="DW441" s="130" t="n">
        <v>431</v>
      </c>
      <c r="DX441" s="130" t="str">
        <f aca="false">IF(ISBLANK($C441),"",IF(ISNUMBER(DT441),DT441+ROW($B441)/1000,""))</f>
        <v/>
      </c>
      <c r="DY441" s="130" t="str">
        <f aca="false">IF(ISNUMBER(DX441), RANK(DX441,DX$11:DX$510,1), "")</f>
        <v/>
      </c>
      <c r="DZ441" s="130" t="str">
        <f aca="false">IF(ISBLANK($C441),
    "",
    $B441
)</f>
        <v/>
      </c>
      <c r="EA441" s="130" t="str">
        <f aca="false">IF(ISBLANK($C441),
    "",
    $C441
)</f>
        <v/>
      </c>
      <c r="EB441" s="130" t="str">
        <f aca="false">IF(ISBLANK($C441),
    "",
    $D441
)</f>
        <v/>
      </c>
      <c r="EC441" s="130" t="str">
        <f aca="false">IF(ISBLANK($C441),"",$DQ441)</f>
        <v/>
      </c>
      <c r="ED441" s="131" t="str">
        <f aca="false">DP441</f>
        <v/>
      </c>
      <c r="EE441" s="130" t="str">
        <f aca="false">IF(ISBLANK($C441),
    "",
    DS441
)</f>
        <v/>
      </c>
      <c r="EF441" s="132" t="str">
        <f aca="false">IF(DW441&gt;DV$10,
    "",
    VLOOKUP(DW441,DY$11:EE939,7,FALSE())
)</f>
        <v/>
      </c>
      <c r="EG441" s="133" t="str">
        <f aca="false">IF(DW441&gt;DV$10,
    "",
    VLOOKUP(DW441,DY$11:EE939,2,FALSE())
)</f>
        <v/>
      </c>
      <c r="EH441" s="133" t="str">
        <f aca="false">IF(DW441&gt;DV$10,
    "",
    VLOOKUP(DW441,DY$11:EE939,3,FALSE())
)</f>
        <v/>
      </c>
      <c r="EI441" s="133" t="str">
        <f aca="false">IF(DW441&gt;DV$10,
    "",
    VLOOKUP(DW441,DY$11:EE939,4,FALSE())
)</f>
        <v/>
      </c>
      <c r="EJ441" s="134" t="str">
        <f aca="false">IF(DW441&gt;DV$10,
    "",
    VLOOKUP(DW441,DY$11:EE939,6,FALSE())
)</f>
        <v/>
      </c>
      <c r="EK441" s="59"/>
    </row>
    <row r="442" customFormat="false" ht="15.75" hidden="false" customHeight="false" outlineLevel="0" collapsed="false">
      <c r="A442" s="3"/>
      <c r="B442" s="153"/>
      <c r="C442" s="154"/>
      <c r="D442" s="135"/>
      <c r="E442" s="158"/>
      <c r="F442" s="137"/>
      <c r="G442" s="137"/>
      <c r="H442" s="138"/>
      <c r="I442" s="139"/>
      <c r="J442" s="140"/>
      <c r="K442" s="140"/>
      <c r="L442" s="140"/>
      <c r="M442" s="140"/>
      <c r="N442" s="141"/>
      <c r="O442" s="142"/>
      <c r="P442" s="137"/>
      <c r="Q442" s="138"/>
      <c r="R442" s="139"/>
      <c r="S442" s="140"/>
      <c r="T442" s="140"/>
      <c r="U442" s="140"/>
      <c r="V442" s="140"/>
      <c r="W442" s="141"/>
      <c r="X442" s="142"/>
      <c r="Y442" s="137"/>
      <c r="Z442" s="138"/>
      <c r="AA442" s="139"/>
      <c r="AB442" s="140"/>
      <c r="AC442" s="140"/>
      <c r="AD442" s="140"/>
      <c r="AE442" s="140"/>
      <c r="AF442" s="141"/>
      <c r="AG442" s="143"/>
      <c r="AH442" s="139"/>
      <c r="AI442" s="116"/>
      <c r="AJ442" s="116" t="str">
        <f aca="false">IF(ISBLANK($C442),
  "",
IF(E442=Constants!$B$7,
  TRUE(),
IF(E442=Constants!$B$8,
  FALSE(),
  TRUE()
)))</f>
        <v/>
      </c>
      <c r="AK442" s="117" t="str">
        <f aca="false">IF(ISBLANK($C442),"",IF(F442=Constants!$B$8,FALSE(),TRUE()))</f>
        <v/>
      </c>
      <c r="AL442" s="117" t="str">
        <f aca="false">IF(ISBLANK($C442),"",COUNTA($G442:$O442)&gt;0)</f>
        <v/>
      </c>
      <c r="AM442" s="117" t="str">
        <f aca="false">IF(OR(ISBLANK($C442),$AL442&lt;&gt;TRUE()),"",IF(ISBLANK(G442),Constants!$B$27,MAX(0,G442)))</f>
        <v/>
      </c>
      <c r="AN442" s="117" t="str">
        <f aca="false">IF(OR(ISBLANK($C442),$AL442&lt;&gt;TRUE()),"",IF(ISBLANK(H442),Constants!$B$28,MAX(0,H442)))</f>
        <v/>
      </c>
      <c r="AO442" s="117" t="str">
        <f aca="false">IF(OR(ISBLANK($C442),$AL442&lt;&gt;TRUE()),"",IF(J442=Constants!$B$7,TRUE(),IF(J442=Constants!$B$8,FALSE(),TRUE())))</f>
        <v/>
      </c>
      <c r="AP442" s="117" t="str">
        <f aca="false">IF(OR(ISBLANK($C442),$AL442&lt;&gt;TRUE()),"",IF(I442=Constants!$B$7,TRUE(),IF(I442=Constants!$B$8,FALSE(),TRUE())))</f>
        <v/>
      </c>
      <c r="AQ442" s="117" t="str">
        <f aca="false">IF(OR(ISBLANK($C442),$AL442&lt;&gt;TRUE()),"",IF(K442=Constants!$B$33,TRUE(),IF(K442=Constants!$B$34,FALSE(),IF(AND(ISNUMBER(O442),OR(ISBLANK(N442),N442=0)),TRUE(),IF(AND(ISBLANK(O442),ISNUMBER(N442),N442&lt;&gt;0),FALSE(),"")))))</f>
        <v/>
      </c>
      <c r="AR442" s="117" t="str">
        <f aca="false">IF(OR(ISBLANK($C442),$AL442&lt;&gt;TRUE()),"",IF(ISBLANK(L442),Constants!$B$35,MAX(0,MIN(Constants!$B$31,L442))))</f>
        <v/>
      </c>
      <c r="AS442" s="117" t="str">
        <f aca="false">IF(OR(ISBLANK($C442),$AL442&lt;&gt;TRUE()),"",IF(ISBLANK(M442),Constants!$B$35,MAX(0,MIN(Constants!$B$32,M442))))</f>
        <v/>
      </c>
      <c r="AT442" s="117" t="str">
        <f aca="false">IF(ISBLANK($C442),"",COUNTA($P442:$X442)&gt;0)</f>
        <v/>
      </c>
      <c r="AU442" s="117" t="str">
        <f aca="false">IF(OR(ISBLANK($C442),$AT442&lt;&gt;TRUE()),"",IF(ISBLANK(P442),Constants!$B$27,MAX(0,P442)))</f>
        <v/>
      </c>
      <c r="AV442" s="117" t="str">
        <f aca="false">IF(OR(ISBLANK($C442),$AT442&lt;&gt;TRUE()),"",IF(ISBLANK(Q442),Constants!$B$28,MAX(0,Q442)))</f>
        <v/>
      </c>
      <c r="AW442" s="117" t="str">
        <f aca="false">IF(OR(ISBLANK($C442),$AT442&lt;&gt;TRUE()),"",IF(S442=Constants!$B$7,TRUE(),IF(S442=Constants!$B$8,FALSE(),TRUE())))</f>
        <v/>
      </c>
      <c r="AX442" s="117" t="str">
        <f aca="false">IF(OR(ISBLANK($C442),$AT442&lt;&gt;TRUE()),"",IF(R442=Constants!$B$7,TRUE(),IF(R442=Constants!$B$8,FALSE(),TRUE())))</f>
        <v/>
      </c>
      <c r="AY442" s="117" t="str">
        <f aca="false">IF(OR(ISBLANK($C442),$AT442&lt;&gt;TRUE()),"",IF(T442=Constants!$B$33,TRUE(),IF(T442=Constants!$B$34,FALSE(),IF(AND(ISNUMBER(X442),OR(ISBLANK(W442),W442=0)),TRUE(),IF(AND(ISBLANK(X442),ISNUMBER(W442),W442&lt;&gt;0),FALSE(),"")))))</f>
        <v/>
      </c>
      <c r="AZ442" s="117" t="str">
        <f aca="false">IF(OR(ISBLANK($C442),$AT442&lt;&gt;TRUE()),"",IF(ISBLANK(U442),Constants!$B$35,MAX(0,MIN(Constants!$B$31,U442))))</f>
        <v/>
      </c>
      <c r="BA442" s="117" t="str">
        <f aca="false">IF(OR(ISBLANK($C442),$AT442&lt;&gt;TRUE()),"",IF(ISBLANK(V442),Constants!$B$35,MAX(0,MIN(Constants!$B$32,V442))))</f>
        <v/>
      </c>
      <c r="BB442" s="117" t="str">
        <f aca="false">IF(ISBLANK($C442),"",COUNTA($Y442:$AG442)&gt;0)</f>
        <v/>
      </c>
      <c r="BC442" s="117" t="str">
        <f aca="false">IF(OR(ISBLANK($C442),$BB442&lt;&gt;TRUE()),"",IF(ISBLANK(Y442),Constants!$B$27,MAX(0,Y442)))</f>
        <v/>
      </c>
      <c r="BD442" s="117" t="str">
        <f aca="false">IF(OR(ISBLANK($C442),$BB442&lt;&gt;TRUE()),"",IF(ISBLANK(Z442),Constants!$B$28,MAX(0,Z442)))</f>
        <v/>
      </c>
      <c r="BE442" s="117" t="str">
        <f aca="false">IF(OR(ISBLANK($C442),$BB442&lt;&gt;TRUE()),"",IF(AB442=Constants!$B$7,TRUE(),IF(AB442=Constants!$B$8,FALSE(),TRUE())))</f>
        <v/>
      </c>
      <c r="BF442" s="117" t="str">
        <f aca="false">IF(OR(ISBLANK($C442),$BB442&lt;&gt;TRUE()),"",IF(AA442=Constants!$B$7,TRUE(),IF(AA442=Constants!$B$8,FALSE(),TRUE())))</f>
        <v/>
      </c>
      <c r="BG442" s="117" t="str">
        <f aca="false">IF(OR(ISBLANK($C442),$BB442&lt;&gt;TRUE()),"",IF(AC442=Constants!$B$33,TRUE(),IF(AC442=Constants!$B$34,FALSE(),IF(AND(ISNUMBER(AG442),OR(ISBLANK(AF442),AF442=0)),TRUE(),IF(AND(ISBLANK(AG442),ISNUMBER(AF442),AF442&lt;&gt;0),FALSE(),"")))))</f>
        <v/>
      </c>
      <c r="BH442" s="117" t="str">
        <f aca="false">IF(OR(ISBLANK($C442),$BB442&lt;&gt;TRUE()),"",IF(ISBLANK(AD442),Constants!$B$35,MAX(0,MIN(Constants!$B$31,AD442))))</f>
        <v/>
      </c>
      <c r="BI442" s="117" t="str">
        <f aca="false">IF(OR(ISBLANK($C442),$BB442&lt;&gt;TRUE()),"",IF(ISBLANK(AE442),Constants!$B$35,MAX(0,MIN(Constants!$B$32,AE442))))</f>
        <v/>
      </c>
      <c r="BJ442" s="118" t="str">
        <f aca="false">IF(ISBLANK($C442),
  "",
IF(AH442=Constants!$B$7,
  TRUE(),
IF(AH442=Constants!$B$8,
  FALSE(),
  FALSE()
)))</f>
        <v/>
      </c>
      <c r="BK442" s="117" t="str">
        <f aca="false">IF(ISBLANK($C442),"",IF($BJ442,Constants!$B$9,IF(COUNTA($E442:$AH442)=0,Constants!$B$10,IF(NOT($AK442),Constants!$B$11,IF(AND(NOT(ISNUMBER($BM442)),COUNTA($O442,$X442,$AG442)&gt;0),Constants!$B$13,Constants!$B$12)))))</f>
        <v/>
      </c>
      <c r="BL442" s="117" t="str">
        <f aca="false">IF(ISBLANK($C442),"",IF($BK442&lt;&gt;Constants!$B$12,$BK442,Constants!$B$4))</f>
        <v/>
      </c>
      <c r="BM442" s="116" t="str">
        <f aca="false">IF(OR(ISBLANK($D$8), NOT(ISNUMBER($D$8))), Constants!$B$17,$D$8)</f>
        <v>ERROR: Set Target Time in cell D8</v>
      </c>
      <c r="BN442" s="119" t="str">
        <f aca="false">IF(OR($BK442&lt;&gt;Constants!$B$12,$AL442&lt;&gt;TRUE()),"",IF(NOT($AO442),TRUE(),IF($AQ442="","",$AQ442)))</f>
        <v/>
      </c>
      <c r="BO442" s="120" t="n">
        <f aca="false">IF(BN442="",FALSE(),IF(NOT($AO442),TRUE(),IF($AQ442,ISNUMBER(O442),ISNUMBER(N442))))</f>
        <v>0</v>
      </c>
      <c r="BP442" s="121" t="str">
        <f aca="false">IF(BO442,IF($AJ442,1,Constants!$B$22)*POWER(Constants!$B$23,MAX($AM442,0))*POWER(Constants!$B$24,MAX($AN442,0)),"")</f>
        <v/>
      </c>
      <c r="BQ442" s="117" t="str">
        <f aca="false">IF(OR($BK442&lt;&gt;Constants!$B$12,NOT($BO442)),"",IF(NOT($AO442),0,Constants!$B$19*IF($AQ442,1,MAX(0,MIN(1,(Constants!$B$20-N442)/Constants!$B$20)))))</f>
        <v/>
      </c>
      <c r="BR442" s="117" t="str">
        <f aca="false">IF(BQ442="","",BQ442*IF($AP442,1,Constants!$B$25)*BP442)</f>
        <v/>
      </c>
      <c r="BS442" s="117" t="str">
        <f aca="false">IF(OR($BK442&lt;&gt;Constants!$B$12,NOT($BO442)),"",IF(NOT($AO442),0,IF(NOT($AQ442),0,MAX(0,Constants!$B$21*(1-ABS(O442-$BM442)/$BM442)))))</f>
        <v/>
      </c>
      <c r="BT442" s="117" t="str">
        <f aca="false">IF(BS442="","",BS442*BP442)</f>
        <v/>
      </c>
      <c r="BU442" s="117" t="str">
        <f aca="false">IF(OR($BK442&lt;&gt;Constants!$B$12,NOT($BO442)),"",IF(OR(NOT($AO442),NOT($AP442)),0,MIN(Constants!$B$18,(Constants!$B$29*$AR442+Constants!$B$30*$AS442)*IF($AQ442,1,MAX(0,MIN(1,(Constants!$B$20-N442)/Constants!$B$20))))))</f>
        <v/>
      </c>
      <c r="BV442" s="117" t="str">
        <f aca="false">IF(BU442="","",BU442*BP442)</f>
        <v/>
      </c>
      <c r="BW442" s="122" t="str">
        <f aca="false">IF(OR($BK442&lt;&gt;Constants!$B$12,NOT($BO442)),"",BR442+BT442+BV442)</f>
        <v/>
      </c>
      <c r="BX442" s="119" t="str">
        <f aca="false">IF(OR($BK442&lt;&gt;Constants!$B$12,$AT442&lt;&gt;TRUE()),"",IF(NOT($AW442),TRUE(),IF($AY442="","",$AY442)))</f>
        <v/>
      </c>
      <c r="BY442" s="120" t="n">
        <f aca="false">IF(BX442="",FALSE(),IF(NOT($AW442),TRUE(),IF($AY442,ISNUMBER(X442),ISNUMBER(W442))))</f>
        <v>0</v>
      </c>
      <c r="BZ442" s="121" t="str">
        <f aca="false">IF(BY442,IF($AJ442,1,Constants!$B$22)*POWER(Constants!$B$23,MAX($AU442,0))*POWER(Constants!$B$24,MAX($AV442,0)),"")</f>
        <v/>
      </c>
      <c r="CA442" s="117" t="str">
        <f aca="false">IF(OR($BK442&lt;&gt;Constants!$B$12,NOT($BY442)),"",IF(NOT($AW442),0,Constants!$B$19*IF($AY442,1,MAX(0,MIN(1,(Constants!$B$20-W442)/Constants!$B$20)))))</f>
        <v/>
      </c>
      <c r="CB442" s="117" t="str">
        <f aca="false">IF(CA442="","",CA442*IF($AX442,1,Constants!$B$25)*BZ442)</f>
        <v/>
      </c>
      <c r="CC442" s="117" t="str">
        <f aca="false">IF(OR($BK442&lt;&gt;Constants!$B$12,NOT($BY442)),"",IF(NOT($AW442),0,IF(NOT($AY442),0,MAX(0,Constants!$B$21*(1-ABS(X442-$BM442)/$BM442)))))</f>
        <v/>
      </c>
      <c r="CD442" s="117" t="str">
        <f aca="false">IF(CC442="","",CC442*BZ442)</f>
        <v/>
      </c>
      <c r="CE442" s="117" t="str">
        <f aca="false">IF(OR($BK442&lt;&gt;Constants!$B$12,NOT($BY442)),"",IF(OR(NOT($AW442),NOT($AX442)),0,MIN(Constants!$B$18,(Constants!$B$29*$AZ442+Constants!$B$30*$BA442)*IF($AY442,1,MAX(0,MIN(1,(Constants!$B$20-W442)/Constants!$B$20))))))</f>
        <v/>
      </c>
      <c r="CF442" s="117" t="str">
        <f aca="false">IF(CE442="","",CE442*BZ442)</f>
        <v/>
      </c>
      <c r="CG442" s="122" t="str">
        <f aca="false">IF(OR($BK442&lt;&gt;Constants!$B$12,NOT($BY442)),"",CB442+CD442+CF442)</f>
        <v/>
      </c>
      <c r="CH442" s="119" t="n">
        <f aca="false">IF(OR(BN442="",BX442=""),TRUE(),BN442&lt;&gt;BX442)</f>
        <v>1</v>
      </c>
      <c r="CI442" s="117" t="str">
        <f aca="false">IF(OR($BK442&lt;&gt;Constants!$B$12,$BB442&lt;&gt;TRUE(),NOT($CH442)),"",IF(NOT($BE442),TRUE(),IF($BG442="","",$BG442)))</f>
        <v/>
      </c>
      <c r="CJ442" s="120" t="n">
        <f aca="false">IF(CI442="",FALSE(),IF(NOT($BE442),TRUE(),IF($BG442,ISNUMBER(AG442),ISNUMBER(AF442))))</f>
        <v>0</v>
      </c>
      <c r="CK442" s="121" t="str">
        <f aca="false">IF(CJ442,IF($AJ442,1,Constants!$B$22)*POWER(Constants!$B$23,MAX($BC442,0))*POWER(Constants!$B$24,MAX($BD442,0)),"")</f>
        <v/>
      </c>
      <c r="CL442" s="117" t="str">
        <f aca="false">IF(OR($BK442&lt;&gt;Constants!$B$12,NOT($CJ442)),"",IF(NOT($BE442),0,Constants!$B$19*IF($BG442,1,MAX(0,MIN(1,(Constants!$B$20-AF442)/Constants!$B$20)))))</f>
        <v/>
      </c>
      <c r="CM442" s="117" t="str">
        <f aca="false">IF(CL442="","",CL442*IF($BF442,1,Constants!$B$25)*CK442)</f>
        <v/>
      </c>
      <c r="CN442" s="117" t="str">
        <f aca="false">IF(OR($BK442&lt;&gt;Constants!$B$12,NOT($CJ442)),"",IF(NOT($BE442),0,IF(NOT($BG442),0,MAX(0,Constants!$B$21*(1-ABS(AG442-$BM442)/$BM442)))))</f>
        <v/>
      </c>
      <c r="CO442" s="117" t="str">
        <f aca="false">IF(CN442="","",CN442*CK442)</f>
        <v/>
      </c>
      <c r="CP442" s="117" t="str">
        <f aca="false">IF(OR($BK442&lt;&gt;Constants!$B$12,NOT($CJ442)),"",IF(OR(NOT($BE442),NOT($BF442)),0,MIN(Constants!$B$18,(Constants!$B$29*$BH442+Constants!$B$30*$BI442)*IF($BG442,1,MAX(0,MIN(1,(Constants!$B$20-AF442)/Constants!$B$20))))))</f>
        <v/>
      </c>
      <c r="CQ442" s="117" t="str">
        <f aca="false">IF(CP442="","",CP442*CK442)</f>
        <v/>
      </c>
      <c r="CR442" s="122" t="str">
        <f aca="false">IF(OR($BK442&lt;&gt;Constants!$B$12,NOT($CJ442)),"",CM442+CO442+CQ442)</f>
        <v/>
      </c>
      <c r="CS442" s="116" t="str">
        <f aca="false">IF(OR($BK442&lt;&gt;Constants!$B$12,ISBLANK($C442)),"",BW442)</f>
        <v/>
      </c>
      <c r="CT442" s="117" t="str">
        <f aca="false">IF(OR($BK442&lt;&gt;Constants!$B$12,ISBLANK($C442)),"",CG442)</f>
        <v/>
      </c>
      <c r="CU442" s="118" t="str">
        <f aca="false">IF(OR($BK442&lt;&gt;Constants!$B$12,ISBLANK($C442)),"",CR442)</f>
        <v/>
      </c>
      <c r="CV442" s="117" t="str">
        <f aca="false">IF(OR($BK442&lt;&gt;Constants!$B$12,ISBLANK($C442)),"",IF(COUNT(CS442:CU442)=0,0,MAX(CS442:CU442)))</f>
        <v/>
      </c>
      <c r="CW442" s="117" t="str">
        <f aca="false">IF($BK442&lt;&gt;Constants!$B$12,"",CV442)</f>
        <v/>
      </c>
      <c r="CX442" s="117" t="str">
        <f aca="false">IF(ISNUMBER(CW442), RANK(CW442,$CW$11:$CW$510), "")</f>
        <v/>
      </c>
      <c r="CY442" s="116" t="str">
        <f aca="false">IF(OR($BK442&lt;&gt;Constants!$B$12,ISBLANK($C442)),"",MAX(BT442,CD442,CO442))</f>
        <v/>
      </c>
      <c r="CZ442" s="117" t="str">
        <f aca="false">IF(ISNUMBER(CY442), RANK(CY442,CY$11:CY$510), "")</f>
        <v/>
      </c>
      <c r="DA442" s="117" t="str">
        <f aca="false">IF(OR($BK442&lt;&gt;Constants!$B$12,ISBLANK($C442)),"",MAX(AM442,AU442,IF($CH442,BC442,0)))</f>
        <v/>
      </c>
      <c r="DB442" s="117" t="str">
        <f aca="false">IF(ISNUMBER(DA442), RANK(DA442,DA$11:DA$510,1), "")</f>
        <v/>
      </c>
      <c r="DC442" s="117" t="str">
        <f aca="false">IF(OR($BK442&lt;&gt;Constants!$B$12,ISBLANK($C442)),"",MAX(BV442,CF442,CQ442))</f>
        <v/>
      </c>
      <c r="DD442" s="117" t="str">
        <f aca="false">IF(ISNUMBER(DC442),RANK(DC442,DC$11:DC$510),"")</f>
        <v/>
      </c>
      <c r="DE442" s="123" t="str">
        <f aca="false">IFERROR(IF(OR($BK442&lt;&gt;Constants!$B$12, ISBLANK($C442)),"",LARGE(CS442:CU442,2)), 0)</f>
        <v/>
      </c>
      <c r="DF442" s="118" t="str">
        <f aca="false">IF(ISNUMBER(DE442), RANK(DE442,DE$11:DE$510), "")</f>
        <v/>
      </c>
      <c r="DG442" s="117" t="str">
        <f aca="false">IF(ISBLANK($C442),"",IF(BK442=Constants!$B$12,RANK($CX442, $CX$11:$CX$510, 1)+
SUMPRODUCT(--($CX$11:$CX$510=$CX442),--($CZ442&gt;$CZ$11:$CZ$510))+
SUMPRODUCT(--($CX$11:$CX$510=$CX442),--($CZ442=$CZ$11:$CZ$510),--($DB442&gt;$DB$11:$DB$510))+
SUMPRODUCT(--($CX$11:$CX$510=$CX442),--($CZ442=$CZ$11:$CZ$510),--($DB442=$DB$11:$DB$510), --($DD442&gt;$DD$11:$DD$510))+
SUMPRODUCT(--($CX$11:$CX$510=$CX442),--($CZ442=$CZ$11:$CZ$510),--($DB442=$DB$11:$DB$510), --($DD442=$DD$11:$DD$510), --($DF442&gt;$DF$11:$DF$510))
,BK442)
)</f>
        <v/>
      </c>
      <c r="DH442" s="117" t="str">
        <f aca="false">IF(ISBLANK(C442),"",IF(BK442&lt;&gt;Constants!$B$12, BK442, CX442-DG442))</f>
        <v/>
      </c>
      <c r="DI442" s="118"/>
      <c r="DJ442" s="124"/>
      <c r="DK442" s="125" t="str">
        <f aca="false">IF(ISBLANK($C442),"",IF($BK442=Constants!$B$13,$BM442,""))</f>
        <v/>
      </c>
      <c r="DL442" s="124" t="str">
        <f aca="false">IF(ISBLANK($C442),"",IF($BK442&lt;&gt;Constants!$B$12,"",IF(COUNT($CS442:$CU442)=0,"",MATCH($CV442,$CS442:$CU442,0))))</f>
        <v/>
      </c>
      <c r="DM442" s="126" t="str">
        <f aca="false">IF(ISNUMBER($DL442),CHOOSE($DL442,$BR442,$CB442,$CM442),"")</f>
        <v/>
      </c>
      <c r="DN442" s="126" t="str">
        <f aca="false">IF(ISNUMBER($DL442),CHOOSE($DL442,$BT442,$CD442,$CO442),"")</f>
        <v/>
      </c>
      <c r="DO442" s="126" t="str">
        <f aca="false">IF(ISNUMBER($DL442),CHOOSE($DL442,$BV442,$CF442,$CQ442),"")</f>
        <v/>
      </c>
      <c r="DP442" s="127" t="str">
        <f aca="false">IF(ISBLANK(C442),"",IF(BK442&lt;&gt;Constants!$B$12, BK442 ,CW442))</f>
        <v/>
      </c>
      <c r="DQ442" s="128" t="str">
        <f aca="false">IF(ISBLANK($C442),"",IF($BK442&lt;&gt;Constants!$B$12,$BK442,$BL442))</f>
        <v/>
      </c>
      <c r="DR442" s="128" t="str">
        <f aca="false">IF(ISBLANK(C442),"",DH442)</f>
        <v/>
      </c>
      <c r="DS442" s="128" t="str">
        <f aca="false">IF(ISBLANK(C442),"",DG442)</f>
        <v/>
      </c>
      <c r="DT442" s="129" t="str">
        <f aca="false">IF(ISBLANK(C442),
  "",
IF(DS442=Constants!$B$9,COUNTA($C$11:$C510)+2,IF(DS442=Constants!$B$10,COUNTA($C$11:$C510)+1,IF(DS442=Constants!$B$11,COUNTA($C$11:$C510),DS442))))</f>
        <v/>
      </c>
      <c r="DU442" s="3"/>
      <c r="DV442" s="130" t="n">
        <f aca="false">IF(OR(ISNUMBER(DS442),DS442="DQ",DS442="P",DS442="NS"),
    1,
    0
)</f>
        <v>0</v>
      </c>
      <c r="DW442" s="130" t="n">
        <v>432</v>
      </c>
      <c r="DX442" s="130" t="str">
        <f aca="false">IF(ISBLANK($C442),"",IF(ISNUMBER(DT442),DT442+ROW($B442)/1000,""))</f>
        <v/>
      </c>
      <c r="DY442" s="130" t="str">
        <f aca="false">IF(ISNUMBER(DX442), RANK(DX442,DX$11:DX$510,1), "")</f>
        <v/>
      </c>
      <c r="DZ442" s="130" t="str">
        <f aca="false">IF(ISBLANK($C442),
    "",
    $B442
)</f>
        <v/>
      </c>
      <c r="EA442" s="130" t="str">
        <f aca="false">IF(ISBLANK($C442),
    "",
    $C442
)</f>
        <v/>
      </c>
      <c r="EB442" s="130" t="str">
        <f aca="false">IF(ISBLANK($C442),
    "",
    $D442
)</f>
        <v/>
      </c>
      <c r="EC442" s="130" t="str">
        <f aca="false">IF(ISBLANK($C442),"",$DQ442)</f>
        <v/>
      </c>
      <c r="ED442" s="131" t="str">
        <f aca="false">DP442</f>
        <v/>
      </c>
      <c r="EE442" s="130" t="str">
        <f aca="false">IF(ISBLANK($C442),
    "",
    DS442
)</f>
        <v/>
      </c>
      <c r="EF442" s="132" t="str">
        <f aca="false">IF(DW442&gt;DV$10,
    "",
    VLOOKUP(DW442,DY$11:EE940,7,FALSE())
)</f>
        <v/>
      </c>
      <c r="EG442" s="133" t="str">
        <f aca="false">IF(DW442&gt;DV$10,
    "",
    VLOOKUP(DW442,DY$11:EE940,2,FALSE())
)</f>
        <v/>
      </c>
      <c r="EH442" s="133" t="str">
        <f aca="false">IF(DW442&gt;DV$10,
    "",
    VLOOKUP(DW442,DY$11:EE940,3,FALSE())
)</f>
        <v/>
      </c>
      <c r="EI442" s="133" t="str">
        <f aca="false">IF(DW442&gt;DV$10,
    "",
    VLOOKUP(DW442,DY$11:EE940,4,FALSE())
)</f>
        <v/>
      </c>
      <c r="EJ442" s="134" t="str">
        <f aca="false">IF(DW442&gt;DV$10,
    "",
    VLOOKUP(DW442,DY$11:EE940,6,FALSE())
)</f>
        <v/>
      </c>
      <c r="EK442" s="59"/>
    </row>
    <row r="443" customFormat="false" ht="15.75" hidden="false" customHeight="false" outlineLevel="0" collapsed="false">
      <c r="A443" s="3"/>
      <c r="B443" s="155"/>
      <c r="C443" s="156"/>
      <c r="D443" s="96"/>
      <c r="E443" s="157"/>
      <c r="F443" s="148"/>
      <c r="G443" s="148"/>
      <c r="H443" s="149"/>
      <c r="I443" s="150"/>
      <c r="J443" s="151"/>
      <c r="K443" s="151"/>
      <c r="L443" s="151"/>
      <c r="M443" s="151"/>
      <c r="N443" s="152"/>
      <c r="O443" s="103"/>
      <c r="P443" s="148"/>
      <c r="Q443" s="149"/>
      <c r="R443" s="150"/>
      <c r="S443" s="151"/>
      <c r="T443" s="151"/>
      <c r="U443" s="151"/>
      <c r="V443" s="151"/>
      <c r="W443" s="152"/>
      <c r="X443" s="103"/>
      <c r="Y443" s="148"/>
      <c r="Z443" s="149"/>
      <c r="AA443" s="150"/>
      <c r="AB443" s="151"/>
      <c r="AC443" s="151"/>
      <c r="AD443" s="151"/>
      <c r="AE443" s="151"/>
      <c r="AF443" s="152"/>
      <c r="AG443" s="104"/>
      <c r="AH443" s="150"/>
      <c r="AI443" s="73"/>
      <c r="AJ443" s="73" t="str">
        <f aca="false">IF(ISBLANK($C443),
  "",
IF(E443=Constants!$B$7,
  TRUE(),
IF(E443=Constants!$B$8,
  FALSE(),
  TRUE()
)))</f>
        <v/>
      </c>
      <c r="AK443" s="74" t="str">
        <f aca="false">IF(ISBLANK($C443),"",IF(F443=Constants!$B$8,FALSE(),TRUE()))</f>
        <v/>
      </c>
      <c r="AL443" s="74" t="str">
        <f aca="false">IF(ISBLANK($C443),"",COUNTA($G443:$O443)&gt;0)</f>
        <v/>
      </c>
      <c r="AM443" s="74" t="str">
        <f aca="false">IF(OR(ISBLANK($C443),$AL443&lt;&gt;TRUE()),"",IF(ISBLANK(G443),Constants!$B$27,MAX(0,G443)))</f>
        <v/>
      </c>
      <c r="AN443" s="74" t="str">
        <f aca="false">IF(OR(ISBLANK($C443),$AL443&lt;&gt;TRUE()),"",IF(ISBLANK(H443),Constants!$B$28,MAX(0,H443)))</f>
        <v/>
      </c>
      <c r="AO443" s="74" t="str">
        <f aca="false">IF(OR(ISBLANK($C443),$AL443&lt;&gt;TRUE()),"",IF(J443=Constants!$B$7,TRUE(),IF(J443=Constants!$B$8,FALSE(),TRUE())))</f>
        <v/>
      </c>
      <c r="AP443" s="74" t="str">
        <f aca="false">IF(OR(ISBLANK($C443),$AL443&lt;&gt;TRUE()),"",IF(I443=Constants!$B$7,TRUE(),IF(I443=Constants!$B$8,FALSE(),TRUE())))</f>
        <v/>
      </c>
      <c r="AQ443" s="74" t="str">
        <f aca="false">IF(OR(ISBLANK($C443),$AL443&lt;&gt;TRUE()),"",IF(K443=Constants!$B$33,TRUE(),IF(K443=Constants!$B$34,FALSE(),IF(AND(ISNUMBER(O443),OR(ISBLANK(N443),N443=0)),TRUE(),IF(AND(ISBLANK(O443),ISNUMBER(N443),N443&lt;&gt;0),FALSE(),"")))))</f>
        <v/>
      </c>
      <c r="AR443" s="74" t="str">
        <f aca="false">IF(OR(ISBLANK($C443),$AL443&lt;&gt;TRUE()),"",IF(ISBLANK(L443),Constants!$B$35,MAX(0,MIN(Constants!$B$31,L443))))</f>
        <v/>
      </c>
      <c r="AS443" s="74" t="str">
        <f aca="false">IF(OR(ISBLANK($C443),$AL443&lt;&gt;TRUE()),"",IF(ISBLANK(M443),Constants!$B$35,MAX(0,MIN(Constants!$B$32,M443))))</f>
        <v/>
      </c>
      <c r="AT443" s="74" t="str">
        <f aca="false">IF(ISBLANK($C443),"",COUNTA($P443:$X443)&gt;0)</f>
        <v/>
      </c>
      <c r="AU443" s="74" t="str">
        <f aca="false">IF(OR(ISBLANK($C443),$AT443&lt;&gt;TRUE()),"",IF(ISBLANK(P443),Constants!$B$27,MAX(0,P443)))</f>
        <v/>
      </c>
      <c r="AV443" s="74" t="str">
        <f aca="false">IF(OR(ISBLANK($C443),$AT443&lt;&gt;TRUE()),"",IF(ISBLANK(Q443),Constants!$B$28,MAX(0,Q443)))</f>
        <v/>
      </c>
      <c r="AW443" s="74" t="str">
        <f aca="false">IF(OR(ISBLANK($C443),$AT443&lt;&gt;TRUE()),"",IF(S443=Constants!$B$7,TRUE(),IF(S443=Constants!$B$8,FALSE(),TRUE())))</f>
        <v/>
      </c>
      <c r="AX443" s="74" t="str">
        <f aca="false">IF(OR(ISBLANK($C443),$AT443&lt;&gt;TRUE()),"",IF(R443=Constants!$B$7,TRUE(),IF(R443=Constants!$B$8,FALSE(),TRUE())))</f>
        <v/>
      </c>
      <c r="AY443" s="74" t="str">
        <f aca="false">IF(OR(ISBLANK($C443),$AT443&lt;&gt;TRUE()),"",IF(T443=Constants!$B$33,TRUE(),IF(T443=Constants!$B$34,FALSE(),IF(AND(ISNUMBER(X443),OR(ISBLANK(W443),W443=0)),TRUE(),IF(AND(ISBLANK(X443),ISNUMBER(W443),W443&lt;&gt;0),FALSE(),"")))))</f>
        <v/>
      </c>
      <c r="AZ443" s="74" t="str">
        <f aca="false">IF(OR(ISBLANK($C443),$AT443&lt;&gt;TRUE()),"",IF(ISBLANK(U443),Constants!$B$35,MAX(0,MIN(Constants!$B$31,U443))))</f>
        <v/>
      </c>
      <c r="BA443" s="74" t="str">
        <f aca="false">IF(OR(ISBLANK($C443),$AT443&lt;&gt;TRUE()),"",IF(ISBLANK(V443),Constants!$B$35,MAX(0,MIN(Constants!$B$32,V443))))</f>
        <v/>
      </c>
      <c r="BB443" s="74" t="str">
        <f aca="false">IF(ISBLANK($C443),"",COUNTA($Y443:$AG443)&gt;0)</f>
        <v/>
      </c>
      <c r="BC443" s="74" t="str">
        <f aca="false">IF(OR(ISBLANK($C443),$BB443&lt;&gt;TRUE()),"",IF(ISBLANK(Y443),Constants!$B$27,MAX(0,Y443)))</f>
        <v/>
      </c>
      <c r="BD443" s="74" t="str">
        <f aca="false">IF(OR(ISBLANK($C443),$BB443&lt;&gt;TRUE()),"",IF(ISBLANK(Z443),Constants!$B$28,MAX(0,Z443)))</f>
        <v/>
      </c>
      <c r="BE443" s="74" t="str">
        <f aca="false">IF(OR(ISBLANK($C443),$BB443&lt;&gt;TRUE()),"",IF(AB443=Constants!$B$7,TRUE(),IF(AB443=Constants!$B$8,FALSE(),TRUE())))</f>
        <v/>
      </c>
      <c r="BF443" s="74" t="str">
        <f aca="false">IF(OR(ISBLANK($C443),$BB443&lt;&gt;TRUE()),"",IF(AA443=Constants!$B$7,TRUE(),IF(AA443=Constants!$B$8,FALSE(),TRUE())))</f>
        <v/>
      </c>
      <c r="BG443" s="74" t="str">
        <f aca="false">IF(OR(ISBLANK($C443),$BB443&lt;&gt;TRUE()),"",IF(AC443=Constants!$B$33,TRUE(),IF(AC443=Constants!$B$34,FALSE(),IF(AND(ISNUMBER(AG443),OR(ISBLANK(AF443),AF443=0)),TRUE(),IF(AND(ISBLANK(AG443),ISNUMBER(AF443),AF443&lt;&gt;0),FALSE(),"")))))</f>
        <v/>
      </c>
      <c r="BH443" s="74" t="str">
        <f aca="false">IF(OR(ISBLANK($C443),$BB443&lt;&gt;TRUE()),"",IF(ISBLANK(AD443),Constants!$B$35,MAX(0,MIN(Constants!$B$31,AD443))))</f>
        <v/>
      </c>
      <c r="BI443" s="74" t="str">
        <f aca="false">IF(OR(ISBLANK($C443),$BB443&lt;&gt;TRUE()),"",IF(ISBLANK(AE443),Constants!$B$35,MAX(0,MIN(Constants!$B$32,AE443))))</f>
        <v/>
      </c>
      <c r="BJ443" s="75" t="str">
        <f aca="false">IF(ISBLANK($C443),
  "",
IF(AH443=Constants!$B$7,
  TRUE(),
IF(AH443=Constants!$B$8,
  FALSE(),
  FALSE()
)))</f>
        <v/>
      </c>
      <c r="BK443" s="74" t="str">
        <f aca="false">IF(ISBLANK($C443),"",IF($BJ443,Constants!$B$9,IF(COUNTA($E443:$AH443)=0,Constants!$B$10,IF(NOT($AK443),Constants!$B$11,IF(AND(NOT(ISNUMBER($BM443)),COUNTA($O443,$X443,$AG443)&gt;0),Constants!$B$13,Constants!$B$12)))))</f>
        <v/>
      </c>
      <c r="BL443" s="74" t="str">
        <f aca="false">IF(ISBLANK($C443),"",IF($BK443&lt;&gt;Constants!$B$12,$BK443,Constants!$B$4))</f>
        <v/>
      </c>
      <c r="BM443" s="73" t="str">
        <f aca="false">IF(OR(ISBLANK($D$8), NOT(ISNUMBER($D$8))), Constants!$B$17,$D$8)</f>
        <v>ERROR: Set Target Time in cell D8</v>
      </c>
      <c r="BN443" s="73" t="str">
        <f aca="false">IF(OR($BK443&lt;&gt;Constants!$B$12,$AL443&lt;&gt;TRUE()),"",IF(NOT($AO443),TRUE(),IF($AQ443="","",$AQ443)))</f>
        <v/>
      </c>
      <c r="BO443" s="74" t="b">
        <f aca="false">IF(BN443="",FALSE(),IF(NOT($AO443),TRUE(),IF($AQ443,ISNUMBER(O443),ISNUMBER(N443))))</f>
        <v>0</v>
      </c>
      <c r="BP443" s="76" t="str">
        <f aca="false">IF(BO443,IF($AJ443,1,Constants!$B$22)*POWER(Constants!$B$23,MAX($AM443,0))*POWER(Constants!$B$24,MAX($AN443,0)),"")</f>
        <v/>
      </c>
      <c r="BQ443" s="74" t="str">
        <f aca="false">IF(OR($BK443&lt;&gt;Constants!$B$12,NOT($BO443)),"",IF(NOT($AO443),0,Constants!$B$19*IF($AQ443,1,MAX(0,MIN(1,(Constants!$B$20-N443)/Constants!$B$20)))))</f>
        <v/>
      </c>
      <c r="BR443" s="74" t="str">
        <f aca="false">IF(BQ443="","",BQ443*IF($AP443,1,Constants!$B$25)*BP443)</f>
        <v/>
      </c>
      <c r="BS443" s="74" t="str">
        <f aca="false">IF(OR($BK443&lt;&gt;Constants!$B$12,NOT($BO443)),"",IF(NOT($AO443),0,IF(NOT($AQ443),0,MAX(0,Constants!$B$21*(1-ABS(O443-$BM443)/$BM443)))))</f>
        <v/>
      </c>
      <c r="BT443" s="74" t="str">
        <f aca="false">IF(BS443="","",BS443*BP443)</f>
        <v/>
      </c>
      <c r="BU443" s="74" t="str">
        <f aca="false">IF(OR($BK443&lt;&gt;Constants!$B$12,NOT($BO443)),"",IF(OR(NOT($AO443),NOT($AP443)),0,MIN(Constants!$B$18,(Constants!$B$29*$AR443+Constants!$B$30*$AS443)*IF($AQ443,1,MAX(0,MIN(1,(Constants!$B$20-N443)/Constants!$B$20))))))</f>
        <v/>
      </c>
      <c r="BV443" s="74" t="str">
        <f aca="false">IF(BU443="","",BU443*BP443)</f>
        <v/>
      </c>
      <c r="BW443" s="75" t="str">
        <f aca="false">IF(OR($BK443&lt;&gt;Constants!$B$12,NOT($BO443)),"",BR443+BT443+BV443)</f>
        <v/>
      </c>
      <c r="BX443" s="73" t="str">
        <f aca="false">IF(OR($BK443&lt;&gt;Constants!$B$12,$AT443&lt;&gt;TRUE()),"",IF(NOT($AW443),TRUE(),IF($AY443="","",$AY443)))</f>
        <v/>
      </c>
      <c r="BY443" s="74" t="b">
        <f aca="false">IF(BX443="",FALSE(),IF(NOT($AW443),TRUE(),IF($AY443,ISNUMBER(X443),ISNUMBER(W443))))</f>
        <v>0</v>
      </c>
      <c r="BZ443" s="76" t="str">
        <f aca="false">IF(BY443,IF($AJ443,1,Constants!$B$22)*POWER(Constants!$B$23,MAX($AU443,0))*POWER(Constants!$B$24,MAX($AV443,0)),"")</f>
        <v/>
      </c>
      <c r="CA443" s="74" t="str">
        <f aca="false">IF(OR($BK443&lt;&gt;Constants!$B$12,NOT($BY443)),"",IF(NOT($AW443),0,Constants!$B$19*IF($AY443,1,MAX(0,MIN(1,(Constants!$B$20-W443)/Constants!$B$20)))))</f>
        <v/>
      </c>
      <c r="CB443" s="74" t="str">
        <f aca="false">IF(CA443="","",CA443*IF($AX443,1,Constants!$B$25)*BZ443)</f>
        <v/>
      </c>
      <c r="CC443" s="74" t="str">
        <f aca="false">IF(OR($BK443&lt;&gt;Constants!$B$12,NOT($BY443)),"",IF(NOT($AW443),0,IF(NOT($AY443),0,MAX(0,Constants!$B$21*(1-ABS(X443-$BM443)/$BM443)))))</f>
        <v/>
      </c>
      <c r="CD443" s="74" t="str">
        <f aca="false">IF(CC443="","",CC443*BZ443)</f>
        <v/>
      </c>
      <c r="CE443" s="74" t="str">
        <f aca="false">IF(OR($BK443&lt;&gt;Constants!$B$12,NOT($BY443)),"",IF(OR(NOT($AW443),NOT($AX443)),0,MIN(Constants!$B$18,(Constants!$B$29*$AZ443+Constants!$B$30*$BA443)*IF($AY443,1,MAX(0,MIN(1,(Constants!$B$20-W443)/Constants!$B$20))))))</f>
        <v/>
      </c>
      <c r="CF443" s="74" t="str">
        <f aca="false">IF(CE443="","",CE443*BZ443)</f>
        <v/>
      </c>
      <c r="CG443" s="75" t="str">
        <f aca="false">IF(OR($BK443&lt;&gt;Constants!$B$12,NOT($BY443)),"",CB443+CD443+CF443)</f>
        <v/>
      </c>
      <c r="CH443" s="73" t="b">
        <f aca="false">IF(OR(BN443="",BX443=""),TRUE(),BN443&lt;&gt;BX443)</f>
        <v>1</v>
      </c>
      <c r="CI443" s="74" t="str">
        <f aca="false">IF(OR($BK443&lt;&gt;Constants!$B$12,$BB443&lt;&gt;TRUE(),NOT($CH443)),"",IF(NOT($BE443),TRUE(),IF($BG443="","",$BG443)))</f>
        <v/>
      </c>
      <c r="CJ443" s="74" t="b">
        <f aca="false">IF(CI443="",FALSE(),IF(NOT($BE443),TRUE(),IF($BG443,ISNUMBER(AG443),ISNUMBER(AF443))))</f>
        <v>0</v>
      </c>
      <c r="CK443" s="76" t="str">
        <f aca="false">IF(CJ443,IF($AJ443,1,Constants!$B$22)*POWER(Constants!$B$23,MAX($BC443,0))*POWER(Constants!$B$24,MAX($BD443,0)),"")</f>
        <v/>
      </c>
      <c r="CL443" s="74" t="str">
        <f aca="false">IF(OR($BK443&lt;&gt;Constants!$B$12,NOT($CJ443)),"",IF(NOT($BE443),0,Constants!$B$19*IF($BG443,1,MAX(0,MIN(1,(Constants!$B$20-AF443)/Constants!$B$20)))))</f>
        <v/>
      </c>
      <c r="CM443" s="74" t="str">
        <f aca="false">IF(CL443="","",CL443*IF($BF443,1,Constants!$B$25)*CK443)</f>
        <v/>
      </c>
      <c r="CN443" s="74" t="str">
        <f aca="false">IF(OR($BK443&lt;&gt;Constants!$B$12,NOT($CJ443)),"",IF(NOT($BE443),0,IF(NOT($BG443),0,MAX(0,Constants!$B$21*(1-ABS(AG443-$BM443)/$BM443)))))</f>
        <v/>
      </c>
      <c r="CO443" s="74" t="str">
        <f aca="false">IF(CN443="","",CN443*CK443)</f>
        <v/>
      </c>
      <c r="CP443" s="74" t="str">
        <f aca="false">IF(OR($BK443&lt;&gt;Constants!$B$12,NOT($CJ443)),"",IF(OR(NOT($BE443),NOT($BF443)),0,MIN(Constants!$B$18,(Constants!$B$29*$BH443+Constants!$B$30*$BI443)*IF($BG443,1,MAX(0,MIN(1,(Constants!$B$20-AF443)/Constants!$B$20))))))</f>
        <v/>
      </c>
      <c r="CQ443" s="74" t="str">
        <f aca="false">IF(CP443="","",CP443*CK443)</f>
        <v/>
      </c>
      <c r="CR443" s="75" t="str">
        <f aca="false">IF(OR($BK443&lt;&gt;Constants!$B$12,NOT($CJ443)),"",CM443+CO443+CQ443)</f>
        <v/>
      </c>
      <c r="CS443" s="73" t="str">
        <f aca="false">IF(OR($BK443&lt;&gt;Constants!$B$12,ISBLANK($C443)),"",BW443)</f>
        <v/>
      </c>
      <c r="CT443" s="74" t="str">
        <f aca="false">IF(OR($BK443&lt;&gt;Constants!$B$12,ISBLANK($C443)),"",CG443)</f>
        <v/>
      </c>
      <c r="CU443" s="75" t="str">
        <f aca="false">IF(OR($BK443&lt;&gt;Constants!$B$12,ISBLANK($C443)),"",CR443)</f>
        <v/>
      </c>
      <c r="CV443" s="74" t="str">
        <f aca="false">IF(OR($BK443&lt;&gt;Constants!$B$12,ISBLANK($C443)),"",IF(COUNT(CS443:CU443)=0,0,MAX(CS443:CU443)))</f>
        <v/>
      </c>
      <c r="CW443" s="74" t="str">
        <f aca="false">IF($BK443&lt;&gt;Constants!$B$12,"",CV443)</f>
        <v/>
      </c>
      <c r="CX443" s="74" t="str">
        <f aca="false">IF(ISNUMBER(CW443), RANK(CW443,$CW$11:$CW$510), "")</f>
        <v/>
      </c>
      <c r="CY443" s="73" t="str">
        <f aca="false">IF(OR($BK443&lt;&gt;Constants!$B$12,ISBLANK($C443)),"",MAX(BT443,CD443,CO443))</f>
        <v/>
      </c>
      <c r="CZ443" s="74" t="str">
        <f aca="false">IF(ISNUMBER(CY443), RANK(CY443,CY$11:CY$510), "")</f>
        <v/>
      </c>
      <c r="DA443" s="74" t="str">
        <f aca="false">IF(OR($BK443&lt;&gt;Constants!$B$12,ISBLANK($C443)),"",MAX(AM443,AU443,IF($CH443,BC443,0)))</f>
        <v/>
      </c>
      <c r="DB443" s="74" t="str">
        <f aca="false">IF(ISNUMBER(DA443), RANK(DA443,DA$11:DA$510,1), "")</f>
        <v/>
      </c>
      <c r="DC443" s="74" t="str">
        <f aca="false">IF(OR($BK443&lt;&gt;Constants!$B$12,ISBLANK($C443)),"",MAX(BV443,CF443,CQ443))</f>
        <v/>
      </c>
      <c r="DD443" s="74" t="str">
        <f aca="false">IF(ISNUMBER(DC443),RANK(DC443,DC$11:DC$510),"")</f>
        <v/>
      </c>
      <c r="DE443" s="77" t="str">
        <f aca="false">IFERROR(IF(OR($BK443&lt;&gt;Constants!$B$12, ISBLANK($C443)),"",LARGE(CS443:CU443,2)), 0)</f>
        <v/>
      </c>
      <c r="DF443" s="75" t="str">
        <f aca="false">IF(ISNUMBER(DE443), RANK(DE443,DE$11:DE$510), "")</f>
        <v/>
      </c>
      <c r="DG443" s="74" t="str">
        <f aca="false">IF(ISBLANK($C443),"",IF(BK443=Constants!$B$12,RANK($CX443, $CX$11:$CX$510, 1)+
SUMPRODUCT(--($CX$11:$CX$510=$CX443),--($CZ443&gt;$CZ$11:$CZ$510))+
SUMPRODUCT(--($CX$11:$CX$510=$CX443),--($CZ443=$CZ$11:$CZ$510),--($DB443&gt;$DB$11:$DB$510))+
SUMPRODUCT(--($CX$11:$CX$510=$CX443),--($CZ443=$CZ$11:$CZ$510),--($DB443=$DB$11:$DB$510), --($DD443&gt;$DD$11:$DD$510))+
SUMPRODUCT(--($CX$11:$CX$510=$CX443),--($CZ443=$CZ$11:$CZ$510),--($DB443=$DB$11:$DB$510), --($DD443=$DD$11:$DD$510), --($DF443&gt;$DF$11:$DF$510))
,BK443)
)</f>
        <v/>
      </c>
      <c r="DH443" s="74" t="str">
        <f aca="false">IF(ISBLANK(C443),"",IF(BK443&lt;&gt;Constants!$B$12, BK443, CX443-DG443))</f>
        <v/>
      </c>
      <c r="DI443" s="75"/>
      <c r="DJ443" s="78"/>
      <c r="DK443" s="79" t="str">
        <f aca="false">IF(ISBLANK($C443),"",IF($BK443=Constants!$B$13,$BM443,""))</f>
        <v/>
      </c>
      <c r="DL443" s="78" t="str">
        <f aca="false">IF(ISBLANK($C443),"",IF($BK443&lt;&gt;Constants!$B$12,"",IF(COUNT($CS443:$CU443)=0,"",MATCH($CV443,$CS443:$CU443,0))))</f>
        <v/>
      </c>
      <c r="DM443" s="80" t="str">
        <f aca="false">IF(ISNUMBER($DL443),CHOOSE($DL443,$BR443,$CB443,$CM443),"")</f>
        <v/>
      </c>
      <c r="DN443" s="80" t="str">
        <f aca="false">IF(ISNUMBER($DL443),CHOOSE($DL443,$BT443,$CD443,$CO443),"")</f>
        <v/>
      </c>
      <c r="DO443" s="80" t="str">
        <f aca="false">IF(ISNUMBER($DL443),CHOOSE($DL443,$BV443,$CF443,$CQ443),"")</f>
        <v/>
      </c>
      <c r="DP443" s="81" t="str">
        <f aca="false">IF(ISBLANK(C443),"",IF(BK443&lt;&gt;Constants!$B$12, BK443 ,CW443))</f>
        <v/>
      </c>
      <c r="DQ443" s="82" t="str">
        <f aca="false">IF(ISBLANK($C443),"",IF($BK443&lt;&gt;Constants!$B$12,$BK443,$BL443))</f>
        <v/>
      </c>
      <c r="DR443" s="82" t="str">
        <f aca="false">IF(ISBLANK(C443),"",DH443)</f>
        <v/>
      </c>
      <c r="DS443" s="82" t="str">
        <f aca="false">IF(ISBLANK(C443),"",DG443)</f>
        <v/>
      </c>
      <c r="DT443" s="83" t="str">
        <f aca="false">IF(ISBLANK(C443),
  "",
IF(DS443=Constants!$B$9,COUNTA($C$11:$C510)+2,IF(DS443=Constants!$B$10,COUNTA($C$11:$C510)+1,IF(DS443=Constants!$B$11,COUNTA($C$11:$C510),DS443))))</f>
        <v/>
      </c>
      <c r="DU443" s="3"/>
      <c r="DV443" s="84" t="n">
        <f aca="false">IF(OR(ISNUMBER(DS443),DS443="DQ",DS443="P",DS443="NS"),
    1,
    0
)</f>
        <v>0</v>
      </c>
      <c r="DW443" s="84" t="n">
        <v>433</v>
      </c>
      <c r="DX443" s="84" t="str">
        <f aca="false">IF(ISBLANK($C443),"",IF(ISNUMBER(DT443),DT443+ROW($B443)/1000,""))</f>
        <v/>
      </c>
      <c r="DY443" s="84" t="str">
        <f aca="false">IF(ISNUMBER(DX443), RANK(DX443,DX$11:DX$510,1), "")</f>
        <v/>
      </c>
      <c r="DZ443" s="84" t="str">
        <f aca="false">IF(ISBLANK($C443),
    "",
    $B443
)</f>
        <v/>
      </c>
      <c r="EA443" s="84" t="str">
        <f aca="false">IF(ISBLANK($C443),
    "",
    $C443
)</f>
        <v/>
      </c>
      <c r="EB443" s="84" t="str">
        <f aca="false">IF(ISBLANK($C443),
    "",
    $D443
)</f>
        <v/>
      </c>
      <c r="EC443" s="84" t="str">
        <f aca="false">IF(ISBLANK($C443),"",$DQ443)</f>
        <v/>
      </c>
      <c r="ED443" s="86" t="str">
        <f aca="false">DP443</f>
        <v/>
      </c>
      <c r="EE443" s="84" t="str">
        <f aca="false">IF(ISBLANK($C443),
    "",
    DS443
)</f>
        <v/>
      </c>
      <c r="EF443" s="87" t="str">
        <f aca="false">IF(DW443&gt;DV$10,
    "",
    VLOOKUP(DW443,DY$11:EE941,7,FALSE())
)</f>
        <v/>
      </c>
      <c r="EG443" s="88" t="str">
        <f aca="false">IF(DW443&gt;DV$10,
    "",
    VLOOKUP(DW443,DY$11:EE941,2,FALSE())
)</f>
        <v/>
      </c>
      <c r="EH443" s="88" t="str">
        <f aca="false">IF(DW443&gt;DV$10,
    "",
    VLOOKUP(DW443,DY$11:EE941,3,FALSE())
)</f>
        <v/>
      </c>
      <c r="EI443" s="88" t="str">
        <f aca="false">IF(DW443&gt;DV$10,
    "",
    VLOOKUP(DW443,DY$11:EE941,4,FALSE())
)</f>
        <v/>
      </c>
      <c r="EJ443" s="89" t="str">
        <f aca="false">IF(DW443&gt;DV$10,
    "",
    VLOOKUP(DW443,DY$11:EE941,6,FALSE())
)</f>
        <v/>
      </c>
      <c r="EK443" s="59"/>
    </row>
    <row r="444" customFormat="false" ht="15.75" hidden="false" customHeight="false" outlineLevel="0" collapsed="false">
      <c r="A444" s="3"/>
      <c r="B444" s="155"/>
      <c r="C444" s="156"/>
      <c r="D444" s="96"/>
      <c r="E444" s="157"/>
      <c r="F444" s="148"/>
      <c r="G444" s="148"/>
      <c r="H444" s="149"/>
      <c r="I444" s="150"/>
      <c r="J444" s="151"/>
      <c r="K444" s="151"/>
      <c r="L444" s="151"/>
      <c r="M444" s="151"/>
      <c r="N444" s="152"/>
      <c r="O444" s="103"/>
      <c r="P444" s="148"/>
      <c r="Q444" s="149"/>
      <c r="R444" s="150"/>
      <c r="S444" s="151"/>
      <c r="T444" s="151"/>
      <c r="U444" s="151"/>
      <c r="V444" s="151"/>
      <c r="W444" s="152"/>
      <c r="X444" s="103"/>
      <c r="Y444" s="148"/>
      <c r="Z444" s="149"/>
      <c r="AA444" s="150"/>
      <c r="AB444" s="151"/>
      <c r="AC444" s="151"/>
      <c r="AD444" s="151"/>
      <c r="AE444" s="151"/>
      <c r="AF444" s="152"/>
      <c r="AG444" s="104"/>
      <c r="AH444" s="150"/>
      <c r="AI444" s="73"/>
      <c r="AJ444" s="73" t="str">
        <f aca="false">IF(ISBLANK($C444),
  "",
IF(E444=Constants!$B$7,
  TRUE(),
IF(E444=Constants!$B$8,
  FALSE(),
  TRUE()
)))</f>
        <v/>
      </c>
      <c r="AK444" s="74" t="str">
        <f aca="false">IF(ISBLANK($C444),"",IF(F444=Constants!$B$8,FALSE(),TRUE()))</f>
        <v/>
      </c>
      <c r="AL444" s="74" t="str">
        <f aca="false">IF(ISBLANK($C444),"",COUNTA($G444:$O444)&gt;0)</f>
        <v/>
      </c>
      <c r="AM444" s="74" t="str">
        <f aca="false">IF(OR(ISBLANK($C444),$AL444&lt;&gt;TRUE()),"",IF(ISBLANK(G444),Constants!$B$27,MAX(0,G444)))</f>
        <v/>
      </c>
      <c r="AN444" s="74" t="str">
        <f aca="false">IF(OR(ISBLANK($C444),$AL444&lt;&gt;TRUE()),"",IF(ISBLANK(H444),Constants!$B$28,MAX(0,H444)))</f>
        <v/>
      </c>
      <c r="AO444" s="74" t="str">
        <f aca="false">IF(OR(ISBLANK($C444),$AL444&lt;&gt;TRUE()),"",IF(J444=Constants!$B$7,TRUE(),IF(J444=Constants!$B$8,FALSE(),TRUE())))</f>
        <v/>
      </c>
      <c r="AP444" s="74" t="str">
        <f aca="false">IF(OR(ISBLANK($C444),$AL444&lt;&gt;TRUE()),"",IF(I444=Constants!$B$7,TRUE(),IF(I444=Constants!$B$8,FALSE(),TRUE())))</f>
        <v/>
      </c>
      <c r="AQ444" s="74" t="str">
        <f aca="false">IF(OR(ISBLANK($C444),$AL444&lt;&gt;TRUE()),"",IF(K444=Constants!$B$33,TRUE(),IF(K444=Constants!$B$34,FALSE(),IF(AND(ISNUMBER(O444),OR(ISBLANK(N444),N444=0)),TRUE(),IF(AND(ISBLANK(O444),ISNUMBER(N444),N444&lt;&gt;0),FALSE(),"")))))</f>
        <v/>
      </c>
      <c r="AR444" s="74" t="str">
        <f aca="false">IF(OR(ISBLANK($C444),$AL444&lt;&gt;TRUE()),"",IF(ISBLANK(L444),Constants!$B$35,MAX(0,MIN(Constants!$B$31,L444))))</f>
        <v/>
      </c>
      <c r="AS444" s="74" t="str">
        <f aca="false">IF(OR(ISBLANK($C444),$AL444&lt;&gt;TRUE()),"",IF(ISBLANK(M444),Constants!$B$35,MAX(0,MIN(Constants!$B$32,M444))))</f>
        <v/>
      </c>
      <c r="AT444" s="74" t="str">
        <f aca="false">IF(ISBLANK($C444),"",COUNTA($P444:$X444)&gt;0)</f>
        <v/>
      </c>
      <c r="AU444" s="74" t="str">
        <f aca="false">IF(OR(ISBLANK($C444),$AT444&lt;&gt;TRUE()),"",IF(ISBLANK(P444),Constants!$B$27,MAX(0,P444)))</f>
        <v/>
      </c>
      <c r="AV444" s="74" t="str">
        <f aca="false">IF(OR(ISBLANK($C444),$AT444&lt;&gt;TRUE()),"",IF(ISBLANK(Q444),Constants!$B$28,MAX(0,Q444)))</f>
        <v/>
      </c>
      <c r="AW444" s="74" t="str">
        <f aca="false">IF(OR(ISBLANK($C444),$AT444&lt;&gt;TRUE()),"",IF(S444=Constants!$B$7,TRUE(),IF(S444=Constants!$B$8,FALSE(),TRUE())))</f>
        <v/>
      </c>
      <c r="AX444" s="74" t="str">
        <f aca="false">IF(OR(ISBLANK($C444),$AT444&lt;&gt;TRUE()),"",IF(R444=Constants!$B$7,TRUE(),IF(R444=Constants!$B$8,FALSE(),TRUE())))</f>
        <v/>
      </c>
      <c r="AY444" s="74" t="str">
        <f aca="false">IF(OR(ISBLANK($C444),$AT444&lt;&gt;TRUE()),"",IF(T444=Constants!$B$33,TRUE(),IF(T444=Constants!$B$34,FALSE(),IF(AND(ISNUMBER(X444),OR(ISBLANK(W444),W444=0)),TRUE(),IF(AND(ISBLANK(X444),ISNUMBER(W444),W444&lt;&gt;0),FALSE(),"")))))</f>
        <v/>
      </c>
      <c r="AZ444" s="74" t="str">
        <f aca="false">IF(OR(ISBLANK($C444),$AT444&lt;&gt;TRUE()),"",IF(ISBLANK(U444),Constants!$B$35,MAX(0,MIN(Constants!$B$31,U444))))</f>
        <v/>
      </c>
      <c r="BA444" s="74" t="str">
        <f aca="false">IF(OR(ISBLANK($C444),$AT444&lt;&gt;TRUE()),"",IF(ISBLANK(V444),Constants!$B$35,MAX(0,MIN(Constants!$B$32,V444))))</f>
        <v/>
      </c>
      <c r="BB444" s="74" t="str">
        <f aca="false">IF(ISBLANK($C444),"",COUNTA($Y444:$AG444)&gt;0)</f>
        <v/>
      </c>
      <c r="BC444" s="74" t="str">
        <f aca="false">IF(OR(ISBLANK($C444),$BB444&lt;&gt;TRUE()),"",IF(ISBLANK(Y444),Constants!$B$27,MAX(0,Y444)))</f>
        <v/>
      </c>
      <c r="BD444" s="74" t="str">
        <f aca="false">IF(OR(ISBLANK($C444),$BB444&lt;&gt;TRUE()),"",IF(ISBLANK(Z444),Constants!$B$28,MAX(0,Z444)))</f>
        <v/>
      </c>
      <c r="BE444" s="74" t="str">
        <f aca="false">IF(OR(ISBLANK($C444),$BB444&lt;&gt;TRUE()),"",IF(AB444=Constants!$B$7,TRUE(),IF(AB444=Constants!$B$8,FALSE(),TRUE())))</f>
        <v/>
      </c>
      <c r="BF444" s="74" t="str">
        <f aca="false">IF(OR(ISBLANK($C444),$BB444&lt;&gt;TRUE()),"",IF(AA444=Constants!$B$7,TRUE(),IF(AA444=Constants!$B$8,FALSE(),TRUE())))</f>
        <v/>
      </c>
      <c r="BG444" s="74" t="str">
        <f aca="false">IF(OR(ISBLANK($C444),$BB444&lt;&gt;TRUE()),"",IF(AC444=Constants!$B$33,TRUE(),IF(AC444=Constants!$B$34,FALSE(),IF(AND(ISNUMBER(AG444),OR(ISBLANK(AF444),AF444=0)),TRUE(),IF(AND(ISBLANK(AG444),ISNUMBER(AF444),AF444&lt;&gt;0),FALSE(),"")))))</f>
        <v/>
      </c>
      <c r="BH444" s="74" t="str">
        <f aca="false">IF(OR(ISBLANK($C444),$BB444&lt;&gt;TRUE()),"",IF(ISBLANK(AD444),Constants!$B$35,MAX(0,MIN(Constants!$B$31,AD444))))</f>
        <v/>
      </c>
      <c r="BI444" s="74" t="str">
        <f aca="false">IF(OR(ISBLANK($C444),$BB444&lt;&gt;TRUE()),"",IF(ISBLANK(AE444),Constants!$B$35,MAX(0,MIN(Constants!$B$32,AE444))))</f>
        <v/>
      </c>
      <c r="BJ444" s="75" t="str">
        <f aca="false">IF(ISBLANK($C444),
  "",
IF(AH444=Constants!$B$7,
  TRUE(),
IF(AH444=Constants!$B$8,
  FALSE(),
  FALSE()
)))</f>
        <v/>
      </c>
      <c r="BK444" s="74" t="str">
        <f aca="false">IF(ISBLANK($C444),"",IF($BJ444,Constants!$B$9,IF(COUNTA($E444:$AH444)=0,Constants!$B$10,IF(NOT($AK444),Constants!$B$11,IF(AND(NOT(ISNUMBER($BM444)),COUNTA($O444,$X444,$AG444)&gt;0),Constants!$B$13,Constants!$B$12)))))</f>
        <v/>
      </c>
      <c r="BL444" s="74" t="str">
        <f aca="false">IF(ISBLANK($C444),"",IF($BK444&lt;&gt;Constants!$B$12,$BK444,Constants!$B$4))</f>
        <v/>
      </c>
      <c r="BM444" s="73" t="str">
        <f aca="false">IF(OR(ISBLANK($D$8), NOT(ISNUMBER($D$8))), Constants!$B$17,$D$8)</f>
        <v>ERROR: Set Target Time in cell D8</v>
      </c>
      <c r="BN444" s="73" t="str">
        <f aca="false">IF(OR($BK444&lt;&gt;Constants!$B$12,$AL444&lt;&gt;TRUE()),"",IF(NOT($AO444),TRUE(),IF($AQ444="","",$AQ444)))</f>
        <v/>
      </c>
      <c r="BO444" s="74" t="b">
        <f aca="false">IF(BN444="",FALSE(),IF(NOT($AO444),TRUE(),IF($AQ444,ISNUMBER(O444),ISNUMBER(N444))))</f>
        <v>0</v>
      </c>
      <c r="BP444" s="76" t="str">
        <f aca="false">IF(BO444,IF($AJ444,1,Constants!$B$22)*POWER(Constants!$B$23,MAX($AM444,0))*POWER(Constants!$B$24,MAX($AN444,0)),"")</f>
        <v/>
      </c>
      <c r="BQ444" s="74" t="str">
        <f aca="false">IF(OR($BK444&lt;&gt;Constants!$B$12,NOT($BO444)),"",IF(NOT($AO444),0,Constants!$B$19*IF($AQ444,1,MAX(0,MIN(1,(Constants!$B$20-N444)/Constants!$B$20)))))</f>
        <v/>
      </c>
      <c r="BR444" s="74" t="str">
        <f aca="false">IF(BQ444="","",BQ444*IF($AP444,1,Constants!$B$25)*BP444)</f>
        <v/>
      </c>
      <c r="BS444" s="74" t="str">
        <f aca="false">IF(OR($BK444&lt;&gt;Constants!$B$12,NOT($BO444)),"",IF(NOT($AO444),0,IF(NOT($AQ444),0,MAX(0,Constants!$B$21*(1-ABS(O444-$BM444)/$BM444)))))</f>
        <v/>
      </c>
      <c r="BT444" s="74" t="str">
        <f aca="false">IF(BS444="","",BS444*BP444)</f>
        <v/>
      </c>
      <c r="BU444" s="74" t="str">
        <f aca="false">IF(OR($BK444&lt;&gt;Constants!$B$12,NOT($BO444)),"",IF(OR(NOT($AO444),NOT($AP444)),0,MIN(Constants!$B$18,(Constants!$B$29*$AR444+Constants!$B$30*$AS444)*IF($AQ444,1,MAX(0,MIN(1,(Constants!$B$20-N444)/Constants!$B$20))))))</f>
        <v/>
      </c>
      <c r="BV444" s="74" t="str">
        <f aca="false">IF(BU444="","",BU444*BP444)</f>
        <v/>
      </c>
      <c r="BW444" s="75" t="str">
        <f aca="false">IF(OR($BK444&lt;&gt;Constants!$B$12,NOT($BO444)),"",BR444+BT444+BV444)</f>
        <v/>
      </c>
      <c r="BX444" s="73" t="str">
        <f aca="false">IF(OR($BK444&lt;&gt;Constants!$B$12,$AT444&lt;&gt;TRUE()),"",IF(NOT($AW444),TRUE(),IF($AY444="","",$AY444)))</f>
        <v/>
      </c>
      <c r="BY444" s="74" t="b">
        <f aca="false">IF(BX444="",FALSE(),IF(NOT($AW444),TRUE(),IF($AY444,ISNUMBER(X444),ISNUMBER(W444))))</f>
        <v>0</v>
      </c>
      <c r="BZ444" s="76" t="str">
        <f aca="false">IF(BY444,IF($AJ444,1,Constants!$B$22)*POWER(Constants!$B$23,MAX($AU444,0))*POWER(Constants!$B$24,MAX($AV444,0)),"")</f>
        <v/>
      </c>
      <c r="CA444" s="74" t="str">
        <f aca="false">IF(OR($BK444&lt;&gt;Constants!$B$12,NOT($BY444)),"",IF(NOT($AW444),0,Constants!$B$19*IF($AY444,1,MAX(0,MIN(1,(Constants!$B$20-W444)/Constants!$B$20)))))</f>
        <v/>
      </c>
      <c r="CB444" s="74" t="str">
        <f aca="false">IF(CA444="","",CA444*IF($AX444,1,Constants!$B$25)*BZ444)</f>
        <v/>
      </c>
      <c r="CC444" s="74" t="str">
        <f aca="false">IF(OR($BK444&lt;&gt;Constants!$B$12,NOT($BY444)),"",IF(NOT($AW444),0,IF(NOT($AY444),0,MAX(0,Constants!$B$21*(1-ABS(X444-$BM444)/$BM444)))))</f>
        <v/>
      </c>
      <c r="CD444" s="74" t="str">
        <f aca="false">IF(CC444="","",CC444*BZ444)</f>
        <v/>
      </c>
      <c r="CE444" s="74" t="str">
        <f aca="false">IF(OR($BK444&lt;&gt;Constants!$B$12,NOT($BY444)),"",IF(OR(NOT($AW444),NOT($AX444)),0,MIN(Constants!$B$18,(Constants!$B$29*$AZ444+Constants!$B$30*$BA444)*IF($AY444,1,MAX(0,MIN(1,(Constants!$B$20-W444)/Constants!$B$20))))))</f>
        <v/>
      </c>
      <c r="CF444" s="74" t="str">
        <f aca="false">IF(CE444="","",CE444*BZ444)</f>
        <v/>
      </c>
      <c r="CG444" s="75" t="str">
        <f aca="false">IF(OR($BK444&lt;&gt;Constants!$B$12,NOT($BY444)),"",CB444+CD444+CF444)</f>
        <v/>
      </c>
      <c r="CH444" s="73" t="b">
        <f aca="false">IF(OR(BN444="",BX444=""),TRUE(),BN444&lt;&gt;BX444)</f>
        <v>1</v>
      </c>
      <c r="CI444" s="74" t="str">
        <f aca="false">IF(OR($BK444&lt;&gt;Constants!$B$12,$BB444&lt;&gt;TRUE(),NOT($CH444)),"",IF(NOT($BE444),TRUE(),IF($BG444="","",$BG444)))</f>
        <v/>
      </c>
      <c r="CJ444" s="74" t="b">
        <f aca="false">IF(CI444="",FALSE(),IF(NOT($BE444),TRUE(),IF($BG444,ISNUMBER(AG444),ISNUMBER(AF444))))</f>
        <v>0</v>
      </c>
      <c r="CK444" s="76" t="str">
        <f aca="false">IF(CJ444,IF($AJ444,1,Constants!$B$22)*POWER(Constants!$B$23,MAX($BC444,0))*POWER(Constants!$B$24,MAX($BD444,0)),"")</f>
        <v/>
      </c>
      <c r="CL444" s="74" t="str">
        <f aca="false">IF(OR($BK444&lt;&gt;Constants!$B$12,NOT($CJ444)),"",IF(NOT($BE444),0,Constants!$B$19*IF($BG444,1,MAX(0,MIN(1,(Constants!$B$20-AF444)/Constants!$B$20)))))</f>
        <v/>
      </c>
      <c r="CM444" s="74" t="str">
        <f aca="false">IF(CL444="","",CL444*IF($BF444,1,Constants!$B$25)*CK444)</f>
        <v/>
      </c>
      <c r="CN444" s="74" t="str">
        <f aca="false">IF(OR($BK444&lt;&gt;Constants!$B$12,NOT($CJ444)),"",IF(NOT($BE444),0,IF(NOT($BG444),0,MAX(0,Constants!$B$21*(1-ABS(AG444-$BM444)/$BM444)))))</f>
        <v/>
      </c>
      <c r="CO444" s="74" t="str">
        <f aca="false">IF(CN444="","",CN444*CK444)</f>
        <v/>
      </c>
      <c r="CP444" s="74" t="str">
        <f aca="false">IF(OR($BK444&lt;&gt;Constants!$B$12,NOT($CJ444)),"",IF(OR(NOT($BE444),NOT($BF444)),0,MIN(Constants!$B$18,(Constants!$B$29*$BH444+Constants!$B$30*$BI444)*IF($BG444,1,MAX(0,MIN(1,(Constants!$B$20-AF444)/Constants!$B$20))))))</f>
        <v/>
      </c>
      <c r="CQ444" s="74" t="str">
        <f aca="false">IF(CP444="","",CP444*CK444)</f>
        <v/>
      </c>
      <c r="CR444" s="75" t="str">
        <f aca="false">IF(OR($BK444&lt;&gt;Constants!$B$12,NOT($CJ444)),"",CM444+CO444+CQ444)</f>
        <v/>
      </c>
      <c r="CS444" s="73" t="str">
        <f aca="false">IF(OR($BK444&lt;&gt;Constants!$B$12,ISBLANK($C444)),"",BW444)</f>
        <v/>
      </c>
      <c r="CT444" s="74" t="str">
        <f aca="false">IF(OR($BK444&lt;&gt;Constants!$B$12,ISBLANK($C444)),"",CG444)</f>
        <v/>
      </c>
      <c r="CU444" s="75" t="str">
        <f aca="false">IF(OR($BK444&lt;&gt;Constants!$B$12,ISBLANK($C444)),"",CR444)</f>
        <v/>
      </c>
      <c r="CV444" s="74" t="str">
        <f aca="false">IF(OR($BK444&lt;&gt;Constants!$B$12,ISBLANK($C444)),"",IF(COUNT(CS444:CU444)=0,0,MAX(CS444:CU444)))</f>
        <v/>
      </c>
      <c r="CW444" s="74" t="str">
        <f aca="false">IF($BK444&lt;&gt;Constants!$B$12,"",CV444)</f>
        <v/>
      </c>
      <c r="CX444" s="74" t="str">
        <f aca="false">IF(ISNUMBER(CW444), RANK(CW444,$CW$11:$CW$510), "")</f>
        <v/>
      </c>
      <c r="CY444" s="73" t="str">
        <f aca="false">IF(OR($BK444&lt;&gt;Constants!$B$12,ISBLANK($C444)),"",MAX(BT444,CD444,CO444))</f>
        <v/>
      </c>
      <c r="CZ444" s="74" t="str">
        <f aca="false">IF(ISNUMBER(CY444), RANK(CY444,CY$11:CY$510), "")</f>
        <v/>
      </c>
      <c r="DA444" s="74" t="str">
        <f aca="false">IF(OR($BK444&lt;&gt;Constants!$B$12,ISBLANK($C444)),"",MAX(AM444,AU444,IF($CH444,BC444,0)))</f>
        <v/>
      </c>
      <c r="DB444" s="74" t="str">
        <f aca="false">IF(ISNUMBER(DA444), RANK(DA444,DA$11:DA$510,1), "")</f>
        <v/>
      </c>
      <c r="DC444" s="74" t="str">
        <f aca="false">IF(OR($BK444&lt;&gt;Constants!$B$12,ISBLANK($C444)),"",MAX(BV444,CF444,CQ444))</f>
        <v/>
      </c>
      <c r="DD444" s="74" t="str">
        <f aca="false">IF(ISNUMBER(DC444),RANK(DC444,DC$11:DC$510),"")</f>
        <v/>
      </c>
      <c r="DE444" s="77" t="str">
        <f aca="false">IFERROR(IF(OR($BK444&lt;&gt;Constants!$B$12, ISBLANK($C444)),"",LARGE(CS444:CU444,2)), 0)</f>
        <v/>
      </c>
      <c r="DF444" s="75" t="str">
        <f aca="false">IF(ISNUMBER(DE444), RANK(DE444,DE$11:DE$510), "")</f>
        <v/>
      </c>
      <c r="DG444" s="74" t="str">
        <f aca="false">IF(ISBLANK($C444),"",IF(BK444=Constants!$B$12,RANK($CX444, $CX$11:$CX$510, 1)+
SUMPRODUCT(--($CX$11:$CX$510=$CX444),--($CZ444&gt;$CZ$11:$CZ$510))+
SUMPRODUCT(--($CX$11:$CX$510=$CX444),--($CZ444=$CZ$11:$CZ$510),--($DB444&gt;$DB$11:$DB$510))+
SUMPRODUCT(--($CX$11:$CX$510=$CX444),--($CZ444=$CZ$11:$CZ$510),--($DB444=$DB$11:$DB$510), --($DD444&gt;$DD$11:$DD$510))+
SUMPRODUCT(--($CX$11:$CX$510=$CX444),--($CZ444=$CZ$11:$CZ$510),--($DB444=$DB$11:$DB$510), --($DD444=$DD$11:$DD$510), --($DF444&gt;$DF$11:$DF$510))
,BK444)
)</f>
        <v/>
      </c>
      <c r="DH444" s="74" t="str">
        <f aca="false">IF(ISBLANK(C444),"",IF(BK444&lt;&gt;Constants!$B$12, BK444, CX444-DG444))</f>
        <v/>
      </c>
      <c r="DI444" s="75"/>
      <c r="DJ444" s="78"/>
      <c r="DK444" s="79" t="str">
        <f aca="false">IF(ISBLANK($C444),"",IF($BK444=Constants!$B$13,$BM444,""))</f>
        <v/>
      </c>
      <c r="DL444" s="78" t="str">
        <f aca="false">IF(ISBLANK($C444),"",IF($BK444&lt;&gt;Constants!$B$12,"",IF(COUNT($CS444:$CU444)=0,"",MATCH($CV444,$CS444:$CU444,0))))</f>
        <v/>
      </c>
      <c r="DM444" s="80" t="str">
        <f aca="false">IF(ISNUMBER($DL444),CHOOSE($DL444,$BR444,$CB444,$CM444),"")</f>
        <v/>
      </c>
      <c r="DN444" s="80" t="str">
        <f aca="false">IF(ISNUMBER($DL444),CHOOSE($DL444,$BT444,$CD444,$CO444),"")</f>
        <v/>
      </c>
      <c r="DO444" s="80" t="str">
        <f aca="false">IF(ISNUMBER($DL444),CHOOSE($DL444,$BV444,$CF444,$CQ444),"")</f>
        <v/>
      </c>
      <c r="DP444" s="81" t="str">
        <f aca="false">IF(ISBLANK(C444),"",IF(BK444&lt;&gt;Constants!$B$12, BK444 ,CW444))</f>
        <v/>
      </c>
      <c r="DQ444" s="82" t="str">
        <f aca="false">IF(ISBLANK($C444),"",IF($BK444&lt;&gt;Constants!$B$12,$BK444,$BL444))</f>
        <v/>
      </c>
      <c r="DR444" s="82" t="str">
        <f aca="false">IF(ISBLANK(C444),"",DH444)</f>
        <v/>
      </c>
      <c r="DS444" s="82" t="str">
        <f aca="false">IF(ISBLANK(C444),"",DG444)</f>
        <v/>
      </c>
      <c r="DT444" s="83" t="str">
        <f aca="false">IF(ISBLANK(C444),
  "",
IF(DS444=Constants!$B$9,COUNTA($C$11:$C510)+2,IF(DS444=Constants!$B$10,COUNTA($C$11:$C510)+1,IF(DS444=Constants!$B$11,COUNTA($C$11:$C510),DS444))))</f>
        <v/>
      </c>
      <c r="DU444" s="3"/>
      <c r="DV444" s="84" t="n">
        <f aca="false">IF(OR(ISNUMBER(DS444),DS444="DQ",DS444="P",DS444="NS"),
    1,
    0
)</f>
        <v>0</v>
      </c>
      <c r="DW444" s="84" t="n">
        <v>434</v>
      </c>
      <c r="DX444" s="84" t="str">
        <f aca="false">IF(ISBLANK($C444),"",IF(ISNUMBER(DT444),DT444+ROW($B444)/1000,""))</f>
        <v/>
      </c>
      <c r="DY444" s="84" t="str">
        <f aca="false">IF(ISNUMBER(DX444), RANK(DX444,DX$11:DX$510,1), "")</f>
        <v/>
      </c>
      <c r="DZ444" s="84" t="str">
        <f aca="false">IF(ISBLANK($C444),
    "",
    $B444
)</f>
        <v/>
      </c>
      <c r="EA444" s="84" t="str">
        <f aca="false">IF(ISBLANK($C444),
    "",
    $C444
)</f>
        <v/>
      </c>
      <c r="EB444" s="84" t="str">
        <f aca="false">IF(ISBLANK($C444),
    "",
    $D444
)</f>
        <v/>
      </c>
      <c r="EC444" s="84" t="str">
        <f aca="false">IF(ISBLANK($C444),"",$DQ444)</f>
        <v/>
      </c>
      <c r="ED444" s="86" t="str">
        <f aca="false">DP444</f>
        <v/>
      </c>
      <c r="EE444" s="84" t="str">
        <f aca="false">IF(ISBLANK($C444),
    "",
    DS444
)</f>
        <v/>
      </c>
      <c r="EF444" s="87" t="str">
        <f aca="false">IF(DW444&gt;DV$10,
    "",
    VLOOKUP(DW444,DY$11:EE942,7,FALSE())
)</f>
        <v/>
      </c>
      <c r="EG444" s="88" t="str">
        <f aca="false">IF(DW444&gt;DV$10,
    "",
    VLOOKUP(DW444,DY$11:EE942,2,FALSE())
)</f>
        <v/>
      </c>
      <c r="EH444" s="88" t="str">
        <f aca="false">IF(DW444&gt;DV$10,
    "",
    VLOOKUP(DW444,DY$11:EE942,3,FALSE())
)</f>
        <v/>
      </c>
      <c r="EI444" s="88" t="str">
        <f aca="false">IF(DW444&gt;DV$10,
    "",
    VLOOKUP(DW444,DY$11:EE942,4,FALSE())
)</f>
        <v/>
      </c>
      <c r="EJ444" s="89" t="str">
        <f aca="false">IF(DW444&gt;DV$10,
    "",
    VLOOKUP(DW444,DY$11:EE942,6,FALSE())
)</f>
        <v/>
      </c>
      <c r="EK444" s="59"/>
    </row>
    <row r="445" customFormat="false" ht="15.75" hidden="false" customHeight="false" outlineLevel="0" collapsed="false">
      <c r="A445" s="3"/>
      <c r="B445" s="155"/>
      <c r="C445" s="156"/>
      <c r="D445" s="96"/>
      <c r="E445" s="157"/>
      <c r="F445" s="148"/>
      <c r="G445" s="148"/>
      <c r="H445" s="149"/>
      <c r="I445" s="150"/>
      <c r="J445" s="151"/>
      <c r="K445" s="151"/>
      <c r="L445" s="151"/>
      <c r="M445" s="151"/>
      <c r="N445" s="152"/>
      <c r="O445" s="103"/>
      <c r="P445" s="148"/>
      <c r="Q445" s="149"/>
      <c r="R445" s="150"/>
      <c r="S445" s="151"/>
      <c r="T445" s="151"/>
      <c r="U445" s="151"/>
      <c r="V445" s="151"/>
      <c r="W445" s="152"/>
      <c r="X445" s="103"/>
      <c r="Y445" s="148"/>
      <c r="Z445" s="149"/>
      <c r="AA445" s="150"/>
      <c r="AB445" s="151"/>
      <c r="AC445" s="151"/>
      <c r="AD445" s="151"/>
      <c r="AE445" s="151"/>
      <c r="AF445" s="152"/>
      <c r="AG445" s="104"/>
      <c r="AH445" s="150"/>
      <c r="AI445" s="73"/>
      <c r="AJ445" s="73" t="str">
        <f aca="false">IF(ISBLANK($C445),
  "",
IF(E445=Constants!$B$7,
  TRUE(),
IF(E445=Constants!$B$8,
  FALSE(),
  TRUE()
)))</f>
        <v/>
      </c>
      <c r="AK445" s="74" t="str">
        <f aca="false">IF(ISBLANK($C445),"",IF(F445=Constants!$B$8,FALSE(),TRUE()))</f>
        <v/>
      </c>
      <c r="AL445" s="74" t="str">
        <f aca="false">IF(ISBLANK($C445),"",COUNTA($G445:$O445)&gt;0)</f>
        <v/>
      </c>
      <c r="AM445" s="74" t="str">
        <f aca="false">IF(OR(ISBLANK($C445),$AL445&lt;&gt;TRUE()),"",IF(ISBLANK(G445),Constants!$B$27,MAX(0,G445)))</f>
        <v/>
      </c>
      <c r="AN445" s="74" t="str">
        <f aca="false">IF(OR(ISBLANK($C445),$AL445&lt;&gt;TRUE()),"",IF(ISBLANK(H445),Constants!$B$28,MAX(0,H445)))</f>
        <v/>
      </c>
      <c r="AO445" s="74" t="str">
        <f aca="false">IF(OR(ISBLANK($C445),$AL445&lt;&gt;TRUE()),"",IF(J445=Constants!$B$7,TRUE(),IF(J445=Constants!$B$8,FALSE(),TRUE())))</f>
        <v/>
      </c>
      <c r="AP445" s="74" t="str">
        <f aca="false">IF(OR(ISBLANK($C445),$AL445&lt;&gt;TRUE()),"",IF(I445=Constants!$B$7,TRUE(),IF(I445=Constants!$B$8,FALSE(),TRUE())))</f>
        <v/>
      </c>
      <c r="AQ445" s="74" t="str">
        <f aca="false">IF(OR(ISBLANK($C445),$AL445&lt;&gt;TRUE()),"",IF(K445=Constants!$B$33,TRUE(),IF(K445=Constants!$B$34,FALSE(),IF(AND(ISNUMBER(O445),OR(ISBLANK(N445),N445=0)),TRUE(),IF(AND(ISBLANK(O445),ISNUMBER(N445),N445&lt;&gt;0),FALSE(),"")))))</f>
        <v/>
      </c>
      <c r="AR445" s="74" t="str">
        <f aca="false">IF(OR(ISBLANK($C445),$AL445&lt;&gt;TRUE()),"",IF(ISBLANK(L445),Constants!$B$35,MAX(0,MIN(Constants!$B$31,L445))))</f>
        <v/>
      </c>
      <c r="AS445" s="74" t="str">
        <f aca="false">IF(OR(ISBLANK($C445),$AL445&lt;&gt;TRUE()),"",IF(ISBLANK(M445),Constants!$B$35,MAX(0,MIN(Constants!$B$32,M445))))</f>
        <v/>
      </c>
      <c r="AT445" s="74" t="str">
        <f aca="false">IF(ISBLANK($C445),"",COUNTA($P445:$X445)&gt;0)</f>
        <v/>
      </c>
      <c r="AU445" s="74" t="str">
        <f aca="false">IF(OR(ISBLANK($C445),$AT445&lt;&gt;TRUE()),"",IF(ISBLANK(P445),Constants!$B$27,MAX(0,P445)))</f>
        <v/>
      </c>
      <c r="AV445" s="74" t="str">
        <f aca="false">IF(OR(ISBLANK($C445),$AT445&lt;&gt;TRUE()),"",IF(ISBLANK(Q445),Constants!$B$28,MAX(0,Q445)))</f>
        <v/>
      </c>
      <c r="AW445" s="74" t="str">
        <f aca="false">IF(OR(ISBLANK($C445),$AT445&lt;&gt;TRUE()),"",IF(S445=Constants!$B$7,TRUE(),IF(S445=Constants!$B$8,FALSE(),TRUE())))</f>
        <v/>
      </c>
      <c r="AX445" s="74" t="str">
        <f aca="false">IF(OR(ISBLANK($C445),$AT445&lt;&gt;TRUE()),"",IF(R445=Constants!$B$7,TRUE(),IF(R445=Constants!$B$8,FALSE(),TRUE())))</f>
        <v/>
      </c>
      <c r="AY445" s="74" t="str">
        <f aca="false">IF(OR(ISBLANK($C445),$AT445&lt;&gt;TRUE()),"",IF(T445=Constants!$B$33,TRUE(),IF(T445=Constants!$B$34,FALSE(),IF(AND(ISNUMBER(X445),OR(ISBLANK(W445),W445=0)),TRUE(),IF(AND(ISBLANK(X445),ISNUMBER(W445),W445&lt;&gt;0),FALSE(),"")))))</f>
        <v/>
      </c>
      <c r="AZ445" s="74" t="str">
        <f aca="false">IF(OR(ISBLANK($C445),$AT445&lt;&gt;TRUE()),"",IF(ISBLANK(U445),Constants!$B$35,MAX(0,MIN(Constants!$B$31,U445))))</f>
        <v/>
      </c>
      <c r="BA445" s="74" t="str">
        <f aca="false">IF(OR(ISBLANK($C445),$AT445&lt;&gt;TRUE()),"",IF(ISBLANK(V445),Constants!$B$35,MAX(0,MIN(Constants!$B$32,V445))))</f>
        <v/>
      </c>
      <c r="BB445" s="74" t="str">
        <f aca="false">IF(ISBLANK($C445),"",COUNTA($Y445:$AG445)&gt;0)</f>
        <v/>
      </c>
      <c r="BC445" s="74" t="str">
        <f aca="false">IF(OR(ISBLANK($C445),$BB445&lt;&gt;TRUE()),"",IF(ISBLANK(Y445),Constants!$B$27,MAX(0,Y445)))</f>
        <v/>
      </c>
      <c r="BD445" s="74" t="str">
        <f aca="false">IF(OR(ISBLANK($C445),$BB445&lt;&gt;TRUE()),"",IF(ISBLANK(Z445),Constants!$B$28,MAX(0,Z445)))</f>
        <v/>
      </c>
      <c r="BE445" s="74" t="str">
        <f aca="false">IF(OR(ISBLANK($C445),$BB445&lt;&gt;TRUE()),"",IF(AB445=Constants!$B$7,TRUE(),IF(AB445=Constants!$B$8,FALSE(),TRUE())))</f>
        <v/>
      </c>
      <c r="BF445" s="74" t="str">
        <f aca="false">IF(OR(ISBLANK($C445),$BB445&lt;&gt;TRUE()),"",IF(AA445=Constants!$B$7,TRUE(),IF(AA445=Constants!$B$8,FALSE(),TRUE())))</f>
        <v/>
      </c>
      <c r="BG445" s="74" t="str">
        <f aca="false">IF(OR(ISBLANK($C445),$BB445&lt;&gt;TRUE()),"",IF(AC445=Constants!$B$33,TRUE(),IF(AC445=Constants!$B$34,FALSE(),IF(AND(ISNUMBER(AG445),OR(ISBLANK(AF445),AF445=0)),TRUE(),IF(AND(ISBLANK(AG445),ISNUMBER(AF445),AF445&lt;&gt;0),FALSE(),"")))))</f>
        <v/>
      </c>
      <c r="BH445" s="74" t="str">
        <f aca="false">IF(OR(ISBLANK($C445),$BB445&lt;&gt;TRUE()),"",IF(ISBLANK(AD445),Constants!$B$35,MAX(0,MIN(Constants!$B$31,AD445))))</f>
        <v/>
      </c>
      <c r="BI445" s="74" t="str">
        <f aca="false">IF(OR(ISBLANK($C445),$BB445&lt;&gt;TRUE()),"",IF(ISBLANK(AE445),Constants!$B$35,MAX(0,MIN(Constants!$B$32,AE445))))</f>
        <v/>
      </c>
      <c r="BJ445" s="75" t="str">
        <f aca="false">IF(ISBLANK($C445),
  "",
IF(AH445=Constants!$B$7,
  TRUE(),
IF(AH445=Constants!$B$8,
  FALSE(),
  FALSE()
)))</f>
        <v/>
      </c>
      <c r="BK445" s="74" t="str">
        <f aca="false">IF(ISBLANK($C445),"",IF($BJ445,Constants!$B$9,IF(COUNTA($E445:$AH445)=0,Constants!$B$10,IF(NOT($AK445),Constants!$B$11,IF(AND(NOT(ISNUMBER($BM445)),COUNTA($O445,$X445,$AG445)&gt;0),Constants!$B$13,Constants!$B$12)))))</f>
        <v/>
      </c>
      <c r="BL445" s="74" t="str">
        <f aca="false">IF(ISBLANK($C445),"",IF($BK445&lt;&gt;Constants!$B$12,$BK445,Constants!$B$4))</f>
        <v/>
      </c>
      <c r="BM445" s="73" t="str">
        <f aca="false">IF(OR(ISBLANK($D$8), NOT(ISNUMBER($D$8))), Constants!$B$17,$D$8)</f>
        <v>ERROR: Set Target Time in cell D8</v>
      </c>
      <c r="BN445" s="73" t="str">
        <f aca="false">IF(OR($BK445&lt;&gt;Constants!$B$12,$AL445&lt;&gt;TRUE()),"",IF(NOT($AO445),TRUE(),IF($AQ445="","",$AQ445)))</f>
        <v/>
      </c>
      <c r="BO445" s="74" t="b">
        <f aca="false">IF(BN445="",FALSE(),IF(NOT($AO445),TRUE(),IF($AQ445,ISNUMBER(O445),ISNUMBER(N445))))</f>
        <v>0</v>
      </c>
      <c r="BP445" s="76" t="str">
        <f aca="false">IF(BO445,IF($AJ445,1,Constants!$B$22)*POWER(Constants!$B$23,MAX($AM445,0))*POWER(Constants!$B$24,MAX($AN445,0)),"")</f>
        <v/>
      </c>
      <c r="BQ445" s="74" t="str">
        <f aca="false">IF(OR($BK445&lt;&gt;Constants!$B$12,NOT($BO445)),"",IF(NOT($AO445),0,Constants!$B$19*IF($AQ445,1,MAX(0,MIN(1,(Constants!$B$20-N445)/Constants!$B$20)))))</f>
        <v/>
      </c>
      <c r="BR445" s="74" t="str">
        <f aca="false">IF(BQ445="","",BQ445*IF($AP445,1,Constants!$B$25)*BP445)</f>
        <v/>
      </c>
      <c r="BS445" s="74" t="str">
        <f aca="false">IF(OR($BK445&lt;&gt;Constants!$B$12,NOT($BO445)),"",IF(NOT($AO445),0,IF(NOT($AQ445),0,MAX(0,Constants!$B$21*(1-ABS(O445-$BM445)/$BM445)))))</f>
        <v/>
      </c>
      <c r="BT445" s="74" t="str">
        <f aca="false">IF(BS445="","",BS445*BP445)</f>
        <v/>
      </c>
      <c r="BU445" s="74" t="str">
        <f aca="false">IF(OR($BK445&lt;&gt;Constants!$B$12,NOT($BO445)),"",IF(OR(NOT($AO445),NOT($AP445)),0,MIN(Constants!$B$18,(Constants!$B$29*$AR445+Constants!$B$30*$AS445)*IF($AQ445,1,MAX(0,MIN(1,(Constants!$B$20-N445)/Constants!$B$20))))))</f>
        <v/>
      </c>
      <c r="BV445" s="74" t="str">
        <f aca="false">IF(BU445="","",BU445*BP445)</f>
        <v/>
      </c>
      <c r="BW445" s="75" t="str">
        <f aca="false">IF(OR($BK445&lt;&gt;Constants!$B$12,NOT($BO445)),"",BR445+BT445+BV445)</f>
        <v/>
      </c>
      <c r="BX445" s="73" t="str">
        <f aca="false">IF(OR($BK445&lt;&gt;Constants!$B$12,$AT445&lt;&gt;TRUE()),"",IF(NOT($AW445),TRUE(),IF($AY445="","",$AY445)))</f>
        <v/>
      </c>
      <c r="BY445" s="74" t="b">
        <f aca="false">IF(BX445="",FALSE(),IF(NOT($AW445),TRUE(),IF($AY445,ISNUMBER(X445),ISNUMBER(W445))))</f>
        <v>0</v>
      </c>
      <c r="BZ445" s="76" t="str">
        <f aca="false">IF(BY445,IF($AJ445,1,Constants!$B$22)*POWER(Constants!$B$23,MAX($AU445,0))*POWER(Constants!$B$24,MAX($AV445,0)),"")</f>
        <v/>
      </c>
      <c r="CA445" s="74" t="str">
        <f aca="false">IF(OR($BK445&lt;&gt;Constants!$B$12,NOT($BY445)),"",IF(NOT($AW445),0,Constants!$B$19*IF($AY445,1,MAX(0,MIN(1,(Constants!$B$20-W445)/Constants!$B$20)))))</f>
        <v/>
      </c>
      <c r="CB445" s="74" t="str">
        <f aca="false">IF(CA445="","",CA445*IF($AX445,1,Constants!$B$25)*BZ445)</f>
        <v/>
      </c>
      <c r="CC445" s="74" t="str">
        <f aca="false">IF(OR($BK445&lt;&gt;Constants!$B$12,NOT($BY445)),"",IF(NOT($AW445),0,IF(NOT($AY445),0,MAX(0,Constants!$B$21*(1-ABS(X445-$BM445)/$BM445)))))</f>
        <v/>
      </c>
      <c r="CD445" s="74" t="str">
        <f aca="false">IF(CC445="","",CC445*BZ445)</f>
        <v/>
      </c>
      <c r="CE445" s="74" t="str">
        <f aca="false">IF(OR($BK445&lt;&gt;Constants!$B$12,NOT($BY445)),"",IF(OR(NOT($AW445),NOT($AX445)),0,MIN(Constants!$B$18,(Constants!$B$29*$AZ445+Constants!$B$30*$BA445)*IF($AY445,1,MAX(0,MIN(1,(Constants!$B$20-W445)/Constants!$B$20))))))</f>
        <v/>
      </c>
      <c r="CF445" s="74" t="str">
        <f aca="false">IF(CE445="","",CE445*BZ445)</f>
        <v/>
      </c>
      <c r="CG445" s="75" t="str">
        <f aca="false">IF(OR($BK445&lt;&gt;Constants!$B$12,NOT($BY445)),"",CB445+CD445+CF445)</f>
        <v/>
      </c>
      <c r="CH445" s="73" t="b">
        <f aca="false">IF(OR(BN445="",BX445=""),TRUE(),BN445&lt;&gt;BX445)</f>
        <v>1</v>
      </c>
      <c r="CI445" s="74" t="str">
        <f aca="false">IF(OR($BK445&lt;&gt;Constants!$B$12,$BB445&lt;&gt;TRUE(),NOT($CH445)),"",IF(NOT($BE445),TRUE(),IF($BG445="","",$BG445)))</f>
        <v/>
      </c>
      <c r="CJ445" s="74" t="b">
        <f aca="false">IF(CI445="",FALSE(),IF(NOT($BE445),TRUE(),IF($BG445,ISNUMBER(AG445),ISNUMBER(AF445))))</f>
        <v>0</v>
      </c>
      <c r="CK445" s="76" t="str">
        <f aca="false">IF(CJ445,IF($AJ445,1,Constants!$B$22)*POWER(Constants!$B$23,MAX($BC445,0))*POWER(Constants!$B$24,MAX($BD445,0)),"")</f>
        <v/>
      </c>
      <c r="CL445" s="74" t="str">
        <f aca="false">IF(OR($BK445&lt;&gt;Constants!$B$12,NOT($CJ445)),"",IF(NOT($BE445),0,Constants!$B$19*IF($BG445,1,MAX(0,MIN(1,(Constants!$B$20-AF445)/Constants!$B$20)))))</f>
        <v/>
      </c>
      <c r="CM445" s="74" t="str">
        <f aca="false">IF(CL445="","",CL445*IF($BF445,1,Constants!$B$25)*CK445)</f>
        <v/>
      </c>
      <c r="CN445" s="74" t="str">
        <f aca="false">IF(OR($BK445&lt;&gt;Constants!$B$12,NOT($CJ445)),"",IF(NOT($BE445),0,IF(NOT($BG445),0,MAX(0,Constants!$B$21*(1-ABS(AG445-$BM445)/$BM445)))))</f>
        <v/>
      </c>
      <c r="CO445" s="74" t="str">
        <f aca="false">IF(CN445="","",CN445*CK445)</f>
        <v/>
      </c>
      <c r="CP445" s="74" t="str">
        <f aca="false">IF(OR($BK445&lt;&gt;Constants!$B$12,NOT($CJ445)),"",IF(OR(NOT($BE445),NOT($BF445)),0,MIN(Constants!$B$18,(Constants!$B$29*$BH445+Constants!$B$30*$BI445)*IF($BG445,1,MAX(0,MIN(1,(Constants!$B$20-AF445)/Constants!$B$20))))))</f>
        <v/>
      </c>
      <c r="CQ445" s="74" t="str">
        <f aca="false">IF(CP445="","",CP445*CK445)</f>
        <v/>
      </c>
      <c r="CR445" s="75" t="str">
        <f aca="false">IF(OR($BK445&lt;&gt;Constants!$B$12,NOT($CJ445)),"",CM445+CO445+CQ445)</f>
        <v/>
      </c>
      <c r="CS445" s="73" t="str">
        <f aca="false">IF(OR($BK445&lt;&gt;Constants!$B$12,ISBLANK($C445)),"",BW445)</f>
        <v/>
      </c>
      <c r="CT445" s="74" t="str">
        <f aca="false">IF(OR($BK445&lt;&gt;Constants!$B$12,ISBLANK($C445)),"",CG445)</f>
        <v/>
      </c>
      <c r="CU445" s="75" t="str">
        <f aca="false">IF(OR($BK445&lt;&gt;Constants!$B$12,ISBLANK($C445)),"",CR445)</f>
        <v/>
      </c>
      <c r="CV445" s="74" t="str">
        <f aca="false">IF(OR($BK445&lt;&gt;Constants!$B$12,ISBLANK($C445)),"",IF(COUNT(CS445:CU445)=0,0,MAX(CS445:CU445)))</f>
        <v/>
      </c>
      <c r="CW445" s="74" t="str">
        <f aca="false">IF($BK445&lt;&gt;Constants!$B$12,"",CV445)</f>
        <v/>
      </c>
      <c r="CX445" s="74" t="str">
        <f aca="false">IF(ISNUMBER(CW445), RANK(CW445,$CW$11:$CW$510), "")</f>
        <v/>
      </c>
      <c r="CY445" s="73" t="str">
        <f aca="false">IF(OR($BK445&lt;&gt;Constants!$B$12,ISBLANK($C445)),"",MAX(BT445,CD445,CO445))</f>
        <v/>
      </c>
      <c r="CZ445" s="74" t="str">
        <f aca="false">IF(ISNUMBER(CY445), RANK(CY445,CY$11:CY$510), "")</f>
        <v/>
      </c>
      <c r="DA445" s="74" t="str">
        <f aca="false">IF(OR($BK445&lt;&gt;Constants!$B$12,ISBLANK($C445)),"",MAX(AM445,AU445,IF($CH445,BC445,0)))</f>
        <v/>
      </c>
      <c r="DB445" s="74" t="str">
        <f aca="false">IF(ISNUMBER(DA445), RANK(DA445,DA$11:DA$510,1), "")</f>
        <v/>
      </c>
      <c r="DC445" s="74" t="str">
        <f aca="false">IF(OR($BK445&lt;&gt;Constants!$B$12,ISBLANK($C445)),"",MAX(BV445,CF445,CQ445))</f>
        <v/>
      </c>
      <c r="DD445" s="74" t="str">
        <f aca="false">IF(ISNUMBER(DC445),RANK(DC445,DC$11:DC$510),"")</f>
        <v/>
      </c>
      <c r="DE445" s="77" t="str">
        <f aca="false">IFERROR(IF(OR($BK445&lt;&gt;Constants!$B$12, ISBLANK($C445)),"",LARGE(CS445:CU445,2)), 0)</f>
        <v/>
      </c>
      <c r="DF445" s="75" t="str">
        <f aca="false">IF(ISNUMBER(DE445), RANK(DE445,DE$11:DE$510), "")</f>
        <v/>
      </c>
      <c r="DG445" s="74" t="str">
        <f aca="false">IF(ISBLANK($C445),"",IF(BK445=Constants!$B$12,RANK($CX445, $CX$11:$CX$510, 1)+
SUMPRODUCT(--($CX$11:$CX$510=$CX445),--($CZ445&gt;$CZ$11:$CZ$510))+
SUMPRODUCT(--($CX$11:$CX$510=$CX445),--($CZ445=$CZ$11:$CZ$510),--($DB445&gt;$DB$11:$DB$510))+
SUMPRODUCT(--($CX$11:$CX$510=$CX445),--($CZ445=$CZ$11:$CZ$510),--($DB445=$DB$11:$DB$510), --($DD445&gt;$DD$11:$DD$510))+
SUMPRODUCT(--($CX$11:$CX$510=$CX445),--($CZ445=$CZ$11:$CZ$510),--($DB445=$DB$11:$DB$510), --($DD445=$DD$11:$DD$510), --($DF445&gt;$DF$11:$DF$510))
,BK445)
)</f>
        <v/>
      </c>
      <c r="DH445" s="74" t="str">
        <f aca="false">IF(ISBLANK(C445),"",IF(BK445&lt;&gt;Constants!$B$12, BK445, CX445-DG445))</f>
        <v/>
      </c>
      <c r="DI445" s="75"/>
      <c r="DJ445" s="78"/>
      <c r="DK445" s="79" t="str">
        <f aca="false">IF(ISBLANK($C445),"",IF($BK445=Constants!$B$13,$BM445,""))</f>
        <v/>
      </c>
      <c r="DL445" s="78" t="str">
        <f aca="false">IF(ISBLANK($C445),"",IF($BK445&lt;&gt;Constants!$B$12,"",IF(COUNT($CS445:$CU445)=0,"",MATCH($CV445,$CS445:$CU445,0))))</f>
        <v/>
      </c>
      <c r="DM445" s="80" t="str">
        <f aca="false">IF(ISNUMBER($DL445),CHOOSE($DL445,$BR445,$CB445,$CM445),"")</f>
        <v/>
      </c>
      <c r="DN445" s="80" t="str">
        <f aca="false">IF(ISNUMBER($DL445),CHOOSE($DL445,$BT445,$CD445,$CO445),"")</f>
        <v/>
      </c>
      <c r="DO445" s="80" t="str">
        <f aca="false">IF(ISNUMBER($DL445),CHOOSE($DL445,$BV445,$CF445,$CQ445),"")</f>
        <v/>
      </c>
      <c r="DP445" s="81" t="str">
        <f aca="false">IF(ISBLANK(C445),"",IF(BK445&lt;&gt;Constants!$B$12, BK445 ,CW445))</f>
        <v/>
      </c>
      <c r="DQ445" s="82" t="str">
        <f aca="false">IF(ISBLANK($C445),"",IF($BK445&lt;&gt;Constants!$B$12,$BK445,$BL445))</f>
        <v/>
      </c>
      <c r="DR445" s="82" t="str">
        <f aca="false">IF(ISBLANK(C445),"",DH445)</f>
        <v/>
      </c>
      <c r="DS445" s="82" t="str">
        <f aca="false">IF(ISBLANK(C445),"",DG445)</f>
        <v/>
      </c>
      <c r="DT445" s="83" t="str">
        <f aca="false">IF(ISBLANK(C445),
  "",
IF(DS445=Constants!$B$9,COUNTA($C$11:$C510)+2,IF(DS445=Constants!$B$10,COUNTA($C$11:$C510)+1,IF(DS445=Constants!$B$11,COUNTA($C$11:$C510),DS445))))</f>
        <v/>
      </c>
      <c r="DU445" s="3"/>
      <c r="DV445" s="84" t="n">
        <f aca="false">IF(OR(ISNUMBER(DS445),DS445="DQ",DS445="P",DS445="NS"),
    1,
    0
)</f>
        <v>0</v>
      </c>
      <c r="DW445" s="84" t="n">
        <v>435</v>
      </c>
      <c r="DX445" s="84" t="str">
        <f aca="false">IF(ISBLANK($C445),"",IF(ISNUMBER(DT445),DT445+ROW($B445)/1000,""))</f>
        <v/>
      </c>
      <c r="DY445" s="84" t="str">
        <f aca="false">IF(ISNUMBER(DX445), RANK(DX445,DX$11:DX$510,1), "")</f>
        <v/>
      </c>
      <c r="DZ445" s="84" t="str">
        <f aca="false">IF(ISBLANK($C445),
    "",
    $B445
)</f>
        <v/>
      </c>
      <c r="EA445" s="84" t="str">
        <f aca="false">IF(ISBLANK($C445),
    "",
    $C445
)</f>
        <v/>
      </c>
      <c r="EB445" s="84" t="str">
        <f aca="false">IF(ISBLANK($C445),
    "",
    $D445
)</f>
        <v/>
      </c>
      <c r="EC445" s="84" t="str">
        <f aca="false">IF(ISBLANK($C445),"",$DQ445)</f>
        <v/>
      </c>
      <c r="ED445" s="86" t="str">
        <f aca="false">DP445</f>
        <v/>
      </c>
      <c r="EE445" s="84" t="str">
        <f aca="false">IF(ISBLANK($C445),
    "",
    DS445
)</f>
        <v/>
      </c>
      <c r="EF445" s="87" t="str">
        <f aca="false">IF(DW445&gt;DV$10,
    "",
    VLOOKUP(DW445,DY$11:EE943,7,FALSE())
)</f>
        <v/>
      </c>
      <c r="EG445" s="88" t="str">
        <f aca="false">IF(DW445&gt;DV$10,
    "",
    VLOOKUP(DW445,DY$11:EE943,2,FALSE())
)</f>
        <v/>
      </c>
      <c r="EH445" s="88" t="str">
        <f aca="false">IF(DW445&gt;DV$10,
    "",
    VLOOKUP(DW445,DY$11:EE943,3,FALSE())
)</f>
        <v/>
      </c>
      <c r="EI445" s="88" t="str">
        <f aca="false">IF(DW445&gt;DV$10,
    "",
    VLOOKUP(DW445,DY$11:EE943,4,FALSE())
)</f>
        <v/>
      </c>
      <c r="EJ445" s="89" t="str">
        <f aca="false">IF(DW445&gt;DV$10,
    "",
    VLOOKUP(DW445,DY$11:EE943,6,FALSE())
)</f>
        <v/>
      </c>
      <c r="EK445" s="59"/>
    </row>
    <row r="446" customFormat="false" ht="15.75" hidden="false" customHeight="false" outlineLevel="0" collapsed="false">
      <c r="A446" s="3"/>
      <c r="B446" s="153"/>
      <c r="C446" s="154"/>
      <c r="D446" s="135"/>
      <c r="E446" s="158"/>
      <c r="F446" s="137"/>
      <c r="G446" s="137"/>
      <c r="H446" s="138"/>
      <c r="I446" s="139"/>
      <c r="J446" s="140"/>
      <c r="K446" s="140"/>
      <c r="L446" s="140"/>
      <c r="M446" s="140"/>
      <c r="N446" s="141"/>
      <c r="O446" s="142"/>
      <c r="P446" s="137"/>
      <c r="Q446" s="138"/>
      <c r="R446" s="139"/>
      <c r="S446" s="140"/>
      <c r="T446" s="140"/>
      <c r="U446" s="140"/>
      <c r="V446" s="140"/>
      <c r="W446" s="141"/>
      <c r="X446" s="142"/>
      <c r="Y446" s="137"/>
      <c r="Z446" s="138"/>
      <c r="AA446" s="139"/>
      <c r="AB446" s="140"/>
      <c r="AC446" s="140"/>
      <c r="AD446" s="140"/>
      <c r="AE446" s="140"/>
      <c r="AF446" s="141"/>
      <c r="AG446" s="143"/>
      <c r="AH446" s="139"/>
      <c r="AI446" s="116"/>
      <c r="AJ446" s="116" t="str">
        <f aca="false">IF(ISBLANK($C446),
  "",
IF(E446=Constants!$B$7,
  TRUE(),
IF(E446=Constants!$B$8,
  FALSE(),
  TRUE()
)))</f>
        <v/>
      </c>
      <c r="AK446" s="117" t="str">
        <f aca="false">IF(ISBLANK($C446),"",IF(F446=Constants!$B$8,FALSE(),TRUE()))</f>
        <v/>
      </c>
      <c r="AL446" s="117" t="str">
        <f aca="false">IF(ISBLANK($C446),"",COUNTA($G446:$O446)&gt;0)</f>
        <v/>
      </c>
      <c r="AM446" s="117" t="str">
        <f aca="false">IF(OR(ISBLANK($C446),$AL446&lt;&gt;TRUE()),"",IF(ISBLANK(G446),Constants!$B$27,MAX(0,G446)))</f>
        <v/>
      </c>
      <c r="AN446" s="117" t="str">
        <f aca="false">IF(OR(ISBLANK($C446),$AL446&lt;&gt;TRUE()),"",IF(ISBLANK(H446),Constants!$B$28,MAX(0,H446)))</f>
        <v/>
      </c>
      <c r="AO446" s="117" t="str">
        <f aca="false">IF(OR(ISBLANK($C446),$AL446&lt;&gt;TRUE()),"",IF(J446=Constants!$B$7,TRUE(),IF(J446=Constants!$B$8,FALSE(),TRUE())))</f>
        <v/>
      </c>
      <c r="AP446" s="117" t="str">
        <f aca="false">IF(OR(ISBLANK($C446),$AL446&lt;&gt;TRUE()),"",IF(I446=Constants!$B$7,TRUE(),IF(I446=Constants!$B$8,FALSE(),TRUE())))</f>
        <v/>
      </c>
      <c r="AQ446" s="117" t="str">
        <f aca="false">IF(OR(ISBLANK($C446),$AL446&lt;&gt;TRUE()),"",IF(K446=Constants!$B$33,TRUE(),IF(K446=Constants!$B$34,FALSE(),IF(AND(ISNUMBER(O446),OR(ISBLANK(N446),N446=0)),TRUE(),IF(AND(ISBLANK(O446),ISNUMBER(N446),N446&lt;&gt;0),FALSE(),"")))))</f>
        <v/>
      </c>
      <c r="AR446" s="117" t="str">
        <f aca="false">IF(OR(ISBLANK($C446),$AL446&lt;&gt;TRUE()),"",IF(ISBLANK(L446),Constants!$B$35,MAX(0,MIN(Constants!$B$31,L446))))</f>
        <v/>
      </c>
      <c r="AS446" s="117" t="str">
        <f aca="false">IF(OR(ISBLANK($C446),$AL446&lt;&gt;TRUE()),"",IF(ISBLANK(M446),Constants!$B$35,MAX(0,MIN(Constants!$B$32,M446))))</f>
        <v/>
      </c>
      <c r="AT446" s="117" t="str">
        <f aca="false">IF(ISBLANK($C446),"",COUNTA($P446:$X446)&gt;0)</f>
        <v/>
      </c>
      <c r="AU446" s="117" t="str">
        <f aca="false">IF(OR(ISBLANK($C446),$AT446&lt;&gt;TRUE()),"",IF(ISBLANK(P446),Constants!$B$27,MAX(0,P446)))</f>
        <v/>
      </c>
      <c r="AV446" s="117" t="str">
        <f aca="false">IF(OR(ISBLANK($C446),$AT446&lt;&gt;TRUE()),"",IF(ISBLANK(Q446),Constants!$B$28,MAX(0,Q446)))</f>
        <v/>
      </c>
      <c r="AW446" s="117" t="str">
        <f aca="false">IF(OR(ISBLANK($C446),$AT446&lt;&gt;TRUE()),"",IF(S446=Constants!$B$7,TRUE(),IF(S446=Constants!$B$8,FALSE(),TRUE())))</f>
        <v/>
      </c>
      <c r="AX446" s="117" t="str">
        <f aca="false">IF(OR(ISBLANK($C446),$AT446&lt;&gt;TRUE()),"",IF(R446=Constants!$B$7,TRUE(),IF(R446=Constants!$B$8,FALSE(),TRUE())))</f>
        <v/>
      </c>
      <c r="AY446" s="117" t="str">
        <f aca="false">IF(OR(ISBLANK($C446),$AT446&lt;&gt;TRUE()),"",IF(T446=Constants!$B$33,TRUE(),IF(T446=Constants!$B$34,FALSE(),IF(AND(ISNUMBER(X446),OR(ISBLANK(W446),W446=0)),TRUE(),IF(AND(ISBLANK(X446),ISNUMBER(W446),W446&lt;&gt;0),FALSE(),"")))))</f>
        <v/>
      </c>
      <c r="AZ446" s="117" t="str">
        <f aca="false">IF(OR(ISBLANK($C446),$AT446&lt;&gt;TRUE()),"",IF(ISBLANK(U446),Constants!$B$35,MAX(0,MIN(Constants!$B$31,U446))))</f>
        <v/>
      </c>
      <c r="BA446" s="117" t="str">
        <f aca="false">IF(OR(ISBLANK($C446),$AT446&lt;&gt;TRUE()),"",IF(ISBLANK(V446),Constants!$B$35,MAX(0,MIN(Constants!$B$32,V446))))</f>
        <v/>
      </c>
      <c r="BB446" s="117" t="str">
        <f aca="false">IF(ISBLANK($C446),"",COUNTA($Y446:$AG446)&gt;0)</f>
        <v/>
      </c>
      <c r="BC446" s="117" t="str">
        <f aca="false">IF(OR(ISBLANK($C446),$BB446&lt;&gt;TRUE()),"",IF(ISBLANK(Y446),Constants!$B$27,MAX(0,Y446)))</f>
        <v/>
      </c>
      <c r="BD446" s="117" t="str">
        <f aca="false">IF(OR(ISBLANK($C446),$BB446&lt;&gt;TRUE()),"",IF(ISBLANK(Z446),Constants!$B$28,MAX(0,Z446)))</f>
        <v/>
      </c>
      <c r="BE446" s="117" t="str">
        <f aca="false">IF(OR(ISBLANK($C446),$BB446&lt;&gt;TRUE()),"",IF(AB446=Constants!$B$7,TRUE(),IF(AB446=Constants!$B$8,FALSE(),TRUE())))</f>
        <v/>
      </c>
      <c r="BF446" s="117" t="str">
        <f aca="false">IF(OR(ISBLANK($C446),$BB446&lt;&gt;TRUE()),"",IF(AA446=Constants!$B$7,TRUE(),IF(AA446=Constants!$B$8,FALSE(),TRUE())))</f>
        <v/>
      </c>
      <c r="BG446" s="117" t="str">
        <f aca="false">IF(OR(ISBLANK($C446),$BB446&lt;&gt;TRUE()),"",IF(AC446=Constants!$B$33,TRUE(),IF(AC446=Constants!$B$34,FALSE(),IF(AND(ISNUMBER(AG446),OR(ISBLANK(AF446),AF446=0)),TRUE(),IF(AND(ISBLANK(AG446),ISNUMBER(AF446),AF446&lt;&gt;0),FALSE(),"")))))</f>
        <v/>
      </c>
      <c r="BH446" s="117" t="str">
        <f aca="false">IF(OR(ISBLANK($C446),$BB446&lt;&gt;TRUE()),"",IF(ISBLANK(AD446),Constants!$B$35,MAX(0,MIN(Constants!$B$31,AD446))))</f>
        <v/>
      </c>
      <c r="BI446" s="117" t="str">
        <f aca="false">IF(OR(ISBLANK($C446),$BB446&lt;&gt;TRUE()),"",IF(ISBLANK(AE446),Constants!$B$35,MAX(0,MIN(Constants!$B$32,AE446))))</f>
        <v/>
      </c>
      <c r="BJ446" s="118" t="str">
        <f aca="false">IF(ISBLANK($C446),
  "",
IF(AH446=Constants!$B$7,
  TRUE(),
IF(AH446=Constants!$B$8,
  FALSE(),
  FALSE()
)))</f>
        <v/>
      </c>
      <c r="BK446" s="117" t="str">
        <f aca="false">IF(ISBLANK($C446),"",IF($BJ446,Constants!$B$9,IF(COUNTA($E446:$AH446)=0,Constants!$B$10,IF(NOT($AK446),Constants!$B$11,IF(AND(NOT(ISNUMBER($BM446)),COUNTA($O446,$X446,$AG446)&gt;0),Constants!$B$13,Constants!$B$12)))))</f>
        <v/>
      </c>
      <c r="BL446" s="117" t="str">
        <f aca="false">IF(ISBLANK($C446),"",IF($BK446&lt;&gt;Constants!$B$12,$BK446,Constants!$B$4))</f>
        <v/>
      </c>
      <c r="BM446" s="116" t="str">
        <f aca="false">IF(OR(ISBLANK($D$8), NOT(ISNUMBER($D$8))), Constants!$B$17,$D$8)</f>
        <v>ERROR: Set Target Time in cell D8</v>
      </c>
      <c r="BN446" s="119" t="str">
        <f aca="false">IF(OR($BK446&lt;&gt;Constants!$B$12,$AL446&lt;&gt;TRUE()),"",IF(NOT($AO446),TRUE(),IF($AQ446="","",$AQ446)))</f>
        <v/>
      </c>
      <c r="BO446" s="120" t="n">
        <f aca="false">IF(BN446="",FALSE(),IF(NOT($AO446),TRUE(),IF($AQ446,ISNUMBER(O446),ISNUMBER(N446))))</f>
        <v>0</v>
      </c>
      <c r="BP446" s="121" t="str">
        <f aca="false">IF(BO446,IF($AJ446,1,Constants!$B$22)*POWER(Constants!$B$23,MAX($AM446,0))*POWER(Constants!$B$24,MAX($AN446,0)),"")</f>
        <v/>
      </c>
      <c r="BQ446" s="117" t="str">
        <f aca="false">IF(OR($BK446&lt;&gt;Constants!$B$12,NOT($BO446)),"",IF(NOT($AO446),0,Constants!$B$19*IF($AQ446,1,MAX(0,MIN(1,(Constants!$B$20-N446)/Constants!$B$20)))))</f>
        <v/>
      </c>
      <c r="BR446" s="117" t="str">
        <f aca="false">IF(BQ446="","",BQ446*IF($AP446,1,Constants!$B$25)*BP446)</f>
        <v/>
      </c>
      <c r="BS446" s="117" t="str">
        <f aca="false">IF(OR($BK446&lt;&gt;Constants!$B$12,NOT($BO446)),"",IF(NOT($AO446),0,IF(NOT($AQ446),0,MAX(0,Constants!$B$21*(1-ABS(O446-$BM446)/$BM446)))))</f>
        <v/>
      </c>
      <c r="BT446" s="117" t="str">
        <f aca="false">IF(BS446="","",BS446*BP446)</f>
        <v/>
      </c>
      <c r="BU446" s="117" t="str">
        <f aca="false">IF(OR($BK446&lt;&gt;Constants!$B$12,NOT($BO446)),"",IF(OR(NOT($AO446),NOT($AP446)),0,MIN(Constants!$B$18,(Constants!$B$29*$AR446+Constants!$B$30*$AS446)*IF($AQ446,1,MAX(0,MIN(1,(Constants!$B$20-N446)/Constants!$B$20))))))</f>
        <v/>
      </c>
      <c r="BV446" s="117" t="str">
        <f aca="false">IF(BU446="","",BU446*BP446)</f>
        <v/>
      </c>
      <c r="BW446" s="122" t="str">
        <f aca="false">IF(OR($BK446&lt;&gt;Constants!$B$12,NOT($BO446)),"",BR446+BT446+BV446)</f>
        <v/>
      </c>
      <c r="BX446" s="119" t="str">
        <f aca="false">IF(OR($BK446&lt;&gt;Constants!$B$12,$AT446&lt;&gt;TRUE()),"",IF(NOT($AW446),TRUE(),IF($AY446="","",$AY446)))</f>
        <v/>
      </c>
      <c r="BY446" s="120" t="n">
        <f aca="false">IF(BX446="",FALSE(),IF(NOT($AW446),TRUE(),IF($AY446,ISNUMBER(X446),ISNUMBER(W446))))</f>
        <v>0</v>
      </c>
      <c r="BZ446" s="121" t="str">
        <f aca="false">IF(BY446,IF($AJ446,1,Constants!$B$22)*POWER(Constants!$B$23,MAX($AU446,0))*POWER(Constants!$B$24,MAX($AV446,0)),"")</f>
        <v/>
      </c>
      <c r="CA446" s="117" t="str">
        <f aca="false">IF(OR($BK446&lt;&gt;Constants!$B$12,NOT($BY446)),"",IF(NOT($AW446),0,Constants!$B$19*IF($AY446,1,MAX(0,MIN(1,(Constants!$B$20-W446)/Constants!$B$20)))))</f>
        <v/>
      </c>
      <c r="CB446" s="117" t="str">
        <f aca="false">IF(CA446="","",CA446*IF($AX446,1,Constants!$B$25)*BZ446)</f>
        <v/>
      </c>
      <c r="CC446" s="117" t="str">
        <f aca="false">IF(OR($BK446&lt;&gt;Constants!$B$12,NOT($BY446)),"",IF(NOT($AW446),0,IF(NOT($AY446),0,MAX(0,Constants!$B$21*(1-ABS(X446-$BM446)/$BM446)))))</f>
        <v/>
      </c>
      <c r="CD446" s="117" t="str">
        <f aca="false">IF(CC446="","",CC446*BZ446)</f>
        <v/>
      </c>
      <c r="CE446" s="117" t="str">
        <f aca="false">IF(OR($BK446&lt;&gt;Constants!$B$12,NOT($BY446)),"",IF(OR(NOT($AW446),NOT($AX446)),0,MIN(Constants!$B$18,(Constants!$B$29*$AZ446+Constants!$B$30*$BA446)*IF($AY446,1,MAX(0,MIN(1,(Constants!$B$20-W446)/Constants!$B$20))))))</f>
        <v/>
      </c>
      <c r="CF446" s="117" t="str">
        <f aca="false">IF(CE446="","",CE446*BZ446)</f>
        <v/>
      </c>
      <c r="CG446" s="122" t="str">
        <f aca="false">IF(OR($BK446&lt;&gt;Constants!$B$12,NOT($BY446)),"",CB446+CD446+CF446)</f>
        <v/>
      </c>
      <c r="CH446" s="119" t="n">
        <f aca="false">IF(OR(BN446="",BX446=""),TRUE(),BN446&lt;&gt;BX446)</f>
        <v>1</v>
      </c>
      <c r="CI446" s="117" t="str">
        <f aca="false">IF(OR($BK446&lt;&gt;Constants!$B$12,$BB446&lt;&gt;TRUE(),NOT($CH446)),"",IF(NOT($BE446),TRUE(),IF($BG446="","",$BG446)))</f>
        <v/>
      </c>
      <c r="CJ446" s="120" t="n">
        <f aca="false">IF(CI446="",FALSE(),IF(NOT($BE446),TRUE(),IF($BG446,ISNUMBER(AG446),ISNUMBER(AF446))))</f>
        <v>0</v>
      </c>
      <c r="CK446" s="121" t="str">
        <f aca="false">IF(CJ446,IF($AJ446,1,Constants!$B$22)*POWER(Constants!$B$23,MAX($BC446,0))*POWER(Constants!$B$24,MAX($BD446,0)),"")</f>
        <v/>
      </c>
      <c r="CL446" s="117" t="str">
        <f aca="false">IF(OR($BK446&lt;&gt;Constants!$B$12,NOT($CJ446)),"",IF(NOT($BE446),0,Constants!$B$19*IF($BG446,1,MAX(0,MIN(1,(Constants!$B$20-AF446)/Constants!$B$20)))))</f>
        <v/>
      </c>
      <c r="CM446" s="117" t="str">
        <f aca="false">IF(CL446="","",CL446*IF($BF446,1,Constants!$B$25)*CK446)</f>
        <v/>
      </c>
      <c r="CN446" s="117" t="str">
        <f aca="false">IF(OR($BK446&lt;&gt;Constants!$B$12,NOT($CJ446)),"",IF(NOT($BE446),0,IF(NOT($BG446),0,MAX(0,Constants!$B$21*(1-ABS(AG446-$BM446)/$BM446)))))</f>
        <v/>
      </c>
      <c r="CO446" s="117" t="str">
        <f aca="false">IF(CN446="","",CN446*CK446)</f>
        <v/>
      </c>
      <c r="CP446" s="117" t="str">
        <f aca="false">IF(OR($BK446&lt;&gt;Constants!$B$12,NOT($CJ446)),"",IF(OR(NOT($BE446),NOT($BF446)),0,MIN(Constants!$B$18,(Constants!$B$29*$BH446+Constants!$B$30*$BI446)*IF($BG446,1,MAX(0,MIN(1,(Constants!$B$20-AF446)/Constants!$B$20))))))</f>
        <v/>
      </c>
      <c r="CQ446" s="117" t="str">
        <f aca="false">IF(CP446="","",CP446*CK446)</f>
        <v/>
      </c>
      <c r="CR446" s="122" t="str">
        <f aca="false">IF(OR($BK446&lt;&gt;Constants!$B$12,NOT($CJ446)),"",CM446+CO446+CQ446)</f>
        <v/>
      </c>
      <c r="CS446" s="116" t="str">
        <f aca="false">IF(OR($BK446&lt;&gt;Constants!$B$12,ISBLANK($C446)),"",BW446)</f>
        <v/>
      </c>
      <c r="CT446" s="117" t="str">
        <f aca="false">IF(OR($BK446&lt;&gt;Constants!$B$12,ISBLANK($C446)),"",CG446)</f>
        <v/>
      </c>
      <c r="CU446" s="118" t="str">
        <f aca="false">IF(OR($BK446&lt;&gt;Constants!$B$12,ISBLANK($C446)),"",CR446)</f>
        <v/>
      </c>
      <c r="CV446" s="117" t="str">
        <f aca="false">IF(OR($BK446&lt;&gt;Constants!$B$12,ISBLANK($C446)),"",IF(COUNT(CS446:CU446)=0,0,MAX(CS446:CU446)))</f>
        <v/>
      </c>
      <c r="CW446" s="117" t="str">
        <f aca="false">IF($BK446&lt;&gt;Constants!$B$12,"",CV446)</f>
        <v/>
      </c>
      <c r="CX446" s="117" t="str">
        <f aca="false">IF(ISNUMBER(CW446), RANK(CW446,$CW$11:$CW$510), "")</f>
        <v/>
      </c>
      <c r="CY446" s="116" t="str">
        <f aca="false">IF(OR($BK446&lt;&gt;Constants!$B$12,ISBLANK($C446)),"",MAX(BT446,CD446,CO446))</f>
        <v/>
      </c>
      <c r="CZ446" s="117" t="str">
        <f aca="false">IF(ISNUMBER(CY446), RANK(CY446,CY$11:CY$510), "")</f>
        <v/>
      </c>
      <c r="DA446" s="117" t="str">
        <f aca="false">IF(OR($BK446&lt;&gt;Constants!$B$12,ISBLANK($C446)),"",MAX(AM446,AU446,IF($CH446,BC446,0)))</f>
        <v/>
      </c>
      <c r="DB446" s="117" t="str">
        <f aca="false">IF(ISNUMBER(DA446), RANK(DA446,DA$11:DA$510,1), "")</f>
        <v/>
      </c>
      <c r="DC446" s="117" t="str">
        <f aca="false">IF(OR($BK446&lt;&gt;Constants!$B$12,ISBLANK($C446)),"",MAX(BV446,CF446,CQ446))</f>
        <v/>
      </c>
      <c r="DD446" s="117" t="str">
        <f aca="false">IF(ISNUMBER(DC446),RANK(DC446,DC$11:DC$510),"")</f>
        <v/>
      </c>
      <c r="DE446" s="123" t="str">
        <f aca="false">IFERROR(IF(OR($BK446&lt;&gt;Constants!$B$12, ISBLANK($C446)),"",LARGE(CS446:CU446,2)), 0)</f>
        <v/>
      </c>
      <c r="DF446" s="118" t="str">
        <f aca="false">IF(ISNUMBER(DE446), RANK(DE446,DE$11:DE$510), "")</f>
        <v/>
      </c>
      <c r="DG446" s="117" t="str">
        <f aca="false">IF(ISBLANK($C446),"",IF(BK446=Constants!$B$12,RANK($CX446, $CX$11:$CX$510, 1)+
SUMPRODUCT(--($CX$11:$CX$510=$CX446),--($CZ446&gt;$CZ$11:$CZ$510))+
SUMPRODUCT(--($CX$11:$CX$510=$CX446),--($CZ446=$CZ$11:$CZ$510),--($DB446&gt;$DB$11:$DB$510))+
SUMPRODUCT(--($CX$11:$CX$510=$CX446),--($CZ446=$CZ$11:$CZ$510),--($DB446=$DB$11:$DB$510), --($DD446&gt;$DD$11:$DD$510))+
SUMPRODUCT(--($CX$11:$CX$510=$CX446),--($CZ446=$CZ$11:$CZ$510),--($DB446=$DB$11:$DB$510), --($DD446=$DD$11:$DD$510), --($DF446&gt;$DF$11:$DF$510))
,BK446)
)</f>
        <v/>
      </c>
      <c r="DH446" s="117" t="str">
        <f aca="false">IF(ISBLANK(C446),"",IF(BK446&lt;&gt;Constants!$B$12, BK446, CX446-DG446))</f>
        <v/>
      </c>
      <c r="DI446" s="118"/>
      <c r="DJ446" s="124"/>
      <c r="DK446" s="125" t="str">
        <f aca="false">IF(ISBLANK($C446),"",IF($BK446=Constants!$B$13,$BM446,""))</f>
        <v/>
      </c>
      <c r="DL446" s="124" t="str">
        <f aca="false">IF(ISBLANK($C446),"",IF($BK446&lt;&gt;Constants!$B$12,"",IF(COUNT($CS446:$CU446)=0,"",MATCH($CV446,$CS446:$CU446,0))))</f>
        <v/>
      </c>
      <c r="DM446" s="126" t="str">
        <f aca="false">IF(ISNUMBER($DL446),CHOOSE($DL446,$BR446,$CB446,$CM446),"")</f>
        <v/>
      </c>
      <c r="DN446" s="126" t="str">
        <f aca="false">IF(ISNUMBER($DL446),CHOOSE($DL446,$BT446,$CD446,$CO446),"")</f>
        <v/>
      </c>
      <c r="DO446" s="126" t="str">
        <f aca="false">IF(ISNUMBER($DL446),CHOOSE($DL446,$BV446,$CF446,$CQ446),"")</f>
        <v/>
      </c>
      <c r="DP446" s="127" t="str">
        <f aca="false">IF(ISBLANK(C446),"",IF(BK446&lt;&gt;Constants!$B$12, BK446 ,CW446))</f>
        <v/>
      </c>
      <c r="DQ446" s="128" t="str">
        <f aca="false">IF(ISBLANK($C446),"",IF($BK446&lt;&gt;Constants!$B$12,$BK446,$BL446))</f>
        <v/>
      </c>
      <c r="DR446" s="128" t="str">
        <f aca="false">IF(ISBLANK(C446),"",DH446)</f>
        <v/>
      </c>
      <c r="DS446" s="128" t="str">
        <f aca="false">IF(ISBLANK(C446),"",DG446)</f>
        <v/>
      </c>
      <c r="DT446" s="129" t="str">
        <f aca="false">IF(ISBLANK(C446),
  "",
IF(DS446=Constants!$B$9,COUNTA($C$11:$C510)+2,IF(DS446=Constants!$B$10,COUNTA($C$11:$C510)+1,IF(DS446=Constants!$B$11,COUNTA($C$11:$C510),DS446))))</f>
        <v/>
      </c>
      <c r="DU446" s="3"/>
      <c r="DV446" s="130" t="n">
        <f aca="false">IF(OR(ISNUMBER(DS446),DS446="DQ",DS446="P",DS446="NS"),
    1,
    0
)</f>
        <v>0</v>
      </c>
      <c r="DW446" s="130" t="n">
        <v>436</v>
      </c>
      <c r="DX446" s="130" t="str">
        <f aca="false">IF(ISBLANK($C446),"",IF(ISNUMBER(DT446),DT446+ROW($B446)/1000,""))</f>
        <v/>
      </c>
      <c r="DY446" s="130" t="str">
        <f aca="false">IF(ISNUMBER(DX446), RANK(DX446,DX$11:DX$510,1), "")</f>
        <v/>
      </c>
      <c r="DZ446" s="130" t="str">
        <f aca="false">IF(ISBLANK($C446),
    "",
    $B446
)</f>
        <v/>
      </c>
      <c r="EA446" s="130" t="str">
        <f aca="false">IF(ISBLANK($C446),
    "",
    $C446
)</f>
        <v/>
      </c>
      <c r="EB446" s="130" t="str">
        <f aca="false">IF(ISBLANK($C446),
    "",
    $D446
)</f>
        <v/>
      </c>
      <c r="EC446" s="130" t="str">
        <f aca="false">IF(ISBLANK($C446),"",$DQ446)</f>
        <v/>
      </c>
      <c r="ED446" s="131" t="str">
        <f aca="false">DP446</f>
        <v/>
      </c>
      <c r="EE446" s="130" t="str">
        <f aca="false">IF(ISBLANK($C446),
    "",
    DS446
)</f>
        <v/>
      </c>
      <c r="EF446" s="132" t="str">
        <f aca="false">IF(DW446&gt;DV$10,
    "",
    VLOOKUP(DW446,DY$11:EE944,7,FALSE())
)</f>
        <v/>
      </c>
      <c r="EG446" s="133" t="str">
        <f aca="false">IF(DW446&gt;DV$10,
    "",
    VLOOKUP(DW446,DY$11:EE944,2,FALSE())
)</f>
        <v/>
      </c>
      <c r="EH446" s="133" t="str">
        <f aca="false">IF(DW446&gt;DV$10,
    "",
    VLOOKUP(DW446,DY$11:EE944,3,FALSE())
)</f>
        <v/>
      </c>
      <c r="EI446" s="133" t="str">
        <f aca="false">IF(DW446&gt;DV$10,
    "",
    VLOOKUP(DW446,DY$11:EE944,4,FALSE())
)</f>
        <v/>
      </c>
      <c r="EJ446" s="134" t="str">
        <f aca="false">IF(DW446&gt;DV$10,
    "",
    VLOOKUP(DW446,DY$11:EE944,6,FALSE())
)</f>
        <v/>
      </c>
      <c r="EK446" s="59"/>
    </row>
    <row r="447" customFormat="false" ht="15.75" hidden="false" customHeight="false" outlineLevel="0" collapsed="false">
      <c r="A447" s="3"/>
      <c r="B447" s="153"/>
      <c r="C447" s="154"/>
      <c r="D447" s="135"/>
      <c r="E447" s="158"/>
      <c r="F447" s="137"/>
      <c r="G447" s="137"/>
      <c r="H447" s="138"/>
      <c r="I447" s="139"/>
      <c r="J447" s="140"/>
      <c r="K447" s="140"/>
      <c r="L447" s="140"/>
      <c r="M447" s="140"/>
      <c r="N447" s="141"/>
      <c r="O447" s="142"/>
      <c r="P447" s="137"/>
      <c r="Q447" s="138"/>
      <c r="R447" s="139"/>
      <c r="S447" s="140"/>
      <c r="T447" s="140"/>
      <c r="U447" s="140"/>
      <c r="V447" s="140"/>
      <c r="W447" s="141"/>
      <c r="X447" s="142"/>
      <c r="Y447" s="137"/>
      <c r="Z447" s="138"/>
      <c r="AA447" s="139"/>
      <c r="AB447" s="140"/>
      <c r="AC447" s="140"/>
      <c r="AD447" s="140"/>
      <c r="AE447" s="140"/>
      <c r="AF447" s="141"/>
      <c r="AG447" s="143"/>
      <c r="AH447" s="139"/>
      <c r="AI447" s="116"/>
      <c r="AJ447" s="116" t="str">
        <f aca="false">IF(ISBLANK($C447),
  "",
IF(E447=Constants!$B$7,
  TRUE(),
IF(E447=Constants!$B$8,
  FALSE(),
  TRUE()
)))</f>
        <v/>
      </c>
      <c r="AK447" s="117" t="str">
        <f aca="false">IF(ISBLANK($C447),"",IF(F447=Constants!$B$8,FALSE(),TRUE()))</f>
        <v/>
      </c>
      <c r="AL447" s="117" t="str">
        <f aca="false">IF(ISBLANK($C447),"",COUNTA($G447:$O447)&gt;0)</f>
        <v/>
      </c>
      <c r="AM447" s="117" t="str">
        <f aca="false">IF(OR(ISBLANK($C447),$AL447&lt;&gt;TRUE()),"",IF(ISBLANK(G447),Constants!$B$27,MAX(0,G447)))</f>
        <v/>
      </c>
      <c r="AN447" s="117" t="str">
        <f aca="false">IF(OR(ISBLANK($C447),$AL447&lt;&gt;TRUE()),"",IF(ISBLANK(H447),Constants!$B$28,MAX(0,H447)))</f>
        <v/>
      </c>
      <c r="AO447" s="117" t="str">
        <f aca="false">IF(OR(ISBLANK($C447),$AL447&lt;&gt;TRUE()),"",IF(J447=Constants!$B$7,TRUE(),IF(J447=Constants!$B$8,FALSE(),TRUE())))</f>
        <v/>
      </c>
      <c r="AP447" s="117" t="str">
        <f aca="false">IF(OR(ISBLANK($C447),$AL447&lt;&gt;TRUE()),"",IF(I447=Constants!$B$7,TRUE(),IF(I447=Constants!$B$8,FALSE(),TRUE())))</f>
        <v/>
      </c>
      <c r="AQ447" s="117" t="str">
        <f aca="false">IF(OR(ISBLANK($C447),$AL447&lt;&gt;TRUE()),"",IF(K447=Constants!$B$33,TRUE(),IF(K447=Constants!$B$34,FALSE(),IF(AND(ISNUMBER(O447),OR(ISBLANK(N447),N447=0)),TRUE(),IF(AND(ISBLANK(O447),ISNUMBER(N447),N447&lt;&gt;0),FALSE(),"")))))</f>
        <v/>
      </c>
      <c r="AR447" s="117" t="str">
        <f aca="false">IF(OR(ISBLANK($C447),$AL447&lt;&gt;TRUE()),"",IF(ISBLANK(L447),Constants!$B$35,MAX(0,MIN(Constants!$B$31,L447))))</f>
        <v/>
      </c>
      <c r="AS447" s="117" t="str">
        <f aca="false">IF(OR(ISBLANK($C447),$AL447&lt;&gt;TRUE()),"",IF(ISBLANK(M447),Constants!$B$35,MAX(0,MIN(Constants!$B$32,M447))))</f>
        <v/>
      </c>
      <c r="AT447" s="117" t="str">
        <f aca="false">IF(ISBLANK($C447),"",COUNTA($P447:$X447)&gt;0)</f>
        <v/>
      </c>
      <c r="AU447" s="117" t="str">
        <f aca="false">IF(OR(ISBLANK($C447),$AT447&lt;&gt;TRUE()),"",IF(ISBLANK(P447),Constants!$B$27,MAX(0,P447)))</f>
        <v/>
      </c>
      <c r="AV447" s="117" t="str">
        <f aca="false">IF(OR(ISBLANK($C447),$AT447&lt;&gt;TRUE()),"",IF(ISBLANK(Q447),Constants!$B$28,MAX(0,Q447)))</f>
        <v/>
      </c>
      <c r="AW447" s="117" t="str">
        <f aca="false">IF(OR(ISBLANK($C447),$AT447&lt;&gt;TRUE()),"",IF(S447=Constants!$B$7,TRUE(),IF(S447=Constants!$B$8,FALSE(),TRUE())))</f>
        <v/>
      </c>
      <c r="AX447" s="117" t="str">
        <f aca="false">IF(OR(ISBLANK($C447),$AT447&lt;&gt;TRUE()),"",IF(R447=Constants!$B$7,TRUE(),IF(R447=Constants!$B$8,FALSE(),TRUE())))</f>
        <v/>
      </c>
      <c r="AY447" s="117" t="str">
        <f aca="false">IF(OR(ISBLANK($C447),$AT447&lt;&gt;TRUE()),"",IF(T447=Constants!$B$33,TRUE(),IF(T447=Constants!$B$34,FALSE(),IF(AND(ISNUMBER(X447),OR(ISBLANK(W447),W447=0)),TRUE(),IF(AND(ISBLANK(X447),ISNUMBER(W447),W447&lt;&gt;0),FALSE(),"")))))</f>
        <v/>
      </c>
      <c r="AZ447" s="117" t="str">
        <f aca="false">IF(OR(ISBLANK($C447),$AT447&lt;&gt;TRUE()),"",IF(ISBLANK(U447),Constants!$B$35,MAX(0,MIN(Constants!$B$31,U447))))</f>
        <v/>
      </c>
      <c r="BA447" s="117" t="str">
        <f aca="false">IF(OR(ISBLANK($C447),$AT447&lt;&gt;TRUE()),"",IF(ISBLANK(V447),Constants!$B$35,MAX(0,MIN(Constants!$B$32,V447))))</f>
        <v/>
      </c>
      <c r="BB447" s="117" t="str">
        <f aca="false">IF(ISBLANK($C447),"",COUNTA($Y447:$AG447)&gt;0)</f>
        <v/>
      </c>
      <c r="BC447" s="117" t="str">
        <f aca="false">IF(OR(ISBLANK($C447),$BB447&lt;&gt;TRUE()),"",IF(ISBLANK(Y447),Constants!$B$27,MAX(0,Y447)))</f>
        <v/>
      </c>
      <c r="BD447" s="117" t="str">
        <f aca="false">IF(OR(ISBLANK($C447),$BB447&lt;&gt;TRUE()),"",IF(ISBLANK(Z447),Constants!$B$28,MAX(0,Z447)))</f>
        <v/>
      </c>
      <c r="BE447" s="117" t="str">
        <f aca="false">IF(OR(ISBLANK($C447),$BB447&lt;&gt;TRUE()),"",IF(AB447=Constants!$B$7,TRUE(),IF(AB447=Constants!$B$8,FALSE(),TRUE())))</f>
        <v/>
      </c>
      <c r="BF447" s="117" t="str">
        <f aca="false">IF(OR(ISBLANK($C447),$BB447&lt;&gt;TRUE()),"",IF(AA447=Constants!$B$7,TRUE(),IF(AA447=Constants!$B$8,FALSE(),TRUE())))</f>
        <v/>
      </c>
      <c r="BG447" s="117" t="str">
        <f aca="false">IF(OR(ISBLANK($C447),$BB447&lt;&gt;TRUE()),"",IF(AC447=Constants!$B$33,TRUE(),IF(AC447=Constants!$B$34,FALSE(),IF(AND(ISNUMBER(AG447),OR(ISBLANK(AF447),AF447=0)),TRUE(),IF(AND(ISBLANK(AG447),ISNUMBER(AF447),AF447&lt;&gt;0),FALSE(),"")))))</f>
        <v/>
      </c>
      <c r="BH447" s="117" t="str">
        <f aca="false">IF(OR(ISBLANK($C447),$BB447&lt;&gt;TRUE()),"",IF(ISBLANK(AD447),Constants!$B$35,MAX(0,MIN(Constants!$B$31,AD447))))</f>
        <v/>
      </c>
      <c r="BI447" s="117" t="str">
        <f aca="false">IF(OR(ISBLANK($C447),$BB447&lt;&gt;TRUE()),"",IF(ISBLANK(AE447),Constants!$B$35,MAX(0,MIN(Constants!$B$32,AE447))))</f>
        <v/>
      </c>
      <c r="BJ447" s="118" t="str">
        <f aca="false">IF(ISBLANK($C447),
  "",
IF(AH447=Constants!$B$7,
  TRUE(),
IF(AH447=Constants!$B$8,
  FALSE(),
  FALSE()
)))</f>
        <v/>
      </c>
      <c r="BK447" s="117" t="str">
        <f aca="false">IF(ISBLANK($C447),"",IF($BJ447,Constants!$B$9,IF(COUNTA($E447:$AH447)=0,Constants!$B$10,IF(NOT($AK447),Constants!$B$11,IF(AND(NOT(ISNUMBER($BM447)),COUNTA($O447,$X447,$AG447)&gt;0),Constants!$B$13,Constants!$B$12)))))</f>
        <v/>
      </c>
      <c r="BL447" s="117" t="str">
        <f aca="false">IF(ISBLANK($C447),"",IF($BK447&lt;&gt;Constants!$B$12,$BK447,Constants!$B$4))</f>
        <v/>
      </c>
      <c r="BM447" s="116" t="str">
        <f aca="false">IF(OR(ISBLANK($D$8), NOT(ISNUMBER($D$8))), Constants!$B$17,$D$8)</f>
        <v>ERROR: Set Target Time in cell D8</v>
      </c>
      <c r="BN447" s="119" t="str">
        <f aca="false">IF(OR($BK447&lt;&gt;Constants!$B$12,$AL447&lt;&gt;TRUE()),"",IF(NOT($AO447),TRUE(),IF($AQ447="","",$AQ447)))</f>
        <v/>
      </c>
      <c r="BO447" s="120" t="n">
        <f aca="false">IF(BN447="",FALSE(),IF(NOT($AO447),TRUE(),IF($AQ447,ISNUMBER(O447),ISNUMBER(N447))))</f>
        <v>0</v>
      </c>
      <c r="BP447" s="121" t="str">
        <f aca="false">IF(BO447,IF($AJ447,1,Constants!$B$22)*POWER(Constants!$B$23,MAX($AM447,0))*POWER(Constants!$B$24,MAX($AN447,0)),"")</f>
        <v/>
      </c>
      <c r="BQ447" s="117" t="str">
        <f aca="false">IF(OR($BK447&lt;&gt;Constants!$B$12,NOT($BO447)),"",IF(NOT($AO447),0,Constants!$B$19*IF($AQ447,1,MAX(0,MIN(1,(Constants!$B$20-N447)/Constants!$B$20)))))</f>
        <v/>
      </c>
      <c r="BR447" s="117" t="str">
        <f aca="false">IF(BQ447="","",BQ447*IF($AP447,1,Constants!$B$25)*BP447)</f>
        <v/>
      </c>
      <c r="BS447" s="117" t="str">
        <f aca="false">IF(OR($BK447&lt;&gt;Constants!$B$12,NOT($BO447)),"",IF(NOT($AO447),0,IF(NOT($AQ447),0,MAX(0,Constants!$B$21*(1-ABS(O447-$BM447)/$BM447)))))</f>
        <v/>
      </c>
      <c r="BT447" s="117" t="str">
        <f aca="false">IF(BS447="","",BS447*BP447)</f>
        <v/>
      </c>
      <c r="BU447" s="117" t="str">
        <f aca="false">IF(OR($BK447&lt;&gt;Constants!$B$12,NOT($BO447)),"",IF(OR(NOT($AO447),NOT($AP447)),0,MIN(Constants!$B$18,(Constants!$B$29*$AR447+Constants!$B$30*$AS447)*IF($AQ447,1,MAX(0,MIN(1,(Constants!$B$20-N447)/Constants!$B$20))))))</f>
        <v/>
      </c>
      <c r="BV447" s="117" t="str">
        <f aca="false">IF(BU447="","",BU447*BP447)</f>
        <v/>
      </c>
      <c r="BW447" s="122" t="str">
        <f aca="false">IF(OR($BK447&lt;&gt;Constants!$B$12,NOT($BO447)),"",BR447+BT447+BV447)</f>
        <v/>
      </c>
      <c r="BX447" s="119" t="str">
        <f aca="false">IF(OR($BK447&lt;&gt;Constants!$B$12,$AT447&lt;&gt;TRUE()),"",IF(NOT($AW447),TRUE(),IF($AY447="","",$AY447)))</f>
        <v/>
      </c>
      <c r="BY447" s="120" t="n">
        <f aca="false">IF(BX447="",FALSE(),IF(NOT($AW447),TRUE(),IF($AY447,ISNUMBER(X447),ISNUMBER(W447))))</f>
        <v>0</v>
      </c>
      <c r="BZ447" s="121" t="str">
        <f aca="false">IF(BY447,IF($AJ447,1,Constants!$B$22)*POWER(Constants!$B$23,MAX($AU447,0))*POWER(Constants!$B$24,MAX($AV447,0)),"")</f>
        <v/>
      </c>
      <c r="CA447" s="117" t="str">
        <f aca="false">IF(OR($BK447&lt;&gt;Constants!$B$12,NOT($BY447)),"",IF(NOT($AW447),0,Constants!$B$19*IF($AY447,1,MAX(0,MIN(1,(Constants!$B$20-W447)/Constants!$B$20)))))</f>
        <v/>
      </c>
      <c r="CB447" s="117" t="str">
        <f aca="false">IF(CA447="","",CA447*IF($AX447,1,Constants!$B$25)*BZ447)</f>
        <v/>
      </c>
      <c r="CC447" s="117" t="str">
        <f aca="false">IF(OR($BK447&lt;&gt;Constants!$B$12,NOT($BY447)),"",IF(NOT($AW447),0,IF(NOT($AY447),0,MAX(0,Constants!$B$21*(1-ABS(X447-$BM447)/$BM447)))))</f>
        <v/>
      </c>
      <c r="CD447" s="117" t="str">
        <f aca="false">IF(CC447="","",CC447*BZ447)</f>
        <v/>
      </c>
      <c r="CE447" s="117" t="str">
        <f aca="false">IF(OR($BK447&lt;&gt;Constants!$B$12,NOT($BY447)),"",IF(OR(NOT($AW447),NOT($AX447)),0,MIN(Constants!$B$18,(Constants!$B$29*$AZ447+Constants!$B$30*$BA447)*IF($AY447,1,MAX(0,MIN(1,(Constants!$B$20-W447)/Constants!$B$20))))))</f>
        <v/>
      </c>
      <c r="CF447" s="117" t="str">
        <f aca="false">IF(CE447="","",CE447*BZ447)</f>
        <v/>
      </c>
      <c r="CG447" s="122" t="str">
        <f aca="false">IF(OR($BK447&lt;&gt;Constants!$B$12,NOT($BY447)),"",CB447+CD447+CF447)</f>
        <v/>
      </c>
      <c r="CH447" s="119" t="n">
        <f aca="false">IF(OR(BN447="",BX447=""),TRUE(),BN447&lt;&gt;BX447)</f>
        <v>1</v>
      </c>
      <c r="CI447" s="117" t="str">
        <f aca="false">IF(OR($BK447&lt;&gt;Constants!$B$12,$BB447&lt;&gt;TRUE(),NOT($CH447)),"",IF(NOT($BE447),TRUE(),IF($BG447="","",$BG447)))</f>
        <v/>
      </c>
      <c r="CJ447" s="120" t="n">
        <f aca="false">IF(CI447="",FALSE(),IF(NOT($BE447),TRUE(),IF($BG447,ISNUMBER(AG447),ISNUMBER(AF447))))</f>
        <v>0</v>
      </c>
      <c r="CK447" s="121" t="str">
        <f aca="false">IF(CJ447,IF($AJ447,1,Constants!$B$22)*POWER(Constants!$B$23,MAX($BC447,0))*POWER(Constants!$B$24,MAX($BD447,0)),"")</f>
        <v/>
      </c>
      <c r="CL447" s="117" t="str">
        <f aca="false">IF(OR($BK447&lt;&gt;Constants!$B$12,NOT($CJ447)),"",IF(NOT($BE447),0,Constants!$B$19*IF($BG447,1,MAX(0,MIN(1,(Constants!$B$20-AF447)/Constants!$B$20)))))</f>
        <v/>
      </c>
      <c r="CM447" s="117" t="str">
        <f aca="false">IF(CL447="","",CL447*IF($BF447,1,Constants!$B$25)*CK447)</f>
        <v/>
      </c>
      <c r="CN447" s="117" t="str">
        <f aca="false">IF(OR($BK447&lt;&gt;Constants!$B$12,NOT($CJ447)),"",IF(NOT($BE447),0,IF(NOT($BG447),0,MAX(0,Constants!$B$21*(1-ABS(AG447-$BM447)/$BM447)))))</f>
        <v/>
      </c>
      <c r="CO447" s="117" t="str">
        <f aca="false">IF(CN447="","",CN447*CK447)</f>
        <v/>
      </c>
      <c r="CP447" s="117" t="str">
        <f aca="false">IF(OR($BK447&lt;&gt;Constants!$B$12,NOT($CJ447)),"",IF(OR(NOT($BE447),NOT($BF447)),0,MIN(Constants!$B$18,(Constants!$B$29*$BH447+Constants!$B$30*$BI447)*IF($BG447,1,MAX(0,MIN(1,(Constants!$B$20-AF447)/Constants!$B$20))))))</f>
        <v/>
      </c>
      <c r="CQ447" s="117" t="str">
        <f aca="false">IF(CP447="","",CP447*CK447)</f>
        <v/>
      </c>
      <c r="CR447" s="122" t="str">
        <f aca="false">IF(OR($BK447&lt;&gt;Constants!$B$12,NOT($CJ447)),"",CM447+CO447+CQ447)</f>
        <v/>
      </c>
      <c r="CS447" s="116" t="str">
        <f aca="false">IF(OR($BK447&lt;&gt;Constants!$B$12,ISBLANK($C447)),"",BW447)</f>
        <v/>
      </c>
      <c r="CT447" s="117" t="str">
        <f aca="false">IF(OR($BK447&lt;&gt;Constants!$B$12,ISBLANK($C447)),"",CG447)</f>
        <v/>
      </c>
      <c r="CU447" s="118" t="str">
        <f aca="false">IF(OR($BK447&lt;&gt;Constants!$B$12,ISBLANK($C447)),"",CR447)</f>
        <v/>
      </c>
      <c r="CV447" s="117" t="str">
        <f aca="false">IF(OR($BK447&lt;&gt;Constants!$B$12,ISBLANK($C447)),"",IF(COUNT(CS447:CU447)=0,0,MAX(CS447:CU447)))</f>
        <v/>
      </c>
      <c r="CW447" s="117" t="str">
        <f aca="false">IF($BK447&lt;&gt;Constants!$B$12,"",CV447)</f>
        <v/>
      </c>
      <c r="CX447" s="117" t="str">
        <f aca="false">IF(ISNUMBER(CW447), RANK(CW447,$CW$11:$CW$510), "")</f>
        <v/>
      </c>
      <c r="CY447" s="116" t="str">
        <f aca="false">IF(OR($BK447&lt;&gt;Constants!$B$12,ISBLANK($C447)),"",MAX(BT447,CD447,CO447))</f>
        <v/>
      </c>
      <c r="CZ447" s="117" t="str">
        <f aca="false">IF(ISNUMBER(CY447), RANK(CY447,CY$11:CY$510), "")</f>
        <v/>
      </c>
      <c r="DA447" s="117" t="str">
        <f aca="false">IF(OR($BK447&lt;&gt;Constants!$B$12,ISBLANK($C447)),"",MAX(AM447,AU447,IF($CH447,BC447,0)))</f>
        <v/>
      </c>
      <c r="DB447" s="117" t="str">
        <f aca="false">IF(ISNUMBER(DA447), RANK(DA447,DA$11:DA$510,1), "")</f>
        <v/>
      </c>
      <c r="DC447" s="117" t="str">
        <f aca="false">IF(OR($BK447&lt;&gt;Constants!$B$12,ISBLANK($C447)),"",MAX(BV447,CF447,CQ447))</f>
        <v/>
      </c>
      <c r="DD447" s="117" t="str">
        <f aca="false">IF(ISNUMBER(DC447),RANK(DC447,DC$11:DC$510),"")</f>
        <v/>
      </c>
      <c r="DE447" s="123" t="str">
        <f aca="false">IFERROR(IF(OR($BK447&lt;&gt;Constants!$B$12, ISBLANK($C447)),"",LARGE(CS447:CU447,2)), 0)</f>
        <v/>
      </c>
      <c r="DF447" s="118" t="str">
        <f aca="false">IF(ISNUMBER(DE447), RANK(DE447,DE$11:DE$510), "")</f>
        <v/>
      </c>
      <c r="DG447" s="117" t="str">
        <f aca="false">IF(ISBLANK($C447),"",IF(BK447=Constants!$B$12,RANK($CX447, $CX$11:$CX$510, 1)+
SUMPRODUCT(--($CX$11:$CX$510=$CX447),--($CZ447&gt;$CZ$11:$CZ$510))+
SUMPRODUCT(--($CX$11:$CX$510=$CX447),--($CZ447=$CZ$11:$CZ$510),--($DB447&gt;$DB$11:$DB$510))+
SUMPRODUCT(--($CX$11:$CX$510=$CX447),--($CZ447=$CZ$11:$CZ$510),--($DB447=$DB$11:$DB$510), --($DD447&gt;$DD$11:$DD$510))+
SUMPRODUCT(--($CX$11:$CX$510=$CX447),--($CZ447=$CZ$11:$CZ$510),--($DB447=$DB$11:$DB$510), --($DD447=$DD$11:$DD$510), --($DF447&gt;$DF$11:$DF$510))
,BK447)
)</f>
        <v/>
      </c>
      <c r="DH447" s="117" t="str">
        <f aca="false">IF(ISBLANK(C447),"",IF(BK447&lt;&gt;Constants!$B$12, BK447, CX447-DG447))</f>
        <v/>
      </c>
      <c r="DI447" s="118"/>
      <c r="DJ447" s="124"/>
      <c r="DK447" s="125" t="str">
        <f aca="false">IF(ISBLANK($C447),"",IF($BK447=Constants!$B$13,$BM447,""))</f>
        <v/>
      </c>
      <c r="DL447" s="124" t="str">
        <f aca="false">IF(ISBLANK($C447),"",IF($BK447&lt;&gt;Constants!$B$12,"",IF(COUNT($CS447:$CU447)=0,"",MATCH($CV447,$CS447:$CU447,0))))</f>
        <v/>
      </c>
      <c r="DM447" s="126" t="str">
        <f aca="false">IF(ISNUMBER($DL447),CHOOSE($DL447,$BR447,$CB447,$CM447),"")</f>
        <v/>
      </c>
      <c r="DN447" s="126" t="str">
        <f aca="false">IF(ISNUMBER($DL447),CHOOSE($DL447,$BT447,$CD447,$CO447),"")</f>
        <v/>
      </c>
      <c r="DO447" s="126" t="str">
        <f aca="false">IF(ISNUMBER($DL447),CHOOSE($DL447,$BV447,$CF447,$CQ447),"")</f>
        <v/>
      </c>
      <c r="DP447" s="127" t="str">
        <f aca="false">IF(ISBLANK(C447),"",IF(BK447&lt;&gt;Constants!$B$12, BK447 ,CW447))</f>
        <v/>
      </c>
      <c r="DQ447" s="128" t="str">
        <f aca="false">IF(ISBLANK($C447),"",IF($BK447&lt;&gt;Constants!$B$12,$BK447,$BL447))</f>
        <v/>
      </c>
      <c r="DR447" s="128" t="str">
        <f aca="false">IF(ISBLANK(C447),"",DH447)</f>
        <v/>
      </c>
      <c r="DS447" s="128" t="str">
        <f aca="false">IF(ISBLANK(C447),"",DG447)</f>
        <v/>
      </c>
      <c r="DT447" s="129" t="str">
        <f aca="false">IF(ISBLANK(C447),
  "",
IF(DS447=Constants!$B$9,COUNTA($C$11:$C510)+2,IF(DS447=Constants!$B$10,COUNTA($C$11:$C510)+1,IF(DS447=Constants!$B$11,COUNTA($C$11:$C510),DS447))))</f>
        <v/>
      </c>
      <c r="DU447" s="3"/>
      <c r="DV447" s="130" t="n">
        <f aca="false">IF(OR(ISNUMBER(DS447),DS447="DQ",DS447="P",DS447="NS"),
    1,
    0
)</f>
        <v>0</v>
      </c>
      <c r="DW447" s="130" t="n">
        <v>437</v>
      </c>
      <c r="DX447" s="130" t="str">
        <f aca="false">IF(ISBLANK($C447),"",IF(ISNUMBER(DT447),DT447+ROW($B447)/1000,""))</f>
        <v/>
      </c>
      <c r="DY447" s="130" t="str">
        <f aca="false">IF(ISNUMBER(DX447), RANK(DX447,DX$11:DX$510,1), "")</f>
        <v/>
      </c>
      <c r="DZ447" s="130" t="str">
        <f aca="false">IF(ISBLANK($C447),
    "",
    $B447
)</f>
        <v/>
      </c>
      <c r="EA447" s="130" t="str">
        <f aca="false">IF(ISBLANK($C447),
    "",
    $C447
)</f>
        <v/>
      </c>
      <c r="EB447" s="130" t="str">
        <f aca="false">IF(ISBLANK($C447),
    "",
    $D447
)</f>
        <v/>
      </c>
      <c r="EC447" s="130" t="str">
        <f aca="false">IF(ISBLANK($C447),"",$DQ447)</f>
        <v/>
      </c>
      <c r="ED447" s="131" t="str">
        <f aca="false">DP447</f>
        <v/>
      </c>
      <c r="EE447" s="130" t="str">
        <f aca="false">IF(ISBLANK($C447),
    "",
    DS447
)</f>
        <v/>
      </c>
      <c r="EF447" s="132" t="str">
        <f aca="false">IF(DW447&gt;DV$10,
    "",
    VLOOKUP(DW447,DY$11:EE945,7,FALSE())
)</f>
        <v/>
      </c>
      <c r="EG447" s="133" t="str">
        <f aca="false">IF(DW447&gt;DV$10,
    "",
    VLOOKUP(DW447,DY$11:EE945,2,FALSE())
)</f>
        <v/>
      </c>
      <c r="EH447" s="133" t="str">
        <f aca="false">IF(DW447&gt;DV$10,
    "",
    VLOOKUP(DW447,DY$11:EE945,3,FALSE())
)</f>
        <v/>
      </c>
      <c r="EI447" s="133" t="str">
        <f aca="false">IF(DW447&gt;DV$10,
    "",
    VLOOKUP(DW447,DY$11:EE945,4,FALSE())
)</f>
        <v/>
      </c>
      <c r="EJ447" s="134" t="str">
        <f aca="false">IF(DW447&gt;DV$10,
    "",
    VLOOKUP(DW447,DY$11:EE945,6,FALSE())
)</f>
        <v/>
      </c>
      <c r="EK447" s="59"/>
    </row>
    <row r="448" customFormat="false" ht="15.75" hidden="false" customHeight="false" outlineLevel="0" collapsed="false">
      <c r="A448" s="3"/>
      <c r="B448" s="153"/>
      <c r="C448" s="154"/>
      <c r="D448" s="135"/>
      <c r="E448" s="158"/>
      <c r="F448" s="137"/>
      <c r="G448" s="137"/>
      <c r="H448" s="138"/>
      <c r="I448" s="139"/>
      <c r="J448" s="140"/>
      <c r="K448" s="140"/>
      <c r="L448" s="140"/>
      <c r="M448" s="140"/>
      <c r="N448" s="141"/>
      <c r="O448" s="142"/>
      <c r="P448" s="137"/>
      <c r="Q448" s="138"/>
      <c r="R448" s="139"/>
      <c r="S448" s="140"/>
      <c r="T448" s="140"/>
      <c r="U448" s="140"/>
      <c r="V448" s="140"/>
      <c r="W448" s="141"/>
      <c r="X448" s="142"/>
      <c r="Y448" s="137"/>
      <c r="Z448" s="138"/>
      <c r="AA448" s="139"/>
      <c r="AB448" s="140"/>
      <c r="AC448" s="140"/>
      <c r="AD448" s="140"/>
      <c r="AE448" s="140"/>
      <c r="AF448" s="141"/>
      <c r="AG448" s="143"/>
      <c r="AH448" s="139"/>
      <c r="AI448" s="116"/>
      <c r="AJ448" s="116" t="str">
        <f aca="false">IF(ISBLANK($C448),
  "",
IF(E448=Constants!$B$7,
  TRUE(),
IF(E448=Constants!$B$8,
  FALSE(),
  TRUE()
)))</f>
        <v/>
      </c>
      <c r="AK448" s="117" t="str">
        <f aca="false">IF(ISBLANK($C448),"",IF(F448=Constants!$B$8,FALSE(),TRUE()))</f>
        <v/>
      </c>
      <c r="AL448" s="117" t="str">
        <f aca="false">IF(ISBLANK($C448),"",COUNTA($G448:$O448)&gt;0)</f>
        <v/>
      </c>
      <c r="AM448" s="117" t="str">
        <f aca="false">IF(OR(ISBLANK($C448),$AL448&lt;&gt;TRUE()),"",IF(ISBLANK(G448),Constants!$B$27,MAX(0,G448)))</f>
        <v/>
      </c>
      <c r="AN448" s="117" t="str">
        <f aca="false">IF(OR(ISBLANK($C448),$AL448&lt;&gt;TRUE()),"",IF(ISBLANK(H448),Constants!$B$28,MAX(0,H448)))</f>
        <v/>
      </c>
      <c r="AO448" s="117" t="str">
        <f aca="false">IF(OR(ISBLANK($C448),$AL448&lt;&gt;TRUE()),"",IF(J448=Constants!$B$7,TRUE(),IF(J448=Constants!$B$8,FALSE(),TRUE())))</f>
        <v/>
      </c>
      <c r="AP448" s="117" t="str">
        <f aca="false">IF(OR(ISBLANK($C448),$AL448&lt;&gt;TRUE()),"",IF(I448=Constants!$B$7,TRUE(),IF(I448=Constants!$B$8,FALSE(),TRUE())))</f>
        <v/>
      </c>
      <c r="AQ448" s="117" t="str">
        <f aca="false">IF(OR(ISBLANK($C448),$AL448&lt;&gt;TRUE()),"",IF(K448=Constants!$B$33,TRUE(),IF(K448=Constants!$B$34,FALSE(),IF(AND(ISNUMBER(O448),OR(ISBLANK(N448),N448=0)),TRUE(),IF(AND(ISBLANK(O448),ISNUMBER(N448),N448&lt;&gt;0),FALSE(),"")))))</f>
        <v/>
      </c>
      <c r="AR448" s="117" t="str">
        <f aca="false">IF(OR(ISBLANK($C448),$AL448&lt;&gt;TRUE()),"",IF(ISBLANK(L448),Constants!$B$35,MAX(0,MIN(Constants!$B$31,L448))))</f>
        <v/>
      </c>
      <c r="AS448" s="117" t="str">
        <f aca="false">IF(OR(ISBLANK($C448),$AL448&lt;&gt;TRUE()),"",IF(ISBLANK(M448),Constants!$B$35,MAX(0,MIN(Constants!$B$32,M448))))</f>
        <v/>
      </c>
      <c r="AT448" s="117" t="str">
        <f aca="false">IF(ISBLANK($C448),"",COUNTA($P448:$X448)&gt;0)</f>
        <v/>
      </c>
      <c r="AU448" s="117" t="str">
        <f aca="false">IF(OR(ISBLANK($C448),$AT448&lt;&gt;TRUE()),"",IF(ISBLANK(P448),Constants!$B$27,MAX(0,P448)))</f>
        <v/>
      </c>
      <c r="AV448" s="117" t="str">
        <f aca="false">IF(OR(ISBLANK($C448),$AT448&lt;&gt;TRUE()),"",IF(ISBLANK(Q448),Constants!$B$28,MAX(0,Q448)))</f>
        <v/>
      </c>
      <c r="AW448" s="117" t="str">
        <f aca="false">IF(OR(ISBLANK($C448),$AT448&lt;&gt;TRUE()),"",IF(S448=Constants!$B$7,TRUE(),IF(S448=Constants!$B$8,FALSE(),TRUE())))</f>
        <v/>
      </c>
      <c r="AX448" s="117" t="str">
        <f aca="false">IF(OR(ISBLANK($C448),$AT448&lt;&gt;TRUE()),"",IF(R448=Constants!$B$7,TRUE(),IF(R448=Constants!$B$8,FALSE(),TRUE())))</f>
        <v/>
      </c>
      <c r="AY448" s="117" t="str">
        <f aca="false">IF(OR(ISBLANK($C448),$AT448&lt;&gt;TRUE()),"",IF(T448=Constants!$B$33,TRUE(),IF(T448=Constants!$B$34,FALSE(),IF(AND(ISNUMBER(X448),OR(ISBLANK(W448),W448=0)),TRUE(),IF(AND(ISBLANK(X448),ISNUMBER(W448),W448&lt;&gt;0),FALSE(),"")))))</f>
        <v/>
      </c>
      <c r="AZ448" s="117" t="str">
        <f aca="false">IF(OR(ISBLANK($C448),$AT448&lt;&gt;TRUE()),"",IF(ISBLANK(U448),Constants!$B$35,MAX(0,MIN(Constants!$B$31,U448))))</f>
        <v/>
      </c>
      <c r="BA448" s="117" t="str">
        <f aca="false">IF(OR(ISBLANK($C448),$AT448&lt;&gt;TRUE()),"",IF(ISBLANK(V448),Constants!$B$35,MAX(0,MIN(Constants!$B$32,V448))))</f>
        <v/>
      </c>
      <c r="BB448" s="117" t="str">
        <f aca="false">IF(ISBLANK($C448),"",COUNTA($Y448:$AG448)&gt;0)</f>
        <v/>
      </c>
      <c r="BC448" s="117" t="str">
        <f aca="false">IF(OR(ISBLANK($C448),$BB448&lt;&gt;TRUE()),"",IF(ISBLANK(Y448),Constants!$B$27,MAX(0,Y448)))</f>
        <v/>
      </c>
      <c r="BD448" s="117" t="str">
        <f aca="false">IF(OR(ISBLANK($C448),$BB448&lt;&gt;TRUE()),"",IF(ISBLANK(Z448),Constants!$B$28,MAX(0,Z448)))</f>
        <v/>
      </c>
      <c r="BE448" s="117" t="str">
        <f aca="false">IF(OR(ISBLANK($C448),$BB448&lt;&gt;TRUE()),"",IF(AB448=Constants!$B$7,TRUE(),IF(AB448=Constants!$B$8,FALSE(),TRUE())))</f>
        <v/>
      </c>
      <c r="BF448" s="117" t="str">
        <f aca="false">IF(OR(ISBLANK($C448),$BB448&lt;&gt;TRUE()),"",IF(AA448=Constants!$B$7,TRUE(),IF(AA448=Constants!$B$8,FALSE(),TRUE())))</f>
        <v/>
      </c>
      <c r="BG448" s="117" t="str">
        <f aca="false">IF(OR(ISBLANK($C448),$BB448&lt;&gt;TRUE()),"",IF(AC448=Constants!$B$33,TRUE(),IF(AC448=Constants!$B$34,FALSE(),IF(AND(ISNUMBER(AG448),OR(ISBLANK(AF448),AF448=0)),TRUE(),IF(AND(ISBLANK(AG448),ISNUMBER(AF448),AF448&lt;&gt;0),FALSE(),"")))))</f>
        <v/>
      </c>
      <c r="BH448" s="117" t="str">
        <f aca="false">IF(OR(ISBLANK($C448),$BB448&lt;&gt;TRUE()),"",IF(ISBLANK(AD448),Constants!$B$35,MAX(0,MIN(Constants!$B$31,AD448))))</f>
        <v/>
      </c>
      <c r="BI448" s="117" t="str">
        <f aca="false">IF(OR(ISBLANK($C448),$BB448&lt;&gt;TRUE()),"",IF(ISBLANK(AE448),Constants!$B$35,MAX(0,MIN(Constants!$B$32,AE448))))</f>
        <v/>
      </c>
      <c r="BJ448" s="118" t="str">
        <f aca="false">IF(ISBLANK($C448),
  "",
IF(AH448=Constants!$B$7,
  TRUE(),
IF(AH448=Constants!$B$8,
  FALSE(),
  FALSE()
)))</f>
        <v/>
      </c>
      <c r="BK448" s="117" t="str">
        <f aca="false">IF(ISBLANK($C448),"",IF($BJ448,Constants!$B$9,IF(COUNTA($E448:$AH448)=0,Constants!$B$10,IF(NOT($AK448),Constants!$B$11,IF(AND(NOT(ISNUMBER($BM448)),COUNTA($O448,$X448,$AG448)&gt;0),Constants!$B$13,Constants!$B$12)))))</f>
        <v/>
      </c>
      <c r="BL448" s="117" t="str">
        <f aca="false">IF(ISBLANK($C448),"",IF($BK448&lt;&gt;Constants!$B$12,$BK448,Constants!$B$4))</f>
        <v/>
      </c>
      <c r="BM448" s="116" t="str">
        <f aca="false">IF(OR(ISBLANK($D$8), NOT(ISNUMBER($D$8))), Constants!$B$17,$D$8)</f>
        <v>ERROR: Set Target Time in cell D8</v>
      </c>
      <c r="BN448" s="119" t="str">
        <f aca="false">IF(OR($BK448&lt;&gt;Constants!$B$12,$AL448&lt;&gt;TRUE()),"",IF(NOT($AO448),TRUE(),IF($AQ448="","",$AQ448)))</f>
        <v/>
      </c>
      <c r="BO448" s="120" t="n">
        <f aca="false">IF(BN448="",FALSE(),IF(NOT($AO448),TRUE(),IF($AQ448,ISNUMBER(O448),ISNUMBER(N448))))</f>
        <v>0</v>
      </c>
      <c r="BP448" s="121" t="str">
        <f aca="false">IF(BO448,IF($AJ448,1,Constants!$B$22)*POWER(Constants!$B$23,MAX($AM448,0))*POWER(Constants!$B$24,MAX($AN448,0)),"")</f>
        <v/>
      </c>
      <c r="BQ448" s="117" t="str">
        <f aca="false">IF(OR($BK448&lt;&gt;Constants!$B$12,NOT($BO448)),"",IF(NOT($AO448),0,Constants!$B$19*IF($AQ448,1,MAX(0,MIN(1,(Constants!$B$20-N448)/Constants!$B$20)))))</f>
        <v/>
      </c>
      <c r="BR448" s="117" t="str">
        <f aca="false">IF(BQ448="","",BQ448*IF($AP448,1,Constants!$B$25)*BP448)</f>
        <v/>
      </c>
      <c r="BS448" s="117" t="str">
        <f aca="false">IF(OR($BK448&lt;&gt;Constants!$B$12,NOT($BO448)),"",IF(NOT($AO448),0,IF(NOT($AQ448),0,MAX(0,Constants!$B$21*(1-ABS(O448-$BM448)/$BM448)))))</f>
        <v/>
      </c>
      <c r="BT448" s="117" t="str">
        <f aca="false">IF(BS448="","",BS448*BP448)</f>
        <v/>
      </c>
      <c r="BU448" s="117" t="str">
        <f aca="false">IF(OR($BK448&lt;&gt;Constants!$B$12,NOT($BO448)),"",IF(OR(NOT($AO448),NOT($AP448)),0,MIN(Constants!$B$18,(Constants!$B$29*$AR448+Constants!$B$30*$AS448)*IF($AQ448,1,MAX(0,MIN(1,(Constants!$B$20-N448)/Constants!$B$20))))))</f>
        <v/>
      </c>
      <c r="BV448" s="117" t="str">
        <f aca="false">IF(BU448="","",BU448*BP448)</f>
        <v/>
      </c>
      <c r="BW448" s="122" t="str">
        <f aca="false">IF(OR($BK448&lt;&gt;Constants!$B$12,NOT($BO448)),"",BR448+BT448+BV448)</f>
        <v/>
      </c>
      <c r="BX448" s="119" t="str">
        <f aca="false">IF(OR($BK448&lt;&gt;Constants!$B$12,$AT448&lt;&gt;TRUE()),"",IF(NOT($AW448),TRUE(),IF($AY448="","",$AY448)))</f>
        <v/>
      </c>
      <c r="BY448" s="120" t="n">
        <f aca="false">IF(BX448="",FALSE(),IF(NOT($AW448),TRUE(),IF($AY448,ISNUMBER(X448),ISNUMBER(W448))))</f>
        <v>0</v>
      </c>
      <c r="BZ448" s="121" t="str">
        <f aca="false">IF(BY448,IF($AJ448,1,Constants!$B$22)*POWER(Constants!$B$23,MAX($AU448,0))*POWER(Constants!$B$24,MAX($AV448,0)),"")</f>
        <v/>
      </c>
      <c r="CA448" s="117" t="str">
        <f aca="false">IF(OR($BK448&lt;&gt;Constants!$B$12,NOT($BY448)),"",IF(NOT($AW448),0,Constants!$B$19*IF($AY448,1,MAX(0,MIN(1,(Constants!$B$20-W448)/Constants!$B$20)))))</f>
        <v/>
      </c>
      <c r="CB448" s="117" t="str">
        <f aca="false">IF(CA448="","",CA448*IF($AX448,1,Constants!$B$25)*BZ448)</f>
        <v/>
      </c>
      <c r="CC448" s="117" t="str">
        <f aca="false">IF(OR($BK448&lt;&gt;Constants!$B$12,NOT($BY448)),"",IF(NOT($AW448),0,IF(NOT($AY448),0,MAX(0,Constants!$B$21*(1-ABS(X448-$BM448)/$BM448)))))</f>
        <v/>
      </c>
      <c r="CD448" s="117" t="str">
        <f aca="false">IF(CC448="","",CC448*BZ448)</f>
        <v/>
      </c>
      <c r="CE448" s="117" t="str">
        <f aca="false">IF(OR($BK448&lt;&gt;Constants!$B$12,NOT($BY448)),"",IF(OR(NOT($AW448),NOT($AX448)),0,MIN(Constants!$B$18,(Constants!$B$29*$AZ448+Constants!$B$30*$BA448)*IF($AY448,1,MAX(0,MIN(1,(Constants!$B$20-W448)/Constants!$B$20))))))</f>
        <v/>
      </c>
      <c r="CF448" s="117" t="str">
        <f aca="false">IF(CE448="","",CE448*BZ448)</f>
        <v/>
      </c>
      <c r="CG448" s="122" t="str">
        <f aca="false">IF(OR($BK448&lt;&gt;Constants!$B$12,NOT($BY448)),"",CB448+CD448+CF448)</f>
        <v/>
      </c>
      <c r="CH448" s="119" t="n">
        <f aca="false">IF(OR(BN448="",BX448=""),TRUE(),BN448&lt;&gt;BX448)</f>
        <v>1</v>
      </c>
      <c r="CI448" s="117" t="str">
        <f aca="false">IF(OR($BK448&lt;&gt;Constants!$B$12,$BB448&lt;&gt;TRUE(),NOT($CH448)),"",IF(NOT($BE448),TRUE(),IF($BG448="","",$BG448)))</f>
        <v/>
      </c>
      <c r="CJ448" s="120" t="n">
        <f aca="false">IF(CI448="",FALSE(),IF(NOT($BE448),TRUE(),IF($BG448,ISNUMBER(AG448),ISNUMBER(AF448))))</f>
        <v>0</v>
      </c>
      <c r="CK448" s="121" t="str">
        <f aca="false">IF(CJ448,IF($AJ448,1,Constants!$B$22)*POWER(Constants!$B$23,MAX($BC448,0))*POWER(Constants!$B$24,MAX($BD448,0)),"")</f>
        <v/>
      </c>
      <c r="CL448" s="117" t="str">
        <f aca="false">IF(OR($BK448&lt;&gt;Constants!$B$12,NOT($CJ448)),"",IF(NOT($BE448),0,Constants!$B$19*IF($BG448,1,MAX(0,MIN(1,(Constants!$B$20-AF448)/Constants!$B$20)))))</f>
        <v/>
      </c>
      <c r="CM448" s="117" t="str">
        <f aca="false">IF(CL448="","",CL448*IF($BF448,1,Constants!$B$25)*CK448)</f>
        <v/>
      </c>
      <c r="CN448" s="117" t="str">
        <f aca="false">IF(OR($BK448&lt;&gt;Constants!$B$12,NOT($CJ448)),"",IF(NOT($BE448),0,IF(NOT($BG448),0,MAX(0,Constants!$B$21*(1-ABS(AG448-$BM448)/$BM448)))))</f>
        <v/>
      </c>
      <c r="CO448" s="117" t="str">
        <f aca="false">IF(CN448="","",CN448*CK448)</f>
        <v/>
      </c>
      <c r="CP448" s="117" t="str">
        <f aca="false">IF(OR($BK448&lt;&gt;Constants!$B$12,NOT($CJ448)),"",IF(OR(NOT($BE448),NOT($BF448)),0,MIN(Constants!$B$18,(Constants!$B$29*$BH448+Constants!$B$30*$BI448)*IF($BG448,1,MAX(0,MIN(1,(Constants!$B$20-AF448)/Constants!$B$20))))))</f>
        <v/>
      </c>
      <c r="CQ448" s="117" t="str">
        <f aca="false">IF(CP448="","",CP448*CK448)</f>
        <v/>
      </c>
      <c r="CR448" s="122" t="str">
        <f aca="false">IF(OR($BK448&lt;&gt;Constants!$B$12,NOT($CJ448)),"",CM448+CO448+CQ448)</f>
        <v/>
      </c>
      <c r="CS448" s="116" t="str">
        <f aca="false">IF(OR($BK448&lt;&gt;Constants!$B$12,ISBLANK($C448)),"",BW448)</f>
        <v/>
      </c>
      <c r="CT448" s="117" t="str">
        <f aca="false">IF(OR($BK448&lt;&gt;Constants!$B$12,ISBLANK($C448)),"",CG448)</f>
        <v/>
      </c>
      <c r="CU448" s="118" t="str">
        <f aca="false">IF(OR($BK448&lt;&gt;Constants!$B$12,ISBLANK($C448)),"",CR448)</f>
        <v/>
      </c>
      <c r="CV448" s="117" t="str">
        <f aca="false">IF(OR($BK448&lt;&gt;Constants!$B$12,ISBLANK($C448)),"",IF(COUNT(CS448:CU448)=0,0,MAX(CS448:CU448)))</f>
        <v/>
      </c>
      <c r="CW448" s="117" t="str">
        <f aca="false">IF($BK448&lt;&gt;Constants!$B$12,"",CV448)</f>
        <v/>
      </c>
      <c r="CX448" s="117" t="str">
        <f aca="false">IF(ISNUMBER(CW448), RANK(CW448,$CW$11:$CW$510), "")</f>
        <v/>
      </c>
      <c r="CY448" s="116" t="str">
        <f aca="false">IF(OR($BK448&lt;&gt;Constants!$B$12,ISBLANK($C448)),"",MAX(BT448,CD448,CO448))</f>
        <v/>
      </c>
      <c r="CZ448" s="117" t="str">
        <f aca="false">IF(ISNUMBER(CY448), RANK(CY448,CY$11:CY$510), "")</f>
        <v/>
      </c>
      <c r="DA448" s="117" t="str">
        <f aca="false">IF(OR($BK448&lt;&gt;Constants!$B$12,ISBLANK($C448)),"",MAX(AM448,AU448,IF($CH448,BC448,0)))</f>
        <v/>
      </c>
      <c r="DB448" s="117" t="str">
        <f aca="false">IF(ISNUMBER(DA448), RANK(DA448,DA$11:DA$510,1), "")</f>
        <v/>
      </c>
      <c r="DC448" s="117" t="str">
        <f aca="false">IF(OR($BK448&lt;&gt;Constants!$B$12,ISBLANK($C448)),"",MAX(BV448,CF448,CQ448))</f>
        <v/>
      </c>
      <c r="DD448" s="117" t="str">
        <f aca="false">IF(ISNUMBER(DC448),RANK(DC448,DC$11:DC$510),"")</f>
        <v/>
      </c>
      <c r="DE448" s="123" t="str">
        <f aca="false">IFERROR(IF(OR($BK448&lt;&gt;Constants!$B$12, ISBLANK($C448)),"",LARGE(CS448:CU448,2)), 0)</f>
        <v/>
      </c>
      <c r="DF448" s="118" t="str">
        <f aca="false">IF(ISNUMBER(DE448), RANK(DE448,DE$11:DE$510), "")</f>
        <v/>
      </c>
      <c r="DG448" s="117" t="str">
        <f aca="false">IF(ISBLANK($C448),"",IF(BK448=Constants!$B$12,RANK($CX448, $CX$11:$CX$510, 1)+
SUMPRODUCT(--($CX$11:$CX$510=$CX448),--($CZ448&gt;$CZ$11:$CZ$510))+
SUMPRODUCT(--($CX$11:$CX$510=$CX448),--($CZ448=$CZ$11:$CZ$510),--($DB448&gt;$DB$11:$DB$510))+
SUMPRODUCT(--($CX$11:$CX$510=$CX448),--($CZ448=$CZ$11:$CZ$510),--($DB448=$DB$11:$DB$510), --($DD448&gt;$DD$11:$DD$510))+
SUMPRODUCT(--($CX$11:$CX$510=$CX448),--($CZ448=$CZ$11:$CZ$510),--($DB448=$DB$11:$DB$510), --($DD448=$DD$11:$DD$510), --($DF448&gt;$DF$11:$DF$510))
,BK448)
)</f>
        <v/>
      </c>
      <c r="DH448" s="117" t="str">
        <f aca="false">IF(ISBLANK(C448),"",IF(BK448&lt;&gt;Constants!$B$12, BK448, CX448-DG448))</f>
        <v/>
      </c>
      <c r="DI448" s="118"/>
      <c r="DJ448" s="124"/>
      <c r="DK448" s="125" t="str">
        <f aca="false">IF(ISBLANK($C448),"",IF($BK448=Constants!$B$13,$BM448,""))</f>
        <v/>
      </c>
      <c r="DL448" s="124" t="str">
        <f aca="false">IF(ISBLANK($C448),"",IF($BK448&lt;&gt;Constants!$B$12,"",IF(COUNT($CS448:$CU448)=0,"",MATCH($CV448,$CS448:$CU448,0))))</f>
        <v/>
      </c>
      <c r="DM448" s="126" t="str">
        <f aca="false">IF(ISNUMBER($DL448),CHOOSE($DL448,$BR448,$CB448,$CM448),"")</f>
        <v/>
      </c>
      <c r="DN448" s="126" t="str">
        <f aca="false">IF(ISNUMBER($DL448),CHOOSE($DL448,$BT448,$CD448,$CO448),"")</f>
        <v/>
      </c>
      <c r="DO448" s="126" t="str">
        <f aca="false">IF(ISNUMBER($DL448),CHOOSE($DL448,$BV448,$CF448,$CQ448),"")</f>
        <v/>
      </c>
      <c r="DP448" s="127" t="str">
        <f aca="false">IF(ISBLANK(C448),"",IF(BK448&lt;&gt;Constants!$B$12, BK448 ,CW448))</f>
        <v/>
      </c>
      <c r="DQ448" s="128" t="str">
        <f aca="false">IF(ISBLANK($C448),"",IF($BK448&lt;&gt;Constants!$B$12,$BK448,$BL448))</f>
        <v/>
      </c>
      <c r="DR448" s="128" t="str">
        <f aca="false">IF(ISBLANK(C448),"",DH448)</f>
        <v/>
      </c>
      <c r="DS448" s="128" t="str">
        <f aca="false">IF(ISBLANK(C448),"",DG448)</f>
        <v/>
      </c>
      <c r="DT448" s="129" t="str">
        <f aca="false">IF(ISBLANK(C448),
  "",
IF(DS448=Constants!$B$9,COUNTA($C$11:$C510)+2,IF(DS448=Constants!$B$10,COUNTA($C$11:$C510)+1,IF(DS448=Constants!$B$11,COUNTA($C$11:$C510),DS448))))</f>
        <v/>
      </c>
      <c r="DU448" s="3"/>
      <c r="DV448" s="130" t="n">
        <f aca="false">IF(OR(ISNUMBER(DS448),DS448="DQ",DS448="P",DS448="NS"),
    1,
    0
)</f>
        <v>0</v>
      </c>
      <c r="DW448" s="130" t="n">
        <v>438</v>
      </c>
      <c r="DX448" s="130" t="str">
        <f aca="false">IF(ISBLANK($C448),"",IF(ISNUMBER(DT448),DT448+ROW($B448)/1000,""))</f>
        <v/>
      </c>
      <c r="DY448" s="130" t="str">
        <f aca="false">IF(ISNUMBER(DX448), RANK(DX448,DX$11:DX$510,1), "")</f>
        <v/>
      </c>
      <c r="DZ448" s="130" t="str">
        <f aca="false">IF(ISBLANK($C448),
    "",
    $B448
)</f>
        <v/>
      </c>
      <c r="EA448" s="130" t="str">
        <f aca="false">IF(ISBLANK($C448),
    "",
    $C448
)</f>
        <v/>
      </c>
      <c r="EB448" s="130" t="str">
        <f aca="false">IF(ISBLANK($C448),
    "",
    $D448
)</f>
        <v/>
      </c>
      <c r="EC448" s="130" t="str">
        <f aca="false">IF(ISBLANK($C448),"",$DQ448)</f>
        <v/>
      </c>
      <c r="ED448" s="131" t="str">
        <f aca="false">DP448</f>
        <v/>
      </c>
      <c r="EE448" s="130" t="str">
        <f aca="false">IF(ISBLANK($C448),
    "",
    DS448
)</f>
        <v/>
      </c>
      <c r="EF448" s="132" t="str">
        <f aca="false">IF(DW448&gt;DV$10,
    "",
    VLOOKUP(DW448,DY$11:EE946,7,FALSE())
)</f>
        <v/>
      </c>
      <c r="EG448" s="133" t="str">
        <f aca="false">IF(DW448&gt;DV$10,
    "",
    VLOOKUP(DW448,DY$11:EE946,2,FALSE())
)</f>
        <v/>
      </c>
      <c r="EH448" s="133" t="str">
        <f aca="false">IF(DW448&gt;DV$10,
    "",
    VLOOKUP(DW448,DY$11:EE946,3,FALSE())
)</f>
        <v/>
      </c>
      <c r="EI448" s="133" t="str">
        <f aca="false">IF(DW448&gt;DV$10,
    "",
    VLOOKUP(DW448,DY$11:EE946,4,FALSE())
)</f>
        <v/>
      </c>
      <c r="EJ448" s="134" t="str">
        <f aca="false">IF(DW448&gt;DV$10,
    "",
    VLOOKUP(DW448,DY$11:EE946,6,FALSE())
)</f>
        <v/>
      </c>
      <c r="EK448" s="59"/>
    </row>
    <row r="449" customFormat="false" ht="15.75" hidden="false" customHeight="false" outlineLevel="0" collapsed="false">
      <c r="A449" s="3"/>
      <c r="B449" s="155"/>
      <c r="C449" s="156"/>
      <c r="D449" s="96"/>
      <c r="E449" s="157"/>
      <c r="F449" s="148"/>
      <c r="G449" s="148"/>
      <c r="H449" s="149"/>
      <c r="I449" s="150"/>
      <c r="J449" s="151"/>
      <c r="K449" s="151"/>
      <c r="L449" s="151"/>
      <c r="M449" s="151"/>
      <c r="N449" s="152"/>
      <c r="O449" s="103"/>
      <c r="P449" s="148"/>
      <c r="Q449" s="149"/>
      <c r="R449" s="150"/>
      <c r="S449" s="151"/>
      <c r="T449" s="151"/>
      <c r="U449" s="151"/>
      <c r="V449" s="151"/>
      <c r="W449" s="152"/>
      <c r="X449" s="103"/>
      <c r="Y449" s="148"/>
      <c r="Z449" s="149"/>
      <c r="AA449" s="150"/>
      <c r="AB449" s="151"/>
      <c r="AC449" s="151"/>
      <c r="AD449" s="151"/>
      <c r="AE449" s="151"/>
      <c r="AF449" s="152"/>
      <c r="AG449" s="104"/>
      <c r="AH449" s="150"/>
      <c r="AI449" s="73"/>
      <c r="AJ449" s="73" t="str">
        <f aca="false">IF(ISBLANK($C449),
  "",
IF(E449=Constants!$B$7,
  TRUE(),
IF(E449=Constants!$B$8,
  FALSE(),
  TRUE()
)))</f>
        <v/>
      </c>
      <c r="AK449" s="74" t="str">
        <f aca="false">IF(ISBLANK($C449),"",IF(F449=Constants!$B$8,FALSE(),TRUE()))</f>
        <v/>
      </c>
      <c r="AL449" s="74" t="str">
        <f aca="false">IF(ISBLANK($C449),"",COUNTA($G449:$O449)&gt;0)</f>
        <v/>
      </c>
      <c r="AM449" s="74" t="str">
        <f aca="false">IF(OR(ISBLANK($C449),$AL449&lt;&gt;TRUE()),"",IF(ISBLANK(G449),Constants!$B$27,MAX(0,G449)))</f>
        <v/>
      </c>
      <c r="AN449" s="74" t="str">
        <f aca="false">IF(OR(ISBLANK($C449),$AL449&lt;&gt;TRUE()),"",IF(ISBLANK(H449),Constants!$B$28,MAX(0,H449)))</f>
        <v/>
      </c>
      <c r="AO449" s="74" t="str">
        <f aca="false">IF(OR(ISBLANK($C449),$AL449&lt;&gt;TRUE()),"",IF(J449=Constants!$B$7,TRUE(),IF(J449=Constants!$B$8,FALSE(),TRUE())))</f>
        <v/>
      </c>
      <c r="AP449" s="74" t="str">
        <f aca="false">IF(OR(ISBLANK($C449),$AL449&lt;&gt;TRUE()),"",IF(I449=Constants!$B$7,TRUE(),IF(I449=Constants!$B$8,FALSE(),TRUE())))</f>
        <v/>
      </c>
      <c r="AQ449" s="74" t="str">
        <f aca="false">IF(OR(ISBLANK($C449),$AL449&lt;&gt;TRUE()),"",IF(K449=Constants!$B$33,TRUE(),IF(K449=Constants!$B$34,FALSE(),IF(AND(ISNUMBER(O449),OR(ISBLANK(N449),N449=0)),TRUE(),IF(AND(ISBLANK(O449),ISNUMBER(N449),N449&lt;&gt;0),FALSE(),"")))))</f>
        <v/>
      </c>
      <c r="AR449" s="74" t="str">
        <f aca="false">IF(OR(ISBLANK($C449),$AL449&lt;&gt;TRUE()),"",IF(ISBLANK(L449),Constants!$B$35,MAX(0,MIN(Constants!$B$31,L449))))</f>
        <v/>
      </c>
      <c r="AS449" s="74" t="str">
        <f aca="false">IF(OR(ISBLANK($C449),$AL449&lt;&gt;TRUE()),"",IF(ISBLANK(M449),Constants!$B$35,MAX(0,MIN(Constants!$B$32,M449))))</f>
        <v/>
      </c>
      <c r="AT449" s="74" t="str">
        <f aca="false">IF(ISBLANK($C449),"",COUNTA($P449:$X449)&gt;0)</f>
        <v/>
      </c>
      <c r="AU449" s="74" t="str">
        <f aca="false">IF(OR(ISBLANK($C449),$AT449&lt;&gt;TRUE()),"",IF(ISBLANK(P449),Constants!$B$27,MAX(0,P449)))</f>
        <v/>
      </c>
      <c r="AV449" s="74" t="str">
        <f aca="false">IF(OR(ISBLANK($C449),$AT449&lt;&gt;TRUE()),"",IF(ISBLANK(Q449),Constants!$B$28,MAX(0,Q449)))</f>
        <v/>
      </c>
      <c r="AW449" s="74" t="str">
        <f aca="false">IF(OR(ISBLANK($C449),$AT449&lt;&gt;TRUE()),"",IF(S449=Constants!$B$7,TRUE(),IF(S449=Constants!$B$8,FALSE(),TRUE())))</f>
        <v/>
      </c>
      <c r="AX449" s="74" t="str">
        <f aca="false">IF(OR(ISBLANK($C449),$AT449&lt;&gt;TRUE()),"",IF(R449=Constants!$B$7,TRUE(),IF(R449=Constants!$B$8,FALSE(),TRUE())))</f>
        <v/>
      </c>
      <c r="AY449" s="74" t="str">
        <f aca="false">IF(OR(ISBLANK($C449),$AT449&lt;&gt;TRUE()),"",IF(T449=Constants!$B$33,TRUE(),IF(T449=Constants!$B$34,FALSE(),IF(AND(ISNUMBER(X449),OR(ISBLANK(W449),W449=0)),TRUE(),IF(AND(ISBLANK(X449),ISNUMBER(W449),W449&lt;&gt;0),FALSE(),"")))))</f>
        <v/>
      </c>
      <c r="AZ449" s="74" t="str">
        <f aca="false">IF(OR(ISBLANK($C449),$AT449&lt;&gt;TRUE()),"",IF(ISBLANK(U449),Constants!$B$35,MAX(0,MIN(Constants!$B$31,U449))))</f>
        <v/>
      </c>
      <c r="BA449" s="74" t="str">
        <f aca="false">IF(OR(ISBLANK($C449),$AT449&lt;&gt;TRUE()),"",IF(ISBLANK(V449),Constants!$B$35,MAX(0,MIN(Constants!$B$32,V449))))</f>
        <v/>
      </c>
      <c r="BB449" s="74" t="str">
        <f aca="false">IF(ISBLANK($C449),"",COUNTA($Y449:$AG449)&gt;0)</f>
        <v/>
      </c>
      <c r="BC449" s="74" t="str">
        <f aca="false">IF(OR(ISBLANK($C449),$BB449&lt;&gt;TRUE()),"",IF(ISBLANK(Y449),Constants!$B$27,MAX(0,Y449)))</f>
        <v/>
      </c>
      <c r="BD449" s="74" t="str">
        <f aca="false">IF(OR(ISBLANK($C449),$BB449&lt;&gt;TRUE()),"",IF(ISBLANK(Z449),Constants!$B$28,MAX(0,Z449)))</f>
        <v/>
      </c>
      <c r="BE449" s="74" t="str">
        <f aca="false">IF(OR(ISBLANK($C449),$BB449&lt;&gt;TRUE()),"",IF(AB449=Constants!$B$7,TRUE(),IF(AB449=Constants!$B$8,FALSE(),TRUE())))</f>
        <v/>
      </c>
      <c r="BF449" s="74" t="str">
        <f aca="false">IF(OR(ISBLANK($C449),$BB449&lt;&gt;TRUE()),"",IF(AA449=Constants!$B$7,TRUE(),IF(AA449=Constants!$B$8,FALSE(),TRUE())))</f>
        <v/>
      </c>
      <c r="BG449" s="74" t="str">
        <f aca="false">IF(OR(ISBLANK($C449),$BB449&lt;&gt;TRUE()),"",IF(AC449=Constants!$B$33,TRUE(),IF(AC449=Constants!$B$34,FALSE(),IF(AND(ISNUMBER(AG449),OR(ISBLANK(AF449),AF449=0)),TRUE(),IF(AND(ISBLANK(AG449),ISNUMBER(AF449),AF449&lt;&gt;0),FALSE(),"")))))</f>
        <v/>
      </c>
      <c r="BH449" s="74" t="str">
        <f aca="false">IF(OR(ISBLANK($C449),$BB449&lt;&gt;TRUE()),"",IF(ISBLANK(AD449),Constants!$B$35,MAX(0,MIN(Constants!$B$31,AD449))))</f>
        <v/>
      </c>
      <c r="BI449" s="74" t="str">
        <f aca="false">IF(OR(ISBLANK($C449),$BB449&lt;&gt;TRUE()),"",IF(ISBLANK(AE449),Constants!$B$35,MAX(0,MIN(Constants!$B$32,AE449))))</f>
        <v/>
      </c>
      <c r="BJ449" s="75" t="str">
        <f aca="false">IF(ISBLANK($C449),
  "",
IF(AH449=Constants!$B$7,
  TRUE(),
IF(AH449=Constants!$B$8,
  FALSE(),
  FALSE()
)))</f>
        <v/>
      </c>
      <c r="BK449" s="74" t="str">
        <f aca="false">IF(ISBLANK($C449),"",IF($BJ449,Constants!$B$9,IF(COUNTA($E449:$AH449)=0,Constants!$B$10,IF(NOT($AK449),Constants!$B$11,IF(AND(NOT(ISNUMBER($BM449)),COUNTA($O449,$X449,$AG449)&gt;0),Constants!$B$13,Constants!$B$12)))))</f>
        <v/>
      </c>
      <c r="BL449" s="74" t="str">
        <f aca="false">IF(ISBLANK($C449),"",IF($BK449&lt;&gt;Constants!$B$12,$BK449,Constants!$B$4))</f>
        <v/>
      </c>
      <c r="BM449" s="73" t="str">
        <f aca="false">IF(OR(ISBLANK($D$8), NOT(ISNUMBER($D$8))), Constants!$B$17,$D$8)</f>
        <v>ERROR: Set Target Time in cell D8</v>
      </c>
      <c r="BN449" s="73" t="str">
        <f aca="false">IF(OR($BK449&lt;&gt;Constants!$B$12,$AL449&lt;&gt;TRUE()),"",IF(NOT($AO449),TRUE(),IF($AQ449="","",$AQ449)))</f>
        <v/>
      </c>
      <c r="BO449" s="74" t="b">
        <f aca="false">IF(BN449="",FALSE(),IF(NOT($AO449),TRUE(),IF($AQ449,ISNUMBER(O449),ISNUMBER(N449))))</f>
        <v>0</v>
      </c>
      <c r="BP449" s="76" t="str">
        <f aca="false">IF(BO449,IF($AJ449,1,Constants!$B$22)*POWER(Constants!$B$23,MAX($AM449,0))*POWER(Constants!$B$24,MAX($AN449,0)),"")</f>
        <v/>
      </c>
      <c r="BQ449" s="74" t="str">
        <f aca="false">IF(OR($BK449&lt;&gt;Constants!$B$12,NOT($BO449)),"",IF(NOT($AO449),0,Constants!$B$19*IF($AQ449,1,MAX(0,MIN(1,(Constants!$B$20-N449)/Constants!$B$20)))))</f>
        <v/>
      </c>
      <c r="BR449" s="74" t="str">
        <f aca="false">IF(BQ449="","",BQ449*IF($AP449,1,Constants!$B$25)*BP449)</f>
        <v/>
      </c>
      <c r="BS449" s="74" t="str">
        <f aca="false">IF(OR($BK449&lt;&gt;Constants!$B$12,NOT($BO449)),"",IF(NOT($AO449),0,IF(NOT($AQ449),0,MAX(0,Constants!$B$21*(1-ABS(O449-$BM449)/$BM449)))))</f>
        <v/>
      </c>
      <c r="BT449" s="74" t="str">
        <f aca="false">IF(BS449="","",BS449*BP449)</f>
        <v/>
      </c>
      <c r="BU449" s="74" t="str">
        <f aca="false">IF(OR($BK449&lt;&gt;Constants!$B$12,NOT($BO449)),"",IF(OR(NOT($AO449),NOT($AP449)),0,MIN(Constants!$B$18,(Constants!$B$29*$AR449+Constants!$B$30*$AS449)*IF($AQ449,1,MAX(0,MIN(1,(Constants!$B$20-N449)/Constants!$B$20))))))</f>
        <v/>
      </c>
      <c r="BV449" s="74" t="str">
        <f aca="false">IF(BU449="","",BU449*BP449)</f>
        <v/>
      </c>
      <c r="BW449" s="75" t="str">
        <f aca="false">IF(OR($BK449&lt;&gt;Constants!$B$12,NOT($BO449)),"",BR449+BT449+BV449)</f>
        <v/>
      </c>
      <c r="BX449" s="73" t="str">
        <f aca="false">IF(OR($BK449&lt;&gt;Constants!$B$12,$AT449&lt;&gt;TRUE()),"",IF(NOT($AW449),TRUE(),IF($AY449="","",$AY449)))</f>
        <v/>
      </c>
      <c r="BY449" s="74" t="b">
        <f aca="false">IF(BX449="",FALSE(),IF(NOT($AW449),TRUE(),IF($AY449,ISNUMBER(X449),ISNUMBER(W449))))</f>
        <v>0</v>
      </c>
      <c r="BZ449" s="76" t="str">
        <f aca="false">IF(BY449,IF($AJ449,1,Constants!$B$22)*POWER(Constants!$B$23,MAX($AU449,0))*POWER(Constants!$B$24,MAX($AV449,0)),"")</f>
        <v/>
      </c>
      <c r="CA449" s="74" t="str">
        <f aca="false">IF(OR($BK449&lt;&gt;Constants!$B$12,NOT($BY449)),"",IF(NOT($AW449),0,Constants!$B$19*IF($AY449,1,MAX(0,MIN(1,(Constants!$B$20-W449)/Constants!$B$20)))))</f>
        <v/>
      </c>
      <c r="CB449" s="74" t="str">
        <f aca="false">IF(CA449="","",CA449*IF($AX449,1,Constants!$B$25)*BZ449)</f>
        <v/>
      </c>
      <c r="CC449" s="74" t="str">
        <f aca="false">IF(OR($BK449&lt;&gt;Constants!$B$12,NOT($BY449)),"",IF(NOT($AW449),0,IF(NOT($AY449),0,MAX(0,Constants!$B$21*(1-ABS(X449-$BM449)/$BM449)))))</f>
        <v/>
      </c>
      <c r="CD449" s="74" t="str">
        <f aca="false">IF(CC449="","",CC449*BZ449)</f>
        <v/>
      </c>
      <c r="CE449" s="74" t="str">
        <f aca="false">IF(OR($BK449&lt;&gt;Constants!$B$12,NOT($BY449)),"",IF(OR(NOT($AW449),NOT($AX449)),0,MIN(Constants!$B$18,(Constants!$B$29*$AZ449+Constants!$B$30*$BA449)*IF($AY449,1,MAX(0,MIN(1,(Constants!$B$20-W449)/Constants!$B$20))))))</f>
        <v/>
      </c>
      <c r="CF449" s="74" t="str">
        <f aca="false">IF(CE449="","",CE449*BZ449)</f>
        <v/>
      </c>
      <c r="CG449" s="75" t="str">
        <f aca="false">IF(OR($BK449&lt;&gt;Constants!$B$12,NOT($BY449)),"",CB449+CD449+CF449)</f>
        <v/>
      </c>
      <c r="CH449" s="73" t="b">
        <f aca="false">IF(OR(BN449="",BX449=""),TRUE(),BN449&lt;&gt;BX449)</f>
        <v>1</v>
      </c>
      <c r="CI449" s="74" t="str">
        <f aca="false">IF(OR($BK449&lt;&gt;Constants!$B$12,$BB449&lt;&gt;TRUE(),NOT($CH449)),"",IF(NOT($BE449),TRUE(),IF($BG449="","",$BG449)))</f>
        <v/>
      </c>
      <c r="CJ449" s="74" t="b">
        <f aca="false">IF(CI449="",FALSE(),IF(NOT($BE449),TRUE(),IF($BG449,ISNUMBER(AG449),ISNUMBER(AF449))))</f>
        <v>0</v>
      </c>
      <c r="CK449" s="76" t="str">
        <f aca="false">IF(CJ449,IF($AJ449,1,Constants!$B$22)*POWER(Constants!$B$23,MAX($BC449,0))*POWER(Constants!$B$24,MAX($BD449,0)),"")</f>
        <v/>
      </c>
      <c r="CL449" s="74" t="str">
        <f aca="false">IF(OR($BK449&lt;&gt;Constants!$B$12,NOT($CJ449)),"",IF(NOT($BE449),0,Constants!$B$19*IF($BG449,1,MAX(0,MIN(1,(Constants!$B$20-AF449)/Constants!$B$20)))))</f>
        <v/>
      </c>
      <c r="CM449" s="74" t="str">
        <f aca="false">IF(CL449="","",CL449*IF($BF449,1,Constants!$B$25)*CK449)</f>
        <v/>
      </c>
      <c r="CN449" s="74" t="str">
        <f aca="false">IF(OR($BK449&lt;&gt;Constants!$B$12,NOT($CJ449)),"",IF(NOT($BE449),0,IF(NOT($BG449),0,MAX(0,Constants!$B$21*(1-ABS(AG449-$BM449)/$BM449)))))</f>
        <v/>
      </c>
      <c r="CO449" s="74" t="str">
        <f aca="false">IF(CN449="","",CN449*CK449)</f>
        <v/>
      </c>
      <c r="CP449" s="74" t="str">
        <f aca="false">IF(OR($BK449&lt;&gt;Constants!$B$12,NOT($CJ449)),"",IF(OR(NOT($BE449),NOT($BF449)),0,MIN(Constants!$B$18,(Constants!$B$29*$BH449+Constants!$B$30*$BI449)*IF($BG449,1,MAX(0,MIN(1,(Constants!$B$20-AF449)/Constants!$B$20))))))</f>
        <v/>
      </c>
      <c r="CQ449" s="74" t="str">
        <f aca="false">IF(CP449="","",CP449*CK449)</f>
        <v/>
      </c>
      <c r="CR449" s="75" t="str">
        <f aca="false">IF(OR($BK449&lt;&gt;Constants!$B$12,NOT($CJ449)),"",CM449+CO449+CQ449)</f>
        <v/>
      </c>
      <c r="CS449" s="73" t="str">
        <f aca="false">IF(OR($BK449&lt;&gt;Constants!$B$12,ISBLANK($C449)),"",BW449)</f>
        <v/>
      </c>
      <c r="CT449" s="74" t="str">
        <f aca="false">IF(OR($BK449&lt;&gt;Constants!$B$12,ISBLANK($C449)),"",CG449)</f>
        <v/>
      </c>
      <c r="CU449" s="75" t="str">
        <f aca="false">IF(OR($BK449&lt;&gt;Constants!$B$12,ISBLANK($C449)),"",CR449)</f>
        <v/>
      </c>
      <c r="CV449" s="74" t="str">
        <f aca="false">IF(OR($BK449&lt;&gt;Constants!$B$12,ISBLANK($C449)),"",IF(COUNT(CS449:CU449)=0,0,MAX(CS449:CU449)))</f>
        <v/>
      </c>
      <c r="CW449" s="74" t="str">
        <f aca="false">IF($BK449&lt;&gt;Constants!$B$12,"",CV449)</f>
        <v/>
      </c>
      <c r="CX449" s="74" t="str">
        <f aca="false">IF(ISNUMBER(CW449), RANK(CW449,$CW$11:$CW$510), "")</f>
        <v/>
      </c>
      <c r="CY449" s="73" t="str">
        <f aca="false">IF(OR($BK449&lt;&gt;Constants!$B$12,ISBLANK($C449)),"",MAX(BT449,CD449,CO449))</f>
        <v/>
      </c>
      <c r="CZ449" s="74" t="str">
        <f aca="false">IF(ISNUMBER(CY449), RANK(CY449,CY$11:CY$510), "")</f>
        <v/>
      </c>
      <c r="DA449" s="74" t="str">
        <f aca="false">IF(OR($BK449&lt;&gt;Constants!$B$12,ISBLANK($C449)),"",MAX(AM449,AU449,IF($CH449,BC449,0)))</f>
        <v/>
      </c>
      <c r="DB449" s="74" t="str">
        <f aca="false">IF(ISNUMBER(DA449), RANK(DA449,DA$11:DA$510,1), "")</f>
        <v/>
      </c>
      <c r="DC449" s="74" t="str">
        <f aca="false">IF(OR($BK449&lt;&gt;Constants!$B$12,ISBLANK($C449)),"",MAX(BV449,CF449,CQ449))</f>
        <v/>
      </c>
      <c r="DD449" s="74" t="str">
        <f aca="false">IF(ISNUMBER(DC449),RANK(DC449,DC$11:DC$510),"")</f>
        <v/>
      </c>
      <c r="DE449" s="77" t="str">
        <f aca="false">IFERROR(IF(OR($BK449&lt;&gt;Constants!$B$12, ISBLANK($C449)),"",LARGE(CS449:CU449,2)), 0)</f>
        <v/>
      </c>
      <c r="DF449" s="75" t="str">
        <f aca="false">IF(ISNUMBER(DE449), RANK(DE449,DE$11:DE$510), "")</f>
        <v/>
      </c>
      <c r="DG449" s="74" t="str">
        <f aca="false">IF(ISBLANK($C449),"",IF(BK449=Constants!$B$12,RANK($CX449, $CX$11:$CX$510, 1)+
SUMPRODUCT(--($CX$11:$CX$510=$CX449),--($CZ449&gt;$CZ$11:$CZ$510))+
SUMPRODUCT(--($CX$11:$CX$510=$CX449),--($CZ449=$CZ$11:$CZ$510),--($DB449&gt;$DB$11:$DB$510))+
SUMPRODUCT(--($CX$11:$CX$510=$CX449),--($CZ449=$CZ$11:$CZ$510),--($DB449=$DB$11:$DB$510), --($DD449&gt;$DD$11:$DD$510))+
SUMPRODUCT(--($CX$11:$CX$510=$CX449),--($CZ449=$CZ$11:$CZ$510),--($DB449=$DB$11:$DB$510), --($DD449=$DD$11:$DD$510), --($DF449&gt;$DF$11:$DF$510))
,BK449)
)</f>
        <v/>
      </c>
      <c r="DH449" s="74" t="str">
        <f aca="false">IF(ISBLANK(C449),"",IF(BK449&lt;&gt;Constants!$B$12, BK449, CX449-DG449))</f>
        <v/>
      </c>
      <c r="DI449" s="75"/>
      <c r="DJ449" s="78"/>
      <c r="DK449" s="79" t="str">
        <f aca="false">IF(ISBLANK($C449),"",IF($BK449=Constants!$B$13,$BM449,""))</f>
        <v/>
      </c>
      <c r="DL449" s="78" t="str">
        <f aca="false">IF(ISBLANK($C449),"",IF($BK449&lt;&gt;Constants!$B$12,"",IF(COUNT($CS449:$CU449)=0,"",MATCH($CV449,$CS449:$CU449,0))))</f>
        <v/>
      </c>
      <c r="DM449" s="80" t="str">
        <f aca="false">IF(ISNUMBER($DL449),CHOOSE($DL449,$BR449,$CB449,$CM449),"")</f>
        <v/>
      </c>
      <c r="DN449" s="80" t="str">
        <f aca="false">IF(ISNUMBER($DL449),CHOOSE($DL449,$BT449,$CD449,$CO449),"")</f>
        <v/>
      </c>
      <c r="DO449" s="80" t="str">
        <f aca="false">IF(ISNUMBER($DL449),CHOOSE($DL449,$BV449,$CF449,$CQ449),"")</f>
        <v/>
      </c>
      <c r="DP449" s="81" t="str">
        <f aca="false">IF(ISBLANK(C449),"",IF(BK449&lt;&gt;Constants!$B$12, BK449 ,CW449))</f>
        <v/>
      </c>
      <c r="DQ449" s="82" t="str">
        <f aca="false">IF(ISBLANK($C449),"",IF($BK449&lt;&gt;Constants!$B$12,$BK449,$BL449))</f>
        <v/>
      </c>
      <c r="DR449" s="82" t="str">
        <f aca="false">IF(ISBLANK(C449),"",DH449)</f>
        <v/>
      </c>
      <c r="DS449" s="82" t="str">
        <f aca="false">IF(ISBLANK(C449),"",DG449)</f>
        <v/>
      </c>
      <c r="DT449" s="83" t="str">
        <f aca="false">IF(ISBLANK(C449),
  "",
IF(DS449=Constants!$B$9,COUNTA($C$11:$C510)+2,IF(DS449=Constants!$B$10,COUNTA($C$11:$C510)+1,IF(DS449=Constants!$B$11,COUNTA($C$11:$C510),DS449))))</f>
        <v/>
      </c>
      <c r="DU449" s="3"/>
      <c r="DV449" s="84" t="n">
        <f aca="false">IF(OR(ISNUMBER(DS449),DS449="DQ",DS449="P",DS449="NS"),
    1,
    0
)</f>
        <v>0</v>
      </c>
      <c r="DW449" s="84" t="n">
        <v>439</v>
      </c>
      <c r="DX449" s="84" t="str">
        <f aca="false">IF(ISBLANK($C449),"",IF(ISNUMBER(DT449),DT449+ROW($B449)/1000,""))</f>
        <v/>
      </c>
      <c r="DY449" s="84" t="str">
        <f aca="false">IF(ISNUMBER(DX449), RANK(DX449,DX$11:DX$510,1), "")</f>
        <v/>
      </c>
      <c r="DZ449" s="84" t="str">
        <f aca="false">IF(ISBLANK($C449),
    "",
    $B449
)</f>
        <v/>
      </c>
      <c r="EA449" s="84" t="str">
        <f aca="false">IF(ISBLANK($C449),
    "",
    $C449
)</f>
        <v/>
      </c>
      <c r="EB449" s="84" t="str">
        <f aca="false">IF(ISBLANK($C449),
    "",
    $D449
)</f>
        <v/>
      </c>
      <c r="EC449" s="84" t="str">
        <f aca="false">IF(ISBLANK($C449),"",$DQ449)</f>
        <v/>
      </c>
      <c r="ED449" s="86" t="str">
        <f aca="false">DP449</f>
        <v/>
      </c>
      <c r="EE449" s="84" t="str">
        <f aca="false">IF(ISBLANK($C449),
    "",
    DS449
)</f>
        <v/>
      </c>
      <c r="EF449" s="87" t="str">
        <f aca="false">IF(DW449&gt;DV$10,
    "",
    VLOOKUP(DW449,DY$11:EE947,7,FALSE())
)</f>
        <v/>
      </c>
      <c r="EG449" s="88" t="str">
        <f aca="false">IF(DW449&gt;DV$10,
    "",
    VLOOKUP(DW449,DY$11:EE947,2,FALSE())
)</f>
        <v/>
      </c>
      <c r="EH449" s="88" t="str">
        <f aca="false">IF(DW449&gt;DV$10,
    "",
    VLOOKUP(DW449,DY$11:EE947,3,FALSE())
)</f>
        <v/>
      </c>
      <c r="EI449" s="88" t="str">
        <f aca="false">IF(DW449&gt;DV$10,
    "",
    VLOOKUP(DW449,DY$11:EE947,4,FALSE())
)</f>
        <v/>
      </c>
      <c r="EJ449" s="89" t="str">
        <f aca="false">IF(DW449&gt;DV$10,
    "",
    VLOOKUP(DW449,DY$11:EE947,6,FALSE())
)</f>
        <v/>
      </c>
      <c r="EK449" s="59"/>
    </row>
    <row r="450" customFormat="false" ht="15.75" hidden="false" customHeight="false" outlineLevel="0" collapsed="false">
      <c r="A450" s="3"/>
      <c r="B450" s="155"/>
      <c r="C450" s="156"/>
      <c r="D450" s="96"/>
      <c r="E450" s="157"/>
      <c r="F450" s="148"/>
      <c r="G450" s="148"/>
      <c r="H450" s="149"/>
      <c r="I450" s="150"/>
      <c r="J450" s="151"/>
      <c r="K450" s="151"/>
      <c r="L450" s="151"/>
      <c r="M450" s="151"/>
      <c r="N450" s="152"/>
      <c r="O450" s="103"/>
      <c r="P450" s="148"/>
      <c r="Q450" s="149"/>
      <c r="R450" s="150"/>
      <c r="S450" s="151"/>
      <c r="T450" s="151"/>
      <c r="U450" s="151"/>
      <c r="V450" s="151"/>
      <c r="W450" s="152"/>
      <c r="X450" s="103"/>
      <c r="Y450" s="148"/>
      <c r="Z450" s="149"/>
      <c r="AA450" s="150"/>
      <c r="AB450" s="151"/>
      <c r="AC450" s="151"/>
      <c r="AD450" s="151"/>
      <c r="AE450" s="151"/>
      <c r="AF450" s="152"/>
      <c r="AG450" s="104"/>
      <c r="AH450" s="150"/>
      <c r="AI450" s="73"/>
      <c r="AJ450" s="73" t="str">
        <f aca="false">IF(ISBLANK($C450),
  "",
IF(E450=Constants!$B$7,
  TRUE(),
IF(E450=Constants!$B$8,
  FALSE(),
  TRUE()
)))</f>
        <v/>
      </c>
      <c r="AK450" s="74" t="str">
        <f aca="false">IF(ISBLANK($C450),"",IF(F450=Constants!$B$8,FALSE(),TRUE()))</f>
        <v/>
      </c>
      <c r="AL450" s="74" t="str">
        <f aca="false">IF(ISBLANK($C450),"",COUNTA($G450:$O450)&gt;0)</f>
        <v/>
      </c>
      <c r="AM450" s="74" t="str">
        <f aca="false">IF(OR(ISBLANK($C450),$AL450&lt;&gt;TRUE()),"",IF(ISBLANK(G450),Constants!$B$27,MAX(0,G450)))</f>
        <v/>
      </c>
      <c r="AN450" s="74" t="str">
        <f aca="false">IF(OR(ISBLANK($C450),$AL450&lt;&gt;TRUE()),"",IF(ISBLANK(H450),Constants!$B$28,MAX(0,H450)))</f>
        <v/>
      </c>
      <c r="AO450" s="74" t="str">
        <f aca="false">IF(OR(ISBLANK($C450),$AL450&lt;&gt;TRUE()),"",IF(J450=Constants!$B$7,TRUE(),IF(J450=Constants!$B$8,FALSE(),TRUE())))</f>
        <v/>
      </c>
      <c r="AP450" s="74" t="str">
        <f aca="false">IF(OR(ISBLANK($C450),$AL450&lt;&gt;TRUE()),"",IF(I450=Constants!$B$7,TRUE(),IF(I450=Constants!$B$8,FALSE(),TRUE())))</f>
        <v/>
      </c>
      <c r="AQ450" s="74" t="str">
        <f aca="false">IF(OR(ISBLANK($C450),$AL450&lt;&gt;TRUE()),"",IF(K450=Constants!$B$33,TRUE(),IF(K450=Constants!$B$34,FALSE(),IF(AND(ISNUMBER(O450),OR(ISBLANK(N450),N450=0)),TRUE(),IF(AND(ISBLANK(O450),ISNUMBER(N450),N450&lt;&gt;0),FALSE(),"")))))</f>
        <v/>
      </c>
      <c r="AR450" s="74" t="str">
        <f aca="false">IF(OR(ISBLANK($C450),$AL450&lt;&gt;TRUE()),"",IF(ISBLANK(L450),Constants!$B$35,MAX(0,MIN(Constants!$B$31,L450))))</f>
        <v/>
      </c>
      <c r="AS450" s="74" t="str">
        <f aca="false">IF(OR(ISBLANK($C450),$AL450&lt;&gt;TRUE()),"",IF(ISBLANK(M450),Constants!$B$35,MAX(0,MIN(Constants!$B$32,M450))))</f>
        <v/>
      </c>
      <c r="AT450" s="74" t="str">
        <f aca="false">IF(ISBLANK($C450),"",COUNTA($P450:$X450)&gt;0)</f>
        <v/>
      </c>
      <c r="AU450" s="74" t="str">
        <f aca="false">IF(OR(ISBLANK($C450),$AT450&lt;&gt;TRUE()),"",IF(ISBLANK(P450),Constants!$B$27,MAX(0,P450)))</f>
        <v/>
      </c>
      <c r="AV450" s="74" t="str">
        <f aca="false">IF(OR(ISBLANK($C450),$AT450&lt;&gt;TRUE()),"",IF(ISBLANK(Q450),Constants!$B$28,MAX(0,Q450)))</f>
        <v/>
      </c>
      <c r="AW450" s="74" t="str">
        <f aca="false">IF(OR(ISBLANK($C450),$AT450&lt;&gt;TRUE()),"",IF(S450=Constants!$B$7,TRUE(),IF(S450=Constants!$B$8,FALSE(),TRUE())))</f>
        <v/>
      </c>
      <c r="AX450" s="74" t="str">
        <f aca="false">IF(OR(ISBLANK($C450),$AT450&lt;&gt;TRUE()),"",IF(R450=Constants!$B$7,TRUE(),IF(R450=Constants!$B$8,FALSE(),TRUE())))</f>
        <v/>
      </c>
      <c r="AY450" s="74" t="str">
        <f aca="false">IF(OR(ISBLANK($C450),$AT450&lt;&gt;TRUE()),"",IF(T450=Constants!$B$33,TRUE(),IF(T450=Constants!$B$34,FALSE(),IF(AND(ISNUMBER(X450),OR(ISBLANK(W450),W450=0)),TRUE(),IF(AND(ISBLANK(X450),ISNUMBER(W450),W450&lt;&gt;0),FALSE(),"")))))</f>
        <v/>
      </c>
      <c r="AZ450" s="74" t="str">
        <f aca="false">IF(OR(ISBLANK($C450),$AT450&lt;&gt;TRUE()),"",IF(ISBLANK(U450),Constants!$B$35,MAX(0,MIN(Constants!$B$31,U450))))</f>
        <v/>
      </c>
      <c r="BA450" s="74" t="str">
        <f aca="false">IF(OR(ISBLANK($C450),$AT450&lt;&gt;TRUE()),"",IF(ISBLANK(V450),Constants!$B$35,MAX(0,MIN(Constants!$B$32,V450))))</f>
        <v/>
      </c>
      <c r="BB450" s="74" t="str">
        <f aca="false">IF(ISBLANK($C450),"",COUNTA($Y450:$AG450)&gt;0)</f>
        <v/>
      </c>
      <c r="BC450" s="74" t="str">
        <f aca="false">IF(OR(ISBLANK($C450),$BB450&lt;&gt;TRUE()),"",IF(ISBLANK(Y450),Constants!$B$27,MAX(0,Y450)))</f>
        <v/>
      </c>
      <c r="BD450" s="74" t="str">
        <f aca="false">IF(OR(ISBLANK($C450),$BB450&lt;&gt;TRUE()),"",IF(ISBLANK(Z450),Constants!$B$28,MAX(0,Z450)))</f>
        <v/>
      </c>
      <c r="BE450" s="74" t="str">
        <f aca="false">IF(OR(ISBLANK($C450),$BB450&lt;&gt;TRUE()),"",IF(AB450=Constants!$B$7,TRUE(),IF(AB450=Constants!$B$8,FALSE(),TRUE())))</f>
        <v/>
      </c>
      <c r="BF450" s="74" t="str">
        <f aca="false">IF(OR(ISBLANK($C450),$BB450&lt;&gt;TRUE()),"",IF(AA450=Constants!$B$7,TRUE(),IF(AA450=Constants!$B$8,FALSE(),TRUE())))</f>
        <v/>
      </c>
      <c r="BG450" s="74" t="str">
        <f aca="false">IF(OR(ISBLANK($C450),$BB450&lt;&gt;TRUE()),"",IF(AC450=Constants!$B$33,TRUE(),IF(AC450=Constants!$B$34,FALSE(),IF(AND(ISNUMBER(AG450),OR(ISBLANK(AF450),AF450=0)),TRUE(),IF(AND(ISBLANK(AG450),ISNUMBER(AF450),AF450&lt;&gt;0),FALSE(),"")))))</f>
        <v/>
      </c>
      <c r="BH450" s="74" t="str">
        <f aca="false">IF(OR(ISBLANK($C450),$BB450&lt;&gt;TRUE()),"",IF(ISBLANK(AD450),Constants!$B$35,MAX(0,MIN(Constants!$B$31,AD450))))</f>
        <v/>
      </c>
      <c r="BI450" s="74" t="str">
        <f aca="false">IF(OR(ISBLANK($C450),$BB450&lt;&gt;TRUE()),"",IF(ISBLANK(AE450),Constants!$B$35,MAX(0,MIN(Constants!$B$32,AE450))))</f>
        <v/>
      </c>
      <c r="BJ450" s="75" t="str">
        <f aca="false">IF(ISBLANK($C450),
  "",
IF(AH450=Constants!$B$7,
  TRUE(),
IF(AH450=Constants!$B$8,
  FALSE(),
  FALSE()
)))</f>
        <v/>
      </c>
      <c r="BK450" s="74" t="str">
        <f aca="false">IF(ISBLANK($C450),"",IF($BJ450,Constants!$B$9,IF(COUNTA($E450:$AH450)=0,Constants!$B$10,IF(NOT($AK450),Constants!$B$11,IF(AND(NOT(ISNUMBER($BM450)),COUNTA($O450,$X450,$AG450)&gt;0),Constants!$B$13,Constants!$B$12)))))</f>
        <v/>
      </c>
      <c r="BL450" s="74" t="str">
        <f aca="false">IF(ISBLANK($C450),"",IF($BK450&lt;&gt;Constants!$B$12,$BK450,Constants!$B$4))</f>
        <v/>
      </c>
      <c r="BM450" s="73" t="str">
        <f aca="false">IF(OR(ISBLANK($D$8), NOT(ISNUMBER($D$8))), Constants!$B$17,$D$8)</f>
        <v>ERROR: Set Target Time in cell D8</v>
      </c>
      <c r="BN450" s="73" t="str">
        <f aca="false">IF(OR($BK450&lt;&gt;Constants!$B$12,$AL450&lt;&gt;TRUE()),"",IF(NOT($AO450),TRUE(),IF($AQ450="","",$AQ450)))</f>
        <v/>
      </c>
      <c r="BO450" s="74" t="b">
        <f aca="false">IF(BN450="",FALSE(),IF(NOT($AO450),TRUE(),IF($AQ450,ISNUMBER(O450),ISNUMBER(N450))))</f>
        <v>0</v>
      </c>
      <c r="BP450" s="76" t="str">
        <f aca="false">IF(BO450,IF($AJ450,1,Constants!$B$22)*POWER(Constants!$B$23,MAX($AM450,0))*POWER(Constants!$B$24,MAX($AN450,0)),"")</f>
        <v/>
      </c>
      <c r="BQ450" s="74" t="str">
        <f aca="false">IF(OR($BK450&lt;&gt;Constants!$B$12,NOT($BO450)),"",IF(NOT($AO450),0,Constants!$B$19*IF($AQ450,1,MAX(0,MIN(1,(Constants!$B$20-N450)/Constants!$B$20)))))</f>
        <v/>
      </c>
      <c r="BR450" s="74" t="str">
        <f aca="false">IF(BQ450="","",BQ450*IF($AP450,1,Constants!$B$25)*BP450)</f>
        <v/>
      </c>
      <c r="BS450" s="74" t="str">
        <f aca="false">IF(OR($BK450&lt;&gt;Constants!$B$12,NOT($BO450)),"",IF(NOT($AO450),0,IF(NOT($AQ450),0,MAX(0,Constants!$B$21*(1-ABS(O450-$BM450)/$BM450)))))</f>
        <v/>
      </c>
      <c r="BT450" s="74" t="str">
        <f aca="false">IF(BS450="","",BS450*BP450)</f>
        <v/>
      </c>
      <c r="BU450" s="74" t="str">
        <f aca="false">IF(OR($BK450&lt;&gt;Constants!$B$12,NOT($BO450)),"",IF(OR(NOT($AO450),NOT($AP450)),0,MIN(Constants!$B$18,(Constants!$B$29*$AR450+Constants!$B$30*$AS450)*IF($AQ450,1,MAX(0,MIN(1,(Constants!$B$20-N450)/Constants!$B$20))))))</f>
        <v/>
      </c>
      <c r="BV450" s="74" t="str">
        <f aca="false">IF(BU450="","",BU450*BP450)</f>
        <v/>
      </c>
      <c r="BW450" s="75" t="str">
        <f aca="false">IF(OR($BK450&lt;&gt;Constants!$B$12,NOT($BO450)),"",BR450+BT450+BV450)</f>
        <v/>
      </c>
      <c r="BX450" s="73" t="str">
        <f aca="false">IF(OR($BK450&lt;&gt;Constants!$B$12,$AT450&lt;&gt;TRUE()),"",IF(NOT($AW450),TRUE(),IF($AY450="","",$AY450)))</f>
        <v/>
      </c>
      <c r="BY450" s="74" t="b">
        <f aca="false">IF(BX450="",FALSE(),IF(NOT($AW450),TRUE(),IF($AY450,ISNUMBER(X450),ISNUMBER(W450))))</f>
        <v>0</v>
      </c>
      <c r="BZ450" s="76" t="str">
        <f aca="false">IF(BY450,IF($AJ450,1,Constants!$B$22)*POWER(Constants!$B$23,MAX($AU450,0))*POWER(Constants!$B$24,MAX($AV450,0)),"")</f>
        <v/>
      </c>
      <c r="CA450" s="74" t="str">
        <f aca="false">IF(OR($BK450&lt;&gt;Constants!$B$12,NOT($BY450)),"",IF(NOT($AW450),0,Constants!$B$19*IF($AY450,1,MAX(0,MIN(1,(Constants!$B$20-W450)/Constants!$B$20)))))</f>
        <v/>
      </c>
      <c r="CB450" s="74" t="str">
        <f aca="false">IF(CA450="","",CA450*IF($AX450,1,Constants!$B$25)*BZ450)</f>
        <v/>
      </c>
      <c r="CC450" s="74" t="str">
        <f aca="false">IF(OR($BK450&lt;&gt;Constants!$B$12,NOT($BY450)),"",IF(NOT($AW450),0,IF(NOT($AY450),0,MAX(0,Constants!$B$21*(1-ABS(X450-$BM450)/$BM450)))))</f>
        <v/>
      </c>
      <c r="CD450" s="74" t="str">
        <f aca="false">IF(CC450="","",CC450*BZ450)</f>
        <v/>
      </c>
      <c r="CE450" s="74" t="str">
        <f aca="false">IF(OR($BK450&lt;&gt;Constants!$B$12,NOT($BY450)),"",IF(OR(NOT($AW450),NOT($AX450)),0,MIN(Constants!$B$18,(Constants!$B$29*$AZ450+Constants!$B$30*$BA450)*IF($AY450,1,MAX(0,MIN(1,(Constants!$B$20-W450)/Constants!$B$20))))))</f>
        <v/>
      </c>
      <c r="CF450" s="74" t="str">
        <f aca="false">IF(CE450="","",CE450*BZ450)</f>
        <v/>
      </c>
      <c r="CG450" s="75" t="str">
        <f aca="false">IF(OR($BK450&lt;&gt;Constants!$B$12,NOT($BY450)),"",CB450+CD450+CF450)</f>
        <v/>
      </c>
      <c r="CH450" s="73" t="b">
        <f aca="false">IF(OR(BN450="",BX450=""),TRUE(),BN450&lt;&gt;BX450)</f>
        <v>1</v>
      </c>
      <c r="CI450" s="74" t="str">
        <f aca="false">IF(OR($BK450&lt;&gt;Constants!$B$12,$BB450&lt;&gt;TRUE(),NOT($CH450)),"",IF(NOT($BE450),TRUE(),IF($BG450="","",$BG450)))</f>
        <v/>
      </c>
      <c r="CJ450" s="74" t="b">
        <f aca="false">IF(CI450="",FALSE(),IF(NOT($BE450),TRUE(),IF($BG450,ISNUMBER(AG450),ISNUMBER(AF450))))</f>
        <v>0</v>
      </c>
      <c r="CK450" s="76" t="str">
        <f aca="false">IF(CJ450,IF($AJ450,1,Constants!$B$22)*POWER(Constants!$B$23,MAX($BC450,0))*POWER(Constants!$B$24,MAX($BD450,0)),"")</f>
        <v/>
      </c>
      <c r="CL450" s="74" t="str">
        <f aca="false">IF(OR($BK450&lt;&gt;Constants!$B$12,NOT($CJ450)),"",IF(NOT($BE450),0,Constants!$B$19*IF($BG450,1,MAX(0,MIN(1,(Constants!$B$20-AF450)/Constants!$B$20)))))</f>
        <v/>
      </c>
      <c r="CM450" s="74" t="str">
        <f aca="false">IF(CL450="","",CL450*IF($BF450,1,Constants!$B$25)*CK450)</f>
        <v/>
      </c>
      <c r="CN450" s="74" t="str">
        <f aca="false">IF(OR($BK450&lt;&gt;Constants!$B$12,NOT($CJ450)),"",IF(NOT($BE450),0,IF(NOT($BG450),0,MAX(0,Constants!$B$21*(1-ABS(AG450-$BM450)/$BM450)))))</f>
        <v/>
      </c>
      <c r="CO450" s="74" t="str">
        <f aca="false">IF(CN450="","",CN450*CK450)</f>
        <v/>
      </c>
      <c r="CP450" s="74" t="str">
        <f aca="false">IF(OR($BK450&lt;&gt;Constants!$B$12,NOT($CJ450)),"",IF(OR(NOT($BE450),NOT($BF450)),0,MIN(Constants!$B$18,(Constants!$B$29*$BH450+Constants!$B$30*$BI450)*IF($BG450,1,MAX(0,MIN(1,(Constants!$B$20-AF450)/Constants!$B$20))))))</f>
        <v/>
      </c>
      <c r="CQ450" s="74" t="str">
        <f aca="false">IF(CP450="","",CP450*CK450)</f>
        <v/>
      </c>
      <c r="CR450" s="75" t="str">
        <f aca="false">IF(OR($BK450&lt;&gt;Constants!$B$12,NOT($CJ450)),"",CM450+CO450+CQ450)</f>
        <v/>
      </c>
      <c r="CS450" s="73" t="str">
        <f aca="false">IF(OR($BK450&lt;&gt;Constants!$B$12,ISBLANK($C450)),"",BW450)</f>
        <v/>
      </c>
      <c r="CT450" s="74" t="str">
        <f aca="false">IF(OR($BK450&lt;&gt;Constants!$B$12,ISBLANK($C450)),"",CG450)</f>
        <v/>
      </c>
      <c r="CU450" s="75" t="str">
        <f aca="false">IF(OR($BK450&lt;&gt;Constants!$B$12,ISBLANK($C450)),"",CR450)</f>
        <v/>
      </c>
      <c r="CV450" s="74" t="str">
        <f aca="false">IF(OR($BK450&lt;&gt;Constants!$B$12,ISBLANK($C450)),"",IF(COUNT(CS450:CU450)=0,0,MAX(CS450:CU450)))</f>
        <v/>
      </c>
      <c r="CW450" s="74" t="str">
        <f aca="false">IF($BK450&lt;&gt;Constants!$B$12,"",CV450)</f>
        <v/>
      </c>
      <c r="CX450" s="74" t="str">
        <f aca="false">IF(ISNUMBER(CW450), RANK(CW450,$CW$11:$CW$510), "")</f>
        <v/>
      </c>
      <c r="CY450" s="73" t="str">
        <f aca="false">IF(OR($BK450&lt;&gt;Constants!$B$12,ISBLANK($C450)),"",MAX(BT450,CD450,CO450))</f>
        <v/>
      </c>
      <c r="CZ450" s="74" t="str">
        <f aca="false">IF(ISNUMBER(CY450), RANK(CY450,CY$11:CY$510), "")</f>
        <v/>
      </c>
      <c r="DA450" s="74" t="str">
        <f aca="false">IF(OR($BK450&lt;&gt;Constants!$B$12,ISBLANK($C450)),"",MAX(AM450,AU450,IF($CH450,BC450,0)))</f>
        <v/>
      </c>
      <c r="DB450" s="74" t="str">
        <f aca="false">IF(ISNUMBER(DA450), RANK(DA450,DA$11:DA$510,1), "")</f>
        <v/>
      </c>
      <c r="DC450" s="74" t="str">
        <f aca="false">IF(OR($BK450&lt;&gt;Constants!$B$12,ISBLANK($C450)),"",MAX(BV450,CF450,CQ450))</f>
        <v/>
      </c>
      <c r="DD450" s="74" t="str">
        <f aca="false">IF(ISNUMBER(DC450),RANK(DC450,DC$11:DC$510),"")</f>
        <v/>
      </c>
      <c r="DE450" s="77" t="str">
        <f aca="false">IFERROR(IF(OR($BK450&lt;&gt;Constants!$B$12, ISBLANK($C450)),"",LARGE(CS450:CU450,2)), 0)</f>
        <v/>
      </c>
      <c r="DF450" s="75" t="str">
        <f aca="false">IF(ISNUMBER(DE450), RANK(DE450,DE$11:DE$510), "")</f>
        <v/>
      </c>
      <c r="DG450" s="74" t="str">
        <f aca="false">IF(ISBLANK($C450),"",IF(BK450=Constants!$B$12,RANK($CX450, $CX$11:$CX$510, 1)+
SUMPRODUCT(--($CX$11:$CX$510=$CX450),--($CZ450&gt;$CZ$11:$CZ$510))+
SUMPRODUCT(--($CX$11:$CX$510=$CX450),--($CZ450=$CZ$11:$CZ$510),--($DB450&gt;$DB$11:$DB$510))+
SUMPRODUCT(--($CX$11:$CX$510=$CX450),--($CZ450=$CZ$11:$CZ$510),--($DB450=$DB$11:$DB$510), --($DD450&gt;$DD$11:$DD$510))+
SUMPRODUCT(--($CX$11:$CX$510=$CX450),--($CZ450=$CZ$11:$CZ$510),--($DB450=$DB$11:$DB$510), --($DD450=$DD$11:$DD$510), --($DF450&gt;$DF$11:$DF$510))
,BK450)
)</f>
        <v/>
      </c>
      <c r="DH450" s="74" t="str">
        <f aca="false">IF(ISBLANK(C450),"",IF(BK450&lt;&gt;Constants!$B$12, BK450, CX450-DG450))</f>
        <v/>
      </c>
      <c r="DI450" s="75"/>
      <c r="DJ450" s="78"/>
      <c r="DK450" s="79" t="str">
        <f aca="false">IF(ISBLANK($C450),"",IF($BK450=Constants!$B$13,$BM450,""))</f>
        <v/>
      </c>
      <c r="DL450" s="78" t="str">
        <f aca="false">IF(ISBLANK($C450),"",IF($BK450&lt;&gt;Constants!$B$12,"",IF(COUNT($CS450:$CU450)=0,"",MATCH($CV450,$CS450:$CU450,0))))</f>
        <v/>
      </c>
      <c r="DM450" s="80" t="str">
        <f aca="false">IF(ISNUMBER($DL450),CHOOSE($DL450,$BR450,$CB450,$CM450),"")</f>
        <v/>
      </c>
      <c r="DN450" s="80" t="str">
        <f aca="false">IF(ISNUMBER($DL450),CHOOSE($DL450,$BT450,$CD450,$CO450),"")</f>
        <v/>
      </c>
      <c r="DO450" s="80" t="str">
        <f aca="false">IF(ISNUMBER($DL450),CHOOSE($DL450,$BV450,$CF450,$CQ450),"")</f>
        <v/>
      </c>
      <c r="DP450" s="81" t="str">
        <f aca="false">IF(ISBLANK(C450),"",IF(BK450&lt;&gt;Constants!$B$12, BK450 ,CW450))</f>
        <v/>
      </c>
      <c r="DQ450" s="82" t="str">
        <f aca="false">IF(ISBLANK($C450),"",IF($BK450&lt;&gt;Constants!$B$12,$BK450,$BL450))</f>
        <v/>
      </c>
      <c r="DR450" s="82" t="str">
        <f aca="false">IF(ISBLANK(C450),"",DH450)</f>
        <v/>
      </c>
      <c r="DS450" s="82" t="str">
        <f aca="false">IF(ISBLANK(C450),"",DG450)</f>
        <v/>
      </c>
      <c r="DT450" s="83" t="str">
        <f aca="false">IF(ISBLANK(C450),
  "",
IF(DS450=Constants!$B$9,COUNTA($C$11:$C510)+2,IF(DS450=Constants!$B$10,COUNTA($C$11:$C510)+1,IF(DS450=Constants!$B$11,COUNTA($C$11:$C510),DS450))))</f>
        <v/>
      </c>
      <c r="DU450" s="3"/>
      <c r="DV450" s="84" t="n">
        <f aca="false">IF(OR(ISNUMBER(DS450),DS450="DQ",DS450="P",DS450="NS"),
    1,
    0
)</f>
        <v>0</v>
      </c>
      <c r="DW450" s="84" t="n">
        <v>440</v>
      </c>
      <c r="DX450" s="84" t="str">
        <f aca="false">IF(ISBLANK($C450),"",IF(ISNUMBER(DT450),DT450+ROW($B450)/1000,""))</f>
        <v/>
      </c>
      <c r="DY450" s="84" t="str">
        <f aca="false">IF(ISNUMBER(DX450), RANK(DX450,DX$11:DX$510,1), "")</f>
        <v/>
      </c>
      <c r="DZ450" s="84" t="str">
        <f aca="false">IF(ISBLANK($C450),
    "",
    $B450
)</f>
        <v/>
      </c>
      <c r="EA450" s="84" t="str">
        <f aca="false">IF(ISBLANK($C450),
    "",
    $C450
)</f>
        <v/>
      </c>
      <c r="EB450" s="84" t="str">
        <f aca="false">IF(ISBLANK($C450),
    "",
    $D450
)</f>
        <v/>
      </c>
      <c r="EC450" s="84" t="str">
        <f aca="false">IF(ISBLANK($C450),"",$DQ450)</f>
        <v/>
      </c>
      <c r="ED450" s="86" t="str">
        <f aca="false">DP450</f>
        <v/>
      </c>
      <c r="EE450" s="84" t="str">
        <f aca="false">IF(ISBLANK($C450),
    "",
    DS450
)</f>
        <v/>
      </c>
      <c r="EF450" s="87" t="str">
        <f aca="false">IF(DW450&gt;DV$10,
    "",
    VLOOKUP(DW450,DY$11:EE948,7,FALSE())
)</f>
        <v/>
      </c>
      <c r="EG450" s="88" t="str">
        <f aca="false">IF(DW450&gt;DV$10,
    "",
    VLOOKUP(DW450,DY$11:EE948,2,FALSE())
)</f>
        <v/>
      </c>
      <c r="EH450" s="88" t="str">
        <f aca="false">IF(DW450&gt;DV$10,
    "",
    VLOOKUP(DW450,DY$11:EE948,3,FALSE())
)</f>
        <v/>
      </c>
      <c r="EI450" s="88" t="str">
        <f aca="false">IF(DW450&gt;DV$10,
    "",
    VLOOKUP(DW450,DY$11:EE948,4,FALSE())
)</f>
        <v/>
      </c>
      <c r="EJ450" s="89" t="str">
        <f aca="false">IF(DW450&gt;DV$10,
    "",
    VLOOKUP(DW450,DY$11:EE948,6,FALSE())
)</f>
        <v/>
      </c>
      <c r="EK450" s="59"/>
    </row>
    <row r="451" customFormat="false" ht="15.75" hidden="false" customHeight="false" outlineLevel="0" collapsed="false">
      <c r="A451" s="3"/>
      <c r="B451" s="155"/>
      <c r="C451" s="156"/>
      <c r="D451" s="96"/>
      <c r="E451" s="157"/>
      <c r="F451" s="148"/>
      <c r="G451" s="148"/>
      <c r="H451" s="149"/>
      <c r="I451" s="150"/>
      <c r="J451" s="151"/>
      <c r="K451" s="151"/>
      <c r="L451" s="151"/>
      <c r="M451" s="151"/>
      <c r="N451" s="152"/>
      <c r="O451" s="103"/>
      <c r="P451" s="148"/>
      <c r="Q451" s="149"/>
      <c r="R451" s="150"/>
      <c r="S451" s="151"/>
      <c r="T451" s="151"/>
      <c r="U451" s="151"/>
      <c r="V451" s="151"/>
      <c r="W451" s="152"/>
      <c r="X451" s="103"/>
      <c r="Y451" s="148"/>
      <c r="Z451" s="149"/>
      <c r="AA451" s="150"/>
      <c r="AB451" s="151"/>
      <c r="AC451" s="151"/>
      <c r="AD451" s="151"/>
      <c r="AE451" s="151"/>
      <c r="AF451" s="152"/>
      <c r="AG451" s="104"/>
      <c r="AH451" s="150"/>
      <c r="AI451" s="73"/>
      <c r="AJ451" s="73" t="str">
        <f aca="false">IF(ISBLANK($C451),
  "",
IF(E451=Constants!$B$7,
  TRUE(),
IF(E451=Constants!$B$8,
  FALSE(),
  TRUE()
)))</f>
        <v/>
      </c>
      <c r="AK451" s="74" t="str">
        <f aca="false">IF(ISBLANK($C451),"",IF(F451=Constants!$B$8,FALSE(),TRUE()))</f>
        <v/>
      </c>
      <c r="AL451" s="74" t="str">
        <f aca="false">IF(ISBLANK($C451),"",COUNTA($G451:$O451)&gt;0)</f>
        <v/>
      </c>
      <c r="AM451" s="74" t="str">
        <f aca="false">IF(OR(ISBLANK($C451),$AL451&lt;&gt;TRUE()),"",IF(ISBLANK(G451),Constants!$B$27,MAX(0,G451)))</f>
        <v/>
      </c>
      <c r="AN451" s="74" t="str">
        <f aca="false">IF(OR(ISBLANK($C451),$AL451&lt;&gt;TRUE()),"",IF(ISBLANK(H451),Constants!$B$28,MAX(0,H451)))</f>
        <v/>
      </c>
      <c r="AO451" s="74" t="str">
        <f aca="false">IF(OR(ISBLANK($C451),$AL451&lt;&gt;TRUE()),"",IF(J451=Constants!$B$7,TRUE(),IF(J451=Constants!$B$8,FALSE(),TRUE())))</f>
        <v/>
      </c>
      <c r="AP451" s="74" t="str">
        <f aca="false">IF(OR(ISBLANK($C451),$AL451&lt;&gt;TRUE()),"",IF(I451=Constants!$B$7,TRUE(),IF(I451=Constants!$B$8,FALSE(),TRUE())))</f>
        <v/>
      </c>
      <c r="AQ451" s="74" t="str">
        <f aca="false">IF(OR(ISBLANK($C451),$AL451&lt;&gt;TRUE()),"",IF(K451=Constants!$B$33,TRUE(),IF(K451=Constants!$B$34,FALSE(),IF(AND(ISNUMBER(O451),OR(ISBLANK(N451),N451=0)),TRUE(),IF(AND(ISBLANK(O451),ISNUMBER(N451),N451&lt;&gt;0),FALSE(),"")))))</f>
        <v/>
      </c>
      <c r="AR451" s="74" t="str">
        <f aca="false">IF(OR(ISBLANK($C451),$AL451&lt;&gt;TRUE()),"",IF(ISBLANK(L451),Constants!$B$35,MAX(0,MIN(Constants!$B$31,L451))))</f>
        <v/>
      </c>
      <c r="AS451" s="74" t="str">
        <f aca="false">IF(OR(ISBLANK($C451),$AL451&lt;&gt;TRUE()),"",IF(ISBLANK(M451),Constants!$B$35,MAX(0,MIN(Constants!$B$32,M451))))</f>
        <v/>
      </c>
      <c r="AT451" s="74" t="str">
        <f aca="false">IF(ISBLANK($C451),"",COUNTA($P451:$X451)&gt;0)</f>
        <v/>
      </c>
      <c r="AU451" s="74" t="str">
        <f aca="false">IF(OR(ISBLANK($C451),$AT451&lt;&gt;TRUE()),"",IF(ISBLANK(P451),Constants!$B$27,MAX(0,P451)))</f>
        <v/>
      </c>
      <c r="AV451" s="74" t="str">
        <f aca="false">IF(OR(ISBLANK($C451),$AT451&lt;&gt;TRUE()),"",IF(ISBLANK(Q451),Constants!$B$28,MAX(0,Q451)))</f>
        <v/>
      </c>
      <c r="AW451" s="74" t="str">
        <f aca="false">IF(OR(ISBLANK($C451),$AT451&lt;&gt;TRUE()),"",IF(S451=Constants!$B$7,TRUE(),IF(S451=Constants!$B$8,FALSE(),TRUE())))</f>
        <v/>
      </c>
      <c r="AX451" s="74" t="str">
        <f aca="false">IF(OR(ISBLANK($C451),$AT451&lt;&gt;TRUE()),"",IF(R451=Constants!$B$7,TRUE(),IF(R451=Constants!$B$8,FALSE(),TRUE())))</f>
        <v/>
      </c>
      <c r="AY451" s="74" t="str">
        <f aca="false">IF(OR(ISBLANK($C451),$AT451&lt;&gt;TRUE()),"",IF(T451=Constants!$B$33,TRUE(),IF(T451=Constants!$B$34,FALSE(),IF(AND(ISNUMBER(X451),OR(ISBLANK(W451),W451=0)),TRUE(),IF(AND(ISBLANK(X451),ISNUMBER(W451),W451&lt;&gt;0),FALSE(),"")))))</f>
        <v/>
      </c>
      <c r="AZ451" s="74" t="str">
        <f aca="false">IF(OR(ISBLANK($C451),$AT451&lt;&gt;TRUE()),"",IF(ISBLANK(U451),Constants!$B$35,MAX(0,MIN(Constants!$B$31,U451))))</f>
        <v/>
      </c>
      <c r="BA451" s="74" t="str">
        <f aca="false">IF(OR(ISBLANK($C451),$AT451&lt;&gt;TRUE()),"",IF(ISBLANK(V451),Constants!$B$35,MAX(0,MIN(Constants!$B$32,V451))))</f>
        <v/>
      </c>
      <c r="BB451" s="74" t="str">
        <f aca="false">IF(ISBLANK($C451),"",COUNTA($Y451:$AG451)&gt;0)</f>
        <v/>
      </c>
      <c r="BC451" s="74" t="str">
        <f aca="false">IF(OR(ISBLANK($C451),$BB451&lt;&gt;TRUE()),"",IF(ISBLANK(Y451),Constants!$B$27,MAX(0,Y451)))</f>
        <v/>
      </c>
      <c r="BD451" s="74" t="str">
        <f aca="false">IF(OR(ISBLANK($C451),$BB451&lt;&gt;TRUE()),"",IF(ISBLANK(Z451),Constants!$B$28,MAX(0,Z451)))</f>
        <v/>
      </c>
      <c r="BE451" s="74" t="str">
        <f aca="false">IF(OR(ISBLANK($C451),$BB451&lt;&gt;TRUE()),"",IF(AB451=Constants!$B$7,TRUE(),IF(AB451=Constants!$B$8,FALSE(),TRUE())))</f>
        <v/>
      </c>
      <c r="BF451" s="74" t="str">
        <f aca="false">IF(OR(ISBLANK($C451),$BB451&lt;&gt;TRUE()),"",IF(AA451=Constants!$B$7,TRUE(),IF(AA451=Constants!$B$8,FALSE(),TRUE())))</f>
        <v/>
      </c>
      <c r="BG451" s="74" t="str">
        <f aca="false">IF(OR(ISBLANK($C451),$BB451&lt;&gt;TRUE()),"",IF(AC451=Constants!$B$33,TRUE(),IF(AC451=Constants!$B$34,FALSE(),IF(AND(ISNUMBER(AG451),OR(ISBLANK(AF451),AF451=0)),TRUE(),IF(AND(ISBLANK(AG451),ISNUMBER(AF451),AF451&lt;&gt;0),FALSE(),"")))))</f>
        <v/>
      </c>
      <c r="BH451" s="74" t="str">
        <f aca="false">IF(OR(ISBLANK($C451),$BB451&lt;&gt;TRUE()),"",IF(ISBLANK(AD451),Constants!$B$35,MAX(0,MIN(Constants!$B$31,AD451))))</f>
        <v/>
      </c>
      <c r="BI451" s="74" t="str">
        <f aca="false">IF(OR(ISBLANK($C451),$BB451&lt;&gt;TRUE()),"",IF(ISBLANK(AE451),Constants!$B$35,MAX(0,MIN(Constants!$B$32,AE451))))</f>
        <v/>
      </c>
      <c r="BJ451" s="75" t="str">
        <f aca="false">IF(ISBLANK($C451),
  "",
IF(AH451=Constants!$B$7,
  TRUE(),
IF(AH451=Constants!$B$8,
  FALSE(),
  FALSE()
)))</f>
        <v/>
      </c>
      <c r="BK451" s="74" t="str">
        <f aca="false">IF(ISBLANK($C451),"",IF($BJ451,Constants!$B$9,IF(COUNTA($E451:$AH451)=0,Constants!$B$10,IF(NOT($AK451),Constants!$B$11,IF(AND(NOT(ISNUMBER($BM451)),COUNTA($O451,$X451,$AG451)&gt;0),Constants!$B$13,Constants!$B$12)))))</f>
        <v/>
      </c>
      <c r="BL451" s="74" t="str">
        <f aca="false">IF(ISBLANK($C451),"",IF($BK451&lt;&gt;Constants!$B$12,$BK451,Constants!$B$4))</f>
        <v/>
      </c>
      <c r="BM451" s="73" t="str">
        <f aca="false">IF(OR(ISBLANK($D$8), NOT(ISNUMBER($D$8))), Constants!$B$17,$D$8)</f>
        <v>ERROR: Set Target Time in cell D8</v>
      </c>
      <c r="BN451" s="73" t="str">
        <f aca="false">IF(OR($BK451&lt;&gt;Constants!$B$12,$AL451&lt;&gt;TRUE()),"",IF(NOT($AO451),TRUE(),IF($AQ451="","",$AQ451)))</f>
        <v/>
      </c>
      <c r="BO451" s="74" t="b">
        <f aca="false">IF(BN451="",FALSE(),IF(NOT($AO451),TRUE(),IF($AQ451,ISNUMBER(O451),ISNUMBER(N451))))</f>
        <v>0</v>
      </c>
      <c r="BP451" s="76" t="str">
        <f aca="false">IF(BO451,IF($AJ451,1,Constants!$B$22)*POWER(Constants!$B$23,MAX($AM451,0))*POWER(Constants!$B$24,MAX($AN451,0)),"")</f>
        <v/>
      </c>
      <c r="BQ451" s="74" t="str">
        <f aca="false">IF(OR($BK451&lt;&gt;Constants!$B$12,NOT($BO451)),"",IF(NOT($AO451),0,Constants!$B$19*IF($AQ451,1,MAX(0,MIN(1,(Constants!$B$20-N451)/Constants!$B$20)))))</f>
        <v/>
      </c>
      <c r="BR451" s="74" t="str">
        <f aca="false">IF(BQ451="","",BQ451*IF($AP451,1,Constants!$B$25)*BP451)</f>
        <v/>
      </c>
      <c r="BS451" s="74" t="str">
        <f aca="false">IF(OR($BK451&lt;&gt;Constants!$B$12,NOT($BO451)),"",IF(NOT($AO451),0,IF(NOT($AQ451),0,MAX(0,Constants!$B$21*(1-ABS(O451-$BM451)/$BM451)))))</f>
        <v/>
      </c>
      <c r="BT451" s="74" t="str">
        <f aca="false">IF(BS451="","",BS451*BP451)</f>
        <v/>
      </c>
      <c r="BU451" s="74" t="str">
        <f aca="false">IF(OR($BK451&lt;&gt;Constants!$B$12,NOT($BO451)),"",IF(OR(NOT($AO451),NOT($AP451)),0,MIN(Constants!$B$18,(Constants!$B$29*$AR451+Constants!$B$30*$AS451)*IF($AQ451,1,MAX(0,MIN(1,(Constants!$B$20-N451)/Constants!$B$20))))))</f>
        <v/>
      </c>
      <c r="BV451" s="74" t="str">
        <f aca="false">IF(BU451="","",BU451*BP451)</f>
        <v/>
      </c>
      <c r="BW451" s="75" t="str">
        <f aca="false">IF(OR($BK451&lt;&gt;Constants!$B$12,NOT($BO451)),"",BR451+BT451+BV451)</f>
        <v/>
      </c>
      <c r="BX451" s="73" t="str">
        <f aca="false">IF(OR($BK451&lt;&gt;Constants!$B$12,$AT451&lt;&gt;TRUE()),"",IF(NOT($AW451),TRUE(),IF($AY451="","",$AY451)))</f>
        <v/>
      </c>
      <c r="BY451" s="74" t="b">
        <f aca="false">IF(BX451="",FALSE(),IF(NOT($AW451),TRUE(),IF($AY451,ISNUMBER(X451),ISNUMBER(W451))))</f>
        <v>0</v>
      </c>
      <c r="BZ451" s="76" t="str">
        <f aca="false">IF(BY451,IF($AJ451,1,Constants!$B$22)*POWER(Constants!$B$23,MAX($AU451,0))*POWER(Constants!$B$24,MAX($AV451,0)),"")</f>
        <v/>
      </c>
      <c r="CA451" s="74" t="str">
        <f aca="false">IF(OR($BK451&lt;&gt;Constants!$B$12,NOT($BY451)),"",IF(NOT($AW451),0,Constants!$B$19*IF($AY451,1,MAX(0,MIN(1,(Constants!$B$20-W451)/Constants!$B$20)))))</f>
        <v/>
      </c>
      <c r="CB451" s="74" t="str">
        <f aca="false">IF(CA451="","",CA451*IF($AX451,1,Constants!$B$25)*BZ451)</f>
        <v/>
      </c>
      <c r="CC451" s="74" t="str">
        <f aca="false">IF(OR($BK451&lt;&gt;Constants!$B$12,NOT($BY451)),"",IF(NOT($AW451),0,IF(NOT($AY451),0,MAX(0,Constants!$B$21*(1-ABS(X451-$BM451)/$BM451)))))</f>
        <v/>
      </c>
      <c r="CD451" s="74" t="str">
        <f aca="false">IF(CC451="","",CC451*BZ451)</f>
        <v/>
      </c>
      <c r="CE451" s="74" t="str">
        <f aca="false">IF(OR($BK451&lt;&gt;Constants!$B$12,NOT($BY451)),"",IF(OR(NOT($AW451),NOT($AX451)),0,MIN(Constants!$B$18,(Constants!$B$29*$AZ451+Constants!$B$30*$BA451)*IF($AY451,1,MAX(0,MIN(1,(Constants!$B$20-W451)/Constants!$B$20))))))</f>
        <v/>
      </c>
      <c r="CF451" s="74" t="str">
        <f aca="false">IF(CE451="","",CE451*BZ451)</f>
        <v/>
      </c>
      <c r="CG451" s="75" t="str">
        <f aca="false">IF(OR($BK451&lt;&gt;Constants!$B$12,NOT($BY451)),"",CB451+CD451+CF451)</f>
        <v/>
      </c>
      <c r="CH451" s="73" t="b">
        <f aca="false">IF(OR(BN451="",BX451=""),TRUE(),BN451&lt;&gt;BX451)</f>
        <v>1</v>
      </c>
      <c r="CI451" s="74" t="str">
        <f aca="false">IF(OR($BK451&lt;&gt;Constants!$B$12,$BB451&lt;&gt;TRUE(),NOT($CH451)),"",IF(NOT($BE451),TRUE(),IF($BG451="","",$BG451)))</f>
        <v/>
      </c>
      <c r="CJ451" s="74" t="b">
        <f aca="false">IF(CI451="",FALSE(),IF(NOT($BE451),TRUE(),IF($BG451,ISNUMBER(AG451),ISNUMBER(AF451))))</f>
        <v>0</v>
      </c>
      <c r="CK451" s="76" t="str">
        <f aca="false">IF(CJ451,IF($AJ451,1,Constants!$B$22)*POWER(Constants!$B$23,MAX($BC451,0))*POWER(Constants!$B$24,MAX($BD451,0)),"")</f>
        <v/>
      </c>
      <c r="CL451" s="74" t="str">
        <f aca="false">IF(OR($BK451&lt;&gt;Constants!$B$12,NOT($CJ451)),"",IF(NOT($BE451),0,Constants!$B$19*IF($BG451,1,MAX(0,MIN(1,(Constants!$B$20-AF451)/Constants!$B$20)))))</f>
        <v/>
      </c>
      <c r="CM451" s="74" t="str">
        <f aca="false">IF(CL451="","",CL451*IF($BF451,1,Constants!$B$25)*CK451)</f>
        <v/>
      </c>
      <c r="CN451" s="74" t="str">
        <f aca="false">IF(OR($BK451&lt;&gt;Constants!$B$12,NOT($CJ451)),"",IF(NOT($BE451),0,IF(NOT($BG451),0,MAX(0,Constants!$B$21*(1-ABS(AG451-$BM451)/$BM451)))))</f>
        <v/>
      </c>
      <c r="CO451" s="74" t="str">
        <f aca="false">IF(CN451="","",CN451*CK451)</f>
        <v/>
      </c>
      <c r="CP451" s="74" t="str">
        <f aca="false">IF(OR($BK451&lt;&gt;Constants!$B$12,NOT($CJ451)),"",IF(OR(NOT($BE451),NOT($BF451)),0,MIN(Constants!$B$18,(Constants!$B$29*$BH451+Constants!$B$30*$BI451)*IF($BG451,1,MAX(0,MIN(1,(Constants!$B$20-AF451)/Constants!$B$20))))))</f>
        <v/>
      </c>
      <c r="CQ451" s="74" t="str">
        <f aca="false">IF(CP451="","",CP451*CK451)</f>
        <v/>
      </c>
      <c r="CR451" s="75" t="str">
        <f aca="false">IF(OR($BK451&lt;&gt;Constants!$B$12,NOT($CJ451)),"",CM451+CO451+CQ451)</f>
        <v/>
      </c>
      <c r="CS451" s="73" t="str">
        <f aca="false">IF(OR($BK451&lt;&gt;Constants!$B$12,ISBLANK($C451)),"",BW451)</f>
        <v/>
      </c>
      <c r="CT451" s="74" t="str">
        <f aca="false">IF(OR($BK451&lt;&gt;Constants!$B$12,ISBLANK($C451)),"",CG451)</f>
        <v/>
      </c>
      <c r="CU451" s="75" t="str">
        <f aca="false">IF(OR($BK451&lt;&gt;Constants!$B$12,ISBLANK($C451)),"",CR451)</f>
        <v/>
      </c>
      <c r="CV451" s="74" t="str">
        <f aca="false">IF(OR($BK451&lt;&gt;Constants!$B$12,ISBLANK($C451)),"",IF(COUNT(CS451:CU451)=0,0,MAX(CS451:CU451)))</f>
        <v/>
      </c>
      <c r="CW451" s="74" t="str">
        <f aca="false">IF($BK451&lt;&gt;Constants!$B$12,"",CV451)</f>
        <v/>
      </c>
      <c r="CX451" s="74" t="str">
        <f aca="false">IF(ISNUMBER(CW451), RANK(CW451,$CW$11:$CW$510), "")</f>
        <v/>
      </c>
      <c r="CY451" s="73" t="str">
        <f aca="false">IF(OR($BK451&lt;&gt;Constants!$B$12,ISBLANK($C451)),"",MAX(BT451,CD451,CO451))</f>
        <v/>
      </c>
      <c r="CZ451" s="74" t="str">
        <f aca="false">IF(ISNUMBER(CY451), RANK(CY451,CY$11:CY$510), "")</f>
        <v/>
      </c>
      <c r="DA451" s="74" t="str">
        <f aca="false">IF(OR($BK451&lt;&gt;Constants!$B$12,ISBLANK($C451)),"",MAX(AM451,AU451,IF($CH451,BC451,0)))</f>
        <v/>
      </c>
      <c r="DB451" s="74" t="str">
        <f aca="false">IF(ISNUMBER(DA451), RANK(DA451,DA$11:DA$510,1), "")</f>
        <v/>
      </c>
      <c r="DC451" s="74" t="str">
        <f aca="false">IF(OR($BK451&lt;&gt;Constants!$B$12,ISBLANK($C451)),"",MAX(BV451,CF451,CQ451))</f>
        <v/>
      </c>
      <c r="DD451" s="74" t="str">
        <f aca="false">IF(ISNUMBER(DC451),RANK(DC451,DC$11:DC$510),"")</f>
        <v/>
      </c>
      <c r="DE451" s="77" t="str">
        <f aca="false">IFERROR(IF(OR($BK451&lt;&gt;Constants!$B$12, ISBLANK($C451)),"",LARGE(CS451:CU451,2)), 0)</f>
        <v/>
      </c>
      <c r="DF451" s="75" t="str">
        <f aca="false">IF(ISNUMBER(DE451), RANK(DE451,DE$11:DE$510), "")</f>
        <v/>
      </c>
      <c r="DG451" s="74" t="str">
        <f aca="false">IF(ISBLANK($C451),"",IF(BK451=Constants!$B$12,RANK($CX451, $CX$11:$CX$510, 1)+
SUMPRODUCT(--($CX$11:$CX$510=$CX451),--($CZ451&gt;$CZ$11:$CZ$510))+
SUMPRODUCT(--($CX$11:$CX$510=$CX451),--($CZ451=$CZ$11:$CZ$510),--($DB451&gt;$DB$11:$DB$510))+
SUMPRODUCT(--($CX$11:$CX$510=$CX451),--($CZ451=$CZ$11:$CZ$510),--($DB451=$DB$11:$DB$510), --($DD451&gt;$DD$11:$DD$510))+
SUMPRODUCT(--($CX$11:$CX$510=$CX451),--($CZ451=$CZ$11:$CZ$510),--($DB451=$DB$11:$DB$510), --($DD451=$DD$11:$DD$510), --($DF451&gt;$DF$11:$DF$510))
,BK451)
)</f>
        <v/>
      </c>
      <c r="DH451" s="74" t="str">
        <f aca="false">IF(ISBLANK(C451),"",IF(BK451&lt;&gt;Constants!$B$12, BK451, CX451-DG451))</f>
        <v/>
      </c>
      <c r="DI451" s="75"/>
      <c r="DJ451" s="78"/>
      <c r="DK451" s="79" t="str">
        <f aca="false">IF(ISBLANK($C451),"",IF($BK451=Constants!$B$13,$BM451,""))</f>
        <v/>
      </c>
      <c r="DL451" s="78" t="str">
        <f aca="false">IF(ISBLANK($C451),"",IF($BK451&lt;&gt;Constants!$B$12,"",IF(COUNT($CS451:$CU451)=0,"",MATCH($CV451,$CS451:$CU451,0))))</f>
        <v/>
      </c>
      <c r="DM451" s="80" t="str">
        <f aca="false">IF(ISNUMBER($DL451),CHOOSE($DL451,$BR451,$CB451,$CM451),"")</f>
        <v/>
      </c>
      <c r="DN451" s="80" t="str">
        <f aca="false">IF(ISNUMBER($DL451),CHOOSE($DL451,$BT451,$CD451,$CO451),"")</f>
        <v/>
      </c>
      <c r="DO451" s="80" t="str">
        <f aca="false">IF(ISNUMBER($DL451),CHOOSE($DL451,$BV451,$CF451,$CQ451),"")</f>
        <v/>
      </c>
      <c r="DP451" s="81" t="str">
        <f aca="false">IF(ISBLANK(C451),"",IF(BK451&lt;&gt;Constants!$B$12, BK451 ,CW451))</f>
        <v/>
      </c>
      <c r="DQ451" s="82" t="str">
        <f aca="false">IF(ISBLANK($C451),"",IF($BK451&lt;&gt;Constants!$B$12,$BK451,$BL451))</f>
        <v/>
      </c>
      <c r="DR451" s="82" t="str">
        <f aca="false">IF(ISBLANK(C451),"",DH451)</f>
        <v/>
      </c>
      <c r="DS451" s="82" t="str">
        <f aca="false">IF(ISBLANK(C451),"",DG451)</f>
        <v/>
      </c>
      <c r="DT451" s="83" t="str">
        <f aca="false">IF(ISBLANK(C451),
  "",
IF(DS451=Constants!$B$9,COUNTA($C$11:$C510)+2,IF(DS451=Constants!$B$10,COUNTA($C$11:$C510)+1,IF(DS451=Constants!$B$11,COUNTA($C$11:$C510),DS451))))</f>
        <v/>
      </c>
      <c r="DU451" s="3"/>
      <c r="DV451" s="84" t="n">
        <f aca="false">IF(OR(ISNUMBER(DS451),DS451="DQ",DS451="P",DS451="NS"),
    1,
    0
)</f>
        <v>0</v>
      </c>
      <c r="DW451" s="84" t="n">
        <v>441</v>
      </c>
      <c r="DX451" s="84" t="str">
        <f aca="false">IF(ISBLANK($C451),"",IF(ISNUMBER(DT451),DT451+ROW($B451)/1000,""))</f>
        <v/>
      </c>
      <c r="DY451" s="84" t="str">
        <f aca="false">IF(ISNUMBER(DX451), RANK(DX451,DX$11:DX$510,1), "")</f>
        <v/>
      </c>
      <c r="DZ451" s="84" t="str">
        <f aca="false">IF(ISBLANK($C451),
    "",
    $B451
)</f>
        <v/>
      </c>
      <c r="EA451" s="84" t="str">
        <f aca="false">IF(ISBLANK($C451),
    "",
    $C451
)</f>
        <v/>
      </c>
      <c r="EB451" s="84" t="str">
        <f aca="false">IF(ISBLANK($C451),
    "",
    $D451
)</f>
        <v/>
      </c>
      <c r="EC451" s="84" t="str">
        <f aca="false">IF(ISBLANK($C451),"",$DQ451)</f>
        <v/>
      </c>
      <c r="ED451" s="86" t="str">
        <f aca="false">DP451</f>
        <v/>
      </c>
      <c r="EE451" s="84" t="str">
        <f aca="false">IF(ISBLANK($C451),
    "",
    DS451
)</f>
        <v/>
      </c>
      <c r="EF451" s="87" t="str">
        <f aca="false">IF(DW451&gt;DV$10,
    "",
    VLOOKUP(DW451,DY$11:EE949,7,FALSE())
)</f>
        <v/>
      </c>
      <c r="EG451" s="88" t="str">
        <f aca="false">IF(DW451&gt;DV$10,
    "",
    VLOOKUP(DW451,DY$11:EE949,2,FALSE())
)</f>
        <v/>
      </c>
      <c r="EH451" s="88" t="str">
        <f aca="false">IF(DW451&gt;DV$10,
    "",
    VLOOKUP(DW451,DY$11:EE949,3,FALSE())
)</f>
        <v/>
      </c>
      <c r="EI451" s="88" t="str">
        <f aca="false">IF(DW451&gt;DV$10,
    "",
    VLOOKUP(DW451,DY$11:EE949,4,FALSE())
)</f>
        <v/>
      </c>
      <c r="EJ451" s="89" t="str">
        <f aca="false">IF(DW451&gt;DV$10,
    "",
    VLOOKUP(DW451,DY$11:EE949,6,FALSE())
)</f>
        <v/>
      </c>
      <c r="EK451" s="59"/>
    </row>
    <row r="452" customFormat="false" ht="15.75" hidden="false" customHeight="false" outlineLevel="0" collapsed="false">
      <c r="A452" s="3"/>
      <c r="B452" s="153"/>
      <c r="C452" s="154"/>
      <c r="D452" s="135"/>
      <c r="E452" s="158"/>
      <c r="F452" s="137"/>
      <c r="G452" s="137"/>
      <c r="H452" s="138"/>
      <c r="I452" s="139"/>
      <c r="J452" s="140"/>
      <c r="K452" s="140"/>
      <c r="L452" s="140"/>
      <c r="M452" s="140"/>
      <c r="N452" s="141"/>
      <c r="O452" s="142"/>
      <c r="P452" s="137"/>
      <c r="Q452" s="138"/>
      <c r="R452" s="139"/>
      <c r="S452" s="140"/>
      <c r="T452" s="140"/>
      <c r="U452" s="140"/>
      <c r="V452" s="140"/>
      <c r="W452" s="141"/>
      <c r="X452" s="142"/>
      <c r="Y452" s="137"/>
      <c r="Z452" s="138"/>
      <c r="AA452" s="139"/>
      <c r="AB452" s="140"/>
      <c r="AC452" s="140"/>
      <c r="AD452" s="140"/>
      <c r="AE452" s="140"/>
      <c r="AF452" s="141"/>
      <c r="AG452" s="143"/>
      <c r="AH452" s="139"/>
      <c r="AI452" s="116"/>
      <c r="AJ452" s="116" t="str">
        <f aca="false">IF(ISBLANK($C452),
  "",
IF(E452=Constants!$B$7,
  TRUE(),
IF(E452=Constants!$B$8,
  FALSE(),
  TRUE()
)))</f>
        <v/>
      </c>
      <c r="AK452" s="117" t="str">
        <f aca="false">IF(ISBLANK($C452),"",IF(F452=Constants!$B$8,FALSE(),TRUE()))</f>
        <v/>
      </c>
      <c r="AL452" s="117" t="str">
        <f aca="false">IF(ISBLANK($C452),"",COUNTA($G452:$O452)&gt;0)</f>
        <v/>
      </c>
      <c r="AM452" s="117" t="str">
        <f aca="false">IF(OR(ISBLANK($C452),$AL452&lt;&gt;TRUE()),"",IF(ISBLANK(G452),Constants!$B$27,MAX(0,G452)))</f>
        <v/>
      </c>
      <c r="AN452" s="117" t="str">
        <f aca="false">IF(OR(ISBLANK($C452),$AL452&lt;&gt;TRUE()),"",IF(ISBLANK(H452),Constants!$B$28,MAX(0,H452)))</f>
        <v/>
      </c>
      <c r="AO452" s="117" t="str">
        <f aca="false">IF(OR(ISBLANK($C452),$AL452&lt;&gt;TRUE()),"",IF(J452=Constants!$B$7,TRUE(),IF(J452=Constants!$B$8,FALSE(),TRUE())))</f>
        <v/>
      </c>
      <c r="AP452" s="117" t="str">
        <f aca="false">IF(OR(ISBLANK($C452),$AL452&lt;&gt;TRUE()),"",IF(I452=Constants!$B$7,TRUE(),IF(I452=Constants!$B$8,FALSE(),TRUE())))</f>
        <v/>
      </c>
      <c r="AQ452" s="117" t="str">
        <f aca="false">IF(OR(ISBLANK($C452),$AL452&lt;&gt;TRUE()),"",IF(K452=Constants!$B$33,TRUE(),IF(K452=Constants!$B$34,FALSE(),IF(AND(ISNUMBER(O452),OR(ISBLANK(N452),N452=0)),TRUE(),IF(AND(ISBLANK(O452),ISNUMBER(N452),N452&lt;&gt;0),FALSE(),"")))))</f>
        <v/>
      </c>
      <c r="AR452" s="117" t="str">
        <f aca="false">IF(OR(ISBLANK($C452),$AL452&lt;&gt;TRUE()),"",IF(ISBLANK(L452),Constants!$B$35,MAX(0,MIN(Constants!$B$31,L452))))</f>
        <v/>
      </c>
      <c r="AS452" s="117" t="str">
        <f aca="false">IF(OR(ISBLANK($C452),$AL452&lt;&gt;TRUE()),"",IF(ISBLANK(M452),Constants!$B$35,MAX(0,MIN(Constants!$B$32,M452))))</f>
        <v/>
      </c>
      <c r="AT452" s="117" t="str">
        <f aca="false">IF(ISBLANK($C452),"",COUNTA($P452:$X452)&gt;0)</f>
        <v/>
      </c>
      <c r="AU452" s="117" t="str">
        <f aca="false">IF(OR(ISBLANK($C452),$AT452&lt;&gt;TRUE()),"",IF(ISBLANK(P452),Constants!$B$27,MAX(0,P452)))</f>
        <v/>
      </c>
      <c r="AV452" s="117" t="str">
        <f aca="false">IF(OR(ISBLANK($C452),$AT452&lt;&gt;TRUE()),"",IF(ISBLANK(Q452),Constants!$B$28,MAX(0,Q452)))</f>
        <v/>
      </c>
      <c r="AW452" s="117" t="str">
        <f aca="false">IF(OR(ISBLANK($C452),$AT452&lt;&gt;TRUE()),"",IF(S452=Constants!$B$7,TRUE(),IF(S452=Constants!$B$8,FALSE(),TRUE())))</f>
        <v/>
      </c>
      <c r="AX452" s="117" t="str">
        <f aca="false">IF(OR(ISBLANK($C452),$AT452&lt;&gt;TRUE()),"",IF(R452=Constants!$B$7,TRUE(),IF(R452=Constants!$B$8,FALSE(),TRUE())))</f>
        <v/>
      </c>
      <c r="AY452" s="117" t="str">
        <f aca="false">IF(OR(ISBLANK($C452),$AT452&lt;&gt;TRUE()),"",IF(T452=Constants!$B$33,TRUE(),IF(T452=Constants!$B$34,FALSE(),IF(AND(ISNUMBER(X452),OR(ISBLANK(W452),W452=0)),TRUE(),IF(AND(ISBLANK(X452),ISNUMBER(W452),W452&lt;&gt;0),FALSE(),"")))))</f>
        <v/>
      </c>
      <c r="AZ452" s="117" t="str">
        <f aca="false">IF(OR(ISBLANK($C452),$AT452&lt;&gt;TRUE()),"",IF(ISBLANK(U452),Constants!$B$35,MAX(0,MIN(Constants!$B$31,U452))))</f>
        <v/>
      </c>
      <c r="BA452" s="117" t="str">
        <f aca="false">IF(OR(ISBLANK($C452),$AT452&lt;&gt;TRUE()),"",IF(ISBLANK(V452),Constants!$B$35,MAX(0,MIN(Constants!$B$32,V452))))</f>
        <v/>
      </c>
      <c r="BB452" s="117" t="str">
        <f aca="false">IF(ISBLANK($C452),"",COUNTA($Y452:$AG452)&gt;0)</f>
        <v/>
      </c>
      <c r="BC452" s="117" t="str">
        <f aca="false">IF(OR(ISBLANK($C452),$BB452&lt;&gt;TRUE()),"",IF(ISBLANK(Y452),Constants!$B$27,MAX(0,Y452)))</f>
        <v/>
      </c>
      <c r="BD452" s="117" t="str">
        <f aca="false">IF(OR(ISBLANK($C452),$BB452&lt;&gt;TRUE()),"",IF(ISBLANK(Z452),Constants!$B$28,MAX(0,Z452)))</f>
        <v/>
      </c>
      <c r="BE452" s="117" t="str">
        <f aca="false">IF(OR(ISBLANK($C452),$BB452&lt;&gt;TRUE()),"",IF(AB452=Constants!$B$7,TRUE(),IF(AB452=Constants!$B$8,FALSE(),TRUE())))</f>
        <v/>
      </c>
      <c r="BF452" s="117" t="str">
        <f aca="false">IF(OR(ISBLANK($C452),$BB452&lt;&gt;TRUE()),"",IF(AA452=Constants!$B$7,TRUE(),IF(AA452=Constants!$B$8,FALSE(),TRUE())))</f>
        <v/>
      </c>
      <c r="BG452" s="117" t="str">
        <f aca="false">IF(OR(ISBLANK($C452),$BB452&lt;&gt;TRUE()),"",IF(AC452=Constants!$B$33,TRUE(),IF(AC452=Constants!$B$34,FALSE(),IF(AND(ISNUMBER(AG452),OR(ISBLANK(AF452),AF452=0)),TRUE(),IF(AND(ISBLANK(AG452),ISNUMBER(AF452),AF452&lt;&gt;0),FALSE(),"")))))</f>
        <v/>
      </c>
      <c r="BH452" s="117" t="str">
        <f aca="false">IF(OR(ISBLANK($C452),$BB452&lt;&gt;TRUE()),"",IF(ISBLANK(AD452),Constants!$B$35,MAX(0,MIN(Constants!$B$31,AD452))))</f>
        <v/>
      </c>
      <c r="BI452" s="117" t="str">
        <f aca="false">IF(OR(ISBLANK($C452),$BB452&lt;&gt;TRUE()),"",IF(ISBLANK(AE452),Constants!$B$35,MAX(0,MIN(Constants!$B$32,AE452))))</f>
        <v/>
      </c>
      <c r="BJ452" s="118" t="str">
        <f aca="false">IF(ISBLANK($C452),
  "",
IF(AH452=Constants!$B$7,
  TRUE(),
IF(AH452=Constants!$B$8,
  FALSE(),
  FALSE()
)))</f>
        <v/>
      </c>
      <c r="BK452" s="117" t="str">
        <f aca="false">IF(ISBLANK($C452),"",IF($BJ452,Constants!$B$9,IF(COUNTA($E452:$AH452)=0,Constants!$B$10,IF(NOT($AK452),Constants!$B$11,IF(AND(NOT(ISNUMBER($BM452)),COUNTA($O452,$X452,$AG452)&gt;0),Constants!$B$13,Constants!$B$12)))))</f>
        <v/>
      </c>
      <c r="BL452" s="117" t="str">
        <f aca="false">IF(ISBLANK($C452),"",IF($BK452&lt;&gt;Constants!$B$12,$BK452,Constants!$B$4))</f>
        <v/>
      </c>
      <c r="BM452" s="116" t="str">
        <f aca="false">IF(OR(ISBLANK($D$8), NOT(ISNUMBER($D$8))), Constants!$B$17,$D$8)</f>
        <v>ERROR: Set Target Time in cell D8</v>
      </c>
      <c r="BN452" s="119" t="str">
        <f aca="false">IF(OR($BK452&lt;&gt;Constants!$B$12,$AL452&lt;&gt;TRUE()),"",IF(NOT($AO452),TRUE(),IF($AQ452="","",$AQ452)))</f>
        <v/>
      </c>
      <c r="BO452" s="120" t="n">
        <f aca="false">IF(BN452="",FALSE(),IF(NOT($AO452),TRUE(),IF($AQ452,ISNUMBER(O452),ISNUMBER(N452))))</f>
        <v>0</v>
      </c>
      <c r="BP452" s="121" t="str">
        <f aca="false">IF(BO452,IF($AJ452,1,Constants!$B$22)*POWER(Constants!$B$23,MAX($AM452,0))*POWER(Constants!$B$24,MAX($AN452,0)),"")</f>
        <v/>
      </c>
      <c r="BQ452" s="117" t="str">
        <f aca="false">IF(OR($BK452&lt;&gt;Constants!$B$12,NOT($BO452)),"",IF(NOT($AO452),0,Constants!$B$19*IF($AQ452,1,MAX(0,MIN(1,(Constants!$B$20-N452)/Constants!$B$20)))))</f>
        <v/>
      </c>
      <c r="BR452" s="117" t="str">
        <f aca="false">IF(BQ452="","",BQ452*IF($AP452,1,Constants!$B$25)*BP452)</f>
        <v/>
      </c>
      <c r="BS452" s="117" t="str">
        <f aca="false">IF(OR($BK452&lt;&gt;Constants!$B$12,NOT($BO452)),"",IF(NOT($AO452),0,IF(NOT($AQ452),0,MAX(0,Constants!$B$21*(1-ABS(O452-$BM452)/$BM452)))))</f>
        <v/>
      </c>
      <c r="BT452" s="117" t="str">
        <f aca="false">IF(BS452="","",BS452*BP452)</f>
        <v/>
      </c>
      <c r="BU452" s="117" t="str">
        <f aca="false">IF(OR($BK452&lt;&gt;Constants!$B$12,NOT($BO452)),"",IF(OR(NOT($AO452),NOT($AP452)),0,MIN(Constants!$B$18,(Constants!$B$29*$AR452+Constants!$B$30*$AS452)*IF($AQ452,1,MAX(0,MIN(1,(Constants!$B$20-N452)/Constants!$B$20))))))</f>
        <v/>
      </c>
      <c r="BV452" s="117" t="str">
        <f aca="false">IF(BU452="","",BU452*BP452)</f>
        <v/>
      </c>
      <c r="BW452" s="122" t="str">
        <f aca="false">IF(OR($BK452&lt;&gt;Constants!$B$12,NOT($BO452)),"",BR452+BT452+BV452)</f>
        <v/>
      </c>
      <c r="BX452" s="119" t="str">
        <f aca="false">IF(OR($BK452&lt;&gt;Constants!$B$12,$AT452&lt;&gt;TRUE()),"",IF(NOT($AW452),TRUE(),IF($AY452="","",$AY452)))</f>
        <v/>
      </c>
      <c r="BY452" s="120" t="n">
        <f aca="false">IF(BX452="",FALSE(),IF(NOT($AW452),TRUE(),IF($AY452,ISNUMBER(X452),ISNUMBER(W452))))</f>
        <v>0</v>
      </c>
      <c r="BZ452" s="121" t="str">
        <f aca="false">IF(BY452,IF($AJ452,1,Constants!$B$22)*POWER(Constants!$B$23,MAX($AU452,0))*POWER(Constants!$B$24,MAX($AV452,0)),"")</f>
        <v/>
      </c>
      <c r="CA452" s="117" t="str">
        <f aca="false">IF(OR($BK452&lt;&gt;Constants!$B$12,NOT($BY452)),"",IF(NOT($AW452),0,Constants!$B$19*IF($AY452,1,MAX(0,MIN(1,(Constants!$B$20-W452)/Constants!$B$20)))))</f>
        <v/>
      </c>
      <c r="CB452" s="117" t="str">
        <f aca="false">IF(CA452="","",CA452*IF($AX452,1,Constants!$B$25)*BZ452)</f>
        <v/>
      </c>
      <c r="CC452" s="117" t="str">
        <f aca="false">IF(OR($BK452&lt;&gt;Constants!$B$12,NOT($BY452)),"",IF(NOT($AW452),0,IF(NOT($AY452),0,MAX(0,Constants!$B$21*(1-ABS(X452-$BM452)/$BM452)))))</f>
        <v/>
      </c>
      <c r="CD452" s="117" t="str">
        <f aca="false">IF(CC452="","",CC452*BZ452)</f>
        <v/>
      </c>
      <c r="CE452" s="117" t="str">
        <f aca="false">IF(OR($BK452&lt;&gt;Constants!$B$12,NOT($BY452)),"",IF(OR(NOT($AW452),NOT($AX452)),0,MIN(Constants!$B$18,(Constants!$B$29*$AZ452+Constants!$B$30*$BA452)*IF($AY452,1,MAX(0,MIN(1,(Constants!$B$20-W452)/Constants!$B$20))))))</f>
        <v/>
      </c>
      <c r="CF452" s="117" t="str">
        <f aca="false">IF(CE452="","",CE452*BZ452)</f>
        <v/>
      </c>
      <c r="CG452" s="122" t="str">
        <f aca="false">IF(OR($BK452&lt;&gt;Constants!$B$12,NOT($BY452)),"",CB452+CD452+CF452)</f>
        <v/>
      </c>
      <c r="CH452" s="119" t="n">
        <f aca="false">IF(OR(BN452="",BX452=""),TRUE(),BN452&lt;&gt;BX452)</f>
        <v>1</v>
      </c>
      <c r="CI452" s="117" t="str">
        <f aca="false">IF(OR($BK452&lt;&gt;Constants!$B$12,$BB452&lt;&gt;TRUE(),NOT($CH452)),"",IF(NOT($BE452),TRUE(),IF($BG452="","",$BG452)))</f>
        <v/>
      </c>
      <c r="CJ452" s="120" t="n">
        <f aca="false">IF(CI452="",FALSE(),IF(NOT($BE452),TRUE(),IF($BG452,ISNUMBER(AG452),ISNUMBER(AF452))))</f>
        <v>0</v>
      </c>
      <c r="CK452" s="121" t="str">
        <f aca="false">IF(CJ452,IF($AJ452,1,Constants!$B$22)*POWER(Constants!$B$23,MAX($BC452,0))*POWER(Constants!$B$24,MAX($BD452,0)),"")</f>
        <v/>
      </c>
      <c r="CL452" s="117" t="str">
        <f aca="false">IF(OR($BK452&lt;&gt;Constants!$B$12,NOT($CJ452)),"",IF(NOT($BE452),0,Constants!$B$19*IF($BG452,1,MAX(0,MIN(1,(Constants!$B$20-AF452)/Constants!$B$20)))))</f>
        <v/>
      </c>
      <c r="CM452" s="117" t="str">
        <f aca="false">IF(CL452="","",CL452*IF($BF452,1,Constants!$B$25)*CK452)</f>
        <v/>
      </c>
      <c r="CN452" s="117" t="str">
        <f aca="false">IF(OR($BK452&lt;&gt;Constants!$B$12,NOT($CJ452)),"",IF(NOT($BE452),0,IF(NOT($BG452),0,MAX(0,Constants!$B$21*(1-ABS(AG452-$BM452)/$BM452)))))</f>
        <v/>
      </c>
      <c r="CO452" s="117" t="str">
        <f aca="false">IF(CN452="","",CN452*CK452)</f>
        <v/>
      </c>
      <c r="CP452" s="117" t="str">
        <f aca="false">IF(OR($BK452&lt;&gt;Constants!$B$12,NOT($CJ452)),"",IF(OR(NOT($BE452),NOT($BF452)),0,MIN(Constants!$B$18,(Constants!$B$29*$BH452+Constants!$B$30*$BI452)*IF($BG452,1,MAX(0,MIN(1,(Constants!$B$20-AF452)/Constants!$B$20))))))</f>
        <v/>
      </c>
      <c r="CQ452" s="117" t="str">
        <f aca="false">IF(CP452="","",CP452*CK452)</f>
        <v/>
      </c>
      <c r="CR452" s="122" t="str">
        <f aca="false">IF(OR($BK452&lt;&gt;Constants!$B$12,NOT($CJ452)),"",CM452+CO452+CQ452)</f>
        <v/>
      </c>
      <c r="CS452" s="116" t="str">
        <f aca="false">IF(OR($BK452&lt;&gt;Constants!$B$12,ISBLANK($C452)),"",BW452)</f>
        <v/>
      </c>
      <c r="CT452" s="117" t="str">
        <f aca="false">IF(OR($BK452&lt;&gt;Constants!$B$12,ISBLANK($C452)),"",CG452)</f>
        <v/>
      </c>
      <c r="CU452" s="118" t="str">
        <f aca="false">IF(OR($BK452&lt;&gt;Constants!$B$12,ISBLANK($C452)),"",CR452)</f>
        <v/>
      </c>
      <c r="CV452" s="117" t="str">
        <f aca="false">IF(OR($BK452&lt;&gt;Constants!$B$12,ISBLANK($C452)),"",IF(COUNT(CS452:CU452)=0,0,MAX(CS452:CU452)))</f>
        <v/>
      </c>
      <c r="CW452" s="117" t="str">
        <f aca="false">IF($BK452&lt;&gt;Constants!$B$12,"",CV452)</f>
        <v/>
      </c>
      <c r="CX452" s="117" t="str">
        <f aca="false">IF(ISNUMBER(CW452), RANK(CW452,$CW$11:$CW$510), "")</f>
        <v/>
      </c>
      <c r="CY452" s="116" t="str">
        <f aca="false">IF(OR($BK452&lt;&gt;Constants!$B$12,ISBLANK($C452)),"",MAX(BT452,CD452,CO452))</f>
        <v/>
      </c>
      <c r="CZ452" s="117" t="str">
        <f aca="false">IF(ISNUMBER(CY452), RANK(CY452,CY$11:CY$510), "")</f>
        <v/>
      </c>
      <c r="DA452" s="117" t="str">
        <f aca="false">IF(OR($BK452&lt;&gt;Constants!$B$12,ISBLANK($C452)),"",MAX(AM452,AU452,IF($CH452,BC452,0)))</f>
        <v/>
      </c>
      <c r="DB452" s="117" t="str">
        <f aca="false">IF(ISNUMBER(DA452), RANK(DA452,DA$11:DA$510,1), "")</f>
        <v/>
      </c>
      <c r="DC452" s="117" t="str">
        <f aca="false">IF(OR($BK452&lt;&gt;Constants!$B$12,ISBLANK($C452)),"",MAX(BV452,CF452,CQ452))</f>
        <v/>
      </c>
      <c r="DD452" s="117" t="str">
        <f aca="false">IF(ISNUMBER(DC452),RANK(DC452,DC$11:DC$510),"")</f>
        <v/>
      </c>
      <c r="DE452" s="123" t="str">
        <f aca="false">IFERROR(IF(OR($BK452&lt;&gt;Constants!$B$12, ISBLANK($C452)),"",LARGE(CS452:CU452,2)), 0)</f>
        <v/>
      </c>
      <c r="DF452" s="118" t="str">
        <f aca="false">IF(ISNUMBER(DE452), RANK(DE452,DE$11:DE$510), "")</f>
        <v/>
      </c>
      <c r="DG452" s="117" t="str">
        <f aca="false">IF(ISBLANK($C452),"",IF(BK452=Constants!$B$12,RANK($CX452, $CX$11:$CX$510, 1)+
SUMPRODUCT(--($CX$11:$CX$510=$CX452),--($CZ452&gt;$CZ$11:$CZ$510))+
SUMPRODUCT(--($CX$11:$CX$510=$CX452),--($CZ452=$CZ$11:$CZ$510),--($DB452&gt;$DB$11:$DB$510))+
SUMPRODUCT(--($CX$11:$CX$510=$CX452),--($CZ452=$CZ$11:$CZ$510),--($DB452=$DB$11:$DB$510), --($DD452&gt;$DD$11:$DD$510))+
SUMPRODUCT(--($CX$11:$CX$510=$CX452),--($CZ452=$CZ$11:$CZ$510),--($DB452=$DB$11:$DB$510), --($DD452=$DD$11:$DD$510), --($DF452&gt;$DF$11:$DF$510))
,BK452)
)</f>
        <v/>
      </c>
      <c r="DH452" s="117" t="str">
        <f aca="false">IF(ISBLANK(C452),"",IF(BK452&lt;&gt;Constants!$B$12, BK452, CX452-DG452))</f>
        <v/>
      </c>
      <c r="DI452" s="118"/>
      <c r="DJ452" s="124"/>
      <c r="DK452" s="125" t="str">
        <f aca="false">IF(ISBLANK($C452),"",IF($BK452=Constants!$B$13,$BM452,""))</f>
        <v/>
      </c>
      <c r="DL452" s="124" t="str">
        <f aca="false">IF(ISBLANK($C452),"",IF($BK452&lt;&gt;Constants!$B$12,"",IF(COUNT($CS452:$CU452)=0,"",MATCH($CV452,$CS452:$CU452,0))))</f>
        <v/>
      </c>
      <c r="DM452" s="126" t="str">
        <f aca="false">IF(ISNUMBER($DL452),CHOOSE($DL452,$BR452,$CB452,$CM452),"")</f>
        <v/>
      </c>
      <c r="DN452" s="126" t="str">
        <f aca="false">IF(ISNUMBER($DL452),CHOOSE($DL452,$BT452,$CD452,$CO452),"")</f>
        <v/>
      </c>
      <c r="DO452" s="126" t="str">
        <f aca="false">IF(ISNUMBER($DL452),CHOOSE($DL452,$BV452,$CF452,$CQ452),"")</f>
        <v/>
      </c>
      <c r="DP452" s="127" t="str">
        <f aca="false">IF(ISBLANK(C452),"",IF(BK452&lt;&gt;Constants!$B$12, BK452 ,CW452))</f>
        <v/>
      </c>
      <c r="DQ452" s="128" t="str">
        <f aca="false">IF(ISBLANK($C452),"",IF($BK452&lt;&gt;Constants!$B$12,$BK452,$BL452))</f>
        <v/>
      </c>
      <c r="DR452" s="128" t="str">
        <f aca="false">IF(ISBLANK(C452),"",DH452)</f>
        <v/>
      </c>
      <c r="DS452" s="128" t="str">
        <f aca="false">IF(ISBLANK(C452),"",DG452)</f>
        <v/>
      </c>
      <c r="DT452" s="129" t="str">
        <f aca="false">IF(ISBLANK(C452),
  "",
IF(DS452=Constants!$B$9,COUNTA($C$11:$C510)+2,IF(DS452=Constants!$B$10,COUNTA($C$11:$C510)+1,IF(DS452=Constants!$B$11,COUNTA($C$11:$C510),DS452))))</f>
        <v/>
      </c>
      <c r="DU452" s="3"/>
      <c r="DV452" s="130" t="n">
        <f aca="false">IF(OR(ISNUMBER(DS452),DS452="DQ",DS452="P",DS452="NS"),
    1,
    0
)</f>
        <v>0</v>
      </c>
      <c r="DW452" s="130" t="n">
        <v>442</v>
      </c>
      <c r="DX452" s="130" t="str">
        <f aca="false">IF(ISBLANK($C452),"",IF(ISNUMBER(DT452),DT452+ROW($B452)/1000,""))</f>
        <v/>
      </c>
      <c r="DY452" s="130" t="str">
        <f aca="false">IF(ISNUMBER(DX452), RANK(DX452,DX$11:DX$510,1), "")</f>
        <v/>
      </c>
      <c r="DZ452" s="130" t="str">
        <f aca="false">IF(ISBLANK($C452),
    "",
    $B452
)</f>
        <v/>
      </c>
      <c r="EA452" s="130" t="str">
        <f aca="false">IF(ISBLANK($C452),
    "",
    $C452
)</f>
        <v/>
      </c>
      <c r="EB452" s="130" t="str">
        <f aca="false">IF(ISBLANK($C452),
    "",
    $D452
)</f>
        <v/>
      </c>
      <c r="EC452" s="130" t="str">
        <f aca="false">IF(ISBLANK($C452),"",$DQ452)</f>
        <v/>
      </c>
      <c r="ED452" s="131" t="str">
        <f aca="false">DP452</f>
        <v/>
      </c>
      <c r="EE452" s="130" t="str">
        <f aca="false">IF(ISBLANK($C452),
    "",
    DS452
)</f>
        <v/>
      </c>
      <c r="EF452" s="132" t="str">
        <f aca="false">IF(DW452&gt;DV$10,
    "",
    VLOOKUP(DW452,DY$11:EE950,7,FALSE())
)</f>
        <v/>
      </c>
      <c r="EG452" s="133" t="str">
        <f aca="false">IF(DW452&gt;DV$10,
    "",
    VLOOKUP(DW452,DY$11:EE950,2,FALSE())
)</f>
        <v/>
      </c>
      <c r="EH452" s="133" t="str">
        <f aca="false">IF(DW452&gt;DV$10,
    "",
    VLOOKUP(DW452,DY$11:EE950,3,FALSE())
)</f>
        <v/>
      </c>
      <c r="EI452" s="133" t="str">
        <f aca="false">IF(DW452&gt;DV$10,
    "",
    VLOOKUP(DW452,DY$11:EE950,4,FALSE())
)</f>
        <v/>
      </c>
      <c r="EJ452" s="134" t="str">
        <f aca="false">IF(DW452&gt;DV$10,
    "",
    VLOOKUP(DW452,DY$11:EE950,6,FALSE())
)</f>
        <v/>
      </c>
      <c r="EK452" s="59"/>
    </row>
    <row r="453" customFormat="false" ht="15.75" hidden="false" customHeight="false" outlineLevel="0" collapsed="false">
      <c r="A453" s="3"/>
      <c r="B453" s="153"/>
      <c r="C453" s="154"/>
      <c r="D453" s="135"/>
      <c r="E453" s="158"/>
      <c r="F453" s="137"/>
      <c r="G453" s="137"/>
      <c r="H453" s="138"/>
      <c r="I453" s="139"/>
      <c r="J453" s="140"/>
      <c r="K453" s="140"/>
      <c r="L453" s="140"/>
      <c r="M453" s="140"/>
      <c r="N453" s="141"/>
      <c r="O453" s="142"/>
      <c r="P453" s="137"/>
      <c r="Q453" s="138"/>
      <c r="R453" s="139"/>
      <c r="S453" s="140"/>
      <c r="T453" s="140"/>
      <c r="U453" s="140"/>
      <c r="V453" s="140"/>
      <c r="W453" s="141"/>
      <c r="X453" s="142"/>
      <c r="Y453" s="137"/>
      <c r="Z453" s="138"/>
      <c r="AA453" s="139"/>
      <c r="AB453" s="140"/>
      <c r="AC453" s="140"/>
      <c r="AD453" s="140"/>
      <c r="AE453" s="140"/>
      <c r="AF453" s="141"/>
      <c r="AG453" s="143"/>
      <c r="AH453" s="139"/>
      <c r="AI453" s="116"/>
      <c r="AJ453" s="116" t="str">
        <f aca="false">IF(ISBLANK($C453),
  "",
IF(E453=Constants!$B$7,
  TRUE(),
IF(E453=Constants!$B$8,
  FALSE(),
  TRUE()
)))</f>
        <v/>
      </c>
      <c r="AK453" s="117" t="str">
        <f aca="false">IF(ISBLANK($C453),"",IF(F453=Constants!$B$8,FALSE(),TRUE()))</f>
        <v/>
      </c>
      <c r="AL453" s="117" t="str">
        <f aca="false">IF(ISBLANK($C453),"",COUNTA($G453:$O453)&gt;0)</f>
        <v/>
      </c>
      <c r="AM453" s="117" t="str">
        <f aca="false">IF(OR(ISBLANK($C453),$AL453&lt;&gt;TRUE()),"",IF(ISBLANK(G453),Constants!$B$27,MAX(0,G453)))</f>
        <v/>
      </c>
      <c r="AN453" s="117" t="str">
        <f aca="false">IF(OR(ISBLANK($C453),$AL453&lt;&gt;TRUE()),"",IF(ISBLANK(H453),Constants!$B$28,MAX(0,H453)))</f>
        <v/>
      </c>
      <c r="AO453" s="117" t="str">
        <f aca="false">IF(OR(ISBLANK($C453),$AL453&lt;&gt;TRUE()),"",IF(J453=Constants!$B$7,TRUE(),IF(J453=Constants!$B$8,FALSE(),TRUE())))</f>
        <v/>
      </c>
      <c r="AP453" s="117" t="str">
        <f aca="false">IF(OR(ISBLANK($C453),$AL453&lt;&gt;TRUE()),"",IF(I453=Constants!$B$7,TRUE(),IF(I453=Constants!$B$8,FALSE(),TRUE())))</f>
        <v/>
      </c>
      <c r="AQ453" s="117" t="str">
        <f aca="false">IF(OR(ISBLANK($C453),$AL453&lt;&gt;TRUE()),"",IF(K453=Constants!$B$33,TRUE(),IF(K453=Constants!$B$34,FALSE(),IF(AND(ISNUMBER(O453),OR(ISBLANK(N453),N453=0)),TRUE(),IF(AND(ISBLANK(O453),ISNUMBER(N453),N453&lt;&gt;0),FALSE(),"")))))</f>
        <v/>
      </c>
      <c r="AR453" s="117" t="str">
        <f aca="false">IF(OR(ISBLANK($C453),$AL453&lt;&gt;TRUE()),"",IF(ISBLANK(L453),Constants!$B$35,MAX(0,MIN(Constants!$B$31,L453))))</f>
        <v/>
      </c>
      <c r="AS453" s="117" t="str">
        <f aca="false">IF(OR(ISBLANK($C453),$AL453&lt;&gt;TRUE()),"",IF(ISBLANK(M453),Constants!$B$35,MAX(0,MIN(Constants!$B$32,M453))))</f>
        <v/>
      </c>
      <c r="AT453" s="117" t="str">
        <f aca="false">IF(ISBLANK($C453),"",COUNTA($P453:$X453)&gt;0)</f>
        <v/>
      </c>
      <c r="AU453" s="117" t="str">
        <f aca="false">IF(OR(ISBLANK($C453),$AT453&lt;&gt;TRUE()),"",IF(ISBLANK(P453),Constants!$B$27,MAX(0,P453)))</f>
        <v/>
      </c>
      <c r="AV453" s="117" t="str">
        <f aca="false">IF(OR(ISBLANK($C453),$AT453&lt;&gt;TRUE()),"",IF(ISBLANK(Q453),Constants!$B$28,MAX(0,Q453)))</f>
        <v/>
      </c>
      <c r="AW453" s="117" t="str">
        <f aca="false">IF(OR(ISBLANK($C453),$AT453&lt;&gt;TRUE()),"",IF(S453=Constants!$B$7,TRUE(),IF(S453=Constants!$B$8,FALSE(),TRUE())))</f>
        <v/>
      </c>
      <c r="AX453" s="117" t="str">
        <f aca="false">IF(OR(ISBLANK($C453),$AT453&lt;&gt;TRUE()),"",IF(R453=Constants!$B$7,TRUE(),IF(R453=Constants!$B$8,FALSE(),TRUE())))</f>
        <v/>
      </c>
      <c r="AY453" s="117" t="str">
        <f aca="false">IF(OR(ISBLANK($C453),$AT453&lt;&gt;TRUE()),"",IF(T453=Constants!$B$33,TRUE(),IF(T453=Constants!$B$34,FALSE(),IF(AND(ISNUMBER(X453),OR(ISBLANK(W453),W453=0)),TRUE(),IF(AND(ISBLANK(X453),ISNUMBER(W453),W453&lt;&gt;0),FALSE(),"")))))</f>
        <v/>
      </c>
      <c r="AZ453" s="117" t="str">
        <f aca="false">IF(OR(ISBLANK($C453),$AT453&lt;&gt;TRUE()),"",IF(ISBLANK(U453),Constants!$B$35,MAX(0,MIN(Constants!$B$31,U453))))</f>
        <v/>
      </c>
      <c r="BA453" s="117" t="str">
        <f aca="false">IF(OR(ISBLANK($C453),$AT453&lt;&gt;TRUE()),"",IF(ISBLANK(V453),Constants!$B$35,MAX(0,MIN(Constants!$B$32,V453))))</f>
        <v/>
      </c>
      <c r="BB453" s="117" t="str">
        <f aca="false">IF(ISBLANK($C453),"",COUNTA($Y453:$AG453)&gt;0)</f>
        <v/>
      </c>
      <c r="BC453" s="117" t="str">
        <f aca="false">IF(OR(ISBLANK($C453),$BB453&lt;&gt;TRUE()),"",IF(ISBLANK(Y453),Constants!$B$27,MAX(0,Y453)))</f>
        <v/>
      </c>
      <c r="BD453" s="117" t="str">
        <f aca="false">IF(OR(ISBLANK($C453),$BB453&lt;&gt;TRUE()),"",IF(ISBLANK(Z453),Constants!$B$28,MAX(0,Z453)))</f>
        <v/>
      </c>
      <c r="BE453" s="117" t="str">
        <f aca="false">IF(OR(ISBLANK($C453),$BB453&lt;&gt;TRUE()),"",IF(AB453=Constants!$B$7,TRUE(),IF(AB453=Constants!$B$8,FALSE(),TRUE())))</f>
        <v/>
      </c>
      <c r="BF453" s="117" t="str">
        <f aca="false">IF(OR(ISBLANK($C453),$BB453&lt;&gt;TRUE()),"",IF(AA453=Constants!$B$7,TRUE(),IF(AA453=Constants!$B$8,FALSE(),TRUE())))</f>
        <v/>
      </c>
      <c r="BG453" s="117" t="str">
        <f aca="false">IF(OR(ISBLANK($C453),$BB453&lt;&gt;TRUE()),"",IF(AC453=Constants!$B$33,TRUE(),IF(AC453=Constants!$B$34,FALSE(),IF(AND(ISNUMBER(AG453),OR(ISBLANK(AF453),AF453=0)),TRUE(),IF(AND(ISBLANK(AG453),ISNUMBER(AF453),AF453&lt;&gt;0),FALSE(),"")))))</f>
        <v/>
      </c>
      <c r="BH453" s="117" t="str">
        <f aca="false">IF(OR(ISBLANK($C453),$BB453&lt;&gt;TRUE()),"",IF(ISBLANK(AD453),Constants!$B$35,MAX(0,MIN(Constants!$B$31,AD453))))</f>
        <v/>
      </c>
      <c r="BI453" s="117" t="str">
        <f aca="false">IF(OR(ISBLANK($C453),$BB453&lt;&gt;TRUE()),"",IF(ISBLANK(AE453),Constants!$B$35,MAX(0,MIN(Constants!$B$32,AE453))))</f>
        <v/>
      </c>
      <c r="BJ453" s="118" t="str">
        <f aca="false">IF(ISBLANK($C453),
  "",
IF(AH453=Constants!$B$7,
  TRUE(),
IF(AH453=Constants!$B$8,
  FALSE(),
  FALSE()
)))</f>
        <v/>
      </c>
      <c r="BK453" s="117" t="str">
        <f aca="false">IF(ISBLANK($C453),"",IF($BJ453,Constants!$B$9,IF(COUNTA($E453:$AH453)=0,Constants!$B$10,IF(NOT($AK453),Constants!$B$11,IF(AND(NOT(ISNUMBER($BM453)),COUNTA($O453,$X453,$AG453)&gt;0),Constants!$B$13,Constants!$B$12)))))</f>
        <v/>
      </c>
      <c r="BL453" s="117" t="str">
        <f aca="false">IF(ISBLANK($C453),"",IF($BK453&lt;&gt;Constants!$B$12,$BK453,Constants!$B$4))</f>
        <v/>
      </c>
      <c r="BM453" s="116" t="str">
        <f aca="false">IF(OR(ISBLANK($D$8), NOT(ISNUMBER($D$8))), Constants!$B$17,$D$8)</f>
        <v>ERROR: Set Target Time in cell D8</v>
      </c>
      <c r="BN453" s="119" t="str">
        <f aca="false">IF(OR($BK453&lt;&gt;Constants!$B$12,$AL453&lt;&gt;TRUE()),"",IF(NOT($AO453),TRUE(),IF($AQ453="","",$AQ453)))</f>
        <v/>
      </c>
      <c r="BO453" s="120" t="n">
        <f aca="false">IF(BN453="",FALSE(),IF(NOT($AO453),TRUE(),IF($AQ453,ISNUMBER(O453),ISNUMBER(N453))))</f>
        <v>0</v>
      </c>
      <c r="BP453" s="121" t="str">
        <f aca="false">IF(BO453,IF($AJ453,1,Constants!$B$22)*POWER(Constants!$B$23,MAX($AM453,0))*POWER(Constants!$B$24,MAX($AN453,0)),"")</f>
        <v/>
      </c>
      <c r="BQ453" s="117" t="str">
        <f aca="false">IF(OR($BK453&lt;&gt;Constants!$B$12,NOT($BO453)),"",IF(NOT($AO453),0,Constants!$B$19*IF($AQ453,1,MAX(0,MIN(1,(Constants!$B$20-N453)/Constants!$B$20)))))</f>
        <v/>
      </c>
      <c r="BR453" s="117" t="str">
        <f aca="false">IF(BQ453="","",BQ453*IF($AP453,1,Constants!$B$25)*BP453)</f>
        <v/>
      </c>
      <c r="BS453" s="117" t="str">
        <f aca="false">IF(OR($BK453&lt;&gt;Constants!$B$12,NOT($BO453)),"",IF(NOT($AO453),0,IF(NOT($AQ453),0,MAX(0,Constants!$B$21*(1-ABS(O453-$BM453)/$BM453)))))</f>
        <v/>
      </c>
      <c r="BT453" s="117" t="str">
        <f aca="false">IF(BS453="","",BS453*BP453)</f>
        <v/>
      </c>
      <c r="BU453" s="117" t="str">
        <f aca="false">IF(OR($BK453&lt;&gt;Constants!$B$12,NOT($BO453)),"",IF(OR(NOT($AO453),NOT($AP453)),0,MIN(Constants!$B$18,(Constants!$B$29*$AR453+Constants!$B$30*$AS453)*IF($AQ453,1,MAX(0,MIN(1,(Constants!$B$20-N453)/Constants!$B$20))))))</f>
        <v/>
      </c>
      <c r="BV453" s="117" t="str">
        <f aca="false">IF(BU453="","",BU453*BP453)</f>
        <v/>
      </c>
      <c r="BW453" s="122" t="str">
        <f aca="false">IF(OR($BK453&lt;&gt;Constants!$B$12,NOT($BO453)),"",BR453+BT453+BV453)</f>
        <v/>
      </c>
      <c r="BX453" s="119" t="str">
        <f aca="false">IF(OR($BK453&lt;&gt;Constants!$B$12,$AT453&lt;&gt;TRUE()),"",IF(NOT($AW453),TRUE(),IF($AY453="","",$AY453)))</f>
        <v/>
      </c>
      <c r="BY453" s="120" t="n">
        <f aca="false">IF(BX453="",FALSE(),IF(NOT($AW453),TRUE(),IF($AY453,ISNUMBER(X453),ISNUMBER(W453))))</f>
        <v>0</v>
      </c>
      <c r="BZ453" s="121" t="str">
        <f aca="false">IF(BY453,IF($AJ453,1,Constants!$B$22)*POWER(Constants!$B$23,MAX($AU453,0))*POWER(Constants!$B$24,MAX($AV453,0)),"")</f>
        <v/>
      </c>
      <c r="CA453" s="117" t="str">
        <f aca="false">IF(OR($BK453&lt;&gt;Constants!$B$12,NOT($BY453)),"",IF(NOT($AW453),0,Constants!$B$19*IF($AY453,1,MAX(0,MIN(1,(Constants!$B$20-W453)/Constants!$B$20)))))</f>
        <v/>
      </c>
      <c r="CB453" s="117" t="str">
        <f aca="false">IF(CA453="","",CA453*IF($AX453,1,Constants!$B$25)*BZ453)</f>
        <v/>
      </c>
      <c r="CC453" s="117" t="str">
        <f aca="false">IF(OR($BK453&lt;&gt;Constants!$B$12,NOT($BY453)),"",IF(NOT($AW453),0,IF(NOT($AY453),0,MAX(0,Constants!$B$21*(1-ABS(X453-$BM453)/$BM453)))))</f>
        <v/>
      </c>
      <c r="CD453" s="117" t="str">
        <f aca="false">IF(CC453="","",CC453*BZ453)</f>
        <v/>
      </c>
      <c r="CE453" s="117" t="str">
        <f aca="false">IF(OR($BK453&lt;&gt;Constants!$B$12,NOT($BY453)),"",IF(OR(NOT($AW453),NOT($AX453)),0,MIN(Constants!$B$18,(Constants!$B$29*$AZ453+Constants!$B$30*$BA453)*IF($AY453,1,MAX(0,MIN(1,(Constants!$B$20-W453)/Constants!$B$20))))))</f>
        <v/>
      </c>
      <c r="CF453" s="117" t="str">
        <f aca="false">IF(CE453="","",CE453*BZ453)</f>
        <v/>
      </c>
      <c r="CG453" s="122" t="str">
        <f aca="false">IF(OR($BK453&lt;&gt;Constants!$B$12,NOT($BY453)),"",CB453+CD453+CF453)</f>
        <v/>
      </c>
      <c r="CH453" s="119" t="n">
        <f aca="false">IF(OR(BN453="",BX453=""),TRUE(),BN453&lt;&gt;BX453)</f>
        <v>1</v>
      </c>
      <c r="CI453" s="117" t="str">
        <f aca="false">IF(OR($BK453&lt;&gt;Constants!$B$12,$BB453&lt;&gt;TRUE(),NOT($CH453)),"",IF(NOT($BE453),TRUE(),IF($BG453="","",$BG453)))</f>
        <v/>
      </c>
      <c r="CJ453" s="120" t="n">
        <f aca="false">IF(CI453="",FALSE(),IF(NOT($BE453),TRUE(),IF($BG453,ISNUMBER(AG453),ISNUMBER(AF453))))</f>
        <v>0</v>
      </c>
      <c r="CK453" s="121" t="str">
        <f aca="false">IF(CJ453,IF($AJ453,1,Constants!$B$22)*POWER(Constants!$B$23,MAX($BC453,0))*POWER(Constants!$B$24,MAX($BD453,0)),"")</f>
        <v/>
      </c>
      <c r="CL453" s="117" t="str">
        <f aca="false">IF(OR($BK453&lt;&gt;Constants!$B$12,NOT($CJ453)),"",IF(NOT($BE453),0,Constants!$B$19*IF($BG453,1,MAX(0,MIN(1,(Constants!$B$20-AF453)/Constants!$B$20)))))</f>
        <v/>
      </c>
      <c r="CM453" s="117" t="str">
        <f aca="false">IF(CL453="","",CL453*IF($BF453,1,Constants!$B$25)*CK453)</f>
        <v/>
      </c>
      <c r="CN453" s="117" t="str">
        <f aca="false">IF(OR($BK453&lt;&gt;Constants!$B$12,NOT($CJ453)),"",IF(NOT($BE453),0,IF(NOT($BG453),0,MAX(0,Constants!$B$21*(1-ABS(AG453-$BM453)/$BM453)))))</f>
        <v/>
      </c>
      <c r="CO453" s="117" t="str">
        <f aca="false">IF(CN453="","",CN453*CK453)</f>
        <v/>
      </c>
      <c r="CP453" s="117" t="str">
        <f aca="false">IF(OR($BK453&lt;&gt;Constants!$B$12,NOT($CJ453)),"",IF(OR(NOT($BE453),NOT($BF453)),0,MIN(Constants!$B$18,(Constants!$B$29*$BH453+Constants!$B$30*$BI453)*IF($BG453,1,MAX(0,MIN(1,(Constants!$B$20-AF453)/Constants!$B$20))))))</f>
        <v/>
      </c>
      <c r="CQ453" s="117" t="str">
        <f aca="false">IF(CP453="","",CP453*CK453)</f>
        <v/>
      </c>
      <c r="CR453" s="122" t="str">
        <f aca="false">IF(OR($BK453&lt;&gt;Constants!$B$12,NOT($CJ453)),"",CM453+CO453+CQ453)</f>
        <v/>
      </c>
      <c r="CS453" s="116" t="str">
        <f aca="false">IF(OR($BK453&lt;&gt;Constants!$B$12,ISBLANK($C453)),"",BW453)</f>
        <v/>
      </c>
      <c r="CT453" s="117" t="str">
        <f aca="false">IF(OR($BK453&lt;&gt;Constants!$B$12,ISBLANK($C453)),"",CG453)</f>
        <v/>
      </c>
      <c r="CU453" s="118" t="str">
        <f aca="false">IF(OR($BK453&lt;&gt;Constants!$B$12,ISBLANK($C453)),"",CR453)</f>
        <v/>
      </c>
      <c r="CV453" s="117" t="str">
        <f aca="false">IF(OR($BK453&lt;&gt;Constants!$B$12,ISBLANK($C453)),"",IF(COUNT(CS453:CU453)=0,0,MAX(CS453:CU453)))</f>
        <v/>
      </c>
      <c r="CW453" s="117" t="str">
        <f aca="false">IF($BK453&lt;&gt;Constants!$B$12,"",CV453)</f>
        <v/>
      </c>
      <c r="CX453" s="117" t="str">
        <f aca="false">IF(ISNUMBER(CW453), RANK(CW453,$CW$11:$CW$510), "")</f>
        <v/>
      </c>
      <c r="CY453" s="116" t="str">
        <f aca="false">IF(OR($BK453&lt;&gt;Constants!$B$12,ISBLANK($C453)),"",MAX(BT453,CD453,CO453))</f>
        <v/>
      </c>
      <c r="CZ453" s="117" t="str">
        <f aca="false">IF(ISNUMBER(CY453), RANK(CY453,CY$11:CY$510), "")</f>
        <v/>
      </c>
      <c r="DA453" s="117" t="str">
        <f aca="false">IF(OR($BK453&lt;&gt;Constants!$B$12,ISBLANK($C453)),"",MAX(AM453,AU453,IF($CH453,BC453,0)))</f>
        <v/>
      </c>
      <c r="DB453" s="117" t="str">
        <f aca="false">IF(ISNUMBER(DA453), RANK(DA453,DA$11:DA$510,1), "")</f>
        <v/>
      </c>
      <c r="DC453" s="117" t="str">
        <f aca="false">IF(OR($BK453&lt;&gt;Constants!$B$12,ISBLANK($C453)),"",MAX(BV453,CF453,CQ453))</f>
        <v/>
      </c>
      <c r="DD453" s="117" t="str">
        <f aca="false">IF(ISNUMBER(DC453),RANK(DC453,DC$11:DC$510),"")</f>
        <v/>
      </c>
      <c r="DE453" s="123" t="str">
        <f aca="false">IFERROR(IF(OR($BK453&lt;&gt;Constants!$B$12, ISBLANK($C453)),"",LARGE(CS453:CU453,2)), 0)</f>
        <v/>
      </c>
      <c r="DF453" s="118" t="str">
        <f aca="false">IF(ISNUMBER(DE453), RANK(DE453,DE$11:DE$510), "")</f>
        <v/>
      </c>
      <c r="DG453" s="117" t="str">
        <f aca="false">IF(ISBLANK($C453),"",IF(BK453=Constants!$B$12,RANK($CX453, $CX$11:$CX$510, 1)+
SUMPRODUCT(--($CX$11:$CX$510=$CX453),--($CZ453&gt;$CZ$11:$CZ$510))+
SUMPRODUCT(--($CX$11:$CX$510=$CX453),--($CZ453=$CZ$11:$CZ$510),--($DB453&gt;$DB$11:$DB$510))+
SUMPRODUCT(--($CX$11:$CX$510=$CX453),--($CZ453=$CZ$11:$CZ$510),--($DB453=$DB$11:$DB$510), --($DD453&gt;$DD$11:$DD$510))+
SUMPRODUCT(--($CX$11:$CX$510=$CX453),--($CZ453=$CZ$11:$CZ$510),--($DB453=$DB$11:$DB$510), --($DD453=$DD$11:$DD$510), --($DF453&gt;$DF$11:$DF$510))
,BK453)
)</f>
        <v/>
      </c>
      <c r="DH453" s="117" t="str">
        <f aca="false">IF(ISBLANK(C453),"",IF(BK453&lt;&gt;Constants!$B$12, BK453, CX453-DG453))</f>
        <v/>
      </c>
      <c r="DI453" s="118"/>
      <c r="DJ453" s="124"/>
      <c r="DK453" s="125" t="str">
        <f aca="false">IF(ISBLANK($C453),"",IF($BK453=Constants!$B$13,$BM453,""))</f>
        <v/>
      </c>
      <c r="DL453" s="124" t="str">
        <f aca="false">IF(ISBLANK($C453),"",IF($BK453&lt;&gt;Constants!$B$12,"",IF(COUNT($CS453:$CU453)=0,"",MATCH($CV453,$CS453:$CU453,0))))</f>
        <v/>
      </c>
      <c r="DM453" s="126" t="str">
        <f aca="false">IF(ISNUMBER($DL453),CHOOSE($DL453,$BR453,$CB453,$CM453),"")</f>
        <v/>
      </c>
      <c r="DN453" s="126" t="str">
        <f aca="false">IF(ISNUMBER($DL453),CHOOSE($DL453,$BT453,$CD453,$CO453),"")</f>
        <v/>
      </c>
      <c r="DO453" s="126" t="str">
        <f aca="false">IF(ISNUMBER($DL453),CHOOSE($DL453,$BV453,$CF453,$CQ453),"")</f>
        <v/>
      </c>
      <c r="DP453" s="127" t="str">
        <f aca="false">IF(ISBLANK(C453),"",IF(BK453&lt;&gt;Constants!$B$12, BK453 ,CW453))</f>
        <v/>
      </c>
      <c r="DQ453" s="128" t="str">
        <f aca="false">IF(ISBLANK($C453),"",IF($BK453&lt;&gt;Constants!$B$12,$BK453,$BL453))</f>
        <v/>
      </c>
      <c r="DR453" s="128" t="str">
        <f aca="false">IF(ISBLANK(C453),"",DH453)</f>
        <v/>
      </c>
      <c r="DS453" s="128" t="str">
        <f aca="false">IF(ISBLANK(C453),"",DG453)</f>
        <v/>
      </c>
      <c r="DT453" s="129" t="str">
        <f aca="false">IF(ISBLANK(C453),
  "",
IF(DS453=Constants!$B$9,COUNTA($C$11:$C510)+2,IF(DS453=Constants!$B$10,COUNTA($C$11:$C510)+1,IF(DS453=Constants!$B$11,COUNTA($C$11:$C510),DS453))))</f>
        <v/>
      </c>
      <c r="DU453" s="3"/>
      <c r="DV453" s="130" t="n">
        <f aca="false">IF(OR(ISNUMBER(DS453),DS453="DQ",DS453="P",DS453="NS"),
    1,
    0
)</f>
        <v>0</v>
      </c>
      <c r="DW453" s="130" t="n">
        <v>443</v>
      </c>
      <c r="DX453" s="130" t="str">
        <f aca="false">IF(ISBLANK($C453),"",IF(ISNUMBER(DT453),DT453+ROW($B453)/1000,""))</f>
        <v/>
      </c>
      <c r="DY453" s="130" t="str">
        <f aca="false">IF(ISNUMBER(DX453), RANK(DX453,DX$11:DX$510,1), "")</f>
        <v/>
      </c>
      <c r="DZ453" s="130" t="str">
        <f aca="false">IF(ISBLANK($C453),
    "",
    $B453
)</f>
        <v/>
      </c>
      <c r="EA453" s="130" t="str">
        <f aca="false">IF(ISBLANK($C453),
    "",
    $C453
)</f>
        <v/>
      </c>
      <c r="EB453" s="130" t="str">
        <f aca="false">IF(ISBLANK($C453),
    "",
    $D453
)</f>
        <v/>
      </c>
      <c r="EC453" s="130" t="str">
        <f aca="false">IF(ISBLANK($C453),"",$DQ453)</f>
        <v/>
      </c>
      <c r="ED453" s="131" t="str">
        <f aca="false">DP453</f>
        <v/>
      </c>
      <c r="EE453" s="130" t="str">
        <f aca="false">IF(ISBLANK($C453),
    "",
    DS453
)</f>
        <v/>
      </c>
      <c r="EF453" s="132" t="str">
        <f aca="false">IF(DW453&gt;DV$10,
    "",
    VLOOKUP(DW453,DY$11:EE951,7,FALSE())
)</f>
        <v/>
      </c>
      <c r="EG453" s="133" t="str">
        <f aca="false">IF(DW453&gt;DV$10,
    "",
    VLOOKUP(DW453,DY$11:EE951,2,FALSE())
)</f>
        <v/>
      </c>
      <c r="EH453" s="133" t="str">
        <f aca="false">IF(DW453&gt;DV$10,
    "",
    VLOOKUP(DW453,DY$11:EE951,3,FALSE())
)</f>
        <v/>
      </c>
      <c r="EI453" s="133" t="str">
        <f aca="false">IF(DW453&gt;DV$10,
    "",
    VLOOKUP(DW453,DY$11:EE951,4,FALSE())
)</f>
        <v/>
      </c>
      <c r="EJ453" s="134" t="str">
        <f aca="false">IF(DW453&gt;DV$10,
    "",
    VLOOKUP(DW453,DY$11:EE951,6,FALSE())
)</f>
        <v/>
      </c>
      <c r="EK453" s="59"/>
    </row>
    <row r="454" customFormat="false" ht="15.75" hidden="false" customHeight="false" outlineLevel="0" collapsed="false">
      <c r="A454" s="3"/>
      <c r="B454" s="153"/>
      <c r="C454" s="154"/>
      <c r="D454" s="135"/>
      <c r="E454" s="158"/>
      <c r="F454" s="137"/>
      <c r="G454" s="137"/>
      <c r="H454" s="138"/>
      <c r="I454" s="139"/>
      <c r="J454" s="140"/>
      <c r="K454" s="140"/>
      <c r="L454" s="140"/>
      <c r="M454" s="140"/>
      <c r="N454" s="141"/>
      <c r="O454" s="142"/>
      <c r="P454" s="137"/>
      <c r="Q454" s="138"/>
      <c r="R454" s="139"/>
      <c r="S454" s="140"/>
      <c r="T454" s="140"/>
      <c r="U454" s="140"/>
      <c r="V454" s="140"/>
      <c r="W454" s="141"/>
      <c r="X454" s="142"/>
      <c r="Y454" s="137"/>
      <c r="Z454" s="138"/>
      <c r="AA454" s="139"/>
      <c r="AB454" s="140"/>
      <c r="AC454" s="140"/>
      <c r="AD454" s="140"/>
      <c r="AE454" s="140"/>
      <c r="AF454" s="141"/>
      <c r="AG454" s="143"/>
      <c r="AH454" s="139"/>
      <c r="AI454" s="116"/>
      <c r="AJ454" s="116" t="str">
        <f aca="false">IF(ISBLANK($C454),
  "",
IF(E454=Constants!$B$7,
  TRUE(),
IF(E454=Constants!$B$8,
  FALSE(),
  TRUE()
)))</f>
        <v/>
      </c>
      <c r="AK454" s="117" t="str">
        <f aca="false">IF(ISBLANK($C454),"",IF(F454=Constants!$B$8,FALSE(),TRUE()))</f>
        <v/>
      </c>
      <c r="AL454" s="117" t="str">
        <f aca="false">IF(ISBLANK($C454),"",COUNTA($G454:$O454)&gt;0)</f>
        <v/>
      </c>
      <c r="AM454" s="117" t="str">
        <f aca="false">IF(OR(ISBLANK($C454),$AL454&lt;&gt;TRUE()),"",IF(ISBLANK(G454),Constants!$B$27,MAX(0,G454)))</f>
        <v/>
      </c>
      <c r="AN454" s="117" t="str">
        <f aca="false">IF(OR(ISBLANK($C454),$AL454&lt;&gt;TRUE()),"",IF(ISBLANK(H454),Constants!$B$28,MAX(0,H454)))</f>
        <v/>
      </c>
      <c r="AO454" s="117" t="str">
        <f aca="false">IF(OR(ISBLANK($C454),$AL454&lt;&gt;TRUE()),"",IF(J454=Constants!$B$7,TRUE(),IF(J454=Constants!$B$8,FALSE(),TRUE())))</f>
        <v/>
      </c>
      <c r="AP454" s="117" t="str">
        <f aca="false">IF(OR(ISBLANK($C454),$AL454&lt;&gt;TRUE()),"",IF(I454=Constants!$B$7,TRUE(),IF(I454=Constants!$B$8,FALSE(),TRUE())))</f>
        <v/>
      </c>
      <c r="AQ454" s="117" t="str">
        <f aca="false">IF(OR(ISBLANK($C454),$AL454&lt;&gt;TRUE()),"",IF(K454=Constants!$B$33,TRUE(),IF(K454=Constants!$B$34,FALSE(),IF(AND(ISNUMBER(O454),OR(ISBLANK(N454),N454=0)),TRUE(),IF(AND(ISBLANK(O454),ISNUMBER(N454),N454&lt;&gt;0),FALSE(),"")))))</f>
        <v/>
      </c>
      <c r="AR454" s="117" t="str">
        <f aca="false">IF(OR(ISBLANK($C454),$AL454&lt;&gt;TRUE()),"",IF(ISBLANK(L454),Constants!$B$35,MAX(0,MIN(Constants!$B$31,L454))))</f>
        <v/>
      </c>
      <c r="AS454" s="117" t="str">
        <f aca="false">IF(OR(ISBLANK($C454),$AL454&lt;&gt;TRUE()),"",IF(ISBLANK(M454),Constants!$B$35,MAX(0,MIN(Constants!$B$32,M454))))</f>
        <v/>
      </c>
      <c r="AT454" s="117" t="str">
        <f aca="false">IF(ISBLANK($C454),"",COUNTA($P454:$X454)&gt;0)</f>
        <v/>
      </c>
      <c r="AU454" s="117" t="str">
        <f aca="false">IF(OR(ISBLANK($C454),$AT454&lt;&gt;TRUE()),"",IF(ISBLANK(P454),Constants!$B$27,MAX(0,P454)))</f>
        <v/>
      </c>
      <c r="AV454" s="117" t="str">
        <f aca="false">IF(OR(ISBLANK($C454),$AT454&lt;&gt;TRUE()),"",IF(ISBLANK(Q454),Constants!$B$28,MAX(0,Q454)))</f>
        <v/>
      </c>
      <c r="AW454" s="117" t="str">
        <f aca="false">IF(OR(ISBLANK($C454),$AT454&lt;&gt;TRUE()),"",IF(S454=Constants!$B$7,TRUE(),IF(S454=Constants!$B$8,FALSE(),TRUE())))</f>
        <v/>
      </c>
      <c r="AX454" s="117" t="str">
        <f aca="false">IF(OR(ISBLANK($C454),$AT454&lt;&gt;TRUE()),"",IF(R454=Constants!$B$7,TRUE(),IF(R454=Constants!$B$8,FALSE(),TRUE())))</f>
        <v/>
      </c>
      <c r="AY454" s="117" t="str">
        <f aca="false">IF(OR(ISBLANK($C454),$AT454&lt;&gt;TRUE()),"",IF(T454=Constants!$B$33,TRUE(),IF(T454=Constants!$B$34,FALSE(),IF(AND(ISNUMBER(X454),OR(ISBLANK(W454),W454=0)),TRUE(),IF(AND(ISBLANK(X454),ISNUMBER(W454),W454&lt;&gt;0),FALSE(),"")))))</f>
        <v/>
      </c>
      <c r="AZ454" s="117" t="str">
        <f aca="false">IF(OR(ISBLANK($C454),$AT454&lt;&gt;TRUE()),"",IF(ISBLANK(U454),Constants!$B$35,MAX(0,MIN(Constants!$B$31,U454))))</f>
        <v/>
      </c>
      <c r="BA454" s="117" t="str">
        <f aca="false">IF(OR(ISBLANK($C454),$AT454&lt;&gt;TRUE()),"",IF(ISBLANK(V454),Constants!$B$35,MAX(0,MIN(Constants!$B$32,V454))))</f>
        <v/>
      </c>
      <c r="BB454" s="117" t="str">
        <f aca="false">IF(ISBLANK($C454),"",COUNTA($Y454:$AG454)&gt;0)</f>
        <v/>
      </c>
      <c r="BC454" s="117" t="str">
        <f aca="false">IF(OR(ISBLANK($C454),$BB454&lt;&gt;TRUE()),"",IF(ISBLANK(Y454),Constants!$B$27,MAX(0,Y454)))</f>
        <v/>
      </c>
      <c r="BD454" s="117" t="str">
        <f aca="false">IF(OR(ISBLANK($C454),$BB454&lt;&gt;TRUE()),"",IF(ISBLANK(Z454),Constants!$B$28,MAX(0,Z454)))</f>
        <v/>
      </c>
      <c r="BE454" s="117" t="str">
        <f aca="false">IF(OR(ISBLANK($C454),$BB454&lt;&gt;TRUE()),"",IF(AB454=Constants!$B$7,TRUE(),IF(AB454=Constants!$B$8,FALSE(),TRUE())))</f>
        <v/>
      </c>
      <c r="BF454" s="117" t="str">
        <f aca="false">IF(OR(ISBLANK($C454),$BB454&lt;&gt;TRUE()),"",IF(AA454=Constants!$B$7,TRUE(),IF(AA454=Constants!$B$8,FALSE(),TRUE())))</f>
        <v/>
      </c>
      <c r="BG454" s="117" t="str">
        <f aca="false">IF(OR(ISBLANK($C454),$BB454&lt;&gt;TRUE()),"",IF(AC454=Constants!$B$33,TRUE(),IF(AC454=Constants!$B$34,FALSE(),IF(AND(ISNUMBER(AG454),OR(ISBLANK(AF454),AF454=0)),TRUE(),IF(AND(ISBLANK(AG454),ISNUMBER(AF454),AF454&lt;&gt;0),FALSE(),"")))))</f>
        <v/>
      </c>
      <c r="BH454" s="117" t="str">
        <f aca="false">IF(OR(ISBLANK($C454),$BB454&lt;&gt;TRUE()),"",IF(ISBLANK(AD454),Constants!$B$35,MAX(0,MIN(Constants!$B$31,AD454))))</f>
        <v/>
      </c>
      <c r="BI454" s="117" t="str">
        <f aca="false">IF(OR(ISBLANK($C454),$BB454&lt;&gt;TRUE()),"",IF(ISBLANK(AE454),Constants!$B$35,MAX(0,MIN(Constants!$B$32,AE454))))</f>
        <v/>
      </c>
      <c r="BJ454" s="118" t="str">
        <f aca="false">IF(ISBLANK($C454),
  "",
IF(AH454=Constants!$B$7,
  TRUE(),
IF(AH454=Constants!$B$8,
  FALSE(),
  FALSE()
)))</f>
        <v/>
      </c>
      <c r="BK454" s="117" t="str">
        <f aca="false">IF(ISBLANK($C454),"",IF($BJ454,Constants!$B$9,IF(COUNTA($E454:$AH454)=0,Constants!$B$10,IF(NOT($AK454),Constants!$B$11,IF(AND(NOT(ISNUMBER($BM454)),COUNTA($O454,$X454,$AG454)&gt;0),Constants!$B$13,Constants!$B$12)))))</f>
        <v/>
      </c>
      <c r="BL454" s="117" t="str">
        <f aca="false">IF(ISBLANK($C454),"",IF($BK454&lt;&gt;Constants!$B$12,$BK454,Constants!$B$4))</f>
        <v/>
      </c>
      <c r="BM454" s="116" t="str">
        <f aca="false">IF(OR(ISBLANK($D$8), NOT(ISNUMBER($D$8))), Constants!$B$17,$D$8)</f>
        <v>ERROR: Set Target Time in cell D8</v>
      </c>
      <c r="BN454" s="119" t="str">
        <f aca="false">IF(OR($BK454&lt;&gt;Constants!$B$12,$AL454&lt;&gt;TRUE()),"",IF(NOT($AO454),TRUE(),IF($AQ454="","",$AQ454)))</f>
        <v/>
      </c>
      <c r="BO454" s="120" t="n">
        <f aca="false">IF(BN454="",FALSE(),IF(NOT($AO454),TRUE(),IF($AQ454,ISNUMBER(O454),ISNUMBER(N454))))</f>
        <v>0</v>
      </c>
      <c r="BP454" s="121" t="str">
        <f aca="false">IF(BO454,IF($AJ454,1,Constants!$B$22)*POWER(Constants!$B$23,MAX($AM454,0))*POWER(Constants!$B$24,MAX($AN454,0)),"")</f>
        <v/>
      </c>
      <c r="BQ454" s="117" t="str">
        <f aca="false">IF(OR($BK454&lt;&gt;Constants!$B$12,NOT($BO454)),"",IF(NOT($AO454),0,Constants!$B$19*IF($AQ454,1,MAX(0,MIN(1,(Constants!$B$20-N454)/Constants!$B$20)))))</f>
        <v/>
      </c>
      <c r="BR454" s="117" t="str">
        <f aca="false">IF(BQ454="","",BQ454*IF($AP454,1,Constants!$B$25)*BP454)</f>
        <v/>
      </c>
      <c r="BS454" s="117" t="str">
        <f aca="false">IF(OR($BK454&lt;&gt;Constants!$B$12,NOT($BO454)),"",IF(NOT($AO454),0,IF(NOT($AQ454),0,MAX(0,Constants!$B$21*(1-ABS(O454-$BM454)/$BM454)))))</f>
        <v/>
      </c>
      <c r="BT454" s="117" t="str">
        <f aca="false">IF(BS454="","",BS454*BP454)</f>
        <v/>
      </c>
      <c r="BU454" s="117" t="str">
        <f aca="false">IF(OR($BK454&lt;&gt;Constants!$B$12,NOT($BO454)),"",IF(OR(NOT($AO454),NOT($AP454)),0,MIN(Constants!$B$18,(Constants!$B$29*$AR454+Constants!$B$30*$AS454)*IF($AQ454,1,MAX(0,MIN(1,(Constants!$B$20-N454)/Constants!$B$20))))))</f>
        <v/>
      </c>
      <c r="BV454" s="117" t="str">
        <f aca="false">IF(BU454="","",BU454*BP454)</f>
        <v/>
      </c>
      <c r="BW454" s="122" t="str">
        <f aca="false">IF(OR($BK454&lt;&gt;Constants!$B$12,NOT($BO454)),"",BR454+BT454+BV454)</f>
        <v/>
      </c>
      <c r="BX454" s="119" t="str">
        <f aca="false">IF(OR($BK454&lt;&gt;Constants!$B$12,$AT454&lt;&gt;TRUE()),"",IF(NOT($AW454),TRUE(),IF($AY454="","",$AY454)))</f>
        <v/>
      </c>
      <c r="BY454" s="120" t="n">
        <f aca="false">IF(BX454="",FALSE(),IF(NOT($AW454),TRUE(),IF($AY454,ISNUMBER(X454),ISNUMBER(W454))))</f>
        <v>0</v>
      </c>
      <c r="BZ454" s="121" t="str">
        <f aca="false">IF(BY454,IF($AJ454,1,Constants!$B$22)*POWER(Constants!$B$23,MAX($AU454,0))*POWER(Constants!$B$24,MAX($AV454,0)),"")</f>
        <v/>
      </c>
      <c r="CA454" s="117" t="str">
        <f aca="false">IF(OR($BK454&lt;&gt;Constants!$B$12,NOT($BY454)),"",IF(NOT($AW454),0,Constants!$B$19*IF($AY454,1,MAX(0,MIN(1,(Constants!$B$20-W454)/Constants!$B$20)))))</f>
        <v/>
      </c>
      <c r="CB454" s="117" t="str">
        <f aca="false">IF(CA454="","",CA454*IF($AX454,1,Constants!$B$25)*BZ454)</f>
        <v/>
      </c>
      <c r="CC454" s="117" t="str">
        <f aca="false">IF(OR($BK454&lt;&gt;Constants!$B$12,NOT($BY454)),"",IF(NOT($AW454),0,IF(NOT($AY454),0,MAX(0,Constants!$B$21*(1-ABS(X454-$BM454)/$BM454)))))</f>
        <v/>
      </c>
      <c r="CD454" s="117" t="str">
        <f aca="false">IF(CC454="","",CC454*BZ454)</f>
        <v/>
      </c>
      <c r="CE454" s="117" t="str">
        <f aca="false">IF(OR($BK454&lt;&gt;Constants!$B$12,NOT($BY454)),"",IF(OR(NOT($AW454),NOT($AX454)),0,MIN(Constants!$B$18,(Constants!$B$29*$AZ454+Constants!$B$30*$BA454)*IF($AY454,1,MAX(0,MIN(1,(Constants!$B$20-W454)/Constants!$B$20))))))</f>
        <v/>
      </c>
      <c r="CF454" s="117" t="str">
        <f aca="false">IF(CE454="","",CE454*BZ454)</f>
        <v/>
      </c>
      <c r="CG454" s="122" t="str">
        <f aca="false">IF(OR($BK454&lt;&gt;Constants!$B$12,NOT($BY454)),"",CB454+CD454+CF454)</f>
        <v/>
      </c>
      <c r="CH454" s="119" t="n">
        <f aca="false">IF(OR(BN454="",BX454=""),TRUE(),BN454&lt;&gt;BX454)</f>
        <v>1</v>
      </c>
      <c r="CI454" s="117" t="str">
        <f aca="false">IF(OR($BK454&lt;&gt;Constants!$B$12,$BB454&lt;&gt;TRUE(),NOT($CH454)),"",IF(NOT($BE454),TRUE(),IF($BG454="","",$BG454)))</f>
        <v/>
      </c>
      <c r="CJ454" s="120" t="n">
        <f aca="false">IF(CI454="",FALSE(),IF(NOT($BE454),TRUE(),IF($BG454,ISNUMBER(AG454),ISNUMBER(AF454))))</f>
        <v>0</v>
      </c>
      <c r="CK454" s="121" t="str">
        <f aca="false">IF(CJ454,IF($AJ454,1,Constants!$B$22)*POWER(Constants!$B$23,MAX($BC454,0))*POWER(Constants!$B$24,MAX($BD454,0)),"")</f>
        <v/>
      </c>
      <c r="CL454" s="117" t="str">
        <f aca="false">IF(OR($BK454&lt;&gt;Constants!$B$12,NOT($CJ454)),"",IF(NOT($BE454),0,Constants!$B$19*IF($BG454,1,MAX(0,MIN(1,(Constants!$B$20-AF454)/Constants!$B$20)))))</f>
        <v/>
      </c>
      <c r="CM454" s="117" t="str">
        <f aca="false">IF(CL454="","",CL454*IF($BF454,1,Constants!$B$25)*CK454)</f>
        <v/>
      </c>
      <c r="CN454" s="117" t="str">
        <f aca="false">IF(OR($BK454&lt;&gt;Constants!$B$12,NOT($CJ454)),"",IF(NOT($BE454),0,IF(NOT($BG454),0,MAX(0,Constants!$B$21*(1-ABS(AG454-$BM454)/$BM454)))))</f>
        <v/>
      </c>
      <c r="CO454" s="117" t="str">
        <f aca="false">IF(CN454="","",CN454*CK454)</f>
        <v/>
      </c>
      <c r="CP454" s="117" t="str">
        <f aca="false">IF(OR($BK454&lt;&gt;Constants!$B$12,NOT($CJ454)),"",IF(OR(NOT($BE454),NOT($BF454)),0,MIN(Constants!$B$18,(Constants!$B$29*$BH454+Constants!$B$30*$BI454)*IF($BG454,1,MAX(0,MIN(1,(Constants!$B$20-AF454)/Constants!$B$20))))))</f>
        <v/>
      </c>
      <c r="CQ454" s="117" t="str">
        <f aca="false">IF(CP454="","",CP454*CK454)</f>
        <v/>
      </c>
      <c r="CR454" s="122" t="str">
        <f aca="false">IF(OR($BK454&lt;&gt;Constants!$B$12,NOT($CJ454)),"",CM454+CO454+CQ454)</f>
        <v/>
      </c>
      <c r="CS454" s="116" t="str">
        <f aca="false">IF(OR($BK454&lt;&gt;Constants!$B$12,ISBLANK($C454)),"",BW454)</f>
        <v/>
      </c>
      <c r="CT454" s="117" t="str">
        <f aca="false">IF(OR($BK454&lt;&gt;Constants!$B$12,ISBLANK($C454)),"",CG454)</f>
        <v/>
      </c>
      <c r="CU454" s="118" t="str">
        <f aca="false">IF(OR($BK454&lt;&gt;Constants!$B$12,ISBLANK($C454)),"",CR454)</f>
        <v/>
      </c>
      <c r="CV454" s="117" t="str">
        <f aca="false">IF(OR($BK454&lt;&gt;Constants!$B$12,ISBLANK($C454)),"",IF(COUNT(CS454:CU454)=0,0,MAX(CS454:CU454)))</f>
        <v/>
      </c>
      <c r="CW454" s="117" t="str">
        <f aca="false">IF($BK454&lt;&gt;Constants!$B$12,"",CV454)</f>
        <v/>
      </c>
      <c r="CX454" s="117" t="str">
        <f aca="false">IF(ISNUMBER(CW454), RANK(CW454,$CW$11:$CW$510), "")</f>
        <v/>
      </c>
      <c r="CY454" s="116" t="str">
        <f aca="false">IF(OR($BK454&lt;&gt;Constants!$B$12,ISBLANK($C454)),"",MAX(BT454,CD454,CO454))</f>
        <v/>
      </c>
      <c r="CZ454" s="117" t="str">
        <f aca="false">IF(ISNUMBER(CY454), RANK(CY454,CY$11:CY$510), "")</f>
        <v/>
      </c>
      <c r="DA454" s="117" t="str">
        <f aca="false">IF(OR($BK454&lt;&gt;Constants!$B$12,ISBLANK($C454)),"",MAX(AM454,AU454,IF($CH454,BC454,0)))</f>
        <v/>
      </c>
      <c r="DB454" s="117" t="str">
        <f aca="false">IF(ISNUMBER(DA454), RANK(DA454,DA$11:DA$510,1), "")</f>
        <v/>
      </c>
      <c r="DC454" s="117" t="str">
        <f aca="false">IF(OR($BK454&lt;&gt;Constants!$B$12,ISBLANK($C454)),"",MAX(BV454,CF454,CQ454))</f>
        <v/>
      </c>
      <c r="DD454" s="117" t="str">
        <f aca="false">IF(ISNUMBER(DC454),RANK(DC454,DC$11:DC$510),"")</f>
        <v/>
      </c>
      <c r="DE454" s="123" t="str">
        <f aca="false">IFERROR(IF(OR($BK454&lt;&gt;Constants!$B$12, ISBLANK($C454)),"",LARGE(CS454:CU454,2)), 0)</f>
        <v/>
      </c>
      <c r="DF454" s="118" t="str">
        <f aca="false">IF(ISNUMBER(DE454), RANK(DE454,DE$11:DE$510), "")</f>
        <v/>
      </c>
      <c r="DG454" s="117" t="str">
        <f aca="false">IF(ISBLANK($C454),"",IF(BK454=Constants!$B$12,RANK($CX454, $CX$11:$CX$510, 1)+
SUMPRODUCT(--($CX$11:$CX$510=$CX454),--($CZ454&gt;$CZ$11:$CZ$510))+
SUMPRODUCT(--($CX$11:$CX$510=$CX454),--($CZ454=$CZ$11:$CZ$510),--($DB454&gt;$DB$11:$DB$510))+
SUMPRODUCT(--($CX$11:$CX$510=$CX454),--($CZ454=$CZ$11:$CZ$510),--($DB454=$DB$11:$DB$510), --($DD454&gt;$DD$11:$DD$510))+
SUMPRODUCT(--($CX$11:$CX$510=$CX454),--($CZ454=$CZ$11:$CZ$510),--($DB454=$DB$11:$DB$510), --($DD454=$DD$11:$DD$510), --($DF454&gt;$DF$11:$DF$510))
,BK454)
)</f>
        <v/>
      </c>
      <c r="DH454" s="117" t="str">
        <f aca="false">IF(ISBLANK(C454),"",IF(BK454&lt;&gt;Constants!$B$12, BK454, CX454-DG454))</f>
        <v/>
      </c>
      <c r="DI454" s="118"/>
      <c r="DJ454" s="124"/>
      <c r="DK454" s="125" t="str">
        <f aca="false">IF(ISBLANK($C454),"",IF($BK454=Constants!$B$13,$BM454,""))</f>
        <v/>
      </c>
      <c r="DL454" s="124" t="str">
        <f aca="false">IF(ISBLANK($C454),"",IF($BK454&lt;&gt;Constants!$B$12,"",IF(COUNT($CS454:$CU454)=0,"",MATCH($CV454,$CS454:$CU454,0))))</f>
        <v/>
      </c>
      <c r="DM454" s="126" t="str">
        <f aca="false">IF(ISNUMBER($DL454),CHOOSE($DL454,$BR454,$CB454,$CM454),"")</f>
        <v/>
      </c>
      <c r="DN454" s="126" t="str">
        <f aca="false">IF(ISNUMBER($DL454),CHOOSE($DL454,$BT454,$CD454,$CO454),"")</f>
        <v/>
      </c>
      <c r="DO454" s="126" t="str">
        <f aca="false">IF(ISNUMBER($DL454),CHOOSE($DL454,$BV454,$CF454,$CQ454),"")</f>
        <v/>
      </c>
      <c r="DP454" s="127" t="str">
        <f aca="false">IF(ISBLANK(C454),"",IF(BK454&lt;&gt;Constants!$B$12, BK454 ,CW454))</f>
        <v/>
      </c>
      <c r="DQ454" s="128" t="str">
        <f aca="false">IF(ISBLANK($C454),"",IF($BK454&lt;&gt;Constants!$B$12,$BK454,$BL454))</f>
        <v/>
      </c>
      <c r="DR454" s="128" t="str">
        <f aca="false">IF(ISBLANK(C454),"",DH454)</f>
        <v/>
      </c>
      <c r="DS454" s="128" t="str">
        <f aca="false">IF(ISBLANK(C454),"",DG454)</f>
        <v/>
      </c>
      <c r="DT454" s="129" t="str">
        <f aca="false">IF(ISBLANK(C454),
  "",
IF(DS454=Constants!$B$9,COUNTA($C$11:$C510)+2,IF(DS454=Constants!$B$10,COUNTA($C$11:$C510)+1,IF(DS454=Constants!$B$11,COUNTA($C$11:$C510),DS454))))</f>
        <v/>
      </c>
      <c r="DU454" s="3"/>
      <c r="DV454" s="130" t="n">
        <f aca="false">IF(OR(ISNUMBER(DS454),DS454="DQ",DS454="P",DS454="NS"),
    1,
    0
)</f>
        <v>0</v>
      </c>
      <c r="DW454" s="130" t="n">
        <v>444</v>
      </c>
      <c r="DX454" s="130" t="str">
        <f aca="false">IF(ISBLANK($C454),"",IF(ISNUMBER(DT454),DT454+ROW($B454)/1000,""))</f>
        <v/>
      </c>
      <c r="DY454" s="130" t="str">
        <f aca="false">IF(ISNUMBER(DX454), RANK(DX454,DX$11:DX$510,1), "")</f>
        <v/>
      </c>
      <c r="DZ454" s="130" t="str">
        <f aca="false">IF(ISBLANK($C454),
    "",
    $B454
)</f>
        <v/>
      </c>
      <c r="EA454" s="130" t="str">
        <f aca="false">IF(ISBLANK($C454),
    "",
    $C454
)</f>
        <v/>
      </c>
      <c r="EB454" s="130" t="str">
        <f aca="false">IF(ISBLANK($C454),
    "",
    $D454
)</f>
        <v/>
      </c>
      <c r="EC454" s="130" t="str">
        <f aca="false">IF(ISBLANK($C454),"",$DQ454)</f>
        <v/>
      </c>
      <c r="ED454" s="131" t="str">
        <f aca="false">DP454</f>
        <v/>
      </c>
      <c r="EE454" s="130" t="str">
        <f aca="false">IF(ISBLANK($C454),
    "",
    DS454
)</f>
        <v/>
      </c>
      <c r="EF454" s="132" t="str">
        <f aca="false">IF(DW454&gt;DV$10,
    "",
    VLOOKUP(DW454,DY$11:EE952,7,FALSE())
)</f>
        <v/>
      </c>
      <c r="EG454" s="133" t="str">
        <f aca="false">IF(DW454&gt;DV$10,
    "",
    VLOOKUP(DW454,DY$11:EE952,2,FALSE())
)</f>
        <v/>
      </c>
      <c r="EH454" s="133" t="str">
        <f aca="false">IF(DW454&gt;DV$10,
    "",
    VLOOKUP(DW454,DY$11:EE952,3,FALSE())
)</f>
        <v/>
      </c>
      <c r="EI454" s="133" t="str">
        <f aca="false">IF(DW454&gt;DV$10,
    "",
    VLOOKUP(DW454,DY$11:EE952,4,FALSE())
)</f>
        <v/>
      </c>
      <c r="EJ454" s="134" t="str">
        <f aca="false">IF(DW454&gt;DV$10,
    "",
    VLOOKUP(DW454,DY$11:EE952,6,FALSE())
)</f>
        <v/>
      </c>
      <c r="EK454" s="59"/>
    </row>
    <row r="455" customFormat="false" ht="15.75" hidden="false" customHeight="false" outlineLevel="0" collapsed="false">
      <c r="A455" s="3"/>
      <c r="B455" s="155"/>
      <c r="C455" s="156"/>
      <c r="D455" s="96"/>
      <c r="E455" s="157"/>
      <c r="F455" s="148"/>
      <c r="G455" s="148"/>
      <c r="H455" s="149"/>
      <c r="I455" s="150"/>
      <c r="J455" s="151"/>
      <c r="K455" s="151"/>
      <c r="L455" s="151"/>
      <c r="M455" s="151"/>
      <c r="N455" s="152"/>
      <c r="O455" s="103"/>
      <c r="P455" s="148"/>
      <c r="Q455" s="149"/>
      <c r="R455" s="150"/>
      <c r="S455" s="151"/>
      <c r="T455" s="151"/>
      <c r="U455" s="151"/>
      <c r="V455" s="151"/>
      <c r="W455" s="152"/>
      <c r="X455" s="103"/>
      <c r="Y455" s="148"/>
      <c r="Z455" s="149"/>
      <c r="AA455" s="150"/>
      <c r="AB455" s="151"/>
      <c r="AC455" s="151"/>
      <c r="AD455" s="151"/>
      <c r="AE455" s="151"/>
      <c r="AF455" s="152"/>
      <c r="AG455" s="104"/>
      <c r="AH455" s="150"/>
      <c r="AI455" s="73"/>
      <c r="AJ455" s="73" t="str">
        <f aca="false">IF(ISBLANK($C455),
  "",
IF(E455=Constants!$B$7,
  TRUE(),
IF(E455=Constants!$B$8,
  FALSE(),
  TRUE()
)))</f>
        <v/>
      </c>
      <c r="AK455" s="74" t="str">
        <f aca="false">IF(ISBLANK($C455),"",IF(F455=Constants!$B$8,FALSE(),TRUE()))</f>
        <v/>
      </c>
      <c r="AL455" s="74" t="str">
        <f aca="false">IF(ISBLANK($C455),"",COUNTA($G455:$O455)&gt;0)</f>
        <v/>
      </c>
      <c r="AM455" s="74" t="str">
        <f aca="false">IF(OR(ISBLANK($C455),$AL455&lt;&gt;TRUE()),"",IF(ISBLANK(G455),Constants!$B$27,MAX(0,G455)))</f>
        <v/>
      </c>
      <c r="AN455" s="74" t="str">
        <f aca="false">IF(OR(ISBLANK($C455),$AL455&lt;&gt;TRUE()),"",IF(ISBLANK(H455),Constants!$B$28,MAX(0,H455)))</f>
        <v/>
      </c>
      <c r="AO455" s="74" t="str">
        <f aca="false">IF(OR(ISBLANK($C455),$AL455&lt;&gt;TRUE()),"",IF(J455=Constants!$B$7,TRUE(),IF(J455=Constants!$B$8,FALSE(),TRUE())))</f>
        <v/>
      </c>
      <c r="AP455" s="74" t="str">
        <f aca="false">IF(OR(ISBLANK($C455),$AL455&lt;&gt;TRUE()),"",IF(I455=Constants!$B$7,TRUE(),IF(I455=Constants!$B$8,FALSE(),TRUE())))</f>
        <v/>
      </c>
      <c r="AQ455" s="74" t="str">
        <f aca="false">IF(OR(ISBLANK($C455),$AL455&lt;&gt;TRUE()),"",IF(K455=Constants!$B$33,TRUE(),IF(K455=Constants!$B$34,FALSE(),IF(AND(ISNUMBER(O455),OR(ISBLANK(N455),N455=0)),TRUE(),IF(AND(ISBLANK(O455),ISNUMBER(N455),N455&lt;&gt;0),FALSE(),"")))))</f>
        <v/>
      </c>
      <c r="AR455" s="74" t="str">
        <f aca="false">IF(OR(ISBLANK($C455),$AL455&lt;&gt;TRUE()),"",IF(ISBLANK(L455),Constants!$B$35,MAX(0,MIN(Constants!$B$31,L455))))</f>
        <v/>
      </c>
      <c r="AS455" s="74" t="str">
        <f aca="false">IF(OR(ISBLANK($C455),$AL455&lt;&gt;TRUE()),"",IF(ISBLANK(M455),Constants!$B$35,MAX(0,MIN(Constants!$B$32,M455))))</f>
        <v/>
      </c>
      <c r="AT455" s="74" t="str">
        <f aca="false">IF(ISBLANK($C455),"",COUNTA($P455:$X455)&gt;0)</f>
        <v/>
      </c>
      <c r="AU455" s="74" t="str">
        <f aca="false">IF(OR(ISBLANK($C455),$AT455&lt;&gt;TRUE()),"",IF(ISBLANK(P455),Constants!$B$27,MAX(0,P455)))</f>
        <v/>
      </c>
      <c r="AV455" s="74" t="str">
        <f aca="false">IF(OR(ISBLANK($C455),$AT455&lt;&gt;TRUE()),"",IF(ISBLANK(Q455),Constants!$B$28,MAX(0,Q455)))</f>
        <v/>
      </c>
      <c r="AW455" s="74" t="str">
        <f aca="false">IF(OR(ISBLANK($C455),$AT455&lt;&gt;TRUE()),"",IF(S455=Constants!$B$7,TRUE(),IF(S455=Constants!$B$8,FALSE(),TRUE())))</f>
        <v/>
      </c>
      <c r="AX455" s="74" t="str">
        <f aca="false">IF(OR(ISBLANK($C455),$AT455&lt;&gt;TRUE()),"",IF(R455=Constants!$B$7,TRUE(),IF(R455=Constants!$B$8,FALSE(),TRUE())))</f>
        <v/>
      </c>
      <c r="AY455" s="74" t="str">
        <f aca="false">IF(OR(ISBLANK($C455),$AT455&lt;&gt;TRUE()),"",IF(T455=Constants!$B$33,TRUE(),IF(T455=Constants!$B$34,FALSE(),IF(AND(ISNUMBER(X455),OR(ISBLANK(W455),W455=0)),TRUE(),IF(AND(ISBLANK(X455),ISNUMBER(W455),W455&lt;&gt;0),FALSE(),"")))))</f>
        <v/>
      </c>
      <c r="AZ455" s="74" t="str">
        <f aca="false">IF(OR(ISBLANK($C455),$AT455&lt;&gt;TRUE()),"",IF(ISBLANK(U455),Constants!$B$35,MAX(0,MIN(Constants!$B$31,U455))))</f>
        <v/>
      </c>
      <c r="BA455" s="74" t="str">
        <f aca="false">IF(OR(ISBLANK($C455),$AT455&lt;&gt;TRUE()),"",IF(ISBLANK(V455),Constants!$B$35,MAX(0,MIN(Constants!$B$32,V455))))</f>
        <v/>
      </c>
      <c r="BB455" s="74" t="str">
        <f aca="false">IF(ISBLANK($C455),"",COUNTA($Y455:$AG455)&gt;0)</f>
        <v/>
      </c>
      <c r="BC455" s="74" t="str">
        <f aca="false">IF(OR(ISBLANK($C455),$BB455&lt;&gt;TRUE()),"",IF(ISBLANK(Y455),Constants!$B$27,MAX(0,Y455)))</f>
        <v/>
      </c>
      <c r="BD455" s="74" t="str">
        <f aca="false">IF(OR(ISBLANK($C455),$BB455&lt;&gt;TRUE()),"",IF(ISBLANK(Z455),Constants!$B$28,MAX(0,Z455)))</f>
        <v/>
      </c>
      <c r="BE455" s="74" t="str">
        <f aca="false">IF(OR(ISBLANK($C455),$BB455&lt;&gt;TRUE()),"",IF(AB455=Constants!$B$7,TRUE(),IF(AB455=Constants!$B$8,FALSE(),TRUE())))</f>
        <v/>
      </c>
      <c r="BF455" s="74" t="str">
        <f aca="false">IF(OR(ISBLANK($C455),$BB455&lt;&gt;TRUE()),"",IF(AA455=Constants!$B$7,TRUE(),IF(AA455=Constants!$B$8,FALSE(),TRUE())))</f>
        <v/>
      </c>
      <c r="BG455" s="74" t="str">
        <f aca="false">IF(OR(ISBLANK($C455),$BB455&lt;&gt;TRUE()),"",IF(AC455=Constants!$B$33,TRUE(),IF(AC455=Constants!$B$34,FALSE(),IF(AND(ISNUMBER(AG455),OR(ISBLANK(AF455),AF455=0)),TRUE(),IF(AND(ISBLANK(AG455),ISNUMBER(AF455),AF455&lt;&gt;0),FALSE(),"")))))</f>
        <v/>
      </c>
      <c r="BH455" s="74" t="str">
        <f aca="false">IF(OR(ISBLANK($C455),$BB455&lt;&gt;TRUE()),"",IF(ISBLANK(AD455),Constants!$B$35,MAX(0,MIN(Constants!$B$31,AD455))))</f>
        <v/>
      </c>
      <c r="BI455" s="74" t="str">
        <f aca="false">IF(OR(ISBLANK($C455),$BB455&lt;&gt;TRUE()),"",IF(ISBLANK(AE455),Constants!$B$35,MAX(0,MIN(Constants!$B$32,AE455))))</f>
        <v/>
      </c>
      <c r="BJ455" s="75" t="str">
        <f aca="false">IF(ISBLANK($C455),
  "",
IF(AH455=Constants!$B$7,
  TRUE(),
IF(AH455=Constants!$B$8,
  FALSE(),
  FALSE()
)))</f>
        <v/>
      </c>
      <c r="BK455" s="74" t="str">
        <f aca="false">IF(ISBLANK($C455),"",IF($BJ455,Constants!$B$9,IF(COUNTA($E455:$AH455)=0,Constants!$B$10,IF(NOT($AK455),Constants!$B$11,IF(AND(NOT(ISNUMBER($BM455)),COUNTA($O455,$X455,$AG455)&gt;0),Constants!$B$13,Constants!$B$12)))))</f>
        <v/>
      </c>
      <c r="BL455" s="74" t="str">
        <f aca="false">IF(ISBLANK($C455),"",IF($BK455&lt;&gt;Constants!$B$12,$BK455,Constants!$B$4))</f>
        <v/>
      </c>
      <c r="BM455" s="73" t="str">
        <f aca="false">IF(OR(ISBLANK($D$8), NOT(ISNUMBER($D$8))), Constants!$B$17,$D$8)</f>
        <v>ERROR: Set Target Time in cell D8</v>
      </c>
      <c r="BN455" s="73" t="str">
        <f aca="false">IF(OR($BK455&lt;&gt;Constants!$B$12,$AL455&lt;&gt;TRUE()),"",IF(NOT($AO455),TRUE(),IF($AQ455="","",$AQ455)))</f>
        <v/>
      </c>
      <c r="BO455" s="74" t="b">
        <f aca="false">IF(BN455="",FALSE(),IF(NOT($AO455),TRUE(),IF($AQ455,ISNUMBER(O455),ISNUMBER(N455))))</f>
        <v>0</v>
      </c>
      <c r="BP455" s="76" t="str">
        <f aca="false">IF(BO455,IF($AJ455,1,Constants!$B$22)*POWER(Constants!$B$23,MAX($AM455,0))*POWER(Constants!$B$24,MAX($AN455,0)),"")</f>
        <v/>
      </c>
      <c r="BQ455" s="74" t="str">
        <f aca="false">IF(OR($BK455&lt;&gt;Constants!$B$12,NOT($BO455)),"",IF(NOT($AO455),0,Constants!$B$19*IF($AQ455,1,MAX(0,MIN(1,(Constants!$B$20-N455)/Constants!$B$20)))))</f>
        <v/>
      </c>
      <c r="BR455" s="74" t="str">
        <f aca="false">IF(BQ455="","",BQ455*IF($AP455,1,Constants!$B$25)*BP455)</f>
        <v/>
      </c>
      <c r="BS455" s="74" t="str">
        <f aca="false">IF(OR($BK455&lt;&gt;Constants!$B$12,NOT($BO455)),"",IF(NOT($AO455),0,IF(NOT($AQ455),0,MAX(0,Constants!$B$21*(1-ABS(O455-$BM455)/$BM455)))))</f>
        <v/>
      </c>
      <c r="BT455" s="74" t="str">
        <f aca="false">IF(BS455="","",BS455*BP455)</f>
        <v/>
      </c>
      <c r="BU455" s="74" t="str">
        <f aca="false">IF(OR($BK455&lt;&gt;Constants!$B$12,NOT($BO455)),"",IF(OR(NOT($AO455),NOT($AP455)),0,MIN(Constants!$B$18,(Constants!$B$29*$AR455+Constants!$B$30*$AS455)*IF($AQ455,1,MAX(0,MIN(1,(Constants!$B$20-N455)/Constants!$B$20))))))</f>
        <v/>
      </c>
      <c r="BV455" s="74" t="str">
        <f aca="false">IF(BU455="","",BU455*BP455)</f>
        <v/>
      </c>
      <c r="BW455" s="75" t="str">
        <f aca="false">IF(OR($BK455&lt;&gt;Constants!$B$12,NOT($BO455)),"",BR455+BT455+BV455)</f>
        <v/>
      </c>
      <c r="BX455" s="73" t="str">
        <f aca="false">IF(OR($BK455&lt;&gt;Constants!$B$12,$AT455&lt;&gt;TRUE()),"",IF(NOT($AW455),TRUE(),IF($AY455="","",$AY455)))</f>
        <v/>
      </c>
      <c r="BY455" s="74" t="b">
        <f aca="false">IF(BX455="",FALSE(),IF(NOT($AW455),TRUE(),IF($AY455,ISNUMBER(X455),ISNUMBER(W455))))</f>
        <v>0</v>
      </c>
      <c r="BZ455" s="76" t="str">
        <f aca="false">IF(BY455,IF($AJ455,1,Constants!$B$22)*POWER(Constants!$B$23,MAX($AU455,0))*POWER(Constants!$B$24,MAX($AV455,0)),"")</f>
        <v/>
      </c>
      <c r="CA455" s="74" t="str">
        <f aca="false">IF(OR($BK455&lt;&gt;Constants!$B$12,NOT($BY455)),"",IF(NOT($AW455),0,Constants!$B$19*IF($AY455,1,MAX(0,MIN(1,(Constants!$B$20-W455)/Constants!$B$20)))))</f>
        <v/>
      </c>
      <c r="CB455" s="74" t="str">
        <f aca="false">IF(CA455="","",CA455*IF($AX455,1,Constants!$B$25)*BZ455)</f>
        <v/>
      </c>
      <c r="CC455" s="74" t="str">
        <f aca="false">IF(OR($BK455&lt;&gt;Constants!$B$12,NOT($BY455)),"",IF(NOT($AW455),0,IF(NOT($AY455),0,MAX(0,Constants!$B$21*(1-ABS(X455-$BM455)/$BM455)))))</f>
        <v/>
      </c>
      <c r="CD455" s="74" t="str">
        <f aca="false">IF(CC455="","",CC455*BZ455)</f>
        <v/>
      </c>
      <c r="CE455" s="74" t="str">
        <f aca="false">IF(OR($BK455&lt;&gt;Constants!$B$12,NOT($BY455)),"",IF(OR(NOT($AW455),NOT($AX455)),0,MIN(Constants!$B$18,(Constants!$B$29*$AZ455+Constants!$B$30*$BA455)*IF($AY455,1,MAX(0,MIN(1,(Constants!$B$20-W455)/Constants!$B$20))))))</f>
        <v/>
      </c>
      <c r="CF455" s="74" t="str">
        <f aca="false">IF(CE455="","",CE455*BZ455)</f>
        <v/>
      </c>
      <c r="CG455" s="75" t="str">
        <f aca="false">IF(OR($BK455&lt;&gt;Constants!$B$12,NOT($BY455)),"",CB455+CD455+CF455)</f>
        <v/>
      </c>
      <c r="CH455" s="73" t="b">
        <f aca="false">IF(OR(BN455="",BX455=""),TRUE(),BN455&lt;&gt;BX455)</f>
        <v>1</v>
      </c>
      <c r="CI455" s="74" t="str">
        <f aca="false">IF(OR($BK455&lt;&gt;Constants!$B$12,$BB455&lt;&gt;TRUE(),NOT($CH455)),"",IF(NOT($BE455),TRUE(),IF($BG455="","",$BG455)))</f>
        <v/>
      </c>
      <c r="CJ455" s="74" t="b">
        <f aca="false">IF(CI455="",FALSE(),IF(NOT($BE455),TRUE(),IF($BG455,ISNUMBER(AG455),ISNUMBER(AF455))))</f>
        <v>0</v>
      </c>
      <c r="CK455" s="76" t="str">
        <f aca="false">IF(CJ455,IF($AJ455,1,Constants!$B$22)*POWER(Constants!$B$23,MAX($BC455,0))*POWER(Constants!$B$24,MAX($BD455,0)),"")</f>
        <v/>
      </c>
      <c r="CL455" s="74" t="str">
        <f aca="false">IF(OR($BK455&lt;&gt;Constants!$B$12,NOT($CJ455)),"",IF(NOT($BE455),0,Constants!$B$19*IF($BG455,1,MAX(0,MIN(1,(Constants!$B$20-AF455)/Constants!$B$20)))))</f>
        <v/>
      </c>
      <c r="CM455" s="74" t="str">
        <f aca="false">IF(CL455="","",CL455*IF($BF455,1,Constants!$B$25)*CK455)</f>
        <v/>
      </c>
      <c r="CN455" s="74" t="str">
        <f aca="false">IF(OR($BK455&lt;&gt;Constants!$B$12,NOT($CJ455)),"",IF(NOT($BE455),0,IF(NOT($BG455),0,MAX(0,Constants!$B$21*(1-ABS(AG455-$BM455)/$BM455)))))</f>
        <v/>
      </c>
      <c r="CO455" s="74" t="str">
        <f aca="false">IF(CN455="","",CN455*CK455)</f>
        <v/>
      </c>
      <c r="CP455" s="74" t="str">
        <f aca="false">IF(OR($BK455&lt;&gt;Constants!$B$12,NOT($CJ455)),"",IF(OR(NOT($BE455),NOT($BF455)),0,MIN(Constants!$B$18,(Constants!$B$29*$BH455+Constants!$B$30*$BI455)*IF($BG455,1,MAX(0,MIN(1,(Constants!$B$20-AF455)/Constants!$B$20))))))</f>
        <v/>
      </c>
      <c r="CQ455" s="74" t="str">
        <f aca="false">IF(CP455="","",CP455*CK455)</f>
        <v/>
      </c>
      <c r="CR455" s="75" t="str">
        <f aca="false">IF(OR($BK455&lt;&gt;Constants!$B$12,NOT($CJ455)),"",CM455+CO455+CQ455)</f>
        <v/>
      </c>
      <c r="CS455" s="73" t="str">
        <f aca="false">IF(OR($BK455&lt;&gt;Constants!$B$12,ISBLANK($C455)),"",BW455)</f>
        <v/>
      </c>
      <c r="CT455" s="74" t="str">
        <f aca="false">IF(OR($BK455&lt;&gt;Constants!$B$12,ISBLANK($C455)),"",CG455)</f>
        <v/>
      </c>
      <c r="CU455" s="75" t="str">
        <f aca="false">IF(OR($BK455&lt;&gt;Constants!$B$12,ISBLANK($C455)),"",CR455)</f>
        <v/>
      </c>
      <c r="CV455" s="74" t="str">
        <f aca="false">IF(OR($BK455&lt;&gt;Constants!$B$12,ISBLANK($C455)),"",IF(COUNT(CS455:CU455)=0,0,MAX(CS455:CU455)))</f>
        <v/>
      </c>
      <c r="CW455" s="74" t="str">
        <f aca="false">IF($BK455&lt;&gt;Constants!$B$12,"",CV455)</f>
        <v/>
      </c>
      <c r="CX455" s="74" t="str">
        <f aca="false">IF(ISNUMBER(CW455), RANK(CW455,$CW$11:$CW$510), "")</f>
        <v/>
      </c>
      <c r="CY455" s="73" t="str">
        <f aca="false">IF(OR($BK455&lt;&gt;Constants!$B$12,ISBLANK($C455)),"",MAX(BT455,CD455,CO455))</f>
        <v/>
      </c>
      <c r="CZ455" s="74" t="str">
        <f aca="false">IF(ISNUMBER(CY455), RANK(CY455,CY$11:CY$510), "")</f>
        <v/>
      </c>
      <c r="DA455" s="74" t="str">
        <f aca="false">IF(OR($BK455&lt;&gt;Constants!$B$12,ISBLANK($C455)),"",MAX(AM455,AU455,IF($CH455,BC455,0)))</f>
        <v/>
      </c>
      <c r="DB455" s="74" t="str">
        <f aca="false">IF(ISNUMBER(DA455), RANK(DA455,DA$11:DA$510,1), "")</f>
        <v/>
      </c>
      <c r="DC455" s="74" t="str">
        <f aca="false">IF(OR($BK455&lt;&gt;Constants!$B$12,ISBLANK($C455)),"",MAX(BV455,CF455,CQ455))</f>
        <v/>
      </c>
      <c r="DD455" s="74" t="str">
        <f aca="false">IF(ISNUMBER(DC455),RANK(DC455,DC$11:DC$510),"")</f>
        <v/>
      </c>
      <c r="DE455" s="77" t="str">
        <f aca="false">IFERROR(IF(OR($BK455&lt;&gt;Constants!$B$12, ISBLANK($C455)),"",LARGE(CS455:CU455,2)), 0)</f>
        <v/>
      </c>
      <c r="DF455" s="75" t="str">
        <f aca="false">IF(ISNUMBER(DE455), RANK(DE455,DE$11:DE$510), "")</f>
        <v/>
      </c>
      <c r="DG455" s="74" t="str">
        <f aca="false">IF(ISBLANK($C455),"",IF(BK455=Constants!$B$12,RANK($CX455, $CX$11:$CX$510, 1)+
SUMPRODUCT(--($CX$11:$CX$510=$CX455),--($CZ455&gt;$CZ$11:$CZ$510))+
SUMPRODUCT(--($CX$11:$CX$510=$CX455),--($CZ455=$CZ$11:$CZ$510),--($DB455&gt;$DB$11:$DB$510))+
SUMPRODUCT(--($CX$11:$CX$510=$CX455),--($CZ455=$CZ$11:$CZ$510),--($DB455=$DB$11:$DB$510), --($DD455&gt;$DD$11:$DD$510))+
SUMPRODUCT(--($CX$11:$CX$510=$CX455),--($CZ455=$CZ$11:$CZ$510),--($DB455=$DB$11:$DB$510), --($DD455=$DD$11:$DD$510), --($DF455&gt;$DF$11:$DF$510))
,BK455)
)</f>
        <v/>
      </c>
      <c r="DH455" s="74" t="str">
        <f aca="false">IF(ISBLANK(C455),"",IF(BK455&lt;&gt;Constants!$B$12, BK455, CX455-DG455))</f>
        <v/>
      </c>
      <c r="DI455" s="75"/>
      <c r="DJ455" s="78"/>
      <c r="DK455" s="79" t="str">
        <f aca="false">IF(ISBLANK($C455),"",IF($BK455=Constants!$B$13,$BM455,""))</f>
        <v/>
      </c>
      <c r="DL455" s="78" t="str">
        <f aca="false">IF(ISBLANK($C455),"",IF($BK455&lt;&gt;Constants!$B$12,"",IF(COUNT($CS455:$CU455)=0,"",MATCH($CV455,$CS455:$CU455,0))))</f>
        <v/>
      </c>
      <c r="DM455" s="80" t="str">
        <f aca="false">IF(ISNUMBER($DL455),CHOOSE($DL455,$BR455,$CB455,$CM455),"")</f>
        <v/>
      </c>
      <c r="DN455" s="80" t="str">
        <f aca="false">IF(ISNUMBER($DL455),CHOOSE($DL455,$BT455,$CD455,$CO455),"")</f>
        <v/>
      </c>
      <c r="DO455" s="80" t="str">
        <f aca="false">IF(ISNUMBER($DL455),CHOOSE($DL455,$BV455,$CF455,$CQ455),"")</f>
        <v/>
      </c>
      <c r="DP455" s="81" t="str">
        <f aca="false">IF(ISBLANK(C455),"",IF(BK455&lt;&gt;Constants!$B$12, BK455 ,CW455))</f>
        <v/>
      </c>
      <c r="DQ455" s="82" t="str">
        <f aca="false">IF(ISBLANK($C455),"",IF($BK455&lt;&gt;Constants!$B$12,$BK455,$BL455))</f>
        <v/>
      </c>
      <c r="DR455" s="82" t="str">
        <f aca="false">IF(ISBLANK(C455),"",DH455)</f>
        <v/>
      </c>
      <c r="DS455" s="82" t="str">
        <f aca="false">IF(ISBLANK(C455),"",DG455)</f>
        <v/>
      </c>
      <c r="DT455" s="83" t="str">
        <f aca="false">IF(ISBLANK(C455),
  "",
IF(DS455=Constants!$B$9,COUNTA($C$11:$C510)+2,IF(DS455=Constants!$B$10,COUNTA($C$11:$C510)+1,IF(DS455=Constants!$B$11,COUNTA($C$11:$C510),DS455))))</f>
        <v/>
      </c>
      <c r="DU455" s="3"/>
      <c r="DV455" s="84" t="n">
        <f aca="false">IF(OR(ISNUMBER(DS455),DS455="DQ",DS455="P",DS455="NS"),
    1,
    0
)</f>
        <v>0</v>
      </c>
      <c r="DW455" s="84" t="n">
        <v>445</v>
      </c>
      <c r="DX455" s="84" t="str">
        <f aca="false">IF(ISBLANK($C455),"",IF(ISNUMBER(DT455),DT455+ROW($B455)/1000,""))</f>
        <v/>
      </c>
      <c r="DY455" s="84" t="str">
        <f aca="false">IF(ISNUMBER(DX455), RANK(DX455,DX$11:DX$510,1), "")</f>
        <v/>
      </c>
      <c r="DZ455" s="84" t="str">
        <f aca="false">IF(ISBLANK($C455),
    "",
    $B455
)</f>
        <v/>
      </c>
      <c r="EA455" s="84" t="str">
        <f aca="false">IF(ISBLANK($C455),
    "",
    $C455
)</f>
        <v/>
      </c>
      <c r="EB455" s="84" t="str">
        <f aca="false">IF(ISBLANK($C455),
    "",
    $D455
)</f>
        <v/>
      </c>
      <c r="EC455" s="84" t="str">
        <f aca="false">IF(ISBLANK($C455),"",$DQ455)</f>
        <v/>
      </c>
      <c r="ED455" s="86" t="str">
        <f aca="false">DP455</f>
        <v/>
      </c>
      <c r="EE455" s="84" t="str">
        <f aca="false">IF(ISBLANK($C455),
    "",
    DS455
)</f>
        <v/>
      </c>
      <c r="EF455" s="87" t="str">
        <f aca="false">IF(DW455&gt;DV$10,
    "",
    VLOOKUP(DW455,DY$11:EE953,7,FALSE())
)</f>
        <v/>
      </c>
      <c r="EG455" s="88" t="str">
        <f aca="false">IF(DW455&gt;DV$10,
    "",
    VLOOKUP(DW455,DY$11:EE953,2,FALSE())
)</f>
        <v/>
      </c>
      <c r="EH455" s="88" t="str">
        <f aca="false">IF(DW455&gt;DV$10,
    "",
    VLOOKUP(DW455,DY$11:EE953,3,FALSE())
)</f>
        <v/>
      </c>
      <c r="EI455" s="88" t="str">
        <f aca="false">IF(DW455&gt;DV$10,
    "",
    VLOOKUP(DW455,DY$11:EE953,4,FALSE())
)</f>
        <v/>
      </c>
      <c r="EJ455" s="89" t="str">
        <f aca="false">IF(DW455&gt;DV$10,
    "",
    VLOOKUP(DW455,DY$11:EE953,6,FALSE())
)</f>
        <v/>
      </c>
      <c r="EK455" s="59"/>
    </row>
    <row r="456" customFormat="false" ht="15.75" hidden="false" customHeight="false" outlineLevel="0" collapsed="false">
      <c r="A456" s="3"/>
      <c r="B456" s="155"/>
      <c r="C456" s="156"/>
      <c r="D456" s="96"/>
      <c r="E456" s="157"/>
      <c r="F456" s="148"/>
      <c r="G456" s="148"/>
      <c r="H456" s="149"/>
      <c r="I456" s="150"/>
      <c r="J456" s="151"/>
      <c r="K456" s="151"/>
      <c r="L456" s="151"/>
      <c r="M456" s="151"/>
      <c r="N456" s="152"/>
      <c r="O456" s="103"/>
      <c r="P456" s="148"/>
      <c r="Q456" s="149"/>
      <c r="R456" s="150"/>
      <c r="S456" s="151"/>
      <c r="T456" s="151"/>
      <c r="U456" s="151"/>
      <c r="V456" s="151"/>
      <c r="W456" s="152"/>
      <c r="X456" s="103"/>
      <c r="Y456" s="148"/>
      <c r="Z456" s="149"/>
      <c r="AA456" s="150"/>
      <c r="AB456" s="151"/>
      <c r="AC456" s="151"/>
      <c r="AD456" s="151"/>
      <c r="AE456" s="151"/>
      <c r="AF456" s="152"/>
      <c r="AG456" s="104"/>
      <c r="AH456" s="150"/>
      <c r="AI456" s="73"/>
      <c r="AJ456" s="73" t="str">
        <f aca="false">IF(ISBLANK($C456),
  "",
IF(E456=Constants!$B$7,
  TRUE(),
IF(E456=Constants!$B$8,
  FALSE(),
  TRUE()
)))</f>
        <v/>
      </c>
      <c r="AK456" s="74" t="str">
        <f aca="false">IF(ISBLANK($C456),"",IF(F456=Constants!$B$8,FALSE(),TRUE()))</f>
        <v/>
      </c>
      <c r="AL456" s="74" t="str">
        <f aca="false">IF(ISBLANK($C456),"",COUNTA($G456:$O456)&gt;0)</f>
        <v/>
      </c>
      <c r="AM456" s="74" t="str">
        <f aca="false">IF(OR(ISBLANK($C456),$AL456&lt;&gt;TRUE()),"",IF(ISBLANK(G456),Constants!$B$27,MAX(0,G456)))</f>
        <v/>
      </c>
      <c r="AN456" s="74" t="str">
        <f aca="false">IF(OR(ISBLANK($C456),$AL456&lt;&gt;TRUE()),"",IF(ISBLANK(H456),Constants!$B$28,MAX(0,H456)))</f>
        <v/>
      </c>
      <c r="AO456" s="74" t="str">
        <f aca="false">IF(OR(ISBLANK($C456),$AL456&lt;&gt;TRUE()),"",IF(J456=Constants!$B$7,TRUE(),IF(J456=Constants!$B$8,FALSE(),TRUE())))</f>
        <v/>
      </c>
      <c r="AP456" s="74" t="str">
        <f aca="false">IF(OR(ISBLANK($C456),$AL456&lt;&gt;TRUE()),"",IF(I456=Constants!$B$7,TRUE(),IF(I456=Constants!$B$8,FALSE(),TRUE())))</f>
        <v/>
      </c>
      <c r="AQ456" s="74" t="str">
        <f aca="false">IF(OR(ISBLANK($C456),$AL456&lt;&gt;TRUE()),"",IF(K456=Constants!$B$33,TRUE(),IF(K456=Constants!$B$34,FALSE(),IF(AND(ISNUMBER(O456),OR(ISBLANK(N456),N456=0)),TRUE(),IF(AND(ISBLANK(O456),ISNUMBER(N456),N456&lt;&gt;0),FALSE(),"")))))</f>
        <v/>
      </c>
      <c r="AR456" s="74" t="str">
        <f aca="false">IF(OR(ISBLANK($C456),$AL456&lt;&gt;TRUE()),"",IF(ISBLANK(L456),Constants!$B$35,MAX(0,MIN(Constants!$B$31,L456))))</f>
        <v/>
      </c>
      <c r="AS456" s="74" t="str">
        <f aca="false">IF(OR(ISBLANK($C456),$AL456&lt;&gt;TRUE()),"",IF(ISBLANK(M456),Constants!$B$35,MAX(0,MIN(Constants!$B$32,M456))))</f>
        <v/>
      </c>
      <c r="AT456" s="74" t="str">
        <f aca="false">IF(ISBLANK($C456),"",COUNTA($P456:$X456)&gt;0)</f>
        <v/>
      </c>
      <c r="AU456" s="74" t="str">
        <f aca="false">IF(OR(ISBLANK($C456),$AT456&lt;&gt;TRUE()),"",IF(ISBLANK(P456),Constants!$B$27,MAX(0,P456)))</f>
        <v/>
      </c>
      <c r="AV456" s="74" t="str">
        <f aca="false">IF(OR(ISBLANK($C456),$AT456&lt;&gt;TRUE()),"",IF(ISBLANK(Q456),Constants!$B$28,MAX(0,Q456)))</f>
        <v/>
      </c>
      <c r="AW456" s="74" t="str">
        <f aca="false">IF(OR(ISBLANK($C456),$AT456&lt;&gt;TRUE()),"",IF(S456=Constants!$B$7,TRUE(),IF(S456=Constants!$B$8,FALSE(),TRUE())))</f>
        <v/>
      </c>
      <c r="AX456" s="74" t="str">
        <f aca="false">IF(OR(ISBLANK($C456),$AT456&lt;&gt;TRUE()),"",IF(R456=Constants!$B$7,TRUE(),IF(R456=Constants!$B$8,FALSE(),TRUE())))</f>
        <v/>
      </c>
      <c r="AY456" s="74" t="str">
        <f aca="false">IF(OR(ISBLANK($C456),$AT456&lt;&gt;TRUE()),"",IF(T456=Constants!$B$33,TRUE(),IF(T456=Constants!$B$34,FALSE(),IF(AND(ISNUMBER(X456),OR(ISBLANK(W456),W456=0)),TRUE(),IF(AND(ISBLANK(X456),ISNUMBER(W456),W456&lt;&gt;0),FALSE(),"")))))</f>
        <v/>
      </c>
      <c r="AZ456" s="74" t="str">
        <f aca="false">IF(OR(ISBLANK($C456),$AT456&lt;&gt;TRUE()),"",IF(ISBLANK(U456),Constants!$B$35,MAX(0,MIN(Constants!$B$31,U456))))</f>
        <v/>
      </c>
      <c r="BA456" s="74" t="str">
        <f aca="false">IF(OR(ISBLANK($C456),$AT456&lt;&gt;TRUE()),"",IF(ISBLANK(V456),Constants!$B$35,MAX(0,MIN(Constants!$B$32,V456))))</f>
        <v/>
      </c>
      <c r="BB456" s="74" t="str">
        <f aca="false">IF(ISBLANK($C456),"",COUNTA($Y456:$AG456)&gt;0)</f>
        <v/>
      </c>
      <c r="BC456" s="74" t="str">
        <f aca="false">IF(OR(ISBLANK($C456),$BB456&lt;&gt;TRUE()),"",IF(ISBLANK(Y456),Constants!$B$27,MAX(0,Y456)))</f>
        <v/>
      </c>
      <c r="BD456" s="74" t="str">
        <f aca="false">IF(OR(ISBLANK($C456),$BB456&lt;&gt;TRUE()),"",IF(ISBLANK(Z456),Constants!$B$28,MAX(0,Z456)))</f>
        <v/>
      </c>
      <c r="BE456" s="74" t="str">
        <f aca="false">IF(OR(ISBLANK($C456),$BB456&lt;&gt;TRUE()),"",IF(AB456=Constants!$B$7,TRUE(),IF(AB456=Constants!$B$8,FALSE(),TRUE())))</f>
        <v/>
      </c>
      <c r="BF456" s="74" t="str">
        <f aca="false">IF(OR(ISBLANK($C456),$BB456&lt;&gt;TRUE()),"",IF(AA456=Constants!$B$7,TRUE(),IF(AA456=Constants!$B$8,FALSE(),TRUE())))</f>
        <v/>
      </c>
      <c r="BG456" s="74" t="str">
        <f aca="false">IF(OR(ISBLANK($C456),$BB456&lt;&gt;TRUE()),"",IF(AC456=Constants!$B$33,TRUE(),IF(AC456=Constants!$B$34,FALSE(),IF(AND(ISNUMBER(AG456),OR(ISBLANK(AF456),AF456=0)),TRUE(),IF(AND(ISBLANK(AG456),ISNUMBER(AF456),AF456&lt;&gt;0),FALSE(),"")))))</f>
        <v/>
      </c>
      <c r="BH456" s="74" t="str">
        <f aca="false">IF(OR(ISBLANK($C456),$BB456&lt;&gt;TRUE()),"",IF(ISBLANK(AD456),Constants!$B$35,MAX(0,MIN(Constants!$B$31,AD456))))</f>
        <v/>
      </c>
      <c r="BI456" s="74" t="str">
        <f aca="false">IF(OR(ISBLANK($C456),$BB456&lt;&gt;TRUE()),"",IF(ISBLANK(AE456),Constants!$B$35,MAX(0,MIN(Constants!$B$32,AE456))))</f>
        <v/>
      </c>
      <c r="BJ456" s="75" t="str">
        <f aca="false">IF(ISBLANK($C456),
  "",
IF(AH456=Constants!$B$7,
  TRUE(),
IF(AH456=Constants!$B$8,
  FALSE(),
  FALSE()
)))</f>
        <v/>
      </c>
      <c r="BK456" s="74" t="str">
        <f aca="false">IF(ISBLANK($C456),"",IF($BJ456,Constants!$B$9,IF(COUNTA($E456:$AH456)=0,Constants!$B$10,IF(NOT($AK456),Constants!$B$11,IF(AND(NOT(ISNUMBER($BM456)),COUNTA($O456,$X456,$AG456)&gt;0),Constants!$B$13,Constants!$B$12)))))</f>
        <v/>
      </c>
      <c r="BL456" s="74" t="str">
        <f aca="false">IF(ISBLANK($C456),"",IF($BK456&lt;&gt;Constants!$B$12,$BK456,Constants!$B$4))</f>
        <v/>
      </c>
      <c r="BM456" s="73" t="str">
        <f aca="false">IF(OR(ISBLANK($D$8), NOT(ISNUMBER($D$8))), Constants!$B$17,$D$8)</f>
        <v>ERROR: Set Target Time in cell D8</v>
      </c>
      <c r="BN456" s="73" t="str">
        <f aca="false">IF(OR($BK456&lt;&gt;Constants!$B$12,$AL456&lt;&gt;TRUE()),"",IF(NOT($AO456),TRUE(),IF($AQ456="","",$AQ456)))</f>
        <v/>
      </c>
      <c r="BO456" s="74" t="b">
        <f aca="false">IF(BN456="",FALSE(),IF(NOT($AO456),TRUE(),IF($AQ456,ISNUMBER(O456),ISNUMBER(N456))))</f>
        <v>0</v>
      </c>
      <c r="BP456" s="76" t="str">
        <f aca="false">IF(BO456,IF($AJ456,1,Constants!$B$22)*POWER(Constants!$B$23,MAX($AM456,0))*POWER(Constants!$B$24,MAX($AN456,0)),"")</f>
        <v/>
      </c>
      <c r="BQ456" s="74" t="str">
        <f aca="false">IF(OR($BK456&lt;&gt;Constants!$B$12,NOT($BO456)),"",IF(NOT($AO456),0,Constants!$B$19*IF($AQ456,1,MAX(0,MIN(1,(Constants!$B$20-N456)/Constants!$B$20)))))</f>
        <v/>
      </c>
      <c r="BR456" s="74" t="str">
        <f aca="false">IF(BQ456="","",BQ456*IF($AP456,1,Constants!$B$25)*BP456)</f>
        <v/>
      </c>
      <c r="BS456" s="74" t="str">
        <f aca="false">IF(OR($BK456&lt;&gt;Constants!$B$12,NOT($BO456)),"",IF(NOT($AO456),0,IF(NOT($AQ456),0,MAX(0,Constants!$B$21*(1-ABS(O456-$BM456)/$BM456)))))</f>
        <v/>
      </c>
      <c r="BT456" s="74" t="str">
        <f aca="false">IF(BS456="","",BS456*BP456)</f>
        <v/>
      </c>
      <c r="BU456" s="74" t="str">
        <f aca="false">IF(OR($BK456&lt;&gt;Constants!$B$12,NOT($BO456)),"",IF(OR(NOT($AO456),NOT($AP456)),0,MIN(Constants!$B$18,(Constants!$B$29*$AR456+Constants!$B$30*$AS456)*IF($AQ456,1,MAX(0,MIN(1,(Constants!$B$20-N456)/Constants!$B$20))))))</f>
        <v/>
      </c>
      <c r="BV456" s="74" t="str">
        <f aca="false">IF(BU456="","",BU456*BP456)</f>
        <v/>
      </c>
      <c r="BW456" s="75" t="str">
        <f aca="false">IF(OR($BK456&lt;&gt;Constants!$B$12,NOT($BO456)),"",BR456+BT456+BV456)</f>
        <v/>
      </c>
      <c r="BX456" s="73" t="str">
        <f aca="false">IF(OR($BK456&lt;&gt;Constants!$B$12,$AT456&lt;&gt;TRUE()),"",IF(NOT($AW456),TRUE(),IF($AY456="","",$AY456)))</f>
        <v/>
      </c>
      <c r="BY456" s="74" t="b">
        <f aca="false">IF(BX456="",FALSE(),IF(NOT($AW456),TRUE(),IF($AY456,ISNUMBER(X456),ISNUMBER(W456))))</f>
        <v>0</v>
      </c>
      <c r="BZ456" s="76" t="str">
        <f aca="false">IF(BY456,IF($AJ456,1,Constants!$B$22)*POWER(Constants!$B$23,MAX($AU456,0))*POWER(Constants!$B$24,MAX($AV456,0)),"")</f>
        <v/>
      </c>
      <c r="CA456" s="74" t="str">
        <f aca="false">IF(OR($BK456&lt;&gt;Constants!$B$12,NOT($BY456)),"",IF(NOT($AW456),0,Constants!$B$19*IF($AY456,1,MAX(0,MIN(1,(Constants!$B$20-W456)/Constants!$B$20)))))</f>
        <v/>
      </c>
      <c r="CB456" s="74" t="str">
        <f aca="false">IF(CA456="","",CA456*IF($AX456,1,Constants!$B$25)*BZ456)</f>
        <v/>
      </c>
      <c r="CC456" s="74" t="str">
        <f aca="false">IF(OR($BK456&lt;&gt;Constants!$B$12,NOT($BY456)),"",IF(NOT($AW456),0,IF(NOT($AY456),0,MAX(0,Constants!$B$21*(1-ABS(X456-$BM456)/$BM456)))))</f>
        <v/>
      </c>
      <c r="CD456" s="74" t="str">
        <f aca="false">IF(CC456="","",CC456*BZ456)</f>
        <v/>
      </c>
      <c r="CE456" s="74" t="str">
        <f aca="false">IF(OR($BK456&lt;&gt;Constants!$B$12,NOT($BY456)),"",IF(OR(NOT($AW456),NOT($AX456)),0,MIN(Constants!$B$18,(Constants!$B$29*$AZ456+Constants!$B$30*$BA456)*IF($AY456,1,MAX(0,MIN(1,(Constants!$B$20-W456)/Constants!$B$20))))))</f>
        <v/>
      </c>
      <c r="CF456" s="74" t="str">
        <f aca="false">IF(CE456="","",CE456*BZ456)</f>
        <v/>
      </c>
      <c r="CG456" s="75" t="str">
        <f aca="false">IF(OR($BK456&lt;&gt;Constants!$B$12,NOT($BY456)),"",CB456+CD456+CF456)</f>
        <v/>
      </c>
      <c r="CH456" s="73" t="b">
        <f aca="false">IF(OR(BN456="",BX456=""),TRUE(),BN456&lt;&gt;BX456)</f>
        <v>1</v>
      </c>
      <c r="CI456" s="74" t="str">
        <f aca="false">IF(OR($BK456&lt;&gt;Constants!$B$12,$BB456&lt;&gt;TRUE(),NOT($CH456)),"",IF(NOT($BE456),TRUE(),IF($BG456="","",$BG456)))</f>
        <v/>
      </c>
      <c r="CJ456" s="74" t="b">
        <f aca="false">IF(CI456="",FALSE(),IF(NOT($BE456),TRUE(),IF($BG456,ISNUMBER(AG456),ISNUMBER(AF456))))</f>
        <v>0</v>
      </c>
      <c r="CK456" s="76" t="str">
        <f aca="false">IF(CJ456,IF($AJ456,1,Constants!$B$22)*POWER(Constants!$B$23,MAX($BC456,0))*POWER(Constants!$B$24,MAX($BD456,0)),"")</f>
        <v/>
      </c>
      <c r="CL456" s="74" t="str">
        <f aca="false">IF(OR($BK456&lt;&gt;Constants!$B$12,NOT($CJ456)),"",IF(NOT($BE456),0,Constants!$B$19*IF($BG456,1,MAX(0,MIN(1,(Constants!$B$20-AF456)/Constants!$B$20)))))</f>
        <v/>
      </c>
      <c r="CM456" s="74" t="str">
        <f aca="false">IF(CL456="","",CL456*IF($BF456,1,Constants!$B$25)*CK456)</f>
        <v/>
      </c>
      <c r="CN456" s="74" t="str">
        <f aca="false">IF(OR($BK456&lt;&gt;Constants!$B$12,NOT($CJ456)),"",IF(NOT($BE456),0,IF(NOT($BG456),0,MAX(0,Constants!$B$21*(1-ABS(AG456-$BM456)/$BM456)))))</f>
        <v/>
      </c>
      <c r="CO456" s="74" t="str">
        <f aca="false">IF(CN456="","",CN456*CK456)</f>
        <v/>
      </c>
      <c r="CP456" s="74" t="str">
        <f aca="false">IF(OR($BK456&lt;&gt;Constants!$B$12,NOT($CJ456)),"",IF(OR(NOT($BE456),NOT($BF456)),0,MIN(Constants!$B$18,(Constants!$B$29*$BH456+Constants!$B$30*$BI456)*IF($BG456,1,MAX(0,MIN(1,(Constants!$B$20-AF456)/Constants!$B$20))))))</f>
        <v/>
      </c>
      <c r="CQ456" s="74" t="str">
        <f aca="false">IF(CP456="","",CP456*CK456)</f>
        <v/>
      </c>
      <c r="CR456" s="75" t="str">
        <f aca="false">IF(OR($BK456&lt;&gt;Constants!$B$12,NOT($CJ456)),"",CM456+CO456+CQ456)</f>
        <v/>
      </c>
      <c r="CS456" s="73" t="str">
        <f aca="false">IF(OR($BK456&lt;&gt;Constants!$B$12,ISBLANK($C456)),"",BW456)</f>
        <v/>
      </c>
      <c r="CT456" s="74" t="str">
        <f aca="false">IF(OR($BK456&lt;&gt;Constants!$B$12,ISBLANK($C456)),"",CG456)</f>
        <v/>
      </c>
      <c r="CU456" s="75" t="str">
        <f aca="false">IF(OR($BK456&lt;&gt;Constants!$B$12,ISBLANK($C456)),"",CR456)</f>
        <v/>
      </c>
      <c r="CV456" s="74" t="str">
        <f aca="false">IF(OR($BK456&lt;&gt;Constants!$B$12,ISBLANK($C456)),"",IF(COUNT(CS456:CU456)=0,0,MAX(CS456:CU456)))</f>
        <v/>
      </c>
      <c r="CW456" s="74" t="str">
        <f aca="false">IF($BK456&lt;&gt;Constants!$B$12,"",CV456)</f>
        <v/>
      </c>
      <c r="CX456" s="74" t="str">
        <f aca="false">IF(ISNUMBER(CW456), RANK(CW456,$CW$11:$CW$510), "")</f>
        <v/>
      </c>
      <c r="CY456" s="73" t="str">
        <f aca="false">IF(OR($BK456&lt;&gt;Constants!$B$12,ISBLANK($C456)),"",MAX(BT456,CD456,CO456))</f>
        <v/>
      </c>
      <c r="CZ456" s="74" t="str">
        <f aca="false">IF(ISNUMBER(CY456), RANK(CY456,CY$11:CY$510), "")</f>
        <v/>
      </c>
      <c r="DA456" s="74" t="str">
        <f aca="false">IF(OR($BK456&lt;&gt;Constants!$B$12,ISBLANK($C456)),"",MAX(AM456,AU456,IF($CH456,BC456,0)))</f>
        <v/>
      </c>
      <c r="DB456" s="74" t="str">
        <f aca="false">IF(ISNUMBER(DA456), RANK(DA456,DA$11:DA$510,1), "")</f>
        <v/>
      </c>
      <c r="DC456" s="74" t="str">
        <f aca="false">IF(OR($BK456&lt;&gt;Constants!$B$12,ISBLANK($C456)),"",MAX(BV456,CF456,CQ456))</f>
        <v/>
      </c>
      <c r="DD456" s="74" t="str">
        <f aca="false">IF(ISNUMBER(DC456),RANK(DC456,DC$11:DC$510),"")</f>
        <v/>
      </c>
      <c r="DE456" s="77" t="str">
        <f aca="false">IFERROR(IF(OR($BK456&lt;&gt;Constants!$B$12, ISBLANK($C456)),"",LARGE(CS456:CU456,2)), 0)</f>
        <v/>
      </c>
      <c r="DF456" s="75" t="str">
        <f aca="false">IF(ISNUMBER(DE456), RANK(DE456,DE$11:DE$510), "")</f>
        <v/>
      </c>
      <c r="DG456" s="74" t="str">
        <f aca="false">IF(ISBLANK($C456),"",IF(BK456=Constants!$B$12,RANK($CX456, $CX$11:$CX$510, 1)+
SUMPRODUCT(--($CX$11:$CX$510=$CX456),--($CZ456&gt;$CZ$11:$CZ$510))+
SUMPRODUCT(--($CX$11:$CX$510=$CX456),--($CZ456=$CZ$11:$CZ$510),--($DB456&gt;$DB$11:$DB$510))+
SUMPRODUCT(--($CX$11:$CX$510=$CX456),--($CZ456=$CZ$11:$CZ$510),--($DB456=$DB$11:$DB$510), --($DD456&gt;$DD$11:$DD$510))+
SUMPRODUCT(--($CX$11:$CX$510=$CX456),--($CZ456=$CZ$11:$CZ$510),--($DB456=$DB$11:$DB$510), --($DD456=$DD$11:$DD$510), --($DF456&gt;$DF$11:$DF$510))
,BK456)
)</f>
        <v/>
      </c>
      <c r="DH456" s="74" t="str">
        <f aca="false">IF(ISBLANK(C456),"",IF(BK456&lt;&gt;Constants!$B$12, BK456, CX456-DG456))</f>
        <v/>
      </c>
      <c r="DI456" s="75"/>
      <c r="DJ456" s="78"/>
      <c r="DK456" s="79" t="str">
        <f aca="false">IF(ISBLANK($C456),"",IF($BK456=Constants!$B$13,$BM456,""))</f>
        <v/>
      </c>
      <c r="DL456" s="78" t="str">
        <f aca="false">IF(ISBLANK($C456),"",IF($BK456&lt;&gt;Constants!$B$12,"",IF(COUNT($CS456:$CU456)=0,"",MATCH($CV456,$CS456:$CU456,0))))</f>
        <v/>
      </c>
      <c r="DM456" s="80" t="str">
        <f aca="false">IF(ISNUMBER($DL456),CHOOSE($DL456,$BR456,$CB456,$CM456),"")</f>
        <v/>
      </c>
      <c r="DN456" s="80" t="str">
        <f aca="false">IF(ISNUMBER($DL456),CHOOSE($DL456,$BT456,$CD456,$CO456),"")</f>
        <v/>
      </c>
      <c r="DO456" s="80" t="str">
        <f aca="false">IF(ISNUMBER($DL456),CHOOSE($DL456,$BV456,$CF456,$CQ456),"")</f>
        <v/>
      </c>
      <c r="DP456" s="81" t="str">
        <f aca="false">IF(ISBLANK(C456),"",IF(BK456&lt;&gt;Constants!$B$12, BK456 ,CW456))</f>
        <v/>
      </c>
      <c r="DQ456" s="82" t="str">
        <f aca="false">IF(ISBLANK($C456),"",IF($BK456&lt;&gt;Constants!$B$12,$BK456,$BL456))</f>
        <v/>
      </c>
      <c r="DR456" s="82" t="str">
        <f aca="false">IF(ISBLANK(C456),"",DH456)</f>
        <v/>
      </c>
      <c r="DS456" s="82" t="str">
        <f aca="false">IF(ISBLANK(C456),"",DG456)</f>
        <v/>
      </c>
      <c r="DT456" s="83" t="str">
        <f aca="false">IF(ISBLANK(C456),
  "",
IF(DS456=Constants!$B$9,COUNTA($C$11:$C510)+2,IF(DS456=Constants!$B$10,COUNTA($C$11:$C510)+1,IF(DS456=Constants!$B$11,COUNTA($C$11:$C510),DS456))))</f>
        <v/>
      </c>
      <c r="DU456" s="3"/>
      <c r="DV456" s="84" t="n">
        <f aca="false">IF(OR(ISNUMBER(DS456),DS456="DQ",DS456="P",DS456="NS"),
    1,
    0
)</f>
        <v>0</v>
      </c>
      <c r="DW456" s="84" t="n">
        <v>446</v>
      </c>
      <c r="DX456" s="84" t="str">
        <f aca="false">IF(ISBLANK($C456),"",IF(ISNUMBER(DT456),DT456+ROW($B456)/1000,""))</f>
        <v/>
      </c>
      <c r="DY456" s="84" t="str">
        <f aca="false">IF(ISNUMBER(DX456), RANK(DX456,DX$11:DX$510,1), "")</f>
        <v/>
      </c>
      <c r="DZ456" s="84" t="str">
        <f aca="false">IF(ISBLANK($C456),
    "",
    $B456
)</f>
        <v/>
      </c>
      <c r="EA456" s="84" t="str">
        <f aca="false">IF(ISBLANK($C456),
    "",
    $C456
)</f>
        <v/>
      </c>
      <c r="EB456" s="84" t="str">
        <f aca="false">IF(ISBLANK($C456),
    "",
    $D456
)</f>
        <v/>
      </c>
      <c r="EC456" s="84" t="str">
        <f aca="false">IF(ISBLANK($C456),"",$DQ456)</f>
        <v/>
      </c>
      <c r="ED456" s="86" t="str">
        <f aca="false">DP456</f>
        <v/>
      </c>
      <c r="EE456" s="84" t="str">
        <f aca="false">IF(ISBLANK($C456),
    "",
    DS456
)</f>
        <v/>
      </c>
      <c r="EF456" s="87" t="str">
        <f aca="false">IF(DW456&gt;DV$10,
    "",
    VLOOKUP(DW456,DY$11:EE954,7,FALSE())
)</f>
        <v/>
      </c>
      <c r="EG456" s="88" t="str">
        <f aca="false">IF(DW456&gt;DV$10,
    "",
    VLOOKUP(DW456,DY$11:EE954,2,FALSE())
)</f>
        <v/>
      </c>
      <c r="EH456" s="88" t="str">
        <f aca="false">IF(DW456&gt;DV$10,
    "",
    VLOOKUP(DW456,DY$11:EE954,3,FALSE())
)</f>
        <v/>
      </c>
      <c r="EI456" s="88" t="str">
        <f aca="false">IF(DW456&gt;DV$10,
    "",
    VLOOKUP(DW456,DY$11:EE954,4,FALSE())
)</f>
        <v/>
      </c>
      <c r="EJ456" s="89" t="str">
        <f aca="false">IF(DW456&gt;DV$10,
    "",
    VLOOKUP(DW456,DY$11:EE954,6,FALSE())
)</f>
        <v/>
      </c>
      <c r="EK456" s="59"/>
    </row>
    <row r="457" customFormat="false" ht="15.75" hidden="false" customHeight="false" outlineLevel="0" collapsed="false">
      <c r="A457" s="3"/>
      <c r="B457" s="155"/>
      <c r="C457" s="156"/>
      <c r="D457" s="96"/>
      <c r="E457" s="157"/>
      <c r="F457" s="148"/>
      <c r="G457" s="148"/>
      <c r="H457" s="149"/>
      <c r="I457" s="150"/>
      <c r="J457" s="151"/>
      <c r="K457" s="151"/>
      <c r="L457" s="151"/>
      <c r="M457" s="151"/>
      <c r="N457" s="152"/>
      <c r="O457" s="103"/>
      <c r="P457" s="148"/>
      <c r="Q457" s="149"/>
      <c r="R457" s="150"/>
      <c r="S457" s="151"/>
      <c r="T457" s="151"/>
      <c r="U457" s="151"/>
      <c r="V457" s="151"/>
      <c r="W457" s="152"/>
      <c r="X457" s="103"/>
      <c r="Y457" s="148"/>
      <c r="Z457" s="149"/>
      <c r="AA457" s="150"/>
      <c r="AB457" s="151"/>
      <c r="AC457" s="151"/>
      <c r="AD457" s="151"/>
      <c r="AE457" s="151"/>
      <c r="AF457" s="152"/>
      <c r="AG457" s="104"/>
      <c r="AH457" s="150"/>
      <c r="AI457" s="73"/>
      <c r="AJ457" s="73" t="str">
        <f aca="false">IF(ISBLANK($C457),
  "",
IF(E457=Constants!$B$7,
  TRUE(),
IF(E457=Constants!$B$8,
  FALSE(),
  TRUE()
)))</f>
        <v/>
      </c>
      <c r="AK457" s="74" t="str">
        <f aca="false">IF(ISBLANK($C457),"",IF(F457=Constants!$B$8,FALSE(),TRUE()))</f>
        <v/>
      </c>
      <c r="AL457" s="74" t="str">
        <f aca="false">IF(ISBLANK($C457),"",COUNTA($G457:$O457)&gt;0)</f>
        <v/>
      </c>
      <c r="AM457" s="74" t="str">
        <f aca="false">IF(OR(ISBLANK($C457),$AL457&lt;&gt;TRUE()),"",IF(ISBLANK(G457),Constants!$B$27,MAX(0,G457)))</f>
        <v/>
      </c>
      <c r="AN457" s="74" t="str">
        <f aca="false">IF(OR(ISBLANK($C457),$AL457&lt;&gt;TRUE()),"",IF(ISBLANK(H457),Constants!$B$28,MAX(0,H457)))</f>
        <v/>
      </c>
      <c r="AO457" s="74" t="str">
        <f aca="false">IF(OR(ISBLANK($C457),$AL457&lt;&gt;TRUE()),"",IF(J457=Constants!$B$7,TRUE(),IF(J457=Constants!$B$8,FALSE(),TRUE())))</f>
        <v/>
      </c>
      <c r="AP457" s="74" t="str">
        <f aca="false">IF(OR(ISBLANK($C457),$AL457&lt;&gt;TRUE()),"",IF(I457=Constants!$B$7,TRUE(),IF(I457=Constants!$B$8,FALSE(),TRUE())))</f>
        <v/>
      </c>
      <c r="AQ457" s="74" t="str">
        <f aca="false">IF(OR(ISBLANK($C457),$AL457&lt;&gt;TRUE()),"",IF(K457=Constants!$B$33,TRUE(),IF(K457=Constants!$B$34,FALSE(),IF(AND(ISNUMBER(O457),OR(ISBLANK(N457),N457=0)),TRUE(),IF(AND(ISBLANK(O457),ISNUMBER(N457),N457&lt;&gt;0),FALSE(),"")))))</f>
        <v/>
      </c>
      <c r="AR457" s="74" t="str">
        <f aca="false">IF(OR(ISBLANK($C457),$AL457&lt;&gt;TRUE()),"",IF(ISBLANK(L457),Constants!$B$35,MAX(0,MIN(Constants!$B$31,L457))))</f>
        <v/>
      </c>
      <c r="AS457" s="74" t="str">
        <f aca="false">IF(OR(ISBLANK($C457),$AL457&lt;&gt;TRUE()),"",IF(ISBLANK(M457),Constants!$B$35,MAX(0,MIN(Constants!$B$32,M457))))</f>
        <v/>
      </c>
      <c r="AT457" s="74" t="str">
        <f aca="false">IF(ISBLANK($C457),"",COUNTA($P457:$X457)&gt;0)</f>
        <v/>
      </c>
      <c r="AU457" s="74" t="str">
        <f aca="false">IF(OR(ISBLANK($C457),$AT457&lt;&gt;TRUE()),"",IF(ISBLANK(P457),Constants!$B$27,MAX(0,P457)))</f>
        <v/>
      </c>
      <c r="AV457" s="74" t="str">
        <f aca="false">IF(OR(ISBLANK($C457),$AT457&lt;&gt;TRUE()),"",IF(ISBLANK(Q457),Constants!$B$28,MAX(0,Q457)))</f>
        <v/>
      </c>
      <c r="AW457" s="74" t="str">
        <f aca="false">IF(OR(ISBLANK($C457),$AT457&lt;&gt;TRUE()),"",IF(S457=Constants!$B$7,TRUE(),IF(S457=Constants!$B$8,FALSE(),TRUE())))</f>
        <v/>
      </c>
      <c r="AX457" s="74" t="str">
        <f aca="false">IF(OR(ISBLANK($C457),$AT457&lt;&gt;TRUE()),"",IF(R457=Constants!$B$7,TRUE(),IF(R457=Constants!$B$8,FALSE(),TRUE())))</f>
        <v/>
      </c>
      <c r="AY457" s="74" t="str">
        <f aca="false">IF(OR(ISBLANK($C457),$AT457&lt;&gt;TRUE()),"",IF(T457=Constants!$B$33,TRUE(),IF(T457=Constants!$B$34,FALSE(),IF(AND(ISNUMBER(X457),OR(ISBLANK(W457),W457=0)),TRUE(),IF(AND(ISBLANK(X457),ISNUMBER(W457),W457&lt;&gt;0),FALSE(),"")))))</f>
        <v/>
      </c>
      <c r="AZ457" s="74" t="str">
        <f aca="false">IF(OR(ISBLANK($C457),$AT457&lt;&gt;TRUE()),"",IF(ISBLANK(U457),Constants!$B$35,MAX(0,MIN(Constants!$B$31,U457))))</f>
        <v/>
      </c>
      <c r="BA457" s="74" t="str">
        <f aca="false">IF(OR(ISBLANK($C457),$AT457&lt;&gt;TRUE()),"",IF(ISBLANK(V457),Constants!$B$35,MAX(0,MIN(Constants!$B$32,V457))))</f>
        <v/>
      </c>
      <c r="BB457" s="74" t="str">
        <f aca="false">IF(ISBLANK($C457),"",COUNTA($Y457:$AG457)&gt;0)</f>
        <v/>
      </c>
      <c r="BC457" s="74" t="str">
        <f aca="false">IF(OR(ISBLANK($C457),$BB457&lt;&gt;TRUE()),"",IF(ISBLANK(Y457),Constants!$B$27,MAX(0,Y457)))</f>
        <v/>
      </c>
      <c r="BD457" s="74" t="str">
        <f aca="false">IF(OR(ISBLANK($C457),$BB457&lt;&gt;TRUE()),"",IF(ISBLANK(Z457),Constants!$B$28,MAX(0,Z457)))</f>
        <v/>
      </c>
      <c r="BE457" s="74" t="str">
        <f aca="false">IF(OR(ISBLANK($C457),$BB457&lt;&gt;TRUE()),"",IF(AB457=Constants!$B$7,TRUE(),IF(AB457=Constants!$B$8,FALSE(),TRUE())))</f>
        <v/>
      </c>
      <c r="BF457" s="74" t="str">
        <f aca="false">IF(OR(ISBLANK($C457),$BB457&lt;&gt;TRUE()),"",IF(AA457=Constants!$B$7,TRUE(),IF(AA457=Constants!$B$8,FALSE(),TRUE())))</f>
        <v/>
      </c>
      <c r="BG457" s="74" t="str">
        <f aca="false">IF(OR(ISBLANK($C457),$BB457&lt;&gt;TRUE()),"",IF(AC457=Constants!$B$33,TRUE(),IF(AC457=Constants!$B$34,FALSE(),IF(AND(ISNUMBER(AG457),OR(ISBLANK(AF457),AF457=0)),TRUE(),IF(AND(ISBLANK(AG457),ISNUMBER(AF457),AF457&lt;&gt;0),FALSE(),"")))))</f>
        <v/>
      </c>
      <c r="BH457" s="74" t="str">
        <f aca="false">IF(OR(ISBLANK($C457),$BB457&lt;&gt;TRUE()),"",IF(ISBLANK(AD457),Constants!$B$35,MAX(0,MIN(Constants!$B$31,AD457))))</f>
        <v/>
      </c>
      <c r="BI457" s="74" t="str">
        <f aca="false">IF(OR(ISBLANK($C457),$BB457&lt;&gt;TRUE()),"",IF(ISBLANK(AE457),Constants!$B$35,MAX(0,MIN(Constants!$B$32,AE457))))</f>
        <v/>
      </c>
      <c r="BJ457" s="75" t="str">
        <f aca="false">IF(ISBLANK($C457),
  "",
IF(AH457=Constants!$B$7,
  TRUE(),
IF(AH457=Constants!$B$8,
  FALSE(),
  FALSE()
)))</f>
        <v/>
      </c>
      <c r="BK457" s="74" t="str">
        <f aca="false">IF(ISBLANK($C457),"",IF($BJ457,Constants!$B$9,IF(COUNTA($E457:$AH457)=0,Constants!$B$10,IF(NOT($AK457),Constants!$B$11,IF(AND(NOT(ISNUMBER($BM457)),COUNTA($O457,$X457,$AG457)&gt;0),Constants!$B$13,Constants!$B$12)))))</f>
        <v/>
      </c>
      <c r="BL457" s="74" t="str">
        <f aca="false">IF(ISBLANK($C457),"",IF($BK457&lt;&gt;Constants!$B$12,$BK457,Constants!$B$4))</f>
        <v/>
      </c>
      <c r="BM457" s="73" t="str">
        <f aca="false">IF(OR(ISBLANK($D$8), NOT(ISNUMBER($D$8))), Constants!$B$17,$D$8)</f>
        <v>ERROR: Set Target Time in cell D8</v>
      </c>
      <c r="BN457" s="73" t="str">
        <f aca="false">IF(OR($BK457&lt;&gt;Constants!$B$12,$AL457&lt;&gt;TRUE()),"",IF(NOT($AO457),TRUE(),IF($AQ457="","",$AQ457)))</f>
        <v/>
      </c>
      <c r="BO457" s="74" t="b">
        <f aca="false">IF(BN457="",FALSE(),IF(NOT($AO457),TRUE(),IF($AQ457,ISNUMBER(O457),ISNUMBER(N457))))</f>
        <v>0</v>
      </c>
      <c r="BP457" s="76" t="str">
        <f aca="false">IF(BO457,IF($AJ457,1,Constants!$B$22)*POWER(Constants!$B$23,MAX($AM457,0))*POWER(Constants!$B$24,MAX($AN457,0)),"")</f>
        <v/>
      </c>
      <c r="BQ457" s="74" t="str">
        <f aca="false">IF(OR($BK457&lt;&gt;Constants!$B$12,NOT($BO457)),"",IF(NOT($AO457),0,Constants!$B$19*IF($AQ457,1,MAX(0,MIN(1,(Constants!$B$20-N457)/Constants!$B$20)))))</f>
        <v/>
      </c>
      <c r="BR457" s="74" t="str">
        <f aca="false">IF(BQ457="","",BQ457*IF($AP457,1,Constants!$B$25)*BP457)</f>
        <v/>
      </c>
      <c r="BS457" s="74" t="str">
        <f aca="false">IF(OR($BK457&lt;&gt;Constants!$B$12,NOT($BO457)),"",IF(NOT($AO457),0,IF(NOT($AQ457),0,MAX(0,Constants!$B$21*(1-ABS(O457-$BM457)/$BM457)))))</f>
        <v/>
      </c>
      <c r="BT457" s="74" t="str">
        <f aca="false">IF(BS457="","",BS457*BP457)</f>
        <v/>
      </c>
      <c r="BU457" s="74" t="str">
        <f aca="false">IF(OR($BK457&lt;&gt;Constants!$B$12,NOT($BO457)),"",IF(OR(NOT($AO457),NOT($AP457)),0,MIN(Constants!$B$18,(Constants!$B$29*$AR457+Constants!$B$30*$AS457)*IF($AQ457,1,MAX(0,MIN(1,(Constants!$B$20-N457)/Constants!$B$20))))))</f>
        <v/>
      </c>
      <c r="BV457" s="74" t="str">
        <f aca="false">IF(BU457="","",BU457*BP457)</f>
        <v/>
      </c>
      <c r="BW457" s="75" t="str">
        <f aca="false">IF(OR($BK457&lt;&gt;Constants!$B$12,NOT($BO457)),"",BR457+BT457+BV457)</f>
        <v/>
      </c>
      <c r="BX457" s="73" t="str">
        <f aca="false">IF(OR($BK457&lt;&gt;Constants!$B$12,$AT457&lt;&gt;TRUE()),"",IF(NOT($AW457),TRUE(),IF($AY457="","",$AY457)))</f>
        <v/>
      </c>
      <c r="BY457" s="74" t="b">
        <f aca="false">IF(BX457="",FALSE(),IF(NOT($AW457),TRUE(),IF($AY457,ISNUMBER(X457),ISNUMBER(W457))))</f>
        <v>0</v>
      </c>
      <c r="BZ457" s="76" t="str">
        <f aca="false">IF(BY457,IF($AJ457,1,Constants!$B$22)*POWER(Constants!$B$23,MAX($AU457,0))*POWER(Constants!$B$24,MAX($AV457,0)),"")</f>
        <v/>
      </c>
      <c r="CA457" s="74" t="str">
        <f aca="false">IF(OR($BK457&lt;&gt;Constants!$B$12,NOT($BY457)),"",IF(NOT($AW457),0,Constants!$B$19*IF($AY457,1,MAX(0,MIN(1,(Constants!$B$20-W457)/Constants!$B$20)))))</f>
        <v/>
      </c>
      <c r="CB457" s="74" t="str">
        <f aca="false">IF(CA457="","",CA457*IF($AX457,1,Constants!$B$25)*BZ457)</f>
        <v/>
      </c>
      <c r="CC457" s="74" t="str">
        <f aca="false">IF(OR($BK457&lt;&gt;Constants!$B$12,NOT($BY457)),"",IF(NOT($AW457),0,IF(NOT($AY457),0,MAX(0,Constants!$B$21*(1-ABS(X457-$BM457)/$BM457)))))</f>
        <v/>
      </c>
      <c r="CD457" s="74" t="str">
        <f aca="false">IF(CC457="","",CC457*BZ457)</f>
        <v/>
      </c>
      <c r="CE457" s="74" t="str">
        <f aca="false">IF(OR($BK457&lt;&gt;Constants!$B$12,NOT($BY457)),"",IF(OR(NOT($AW457),NOT($AX457)),0,MIN(Constants!$B$18,(Constants!$B$29*$AZ457+Constants!$B$30*$BA457)*IF($AY457,1,MAX(0,MIN(1,(Constants!$B$20-W457)/Constants!$B$20))))))</f>
        <v/>
      </c>
      <c r="CF457" s="74" t="str">
        <f aca="false">IF(CE457="","",CE457*BZ457)</f>
        <v/>
      </c>
      <c r="CG457" s="75" t="str">
        <f aca="false">IF(OR($BK457&lt;&gt;Constants!$B$12,NOT($BY457)),"",CB457+CD457+CF457)</f>
        <v/>
      </c>
      <c r="CH457" s="73" t="b">
        <f aca="false">IF(OR(BN457="",BX457=""),TRUE(),BN457&lt;&gt;BX457)</f>
        <v>1</v>
      </c>
      <c r="CI457" s="74" t="str">
        <f aca="false">IF(OR($BK457&lt;&gt;Constants!$B$12,$BB457&lt;&gt;TRUE(),NOT($CH457)),"",IF(NOT($BE457),TRUE(),IF($BG457="","",$BG457)))</f>
        <v/>
      </c>
      <c r="CJ457" s="74" t="b">
        <f aca="false">IF(CI457="",FALSE(),IF(NOT($BE457),TRUE(),IF($BG457,ISNUMBER(AG457),ISNUMBER(AF457))))</f>
        <v>0</v>
      </c>
      <c r="CK457" s="76" t="str">
        <f aca="false">IF(CJ457,IF($AJ457,1,Constants!$B$22)*POWER(Constants!$B$23,MAX($BC457,0))*POWER(Constants!$B$24,MAX($BD457,0)),"")</f>
        <v/>
      </c>
      <c r="CL457" s="74" t="str">
        <f aca="false">IF(OR($BK457&lt;&gt;Constants!$B$12,NOT($CJ457)),"",IF(NOT($BE457),0,Constants!$B$19*IF($BG457,1,MAX(0,MIN(1,(Constants!$B$20-AF457)/Constants!$B$20)))))</f>
        <v/>
      </c>
      <c r="CM457" s="74" t="str">
        <f aca="false">IF(CL457="","",CL457*IF($BF457,1,Constants!$B$25)*CK457)</f>
        <v/>
      </c>
      <c r="CN457" s="74" t="str">
        <f aca="false">IF(OR($BK457&lt;&gt;Constants!$B$12,NOT($CJ457)),"",IF(NOT($BE457),0,IF(NOT($BG457),0,MAX(0,Constants!$B$21*(1-ABS(AG457-$BM457)/$BM457)))))</f>
        <v/>
      </c>
      <c r="CO457" s="74" t="str">
        <f aca="false">IF(CN457="","",CN457*CK457)</f>
        <v/>
      </c>
      <c r="CP457" s="74" t="str">
        <f aca="false">IF(OR($BK457&lt;&gt;Constants!$B$12,NOT($CJ457)),"",IF(OR(NOT($BE457),NOT($BF457)),0,MIN(Constants!$B$18,(Constants!$B$29*$BH457+Constants!$B$30*$BI457)*IF($BG457,1,MAX(0,MIN(1,(Constants!$B$20-AF457)/Constants!$B$20))))))</f>
        <v/>
      </c>
      <c r="CQ457" s="74" t="str">
        <f aca="false">IF(CP457="","",CP457*CK457)</f>
        <v/>
      </c>
      <c r="CR457" s="75" t="str">
        <f aca="false">IF(OR($BK457&lt;&gt;Constants!$B$12,NOT($CJ457)),"",CM457+CO457+CQ457)</f>
        <v/>
      </c>
      <c r="CS457" s="73" t="str">
        <f aca="false">IF(OR($BK457&lt;&gt;Constants!$B$12,ISBLANK($C457)),"",BW457)</f>
        <v/>
      </c>
      <c r="CT457" s="74" t="str">
        <f aca="false">IF(OR($BK457&lt;&gt;Constants!$B$12,ISBLANK($C457)),"",CG457)</f>
        <v/>
      </c>
      <c r="CU457" s="75" t="str">
        <f aca="false">IF(OR($BK457&lt;&gt;Constants!$B$12,ISBLANK($C457)),"",CR457)</f>
        <v/>
      </c>
      <c r="CV457" s="74" t="str">
        <f aca="false">IF(OR($BK457&lt;&gt;Constants!$B$12,ISBLANK($C457)),"",IF(COUNT(CS457:CU457)=0,0,MAX(CS457:CU457)))</f>
        <v/>
      </c>
      <c r="CW457" s="74" t="str">
        <f aca="false">IF($BK457&lt;&gt;Constants!$B$12,"",CV457)</f>
        <v/>
      </c>
      <c r="CX457" s="74" t="str">
        <f aca="false">IF(ISNUMBER(CW457), RANK(CW457,$CW$11:$CW$510), "")</f>
        <v/>
      </c>
      <c r="CY457" s="73" t="str">
        <f aca="false">IF(OR($BK457&lt;&gt;Constants!$B$12,ISBLANK($C457)),"",MAX(BT457,CD457,CO457))</f>
        <v/>
      </c>
      <c r="CZ457" s="74" t="str">
        <f aca="false">IF(ISNUMBER(CY457), RANK(CY457,CY$11:CY$510), "")</f>
        <v/>
      </c>
      <c r="DA457" s="74" t="str">
        <f aca="false">IF(OR($BK457&lt;&gt;Constants!$B$12,ISBLANK($C457)),"",MAX(AM457,AU457,IF($CH457,BC457,0)))</f>
        <v/>
      </c>
      <c r="DB457" s="74" t="str">
        <f aca="false">IF(ISNUMBER(DA457), RANK(DA457,DA$11:DA$510,1), "")</f>
        <v/>
      </c>
      <c r="DC457" s="74" t="str">
        <f aca="false">IF(OR($BK457&lt;&gt;Constants!$B$12,ISBLANK($C457)),"",MAX(BV457,CF457,CQ457))</f>
        <v/>
      </c>
      <c r="DD457" s="74" t="str">
        <f aca="false">IF(ISNUMBER(DC457),RANK(DC457,DC$11:DC$510),"")</f>
        <v/>
      </c>
      <c r="DE457" s="77" t="str">
        <f aca="false">IFERROR(IF(OR($BK457&lt;&gt;Constants!$B$12, ISBLANK($C457)),"",LARGE(CS457:CU457,2)), 0)</f>
        <v/>
      </c>
      <c r="DF457" s="75" t="str">
        <f aca="false">IF(ISNUMBER(DE457), RANK(DE457,DE$11:DE$510), "")</f>
        <v/>
      </c>
      <c r="DG457" s="74" t="str">
        <f aca="false">IF(ISBLANK($C457),"",IF(BK457=Constants!$B$12,RANK($CX457, $CX$11:$CX$510, 1)+
SUMPRODUCT(--($CX$11:$CX$510=$CX457),--($CZ457&gt;$CZ$11:$CZ$510))+
SUMPRODUCT(--($CX$11:$CX$510=$CX457),--($CZ457=$CZ$11:$CZ$510),--($DB457&gt;$DB$11:$DB$510))+
SUMPRODUCT(--($CX$11:$CX$510=$CX457),--($CZ457=$CZ$11:$CZ$510),--($DB457=$DB$11:$DB$510), --($DD457&gt;$DD$11:$DD$510))+
SUMPRODUCT(--($CX$11:$CX$510=$CX457),--($CZ457=$CZ$11:$CZ$510),--($DB457=$DB$11:$DB$510), --($DD457=$DD$11:$DD$510), --($DF457&gt;$DF$11:$DF$510))
,BK457)
)</f>
        <v/>
      </c>
      <c r="DH457" s="74" t="str">
        <f aca="false">IF(ISBLANK(C457),"",IF(BK457&lt;&gt;Constants!$B$12, BK457, CX457-DG457))</f>
        <v/>
      </c>
      <c r="DI457" s="75"/>
      <c r="DJ457" s="78"/>
      <c r="DK457" s="79" t="str">
        <f aca="false">IF(ISBLANK($C457),"",IF($BK457=Constants!$B$13,$BM457,""))</f>
        <v/>
      </c>
      <c r="DL457" s="78" t="str">
        <f aca="false">IF(ISBLANK($C457),"",IF($BK457&lt;&gt;Constants!$B$12,"",IF(COUNT($CS457:$CU457)=0,"",MATCH($CV457,$CS457:$CU457,0))))</f>
        <v/>
      </c>
      <c r="DM457" s="80" t="str">
        <f aca="false">IF(ISNUMBER($DL457),CHOOSE($DL457,$BR457,$CB457,$CM457),"")</f>
        <v/>
      </c>
      <c r="DN457" s="80" t="str">
        <f aca="false">IF(ISNUMBER($DL457),CHOOSE($DL457,$BT457,$CD457,$CO457),"")</f>
        <v/>
      </c>
      <c r="DO457" s="80" t="str">
        <f aca="false">IF(ISNUMBER($DL457),CHOOSE($DL457,$BV457,$CF457,$CQ457),"")</f>
        <v/>
      </c>
      <c r="DP457" s="81" t="str">
        <f aca="false">IF(ISBLANK(C457),"",IF(BK457&lt;&gt;Constants!$B$12, BK457 ,CW457))</f>
        <v/>
      </c>
      <c r="DQ457" s="82" t="str">
        <f aca="false">IF(ISBLANK($C457),"",IF($BK457&lt;&gt;Constants!$B$12,$BK457,$BL457))</f>
        <v/>
      </c>
      <c r="DR457" s="82" t="str">
        <f aca="false">IF(ISBLANK(C457),"",DH457)</f>
        <v/>
      </c>
      <c r="DS457" s="82" t="str">
        <f aca="false">IF(ISBLANK(C457),"",DG457)</f>
        <v/>
      </c>
      <c r="DT457" s="83" t="str">
        <f aca="false">IF(ISBLANK(C457),
  "",
IF(DS457=Constants!$B$9,COUNTA($C$11:$C510)+2,IF(DS457=Constants!$B$10,COUNTA($C$11:$C510)+1,IF(DS457=Constants!$B$11,COUNTA($C$11:$C510),DS457))))</f>
        <v/>
      </c>
      <c r="DU457" s="3"/>
      <c r="DV457" s="84" t="n">
        <f aca="false">IF(OR(ISNUMBER(DS457),DS457="DQ",DS457="P",DS457="NS"),
    1,
    0
)</f>
        <v>0</v>
      </c>
      <c r="DW457" s="84" t="n">
        <v>447</v>
      </c>
      <c r="DX457" s="84" t="str">
        <f aca="false">IF(ISBLANK($C457),"",IF(ISNUMBER(DT457),DT457+ROW($B457)/1000,""))</f>
        <v/>
      </c>
      <c r="DY457" s="84" t="str">
        <f aca="false">IF(ISNUMBER(DX457), RANK(DX457,DX$11:DX$510,1), "")</f>
        <v/>
      </c>
      <c r="DZ457" s="84" t="str">
        <f aca="false">IF(ISBLANK($C457),
    "",
    $B457
)</f>
        <v/>
      </c>
      <c r="EA457" s="84" t="str">
        <f aca="false">IF(ISBLANK($C457),
    "",
    $C457
)</f>
        <v/>
      </c>
      <c r="EB457" s="84" t="str">
        <f aca="false">IF(ISBLANK($C457),
    "",
    $D457
)</f>
        <v/>
      </c>
      <c r="EC457" s="84" t="str">
        <f aca="false">IF(ISBLANK($C457),"",$DQ457)</f>
        <v/>
      </c>
      <c r="ED457" s="86" t="str">
        <f aca="false">DP457</f>
        <v/>
      </c>
      <c r="EE457" s="84" t="str">
        <f aca="false">IF(ISBLANK($C457),
    "",
    DS457
)</f>
        <v/>
      </c>
      <c r="EF457" s="87" t="str">
        <f aca="false">IF(DW457&gt;DV$10,
    "",
    VLOOKUP(DW457,DY$11:EE955,7,FALSE())
)</f>
        <v/>
      </c>
      <c r="EG457" s="88" t="str">
        <f aca="false">IF(DW457&gt;DV$10,
    "",
    VLOOKUP(DW457,DY$11:EE955,2,FALSE())
)</f>
        <v/>
      </c>
      <c r="EH457" s="88" t="str">
        <f aca="false">IF(DW457&gt;DV$10,
    "",
    VLOOKUP(DW457,DY$11:EE955,3,FALSE())
)</f>
        <v/>
      </c>
      <c r="EI457" s="88" t="str">
        <f aca="false">IF(DW457&gt;DV$10,
    "",
    VLOOKUP(DW457,DY$11:EE955,4,FALSE())
)</f>
        <v/>
      </c>
      <c r="EJ457" s="89" t="str">
        <f aca="false">IF(DW457&gt;DV$10,
    "",
    VLOOKUP(DW457,DY$11:EE955,6,FALSE())
)</f>
        <v/>
      </c>
      <c r="EK457" s="59"/>
    </row>
    <row r="458" customFormat="false" ht="15.75" hidden="false" customHeight="false" outlineLevel="0" collapsed="false">
      <c r="A458" s="3"/>
      <c r="B458" s="153"/>
      <c r="C458" s="154"/>
      <c r="D458" s="135"/>
      <c r="E458" s="158"/>
      <c r="F458" s="137"/>
      <c r="G458" s="137"/>
      <c r="H458" s="138"/>
      <c r="I458" s="139"/>
      <c r="J458" s="140"/>
      <c r="K458" s="140"/>
      <c r="L458" s="140"/>
      <c r="M458" s="140"/>
      <c r="N458" s="141"/>
      <c r="O458" s="142"/>
      <c r="P458" s="137"/>
      <c r="Q458" s="138"/>
      <c r="R458" s="139"/>
      <c r="S458" s="140"/>
      <c r="T458" s="140"/>
      <c r="U458" s="140"/>
      <c r="V458" s="140"/>
      <c r="W458" s="141"/>
      <c r="X458" s="142"/>
      <c r="Y458" s="137"/>
      <c r="Z458" s="138"/>
      <c r="AA458" s="139"/>
      <c r="AB458" s="140"/>
      <c r="AC458" s="140"/>
      <c r="AD458" s="140"/>
      <c r="AE458" s="140"/>
      <c r="AF458" s="141"/>
      <c r="AG458" s="143"/>
      <c r="AH458" s="139"/>
      <c r="AI458" s="116"/>
      <c r="AJ458" s="116" t="str">
        <f aca="false">IF(ISBLANK($C458),
  "",
IF(E458=Constants!$B$7,
  TRUE(),
IF(E458=Constants!$B$8,
  FALSE(),
  TRUE()
)))</f>
        <v/>
      </c>
      <c r="AK458" s="117" t="str">
        <f aca="false">IF(ISBLANK($C458),"",IF(F458=Constants!$B$8,FALSE(),TRUE()))</f>
        <v/>
      </c>
      <c r="AL458" s="117" t="str">
        <f aca="false">IF(ISBLANK($C458),"",COUNTA($G458:$O458)&gt;0)</f>
        <v/>
      </c>
      <c r="AM458" s="117" t="str">
        <f aca="false">IF(OR(ISBLANK($C458),$AL458&lt;&gt;TRUE()),"",IF(ISBLANK(G458),Constants!$B$27,MAX(0,G458)))</f>
        <v/>
      </c>
      <c r="AN458" s="117" t="str">
        <f aca="false">IF(OR(ISBLANK($C458),$AL458&lt;&gt;TRUE()),"",IF(ISBLANK(H458),Constants!$B$28,MAX(0,H458)))</f>
        <v/>
      </c>
      <c r="AO458" s="117" t="str">
        <f aca="false">IF(OR(ISBLANK($C458),$AL458&lt;&gt;TRUE()),"",IF(J458=Constants!$B$7,TRUE(),IF(J458=Constants!$B$8,FALSE(),TRUE())))</f>
        <v/>
      </c>
      <c r="AP458" s="117" t="str">
        <f aca="false">IF(OR(ISBLANK($C458),$AL458&lt;&gt;TRUE()),"",IF(I458=Constants!$B$7,TRUE(),IF(I458=Constants!$B$8,FALSE(),TRUE())))</f>
        <v/>
      </c>
      <c r="AQ458" s="117" t="str">
        <f aca="false">IF(OR(ISBLANK($C458),$AL458&lt;&gt;TRUE()),"",IF(K458=Constants!$B$33,TRUE(),IF(K458=Constants!$B$34,FALSE(),IF(AND(ISNUMBER(O458),OR(ISBLANK(N458),N458=0)),TRUE(),IF(AND(ISBLANK(O458),ISNUMBER(N458),N458&lt;&gt;0),FALSE(),"")))))</f>
        <v/>
      </c>
      <c r="AR458" s="117" t="str">
        <f aca="false">IF(OR(ISBLANK($C458),$AL458&lt;&gt;TRUE()),"",IF(ISBLANK(L458),Constants!$B$35,MAX(0,MIN(Constants!$B$31,L458))))</f>
        <v/>
      </c>
      <c r="AS458" s="117" t="str">
        <f aca="false">IF(OR(ISBLANK($C458),$AL458&lt;&gt;TRUE()),"",IF(ISBLANK(M458),Constants!$B$35,MAX(0,MIN(Constants!$B$32,M458))))</f>
        <v/>
      </c>
      <c r="AT458" s="117" t="str">
        <f aca="false">IF(ISBLANK($C458),"",COUNTA($P458:$X458)&gt;0)</f>
        <v/>
      </c>
      <c r="AU458" s="117" t="str">
        <f aca="false">IF(OR(ISBLANK($C458),$AT458&lt;&gt;TRUE()),"",IF(ISBLANK(P458),Constants!$B$27,MAX(0,P458)))</f>
        <v/>
      </c>
      <c r="AV458" s="117" t="str">
        <f aca="false">IF(OR(ISBLANK($C458),$AT458&lt;&gt;TRUE()),"",IF(ISBLANK(Q458),Constants!$B$28,MAX(0,Q458)))</f>
        <v/>
      </c>
      <c r="AW458" s="117" t="str">
        <f aca="false">IF(OR(ISBLANK($C458),$AT458&lt;&gt;TRUE()),"",IF(S458=Constants!$B$7,TRUE(),IF(S458=Constants!$B$8,FALSE(),TRUE())))</f>
        <v/>
      </c>
      <c r="AX458" s="117" t="str">
        <f aca="false">IF(OR(ISBLANK($C458),$AT458&lt;&gt;TRUE()),"",IF(R458=Constants!$B$7,TRUE(),IF(R458=Constants!$B$8,FALSE(),TRUE())))</f>
        <v/>
      </c>
      <c r="AY458" s="117" t="str">
        <f aca="false">IF(OR(ISBLANK($C458),$AT458&lt;&gt;TRUE()),"",IF(T458=Constants!$B$33,TRUE(),IF(T458=Constants!$B$34,FALSE(),IF(AND(ISNUMBER(X458),OR(ISBLANK(W458),W458=0)),TRUE(),IF(AND(ISBLANK(X458),ISNUMBER(W458),W458&lt;&gt;0),FALSE(),"")))))</f>
        <v/>
      </c>
      <c r="AZ458" s="117" t="str">
        <f aca="false">IF(OR(ISBLANK($C458),$AT458&lt;&gt;TRUE()),"",IF(ISBLANK(U458),Constants!$B$35,MAX(0,MIN(Constants!$B$31,U458))))</f>
        <v/>
      </c>
      <c r="BA458" s="117" t="str">
        <f aca="false">IF(OR(ISBLANK($C458),$AT458&lt;&gt;TRUE()),"",IF(ISBLANK(V458),Constants!$B$35,MAX(0,MIN(Constants!$B$32,V458))))</f>
        <v/>
      </c>
      <c r="BB458" s="117" t="str">
        <f aca="false">IF(ISBLANK($C458),"",COUNTA($Y458:$AG458)&gt;0)</f>
        <v/>
      </c>
      <c r="BC458" s="117" t="str">
        <f aca="false">IF(OR(ISBLANK($C458),$BB458&lt;&gt;TRUE()),"",IF(ISBLANK(Y458),Constants!$B$27,MAX(0,Y458)))</f>
        <v/>
      </c>
      <c r="BD458" s="117" t="str">
        <f aca="false">IF(OR(ISBLANK($C458),$BB458&lt;&gt;TRUE()),"",IF(ISBLANK(Z458),Constants!$B$28,MAX(0,Z458)))</f>
        <v/>
      </c>
      <c r="BE458" s="117" t="str">
        <f aca="false">IF(OR(ISBLANK($C458),$BB458&lt;&gt;TRUE()),"",IF(AB458=Constants!$B$7,TRUE(),IF(AB458=Constants!$B$8,FALSE(),TRUE())))</f>
        <v/>
      </c>
      <c r="BF458" s="117" t="str">
        <f aca="false">IF(OR(ISBLANK($C458),$BB458&lt;&gt;TRUE()),"",IF(AA458=Constants!$B$7,TRUE(),IF(AA458=Constants!$B$8,FALSE(),TRUE())))</f>
        <v/>
      </c>
      <c r="BG458" s="117" t="str">
        <f aca="false">IF(OR(ISBLANK($C458),$BB458&lt;&gt;TRUE()),"",IF(AC458=Constants!$B$33,TRUE(),IF(AC458=Constants!$B$34,FALSE(),IF(AND(ISNUMBER(AG458),OR(ISBLANK(AF458),AF458=0)),TRUE(),IF(AND(ISBLANK(AG458),ISNUMBER(AF458),AF458&lt;&gt;0),FALSE(),"")))))</f>
        <v/>
      </c>
      <c r="BH458" s="117" t="str">
        <f aca="false">IF(OR(ISBLANK($C458),$BB458&lt;&gt;TRUE()),"",IF(ISBLANK(AD458),Constants!$B$35,MAX(0,MIN(Constants!$B$31,AD458))))</f>
        <v/>
      </c>
      <c r="BI458" s="117" t="str">
        <f aca="false">IF(OR(ISBLANK($C458),$BB458&lt;&gt;TRUE()),"",IF(ISBLANK(AE458),Constants!$B$35,MAX(0,MIN(Constants!$B$32,AE458))))</f>
        <v/>
      </c>
      <c r="BJ458" s="118" t="str">
        <f aca="false">IF(ISBLANK($C458),
  "",
IF(AH458=Constants!$B$7,
  TRUE(),
IF(AH458=Constants!$B$8,
  FALSE(),
  FALSE()
)))</f>
        <v/>
      </c>
      <c r="BK458" s="117" t="str">
        <f aca="false">IF(ISBLANK($C458),"",IF($BJ458,Constants!$B$9,IF(COUNTA($E458:$AH458)=0,Constants!$B$10,IF(NOT($AK458),Constants!$B$11,IF(AND(NOT(ISNUMBER($BM458)),COUNTA($O458,$X458,$AG458)&gt;0),Constants!$B$13,Constants!$B$12)))))</f>
        <v/>
      </c>
      <c r="BL458" s="117" t="str">
        <f aca="false">IF(ISBLANK($C458),"",IF($BK458&lt;&gt;Constants!$B$12,$BK458,Constants!$B$4))</f>
        <v/>
      </c>
      <c r="BM458" s="116" t="str">
        <f aca="false">IF(OR(ISBLANK($D$8), NOT(ISNUMBER($D$8))), Constants!$B$17,$D$8)</f>
        <v>ERROR: Set Target Time in cell D8</v>
      </c>
      <c r="BN458" s="119" t="str">
        <f aca="false">IF(OR($BK458&lt;&gt;Constants!$B$12,$AL458&lt;&gt;TRUE()),"",IF(NOT($AO458),TRUE(),IF($AQ458="","",$AQ458)))</f>
        <v/>
      </c>
      <c r="BO458" s="120" t="n">
        <f aca="false">IF(BN458="",FALSE(),IF(NOT($AO458),TRUE(),IF($AQ458,ISNUMBER(O458),ISNUMBER(N458))))</f>
        <v>0</v>
      </c>
      <c r="BP458" s="121" t="str">
        <f aca="false">IF(BO458,IF($AJ458,1,Constants!$B$22)*POWER(Constants!$B$23,MAX($AM458,0))*POWER(Constants!$B$24,MAX($AN458,0)),"")</f>
        <v/>
      </c>
      <c r="BQ458" s="117" t="str">
        <f aca="false">IF(OR($BK458&lt;&gt;Constants!$B$12,NOT($BO458)),"",IF(NOT($AO458),0,Constants!$B$19*IF($AQ458,1,MAX(0,MIN(1,(Constants!$B$20-N458)/Constants!$B$20)))))</f>
        <v/>
      </c>
      <c r="BR458" s="117" t="str">
        <f aca="false">IF(BQ458="","",BQ458*IF($AP458,1,Constants!$B$25)*BP458)</f>
        <v/>
      </c>
      <c r="BS458" s="117" t="str">
        <f aca="false">IF(OR($BK458&lt;&gt;Constants!$B$12,NOT($BO458)),"",IF(NOT($AO458),0,IF(NOT($AQ458),0,MAX(0,Constants!$B$21*(1-ABS(O458-$BM458)/$BM458)))))</f>
        <v/>
      </c>
      <c r="BT458" s="117" t="str">
        <f aca="false">IF(BS458="","",BS458*BP458)</f>
        <v/>
      </c>
      <c r="BU458" s="117" t="str">
        <f aca="false">IF(OR($BK458&lt;&gt;Constants!$B$12,NOT($BO458)),"",IF(OR(NOT($AO458),NOT($AP458)),0,MIN(Constants!$B$18,(Constants!$B$29*$AR458+Constants!$B$30*$AS458)*IF($AQ458,1,MAX(0,MIN(1,(Constants!$B$20-N458)/Constants!$B$20))))))</f>
        <v/>
      </c>
      <c r="BV458" s="117" t="str">
        <f aca="false">IF(BU458="","",BU458*BP458)</f>
        <v/>
      </c>
      <c r="BW458" s="122" t="str">
        <f aca="false">IF(OR($BK458&lt;&gt;Constants!$B$12,NOT($BO458)),"",BR458+BT458+BV458)</f>
        <v/>
      </c>
      <c r="BX458" s="119" t="str">
        <f aca="false">IF(OR($BK458&lt;&gt;Constants!$B$12,$AT458&lt;&gt;TRUE()),"",IF(NOT($AW458),TRUE(),IF($AY458="","",$AY458)))</f>
        <v/>
      </c>
      <c r="BY458" s="120" t="n">
        <f aca="false">IF(BX458="",FALSE(),IF(NOT($AW458),TRUE(),IF($AY458,ISNUMBER(X458),ISNUMBER(W458))))</f>
        <v>0</v>
      </c>
      <c r="BZ458" s="121" t="str">
        <f aca="false">IF(BY458,IF($AJ458,1,Constants!$B$22)*POWER(Constants!$B$23,MAX($AU458,0))*POWER(Constants!$B$24,MAX($AV458,0)),"")</f>
        <v/>
      </c>
      <c r="CA458" s="117" t="str">
        <f aca="false">IF(OR($BK458&lt;&gt;Constants!$B$12,NOT($BY458)),"",IF(NOT($AW458),0,Constants!$B$19*IF($AY458,1,MAX(0,MIN(1,(Constants!$B$20-W458)/Constants!$B$20)))))</f>
        <v/>
      </c>
      <c r="CB458" s="117" t="str">
        <f aca="false">IF(CA458="","",CA458*IF($AX458,1,Constants!$B$25)*BZ458)</f>
        <v/>
      </c>
      <c r="CC458" s="117" t="str">
        <f aca="false">IF(OR($BK458&lt;&gt;Constants!$B$12,NOT($BY458)),"",IF(NOT($AW458),0,IF(NOT($AY458),0,MAX(0,Constants!$B$21*(1-ABS(X458-$BM458)/$BM458)))))</f>
        <v/>
      </c>
      <c r="CD458" s="117" t="str">
        <f aca="false">IF(CC458="","",CC458*BZ458)</f>
        <v/>
      </c>
      <c r="CE458" s="117" t="str">
        <f aca="false">IF(OR($BK458&lt;&gt;Constants!$B$12,NOT($BY458)),"",IF(OR(NOT($AW458),NOT($AX458)),0,MIN(Constants!$B$18,(Constants!$B$29*$AZ458+Constants!$B$30*$BA458)*IF($AY458,1,MAX(0,MIN(1,(Constants!$B$20-W458)/Constants!$B$20))))))</f>
        <v/>
      </c>
      <c r="CF458" s="117" t="str">
        <f aca="false">IF(CE458="","",CE458*BZ458)</f>
        <v/>
      </c>
      <c r="CG458" s="122" t="str">
        <f aca="false">IF(OR($BK458&lt;&gt;Constants!$B$12,NOT($BY458)),"",CB458+CD458+CF458)</f>
        <v/>
      </c>
      <c r="CH458" s="119" t="n">
        <f aca="false">IF(OR(BN458="",BX458=""),TRUE(),BN458&lt;&gt;BX458)</f>
        <v>1</v>
      </c>
      <c r="CI458" s="117" t="str">
        <f aca="false">IF(OR($BK458&lt;&gt;Constants!$B$12,$BB458&lt;&gt;TRUE(),NOT($CH458)),"",IF(NOT($BE458),TRUE(),IF($BG458="","",$BG458)))</f>
        <v/>
      </c>
      <c r="CJ458" s="120" t="n">
        <f aca="false">IF(CI458="",FALSE(),IF(NOT($BE458),TRUE(),IF($BG458,ISNUMBER(AG458),ISNUMBER(AF458))))</f>
        <v>0</v>
      </c>
      <c r="CK458" s="121" t="str">
        <f aca="false">IF(CJ458,IF($AJ458,1,Constants!$B$22)*POWER(Constants!$B$23,MAX($BC458,0))*POWER(Constants!$B$24,MAX($BD458,0)),"")</f>
        <v/>
      </c>
      <c r="CL458" s="117" t="str">
        <f aca="false">IF(OR($BK458&lt;&gt;Constants!$B$12,NOT($CJ458)),"",IF(NOT($BE458),0,Constants!$B$19*IF($BG458,1,MAX(0,MIN(1,(Constants!$B$20-AF458)/Constants!$B$20)))))</f>
        <v/>
      </c>
      <c r="CM458" s="117" t="str">
        <f aca="false">IF(CL458="","",CL458*IF($BF458,1,Constants!$B$25)*CK458)</f>
        <v/>
      </c>
      <c r="CN458" s="117" t="str">
        <f aca="false">IF(OR($BK458&lt;&gt;Constants!$B$12,NOT($CJ458)),"",IF(NOT($BE458),0,IF(NOT($BG458),0,MAX(0,Constants!$B$21*(1-ABS(AG458-$BM458)/$BM458)))))</f>
        <v/>
      </c>
      <c r="CO458" s="117" t="str">
        <f aca="false">IF(CN458="","",CN458*CK458)</f>
        <v/>
      </c>
      <c r="CP458" s="117" t="str">
        <f aca="false">IF(OR($BK458&lt;&gt;Constants!$B$12,NOT($CJ458)),"",IF(OR(NOT($BE458),NOT($BF458)),0,MIN(Constants!$B$18,(Constants!$B$29*$BH458+Constants!$B$30*$BI458)*IF($BG458,1,MAX(0,MIN(1,(Constants!$B$20-AF458)/Constants!$B$20))))))</f>
        <v/>
      </c>
      <c r="CQ458" s="117" t="str">
        <f aca="false">IF(CP458="","",CP458*CK458)</f>
        <v/>
      </c>
      <c r="CR458" s="122" t="str">
        <f aca="false">IF(OR($BK458&lt;&gt;Constants!$B$12,NOT($CJ458)),"",CM458+CO458+CQ458)</f>
        <v/>
      </c>
      <c r="CS458" s="116" t="str">
        <f aca="false">IF(OR($BK458&lt;&gt;Constants!$B$12,ISBLANK($C458)),"",BW458)</f>
        <v/>
      </c>
      <c r="CT458" s="117" t="str">
        <f aca="false">IF(OR($BK458&lt;&gt;Constants!$B$12,ISBLANK($C458)),"",CG458)</f>
        <v/>
      </c>
      <c r="CU458" s="118" t="str">
        <f aca="false">IF(OR($BK458&lt;&gt;Constants!$B$12,ISBLANK($C458)),"",CR458)</f>
        <v/>
      </c>
      <c r="CV458" s="117" t="str">
        <f aca="false">IF(OR($BK458&lt;&gt;Constants!$B$12,ISBLANK($C458)),"",IF(COUNT(CS458:CU458)=0,0,MAX(CS458:CU458)))</f>
        <v/>
      </c>
      <c r="CW458" s="117" t="str">
        <f aca="false">IF($BK458&lt;&gt;Constants!$B$12,"",CV458)</f>
        <v/>
      </c>
      <c r="CX458" s="117" t="str">
        <f aca="false">IF(ISNUMBER(CW458), RANK(CW458,$CW$11:$CW$510), "")</f>
        <v/>
      </c>
      <c r="CY458" s="116" t="str">
        <f aca="false">IF(OR($BK458&lt;&gt;Constants!$B$12,ISBLANK($C458)),"",MAX(BT458,CD458,CO458))</f>
        <v/>
      </c>
      <c r="CZ458" s="117" t="str">
        <f aca="false">IF(ISNUMBER(CY458), RANK(CY458,CY$11:CY$510), "")</f>
        <v/>
      </c>
      <c r="DA458" s="117" t="str">
        <f aca="false">IF(OR($BK458&lt;&gt;Constants!$B$12,ISBLANK($C458)),"",MAX(AM458,AU458,IF($CH458,BC458,0)))</f>
        <v/>
      </c>
      <c r="DB458" s="117" t="str">
        <f aca="false">IF(ISNUMBER(DA458), RANK(DA458,DA$11:DA$510,1), "")</f>
        <v/>
      </c>
      <c r="DC458" s="117" t="str">
        <f aca="false">IF(OR($BK458&lt;&gt;Constants!$B$12,ISBLANK($C458)),"",MAX(BV458,CF458,CQ458))</f>
        <v/>
      </c>
      <c r="DD458" s="117" t="str">
        <f aca="false">IF(ISNUMBER(DC458),RANK(DC458,DC$11:DC$510),"")</f>
        <v/>
      </c>
      <c r="DE458" s="123" t="str">
        <f aca="false">IFERROR(IF(OR($BK458&lt;&gt;Constants!$B$12, ISBLANK($C458)),"",LARGE(CS458:CU458,2)), 0)</f>
        <v/>
      </c>
      <c r="DF458" s="118" t="str">
        <f aca="false">IF(ISNUMBER(DE458), RANK(DE458,DE$11:DE$510), "")</f>
        <v/>
      </c>
      <c r="DG458" s="117" t="str">
        <f aca="false">IF(ISBLANK($C458),"",IF(BK458=Constants!$B$12,RANK($CX458, $CX$11:$CX$510, 1)+
SUMPRODUCT(--($CX$11:$CX$510=$CX458),--($CZ458&gt;$CZ$11:$CZ$510))+
SUMPRODUCT(--($CX$11:$CX$510=$CX458),--($CZ458=$CZ$11:$CZ$510),--($DB458&gt;$DB$11:$DB$510))+
SUMPRODUCT(--($CX$11:$CX$510=$CX458),--($CZ458=$CZ$11:$CZ$510),--($DB458=$DB$11:$DB$510), --($DD458&gt;$DD$11:$DD$510))+
SUMPRODUCT(--($CX$11:$CX$510=$CX458),--($CZ458=$CZ$11:$CZ$510),--($DB458=$DB$11:$DB$510), --($DD458=$DD$11:$DD$510), --($DF458&gt;$DF$11:$DF$510))
,BK458)
)</f>
        <v/>
      </c>
      <c r="DH458" s="117" t="str">
        <f aca="false">IF(ISBLANK(C458),"",IF(BK458&lt;&gt;Constants!$B$12, BK458, CX458-DG458))</f>
        <v/>
      </c>
      <c r="DI458" s="118"/>
      <c r="DJ458" s="124"/>
      <c r="DK458" s="125" t="str">
        <f aca="false">IF(ISBLANK($C458),"",IF($BK458=Constants!$B$13,$BM458,""))</f>
        <v/>
      </c>
      <c r="DL458" s="124" t="str">
        <f aca="false">IF(ISBLANK($C458),"",IF($BK458&lt;&gt;Constants!$B$12,"",IF(COUNT($CS458:$CU458)=0,"",MATCH($CV458,$CS458:$CU458,0))))</f>
        <v/>
      </c>
      <c r="DM458" s="126" t="str">
        <f aca="false">IF(ISNUMBER($DL458),CHOOSE($DL458,$BR458,$CB458,$CM458),"")</f>
        <v/>
      </c>
      <c r="DN458" s="126" t="str">
        <f aca="false">IF(ISNUMBER($DL458),CHOOSE($DL458,$BT458,$CD458,$CO458),"")</f>
        <v/>
      </c>
      <c r="DO458" s="126" t="str">
        <f aca="false">IF(ISNUMBER($DL458),CHOOSE($DL458,$BV458,$CF458,$CQ458),"")</f>
        <v/>
      </c>
      <c r="DP458" s="127" t="str">
        <f aca="false">IF(ISBLANK(C458),"",IF(BK458&lt;&gt;Constants!$B$12, BK458 ,CW458))</f>
        <v/>
      </c>
      <c r="DQ458" s="128" t="str">
        <f aca="false">IF(ISBLANK($C458),"",IF($BK458&lt;&gt;Constants!$B$12,$BK458,$BL458))</f>
        <v/>
      </c>
      <c r="DR458" s="128" t="str">
        <f aca="false">IF(ISBLANK(C458),"",DH458)</f>
        <v/>
      </c>
      <c r="DS458" s="128" t="str">
        <f aca="false">IF(ISBLANK(C458),"",DG458)</f>
        <v/>
      </c>
      <c r="DT458" s="129" t="str">
        <f aca="false">IF(ISBLANK(C458),
  "",
IF(DS458=Constants!$B$9,COUNTA($C$11:$C510)+2,IF(DS458=Constants!$B$10,COUNTA($C$11:$C510)+1,IF(DS458=Constants!$B$11,COUNTA($C$11:$C510),DS458))))</f>
        <v/>
      </c>
      <c r="DU458" s="3"/>
      <c r="DV458" s="130" t="n">
        <f aca="false">IF(OR(ISNUMBER(DS458),DS458="DQ",DS458="P",DS458="NS"),
    1,
    0
)</f>
        <v>0</v>
      </c>
      <c r="DW458" s="130" t="n">
        <v>448</v>
      </c>
      <c r="DX458" s="130" t="str">
        <f aca="false">IF(ISBLANK($C458),"",IF(ISNUMBER(DT458),DT458+ROW($B458)/1000,""))</f>
        <v/>
      </c>
      <c r="DY458" s="130" t="str">
        <f aca="false">IF(ISNUMBER(DX458), RANK(DX458,DX$11:DX$510,1), "")</f>
        <v/>
      </c>
      <c r="DZ458" s="130" t="str">
        <f aca="false">IF(ISBLANK($C458),
    "",
    $B458
)</f>
        <v/>
      </c>
      <c r="EA458" s="130" t="str">
        <f aca="false">IF(ISBLANK($C458),
    "",
    $C458
)</f>
        <v/>
      </c>
      <c r="EB458" s="130" t="str">
        <f aca="false">IF(ISBLANK($C458),
    "",
    $D458
)</f>
        <v/>
      </c>
      <c r="EC458" s="130" t="str">
        <f aca="false">IF(ISBLANK($C458),"",$DQ458)</f>
        <v/>
      </c>
      <c r="ED458" s="131" t="str">
        <f aca="false">DP458</f>
        <v/>
      </c>
      <c r="EE458" s="130" t="str">
        <f aca="false">IF(ISBLANK($C458),
    "",
    DS458
)</f>
        <v/>
      </c>
      <c r="EF458" s="132" t="str">
        <f aca="false">IF(DW458&gt;DV$10,
    "",
    VLOOKUP(DW458,DY$11:EE956,7,FALSE())
)</f>
        <v/>
      </c>
      <c r="EG458" s="133" t="str">
        <f aca="false">IF(DW458&gt;DV$10,
    "",
    VLOOKUP(DW458,DY$11:EE956,2,FALSE())
)</f>
        <v/>
      </c>
      <c r="EH458" s="133" t="str">
        <f aca="false">IF(DW458&gt;DV$10,
    "",
    VLOOKUP(DW458,DY$11:EE956,3,FALSE())
)</f>
        <v/>
      </c>
      <c r="EI458" s="133" t="str">
        <f aca="false">IF(DW458&gt;DV$10,
    "",
    VLOOKUP(DW458,DY$11:EE956,4,FALSE())
)</f>
        <v/>
      </c>
      <c r="EJ458" s="134" t="str">
        <f aca="false">IF(DW458&gt;DV$10,
    "",
    VLOOKUP(DW458,DY$11:EE956,6,FALSE())
)</f>
        <v/>
      </c>
      <c r="EK458" s="59"/>
    </row>
    <row r="459" customFormat="false" ht="15.75" hidden="false" customHeight="false" outlineLevel="0" collapsed="false">
      <c r="A459" s="3"/>
      <c r="B459" s="153"/>
      <c r="C459" s="154"/>
      <c r="D459" s="135"/>
      <c r="E459" s="158"/>
      <c r="F459" s="137"/>
      <c r="G459" s="137"/>
      <c r="H459" s="138"/>
      <c r="I459" s="139"/>
      <c r="J459" s="140"/>
      <c r="K459" s="140"/>
      <c r="L459" s="140"/>
      <c r="M459" s="140"/>
      <c r="N459" s="141"/>
      <c r="O459" s="142"/>
      <c r="P459" s="137"/>
      <c r="Q459" s="138"/>
      <c r="R459" s="139"/>
      <c r="S459" s="140"/>
      <c r="T459" s="140"/>
      <c r="U459" s="140"/>
      <c r="V459" s="140"/>
      <c r="W459" s="141"/>
      <c r="X459" s="142"/>
      <c r="Y459" s="137"/>
      <c r="Z459" s="138"/>
      <c r="AA459" s="139"/>
      <c r="AB459" s="140"/>
      <c r="AC459" s="140"/>
      <c r="AD459" s="140"/>
      <c r="AE459" s="140"/>
      <c r="AF459" s="141"/>
      <c r="AG459" s="143"/>
      <c r="AH459" s="139"/>
      <c r="AI459" s="116"/>
      <c r="AJ459" s="116" t="str">
        <f aca="false">IF(ISBLANK($C459),
  "",
IF(E459=Constants!$B$7,
  TRUE(),
IF(E459=Constants!$B$8,
  FALSE(),
  TRUE()
)))</f>
        <v/>
      </c>
      <c r="AK459" s="117" t="str">
        <f aca="false">IF(ISBLANK($C459),"",IF(F459=Constants!$B$8,FALSE(),TRUE()))</f>
        <v/>
      </c>
      <c r="AL459" s="117" t="str">
        <f aca="false">IF(ISBLANK($C459),"",COUNTA($G459:$O459)&gt;0)</f>
        <v/>
      </c>
      <c r="AM459" s="117" t="str">
        <f aca="false">IF(OR(ISBLANK($C459),$AL459&lt;&gt;TRUE()),"",IF(ISBLANK(G459),Constants!$B$27,MAX(0,G459)))</f>
        <v/>
      </c>
      <c r="AN459" s="117" t="str">
        <f aca="false">IF(OR(ISBLANK($C459),$AL459&lt;&gt;TRUE()),"",IF(ISBLANK(H459),Constants!$B$28,MAX(0,H459)))</f>
        <v/>
      </c>
      <c r="AO459" s="117" t="str">
        <f aca="false">IF(OR(ISBLANK($C459),$AL459&lt;&gt;TRUE()),"",IF(J459=Constants!$B$7,TRUE(),IF(J459=Constants!$B$8,FALSE(),TRUE())))</f>
        <v/>
      </c>
      <c r="AP459" s="117" t="str">
        <f aca="false">IF(OR(ISBLANK($C459),$AL459&lt;&gt;TRUE()),"",IF(I459=Constants!$B$7,TRUE(),IF(I459=Constants!$B$8,FALSE(),TRUE())))</f>
        <v/>
      </c>
      <c r="AQ459" s="117" t="str">
        <f aca="false">IF(OR(ISBLANK($C459),$AL459&lt;&gt;TRUE()),"",IF(K459=Constants!$B$33,TRUE(),IF(K459=Constants!$B$34,FALSE(),IF(AND(ISNUMBER(O459),OR(ISBLANK(N459),N459=0)),TRUE(),IF(AND(ISBLANK(O459),ISNUMBER(N459),N459&lt;&gt;0),FALSE(),"")))))</f>
        <v/>
      </c>
      <c r="AR459" s="117" t="str">
        <f aca="false">IF(OR(ISBLANK($C459),$AL459&lt;&gt;TRUE()),"",IF(ISBLANK(L459),Constants!$B$35,MAX(0,MIN(Constants!$B$31,L459))))</f>
        <v/>
      </c>
      <c r="AS459" s="117" t="str">
        <f aca="false">IF(OR(ISBLANK($C459),$AL459&lt;&gt;TRUE()),"",IF(ISBLANK(M459),Constants!$B$35,MAX(0,MIN(Constants!$B$32,M459))))</f>
        <v/>
      </c>
      <c r="AT459" s="117" t="str">
        <f aca="false">IF(ISBLANK($C459),"",COUNTA($P459:$X459)&gt;0)</f>
        <v/>
      </c>
      <c r="AU459" s="117" t="str">
        <f aca="false">IF(OR(ISBLANK($C459),$AT459&lt;&gt;TRUE()),"",IF(ISBLANK(P459),Constants!$B$27,MAX(0,P459)))</f>
        <v/>
      </c>
      <c r="AV459" s="117" t="str">
        <f aca="false">IF(OR(ISBLANK($C459),$AT459&lt;&gt;TRUE()),"",IF(ISBLANK(Q459),Constants!$B$28,MAX(0,Q459)))</f>
        <v/>
      </c>
      <c r="AW459" s="117" t="str">
        <f aca="false">IF(OR(ISBLANK($C459),$AT459&lt;&gt;TRUE()),"",IF(S459=Constants!$B$7,TRUE(),IF(S459=Constants!$B$8,FALSE(),TRUE())))</f>
        <v/>
      </c>
      <c r="AX459" s="117" t="str">
        <f aca="false">IF(OR(ISBLANK($C459),$AT459&lt;&gt;TRUE()),"",IF(R459=Constants!$B$7,TRUE(),IF(R459=Constants!$B$8,FALSE(),TRUE())))</f>
        <v/>
      </c>
      <c r="AY459" s="117" t="str">
        <f aca="false">IF(OR(ISBLANK($C459),$AT459&lt;&gt;TRUE()),"",IF(T459=Constants!$B$33,TRUE(),IF(T459=Constants!$B$34,FALSE(),IF(AND(ISNUMBER(X459),OR(ISBLANK(W459),W459=0)),TRUE(),IF(AND(ISBLANK(X459),ISNUMBER(W459),W459&lt;&gt;0),FALSE(),"")))))</f>
        <v/>
      </c>
      <c r="AZ459" s="117" t="str">
        <f aca="false">IF(OR(ISBLANK($C459),$AT459&lt;&gt;TRUE()),"",IF(ISBLANK(U459),Constants!$B$35,MAX(0,MIN(Constants!$B$31,U459))))</f>
        <v/>
      </c>
      <c r="BA459" s="117" t="str">
        <f aca="false">IF(OR(ISBLANK($C459),$AT459&lt;&gt;TRUE()),"",IF(ISBLANK(V459),Constants!$B$35,MAX(0,MIN(Constants!$B$32,V459))))</f>
        <v/>
      </c>
      <c r="BB459" s="117" t="str">
        <f aca="false">IF(ISBLANK($C459),"",COUNTA($Y459:$AG459)&gt;0)</f>
        <v/>
      </c>
      <c r="BC459" s="117" t="str">
        <f aca="false">IF(OR(ISBLANK($C459),$BB459&lt;&gt;TRUE()),"",IF(ISBLANK(Y459),Constants!$B$27,MAX(0,Y459)))</f>
        <v/>
      </c>
      <c r="BD459" s="117" t="str">
        <f aca="false">IF(OR(ISBLANK($C459),$BB459&lt;&gt;TRUE()),"",IF(ISBLANK(Z459),Constants!$B$28,MAX(0,Z459)))</f>
        <v/>
      </c>
      <c r="BE459" s="117" t="str">
        <f aca="false">IF(OR(ISBLANK($C459),$BB459&lt;&gt;TRUE()),"",IF(AB459=Constants!$B$7,TRUE(),IF(AB459=Constants!$B$8,FALSE(),TRUE())))</f>
        <v/>
      </c>
      <c r="BF459" s="117" t="str">
        <f aca="false">IF(OR(ISBLANK($C459),$BB459&lt;&gt;TRUE()),"",IF(AA459=Constants!$B$7,TRUE(),IF(AA459=Constants!$B$8,FALSE(),TRUE())))</f>
        <v/>
      </c>
      <c r="BG459" s="117" t="str">
        <f aca="false">IF(OR(ISBLANK($C459),$BB459&lt;&gt;TRUE()),"",IF(AC459=Constants!$B$33,TRUE(),IF(AC459=Constants!$B$34,FALSE(),IF(AND(ISNUMBER(AG459),OR(ISBLANK(AF459),AF459=0)),TRUE(),IF(AND(ISBLANK(AG459),ISNUMBER(AF459),AF459&lt;&gt;0),FALSE(),"")))))</f>
        <v/>
      </c>
      <c r="BH459" s="117" t="str">
        <f aca="false">IF(OR(ISBLANK($C459),$BB459&lt;&gt;TRUE()),"",IF(ISBLANK(AD459),Constants!$B$35,MAX(0,MIN(Constants!$B$31,AD459))))</f>
        <v/>
      </c>
      <c r="BI459" s="117" t="str">
        <f aca="false">IF(OR(ISBLANK($C459),$BB459&lt;&gt;TRUE()),"",IF(ISBLANK(AE459),Constants!$B$35,MAX(0,MIN(Constants!$B$32,AE459))))</f>
        <v/>
      </c>
      <c r="BJ459" s="118" t="str">
        <f aca="false">IF(ISBLANK($C459),
  "",
IF(AH459=Constants!$B$7,
  TRUE(),
IF(AH459=Constants!$B$8,
  FALSE(),
  FALSE()
)))</f>
        <v/>
      </c>
      <c r="BK459" s="117" t="str">
        <f aca="false">IF(ISBLANK($C459),"",IF($BJ459,Constants!$B$9,IF(COUNTA($E459:$AH459)=0,Constants!$B$10,IF(NOT($AK459),Constants!$B$11,IF(AND(NOT(ISNUMBER($BM459)),COUNTA($O459,$X459,$AG459)&gt;0),Constants!$B$13,Constants!$B$12)))))</f>
        <v/>
      </c>
      <c r="BL459" s="117" t="str">
        <f aca="false">IF(ISBLANK($C459),"",IF($BK459&lt;&gt;Constants!$B$12,$BK459,Constants!$B$4))</f>
        <v/>
      </c>
      <c r="BM459" s="116" t="str">
        <f aca="false">IF(OR(ISBLANK($D$8), NOT(ISNUMBER($D$8))), Constants!$B$17,$D$8)</f>
        <v>ERROR: Set Target Time in cell D8</v>
      </c>
      <c r="BN459" s="119" t="str">
        <f aca="false">IF(OR($BK459&lt;&gt;Constants!$B$12,$AL459&lt;&gt;TRUE()),"",IF(NOT($AO459),TRUE(),IF($AQ459="","",$AQ459)))</f>
        <v/>
      </c>
      <c r="BO459" s="120" t="n">
        <f aca="false">IF(BN459="",FALSE(),IF(NOT($AO459),TRUE(),IF($AQ459,ISNUMBER(O459),ISNUMBER(N459))))</f>
        <v>0</v>
      </c>
      <c r="BP459" s="121" t="str">
        <f aca="false">IF(BO459,IF($AJ459,1,Constants!$B$22)*POWER(Constants!$B$23,MAX($AM459,0))*POWER(Constants!$B$24,MAX($AN459,0)),"")</f>
        <v/>
      </c>
      <c r="BQ459" s="117" t="str">
        <f aca="false">IF(OR($BK459&lt;&gt;Constants!$B$12,NOT($BO459)),"",IF(NOT($AO459),0,Constants!$B$19*IF($AQ459,1,MAX(0,MIN(1,(Constants!$B$20-N459)/Constants!$B$20)))))</f>
        <v/>
      </c>
      <c r="BR459" s="117" t="str">
        <f aca="false">IF(BQ459="","",BQ459*IF($AP459,1,Constants!$B$25)*BP459)</f>
        <v/>
      </c>
      <c r="BS459" s="117" t="str">
        <f aca="false">IF(OR($BK459&lt;&gt;Constants!$B$12,NOT($BO459)),"",IF(NOT($AO459),0,IF(NOT($AQ459),0,MAX(0,Constants!$B$21*(1-ABS(O459-$BM459)/$BM459)))))</f>
        <v/>
      </c>
      <c r="BT459" s="117" t="str">
        <f aca="false">IF(BS459="","",BS459*BP459)</f>
        <v/>
      </c>
      <c r="BU459" s="117" t="str">
        <f aca="false">IF(OR($BK459&lt;&gt;Constants!$B$12,NOT($BO459)),"",IF(OR(NOT($AO459),NOT($AP459)),0,MIN(Constants!$B$18,(Constants!$B$29*$AR459+Constants!$B$30*$AS459)*IF($AQ459,1,MAX(0,MIN(1,(Constants!$B$20-N459)/Constants!$B$20))))))</f>
        <v/>
      </c>
      <c r="BV459" s="117" t="str">
        <f aca="false">IF(BU459="","",BU459*BP459)</f>
        <v/>
      </c>
      <c r="BW459" s="122" t="str">
        <f aca="false">IF(OR($BK459&lt;&gt;Constants!$B$12,NOT($BO459)),"",BR459+BT459+BV459)</f>
        <v/>
      </c>
      <c r="BX459" s="119" t="str">
        <f aca="false">IF(OR($BK459&lt;&gt;Constants!$B$12,$AT459&lt;&gt;TRUE()),"",IF(NOT($AW459),TRUE(),IF($AY459="","",$AY459)))</f>
        <v/>
      </c>
      <c r="BY459" s="120" t="n">
        <f aca="false">IF(BX459="",FALSE(),IF(NOT($AW459),TRUE(),IF($AY459,ISNUMBER(X459),ISNUMBER(W459))))</f>
        <v>0</v>
      </c>
      <c r="BZ459" s="121" t="str">
        <f aca="false">IF(BY459,IF($AJ459,1,Constants!$B$22)*POWER(Constants!$B$23,MAX($AU459,0))*POWER(Constants!$B$24,MAX($AV459,0)),"")</f>
        <v/>
      </c>
      <c r="CA459" s="117" t="str">
        <f aca="false">IF(OR($BK459&lt;&gt;Constants!$B$12,NOT($BY459)),"",IF(NOT($AW459),0,Constants!$B$19*IF($AY459,1,MAX(0,MIN(1,(Constants!$B$20-W459)/Constants!$B$20)))))</f>
        <v/>
      </c>
      <c r="CB459" s="117" t="str">
        <f aca="false">IF(CA459="","",CA459*IF($AX459,1,Constants!$B$25)*BZ459)</f>
        <v/>
      </c>
      <c r="CC459" s="117" t="str">
        <f aca="false">IF(OR($BK459&lt;&gt;Constants!$B$12,NOT($BY459)),"",IF(NOT($AW459),0,IF(NOT($AY459),0,MAX(0,Constants!$B$21*(1-ABS(X459-$BM459)/$BM459)))))</f>
        <v/>
      </c>
      <c r="CD459" s="117" t="str">
        <f aca="false">IF(CC459="","",CC459*BZ459)</f>
        <v/>
      </c>
      <c r="CE459" s="117" t="str">
        <f aca="false">IF(OR($BK459&lt;&gt;Constants!$B$12,NOT($BY459)),"",IF(OR(NOT($AW459),NOT($AX459)),0,MIN(Constants!$B$18,(Constants!$B$29*$AZ459+Constants!$B$30*$BA459)*IF($AY459,1,MAX(0,MIN(1,(Constants!$B$20-W459)/Constants!$B$20))))))</f>
        <v/>
      </c>
      <c r="CF459" s="117" t="str">
        <f aca="false">IF(CE459="","",CE459*BZ459)</f>
        <v/>
      </c>
      <c r="CG459" s="122" t="str">
        <f aca="false">IF(OR($BK459&lt;&gt;Constants!$B$12,NOT($BY459)),"",CB459+CD459+CF459)</f>
        <v/>
      </c>
      <c r="CH459" s="119" t="n">
        <f aca="false">IF(OR(BN459="",BX459=""),TRUE(),BN459&lt;&gt;BX459)</f>
        <v>1</v>
      </c>
      <c r="CI459" s="117" t="str">
        <f aca="false">IF(OR($BK459&lt;&gt;Constants!$B$12,$BB459&lt;&gt;TRUE(),NOT($CH459)),"",IF(NOT($BE459),TRUE(),IF($BG459="","",$BG459)))</f>
        <v/>
      </c>
      <c r="CJ459" s="120" t="n">
        <f aca="false">IF(CI459="",FALSE(),IF(NOT($BE459),TRUE(),IF($BG459,ISNUMBER(AG459),ISNUMBER(AF459))))</f>
        <v>0</v>
      </c>
      <c r="CK459" s="121" t="str">
        <f aca="false">IF(CJ459,IF($AJ459,1,Constants!$B$22)*POWER(Constants!$B$23,MAX($BC459,0))*POWER(Constants!$B$24,MAX($BD459,0)),"")</f>
        <v/>
      </c>
      <c r="CL459" s="117" t="str">
        <f aca="false">IF(OR($BK459&lt;&gt;Constants!$B$12,NOT($CJ459)),"",IF(NOT($BE459),0,Constants!$B$19*IF($BG459,1,MAX(0,MIN(1,(Constants!$B$20-AF459)/Constants!$B$20)))))</f>
        <v/>
      </c>
      <c r="CM459" s="117" t="str">
        <f aca="false">IF(CL459="","",CL459*IF($BF459,1,Constants!$B$25)*CK459)</f>
        <v/>
      </c>
      <c r="CN459" s="117" t="str">
        <f aca="false">IF(OR($BK459&lt;&gt;Constants!$B$12,NOT($CJ459)),"",IF(NOT($BE459),0,IF(NOT($BG459),0,MAX(0,Constants!$B$21*(1-ABS(AG459-$BM459)/$BM459)))))</f>
        <v/>
      </c>
      <c r="CO459" s="117" t="str">
        <f aca="false">IF(CN459="","",CN459*CK459)</f>
        <v/>
      </c>
      <c r="CP459" s="117" t="str">
        <f aca="false">IF(OR($BK459&lt;&gt;Constants!$B$12,NOT($CJ459)),"",IF(OR(NOT($BE459),NOT($BF459)),0,MIN(Constants!$B$18,(Constants!$B$29*$BH459+Constants!$B$30*$BI459)*IF($BG459,1,MAX(0,MIN(1,(Constants!$B$20-AF459)/Constants!$B$20))))))</f>
        <v/>
      </c>
      <c r="CQ459" s="117" t="str">
        <f aca="false">IF(CP459="","",CP459*CK459)</f>
        <v/>
      </c>
      <c r="CR459" s="122" t="str">
        <f aca="false">IF(OR($BK459&lt;&gt;Constants!$B$12,NOT($CJ459)),"",CM459+CO459+CQ459)</f>
        <v/>
      </c>
      <c r="CS459" s="116" t="str">
        <f aca="false">IF(OR($BK459&lt;&gt;Constants!$B$12,ISBLANK($C459)),"",BW459)</f>
        <v/>
      </c>
      <c r="CT459" s="117" t="str">
        <f aca="false">IF(OR($BK459&lt;&gt;Constants!$B$12,ISBLANK($C459)),"",CG459)</f>
        <v/>
      </c>
      <c r="CU459" s="118" t="str">
        <f aca="false">IF(OR($BK459&lt;&gt;Constants!$B$12,ISBLANK($C459)),"",CR459)</f>
        <v/>
      </c>
      <c r="CV459" s="117" t="str">
        <f aca="false">IF(OR($BK459&lt;&gt;Constants!$B$12,ISBLANK($C459)),"",IF(COUNT(CS459:CU459)=0,0,MAX(CS459:CU459)))</f>
        <v/>
      </c>
      <c r="CW459" s="117" t="str">
        <f aca="false">IF($BK459&lt;&gt;Constants!$B$12,"",CV459)</f>
        <v/>
      </c>
      <c r="CX459" s="117" t="str">
        <f aca="false">IF(ISNUMBER(CW459), RANK(CW459,$CW$11:$CW$510), "")</f>
        <v/>
      </c>
      <c r="CY459" s="116" t="str">
        <f aca="false">IF(OR($BK459&lt;&gt;Constants!$B$12,ISBLANK($C459)),"",MAX(BT459,CD459,CO459))</f>
        <v/>
      </c>
      <c r="CZ459" s="117" t="str">
        <f aca="false">IF(ISNUMBER(CY459), RANK(CY459,CY$11:CY$510), "")</f>
        <v/>
      </c>
      <c r="DA459" s="117" t="str">
        <f aca="false">IF(OR($BK459&lt;&gt;Constants!$B$12,ISBLANK($C459)),"",MAX(AM459,AU459,IF($CH459,BC459,0)))</f>
        <v/>
      </c>
      <c r="DB459" s="117" t="str">
        <f aca="false">IF(ISNUMBER(DA459), RANK(DA459,DA$11:DA$510,1), "")</f>
        <v/>
      </c>
      <c r="DC459" s="117" t="str">
        <f aca="false">IF(OR($BK459&lt;&gt;Constants!$B$12,ISBLANK($C459)),"",MAX(BV459,CF459,CQ459))</f>
        <v/>
      </c>
      <c r="DD459" s="117" t="str">
        <f aca="false">IF(ISNUMBER(DC459),RANK(DC459,DC$11:DC$510),"")</f>
        <v/>
      </c>
      <c r="DE459" s="123" t="str">
        <f aca="false">IFERROR(IF(OR($BK459&lt;&gt;Constants!$B$12, ISBLANK($C459)),"",LARGE(CS459:CU459,2)), 0)</f>
        <v/>
      </c>
      <c r="DF459" s="118" t="str">
        <f aca="false">IF(ISNUMBER(DE459), RANK(DE459,DE$11:DE$510), "")</f>
        <v/>
      </c>
      <c r="DG459" s="117" t="str">
        <f aca="false">IF(ISBLANK($C459),"",IF(BK459=Constants!$B$12,RANK($CX459, $CX$11:$CX$510, 1)+
SUMPRODUCT(--($CX$11:$CX$510=$CX459),--($CZ459&gt;$CZ$11:$CZ$510))+
SUMPRODUCT(--($CX$11:$CX$510=$CX459),--($CZ459=$CZ$11:$CZ$510),--($DB459&gt;$DB$11:$DB$510))+
SUMPRODUCT(--($CX$11:$CX$510=$CX459),--($CZ459=$CZ$11:$CZ$510),--($DB459=$DB$11:$DB$510), --($DD459&gt;$DD$11:$DD$510))+
SUMPRODUCT(--($CX$11:$CX$510=$CX459),--($CZ459=$CZ$11:$CZ$510),--($DB459=$DB$11:$DB$510), --($DD459=$DD$11:$DD$510), --($DF459&gt;$DF$11:$DF$510))
,BK459)
)</f>
        <v/>
      </c>
      <c r="DH459" s="117" t="str">
        <f aca="false">IF(ISBLANK(C459),"",IF(BK459&lt;&gt;Constants!$B$12, BK459, CX459-DG459))</f>
        <v/>
      </c>
      <c r="DI459" s="118"/>
      <c r="DJ459" s="124"/>
      <c r="DK459" s="125" t="str">
        <f aca="false">IF(ISBLANK($C459),"",IF($BK459=Constants!$B$13,$BM459,""))</f>
        <v/>
      </c>
      <c r="DL459" s="124" t="str">
        <f aca="false">IF(ISBLANK($C459),"",IF($BK459&lt;&gt;Constants!$B$12,"",IF(COUNT($CS459:$CU459)=0,"",MATCH($CV459,$CS459:$CU459,0))))</f>
        <v/>
      </c>
      <c r="DM459" s="126" t="str">
        <f aca="false">IF(ISNUMBER($DL459),CHOOSE($DL459,$BR459,$CB459,$CM459),"")</f>
        <v/>
      </c>
      <c r="DN459" s="126" t="str">
        <f aca="false">IF(ISNUMBER($DL459),CHOOSE($DL459,$BT459,$CD459,$CO459),"")</f>
        <v/>
      </c>
      <c r="DO459" s="126" t="str">
        <f aca="false">IF(ISNUMBER($DL459),CHOOSE($DL459,$BV459,$CF459,$CQ459),"")</f>
        <v/>
      </c>
      <c r="DP459" s="127" t="str">
        <f aca="false">IF(ISBLANK(C459),"",IF(BK459&lt;&gt;Constants!$B$12, BK459 ,CW459))</f>
        <v/>
      </c>
      <c r="DQ459" s="128" t="str">
        <f aca="false">IF(ISBLANK($C459),"",IF($BK459&lt;&gt;Constants!$B$12,$BK459,$BL459))</f>
        <v/>
      </c>
      <c r="DR459" s="128" t="str">
        <f aca="false">IF(ISBLANK(C459),"",DH459)</f>
        <v/>
      </c>
      <c r="DS459" s="128" t="str">
        <f aca="false">IF(ISBLANK(C459),"",DG459)</f>
        <v/>
      </c>
      <c r="DT459" s="129" t="str">
        <f aca="false">IF(ISBLANK(C459),
  "",
IF(DS459=Constants!$B$9,COUNTA($C$11:$C510)+2,IF(DS459=Constants!$B$10,COUNTA($C$11:$C510)+1,IF(DS459=Constants!$B$11,COUNTA($C$11:$C510),DS459))))</f>
        <v/>
      </c>
      <c r="DU459" s="3"/>
      <c r="DV459" s="130" t="n">
        <f aca="false">IF(OR(ISNUMBER(DS459),DS459="DQ",DS459="P",DS459="NS"),
    1,
    0
)</f>
        <v>0</v>
      </c>
      <c r="DW459" s="130" t="n">
        <v>449</v>
      </c>
      <c r="DX459" s="130" t="str">
        <f aca="false">IF(ISBLANK($C459),"",IF(ISNUMBER(DT459),DT459+ROW($B459)/1000,""))</f>
        <v/>
      </c>
      <c r="DY459" s="130" t="str">
        <f aca="false">IF(ISNUMBER(DX459), RANK(DX459,DX$11:DX$510,1), "")</f>
        <v/>
      </c>
      <c r="DZ459" s="130" t="str">
        <f aca="false">IF(ISBLANK($C459),
    "",
    $B459
)</f>
        <v/>
      </c>
      <c r="EA459" s="130" t="str">
        <f aca="false">IF(ISBLANK($C459),
    "",
    $C459
)</f>
        <v/>
      </c>
      <c r="EB459" s="130" t="str">
        <f aca="false">IF(ISBLANK($C459),
    "",
    $D459
)</f>
        <v/>
      </c>
      <c r="EC459" s="130" t="str">
        <f aca="false">IF(ISBLANK($C459),"",$DQ459)</f>
        <v/>
      </c>
      <c r="ED459" s="131" t="str">
        <f aca="false">DP459</f>
        <v/>
      </c>
      <c r="EE459" s="130" t="str">
        <f aca="false">IF(ISBLANK($C459),
    "",
    DS459
)</f>
        <v/>
      </c>
      <c r="EF459" s="132" t="str">
        <f aca="false">IF(DW459&gt;DV$10,
    "",
    VLOOKUP(DW459,DY$11:EE957,7,FALSE())
)</f>
        <v/>
      </c>
      <c r="EG459" s="133" t="str">
        <f aca="false">IF(DW459&gt;DV$10,
    "",
    VLOOKUP(DW459,DY$11:EE957,2,FALSE())
)</f>
        <v/>
      </c>
      <c r="EH459" s="133" t="str">
        <f aca="false">IF(DW459&gt;DV$10,
    "",
    VLOOKUP(DW459,DY$11:EE957,3,FALSE())
)</f>
        <v/>
      </c>
      <c r="EI459" s="133" t="str">
        <f aca="false">IF(DW459&gt;DV$10,
    "",
    VLOOKUP(DW459,DY$11:EE957,4,FALSE())
)</f>
        <v/>
      </c>
      <c r="EJ459" s="134" t="str">
        <f aca="false">IF(DW459&gt;DV$10,
    "",
    VLOOKUP(DW459,DY$11:EE957,6,FALSE())
)</f>
        <v/>
      </c>
      <c r="EK459" s="59"/>
    </row>
    <row r="460" customFormat="false" ht="15.75" hidden="false" customHeight="false" outlineLevel="0" collapsed="false">
      <c r="A460" s="3"/>
      <c r="B460" s="153"/>
      <c r="C460" s="154"/>
      <c r="D460" s="135"/>
      <c r="E460" s="158"/>
      <c r="F460" s="137"/>
      <c r="G460" s="137"/>
      <c r="H460" s="138"/>
      <c r="I460" s="139"/>
      <c r="J460" s="140"/>
      <c r="K460" s="140"/>
      <c r="L460" s="140"/>
      <c r="M460" s="140"/>
      <c r="N460" s="141"/>
      <c r="O460" s="142"/>
      <c r="P460" s="137"/>
      <c r="Q460" s="138"/>
      <c r="R460" s="139"/>
      <c r="S460" s="140"/>
      <c r="T460" s="140"/>
      <c r="U460" s="140"/>
      <c r="V460" s="140"/>
      <c r="W460" s="141"/>
      <c r="X460" s="142"/>
      <c r="Y460" s="137"/>
      <c r="Z460" s="138"/>
      <c r="AA460" s="139"/>
      <c r="AB460" s="140"/>
      <c r="AC460" s="140"/>
      <c r="AD460" s="140"/>
      <c r="AE460" s="140"/>
      <c r="AF460" s="141"/>
      <c r="AG460" s="143"/>
      <c r="AH460" s="139"/>
      <c r="AI460" s="116"/>
      <c r="AJ460" s="116" t="str">
        <f aca="false">IF(ISBLANK($C460),
  "",
IF(E460=Constants!$B$7,
  TRUE(),
IF(E460=Constants!$B$8,
  FALSE(),
  TRUE()
)))</f>
        <v/>
      </c>
      <c r="AK460" s="117" t="str">
        <f aca="false">IF(ISBLANK($C460),"",IF(F460=Constants!$B$8,FALSE(),TRUE()))</f>
        <v/>
      </c>
      <c r="AL460" s="117" t="str">
        <f aca="false">IF(ISBLANK($C460),"",COUNTA($G460:$O460)&gt;0)</f>
        <v/>
      </c>
      <c r="AM460" s="117" t="str">
        <f aca="false">IF(OR(ISBLANK($C460),$AL460&lt;&gt;TRUE()),"",IF(ISBLANK(G460),Constants!$B$27,MAX(0,G460)))</f>
        <v/>
      </c>
      <c r="AN460" s="117" t="str">
        <f aca="false">IF(OR(ISBLANK($C460),$AL460&lt;&gt;TRUE()),"",IF(ISBLANK(H460),Constants!$B$28,MAX(0,H460)))</f>
        <v/>
      </c>
      <c r="AO460" s="117" t="str">
        <f aca="false">IF(OR(ISBLANK($C460),$AL460&lt;&gt;TRUE()),"",IF(J460=Constants!$B$7,TRUE(),IF(J460=Constants!$B$8,FALSE(),TRUE())))</f>
        <v/>
      </c>
      <c r="AP460" s="117" t="str">
        <f aca="false">IF(OR(ISBLANK($C460),$AL460&lt;&gt;TRUE()),"",IF(I460=Constants!$B$7,TRUE(),IF(I460=Constants!$B$8,FALSE(),TRUE())))</f>
        <v/>
      </c>
      <c r="AQ460" s="117" t="str">
        <f aca="false">IF(OR(ISBLANK($C460),$AL460&lt;&gt;TRUE()),"",IF(K460=Constants!$B$33,TRUE(),IF(K460=Constants!$B$34,FALSE(),IF(AND(ISNUMBER(O460),OR(ISBLANK(N460),N460=0)),TRUE(),IF(AND(ISBLANK(O460),ISNUMBER(N460),N460&lt;&gt;0),FALSE(),"")))))</f>
        <v/>
      </c>
      <c r="AR460" s="117" t="str">
        <f aca="false">IF(OR(ISBLANK($C460),$AL460&lt;&gt;TRUE()),"",IF(ISBLANK(L460),Constants!$B$35,MAX(0,MIN(Constants!$B$31,L460))))</f>
        <v/>
      </c>
      <c r="AS460" s="117" t="str">
        <f aca="false">IF(OR(ISBLANK($C460),$AL460&lt;&gt;TRUE()),"",IF(ISBLANK(M460),Constants!$B$35,MAX(0,MIN(Constants!$B$32,M460))))</f>
        <v/>
      </c>
      <c r="AT460" s="117" t="str">
        <f aca="false">IF(ISBLANK($C460),"",COUNTA($P460:$X460)&gt;0)</f>
        <v/>
      </c>
      <c r="AU460" s="117" t="str">
        <f aca="false">IF(OR(ISBLANK($C460),$AT460&lt;&gt;TRUE()),"",IF(ISBLANK(P460),Constants!$B$27,MAX(0,P460)))</f>
        <v/>
      </c>
      <c r="AV460" s="117" t="str">
        <f aca="false">IF(OR(ISBLANK($C460),$AT460&lt;&gt;TRUE()),"",IF(ISBLANK(Q460),Constants!$B$28,MAX(0,Q460)))</f>
        <v/>
      </c>
      <c r="AW460" s="117" t="str">
        <f aca="false">IF(OR(ISBLANK($C460),$AT460&lt;&gt;TRUE()),"",IF(S460=Constants!$B$7,TRUE(),IF(S460=Constants!$B$8,FALSE(),TRUE())))</f>
        <v/>
      </c>
      <c r="AX460" s="117" t="str">
        <f aca="false">IF(OR(ISBLANK($C460),$AT460&lt;&gt;TRUE()),"",IF(R460=Constants!$B$7,TRUE(),IF(R460=Constants!$B$8,FALSE(),TRUE())))</f>
        <v/>
      </c>
      <c r="AY460" s="117" t="str">
        <f aca="false">IF(OR(ISBLANK($C460),$AT460&lt;&gt;TRUE()),"",IF(T460=Constants!$B$33,TRUE(),IF(T460=Constants!$B$34,FALSE(),IF(AND(ISNUMBER(X460),OR(ISBLANK(W460),W460=0)),TRUE(),IF(AND(ISBLANK(X460),ISNUMBER(W460),W460&lt;&gt;0),FALSE(),"")))))</f>
        <v/>
      </c>
      <c r="AZ460" s="117" t="str">
        <f aca="false">IF(OR(ISBLANK($C460),$AT460&lt;&gt;TRUE()),"",IF(ISBLANK(U460),Constants!$B$35,MAX(0,MIN(Constants!$B$31,U460))))</f>
        <v/>
      </c>
      <c r="BA460" s="117" t="str">
        <f aca="false">IF(OR(ISBLANK($C460),$AT460&lt;&gt;TRUE()),"",IF(ISBLANK(V460),Constants!$B$35,MAX(0,MIN(Constants!$B$32,V460))))</f>
        <v/>
      </c>
      <c r="BB460" s="117" t="str">
        <f aca="false">IF(ISBLANK($C460),"",COUNTA($Y460:$AG460)&gt;0)</f>
        <v/>
      </c>
      <c r="BC460" s="117" t="str">
        <f aca="false">IF(OR(ISBLANK($C460),$BB460&lt;&gt;TRUE()),"",IF(ISBLANK(Y460),Constants!$B$27,MAX(0,Y460)))</f>
        <v/>
      </c>
      <c r="BD460" s="117" t="str">
        <f aca="false">IF(OR(ISBLANK($C460),$BB460&lt;&gt;TRUE()),"",IF(ISBLANK(Z460),Constants!$B$28,MAX(0,Z460)))</f>
        <v/>
      </c>
      <c r="BE460" s="117" t="str">
        <f aca="false">IF(OR(ISBLANK($C460),$BB460&lt;&gt;TRUE()),"",IF(AB460=Constants!$B$7,TRUE(),IF(AB460=Constants!$B$8,FALSE(),TRUE())))</f>
        <v/>
      </c>
      <c r="BF460" s="117" t="str">
        <f aca="false">IF(OR(ISBLANK($C460),$BB460&lt;&gt;TRUE()),"",IF(AA460=Constants!$B$7,TRUE(),IF(AA460=Constants!$B$8,FALSE(),TRUE())))</f>
        <v/>
      </c>
      <c r="BG460" s="117" t="str">
        <f aca="false">IF(OR(ISBLANK($C460),$BB460&lt;&gt;TRUE()),"",IF(AC460=Constants!$B$33,TRUE(),IF(AC460=Constants!$B$34,FALSE(),IF(AND(ISNUMBER(AG460),OR(ISBLANK(AF460),AF460=0)),TRUE(),IF(AND(ISBLANK(AG460),ISNUMBER(AF460),AF460&lt;&gt;0),FALSE(),"")))))</f>
        <v/>
      </c>
      <c r="BH460" s="117" t="str">
        <f aca="false">IF(OR(ISBLANK($C460),$BB460&lt;&gt;TRUE()),"",IF(ISBLANK(AD460),Constants!$B$35,MAX(0,MIN(Constants!$B$31,AD460))))</f>
        <v/>
      </c>
      <c r="BI460" s="117" t="str">
        <f aca="false">IF(OR(ISBLANK($C460),$BB460&lt;&gt;TRUE()),"",IF(ISBLANK(AE460),Constants!$B$35,MAX(0,MIN(Constants!$B$32,AE460))))</f>
        <v/>
      </c>
      <c r="BJ460" s="118" t="str">
        <f aca="false">IF(ISBLANK($C460),
  "",
IF(AH460=Constants!$B$7,
  TRUE(),
IF(AH460=Constants!$B$8,
  FALSE(),
  FALSE()
)))</f>
        <v/>
      </c>
      <c r="BK460" s="117" t="str">
        <f aca="false">IF(ISBLANK($C460),"",IF($BJ460,Constants!$B$9,IF(COUNTA($E460:$AH460)=0,Constants!$B$10,IF(NOT($AK460),Constants!$B$11,IF(AND(NOT(ISNUMBER($BM460)),COUNTA($O460,$X460,$AG460)&gt;0),Constants!$B$13,Constants!$B$12)))))</f>
        <v/>
      </c>
      <c r="BL460" s="117" t="str">
        <f aca="false">IF(ISBLANK($C460),"",IF($BK460&lt;&gt;Constants!$B$12,$BK460,Constants!$B$4))</f>
        <v/>
      </c>
      <c r="BM460" s="116" t="str">
        <f aca="false">IF(OR(ISBLANK($D$8), NOT(ISNUMBER($D$8))), Constants!$B$17,$D$8)</f>
        <v>ERROR: Set Target Time in cell D8</v>
      </c>
      <c r="BN460" s="119" t="str">
        <f aca="false">IF(OR($BK460&lt;&gt;Constants!$B$12,$AL460&lt;&gt;TRUE()),"",IF(NOT($AO460),TRUE(),IF($AQ460="","",$AQ460)))</f>
        <v/>
      </c>
      <c r="BO460" s="120" t="n">
        <f aca="false">IF(BN460="",FALSE(),IF(NOT($AO460),TRUE(),IF($AQ460,ISNUMBER(O460),ISNUMBER(N460))))</f>
        <v>0</v>
      </c>
      <c r="BP460" s="121" t="str">
        <f aca="false">IF(BO460,IF($AJ460,1,Constants!$B$22)*POWER(Constants!$B$23,MAX($AM460,0))*POWER(Constants!$B$24,MAX($AN460,0)),"")</f>
        <v/>
      </c>
      <c r="BQ460" s="117" t="str">
        <f aca="false">IF(OR($BK460&lt;&gt;Constants!$B$12,NOT($BO460)),"",IF(NOT($AO460),0,Constants!$B$19*IF($AQ460,1,MAX(0,MIN(1,(Constants!$B$20-N460)/Constants!$B$20)))))</f>
        <v/>
      </c>
      <c r="BR460" s="117" t="str">
        <f aca="false">IF(BQ460="","",BQ460*IF($AP460,1,Constants!$B$25)*BP460)</f>
        <v/>
      </c>
      <c r="BS460" s="117" t="str">
        <f aca="false">IF(OR($BK460&lt;&gt;Constants!$B$12,NOT($BO460)),"",IF(NOT($AO460),0,IF(NOT($AQ460),0,MAX(0,Constants!$B$21*(1-ABS(O460-$BM460)/$BM460)))))</f>
        <v/>
      </c>
      <c r="BT460" s="117" t="str">
        <f aca="false">IF(BS460="","",BS460*BP460)</f>
        <v/>
      </c>
      <c r="BU460" s="117" t="str">
        <f aca="false">IF(OR($BK460&lt;&gt;Constants!$B$12,NOT($BO460)),"",IF(OR(NOT($AO460),NOT($AP460)),0,MIN(Constants!$B$18,(Constants!$B$29*$AR460+Constants!$B$30*$AS460)*IF($AQ460,1,MAX(0,MIN(1,(Constants!$B$20-N460)/Constants!$B$20))))))</f>
        <v/>
      </c>
      <c r="BV460" s="117" t="str">
        <f aca="false">IF(BU460="","",BU460*BP460)</f>
        <v/>
      </c>
      <c r="BW460" s="122" t="str">
        <f aca="false">IF(OR($BK460&lt;&gt;Constants!$B$12,NOT($BO460)),"",BR460+BT460+BV460)</f>
        <v/>
      </c>
      <c r="BX460" s="119" t="str">
        <f aca="false">IF(OR($BK460&lt;&gt;Constants!$B$12,$AT460&lt;&gt;TRUE()),"",IF(NOT($AW460),TRUE(),IF($AY460="","",$AY460)))</f>
        <v/>
      </c>
      <c r="BY460" s="120" t="n">
        <f aca="false">IF(BX460="",FALSE(),IF(NOT($AW460),TRUE(),IF($AY460,ISNUMBER(X460),ISNUMBER(W460))))</f>
        <v>0</v>
      </c>
      <c r="BZ460" s="121" t="str">
        <f aca="false">IF(BY460,IF($AJ460,1,Constants!$B$22)*POWER(Constants!$B$23,MAX($AU460,0))*POWER(Constants!$B$24,MAX($AV460,0)),"")</f>
        <v/>
      </c>
      <c r="CA460" s="117" t="str">
        <f aca="false">IF(OR($BK460&lt;&gt;Constants!$B$12,NOT($BY460)),"",IF(NOT($AW460),0,Constants!$B$19*IF($AY460,1,MAX(0,MIN(1,(Constants!$B$20-W460)/Constants!$B$20)))))</f>
        <v/>
      </c>
      <c r="CB460" s="117" t="str">
        <f aca="false">IF(CA460="","",CA460*IF($AX460,1,Constants!$B$25)*BZ460)</f>
        <v/>
      </c>
      <c r="CC460" s="117" t="str">
        <f aca="false">IF(OR($BK460&lt;&gt;Constants!$B$12,NOT($BY460)),"",IF(NOT($AW460),0,IF(NOT($AY460),0,MAX(0,Constants!$B$21*(1-ABS(X460-$BM460)/$BM460)))))</f>
        <v/>
      </c>
      <c r="CD460" s="117" t="str">
        <f aca="false">IF(CC460="","",CC460*BZ460)</f>
        <v/>
      </c>
      <c r="CE460" s="117" t="str">
        <f aca="false">IF(OR($BK460&lt;&gt;Constants!$B$12,NOT($BY460)),"",IF(OR(NOT($AW460),NOT($AX460)),0,MIN(Constants!$B$18,(Constants!$B$29*$AZ460+Constants!$B$30*$BA460)*IF($AY460,1,MAX(0,MIN(1,(Constants!$B$20-W460)/Constants!$B$20))))))</f>
        <v/>
      </c>
      <c r="CF460" s="117" t="str">
        <f aca="false">IF(CE460="","",CE460*BZ460)</f>
        <v/>
      </c>
      <c r="CG460" s="122" t="str">
        <f aca="false">IF(OR($BK460&lt;&gt;Constants!$B$12,NOT($BY460)),"",CB460+CD460+CF460)</f>
        <v/>
      </c>
      <c r="CH460" s="119" t="n">
        <f aca="false">IF(OR(BN460="",BX460=""),TRUE(),BN460&lt;&gt;BX460)</f>
        <v>1</v>
      </c>
      <c r="CI460" s="117" t="str">
        <f aca="false">IF(OR($BK460&lt;&gt;Constants!$B$12,$BB460&lt;&gt;TRUE(),NOT($CH460)),"",IF(NOT($BE460),TRUE(),IF($BG460="","",$BG460)))</f>
        <v/>
      </c>
      <c r="CJ460" s="120" t="n">
        <f aca="false">IF(CI460="",FALSE(),IF(NOT($BE460),TRUE(),IF($BG460,ISNUMBER(AG460),ISNUMBER(AF460))))</f>
        <v>0</v>
      </c>
      <c r="CK460" s="121" t="str">
        <f aca="false">IF(CJ460,IF($AJ460,1,Constants!$B$22)*POWER(Constants!$B$23,MAX($BC460,0))*POWER(Constants!$B$24,MAX($BD460,0)),"")</f>
        <v/>
      </c>
      <c r="CL460" s="117" t="str">
        <f aca="false">IF(OR($BK460&lt;&gt;Constants!$B$12,NOT($CJ460)),"",IF(NOT($BE460),0,Constants!$B$19*IF($BG460,1,MAX(0,MIN(1,(Constants!$B$20-AF460)/Constants!$B$20)))))</f>
        <v/>
      </c>
      <c r="CM460" s="117" t="str">
        <f aca="false">IF(CL460="","",CL460*IF($BF460,1,Constants!$B$25)*CK460)</f>
        <v/>
      </c>
      <c r="CN460" s="117" t="str">
        <f aca="false">IF(OR($BK460&lt;&gt;Constants!$B$12,NOT($CJ460)),"",IF(NOT($BE460),0,IF(NOT($BG460),0,MAX(0,Constants!$B$21*(1-ABS(AG460-$BM460)/$BM460)))))</f>
        <v/>
      </c>
      <c r="CO460" s="117" t="str">
        <f aca="false">IF(CN460="","",CN460*CK460)</f>
        <v/>
      </c>
      <c r="CP460" s="117" t="str">
        <f aca="false">IF(OR($BK460&lt;&gt;Constants!$B$12,NOT($CJ460)),"",IF(OR(NOT($BE460),NOT($BF460)),0,MIN(Constants!$B$18,(Constants!$B$29*$BH460+Constants!$B$30*$BI460)*IF($BG460,1,MAX(0,MIN(1,(Constants!$B$20-AF460)/Constants!$B$20))))))</f>
        <v/>
      </c>
      <c r="CQ460" s="117" t="str">
        <f aca="false">IF(CP460="","",CP460*CK460)</f>
        <v/>
      </c>
      <c r="CR460" s="122" t="str">
        <f aca="false">IF(OR($BK460&lt;&gt;Constants!$B$12,NOT($CJ460)),"",CM460+CO460+CQ460)</f>
        <v/>
      </c>
      <c r="CS460" s="116" t="str">
        <f aca="false">IF(OR($BK460&lt;&gt;Constants!$B$12,ISBLANK($C460)),"",BW460)</f>
        <v/>
      </c>
      <c r="CT460" s="117" t="str">
        <f aca="false">IF(OR($BK460&lt;&gt;Constants!$B$12,ISBLANK($C460)),"",CG460)</f>
        <v/>
      </c>
      <c r="CU460" s="118" t="str">
        <f aca="false">IF(OR($BK460&lt;&gt;Constants!$B$12,ISBLANK($C460)),"",CR460)</f>
        <v/>
      </c>
      <c r="CV460" s="117" t="str">
        <f aca="false">IF(OR($BK460&lt;&gt;Constants!$B$12,ISBLANK($C460)),"",IF(COUNT(CS460:CU460)=0,0,MAX(CS460:CU460)))</f>
        <v/>
      </c>
      <c r="CW460" s="117" t="str">
        <f aca="false">IF($BK460&lt;&gt;Constants!$B$12,"",CV460)</f>
        <v/>
      </c>
      <c r="CX460" s="117" t="str">
        <f aca="false">IF(ISNUMBER(CW460), RANK(CW460,$CW$11:$CW$510), "")</f>
        <v/>
      </c>
      <c r="CY460" s="116" t="str">
        <f aca="false">IF(OR($BK460&lt;&gt;Constants!$B$12,ISBLANK($C460)),"",MAX(BT460,CD460,CO460))</f>
        <v/>
      </c>
      <c r="CZ460" s="117" t="str">
        <f aca="false">IF(ISNUMBER(CY460), RANK(CY460,CY$11:CY$510), "")</f>
        <v/>
      </c>
      <c r="DA460" s="117" t="str">
        <f aca="false">IF(OR($BK460&lt;&gt;Constants!$B$12,ISBLANK($C460)),"",MAX(AM460,AU460,IF($CH460,BC460,0)))</f>
        <v/>
      </c>
      <c r="DB460" s="117" t="str">
        <f aca="false">IF(ISNUMBER(DA460), RANK(DA460,DA$11:DA$510,1), "")</f>
        <v/>
      </c>
      <c r="DC460" s="117" t="str">
        <f aca="false">IF(OR($BK460&lt;&gt;Constants!$B$12,ISBLANK($C460)),"",MAX(BV460,CF460,CQ460))</f>
        <v/>
      </c>
      <c r="DD460" s="117" t="str">
        <f aca="false">IF(ISNUMBER(DC460),RANK(DC460,DC$11:DC$510),"")</f>
        <v/>
      </c>
      <c r="DE460" s="123" t="str">
        <f aca="false">IFERROR(IF(OR($BK460&lt;&gt;Constants!$B$12, ISBLANK($C460)),"",LARGE(CS460:CU460,2)), 0)</f>
        <v/>
      </c>
      <c r="DF460" s="118" t="str">
        <f aca="false">IF(ISNUMBER(DE460), RANK(DE460,DE$11:DE$510), "")</f>
        <v/>
      </c>
      <c r="DG460" s="117" t="str">
        <f aca="false">IF(ISBLANK($C460),"",IF(BK460=Constants!$B$12,RANK($CX460, $CX$11:$CX$510, 1)+
SUMPRODUCT(--($CX$11:$CX$510=$CX460),--($CZ460&gt;$CZ$11:$CZ$510))+
SUMPRODUCT(--($CX$11:$CX$510=$CX460),--($CZ460=$CZ$11:$CZ$510),--($DB460&gt;$DB$11:$DB$510))+
SUMPRODUCT(--($CX$11:$CX$510=$CX460),--($CZ460=$CZ$11:$CZ$510),--($DB460=$DB$11:$DB$510), --($DD460&gt;$DD$11:$DD$510))+
SUMPRODUCT(--($CX$11:$CX$510=$CX460),--($CZ460=$CZ$11:$CZ$510),--($DB460=$DB$11:$DB$510), --($DD460=$DD$11:$DD$510), --($DF460&gt;$DF$11:$DF$510))
,BK460)
)</f>
        <v/>
      </c>
      <c r="DH460" s="117" t="str">
        <f aca="false">IF(ISBLANK(C460),"",IF(BK460&lt;&gt;Constants!$B$12, BK460, CX460-DG460))</f>
        <v/>
      </c>
      <c r="DI460" s="118"/>
      <c r="DJ460" s="124"/>
      <c r="DK460" s="125" t="str">
        <f aca="false">IF(ISBLANK($C460),"",IF($BK460=Constants!$B$13,$BM460,""))</f>
        <v/>
      </c>
      <c r="DL460" s="124" t="str">
        <f aca="false">IF(ISBLANK($C460),"",IF($BK460&lt;&gt;Constants!$B$12,"",IF(COUNT($CS460:$CU460)=0,"",MATCH($CV460,$CS460:$CU460,0))))</f>
        <v/>
      </c>
      <c r="DM460" s="126" t="str">
        <f aca="false">IF(ISNUMBER($DL460),CHOOSE($DL460,$BR460,$CB460,$CM460),"")</f>
        <v/>
      </c>
      <c r="DN460" s="126" t="str">
        <f aca="false">IF(ISNUMBER($DL460),CHOOSE($DL460,$BT460,$CD460,$CO460),"")</f>
        <v/>
      </c>
      <c r="DO460" s="126" t="str">
        <f aca="false">IF(ISNUMBER($DL460),CHOOSE($DL460,$BV460,$CF460,$CQ460),"")</f>
        <v/>
      </c>
      <c r="DP460" s="127" t="str">
        <f aca="false">IF(ISBLANK(C460),"",IF(BK460&lt;&gt;Constants!$B$12, BK460 ,CW460))</f>
        <v/>
      </c>
      <c r="DQ460" s="128" t="str">
        <f aca="false">IF(ISBLANK($C460),"",IF($BK460&lt;&gt;Constants!$B$12,$BK460,$BL460))</f>
        <v/>
      </c>
      <c r="DR460" s="128" t="str">
        <f aca="false">IF(ISBLANK(C460),"",DH460)</f>
        <v/>
      </c>
      <c r="DS460" s="128" t="str">
        <f aca="false">IF(ISBLANK(C460),"",DG460)</f>
        <v/>
      </c>
      <c r="DT460" s="129" t="str">
        <f aca="false">IF(ISBLANK(C460),
  "",
IF(DS460=Constants!$B$9,COUNTA($C$11:$C510)+2,IF(DS460=Constants!$B$10,COUNTA($C$11:$C510)+1,IF(DS460=Constants!$B$11,COUNTA($C$11:$C510),DS460))))</f>
        <v/>
      </c>
      <c r="DU460" s="3"/>
      <c r="DV460" s="130" t="n">
        <f aca="false">IF(OR(ISNUMBER(DS460),DS460="DQ",DS460="P",DS460="NS"),
    1,
    0
)</f>
        <v>0</v>
      </c>
      <c r="DW460" s="130" t="n">
        <v>450</v>
      </c>
      <c r="DX460" s="130" t="str">
        <f aca="false">IF(ISBLANK($C460),"",IF(ISNUMBER(DT460),DT460+ROW($B460)/1000,""))</f>
        <v/>
      </c>
      <c r="DY460" s="130" t="str">
        <f aca="false">IF(ISNUMBER(DX460), RANK(DX460,DX$11:DX$510,1), "")</f>
        <v/>
      </c>
      <c r="DZ460" s="130" t="str">
        <f aca="false">IF(ISBLANK($C460),
    "",
    $B460
)</f>
        <v/>
      </c>
      <c r="EA460" s="130" t="str">
        <f aca="false">IF(ISBLANK($C460),
    "",
    $C460
)</f>
        <v/>
      </c>
      <c r="EB460" s="130" t="str">
        <f aca="false">IF(ISBLANK($C460),
    "",
    $D460
)</f>
        <v/>
      </c>
      <c r="EC460" s="130" t="str">
        <f aca="false">IF(ISBLANK($C460),"",$DQ460)</f>
        <v/>
      </c>
      <c r="ED460" s="131" t="str">
        <f aca="false">DP460</f>
        <v/>
      </c>
      <c r="EE460" s="130" t="str">
        <f aca="false">IF(ISBLANK($C460),
    "",
    DS460
)</f>
        <v/>
      </c>
      <c r="EF460" s="132" t="str">
        <f aca="false">IF(DW460&gt;DV$10,
    "",
    VLOOKUP(DW460,DY$11:EE958,7,FALSE())
)</f>
        <v/>
      </c>
      <c r="EG460" s="133" t="str">
        <f aca="false">IF(DW460&gt;DV$10,
    "",
    VLOOKUP(DW460,DY$11:EE958,2,FALSE())
)</f>
        <v/>
      </c>
      <c r="EH460" s="133" t="str">
        <f aca="false">IF(DW460&gt;DV$10,
    "",
    VLOOKUP(DW460,DY$11:EE958,3,FALSE())
)</f>
        <v/>
      </c>
      <c r="EI460" s="133" t="str">
        <f aca="false">IF(DW460&gt;DV$10,
    "",
    VLOOKUP(DW460,DY$11:EE958,4,FALSE())
)</f>
        <v/>
      </c>
      <c r="EJ460" s="134" t="str">
        <f aca="false">IF(DW460&gt;DV$10,
    "",
    VLOOKUP(DW460,DY$11:EE958,6,FALSE())
)</f>
        <v/>
      </c>
      <c r="EK460" s="59"/>
    </row>
    <row r="461" customFormat="false" ht="15.75" hidden="false" customHeight="false" outlineLevel="0" collapsed="false">
      <c r="A461" s="3"/>
      <c r="B461" s="155"/>
      <c r="C461" s="156"/>
      <c r="D461" s="96"/>
      <c r="E461" s="157"/>
      <c r="F461" s="148"/>
      <c r="G461" s="148"/>
      <c r="H461" s="149"/>
      <c r="I461" s="150"/>
      <c r="J461" s="151"/>
      <c r="K461" s="151"/>
      <c r="L461" s="151"/>
      <c r="M461" s="151"/>
      <c r="N461" s="152"/>
      <c r="O461" s="103"/>
      <c r="P461" s="148"/>
      <c r="Q461" s="149"/>
      <c r="R461" s="150"/>
      <c r="S461" s="151"/>
      <c r="T461" s="151"/>
      <c r="U461" s="151"/>
      <c r="V461" s="151"/>
      <c r="W461" s="152"/>
      <c r="X461" s="103"/>
      <c r="Y461" s="148"/>
      <c r="Z461" s="149"/>
      <c r="AA461" s="150"/>
      <c r="AB461" s="151"/>
      <c r="AC461" s="151"/>
      <c r="AD461" s="151"/>
      <c r="AE461" s="151"/>
      <c r="AF461" s="152"/>
      <c r="AG461" s="104"/>
      <c r="AH461" s="150"/>
      <c r="AI461" s="73"/>
      <c r="AJ461" s="73" t="str">
        <f aca="false">IF(ISBLANK($C461),
  "",
IF(E461=Constants!$B$7,
  TRUE(),
IF(E461=Constants!$B$8,
  FALSE(),
  TRUE()
)))</f>
        <v/>
      </c>
      <c r="AK461" s="74" t="str">
        <f aca="false">IF(ISBLANK($C461),"",IF(F461=Constants!$B$8,FALSE(),TRUE()))</f>
        <v/>
      </c>
      <c r="AL461" s="74" t="str">
        <f aca="false">IF(ISBLANK($C461),"",COUNTA($G461:$O461)&gt;0)</f>
        <v/>
      </c>
      <c r="AM461" s="74" t="str">
        <f aca="false">IF(OR(ISBLANK($C461),$AL461&lt;&gt;TRUE()),"",IF(ISBLANK(G461),Constants!$B$27,MAX(0,G461)))</f>
        <v/>
      </c>
      <c r="AN461" s="74" t="str">
        <f aca="false">IF(OR(ISBLANK($C461),$AL461&lt;&gt;TRUE()),"",IF(ISBLANK(H461),Constants!$B$28,MAX(0,H461)))</f>
        <v/>
      </c>
      <c r="AO461" s="74" t="str">
        <f aca="false">IF(OR(ISBLANK($C461),$AL461&lt;&gt;TRUE()),"",IF(J461=Constants!$B$7,TRUE(),IF(J461=Constants!$B$8,FALSE(),TRUE())))</f>
        <v/>
      </c>
      <c r="AP461" s="74" t="str">
        <f aca="false">IF(OR(ISBLANK($C461),$AL461&lt;&gt;TRUE()),"",IF(I461=Constants!$B$7,TRUE(),IF(I461=Constants!$B$8,FALSE(),TRUE())))</f>
        <v/>
      </c>
      <c r="AQ461" s="74" t="str">
        <f aca="false">IF(OR(ISBLANK($C461),$AL461&lt;&gt;TRUE()),"",IF(K461=Constants!$B$33,TRUE(),IF(K461=Constants!$B$34,FALSE(),IF(AND(ISNUMBER(O461),OR(ISBLANK(N461),N461=0)),TRUE(),IF(AND(ISBLANK(O461),ISNUMBER(N461),N461&lt;&gt;0),FALSE(),"")))))</f>
        <v/>
      </c>
      <c r="AR461" s="74" t="str">
        <f aca="false">IF(OR(ISBLANK($C461),$AL461&lt;&gt;TRUE()),"",IF(ISBLANK(L461),Constants!$B$35,MAX(0,MIN(Constants!$B$31,L461))))</f>
        <v/>
      </c>
      <c r="AS461" s="74" t="str">
        <f aca="false">IF(OR(ISBLANK($C461),$AL461&lt;&gt;TRUE()),"",IF(ISBLANK(M461),Constants!$B$35,MAX(0,MIN(Constants!$B$32,M461))))</f>
        <v/>
      </c>
      <c r="AT461" s="74" t="str">
        <f aca="false">IF(ISBLANK($C461),"",COUNTA($P461:$X461)&gt;0)</f>
        <v/>
      </c>
      <c r="AU461" s="74" t="str">
        <f aca="false">IF(OR(ISBLANK($C461),$AT461&lt;&gt;TRUE()),"",IF(ISBLANK(P461),Constants!$B$27,MAX(0,P461)))</f>
        <v/>
      </c>
      <c r="AV461" s="74" t="str">
        <f aca="false">IF(OR(ISBLANK($C461),$AT461&lt;&gt;TRUE()),"",IF(ISBLANK(Q461),Constants!$B$28,MAX(0,Q461)))</f>
        <v/>
      </c>
      <c r="AW461" s="74" t="str">
        <f aca="false">IF(OR(ISBLANK($C461),$AT461&lt;&gt;TRUE()),"",IF(S461=Constants!$B$7,TRUE(),IF(S461=Constants!$B$8,FALSE(),TRUE())))</f>
        <v/>
      </c>
      <c r="AX461" s="74" t="str">
        <f aca="false">IF(OR(ISBLANK($C461),$AT461&lt;&gt;TRUE()),"",IF(R461=Constants!$B$7,TRUE(),IF(R461=Constants!$B$8,FALSE(),TRUE())))</f>
        <v/>
      </c>
      <c r="AY461" s="74" t="str">
        <f aca="false">IF(OR(ISBLANK($C461),$AT461&lt;&gt;TRUE()),"",IF(T461=Constants!$B$33,TRUE(),IF(T461=Constants!$B$34,FALSE(),IF(AND(ISNUMBER(X461),OR(ISBLANK(W461),W461=0)),TRUE(),IF(AND(ISBLANK(X461),ISNUMBER(W461),W461&lt;&gt;0),FALSE(),"")))))</f>
        <v/>
      </c>
      <c r="AZ461" s="74" t="str">
        <f aca="false">IF(OR(ISBLANK($C461),$AT461&lt;&gt;TRUE()),"",IF(ISBLANK(U461),Constants!$B$35,MAX(0,MIN(Constants!$B$31,U461))))</f>
        <v/>
      </c>
      <c r="BA461" s="74" t="str">
        <f aca="false">IF(OR(ISBLANK($C461),$AT461&lt;&gt;TRUE()),"",IF(ISBLANK(V461),Constants!$B$35,MAX(0,MIN(Constants!$B$32,V461))))</f>
        <v/>
      </c>
      <c r="BB461" s="74" t="str">
        <f aca="false">IF(ISBLANK($C461),"",COUNTA($Y461:$AG461)&gt;0)</f>
        <v/>
      </c>
      <c r="BC461" s="74" t="str">
        <f aca="false">IF(OR(ISBLANK($C461),$BB461&lt;&gt;TRUE()),"",IF(ISBLANK(Y461),Constants!$B$27,MAX(0,Y461)))</f>
        <v/>
      </c>
      <c r="BD461" s="74" t="str">
        <f aca="false">IF(OR(ISBLANK($C461),$BB461&lt;&gt;TRUE()),"",IF(ISBLANK(Z461),Constants!$B$28,MAX(0,Z461)))</f>
        <v/>
      </c>
      <c r="BE461" s="74" t="str">
        <f aca="false">IF(OR(ISBLANK($C461),$BB461&lt;&gt;TRUE()),"",IF(AB461=Constants!$B$7,TRUE(),IF(AB461=Constants!$B$8,FALSE(),TRUE())))</f>
        <v/>
      </c>
      <c r="BF461" s="74" t="str">
        <f aca="false">IF(OR(ISBLANK($C461),$BB461&lt;&gt;TRUE()),"",IF(AA461=Constants!$B$7,TRUE(),IF(AA461=Constants!$B$8,FALSE(),TRUE())))</f>
        <v/>
      </c>
      <c r="BG461" s="74" t="str">
        <f aca="false">IF(OR(ISBLANK($C461),$BB461&lt;&gt;TRUE()),"",IF(AC461=Constants!$B$33,TRUE(),IF(AC461=Constants!$B$34,FALSE(),IF(AND(ISNUMBER(AG461),OR(ISBLANK(AF461),AF461=0)),TRUE(),IF(AND(ISBLANK(AG461),ISNUMBER(AF461),AF461&lt;&gt;0),FALSE(),"")))))</f>
        <v/>
      </c>
      <c r="BH461" s="74" t="str">
        <f aca="false">IF(OR(ISBLANK($C461),$BB461&lt;&gt;TRUE()),"",IF(ISBLANK(AD461),Constants!$B$35,MAX(0,MIN(Constants!$B$31,AD461))))</f>
        <v/>
      </c>
      <c r="BI461" s="74" t="str">
        <f aca="false">IF(OR(ISBLANK($C461),$BB461&lt;&gt;TRUE()),"",IF(ISBLANK(AE461),Constants!$B$35,MAX(0,MIN(Constants!$B$32,AE461))))</f>
        <v/>
      </c>
      <c r="BJ461" s="75" t="str">
        <f aca="false">IF(ISBLANK($C461),
  "",
IF(AH461=Constants!$B$7,
  TRUE(),
IF(AH461=Constants!$B$8,
  FALSE(),
  FALSE()
)))</f>
        <v/>
      </c>
      <c r="BK461" s="74" t="str">
        <f aca="false">IF(ISBLANK($C461),"",IF($BJ461,Constants!$B$9,IF(COUNTA($E461:$AH461)=0,Constants!$B$10,IF(NOT($AK461),Constants!$B$11,IF(AND(NOT(ISNUMBER($BM461)),COUNTA($O461,$X461,$AG461)&gt;0),Constants!$B$13,Constants!$B$12)))))</f>
        <v/>
      </c>
      <c r="BL461" s="74" t="str">
        <f aca="false">IF(ISBLANK($C461),"",IF($BK461&lt;&gt;Constants!$B$12,$BK461,Constants!$B$4))</f>
        <v/>
      </c>
      <c r="BM461" s="73" t="str">
        <f aca="false">IF(OR(ISBLANK($D$8), NOT(ISNUMBER($D$8))), Constants!$B$17,$D$8)</f>
        <v>ERROR: Set Target Time in cell D8</v>
      </c>
      <c r="BN461" s="73" t="str">
        <f aca="false">IF(OR($BK461&lt;&gt;Constants!$B$12,$AL461&lt;&gt;TRUE()),"",IF(NOT($AO461),TRUE(),IF($AQ461="","",$AQ461)))</f>
        <v/>
      </c>
      <c r="BO461" s="74" t="b">
        <f aca="false">IF(BN461="",FALSE(),IF(NOT($AO461),TRUE(),IF($AQ461,ISNUMBER(O461),ISNUMBER(N461))))</f>
        <v>0</v>
      </c>
      <c r="BP461" s="76" t="str">
        <f aca="false">IF(BO461,IF($AJ461,1,Constants!$B$22)*POWER(Constants!$B$23,MAX($AM461,0))*POWER(Constants!$B$24,MAX($AN461,0)),"")</f>
        <v/>
      </c>
      <c r="BQ461" s="74" t="str">
        <f aca="false">IF(OR($BK461&lt;&gt;Constants!$B$12,NOT($BO461)),"",IF(NOT($AO461),0,Constants!$B$19*IF($AQ461,1,MAX(0,MIN(1,(Constants!$B$20-N461)/Constants!$B$20)))))</f>
        <v/>
      </c>
      <c r="BR461" s="74" t="str">
        <f aca="false">IF(BQ461="","",BQ461*IF($AP461,1,Constants!$B$25)*BP461)</f>
        <v/>
      </c>
      <c r="BS461" s="74" t="str">
        <f aca="false">IF(OR($BK461&lt;&gt;Constants!$B$12,NOT($BO461)),"",IF(NOT($AO461),0,IF(NOT($AQ461),0,MAX(0,Constants!$B$21*(1-ABS(O461-$BM461)/$BM461)))))</f>
        <v/>
      </c>
      <c r="BT461" s="74" t="str">
        <f aca="false">IF(BS461="","",BS461*BP461)</f>
        <v/>
      </c>
      <c r="BU461" s="74" t="str">
        <f aca="false">IF(OR($BK461&lt;&gt;Constants!$B$12,NOT($BO461)),"",IF(OR(NOT($AO461),NOT($AP461)),0,MIN(Constants!$B$18,(Constants!$B$29*$AR461+Constants!$B$30*$AS461)*IF($AQ461,1,MAX(0,MIN(1,(Constants!$B$20-N461)/Constants!$B$20))))))</f>
        <v/>
      </c>
      <c r="BV461" s="74" t="str">
        <f aca="false">IF(BU461="","",BU461*BP461)</f>
        <v/>
      </c>
      <c r="BW461" s="75" t="str">
        <f aca="false">IF(OR($BK461&lt;&gt;Constants!$B$12,NOT($BO461)),"",BR461+BT461+BV461)</f>
        <v/>
      </c>
      <c r="BX461" s="73" t="str">
        <f aca="false">IF(OR($BK461&lt;&gt;Constants!$B$12,$AT461&lt;&gt;TRUE()),"",IF(NOT($AW461),TRUE(),IF($AY461="","",$AY461)))</f>
        <v/>
      </c>
      <c r="BY461" s="74" t="b">
        <f aca="false">IF(BX461="",FALSE(),IF(NOT($AW461),TRUE(),IF($AY461,ISNUMBER(X461),ISNUMBER(W461))))</f>
        <v>0</v>
      </c>
      <c r="BZ461" s="76" t="str">
        <f aca="false">IF(BY461,IF($AJ461,1,Constants!$B$22)*POWER(Constants!$B$23,MAX($AU461,0))*POWER(Constants!$B$24,MAX($AV461,0)),"")</f>
        <v/>
      </c>
      <c r="CA461" s="74" t="str">
        <f aca="false">IF(OR($BK461&lt;&gt;Constants!$B$12,NOT($BY461)),"",IF(NOT($AW461),0,Constants!$B$19*IF($AY461,1,MAX(0,MIN(1,(Constants!$B$20-W461)/Constants!$B$20)))))</f>
        <v/>
      </c>
      <c r="CB461" s="74" t="str">
        <f aca="false">IF(CA461="","",CA461*IF($AX461,1,Constants!$B$25)*BZ461)</f>
        <v/>
      </c>
      <c r="CC461" s="74" t="str">
        <f aca="false">IF(OR($BK461&lt;&gt;Constants!$B$12,NOT($BY461)),"",IF(NOT($AW461),0,IF(NOT($AY461),0,MAX(0,Constants!$B$21*(1-ABS(X461-$BM461)/$BM461)))))</f>
        <v/>
      </c>
      <c r="CD461" s="74" t="str">
        <f aca="false">IF(CC461="","",CC461*BZ461)</f>
        <v/>
      </c>
      <c r="CE461" s="74" t="str">
        <f aca="false">IF(OR($BK461&lt;&gt;Constants!$B$12,NOT($BY461)),"",IF(OR(NOT($AW461),NOT($AX461)),0,MIN(Constants!$B$18,(Constants!$B$29*$AZ461+Constants!$B$30*$BA461)*IF($AY461,1,MAX(0,MIN(1,(Constants!$B$20-W461)/Constants!$B$20))))))</f>
        <v/>
      </c>
      <c r="CF461" s="74" t="str">
        <f aca="false">IF(CE461="","",CE461*BZ461)</f>
        <v/>
      </c>
      <c r="CG461" s="75" t="str">
        <f aca="false">IF(OR($BK461&lt;&gt;Constants!$B$12,NOT($BY461)),"",CB461+CD461+CF461)</f>
        <v/>
      </c>
      <c r="CH461" s="73" t="b">
        <f aca="false">IF(OR(BN461="",BX461=""),TRUE(),BN461&lt;&gt;BX461)</f>
        <v>1</v>
      </c>
      <c r="CI461" s="74" t="str">
        <f aca="false">IF(OR($BK461&lt;&gt;Constants!$B$12,$BB461&lt;&gt;TRUE(),NOT($CH461)),"",IF(NOT($BE461),TRUE(),IF($BG461="","",$BG461)))</f>
        <v/>
      </c>
      <c r="CJ461" s="74" t="b">
        <f aca="false">IF(CI461="",FALSE(),IF(NOT($BE461),TRUE(),IF($BG461,ISNUMBER(AG461),ISNUMBER(AF461))))</f>
        <v>0</v>
      </c>
      <c r="CK461" s="76" t="str">
        <f aca="false">IF(CJ461,IF($AJ461,1,Constants!$B$22)*POWER(Constants!$B$23,MAX($BC461,0))*POWER(Constants!$B$24,MAX($BD461,0)),"")</f>
        <v/>
      </c>
      <c r="CL461" s="74" t="str">
        <f aca="false">IF(OR($BK461&lt;&gt;Constants!$B$12,NOT($CJ461)),"",IF(NOT($BE461),0,Constants!$B$19*IF($BG461,1,MAX(0,MIN(1,(Constants!$B$20-AF461)/Constants!$B$20)))))</f>
        <v/>
      </c>
      <c r="CM461" s="74" t="str">
        <f aca="false">IF(CL461="","",CL461*IF($BF461,1,Constants!$B$25)*CK461)</f>
        <v/>
      </c>
      <c r="CN461" s="74" t="str">
        <f aca="false">IF(OR($BK461&lt;&gt;Constants!$B$12,NOT($CJ461)),"",IF(NOT($BE461),0,IF(NOT($BG461),0,MAX(0,Constants!$B$21*(1-ABS(AG461-$BM461)/$BM461)))))</f>
        <v/>
      </c>
      <c r="CO461" s="74" t="str">
        <f aca="false">IF(CN461="","",CN461*CK461)</f>
        <v/>
      </c>
      <c r="CP461" s="74" t="str">
        <f aca="false">IF(OR($BK461&lt;&gt;Constants!$B$12,NOT($CJ461)),"",IF(OR(NOT($BE461),NOT($BF461)),0,MIN(Constants!$B$18,(Constants!$B$29*$BH461+Constants!$B$30*$BI461)*IF($BG461,1,MAX(0,MIN(1,(Constants!$B$20-AF461)/Constants!$B$20))))))</f>
        <v/>
      </c>
      <c r="CQ461" s="74" t="str">
        <f aca="false">IF(CP461="","",CP461*CK461)</f>
        <v/>
      </c>
      <c r="CR461" s="75" t="str">
        <f aca="false">IF(OR($BK461&lt;&gt;Constants!$B$12,NOT($CJ461)),"",CM461+CO461+CQ461)</f>
        <v/>
      </c>
      <c r="CS461" s="73" t="str">
        <f aca="false">IF(OR($BK461&lt;&gt;Constants!$B$12,ISBLANK($C461)),"",BW461)</f>
        <v/>
      </c>
      <c r="CT461" s="74" t="str">
        <f aca="false">IF(OR($BK461&lt;&gt;Constants!$B$12,ISBLANK($C461)),"",CG461)</f>
        <v/>
      </c>
      <c r="CU461" s="75" t="str">
        <f aca="false">IF(OR($BK461&lt;&gt;Constants!$B$12,ISBLANK($C461)),"",CR461)</f>
        <v/>
      </c>
      <c r="CV461" s="74" t="str">
        <f aca="false">IF(OR($BK461&lt;&gt;Constants!$B$12,ISBLANK($C461)),"",IF(COUNT(CS461:CU461)=0,0,MAX(CS461:CU461)))</f>
        <v/>
      </c>
      <c r="CW461" s="74" t="str">
        <f aca="false">IF($BK461&lt;&gt;Constants!$B$12,"",CV461)</f>
        <v/>
      </c>
      <c r="CX461" s="74" t="str">
        <f aca="false">IF(ISNUMBER(CW461), RANK(CW461,$CW$11:$CW$510), "")</f>
        <v/>
      </c>
      <c r="CY461" s="73" t="str">
        <f aca="false">IF(OR($BK461&lt;&gt;Constants!$B$12,ISBLANK($C461)),"",MAX(BT461,CD461,CO461))</f>
        <v/>
      </c>
      <c r="CZ461" s="74" t="str">
        <f aca="false">IF(ISNUMBER(CY461), RANK(CY461,CY$11:CY$510), "")</f>
        <v/>
      </c>
      <c r="DA461" s="74" t="str">
        <f aca="false">IF(OR($BK461&lt;&gt;Constants!$B$12,ISBLANK($C461)),"",MAX(AM461,AU461,IF($CH461,BC461,0)))</f>
        <v/>
      </c>
      <c r="DB461" s="74" t="str">
        <f aca="false">IF(ISNUMBER(DA461), RANK(DA461,DA$11:DA$510,1), "")</f>
        <v/>
      </c>
      <c r="DC461" s="74" t="str">
        <f aca="false">IF(OR($BK461&lt;&gt;Constants!$B$12,ISBLANK($C461)),"",MAX(BV461,CF461,CQ461))</f>
        <v/>
      </c>
      <c r="DD461" s="74" t="str">
        <f aca="false">IF(ISNUMBER(DC461),RANK(DC461,DC$11:DC$510),"")</f>
        <v/>
      </c>
      <c r="DE461" s="77" t="str">
        <f aca="false">IFERROR(IF(OR($BK461&lt;&gt;Constants!$B$12, ISBLANK($C461)),"",LARGE(CS461:CU461,2)), 0)</f>
        <v/>
      </c>
      <c r="DF461" s="75" t="str">
        <f aca="false">IF(ISNUMBER(DE461), RANK(DE461,DE$11:DE$510), "")</f>
        <v/>
      </c>
      <c r="DG461" s="74" t="str">
        <f aca="false">IF(ISBLANK($C461),"",IF(BK461=Constants!$B$12,RANK($CX461, $CX$11:$CX$510, 1)+
SUMPRODUCT(--($CX$11:$CX$510=$CX461),--($CZ461&gt;$CZ$11:$CZ$510))+
SUMPRODUCT(--($CX$11:$CX$510=$CX461),--($CZ461=$CZ$11:$CZ$510),--($DB461&gt;$DB$11:$DB$510))+
SUMPRODUCT(--($CX$11:$CX$510=$CX461),--($CZ461=$CZ$11:$CZ$510),--($DB461=$DB$11:$DB$510), --($DD461&gt;$DD$11:$DD$510))+
SUMPRODUCT(--($CX$11:$CX$510=$CX461),--($CZ461=$CZ$11:$CZ$510),--($DB461=$DB$11:$DB$510), --($DD461=$DD$11:$DD$510), --($DF461&gt;$DF$11:$DF$510))
,BK461)
)</f>
        <v/>
      </c>
      <c r="DH461" s="74" t="str">
        <f aca="false">IF(ISBLANK(C461),"",IF(BK461&lt;&gt;Constants!$B$12, BK461, CX461-DG461))</f>
        <v/>
      </c>
      <c r="DI461" s="75"/>
      <c r="DJ461" s="78"/>
      <c r="DK461" s="79" t="str">
        <f aca="false">IF(ISBLANK($C461),"",IF($BK461=Constants!$B$13,$BM461,""))</f>
        <v/>
      </c>
      <c r="DL461" s="78" t="str">
        <f aca="false">IF(ISBLANK($C461),"",IF($BK461&lt;&gt;Constants!$B$12,"",IF(COUNT($CS461:$CU461)=0,"",MATCH($CV461,$CS461:$CU461,0))))</f>
        <v/>
      </c>
      <c r="DM461" s="80" t="str">
        <f aca="false">IF(ISNUMBER($DL461),CHOOSE($DL461,$BR461,$CB461,$CM461),"")</f>
        <v/>
      </c>
      <c r="DN461" s="80" t="str">
        <f aca="false">IF(ISNUMBER($DL461),CHOOSE($DL461,$BT461,$CD461,$CO461),"")</f>
        <v/>
      </c>
      <c r="DO461" s="80" t="str">
        <f aca="false">IF(ISNUMBER($DL461),CHOOSE($DL461,$BV461,$CF461,$CQ461),"")</f>
        <v/>
      </c>
      <c r="DP461" s="81" t="str">
        <f aca="false">IF(ISBLANK(C461),"",IF(BK461&lt;&gt;Constants!$B$12, BK461 ,CW461))</f>
        <v/>
      </c>
      <c r="DQ461" s="82" t="str">
        <f aca="false">IF(ISBLANK($C461),"",IF($BK461&lt;&gt;Constants!$B$12,$BK461,$BL461))</f>
        <v/>
      </c>
      <c r="DR461" s="82" t="str">
        <f aca="false">IF(ISBLANK(C461),"",DH461)</f>
        <v/>
      </c>
      <c r="DS461" s="82" t="str">
        <f aca="false">IF(ISBLANK(C461),"",DG461)</f>
        <v/>
      </c>
      <c r="DT461" s="83" t="str">
        <f aca="false">IF(ISBLANK(C461),
  "",
IF(DS461=Constants!$B$9,COUNTA($C$11:$C510)+2,IF(DS461=Constants!$B$10,COUNTA($C$11:$C510)+1,IF(DS461=Constants!$B$11,COUNTA($C$11:$C510),DS461))))</f>
        <v/>
      </c>
      <c r="DU461" s="3"/>
      <c r="DV461" s="84" t="n">
        <f aca="false">IF(OR(ISNUMBER(DS461),DS461="DQ",DS461="P",DS461="NS"),
    1,
    0
)</f>
        <v>0</v>
      </c>
      <c r="DW461" s="84" t="n">
        <v>451</v>
      </c>
      <c r="DX461" s="84" t="str">
        <f aca="false">IF(ISBLANK($C461),"",IF(ISNUMBER(DT461),DT461+ROW($B461)/1000,""))</f>
        <v/>
      </c>
      <c r="DY461" s="84" t="str">
        <f aca="false">IF(ISNUMBER(DX461), RANK(DX461,DX$11:DX$510,1), "")</f>
        <v/>
      </c>
      <c r="DZ461" s="84" t="str">
        <f aca="false">IF(ISBLANK($C461),
    "",
    $B461
)</f>
        <v/>
      </c>
      <c r="EA461" s="84" t="str">
        <f aca="false">IF(ISBLANK($C461),
    "",
    $C461
)</f>
        <v/>
      </c>
      <c r="EB461" s="84" t="str">
        <f aca="false">IF(ISBLANK($C461),
    "",
    $D461
)</f>
        <v/>
      </c>
      <c r="EC461" s="84" t="str">
        <f aca="false">IF(ISBLANK($C461),"",$DQ461)</f>
        <v/>
      </c>
      <c r="ED461" s="86" t="str">
        <f aca="false">DP461</f>
        <v/>
      </c>
      <c r="EE461" s="84" t="str">
        <f aca="false">IF(ISBLANK($C461),
    "",
    DS461
)</f>
        <v/>
      </c>
      <c r="EF461" s="87" t="str">
        <f aca="false">IF(DW461&gt;DV$10,
    "",
    VLOOKUP(DW461,DY$11:EE959,7,FALSE())
)</f>
        <v/>
      </c>
      <c r="EG461" s="88" t="str">
        <f aca="false">IF(DW461&gt;DV$10,
    "",
    VLOOKUP(DW461,DY$11:EE959,2,FALSE())
)</f>
        <v/>
      </c>
      <c r="EH461" s="88" t="str">
        <f aca="false">IF(DW461&gt;DV$10,
    "",
    VLOOKUP(DW461,DY$11:EE959,3,FALSE())
)</f>
        <v/>
      </c>
      <c r="EI461" s="88" t="str">
        <f aca="false">IF(DW461&gt;DV$10,
    "",
    VLOOKUP(DW461,DY$11:EE959,4,FALSE())
)</f>
        <v/>
      </c>
      <c r="EJ461" s="89" t="str">
        <f aca="false">IF(DW461&gt;DV$10,
    "",
    VLOOKUP(DW461,DY$11:EE959,6,FALSE())
)</f>
        <v/>
      </c>
      <c r="EK461" s="59"/>
    </row>
    <row r="462" customFormat="false" ht="15.75" hidden="false" customHeight="false" outlineLevel="0" collapsed="false">
      <c r="A462" s="3"/>
      <c r="B462" s="155"/>
      <c r="C462" s="156"/>
      <c r="D462" s="96"/>
      <c r="E462" s="157"/>
      <c r="F462" s="148"/>
      <c r="G462" s="148"/>
      <c r="H462" s="149"/>
      <c r="I462" s="150"/>
      <c r="J462" s="151"/>
      <c r="K462" s="151"/>
      <c r="L462" s="151"/>
      <c r="M462" s="151"/>
      <c r="N462" s="152"/>
      <c r="O462" s="103"/>
      <c r="P462" s="148"/>
      <c r="Q462" s="149"/>
      <c r="R462" s="150"/>
      <c r="S462" s="151"/>
      <c r="T462" s="151"/>
      <c r="U462" s="151"/>
      <c r="V462" s="151"/>
      <c r="W462" s="152"/>
      <c r="X462" s="103"/>
      <c r="Y462" s="148"/>
      <c r="Z462" s="149"/>
      <c r="AA462" s="150"/>
      <c r="AB462" s="151"/>
      <c r="AC462" s="151"/>
      <c r="AD462" s="151"/>
      <c r="AE462" s="151"/>
      <c r="AF462" s="152"/>
      <c r="AG462" s="104"/>
      <c r="AH462" s="150"/>
      <c r="AI462" s="73"/>
      <c r="AJ462" s="73" t="str">
        <f aca="false">IF(ISBLANK($C462),
  "",
IF(E462=Constants!$B$7,
  TRUE(),
IF(E462=Constants!$B$8,
  FALSE(),
  TRUE()
)))</f>
        <v/>
      </c>
      <c r="AK462" s="74" t="str">
        <f aca="false">IF(ISBLANK($C462),"",IF(F462=Constants!$B$8,FALSE(),TRUE()))</f>
        <v/>
      </c>
      <c r="AL462" s="74" t="str">
        <f aca="false">IF(ISBLANK($C462),"",COUNTA($G462:$O462)&gt;0)</f>
        <v/>
      </c>
      <c r="AM462" s="74" t="str">
        <f aca="false">IF(OR(ISBLANK($C462),$AL462&lt;&gt;TRUE()),"",IF(ISBLANK(G462),Constants!$B$27,MAX(0,G462)))</f>
        <v/>
      </c>
      <c r="AN462" s="74" t="str">
        <f aca="false">IF(OR(ISBLANK($C462),$AL462&lt;&gt;TRUE()),"",IF(ISBLANK(H462),Constants!$B$28,MAX(0,H462)))</f>
        <v/>
      </c>
      <c r="AO462" s="74" t="str">
        <f aca="false">IF(OR(ISBLANK($C462),$AL462&lt;&gt;TRUE()),"",IF(J462=Constants!$B$7,TRUE(),IF(J462=Constants!$B$8,FALSE(),TRUE())))</f>
        <v/>
      </c>
      <c r="AP462" s="74" t="str">
        <f aca="false">IF(OR(ISBLANK($C462),$AL462&lt;&gt;TRUE()),"",IF(I462=Constants!$B$7,TRUE(),IF(I462=Constants!$B$8,FALSE(),TRUE())))</f>
        <v/>
      </c>
      <c r="AQ462" s="74" t="str">
        <f aca="false">IF(OR(ISBLANK($C462),$AL462&lt;&gt;TRUE()),"",IF(K462=Constants!$B$33,TRUE(),IF(K462=Constants!$B$34,FALSE(),IF(AND(ISNUMBER(O462),OR(ISBLANK(N462),N462=0)),TRUE(),IF(AND(ISBLANK(O462),ISNUMBER(N462),N462&lt;&gt;0),FALSE(),"")))))</f>
        <v/>
      </c>
      <c r="AR462" s="74" t="str">
        <f aca="false">IF(OR(ISBLANK($C462),$AL462&lt;&gt;TRUE()),"",IF(ISBLANK(L462),Constants!$B$35,MAX(0,MIN(Constants!$B$31,L462))))</f>
        <v/>
      </c>
      <c r="AS462" s="74" t="str">
        <f aca="false">IF(OR(ISBLANK($C462),$AL462&lt;&gt;TRUE()),"",IF(ISBLANK(M462),Constants!$B$35,MAX(0,MIN(Constants!$B$32,M462))))</f>
        <v/>
      </c>
      <c r="AT462" s="74" t="str">
        <f aca="false">IF(ISBLANK($C462),"",COUNTA($P462:$X462)&gt;0)</f>
        <v/>
      </c>
      <c r="AU462" s="74" t="str">
        <f aca="false">IF(OR(ISBLANK($C462),$AT462&lt;&gt;TRUE()),"",IF(ISBLANK(P462),Constants!$B$27,MAX(0,P462)))</f>
        <v/>
      </c>
      <c r="AV462" s="74" t="str">
        <f aca="false">IF(OR(ISBLANK($C462),$AT462&lt;&gt;TRUE()),"",IF(ISBLANK(Q462),Constants!$B$28,MAX(0,Q462)))</f>
        <v/>
      </c>
      <c r="AW462" s="74" t="str">
        <f aca="false">IF(OR(ISBLANK($C462),$AT462&lt;&gt;TRUE()),"",IF(S462=Constants!$B$7,TRUE(),IF(S462=Constants!$B$8,FALSE(),TRUE())))</f>
        <v/>
      </c>
      <c r="AX462" s="74" t="str">
        <f aca="false">IF(OR(ISBLANK($C462),$AT462&lt;&gt;TRUE()),"",IF(R462=Constants!$B$7,TRUE(),IF(R462=Constants!$B$8,FALSE(),TRUE())))</f>
        <v/>
      </c>
      <c r="AY462" s="74" t="str">
        <f aca="false">IF(OR(ISBLANK($C462),$AT462&lt;&gt;TRUE()),"",IF(T462=Constants!$B$33,TRUE(),IF(T462=Constants!$B$34,FALSE(),IF(AND(ISNUMBER(X462),OR(ISBLANK(W462),W462=0)),TRUE(),IF(AND(ISBLANK(X462),ISNUMBER(W462),W462&lt;&gt;0),FALSE(),"")))))</f>
        <v/>
      </c>
      <c r="AZ462" s="74" t="str">
        <f aca="false">IF(OR(ISBLANK($C462),$AT462&lt;&gt;TRUE()),"",IF(ISBLANK(U462),Constants!$B$35,MAX(0,MIN(Constants!$B$31,U462))))</f>
        <v/>
      </c>
      <c r="BA462" s="74" t="str">
        <f aca="false">IF(OR(ISBLANK($C462),$AT462&lt;&gt;TRUE()),"",IF(ISBLANK(V462),Constants!$B$35,MAX(0,MIN(Constants!$B$32,V462))))</f>
        <v/>
      </c>
      <c r="BB462" s="74" t="str">
        <f aca="false">IF(ISBLANK($C462),"",COUNTA($Y462:$AG462)&gt;0)</f>
        <v/>
      </c>
      <c r="BC462" s="74" t="str">
        <f aca="false">IF(OR(ISBLANK($C462),$BB462&lt;&gt;TRUE()),"",IF(ISBLANK(Y462),Constants!$B$27,MAX(0,Y462)))</f>
        <v/>
      </c>
      <c r="BD462" s="74" t="str">
        <f aca="false">IF(OR(ISBLANK($C462),$BB462&lt;&gt;TRUE()),"",IF(ISBLANK(Z462),Constants!$B$28,MAX(0,Z462)))</f>
        <v/>
      </c>
      <c r="BE462" s="74" t="str">
        <f aca="false">IF(OR(ISBLANK($C462),$BB462&lt;&gt;TRUE()),"",IF(AB462=Constants!$B$7,TRUE(),IF(AB462=Constants!$B$8,FALSE(),TRUE())))</f>
        <v/>
      </c>
      <c r="BF462" s="74" t="str">
        <f aca="false">IF(OR(ISBLANK($C462),$BB462&lt;&gt;TRUE()),"",IF(AA462=Constants!$B$7,TRUE(),IF(AA462=Constants!$B$8,FALSE(),TRUE())))</f>
        <v/>
      </c>
      <c r="BG462" s="74" t="str">
        <f aca="false">IF(OR(ISBLANK($C462),$BB462&lt;&gt;TRUE()),"",IF(AC462=Constants!$B$33,TRUE(),IF(AC462=Constants!$B$34,FALSE(),IF(AND(ISNUMBER(AG462),OR(ISBLANK(AF462),AF462=0)),TRUE(),IF(AND(ISBLANK(AG462),ISNUMBER(AF462),AF462&lt;&gt;0),FALSE(),"")))))</f>
        <v/>
      </c>
      <c r="BH462" s="74" t="str">
        <f aca="false">IF(OR(ISBLANK($C462),$BB462&lt;&gt;TRUE()),"",IF(ISBLANK(AD462),Constants!$B$35,MAX(0,MIN(Constants!$B$31,AD462))))</f>
        <v/>
      </c>
      <c r="BI462" s="74" t="str">
        <f aca="false">IF(OR(ISBLANK($C462),$BB462&lt;&gt;TRUE()),"",IF(ISBLANK(AE462),Constants!$B$35,MAX(0,MIN(Constants!$B$32,AE462))))</f>
        <v/>
      </c>
      <c r="BJ462" s="75" t="str">
        <f aca="false">IF(ISBLANK($C462),
  "",
IF(AH462=Constants!$B$7,
  TRUE(),
IF(AH462=Constants!$B$8,
  FALSE(),
  FALSE()
)))</f>
        <v/>
      </c>
      <c r="BK462" s="74" t="str">
        <f aca="false">IF(ISBLANK($C462),"",IF($BJ462,Constants!$B$9,IF(COUNTA($E462:$AH462)=0,Constants!$B$10,IF(NOT($AK462),Constants!$B$11,IF(AND(NOT(ISNUMBER($BM462)),COUNTA($O462,$X462,$AG462)&gt;0),Constants!$B$13,Constants!$B$12)))))</f>
        <v/>
      </c>
      <c r="BL462" s="74" t="str">
        <f aca="false">IF(ISBLANK($C462),"",IF($BK462&lt;&gt;Constants!$B$12,$BK462,Constants!$B$4))</f>
        <v/>
      </c>
      <c r="BM462" s="73" t="str">
        <f aca="false">IF(OR(ISBLANK($D$8), NOT(ISNUMBER($D$8))), Constants!$B$17,$D$8)</f>
        <v>ERROR: Set Target Time in cell D8</v>
      </c>
      <c r="BN462" s="73" t="str">
        <f aca="false">IF(OR($BK462&lt;&gt;Constants!$B$12,$AL462&lt;&gt;TRUE()),"",IF(NOT($AO462),TRUE(),IF($AQ462="","",$AQ462)))</f>
        <v/>
      </c>
      <c r="BO462" s="74" t="b">
        <f aca="false">IF(BN462="",FALSE(),IF(NOT($AO462),TRUE(),IF($AQ462,ISNUMBER(O462),ISNUMBER(N462))))</f>
        <v>0</v>
      </c>
      <c r="BP462" s="76" t="str">
        <f aca="false">IF(BO462,IF($AJ462,1,Constants!$B$22)*POWER(Constants!$B$23,MAX($AM462,0))*POWER(Constants!$B$24,MAX($AN462,0)),"")</f>
        <v/>
      </c>
      <c r="BQ462" s="74" t="str">
        <f aca="false">IF(OR($BK462&lt;&gt;Constants!$B$12,NOT($BO462)),"",IF(NOT($AO462),0,Constants!$B$19*IF($AQ462,1,MAX(0,MIN(1,(Constants!$B$20-N462)/Constants!$B$20)))))</f>
        <v/>
      </c>
      <c r="BR462" s="74" t="str">
        <f aca="false">IF(BQ462="","",BQ462*IF($AP462,1,Constants!$B$25)*BP462)</f>
        <v/>
      </c>
      <c r="BS462" s="74" t="str">
        <f aca="false">IF(OR($BK462&lt;&gt;Constants!$B$12,NOT($BO462)),"",IF(NOT($AO462),0,IF(NOT($AQ462),0,MAX(0,Constants!$B$21*(1-ABS(O462-$BM462)/$BM462)))))</f>
        <v/>
      </c>
      <c r="BT462" s="74" t="str">
        <f aca="false">IF(BS462="","",BS462*BP462)</f>
        <v/>
      </c>
      <c r="BU462" s="74" t="str">
        <f aca="false">IF(OR($BK462&lt;&gt;Constants!$B$12,NOT($BO462)),"",IF(OR(NOT($AO462),NOT($AP462)),0,MIN(Constants!$B$18,(Constants!$B$29*$AR462+Constants!$B$30*$AS462)*IF($AQ462,1,MAX(0,MIN(1,(Constants!$B$20-N462)/Constants!$B$20))))))</f>
        <v/>
      </c>
      <c r="BV462" s="74" t="str">
        <f aca="false">IF(BU462="","",BU462*BP462)</f>
        <v/>
      </c>
      <c r="BW462" s="75" t="str">
        <f aca="false">IF(OR($BK462&lt;&gt;Constants!$B$12,NOT($BO462)),"",BR462+BT462+BV462)</f>
        <v/>
      </c>
      <c r="BX462" s="73" t="str">
        <f aca="false">IF(OR($BK462&lt;&gt;Constants!$B$12,$AT462&lt;&gt;TRUE()),"",IF(NOT($AW462),TRUE(),IF($AY462="","",$AY462)))</f>
        <v/>
      </c>
      <c r="BY462" s="74" t="b">
        <f aca="false">IF(BX462="",FALSE(),IF(NOT($AW462),TRUE(),IF($AY462,ISNUMBER(X462),ISNUMBER(W462))))</f>
        <v>0</v>
      </c>
      <c r="BZ462" s="76" t="str">
        <f aca="false">IF(BY462,IF($AJ462,1,Constants!$B$22)*POWER(Constants!$B$23,MAX($AU462,0))*POWER(Constants!$B$24,MAX($AV462,0)),"")</f>
        <v/>
      </c>
      <c r="CA462" s="74" t="str">
        <f aca="false">IF(OR($BK462&lt;&gt;Constants!$B$12,NOT($BY462)),"",IF(NOT($AW462),0,Constants!$B$19*IF($AY462,1,MAX(0,MIN(1,(Constants!$B$20-W462)/Constants!$B$20)))))</f>
        <v/>
      </c>
      <c r="CB462" s="74" t="str">
        <f aca="false">IF(CA462="","",CA462*IF($AX462,1,Constants!$B$25)*BZ462)</f>
        <v/>
      </c>
      <c r="CC462" s="74" t="str">
        <f aca="false">IF(OR($BK462&lt;&gt;Constants!$B$12,NOT($BY462)),"",IF(NOT($AW462),0,IF(NOT($AY462),0,MAX(0,Constants!$B$21*(1-ABS(X462-$BM462)/$BM462)))))</f>
        <v/>
      </c>
      <c r="CD462" s="74" t="str">
        <f aca="false">IF(CC462="","",CC462*BZ462)</f>
        <v/>
      </c>
      <c r="CE462" s="74" t="str">
        <f aca="false">IF(OR($BK462&lt;&gt;Constants!$B$12,NOT($BY462)),"",IF(OR(NOT($AW462),NOT($AX462)),0,MIN(Constants!$B$18,(Constants!$B$29*$AZ462+Constants!$B$30*$BA462)*IF($AY462,1,MAX(0,MIN(1,(Constants!$B$20-W462)/Constants!$B$20))))))</f>
        <v/>
      </c>
      <c r="CF462" s="74" t="str">
        <f aca="false">IF(CE462="","",CE462*BZ462)</f>
        <v/>
      </c>
      <c r="CG462" s="75" t="str">
        <f aca="false">IF(OR($BK462&lt;&gt;Constants!$B$12,NOT($BY462)),"",CB462+CD462+CF462)</f>
        <v/>
      </c>
      <c r="CH462" s="73" t="b">
        <f aca="false">IF(OR(BN462="",BX462=""),TRUE(),BN462&lt;&gt;BX462)</f>
        <v>1</v>
      </c>
      <c r="CI462" s="74" t="str">
        <f aca="false">IF(OR($BK462&lt;&gt;Constants!$B$12,$BB462&lt;&gt;TRUE(),NOT($CH462)),"",IF(NOT($BE462),TRUE(),IF($BG462="","",$BG462)))</f>
        <v/>
      </c>
      <c r="CJ462" s="74" t="b">
        <f aca="false">IF(CI462="",FALSE(),IF(NOT($BE462),TRUE(),IF($BG462,ISNUMBER(AG462),ISNUMBER(AF462))))</f>
        <v>0</v>
      </c>
      <c r="CK462" s="76" t="str">
        <f aca="false">IF(CJ462,IF($AJ462,1,Constants!$B$22)*POWER(Constants!$B$23,MAX($BC462,0))*POWER(Constants!$B$24,MAX($BD462,0)),"")</f>
        <v/>
      </c>
      <c r="CL462" s="74" t="str">
        <f aca="false">IF(OR($BK462&lt;&gt;Constants!$B$12,NOT($CJ462)),"",IF(NOT($BE462),0,Constants!$B$19*IF($BG462,1,MAX(0,MIN(1,(Constants!$B$20-AF462)/Constants!$B$20)))))</f>
        <v/>
      </c>
      <c r="CM462" s="74" t="str">
        <f aca="false">IF(CL462="","",CL462*IF($BF462,1,Constants!$B$25)*CK462)</f>
        <v/>
      </c>
      <c r="CN462" s="74" t="str">
        <f aca="false">IF(OR($BK462&lt;&gt;Constants!$B$12,NOT($CJ462)),"",IF(NOT($BE462),0,IF(NOT($BG462),0,MAX(0,Constants!$B$21*(1-ABS(AG462-$BM462)/$BM462)))))</f>
        <v/>
      </c>
      <c r="CO462" s="74" t="str">
        <f aca="false">IF(CN462="","",CN462*CK462)</f>
        <v/>
      </c>
      <c r="CP462" s="74" t="str">
        <f aca="false">IF(OR($BK462&lt;&gt;Constants!$B$12,NOT($CJ462)),"",IF(OR(NOT($BE462),NOT($BF462)),0,MIN(Constants!$B$18,(Constants!$B$29*$BH462+Constants!$B$30*$BI462)*IF($BG462,1,MAX(0,MIN(1,(Constants!$B$20-AF462)/Constants!$B$20))))))</f>
        <v/>
      </c>
      <c r="CQ462" s="74" t="str">
        <f aca="false">IF(CP462="","",CP462*CK462)</f>
        <v/>
      </c>
      <c r="CR462" s="75" t="str">
        <f aca="false">IF(OR($BK462&lt;&gt;Constants!$B$12,NOT($CJ462)),"",CM462+CO462+CQ462)</f>
        <v/>
      </c>
      <c r="CS462" s="73" t="str">
        <f aca="false">IF(OR($BK462&lt;&gt;Constants!$B$12,ISBLANK($C462)),"",BW462)</f>
        <v/>
      </c>
      <c r="CT462" s="74" t="str">
        <f aca="false">IF(OR($BK462&lt;&gt;Constants!$B$12,ISBLANK($C462)),"",CG462)</f>
        <v/>
      </c>
      <c r="CU462" s="75" t="str">
        <f aca="false">IF(OR($BK462&lt;&gt;Constants!$B$12,ISBLANK($C462)),"",CR462)</f>
        <v/>
      </c>
      <c r="CV462" s="74" t="str">
        <f aca="false">IF(OR($BK462&lt;&gt;Constants!$B$12,ISBLANK($C462)),"",IF(COUNT(CS462:CU462)=0,0,MAX(CS462:CU462)))</f>
        <v/>
      </c>
      <c r="CW462" s="74" t="str">
        <f aca="false">IF($BK462&lt;&gt;Constants!$B$12,"",CV462)</f>
        <v/>
      </c>
      <c r="CX462" s="74" t="str">
        <f aca="false">IF(ISNUMBER(CW462), RANK(CW462,$CW$11:$CW$510), "")</f>
        <v/>
      </c>
      <c r="CY462" s="73" t="str">
        <f aca="false">IF(OR($BK462&lt;&gt;Constants!$B$12,ISBLANK($C462)),"",MAX(BT462,CD462,CO462))</f>
        <v/>
      </c>
      <c r="CZ462" s="74" t="str">
        <f aca="false">IF(ISNUMBER(CY462), RANK(CY462,CY$11:CY$510), "")</f>
        <v/>
      </c>
      <c r="DA462" s="74" t="str">
        <f aca="false">IF(OR($BK462&lt;&gt;Constants!$B$12,ISBLANK($C462)),"",MAX(AM462,AU462,IF($CH462,BC462,0)))</f>
        <v/>
      </c>
      <c r="DB462" s="74" t="str">
        <f aca="false">IF(ISNUMBER(DA462), RANK(DA462,DA$11:DA$510,1), "")</f>
        <v/>
      </c>
      <c r="DC462" s="74" t="str">
        <f aca="false">IF(OR($BK462&lt;&gt;Constants!$B$12,ISBLANK($C462)),"",MAX(BV462,CF462,CQ462))</f>
        <v/>
      </c>
      <c r="DD462" s="74" t="str">
        <f aca="false">IF(ISNUMBER(DC462),RANK(DC462,DC$11:DC$510),"")</f>
        <v/>
      </c>
      <c r="DE462" s="77" t="str">
        <f aca="false">IFERROR(IF(OR($BK462&lt;&gt;Constants!$B$12, ISBLANK($C462)),"",LARGE(CS462:CU462,2)), 0)</f>
        <v/>
      </c>
      <c r="DF462" s="75" t="str">
        <f aca="false">IF(ISNUMBER(DE462), RANK(DE462,DE$11:DE$510), "")</f>
        <v/>
      </c>
      <c r="DG462" s="74" t="str">
        <f aca="false">IF(ISBLANK($C462),"",IF(BK462=Constants!$B$12,RANK($CX462, $CX$11:$CX$510, 1)+
SUMPRODUCT(--($CX$11:$CX$510=$CX462),--($CZ462&gt;$CZ$11:$CZ$510))+
SUMPRODUCT(--($CX$11:$CX$510=$CX462),--($CZ462=$CZ$11:$CZ$510),--($DB462&gt;$DB$11:$DB$510))+
SUMPRODUCT(--($CX$11:$CX$510=$CX462),--($CZ462=$CZ$11:$CZ$510),--($DB462=$DB$11:$DB$510), --($DD462&gt;$DD$11:$DD$510))+
SUMPRODUCT(--($CX$11:$CX$510=$CX462),--($CZ462=$CZ$11:$CZ$510),--($DB462=$DB$11:$DB$510), --($DD462=$DD$11:$DD$510), --($DF462&gt;$DF$11:$DF$510))
,BK462)
)</f>
        <v/>
      </c>
      <c r="DH462" s="74" t="str">
        <f aca="false">IF(ISBLANK(C462),"",IF(BK462&lt;&gt;Constants!$B$12, BK462, CX462-DG462))</f>
        <v/>
      </c>
      <c r="DI462" s="75"/>
      <c r="DJ462" s="78"/>
      <c r="DK462" s="79" t="str">
        <f aca="false">IF(ISBLANK($C462),"",IF($BK462=Constants!$B$13,$BM462,""))</f>
        <v/>
      </c>
      <c r="DL462" s="78" t="str">
        <f aca="false">IF(ISBLANK($C462),"",IF($BK462&lt;&gt;Constants!$B$12,"",IF(COUNT($CS462:$CU462)=0,"",MATCH($CV462,$CS462:$CU462,0))))</f>
        <v/>
      </c>
      <c r="DM462" s="80" t="str">
        <f aca="false">IF(ISNUMBER($DL462),CHOOSE($DL462,$BR462,$CB462,$CM462),"")</f>
        <v/>
      </c>
      <c r="DN462" s="80" t="str">
        <f aca="false">IF(ISNUMBER($DL462),CHOOSE($DL462,$BT462,$CD462,$CO462),"")</f>
        <v/>
      </c>
      <c r="DO462" s="80" t="str">
        <f aca="false">IF(ISNUMBER($DL462),CHOOSE($DL462,$BV462,$CF462,$CQ462),"")</f>
        <v/>
      </c>
      <c r="DP462" s="81" t="str">
        <f aca="false">IF(ISBLANK(C462),"",IF(BK462&lt;&gt;Constants!$B$12, BK462 ,CW462))</f>
        <v/>
      </c>
      <c r="DQ462" s="82" t="str">
        <f aca="false">IF(ISBLANK($C462),"",IF($BK462&lt;&gt;Constants!$B$12,$BK462,$BL462))</f>
        <v/>
      </c>
      <c r="DR462" s="82" t="str">
        <f aca="false">IF(ISBLANK(C462),"",DH462)</f>
        <v/>
      </c>
      <c r="DS462" s="82" t="str">
        <f aca="false">IF(ISBLANK(C462),"",DG462)</f>
        <v/>
      </c>
      <c r="DT462" s="83" t="str">
        <f aca="false">IF(ISBLANK(C462),
  "",
IF(DS462=Constants!$B$9,COUNTA($C$11:$C510)+2,IF(DS462=Constants!$B$10,COUNTA($C$11:$C510)+1,IF(DS462=Constants!$B$11,COUNTA($C$11:$C510),DS462))))</f>
        <v/>
      </c>
      <c r="DU462" s="3"/>
      <c r="DV462" s="84" t="n">
        <f aca="false">IF(OR(ISNUMBER(DS462),DS462="DQ",DS462="P",DS462="NS"),
    1,
    0
)</f>
        <v>0</v>
      </c>
      <c r="DW462" s="84" t="n">
        <v>452</v>
      </c>
      <c r="DX462" s="84" t="str">
        <f aca="false">IF(ISBLANK($C462),"",IF(ISNUMBER(DT462),DT462+ROW($B462)/1000,""))</f>
        <v/>
      </c>
      <c r="DY462" s="84" t="str">
        <f aca="false">IF(ISNUMBER(DX462), RANK(DX462,DX$11:DX$510,1), "")</f>
        <v/>
      </c>
      <c r="DZ462" s="84" t="str">
        <f aca="false">IF(ISBLANK($C462),
    "",
    $B462
)</f>
        <v/>
      </c>
      <c r="EA462" s="84" t="str">
        <f aca="false">IF(ISBLANK($C462),
    "",
    $C462
)</f>
        <v/>
      </c>
      <c r="EB462" s="84" t="str">
        <f aca="false">IF(ISBLANK($C462),
    "",
    $D462
)</f>
        <v/>
      </c>
      <c r="EC462" s="84" t="str">
        <f aca="false">IF(ISBLANK($C462),"",$DQ462)</f>
        <v/>
      </c>
      <c r="ED462" s="86" t="str">
        <f aca="false">DP462</f>
        <v/>
      </c>
      <c r="EE462" s="84" t="str">
        <f aca="false">IF(ISBLANK($C462),
    "",
    DS462
)</f>
        <v/>
      </c>
      <c r="EF462" s="87" t="str">
        <f aca="false">IF(DW462&gt;DV$10,
    "",
    VLOOKUP(DW462,DY$11:EE960,7,FALSE())
)</f>
        <v/>
      </c>
      <c r="EG462" s="88" t="str">
        <f aca="false">IF(DW462&gt;DV$10,
    "",
    VLOOKUP(DW462,DY$11:EE960,2,FALSE())
)</f>
        <v/>
      </c>
      <c r="EH462" s="88" t="str">
        <f aca="false">IF(DW462&gt;DV$10,
    "",
    VLOOKUP(DW462,DY$11:EE960,3,FALSE())
)</f>
        <v/>
      </c>
      <c r="EI462" s="88" t="str">
        <f aca="false">IF(DW462&gt;DV$10,
    "",
    VLOOKUP(DW462,DY$11:EE960,4,FALSE())
)</f>
        <v/>
      </c>
      <c r="EJ462" s="89" t="str">
        <f aca="false">IF(DW462&gt;DV$10,
    "",
    VLOOKUP(DW462,DY$11:EE960,6,FALSE())
)</f>
        <v/>
      </c>
      <c r="EK462" s="59"/>
    </row>
    <row r="463" customFormat="false" ht="15.75" hidden="false" customHeight="false" outlineLevel="0" collapsed="false">
      <c r="A463" s="3"/>
      <c r="B463" s="155"/>
      <c r="C463" s="156"/>
      <c r="D463" s="96"/>
      <c r="E463" s="157"/>
      <c r="F463" s="148"/>
      <c r="G463" s="148"/>
      <c r="H463" s="149"/>
      <c r="I463" s="150"/>
      <c r="J463" s="151"/>
      <c r="K463" s="151"/>
      <c r="L463" s="151"/>
      <c r="M463" s="151"/>
      <c r="N463" s="152"/>
      <c r="O463" s="103"/>
      <c r="P463" s="148"/>
      <c r="Q463" s="149"/>
      <c r="R463" s="150"/>
      <c r="S463" s="151"/>
      <c r="T463" s="151"/>
      <c r="U463" s="151"/>
      <c r="V463" s="151"/>
      <c r="W463" s="152"/>
      <c r="X463" s="103"/>
      <c r="Y463" s="148"/>
      <c r="Z463" s="149"/>
      <c r="AA463" s="150"/>
      <c r="AB463" s="151"/>
      <c r="AC463" s="151"/>
      <c r="AD463" s="151"/>
      <c r="AE463" s="151"/>
      <c r="AF463" s="152"/>
      <c r="AG463" s="104"/>
      <c r="AH463" s="150"/>
      <c r="AI463" s="73"/>
      <c r="AJ463" s="73" t="str">
        <f aca="false">IF(ISBLANK($C463),
  "",
IF(E463=Constants!$B$7,
  TRUE(),
IF(E463=Constants!$B$8,
  FALSE(),
  TRUE()
)))</f>
        <v/>
      </c>
      <c r="AK463" s="74" t="str">
        <f aca="false">IF(ISBLANK($C463),"",IF(F463=Constants!$B$8,FALSE(),TRUE()))</f>
        <v/>
      </c>
      <c r="AL463" s="74" t="str">
        <f aca="false">IF(ISBLANK($C463),"",COUNTA($G463:$O463)&gt;0)</f>
        <v/>
      </c>
      <c r="AM463" s="74" t="str">
        <f aca="false">IF(OR(ISBLANK($C463),$AL463&lt;&gt;TRUE()),"",IF(ISBLANK(G463),Constants!$B$27,MAX(0,G463)))</f>
        <v/>
      </c>
      <c r="AN463" s="74" t="str">
        <f aca="false">IF(OR(ISBLANK($C463),$AL463&lt;&gt;TRUE()),"",IF(ISBLANK(H463),Constants!$B$28,MAX(0,H463)))</f>
        <v/>
      </c>
      <c r="AO463" s="74" t="str">
        <f aca="false">IF(OR(ISBLANK($C463),$AL463&lt;&gt;TRUE()),"",IF(J463=Constants!$B$7,TRUE(),IF(J463=Constants!$B$8,FALSE(),TRUE())))</f>
        <v/>
      </c>
      <c r="AP463" s="74" t="str">
        <f aca="false">IF(OR(ISBLANK($C463),$AL463&lt;&gt;TRUE()),"",IF(I463=Constants!$B$7,TRUE(),IF(I463=Constants!$B$8,FALSE(),TRUE())))</f>
        <v/>
      </c>
      <c r="AQ463" s="74" t="str">
        <f aca="false">IF(OR(ISBLANK($C463),$AL463&lt;&gt;TRUE()),"",IF(K463=Constants!$B$33,TRUE(),IF(K463=Constants!$B$34,FALSE(),IF(AND(ISNUMBER(O463),OR(ISBLANK(N463),N463=0)),TRUE(),IF(AND(ISBLANK(O463),ISNUMBER(N463),N463&lt;&gt;0),FALSE(),"")))))</f>
        <v/>
      </c>
      <c r="AR463" s="74" t="str">
        <f aca="false">IF(OR(ISBLANK($C463),$AL463&lt;&gt;TRUE()),"",IF(ISBLANK(L463),Constants!$B$35,MAX(0,MIN(Constants!$B$31,L463))))</f>
        <v/>
      </c>
      <c r="AS463" s="74" t="str">
        <f aca="false">IF(OR(ISBLANK($C463),$AL463&lt;&gt;TRUE()),"",IF(ISBLANK(M463),Constants!$B$35,MAX(0,MIN(Constants!$B$32,M463))))</f>
        <v/>
      </c>
      <c r="AT463" s="74" t="str">
        <f aca="false">IF(ISBLANK($C463),"",COUNTA($P463:$X463)&gt;0)</f>
        <v/>
      </c>
      <c r="AU463" s="74" t="str">
        <f aca="false">IF(OR(ISBLANK($C463),$AT463&lt;&gt;TRUE()),"",IF(ISBLANK(P463),Constants!$B$27,MAX(0,P463)))</f>
        <v/>
      </c>
      <c r="AV463" s="74" t="str">
        <f aca="false">IF(OR(ISBLANK($C463),$AT463&lt;&gt;TRUE()),"",IF(ISBLANK(Q463),Constants!$B$28,MAX(0,Q463)))</f>
        <v/>
      </c>
      <c r="AW463" s="74" t="str">
        <f aca="false">IF(OR(ISBLANK($C463),$AT463&lt;&gt;TRUE()),"",IF(S463=Constants!$B$7,TRUE(),IF(S463=Constants!$B$8,FALSE(),TRUE())))</f>
        <v/>
      </c>
      <c r="AX463" s="74" t="str">
        <f aca="false">IF(OR(ISBLANK($C463),$AT463&lt;&gt;TRUE()),"",IF(R463=Constants!$B$7,TRUE(),IF(R463=Constants!$B$8,FALSE(),TRUE())))</f>
        <v/>
      </c>
      <c r="AY463" s="74" t="str">
        <f aca="false">IF(OR(ISBLANK($C463),$AT463&lt;&gt;TRUE()),"",IF(T463=Constants!$B$33,TRUE(),IF(T463=Constants!$B$34,FALSE(),IF(AND(ISNUMBER(X463),OR(ISBLANK(W463),W463=0)),TRUE(),IF(AND(ISBLANK(X463),ISNUMBER(W463),W463&lt;&gt;0),FALSE(),"")))))</f>
        <v/>
      </c>
      <c r="AZ463" s="74" t="str">
        <f aca="false">IF(OR(ISBLANK($C463),$AT463&lt;&gt;TRUE()),"",IF(ISBLANK(U463),Constants!$B$35,MAX(0,MIN(Constants!$B$31,U463))))</f>
        <v/>
      </c>
      <c r="BA463" s="74" t="str">
        <f aca="false">IF(OR(ISBLANK($C463),$AT463&lt;&gt;TRUE()),"",IF(ISBLANK(V463),Constants!$B$35,MAX(0,MIN(Constants!$B$32,V463))))</f>
        <v/>
      </c>
      <c r="BB463" s="74" t="str">
        <f aca="false">IF(ISBLANK($C463),"",COUNTA($Y463:$AG463)&gt;0)</f>
        <v/>
      </c>
      <c r="BC463" s="74" t="str">
        <f aca="false">IF(OR(ISBLANK($C463),$BB463&lt;&gt;TRUE()),"",IF(ISBLANK(Y463),Constants!$B$27,MAX(0,Y463)))</f>
        <v/>
      </c>
      <c r="BD463" s="74" t="str">
        <f aca="false">IF(OR(ISBLANK($C463),$BB463&lt;&gt;TRUE()),"",IF(ISBLANK(Z463),Constants!$B$28,MAX(0,Z463)))</f>
        <v/>
      </c>
      <c r="BE463" s="74" t="str">
        <f aca="false">IF(OR(ISBLANK($C463),$BB463&lt;&gt;TRUE()),"",IF(AB463=Constants!$B$7,TRUE(),IF(AB463=Constants!$B$8,FALSE(),TRUE())))</f>
        <v/>
      </c>
      <c r="BF463" s="74" t="str">
        <f aca="false">IF(OR(ISBLANK($C463),$BB463&lt;&gt;TRUE()),"",IF(AA463=Constants!$B$7,TRUE(),IF(AA463=Constants!$B$8,FALSE(),TRUE())))</f>
        <v/>
      </c>
      <c r="BG463" s="74" t="str">
        <f aca="false">IF(OR(ISBLANK($C463),$BB463&lt;&gt;TRUE()),"",IF(AC463=Constants!$B$33,TRUE(),IF(AC463=Constants!$B$34,FALSE(),IF(AND(ISNUMBER(AG463),OR(ISBLANK(AF463),AF463=0)),TRUE(),IF(AND(ISBLANK(AG463),ISNUMBER(AF463),AF463&lt;&gt;0),FALSE(),"")))))</f>
        <v/>
      </c>
      <c r="BH463" s="74" t="str">
        <f aca="false">IF(OR(ISBLANK($C463),$BB463&lt;&gt;TRUE()),"",IF(ISBLANK(AD463),Constants!$B$35,MAX(0,MIN(Constants!$B$31,AD463))))</f>
        <v/>
      </c>
      <c r="BI463" s="74" t="str">
        <f aca="false">IF(OR(ISBLANK($C463),$BB463&lt;&gt;TRUE()),"",IF(ISBLANK(AE463),Constants!$B$35,MAX(0,MIN(Constants!$B$32,AE463))))</f>
        <v/>
      </c>
      <c r="BJ463" s="75" t="str">
        <f aca="false">IF(ISBLANK($C463),
  "",
IF(AH463=Constants!$B$7,
  TRUE(),
IF(AH463=Constants!$B$8,
  FALSE(),
  FALSE()
)))</f>
        <v/>
      </c>
      <c r="BK463" s="74" t="str">
        <f aca="false">IF(ISBLANK($C463),"",IF($BJ463,Constants!$B$9,IF(COUNTA($E463:$AH463)=0,Constants!$B$10,IF(NOT($AK463),Constants!$B$11,IF(AND(NOT(ISNUMBER($BM463)),COUNTA($O463,$X463,$AG463)&gt;0),Constants!$B$13,Constants!$B$12)))))</f>
        <v/>
      </c>
      <c r="BL463" s="74" t="str">
        <f aca="false">IF(ISBLANK($C463),"",IF($BK463&lt;&gt;Constants!$B$12,$BK463,Constants!$B$4))</f>
        <v/>
      </c>
      <c r="BM463" s="73" t="str">
        <f aca="false">IF(OR(ISBLANK($D$8), NOT(ISNUMBER($D$8))), Constants!$B$17,$D$8)</f>
        <v>ERROR: Set Target Time in cell D8</v>
      </c>
      <c r="BN463" s="73" t="str">
        <f aca="false">IF(OR($BK463&lt;&gt;Constants!$B$12,$AL463&lt;&gt;TRUE()),"",IF(NOT($AO463),TRUE(),IF($AQ463="","",$AQ463)))</f>
        <v/>
      </c>
      <c r="BO463" s="74" t="b">
        <f aca="false">IF(BN463="",FALSE(),IF(NOT($AO463),TRUE(),IF($AQ463,ISNUMBER(O463),ISNUMBER(N463))))</f>
        <v>0</v>
      </c>
      <c r="BP463" s="76" t="str">
        <f aca="false">IF(BO463,IF($AJ463,1,Constants!$B$22)*POWER(Constants!$B$23,MAX($AM463,0))*POWER(Constants!$B$24,MAX($AN463,0)),"")</f>
        <v/>
      </c>
      <c r="BQ463" s="74" t="str">
        <f aca="false">IF(OR($BK463&lt;&gt;Constants!$B$12,NOT($BO463)),"",IF(NOT($AO463),0,Constants!$B$19*IF($AQ463,1,MAX(0,MIN(1,(Constants!$B$20-N463)/Constants!$B$20)))))</f>
        <v/>
      </c>
      <c r="BR463" s="74" t="str">
        <f aca="false">IF(BQ463="","",BQ463*IF($AP463,1,Constants!$B$25)*BP463)</f>
        <v/>
      </c>
      <c r="BS463" s="74" t="str">
        <f aca="false">IF(OR($BK463&lt;&gt;Constants!$B$12,NOT($BO463)),"",IF(NOT($AO463),0,IF(NOT($AQ463),0,MAX(0,Constants!$B$21*(1-ABS(O463-$BM463)/$BM463)))))</f>
        <v/>
      </c>
      <c r="BT463" s="74" t="str">
        <f aca="false">IF(BS463="","",BS463*BP463)</f>
        <v/>
      </c>
      <c r="BU463" s="74" t="str">
        <f aca="false">IF(OR($BK463&lt;&gt;Constants!$B$12,NOT($BO463)),"",IF(OR(NOT($AO463),NOT($AP463)),0,MIN(Constants!$B$18,(Constants!$B$29*$AR463+Constants!$B$30*$AS463)*IF($AQ463,1,MAX(0,MIN(1,(Constants!$B$20-N463)/Constants!$B$20))))))</f>
        <v/>
      </c>
      <c r="BV463" s="74" t="str">
        <f aca="false">IF(BU463="","",BU463*BP463)</f>
        <v/>
      </c>
      <c r="BW463" s="75" t="str">
        <f aca="false">IF(OR($BK463&lt;&gt;Constants!$B$12,NOT($BO463)),"",BR463+BT463+BV463)</f>
        <v/>
      </c>
      <c r="BX463" s="73" t="str">
        <f aca="false">IF(OR($BK463&lt;&gt;Constants!$B$12,$AT463&lt;&gt;TRUE()),"",IF(NOT($AW463),TRUE(),IF($AY463="","",$AY463)))</f>
        <v/>
      </c>
      <c r="BY463" s="74" t="b">
        <f aca="false">IF(BX463="",FALSE(),IF(NOT($AW463),TRUE(),IF($AY463,ISNUMBER(X463),ISNUMBER(W463))))</f>
        <v>0</v>
      </c>
      <c r="BZ463" s="76" t="str">
        <f aca="false">IF(BY463,IF($AJ463,1,Constants!$B$22)*POWER(Constants!$B$23,MAX($AU463,0))*POWER(Constants!$B$24,MAX($AV463,0)),"")</f>
        <v/>
      </c>
      <c r="CA463" s="74" t="str">
        <f aca="false">IF(OR($BK463&lt;&gt;Constants!$B$12,NOT($BY463)),"",IF(NOT($AW463),0,Constants!$B$19*IF($AY463,1,MAX(0,MIN(1,(Constants!$B$20-W463)/Constants!$B$20)))))</f>
        <v/>
      </c>
      <c r="CB463" s="74" t="str">
        <f aca="false">IF(CA463="","",CA463*IF($AX463,1,Constants!$B$25)*BZ463)</f>
        <v/>
      </c>
      <c r="CC463" s="74" t="str">
        <f aca="false">IF(OR($BK463&lt;&gt;Constants!$B$12,NOT($BY463)),"",IF(NOT($AW463),0,IF(NOT($AY463),0,MAX(0,Constants!$B$21*(1-ABS(X463-$BM463)/$BM463)))))</f>
        <v/>
      </c>
      <c r="CD463" s="74" t="str">
        <f aca="false">IF(CC463="","",CC463*BZ463)</f>
        <v/>
      </c>
      <c r="CE463" s="74" t="str">
        <f aca="false">IF(OR($BK463&lt;&gt;Constants!$B$12,NOT($BY463)),"",IF(OR(NOT($AW463),NOT($AX463)),0,MIN(Constants!$B$18,(Constants!$B$29*$AZ463+Constants!$B$30*$BA463)*IF($AY463,1,MAX(0,MIN(1,(Constants!$B$20-W463)/Constants!$B$20))))))</f>
        <v/>
      </c>
      <c r="CF463" s="74" t="str">
        <f aca="false">IF(CE463="","",CE463*BZ463)</f>
        <v/>
      </c>
      <c r="CG463" s="75" t="str">
        <f aca="false">IF(OR($BK463&lt;&gt;Constants!$B$12,NOT($BY463)),"",CB463+CD463+CF463)</f>
        <v/>
      </c>
      <c r="CH463" s="73" t="b">
        <f aca="false">IF(OR(BN463="",BX463=""),TRUE(),BN463&lt;&gt;BX463)</f>
        <v>1</v>
      </c>
      <c r="CI463" s="74" t="str">
        <f aca="false">IF(OR($BK463&lt;&gt;Constants!$B$12,$BB463&lt;&gt;TRUE(),NOT($CH463)),"",IF(NOT($BE463),TRUE(),IF($BG463="","",$BG463)))</f>
        <v/>
      </c>
      <c r="CJ463" s="74" t="b">
        <f aca="false">IF(CI463="",FALSE(),IF(NOT($BE463),TRUE(),IF($BG463,ISNUMBER(AG463),ISNUMBER(AF463))))</f>
        <v>0</v>
      </c>
      <c r="CK463" s="76" t="str">
        <f aca="false">IF(CJ463,IF($AJ463,1,Constants!$B$22)*POWER(Constants!$B$23,MAX($BC463,0))*POWER(Constants!$B$24,MAX($BD463,0)),"")</f>
        <v/>
      </c>
      <c r="CL463" s="74" t="str">
        <f aca="false">IF(OR($BK463&lt;&gt;Constants!$B$12,NOT($CJ463)),"",IF(NOT($BE463),0,Constants!$B$19*IF($BG463,1,MAX(0,MIN(1,(Constants!$B$20-AF463)/Constants!$B$20)))))</f>
        <v/>
      </c>
      <c r="CM463" s="74" t="str">
        <f aca="false">IF(CL463="","",CL463*IF($BF463,1,Constants!$B$25)*CK463)</f>
        <v/>
      </c>
      <c r="CN463" s="74" t="str">
        <f aca="false">IF(OR($BK463&lt;&gt;Constants!$B$12,NOT($CJ463)),"",IF(NOT($BE463),0,IF(NOT($BG463),0,MAX(0,Constants!$B$21*(1-ABS(AG463-$BM463)/$BM463)))))</f>
        <v/>
      </c>
      <c r="CO463" s="74" t="str">
        <f aca="false">IF(CN463="","",CN463*CK463)</f>
        <v/>
      </c>
      <c r="CP463" s="74" t="str">
        <f aca="false">IF(OR($BK463&lt;&gt;Constants!$B$12,NOT($CJ463)),"",IF(OR(NOT($BE463),NOT($BF463)),0,MIN(Constants!$B$18,(Constants!$B$29*$BH463+Constants!$B$30*$BI463)*IF($BG463,1,MAX(0,MIN(1,(Constants!$B$20-AF463)/Constants!$B$20))))))</f>
        <v/>
      </c>
      <c r="CQ463" s="74" t="str">
        <f aca="false">IF(CP463="","",CP463*CK463)</f>
        <v/>
      </c>
      <c r="CR463" s="75" t="str">
        <f aca="false">IF(OR($BK463&lt;&gt;Constants!$B$12,NOT($CJ463)),"",CM463+CO463+CQ463)</f>
        <v/>
      </c>
      <c r="CS463" s="73" t="str">
        <f aca="false">IF(OR($BK463&lt;&gt;Constants!$B$12,ISBLANK($C463)),"",BW463)</f>
        <v/>
      </c>
      <c r="CT463" s="74" t="str">
        <f aca="false">IF(OR($BK463&lt;&gt;Constants!$B$12,ISBLANK($C463)),"",CG463)</f>
        <v/>
      </c>
      <c r="CU463" s="75" t="str">
        <f aca="false">IF(OR($BK463&lt;&gt;Constants!$B$12,ISBLANK($C463)),"",CR463)</f>
        <v/>
      </c>
      <c r="CV463" s="74" t="str">
        <f aca="false">IF(OR($BK463&lt;&gt;Constants!$B$12,ISBLANK($C463)),"",IF(COUNT(CS463:CU463)=0,0,MAX(CS463:CU463)))</f>
        <v/>
      </c>
      <c r="CW463" s="74" t="str">
        <f aca="false">IF($BK463&lt;&gt;Constants!$B$12,"",CV463)</f>
        <v/>
      </c>
      <c r="CX463" s="74" t="str">
        <f aca="false">IF(ISNUMBER(CW463), RANK(CW463,$CW$11:$CW$510), "")</f>
        <v/>
      </c>
      <c r="CY463" s="73" t="str">
        <f aca="false">IF(OR($BK463&lt;&gt;Constants!$B$12,ISBLANK($C463)),"",MAX(BT463,CD463,CO463))</f>
        <v/>
      </c>
      <c r="CZ463" s="74" t="str">
        <f aca="false">IF(ISNUMBER(CY463), RANK(CY463,CY$11:CY$510), "")</f>
        <v/>
      </c>
      <c r="DA463" s="74" t="str">
        <f aca="false">IF(OR($BK463&lt;&gt;Constants!$B$12,ISBLANK($C463)),"",MAX(AM463,AU463,IF($CH463,BC463,0)))</f>
        <v/>
      </c>
      <c r="DB463" s="74" t="str">
        <f aca="false">IF(ISNUMBER(DA463), RANK(DA463,DA$11:DA$510,1), "")</f>
        <v/>
      </c>
      <c r="DC463" s="74" t="str">
        <f aca="false">IF(OR($BK463&lt;&gt;Constants!$B$12,ISBLANK($C463)),"",MAX(BV463,CF463,CQ463))</f>
        <v/>
      </c>
      <c r="DD463" s="74" t="str">
        <f aca="false">IF(ISNUMBER(DC463),RANK(DC463,DC$11:DC$510),"")</f>
        <v/>
      </c>
      <c r="DE463" s="77" t="str">
        <f aca="false">IFERROR(IF(OR($BK463&lt;&gt;Constants!$B$12, ISBLANK($C463)),"",LARGE(CS463:CU463,2)), 0)</f>
        <v/>
      </c>
      <c r="DF463" s="75" t="str">
        <f aca="false">IF(ISNUMBER(DE463), RANK(DE463,DE$11:DE$510), "")</f>
        <v/>
      </c>
      <c r="DG463" s="74" t="str">
        <f aca="false">IF(ISBLANK($C463),"",IF(BK463=Constants!$B$12,RANK($CX463, $CX$11:$CX$510, 1)+
SUMPRODUCT(--($CX$11:$CX$510=$CX463),--($CZ463&gt;$CZ$11:$CZ$510))+
SUMPRODUCT(--($CX$11:$CX$510=$CX463),--($CZ463=$CZ$11:$CZ$510),--($DB463&gt;$DB$11:$DB$510))+
SUMPRODUCT(--($CX$11:$CX$510=$CX463),--($CZ463=$CZ$11:$CZ$510),--($DB463=$DB$11:$DB$510), --($DD463&gt;$DD$11:$DD$510))+
SUMPRODUCT(--($CX$11:$CX$510=$CX463),--($CZ463=$CZ$11:$CZ$510),--($DB463=$DB$11:$DB$510), --($DD463=$DD$11:$DD$510), --($DF463&gt;$DF$11:$DF$510))
,BK463)
)</f>
        <v/>
      </c>
      <c r="DH463" s="74" t="str">
        <f aca="false">IF(ISBLANK(C463),"",IF(BK463&lt;&gt;Constants!$B$12, BK463, CX463-DG463))</f>
        <v/>
      </c>
      <c r="DI463" s="75"/>
      <c r="DJ463" s="78"/>
      <c r="DK463" s="79" t="str">
        <f aca="false">IF(ISBLANK($C463),"",IF($BK463=Constants!$B$13,$BM463,""))</f>
        <v/>
      </c>
      <c r="DL463" s="78" t="str">
        <f aca="false">IF(ISBLANK($C463),"",IF($BK463&lt;&gt;Constants!$B$12,"",IF(COUNT($CS463:$CU463)=0,"",MATCH($CV463,$CS463:$CU463,0))))</f>
        <v/>
      </c>
      <c r="DM463" s="80" t="str">
        <f aca="false">IF(ISNUMBER($DL463),CHOOSE($DL463,$BR463,$CB463,$CM463),"")</f>
        <v/>
      </c>
      <c r="DN463" s="80" t="str">
        <f aca="false">IF(ISNUMBER($DL463),CHOOSE($DL463,$BT463,$CD463,$CO463),"")</f>
        <v/>
      </c>
      <c r="DO463" s="80" t="str">
        <f aca="false">IF(ISNUMBER($DL463),CHOOSE($DL463,$BV463,$CF463,$CQ463),"")</f>
        <v/>
      </c>
      <c r="DP463" s="81" t="str">
        <f aca="false">IF(ISBLANK(C463),"",IF(BK463&lt;&gt;Constants!$B$12, BK463 ,CW463))</f>
        <v/>
      </c>
      <c r="DQ463" s="82" t="str">
        <f aca="false">IF(ISBLANK($C463),"",IF($BK463&lt;&gt;Constants!$B$12,$BK463,$BL463))</f>
        <v/>
      </c>
      <c r="DR463" s="82" t="str">
        <f aca="false">IF(ISBLANK(C463),"",DH463)</f>
        <v/>
      </c>
      <c r="DS463" s="82" t="str">
        <f aca="false">IF(ISBLANK(C463),"",DG463)</f>
        <v/>
      </c>
      <c r="DT463" s="83" t="str">
        <f aca="false">IF(ISBLANK(C463),
  "",
IF(DS463=Constants!$B$9,COUNTA($C$11:$C510)+2,IF(DS463=Constants!$B$10,COUNTA($C$11:$C510)+1,IF(DS463=Constants!$B$11,COUNTA($C$11:$C510),DS463))))</f>
        <v/>
      </c>
      <c r="DU463" s="3"/>
      <c r="DV463" s="84" t="n">
        <f aca="false">IF(OR(ISNUMBER(DS463),DS463="DQ",DS463="P",DS463="NS"),
    1,
    0
)</f>
        <v>0</v>
      </c>
      <c r="DW463" s="84" t="n">
        <v>453</v>
      </c>
      <c r="DX463" s="84" t="str">
        <f aca="false">IF(ISBLANK($C463),"",IF(ISNUMBER(DT463),DT463+ROW($B463)/1000,""))</f>
        <v/>
      </c>
      <c r="DY463" s="84" t="str">
        <f aca="false">IF(ISNUMBER(DX463), RANK(DX463,DX$11:DX$510,1), "")</f>
        <v/>
      </c>
      <c r="DZ463" s="84" t="str">
        <f aca="false">IF(ISBLANK($C463),
    "",
    $B463
)</f>
        <v/>
      </c>
      <c r="EA463" s="84" t="str">
        <f aca="false">IF(ISBLANK($C463),
    "",
    $C463
)</f>
        <v/>
      </c>
      <c r="EB463" s="84" t="str">
        <f aca="false">IF(ISBLANK($C463),
    "",
    $D463
)</f>
        <v/>
      </c>
      <c r="EC463" s="84" t="str">
        <f aca="false">IF(ISBLANK($C463),"",$DQ463)</f>
        <v/>
      </c>
      <c r="ED463" s="86" t="str">
        <f aca="false">DP463</f>
        <v/>
      </c>
      <c r="EE463" s="84" t="str">
        <f aca="false">IF(ISBLANK($C463),
    "",
    DS463
)</f>
        <v/>
      </c>
      <c r="EF463" s="87" t="str">
        <f aca="false">IF(DW463&gt;DV$10,
    "",
    VLOOKUP(DW463,DY$11:EE961,7,FALSE())
)</f>
        <v/>
      </c>
      <c r="EG463" s="88" t="str">
        <f aca="false">IF(DW463&gt;DV$10,
    "",
    VLOOKUP(DW463,DY$11:EE961,2,FALSE())
)</f>
        <v/>
      </c>
      <c r="EH463" s="88" t="str">
        <f aca="false">IF(DW463&gt;DV$10,
    "",
    VLOOKUP(DW463,DY$11:EE961,3,FALSE())
)</f>
        <v/>
      </c>
      <c r="EI463" s="88" t="str">
        <f aca="false">IF(DW463&gt;DV$10,
    "",
    VLOOKUP(DW463,DY$11:EE961,4,FALSE())
)</f>
        <v/>
      </c>
      <c r="EJ463" s="89" t="str">
        <f aca="false">IF(DW463&gt;DV$10,
    "",
    VLOOKUP(DW463,DY$11:EE961,6,FALSE())
)</f>
        <v/>
      </c>
      <c r="EK463" s="59"/>
    </row>
    <row r="464" customFormat="false" ht="15.75" hidden="false" customHeight="false" outlineLevel="0" collapsed="false">
      <c r="A464" s="3"/>
      <c r="B464" s="153"/>
      <c r="C464" s="154"/>
      <c r="D464" s="135"/>
      <c r="E464" s="158"/>
      <c r="F464" s="137"/>
      <c r="G464" s="137"/>
      <c r="H464" s="138"/>
      <c r="I464" s="139"/>
      <c r="J464" s="140"/>
      <c r="K464" s="140"/>
      <c r="L464" s="140"/>
      <c r="M464" s="140"/>
      <c r="N464" s="141"/>
      <c r="O464" s="142"/>
      <c r="P464" s="137"/>
      <c r="Q464" s="138"/>
      <c r="R464" s="139"/>
      <c r="S464" s="140"/>
      <c r="T464" s="140"/>
      <c r="U464" s="140"/>
      <c r="V464" s="140"/>
      <c r="W464" s="141"/>
      <c r="X464" s="142"/>
      <c r="Y464" s="137"/>
      <c r="Z464" s="138"/>
      <c r="AA464" s="139"/>
      <c r="AB464" s="140"/>
      <c r="AC464" s="140"/>
      <c r="AD464" s="140"/>
      <c r="AE464" s="140"/>
      <c r="AF464" s="141"/>
      <c r="AG464" s="143"/>
      <c r="AH464" s="139"/>
      <c r="AI464" s="116"/>
      <c r="AJ464" s="116" t="str">
        <f aca="false">IF(ISBLANK($C464),
  "",
IF(E464=Constants!$B$7,
  TRUE(),
IF(E464=Constants!$B$8,
  FALSE(),
  TRUE()
)))</f>
        <v/>
      </c>
      <c r="AK464" s="117" t="str">
        <f aca="false">IF(ISBLANK($C464),"",IF(F464=Constants!$B$8,FALSE(),TRUE()))</f>
        <v/>
      </c>
      <c r="AL464" s="117" t="str">
        <f aca="false">IF(ISBLANK($C464),"",COUNTA($G464:$O464)&gt;0)</f>
        <v/>
      </c>
      <c r="AM464" s="117" t="str">
        <f aca="false">IF(OR(ISBLANK($C464),$AL464&lt;&gt;TRUE()),"",IF(ISBLANK(G464),Constants!$B$27,MAX(0,G464)))</f>
        <v/>
      </c>
      <c r="AN464" s="117" t="str">
        <f aca="false">IF(OR(ISBLANK($C464),$AL464&lt;&gt;TRUE()),"",IF(ISBLANK(H464),Constants!$B$28,MAX(0,H464)))</f>
        <v/>
      </c>
      <c r="AO464" s="117" t="str">
        <f aca="false">IF(OR(ISBLANK($C464),$AL464&lt;&gt;TRUE()),"",IF(J464=Constants!$B$7,TRUE(),IF(J464=Constants!$B$8,FALSE(),TRUE())))</f>
        <v/>
      </c>
      <c r="AP464" s="117" t="str">
        <f aca="false">IF(OR(ISBLANK($C464),$AL464&lt;&gt;TRUE()),"",IF(I464=Constants!$B$7,TRUE(),IF(I464=Constants!$B$8,FALSE(),TRUE())))</f>
        <v/>
      </c>
      <c r="AQ464" s="117" t="str">
        <f aca="false">IF(OR(ISBLANK($C464),$AL464&lt;&gt;TRUE()),"",IF(K464=Constants!$B$33,TRUE(),IF(K464=Constants!$B$34,FALSE(),IF(AND(ISNUMBER(O464),OR(ISBLANK(N464),N464=0)),TRUE(),IF(AND(ISBLANK(O464),ISNUMBER(N464),N464&lt;&gt;0),FALSE(),"")))))</f>
        <v/>
      </c>
      <c r="AR464" s="117" t="str">
        <f aca="false">IF(OR(ISBLANK($C464),$AL464&lt;&gt;TRUE()),"",IF(ISBLANK(L464),Constants!$B$35,MAX(0,MIN(Constants!$B$31,L464))))</f>
        <v/>
      </c>
      <c r="AS464" s="117" t="str">
        <f aca="false">IF(OR(ISBLANK($C464),$AL464&lt;&gt;TRUE()),"",IF(ISBLANK(M464),Constants!$B$35,MAX(0,MIN(Constants!$B$32,M464))))</f>
        <v/>
      </c>
      <c r="AT464" s="117" t="str">
        <f aca="false">IF(ISBLANK($C464),"",COUNTA($P464:$X464)&gt;0)</f>
        <v/>
      </c>
      <c r="AU464" s="117" t="str">
        <f aca="false">IF(OR(ISBLANK($C464),$AT464&lt;&gt;TRUE()),"",IF(ISBLANK(P464),Constants!$B$27,MAX(0,P464)))</f>
        <v/>
      </c>
      <c r="AV464" s="117" t="str">
        <f aca="false">IF(OR(ISBLANK($C464),$AT464&lt;&gt;TRUE()),"",IF(ISBLANK(Q464),Constants!$B$28,MAX(0,Q464)))</f>
        <v/>
      </c>
      <c r="AW464" s="117" t="str">
        <f aca="false">IF(OR(ISBLANK($C464),$AT464&lt;&gt;TRUE()),"",IF(S464=Constants!$B$7,TRUE(),IF(S464=Constants!$B$8,FALSE(),TRUE())))</f>
        <v/>
      </c>
      <c r="AX464" s="117" t="str">
        <f aca="false">IF(OR(ISBLANK($C464),$AT464&lt;&gt;TRUE()),"",IF(R464=Constants!$B$7,TRUE(),IF(R464=Constants!$B$8,FALSE(),TRUE())))</f>
        <v/>
      </c>
      <c r="AY464" s="117" t="str">
        <f aca="false">IF(OR(ISBLANK($C464),$AT464&lt;&gt;TRUE()),"",IF(T464=Constants!$B$33,TRUE(),IF(T464=Constants!$B$34,FALSE(),IF(AND(ISNUMBER(X464),OR(ISBLANK(W464),W464=0)),TRUE(),IF(AND(ISBLANK(X464),ISNUMBER(W464),W464&lt;&gt;0),FALSE(),"")))))</f>
        <v/>
      </c>
      <c r="AZ464" s="117" t="str">
        <f aca="false">IF(OR(ISBLANK($C464),$AT464&lt;&gt;TRUE()),"",IF(ISBLANK(U464),Constants!$B$35,MAX(0,MIN(Constants!$B$31,U464))))</f>
        <v/>
      </c>
      <c r="BA464" s="117" t="str">
        <f aca="false">IF(OR(ISBLANK($C464),$AT464&lt;&gt;TRUE()),"",IF(ISBLANK(V464),Constants!$B$35,MAX(0,MIN(Constants!$B$32,V464))))</f>
        <v/>
      </c>
      <c r="BB464" s="117" t="str">
        <f aca="false">IF(ISBLANK($C464),"",COUNTA($Y464:$AG464)&gt;0)</f>
        <v/>
      </c>
      <c r="BC464" s="117" t="str">
        <f aca="false">IF(OR(ISBLANK($C464),$BB464&lt;&gt;TRUE()),"",IF(ISBLANK(Y464),Constants!$B$27,MAX(0,Y464)))</f>
        <v/>
      </c>
      <c r="BD464" s="117" t="str">
        <f aca="false">IF(OR(ISBLANK($C464),$BB464&lt;&gt;TRUE()),"",IF(ISBLANK(Z464),Constants!$B$28,MAX(0,Z464)))</f>
        <v/>
      </c>
      <c r="BE464" s="117" t="str">
        <f aca="false">IF(OR(ISBLANK($C464),$BB464&lt;&gt;TRUE()),"",IF(AB464=Constants!$B$7,TRUE(),IF(AB464=Constants!$B$8,FALSE(),TRUE())))</f>
        <v/>
      </c>
      <c r="BF464" s="117" t="str">
        <f aca="false">IF(OR(ISBLANK($C464),$BB464&lt;&gt;TRUE()),"",IF(AA464=Constants!$B$7,TRUE(),IF(AA464=Constants!$B$8,FALSE(),TRUE())))</f>
        <v/>
      </c>
      <c r="BG464" s="117" t="str">
        <f aca="false">IF(OR(ISBLANK($C464),$BB464&lt;&gt;TRUE()),"",IF(AC464=Constants!$B$33,TRUE(),IF(AC464=Constants!$B$34,FALSE(),IF(AND(ISNUMBER(AG464),OR(ISBLANK(AF464),AF464=0)),TRUE(),IF(AND(ISBLANK(AG464),ISNUMBER(AF464),AF464&lt;&gt;0),FALSE(),"")))))</f>
        <v/>
      </c>
      <c r="BH464" s="117" t="str">
        <f aca="false">IF(OR(ISBLANK($C464),$BB464&lt;&gt;TRUE()),"",IF(ISBLANK(AD464),Constants!$B$35,MAX(0,MIN(Constants!$B$31,AD464))))</f>
        <v/>
      </c>
      <c r="BI464" s="117" t="str">
        <f aca="false">IF(OR(ISBLANK($C464),$BB464&lt;&gt;TRUE()),"",IF(ISBLANK(AE464),Constants!$B$35,MAX(0,MIN(Constants!$B$32,AE464))))</f>
        <v/>
      </c>
      <c r="BJ464" s="118" t="str">
        <f aca="false">IF(ISBLANK($C464),
  "",
IF(AH464=Constants!$B$7,
  TRUE(),
IF(AH464=Constants!$B$8,
  FALSE(),
  FALSE()
)))</f>
        <v/>
      </c>
      <c r="BK464" s="117" t="str">
        <f aca="false">IF(ISBLANK($C464),"",IF($BJ464,Constants!$B$9,IF(COUNTA($E464:$AH464)=0,Constants!$B$10,IF(NOT($AK464),Constants!$B$11,IF(AND(NOT(ISNUMBER($BM464)),COUNTA($O464,$X464,$AG464)&gt;0),Constants!$B$13,Constants!$B$12)))))</f>
        <v/>
      </c>
      <c r="BL464" s="117" t="str">
        <f aca="false">IF(ISBLANK($C464),"",IF($BK464&lt;&gt;Constants!$B$12,$BK464,Constants!$B$4))</f>
        <v/>
      </c>
      <c r="BM464" s="116" t="str">
        <f aca="false">IF(OR(ISBLANK($D$8), NOT(ISNUMBER($D$8))), Constants!$B$17,$D$8)</f>
        <v>ERROR: Set Target Time in cell D8</v>
      </c>
      <c r="BN464" s="119" t="str">
        <f aca="false">IF(OR($BK464&lt;&gt;Constants!$B$12,$AL464&lt;&gt;TRUE()),"",IF(NOT($AO464),TRUE(),IF($AQ464="","",$AQ464)))</f>
        <v/>
      </c>
      <c r="BO464" s="120" t="n">
        <f aca="false">IF(BN464="",FALSE(),IF(NOT($AO464),TRUE(),IF($AQ464,ISNUMBER(O464),ISNUMBER(N464))))</f>
        <v>0</v>
      </c>
      <c r="BP464" s="121" t="str">
        <f aca="false">IF(BO464,IF($AJ464,1,Constants!$B$22)*POWER(Constants!$B$23,MAX($AM464,0))*POWER(Constants!$B$24,MAX($AN464,0)),"")</f>
        <v/>
      </c>
      <c r="BQ464" s="117" t="str">
        <f aca="false">IF(OR($BK464&lt;&gt;Constants!$B$12,NOT($BO464)),"",IF(NOT($AO464),0,Constants!$B$19*IF($AQ464,1,MAX(0,MIN(1,(Constants!$B$20-N464)/Constants!$B$20)))))</f>
        <v/>
      </c>
      <c r="BR464" s="117" t="str">
        <f aca="false">IF(BQ464="","",BQ464*IF($AP464,1,Constants!$B$25)*BP464)</f>
        <v/>
      </c>
      <c r="BS464" s="117" t="str">
        <f aca="false">IF(OR($BK464&lt;&gt;Constants!$B$12,NOT($BO464)),"",IF(NOT($AO464),0,IF(NOT($AQ464),0,MAX(0,Constants!$B$21*(1-ABS(O464-$BM464)/$BM464)))))</f>
        <v/>
      </c>
      <c r="BT464" s="117" t="str">
        <f aca="false">IF(BS464="","",BS464*BP464)</f>
        <v/>
      </c>
      <c r="BU464" s="117" t="str">
        <f aca="false">IF(OR($BK464&lt;&gt;Constants!$B$12,NOT($BO464)),"",IF(OR(NOT($AO464),NOT($AP464)),0,MIN(Constants!$B$18,(Constants!$B$29*$AR464+Constants!$B$30*$AS464)*IF($AQ464,1,MAX(0,MIN(1,(Constants!$B$20-N464)/Constants!$B$20))))))</f>
        <v/>
      </c>
      <c r="BV464" s="117" t="str">
        <f aca="false">IF(BU464="","",BU464*BP464)</f>
        <v/>
      </c>
      <c r="BW464" s="122" t="str">
        <f aca="false">IF(OR($BK464&lt;&gt;Constants!$B$12,NOT($BO464)),"",BR464+BT464+BV464)</f>
        <v/>
      </c>
      <c r="BX464" s="119" t="str">
        <f aca="false">IF(OR($BK464&lt;&gt;Constants!$B$12,$AT464&lt;&gt;TRUE()),"",IF(NOT($AW464),TRUE(),IF($AY464="","",$AY464)))</f>
        <v/>
      </c>
      <c r="BY464" s="120" t="n">
        <f aca="false">IF(BX464="",FALSE(),IF(NOT($AW464),TRUE(),IF($AY464,ISNUMBER(X464),ISNUMBER(W464))))</f>
        <v>0</v>
      </c>
      <c r="BZ464" s="121" t="str">
        <f aca="false">IF(BY464,IF($AJ464,1,Constants!$B$22)*POWER(Constants!$B$23,MAX($AU464,0))*POWER(Constants!$B$24,MAX($AV464,0)),"")</f>
        <v/>
      </c>
      <c r="CA464" s="117" t="str">
        <f aca="false">IF(OR($BK464&lt;&gt;Constants!$B$12,NOT($BY464)),"",IF(NOT($AW464),0,Constants!$B$19*IF($AY464,1,MAX(0,MIN(1,(Constants!$B$20-W464)/Constants!$B$20)))))</f>
        <v/>
      </c>
      <c r="CB464" s="117" t="str">
        <f aca="false">IF(CA464="","",CA464*IF($AX464,1,Constants!$B$25)*BZ464)</f>
        <v/>
      </c>
      <c r="CC464" s="117" t="str">
        <f aca="false">IF(OR($BK464&lt;&gt;Constants!$B$12,NOT($BY464)),"",IF(NOT($AW464),0,IF(NOT($AY464),0,MAX(0,Constants!$B$21*(1-ABS(X464-$BM464)/$BM464)))))</f>
        <v/>
      </c>
      <c r="CD464" s="117" t="str">
        <f aca="false">IF(CC464="","",CC464*BZ464)</f>
        <v/>
      </c>
      <c r="CE464" s="117" t="str">
        <f aca="false">IF(OR($BK464&lt;&gt;Constants!$B$12,NOT($BY464)),"",IF(OR(NOT($AW464),NOT($AX464)),0,MIN(Constants!$B$18,(Constants!$B$29*$AZ464+Constants!$B$30*$BA464)*IF($AY464,1,MAX(0,MIN(1,(Constants!$B$20-W464)/Constants!$B$20))))))</f>
        <v/>
      </c>
      <c r="CF464" s="117" t="str">
        <f aca="false">IF(CE464="","",CE464*BZ464)</f>
        <v/>
      </c>
      <c r="CG464" s="122" t="str">
        <f aca="false">IF(OR($BK464&lt;&gt;Constants!$B$12,NOT($BY464)),"",CB464+CD464+CF464)</f>
        <v/>
      </c>
      <c r="CH464" s="119" t="n">
        <f aca="false">IF(OR(BN464="",BX464=""),TRUE(),BN464&lt;&gt;BX464)</f>
        <v>1</v>
      </c>
      <c r="CI464" s="117" t="str">
        <f aca="false">IF(OR($BK464&lt;&gt;Constants!$B$12,$BB464&lt;&gt;TRUE(),NOT($CH464)),"",IF(NOT($BE464),TRUE(),IF($BG464="","",$BG464)))</f>
        <v/>
      </c>
      <c r="CJ464" s="120" t="n">
        <f aca="false">IF(CI464="",FALSE(),IF(NOT($BE464),TRUE(),IF($BG464,ISNUMBER(AG464),ISNUMBER(AF464))))</f>
        <v>0</v>
      </c>
      <c r="CK464" s="121" t="str">
        <f aca="false">IF(CJ464,IF($AJ464,1,Constants!$B$22)*POWER(Constants!$B$23,MAX($BC464,0))*POWER(Constants!$B$24,MAX($BD464,0)),"")</f>
        <v/>
      </c>
      <c r="CL464" s="117" t="str">
        <f aca="false">IF(OR($BK464&lt;&gt;Constants!$B$12,NOT($CJ464)),"",IF(NOT($BE464),0,Constants!$B$19*IF($BG464,1,MAX(0,MIN(1,(Constants!$B$20-AF464)/Constants!$B$20)))))</f>
        <v/>
      </c>
      <c r="CM464" s="117" t="str">
        <f aca="false">IF(CL464="","",CL464*IF($BF464,1,Constants!$B$25)*CK464)</f>
        <v/>
      </c>
      <c r="CN464" s="117" t="str">
        <f aca="false">IF(OR($BK464&lt;&gt;Constants!$B$12,NOT($CJ464)),"",IF(NOT($BE464),0,IF(NOT($BG464),0,MAX(0,Constants!$B$21*(1-ABS(AG464-$BM464)/$BM464)))))</f>
        <v/>
      </c>
      <c r="CO464" s="117" t="str">
        <f aca="false">IF(CN464="","",CN464*CK464)</f>
        <v/>
      </c>
      <c r="CP464" s="117" t="str">
        <f aca="false">IF(OR($BK464&lt;&gt;Constants!$B$12,NOT($CJ464)),"",IF(OR(NOT($BE464),NOT($BF464)),0,MIN(Constants!$B$18,(Constants!$B$29*$BH464+Constants!$B$30*$BI464)*IF($BG464,1,MAX(0,MIN(1,(Constants!$B$20-AF464)/Constants!$B$20))))))</f>
        <v/>
      </c>
      <c r="CQ464" s="117" t="str">
        <f aca="false">IF(CP464="","",CP464*CK464)</f>
        <v/>
      </c>
      <c r="CR464" s="122" t="str">
        <f aca="false">IF(OR($BK464&lt;&gt;Constants!$B$12,NOT($CJ464)),"",CM464+CO464+CQ464)</f>
        <v/>
      </c>
      <c r="CS464" s="116" t="str">
        <f aca="false">IF(OR($BK464&lt;&gt;Constants!$B$12,ISBLANK($C464)),"",BW464)</f>
        <v/>
      </c>
      <c r="CT464" s="117" t="str">
        <f aca="false">IF(OR($BK464&lt;&gt;Constants!$B$12,ISBLANK($C464)),"",CG464)</f>
        <v/>
      </c>
      <c r="CU464" s="118" t="str">
        <f aca="false">IF(OR($BK464&lt;&gt;Constants!$B$12,ISBLANK($C464)),"",CR464)</f>
        <v/>
      </c>
      <c r="CV464" s="117" t="str">
        <f aca="false">IF(OR($BK464&lt;&gt;Constants!$B$12,ISBLANK($C464)),"",IF(COUNT(CS464:CU464)=0,0,MAX(CS464:CU464)))</f>
        <v/>
      </c>
      <c r="CW464" s="117" t="str">
        <f aca="false">IF($BK464&lt;&gt;Constants!$B$12,"",CV464)</f>
        <v/>
      </c>
      <c r="CX464" s="117" t="str">
        <f aca="false">IF(ISNUMBER(CW464), RANK(CW464,$CW$11:$CW$510), "")</f>
        <v/>
      </c>
      <c r="CY464" s="116" t="str">
        <f aca="false">IF(OR($BK464&lt;&gt;Constants!$B$12,ISBLANK($C464)),"",MAX(BT464,CD464,CO464))</f>
        <v/>
      </c>
      <c r="CZ464" s="117" t="str">
        <f aca="false">IF(ISNUMBER(CY464), RANK(CY464,CY$11:CY$510), "")</f>
        <v/>
      </c>
      <c r="DA464" s="117" t="str">
        <f aca="false">IF(OR($BK464&lt;&gt;Constants!$B$12,ISBLANK($C464)),"",MAX(AM464,AU464,IF($CH464,BC464,0)))</f>
        <v/>
      </c>
      <c r="DB464" s="117" t="str">
        <f aca="false">IF(ISNUMBER(DA464), RANK(DA464,DA$11:DA$510,1), "")</f>
        <v/>
      </c>
      <c r="DC464" s="117" t="str">
        <f aca="false">IF(OR($BK464&lt;&gt;Constants!$B$12,ISBLANK($C464)),"",MAX(BV464,CF464,CQ464))</f>
        <v/>
      </c>
      <c r="DD464" s="117" t="str">
        <f aca="false">IF(ISNUMBER(DC464),RANK(DC464,DC$11:DC$510),"")</f>
        <v/>
      </c>
      <c r="DE464" s="123" t="str">
        <f aca="false">IFERROR(IF(OR($BK464&lt;&gt;Constants!$B$12, ISBLANK($C464)),"",LARGE(CS464:CU464,2)), 0)</f>
        <v/>
      </c>
      <c r="DF464" s="118" t="str">
        <f aca="false">IF(ISNUMBER(DE464), RANK(DE464,DE$11:DE$510), "")</f>
        <v/>
      </c>
      <c r="DG464" s="117" t="str">
        <f aca="false">IF(ISBLANK($C464),"",IF(BK464=Constants!$B$12,RANK($CX464, $CX$11:$CX$510, 1)+
SUMPRODUCT(--($CX$11:$CX$510=$CX464),--($CZ464&gt;$CZ$11:$CZ$510))+
SUMPRODUCT(--($CX$11:$CX$510=$CX464),--($CZ464=$CZ$11:$CZ$510),--($DB464&gt;$DB$11:$DB$510))+
SUMPRODUCT(--($CX$11:$CX$510=$CX464),--($CZ464=$CZ$11:$CZ$510),--($DB464=$DB$11:$DB$510), --($DD464&gt;$DD$11:$DD$510))+
SUMPRODUCT(--($CX$11:$CX$510=$CX464),--($CZ464=$CZ$11:$CZ$510),--($DB464=$DB$11:$DB$510), --($DD464=$DD$11:$DD$510), --($DF464&gt;$DF$11:$DF$510))
,BK464)
)</f>
        <v/>
      </c>
      <c r="DH464" s="117" t="str">
        <f aca="false">IF(ISBLANK(C464),"",IF(BK464&lt;&gt;Constants!$B$12, BK464, CX464-DG464))</f>
        <v/>
      </c>
      <c r="DI464" s="118"/>
      <c r="DJ464" s="124"/>
      <c r="DK464" s="125" t="str">
        <f aca="false">IF(ISBLANK($C464),"",IF($BK464=Constants!$B$13,$BM464,""))</f>
        <v/>
      </c>
      <c r="DL464" s="124" t="str">
        <f aca="false">IF(ISBLANK($C464),"",IF($BK464&lt;&gt;Constants!$B$12,"",IF(COUNT($CS464:$CU464)=0,"",MATCH($CV464,$CS464:$CU464,0))))</f>
        <v/>
      </c>
      <c r="DM464" s="126" t="str">
        <f aca="false">IF(ISNUMBER($DL464),CHOOSE($DL464,$BR464,$CB464,$CM464),"")</f>
        <v/>
      </c>
      <c r="DN464" s="126" t="str">
        <f aca="false">IF(ISNUMBER($DL464),CHOOSE($DL464,$BT464,$CD464,$CO464),"")</f>
        <v/>
      </c>
      <c r="DO464" s="126" t="str">
        <f aca="false">IF(ISNUMBER($DL464),CHOOSE($DL464,$BV464,$CF464,$CQ464),"")</f>
        <v/>
      </c>
      <c r="DP464" s="127" t="str">
        <f aca="false">IF(ISBLANK(C464),"",IF(BK464&lt;&gt;Constants!$B$12, BK464 ,CW464))</f>
        <v/>
      </c>
      <c r="DQ464" s="128" t="str">
        <f aca="false">IF(ISBLANK($C464),"",IF($BK464&lt;&gt;Constants!$B$12,$BK464,$BL464))</f>
        <v/>
      </c>
      <c r="DR464" s="128" t="str">
        <f aca="false">IF(ISBLANK(C464),"",DH464)</f>
        <v/>
      </c>
      <c r="DS464" s="128" t="str">
        <f aca="false">IF(ISBLANK(C464),"",DG464)</f>
        <v/>
      </c>
      <c r="DT464" s="129" t="str">
        <f aca="false">IF(ISBLANK(C464),
  "",
IF(DS464=Constants!$B$9,COUNTA($C$11:$C510)+2,IF(DS464=Constants!$B$10,COUNTA($C$11:$C510)+1,IF(DS464=Constants!$B$11,COUNTA($C$11:$C510),DS464))))</f>
        <v/>
      </c>
      <c r="DU464" s="3"/>
      <c r="DV464" s="130" t="n">
        <f aca="false">IF(OR(ISNUMBER(DS464),DS464="DQ",DS464="P",DS464="NS"),
    1,
    0
)</f>
        <v>0</v>
      </c>
      <c r="DW464" s="130" t="n">
        <v>454</v>
      </c>
      <c r="DX464" s="130" t="str">
        <f aca="false">IF(ISBLANK($C464),"",IF(ISNUMBER(DT464),DT464+ROW($B464)/1000,""))</f>
        <v/>
      </c>
      <c r="DY464" s="130" t="str">
        <f aca="false">IF(ISNUMBER(DX464), RANK(DX464,DX$11:DX$510,1), "")</f>
        <v/>
      </c>
      <c r="DZ464" s="130" t="str">
        <f aca="false">IF(ISBLANK($C464),
    "",
    $B464
)</f>
        <v/>
      </c>
      <c r="EA464" s="130" t="str">
        <f aca="false">IF(ISBLANK($C464),
    "",
    $C464
)</f>
        <v/>
      </c>
      <c r="EB464" s="130" t="str">
        <f aca="false">IF(ISBLANK($C464),
    "",
    $D464
)</f>
        <v/>
      </c>
      <c r="EC464" s="130" t="str">
        <f aca="false">IF(ISBLANK($C464),"",$DQ464)</f>
        <v/>
      </c>
      <c r="ED464" s="131" t="str">
        <f aca="false">DP464</f>
        <v/>
      </c>
      <c r="EE464" s="130" t="str">
        <f aca="false">IF(ISBLANK($C464),
    "",
    DS464
)</f>
        <v/>
      </c>
      <c r="EF464" s="132" t="str">
        <f aca="false">IF(DW464&gt;DV$10,
    "",
    VLOOKUP(DW464,DY$11:EE962,7,FALSE())
)</f>
        <v/>
      </c>
      <c r="EG464" s="133" t="str">
        <f aca="false">IF(DW464&gt;DV$10,
    "",
    VLOOKUP(DW464,DY$11:EE962,2,FALSE())
)</f>
        <v/>
      </c>
      <c r="EH464" s="133" t="str">
        <f aca="false">IF(DW464&gt;DV$10,
    "",
    VLOOKUP(DW464,DY$11:EE962,3,FALSE())
)</f>
        <v/>
      </c>
      <c r="EI464" s="133" t="str">
        <f aca="false">IF(DW464&gt;DV$10,
    "",
    VLOOKUP(DW464,DY$11:EE962,4,FALSE())
)</f>
        <v/>
      </c>
      <c r="EJ464" s="134" t="str">
        <f aca="false">IF(DW464&gt;DV$10,
    "",
    VLOOKUP(DW464,DY$11:EE962,6,FALSE())
)</f>
        <v/>
      </c>
      <c r="EK464" s="59"/>
    </row>
    <row r="465" customFormat="false" ht="15.75" hidden="false" customHeight="false" outlineLevel="0" collapsed="false">
      <c r="A465" s="3"/>
      <c r="B465" s="153"/>
      <c r="C465" s="154"/>
      <c r="D465" s="135"/>
      <c r="E465" s="158"/>
      <c r="F465" s="137"/>
      <c r="G465" s="137"/>
      <c r="H465" s="138"/>
      <c r="I465" s="139"/>
      <c r="J465" s="140"/>
      <c r="K465" s="140"/>
      <c r="L465" s="140"/>
      <c r="M465" s="140"/>
      <c r="N465" s="141"/>
      <c r="O465" s="142"/>
      <c r="P465" s="137"/>
      <c r="Q465" s="138"/>
      <c r="R465" s="139"/>
      <c r="S465" s="140"/>
      <c r="T465" s="140"/>
      <c r="U465" s="140"/>
      <c r="V465" s="140"/>
      <c r="W465" s="141"/>
      <c r="X465" s="142"/>
      <c r="Y465" s="137"/>
      <c r="Z465" s="138"/>
      <c r="AA465" s="139"/>
      <c r="AB465" s="140"/>
      <c r="AC465" s="140"/>
      <c r="AD465" s="140"/>
      <c r="AE465" s="140"/>
      <c r="AF465" s="141"/>
      <c r="AG465" s="143"/>
      <c r="AH465" s="139"/>
      <c r="AI465" s="116"/>
      <c r="AJ465" s="116" t="str">
        <f aca="false">IF(ISBLANK($C465),
  "",
IF(E465=Constants!$B$7,
  TRUE(),
IF(E465=Constants!$B$8,
  FALSE(),
  TRUE()
)))</f>
        <v/>
      </c>
      <c r="AK465" s="117" t="str">
        <f aca="false">IF(ISBLANK($C465),"",IF(F465=Constants!$B$8,FALSE(),TRUE()))</f>
        <v/>
      </c>
      <c r="AL465" s="117" t="str">
        <f aca="false">IF(ISBLANK($C465),"",COUNTA($G465:$O465)&gt;0)</f>
        <v/>
      </c>
      <c r="AM465" s="117" t="str">
        <f aca="false">IF(OR(ISBLANK($C465),$AL465&lt;&gt;TRUE()),"",IF(ISBLANK(G465),Constants!$B$27,MAX(0,G465)))</f>
        <v/>
      </c>
      <c r="AN465" s="117" t="str">
        <f aca="false">IF(OR(ISBLANK($C465),$AL465&lt;&gt;TRUE()),"",IF(ISBLANK(H465),Constants!$B$28,MAX(0,H465)))</f>
        <v/>
      </c>
      <c r="AO465" s="117" t="str">
        <f aca="false">IF(OR(ISBLANK($C465),$AL465&lt;&gt;TRUE()),"",IF(J465=Constants!$B$7,TRUE(),IF(J465=Constants!$B$8,FALSE(),TRUE())))</f>
        <v/>
      </c>
      <c r="AP465" s="117" t="str">
        <f aca="false">IF(OR(ISBLANK($C465),$AL465&lt;&gt;TRUE()),"",IF(I465=Constants!$B$7,TRUE(),IF(I465=Constants!$B$8,FALSE(),TRUE())))</f>
        <v/>
      </c>
      <c r="AQ465" s="117" t="str">
        <f aca="false">IF(OR(ISBLANK($C465),$AL465&lt;&gt;TRUE()),"",IF(K465=Constants!$B$33,TRUE(),IF(K465=Constants!$B$34,FALSE(),IF(AND(ISNUMBER(O465),OR(ISBLANK(N465),N465=0)),TRUE(),IF(AND(ISBLANK(O465),ISNUMBER(N465),N465&lt;&gt;0),FALSE(),"")))))</f>
        <v/>
      </c>
      <c r="AR465" s="117" t="str">
        <f aca="false">IF(OR(ISBLANK($C465),$AL465&lt;&gt;TRUE()),"",IF(ISBLANK(L465),Constants!$B$35,MAX(0,MIN(Constants!$B$31,L465))))</f>
        <v/>
      </c>
      <c r="AS465" s="117" t="str">
        <f aca="false">IF(OR(ISBLANK($C465),$AL465&lt;&gt;TRUE()),"",IF(ISBLANK(M465),Constants!$B$35,MAX(0,MIN(Constants!$B$32,M465))))</f>
        <v/>
      </c>
      <c r="AT465" s="117" t="str">
        <f aca="false">IF(ISBLANK($C465),"",COUNTA($P465:$X465)&gt;0)</f>
        <v/>
      </c>
      <c r="AU465" s="117" t="str">
        <f aca="false">IF(OR(ISBLANK($C465),$AT465&lt;&gt;TRUE()),"",IF(ISBLANK(P465),Constants!$B$27,MAX(0,P465)))</f>
        <v/>
      </c>
      <c r="AV465" s="117" t="str">
        <f aca="false">IF(OR(ISBLANK($C465),$AT465&lt;&gt;TRUE()),"",IF(ISBLANK(Q465),Constants!$B$28,MAX(0,Q465)))</f>
        <v/>
      </c>
      <c r="AW465" s="117" t="str">
        <f aca="false">IF(OR(ISBLANK($C465),$AT465&lt;&gt;TRUE()),"",IF(S465=Constants!$B$7,TRUE(),IF(S465=Constants!$B$8,FALSE(),TRUE())))</f>
        <v/>
      </c>
      <c r="AX465" s="117" t="str">
        <f aca="false">IF(OR(ISBLANK($C465),$AT465&lt;&gt;TRUE()),"",IF(R465=Constants!$B$7,TRUE(),IF(R465=Constants!$B$8,FALSE(),TRUE())))</f>
        <v/>
      </c>
      <c r="AY465" s="117" t="str">
        <f aca="false">IF(OR(ISBLANK($C465),$AT465&lt;&gt;TRUE()),"",IF(T465=Constants!$B$33,TRUE(),IF(T465=Constants!$B$34,FALSE(),IF(AND(ISNUMBER(X465),OR(ISBLANK(W465),W465=0)),TRUE(),IF(AND(ISBLANK(X465),ISNUMBER(W465),W465&lt;&gt;0),FALSE(),"")))))</f>
        <v/>
      </c>
      <c r="AZ465" s="117" t="str">
        <f aca="false">IF(OR(ISBLANK($C465),$AT465&lt;&gt;TRUE()),"",IF(ISBLANK(U465),Constants!$B$35,MAX(0,MIN(Constants!$B$31,U465))))</f>
        <v/>
      </c>
      <c r="BA465" s="117" t="str">
        <f aca="false">IF(OR(ISBLANK($C465),$AT465&lt;&gt;TRUE()),"",IF(ISBLANK(V465),Constants!$B$35,MAX(0,MIN(Constants!$B$32,V465))))</f>
        <v/>
      </c>
      <c r="BB465" s="117" t="str">
        <f aca="false">IF(ISBLANK($C465),"",COUNTA($Y465:$AG465)&gt;0)</f>
        <v/>
      </c>
      <c r="BC465" s="117" t="str">
        <f aca="false">IF(OR(ISBLANK($C465),$BB465&lt;&gt;TRUE()),"",IF(ISBLANK(Y465),Constants!$B$27,MAX(0,Y465)))</f>
        <v/>
      </c>
      <c r="BD465" s="117" t="str">
        <f aca="false">IF(OR(ISBLANK($C465),$BB465&lt;&gt;TRUE()),"",IF(ISBLANK(Z465),Constants!$B$28,MAX(0,Z465)))</f>
        <v/>
      </c>
      <c r="BE465" s="117" t="str">
        <f aca="false">IF(OR(ISBLANK($C465),$BB465&lt;&gt;TRUE()),"",IF(AB465=Constants!$B$7,TRUE(),IF(AB465=Constants!$B$8,FALSE(),TRUE())))</f>
        <v/>
      </c>
      <c r="BF465" s="117" t="str">
        <f aca="false">IF(OR(ISBLANK($C465),$BB465&lt;&gt;TRUE()),"",IF(AA465=Constants!$B$7,TRUE(),IF(AA465=Constants!$B$8,FALSE(),TRUE())))</f>
        <v/>
      </c>
      <c r="BG465" s="117" t="str">
        <f aca="false">IF(OR(ISBLANK($C465),$BB465&lt;&gt;TRUE()),"",IF(AC465=Constants!$B$33,TRUE(),IF(AC465=Constants!$B$34,FALSE(),IF(AND(ISNUMBER(AG465),OR(ISBLANK(AF465),AF465=0)),TRUE(),IF(AND(ISBLANK(AG465),ISNUMBER(AF465),AF465&lt;&gt;0),FALSE(),"")))))</f>
        <v/>
      </c>
      <c r="BH465" s="117" t="str">
        <f aca="false">IF(OR(ISBLANK($C465),$BB465&lt;&gt;TRUE()),"",IF(ISBLANK(AD465),Constants!$B$35,MAX(0,MIN(Constants!$B$31,AD465))))</f>
        <v/>
      </c>
      <c r="BI465" s="117" t="str">
        <f aca="false">IF(OR(ISBLANK($C465),$BB465&lt;&gt;TRUE()),"",IF(ISBLANK(AE465),Constants!$B$35,MAX(0,MIN(Constants!$B$32,AE465))))</f>
        <v/>
      </c>
      <c r="BJ465" s="118" t="str">
        <f aca="false">IF(ISBLANK($C465),
  "",
IF(AH465=Constants!$B$7,
  TRUE(),
IF(AH465=Constants!$B$8,
  FALSE(),
  FALSE()
)))</f>
        <v/>
      </c>
      <c r="BK465" s="117" t="str">
        <f aca="false">IF(ISBLANK($C465),"",IF($BJ465,Constants!$B$9,IF(COUNTA($E465:$AH465)=0,Constants!$B$10,IF(NOT($AK465),Constants!$B$11,IF(AND(NOT(ISNUMBER($BM465)),COUNTA($O465,$X465,$AG465)&gt;0),Constants!$B$13,Constants!$B$12)))))</f>
        <v/>
      </c>
      <c r="BL465" s="117" t="str">
        <f aca="false">IF(ISBLANK($C465),"",IF($BK465&lt;&gt;Constants!$B$12,$BK465,Constants!$B$4))</f>
        <v/>
      </c>
      <c r="BM465" s="116" t="str">
        <f aca="false">IF(OR(ISBLANK($D$8), NOT(ISNUMBER($D$8))), Constants!$B$17,$D$8)</f>
        <v>ERROR: Set Target Time in cell D8</v>
      </c>
      <c r="BN465" s="119" t="str">
        <f aca="false">IF(OR($BK465&lt;&gt;Constants!$B$12,$AL465&lt;&gt;TRUE()),"",IF(NOT($AO465),TRUE(),IF($AQ465="","",$AQ465)))</f>
        <v/>
      </c>
      <c r="BO465" s="120" t="n">
        <f aca="false">IF(BN465="",FALSE(),IF(NOT($AO465),TRUE(),IF($AQ465,ISNUMBER(O465),ISNUMBER(N465))))</f>
        <v>0</v>
      </c>
      <c r="BP465" s="121" t="str">
        <f aca="false">IF(BO465,IF($AJ465,1,Constants!$B$22)*POWER(Constants!$B$23,MAX($AM465,0))*POWER(Constants!$B$24,MAX($AN465,0)),"")</f>
        <v/>
      </c>
      <c r="BQ465" s="117" t="str">
        <f aca="false">IF(OR($BK465&lt;&gt;Constants!$B$12,NOT($BO465)),"",IF(NOT($AO465),0,Constants!$B$19*IF($AQ465,1,MAX(0,MIN(1,(Constants!$B$20-N465)/Constants!$B$20)))))</f>
        <v/>
      </c>
      <c r="BR465" s="117" t="str">
        <f aca="false">IF(BQ465="","",BQ465*IF($AP465,1,Constants!$B$25)*BP465)</f>
        <v/>
      </c>
      <c r="BS465" s="117" t="str">
        <f aca="false">IF(OR($BK465&lt;&gt;Constants!$B$12,NOT($BO465)),"",IF(NOT($AO465),0,IF(NOT($AQ465),0,MAX(0,Constants!$B$21*(1-ABS(O465-$BM465)/$BM465)))))</f>
        <v/>
      </c>
      <c r="BT465" s="117" t="str">
        <f aca="false">IF(BS465="","",BS465*BP465)</f>
        <v/>
      </c>
      <c r="BU465" s="117" t="str">
        <f aca="false">IF(OR($BK465&lt;&gt;Constants!$B$12,NOT($BO465)),"",IF(OR(NOT($AO465),NOT($AP465)),0,MIN(Constants!$B$18,(Constants!$B$29*$AR465+Constants!$B$30*$AS465)*IF($AQ465,1,MAX(0,MIN(1,(Constants!$B$20-N465)/Constants!$B$20))))))</f>
        <v/>
      </c>
      <c r="BV465" s="117" t="str">
        <f aca="false">IF(BU465="","",BU465*BP465)</f>
        <v/>
      </c>
      <c r="BW465" s="122" t="str">
        <f aca="false">IF(OR($BK465&lt;&gt;Constants!$B$12,NOT($BO465)),"",BR465+BT465+BV465)</f>
        <v/>
      </c>
      <c r="BX465" s="119" t="str">
        <f aca="false">IF(OR($BK465&lt;&gt;Constants!$B$12,$AT465&lt;&gt;TRUE()),"",IF(NOT($AW465),TRUE(),IF($AY465="","",$AY465)))</f>
        <v/>
      </c>
      <c r="BY465" s="120" t="n">
        <f aca="false">IF(BX465="",FALSE(),IF(NOT($AW465),TRUE(),IF($AY465,ISNUMBER(X465),ISNUMBER(W465))))</f>
        <v>0</v>
      </c>
      <c r="BZ465" s="121" t="str">
        <f aca="false">IF(BY465,IF($AJ465,1,Constants!$B$22)*POWER(Constants!$B$23,MAX($AU465,0))*POWER(Constants!$B$24,MAX($AV465,0)),"")</f>
        <v/>
      </c>
      <c r="CA465" s="117" t="str">
        <f aca="false">IF(OR($BK465&lt;&gt;Constants!$B$12,NOT($BY465)),"",IF(NOT($AW465),0,Constants!$B$19*IF($AY465,1,MAX(0,MIN(1,(Constants!$B$20-W465)/Constants!$B$20)))))</f>
        <v/>
      </c>
      <c r="CB465" s="117" t="str">
        <f aca="false">IF(CA465="","",CA465*IF($AX465,1,Constants!$B$25)*BZ465)</f>
        <v/>
      </c>
      <c r="CC465" s="117" t="str">
        <f aca="false">IF(OR($BK465&lt;&gt;Constants!$B$12,NOT($BY465)),"",IF(NOT($AW465),0,IF(NOT($AY465),0,MAX(0,Constants!$B$21*(1-ABS(X465-$BM465)/$BM465)))))</f>
        <v/>
      </c>
      <c r="CD465" s="117" t="str">
        <f aca="false">IF(CC465="","",CC465*BZ465)</f>
        <v/>
      </c>
      <c r="CE465" s="117" t="str">
        <f aca="false">IF(OR($BK465&lt;&gt;Constants!$B$12,NOT($BY465)),"",IF(OR(NOT($AW465),NOT($AX465)),0,MIN(Constants!$B$18,(Constants!$B$29*$AZ465+Constants!$B$30*$BA465)*IF($AY465,1,MAX(0,MIN(1,(Constants!$B$20-W465)/Constants!$B$20))))))</f>
        <v/>
      </c>
      <c r="CF465" s="117" t="str">
        <f aca="false">IF(CE465="","",CE465*BZ465)</f>
        <v/>
      </c>
      <c r="CG465" s="122" t="str">
        <f aca="false">IF(OR($BK465&lt;&gt;Constants!$B$12,NOT($BY465)),"",CB465+CD465+CF465)</f>
        <v/>
      </c>
      <c r="CH465" s="119" t="n">
        <f aca="false">IF(OR(BN465="",BX465=""),TRUE(),BN465&lt;&gt;BX465)</f>
        <v>1</v>
      </c>
      <c r="CI465" s="117" t="str">
        <f aca="false">IF(OR($BK465&lt;&gt;Constants!$B$12,$BB465&lt;&gt;TRUE(),NOT($CH465)),"",IF(NOT($BE465),TRUE(),IF($BG465="","",$BG465)))</f>
        <v/>
      </c>
      <c r="CJ465" s="120" t="n">
        <f aca="false">IF(CI465="",FALSE(),IF(NOT($BE465),TRUE(),IF($BG465,ISNUMBER(AG465),ISNUMBER(AF465))))</f>
        <v>0</v>
      </c>
      <c r="CK465" s="121" t="str">
        <f aca="false">IF(CJ465,IF($AJ465,1,Constants!$B$22)*POWER(Constants!$B$23,MAX($BC465,0))*POWER(Constants!$B$24,MAX($BD465,0)),"")</f>
        <v/>
      </c>
      <c r="CL465" s="117" t="str">
        <f aca="false">IF(OR($BK465&lt;&gt;Constants!$B$12,NOT($CJ465)),"",IF(NOT($BE465),0,Constants!$B$19*IF($BG465,1,MAX(0,MIN(1,(Constants!$B$20-AF465)/Constants!$B$20)))))</f>
        <v/>
      </c>
      <c r="CM465" s="117" t="str">
        <f aca="false">IF(CL465="","",CL465*IF($BF465,1,Constants!$B$25)*CK465)</f>
        <v/>
      </c>
      <c r="CN465" s="117" t="str">
        <f aca="false">IF(OR($BK465&lt;&gt;Constants!$B$12,NOT($CJ465)),"",IF(NOT($BE465),0,IF(NOT($BG465),0,MAX(0,Constants!$B$21*(1-ABS(AG465-$BM465)/$BM465)))))</f>
        <v/>
      </c>
      <c r="CO465" s="117" t="str">
        <f aca="false">IF(CN465="","",CN465*CK465)</f>
        <v/>
      </c>
      <c r="CP465" s="117" t="str">
        <f aca="false">IF(OR($BK465&lt;&gt;Constants!$B$12,NOT($CJ465)),"",IF(OR(NOT($BE465),NOT($BF465)),0,MIN(Constants!$B$18,(Constants!$B$29*$BH465+Constants!$B$30*$BI465)*IF($BG465,1,MAX(0,MIN(1,(Constants!$B$20-AF465)/Constants!$B$20))))))</f>
        <v/>
      </c>
      <c r="CQ465" s="117" t="str">
        <f aca="false">IF(CP465="","",CP465*CK465)</f>
        <v/>
      </c>
      <c r="CR465" s="122" t="str">
        <f aca="false">IF(OR($BK465&lt;&gt;Constants!$B$12,NOT($CJ465)),"",CM465+CO465+CQ465)</f>
        <v/>
      </c>
      <c r="CS465" s="116" t="str">
        <f aca="false">IF(OR($BK465&lt;&gt;Constants!$B$12,ISBLANK($C465)),"",BW465)</f>
        <v/>
      </c>
      <c r="CT465" s="117" t="str">
        <f aca="false">IF(OR($BK465&lt;&gt;Constants!$B$12,ISBLANK($C465)),"",CG465)</f>
        <v/>
      </c>
      <c r="CU465" s="118" t="str">
        <f aca="false">IF(OR($BK465&lt;&gt;Constants!$B$12,ISBLANK($C465)),"",CR465)</f>
        <v/>
      </c>
      <c r="CV465" s="117" t="str">
        <f aca="false">IF(OR($BK465&lt;&gt;Constants!$B$12,ISBLANK($C465)),"",IF(COUNT(CS465:CU465)=0,0,MAX(CS465:CU465)))</f>
        <v/>
      </c>
      <c r="CW465" s="117" t="str">
        <f aca="false">IF($BK465&lt;&gt;Constants!$B$12,"",CV465)</f>
        <v/>
      </c>
      <c r="CX465" s="117" t="str">
        <f aca="false">IF(ISNUMBER(CW465), RANK(CW465,$CW$11:$CW$510), "")</f>
        <v/>
      </c>
      <c r="CY465" s="116" t="str">
        <f aca="false">IF(OR($BK465&lt;&gt;Constants!$B$12,ISBLANK($C465)),"",MAX(BT465,CD465,CO465))</f>
        <v/>
      </c>
      <c r="CZ465" s="117" t="str">
        <f aca="false">IF(ISNUMBER(CY465), RANK(CY465,CY$11:CY$510), "")</f>
        <v/>
      </c>
      <c r="DA465" s="117" t="str">
        <f aca="false">IF(OR($BK465&lt;&gt;Constants!$B$12,ISBLANK($C465)),"",MAX(AM465,AU465,IF($CH465,BC465,0)))</f>
        <v/>
      </c>
      <c r="DB465" s="117" t="str">
        <f aca="false">IF(ISNUMBER(DA465), RANK(DA465,DA$11:DA$510,1), "")</f>
        <v/>
      </c>
      <c r="DC465" s="117" t="str">
        <f aca="false">IF(OR($BK465&lt;&gt;Constants!$B$12,ISBLANK($C465)),"",MAX(BV465,CF465,CQ465))</f>
        <v/>
      </c>
      <c r="DD465" s="117" t="str">
        <f aca="false">IF(ISNUMBER(DC465),RANK(DC465,DC$11:DC$510),"")</f>
        <v/>
      </c>
      <c r="DE465" s="123" t="str">
        <f aca="false">IFERROR(IF(OR($BK465&lt;&gt;Constants!$B$12, ISBLANK($C465)),"",LARGE(CS465:CU465,2)), 0)</f>
        <v/>
      </c>
      <c r="DF465" s="118" t="str">
        <f aca="false">IF(ISNUMBER(DE465), RANK(DE465,DE$11:DE$510), "")</f>
        <v/>
      </c>
      <c r="DG465" s="117" t="str">
        <f aca="false">IF(ISBLANK($C465),"",IF(BK465=Constants!$B$12,RANK($CX465, $CX$11:$CX$510, 1)+
SUMPRODUCT(--($CX$11:$CX$510=$CX465),--($CZ465&gt;$CZ$11:$CZ$510))+
SUMPRODUCT(--($CX$11:$CX$510=$CX465),--($CZ465=$CZ$11:$CZ$510),--($DB465&gt;$DB$11:$DB$510))+
SUMPRODUCT(--($CX$11:$CX$510=$CX465),--($CZ465=$CZ$11:$CZ$510),--($DB465=$DB$11:$DB$510), --($DD465&gt;$DD$11:$DD$510))+
SUMPRODUCT(--($CX$11:$CX$510=$CX465),--($CZ465=$CZ$11:$CZ$510),--($DB465=$DB$11:$DB$510), --($DD465=$DD$11:$DD$510), --($DF465&gt;$DF$11:$DF$510))
,BK465)
)</f>
        <v/>
      </c>
      <c r="DH465" s="117" t="str">
        <f aca="false">IF(ISBLANK(C465),"",IF(BK465&lt;&gt;Constants!$B$12, BK465, CX465-DG465))</f>
        <v/>
      </c>
      <c r="DI465" s="118"/>
      <c r="DJ465" s="124"/>
      <c r="DK465" s="125" t="str">
        <f aca="false">IF(ISBLANK($C465),"",IF($BK465=Constants!$B$13,$BM465,""))</f>
        <v/>
      </c>
      <c r="DL465" s="124" t="str">
        <f aca="false">IF(ISBLANK($C465),"",IF($BK465&lt;&gt;Constants!$B$12,"",IF(COUNT($CS465:$CU465)=0,"",MATCH($CV465,$CS465:$CU465,0))))</f>
        <v/>
      </c>
      <c r="DM465" s="126" t="str">
        <f aca="false">IF(ISNUMBER($DL465),CHOOSE($DL465,$BR465,$CB465,$CM465),"")</f>
        <v/>
      </c>
      <c r="DN465" s="126" t="str">
        <f aca="false">IF(ISNUMBER($DL465),CHOOSE($DL465,$BT465,$CD465,$CO465),"")</f>
        <v/>
      </c>
      <c r="DO465" s="126" t="str">
        <f aca="false">IF(ISNUMBER($DL465),CHOOSE($DL465,$BV465,$CF465,$CQ465),"")</f>
        <v/>
      </c>
      <c r="DP465" s="127" t="str">
        <f aca="false">IF(ISBLANK(C465),"",IF(BK465&lt;&gt;Constants!$B$12, BK465 ,CW465))</f>
        <v/>
      </c>
      <c r="DQ465" s="128" t="str">
        <f aca="false">IF(ISBLANK($C465),"",IF($BK465&lt;&gt;Constants!$B$12,$BK465,$BL465))</f>
        <v/>
      </c>
      <c r="DR465" s="128" t="str">
        <f aca="false">IF(ISBLANK(C465),"",DH465)</f>
        <v/>
      </c>
      <c r="DS465" s="128" t="str">
        <f aca="false">IF(ISBLANK(C465),"",DG465)</f>
        <v/>
      </c>
      <c r="DT465" s="129" t="str">
        <f aca="false">IF(ISBLANK(C465),
  "",
IF(DS465=Constants!$B$9,COUNTA($C$11:$C510)+2,IF(DS465=Constants!$B$10,COUNTA($C$11:$C510)+1,IF(DS465=Constants!$B$11,COUNTA($C$11:$C510),DS465))))</f>
        <v/>
      </c>
      <c r="DU465" s="3"/>
      <c r="DV465" s="130" t="n">
        <f aca="false">IF(OR(ISNUMBER(DS465),DS465="DQ",DS465="P",DS465="NS"),
    1,
    0
)</f>
        <v>0</v>
      </c>
      <c r="DW465" s="130" t="n">
        <v>455</v>
      </c>
      <c r="DX465" s="130" t="str">
        <f aca="false">IF(ISBLANK($C465),"",IF(ISNUMBER(DT465),DT465+ROW($B465)/1000,""))</f>
        <v/>
      </c>
      <c r="DY465" s="130" t="str">
        <f aca="false">IF(ISNUMBER(DX465), RANK(DX465,DX$11:DX$510,1), "")</f>
        <v/>
      </c>
      <c r="DZ465" s="130" t="str">
        <f aca="false">IF(ISBLANK($C465),
    "",
    $B465
)</f>
        <v/>
      </c>
      <c r="EA465" s="130" t="str">
        <f aca="false">IF(ISBLANK($C465),
    "",
    $C465
)</f>
        <v/>
      </c>
      <c r="EB465" s="130" t="str">
        <f aca="false">IF(ISBLANK($C465),
    "",
    $D465
)</f>
        <v/>
      </c>
      <c r="EC465" s="130" t="str">
        <f aca="false">IF(ISBLANK($C465),"",$DQ465)</f>
        <v/>
      </c>
      <c r="ED465" s="131" t="str">
        <f aca="false">DP465</f>
        <v/>
      </c>
      <c r="EE465" s="130" t="str">
        <f aca="false">IF(ISBLANK($C465),
    "",
    DS465
)</f>
        <v/>
      </c>
      <c r="EF465" s="132" t="str">
        <f aca="false">IF(DW465&gt;DV$10,
    "",
    VLOOKUP(DW465,DY$11:EE963,7,FALSE())
)</f>
        <v/>
      </c>
      <c r="EG465" s="133" t="str">
        <f aca="false">IF(DW465&gt;DV$10,
    "",
    VLOOKUP(DW465,DY$11:EE963,2,FALSE())
)</f>
        <v/>
      </c>
      <c r="EH465" s="133" t="str">
        <f aca="false">IF(DW465&gt;DV$10,
    "",
    VLOOKUP(DW465,DY$11:EE963,3,FALSE())
)</f>
        <v/>
      </c>
      <c r="EI465" s="133" t="str">
        <f aca="false">IF(DW465&gt;DV$10,
    "",
    VLOOKUP(DW465,DY$11:EE963,4,FALSE())
)</f>
        <v/>
      </c>
      <c r="EJ465" s="134" t="str">
        <f aca="false">IF(DW465&gt;DV$10,
    "",
    VLOOKUP(DW465,DY$11:EE963,6,FALSE())
)</f>
        <v/>
      </c>
      <c r="EK465" s="59"/>
    </row>
    <row r="466" customFormat="false" ht="15.75" hidden="false" customHeight="false" outlineLevel="0" collapsed="false">
      <c r="A466" s="3"/>
      <c r="B466" s="153"/>
      <c r="C466" s="154"/>
      <c r="D466" s="135"/>
      <c r="E466" s="158"/>
      <c r="F466" s="137"/>
      <c r="G466" s="137"/>
      <c r="H466" s="138"/>
      <c r="I466" s="139"/>
      <c r="J466" s="140"/>
      <c r="K466" s="140"/>
      <c r="L466" s="140"/>
      <c r="M466" s="140"/>
      <c r="N466" s="141"/>
      <c r="O466" s="142"/>
      <c r="P466" s="137"/>
      <c r="Q466" s="138"/>
      <c r="R466" s="139"/>
      <c r="S466" s="140"/>
      <c r="T466" s="140"/>
      <c r="U466" s="140"/>
      <c r="V466" s="140"/>
      <c r="W466" s="141"/>
      <c r="X466" s="142"/>
      <c r="Y466" s="137"/>
      <c r="Z466" s="138"/>
      <c r="AA466" s="139"/>
      <c r="AB466" s="140"/>
      <c r="AC466" s="140"/>
      <c r="AD466" s="140"/>
      <c r="AE466" s="140"/>
      <c r="AF466" s="141"/>
      <c r="AG466" s="143"/>
      <c r="AH466" s="139"/>
      <c r="AI466" s="116"/>
      <c r="AJ466" s="116" t="str">
        <f aca="false">IF(ISBLANK($C466),
  "",
IF(E466=Constants!$B$7,
  TRUE(),
IF(E466=Constants!$B$8,
  FALSE(),
  TRUE()
)))</f>
        <v/>
      </c>
      <c r="AK466" s="117" t="str">
        <f aca="false">IF(ISBLANK($C466),"",IF(F466=Constants!$B$8,FALSE(),TRUE()))</f>
        <v/>
      </c>
      <c r="AL466" s="117" t="str">
        <f aca="false">IF(ISBLANK($C466),"",COUNTA($G466:$O466)&gt;0)</f>
        <v/>
      </c>
      <c r="AM466" s="117" t="str">
        <f aca="false">IF(OR(ISBLANK($C466),$AL466&lt;&gt;TRUE()),"",IF(ISBLANK(G466),Constants!$B$27,MAX(0,G466)))</f>
        <v/>
      </c>
      <c r="AN466" s="117" t="str">
        <f aca="false">IF(OR(ISBLANK($C466),$AL466&lt;&gt;TRUE()),"",IF(ISBLANK(H466),Constants!$B$28,MAX(0,H466)))</f>
        <v/>
      </c>
      <c r="AO466" s="117" t="str">
        <f aca="false">IF(OR(ISBLANK($C466),$AL466&lt;&gt;TRUE()),"",IF(J466=Constants!$B$7,TRUE(),IF(J466=Constants!$B$8,FALSE(),TRUE())))</f>
        <v/>
      </c>
      <c r="AP466" s="117" t="str">
        <f aca="false">IF(OR(ISBLANK($C466),$AL466&lt;&gt;TRUE()),"",IF(I466=Constants!$B$7,TRUE(),IF(I466=Constants!$B$8,FALSE(),TRUE())))</f>
        <v/>
      </c>
      <c r="AQ466" s="117" t="str">
        <f aca="false">IF(OR(ISBLANK($C466),$AL466&lt;&gt;TRUE()),"",IF(K466=Constants!$B$33,TRUE(),IF(K466=Constants!$B$34,FALSE(),IF(AND(ISNUMBER(O466),OR(ISBLANK(N466),N466=0)),TRUE(),IF(AND(ISBLANK(O466),ISNUMBER(N466),N466&lt;&gt;0),FALSE(),"")))))</f>
        <v/>
      </c>
      <c r="AR466" s="117" t="str">
        <f aca="false">IF(OR(ISBLANK($C466),$AL466&lt;&gt;TRUE()),"",IF(ISBLANK(L466),Constants!$B$35,MAX(0,MIN(Constants!$B$31,L466))))</f>
        <v/>
      </c>
      <c r="AS466" s="117" t="str">
        <f aca="false">IF(OR(ISBLANK($C466),$AL466&lt;&gt;TRUE()),"",IF(ISBLANK(M466),Constants!$B$35,MAX(0,MIN(Constants!$B$32,M466))))</f>
        <v/>
      </c>
      <c r="AT466" s="117" t="str">
        <f aca="false">IF(ISBLANK($C466),"",COUNTA($P466:$X466)&gt;0)</f>
        <v/>
      </c>
      <c r="AU466" s="117" t="str">
        <f aca="false">IF(OR(ISBLANK($C466),$AT466&lt;&gt;TRUE()),"",IF(ISBLANK(P466),Constants!$B$27,MAX(0,P466)))</f>
        <v/>
      </c>
      <c r="AV466" s="117" t="str">
        <f aca="false">IF(OR(ISBLANK($C466),$AT466&lt;&gt;TRUE()),"",IF(ISBLANK(Q466),Constants!$B$28,MAX(0,Q466)))</f>
        <v/>
      </c>
      <c r="AW466" s="117" t="str">
        <f aca="false">IF(OR(ISBLANK($C466),$AT466&lt;&gt;TRUE()),"",IF(S466=Constants!$B$7,TRUE(),IF(S466=Constants!$B$8,FALSE(),TRUE())))</f>
        <v/>
      </c>
      <c r="AX466" s="117" t="str">
        <f aca="false">IF(OR(ISBLANK($C466),$AT466&lt;&gt;TRUE()),"",IF(R466=Constants!$B$7,TRUE(),IF(R466=Constants!$B$8,FALSE(),TRUE())))</f>
        <v/>
      </c>
      <c r="AY466" s="117" t="str">
        <f aca="false">IF(OR(ISBLANK($C466),$AT466&lt;&gt;TRUE()),"",IF(T466=Constants!$B$33,TRUE(),IF(T466=Constants!$B$34,FALSE(),IF(AND(ISNUMBER(X466),OR(ISBLANK(W466),W466=0)),TRUE(),IF(AND(ISBLANK(X466),ISNUMBER(W466),W466&lt;&gt;0),FALSE(),"")))))</f>
        <v/>
      </c>
      <c r="AZ466" s="117" t="str">
        <f aca="false">IF(OR(ISBLANK($C466),$AT466&lt;&gt;TRUE()),"",IF(ISBLANK(U466),Constants!$B$35,MAX(0,MIN(Constants!$B$31,U466))))</f>
        <v/>
      </c>
      <c r="BA466" s="117" t="str">
        <f aca="false">IF(OR(ISBLANK($C466),$AT466&lt;&gt;TRUE()),"",IF(ISBLANK(V466),Constants!$B$35,MAX(0,MIN(Constants!$B$32,V466))))</f>
        <v/>
      </c>
      <c r="BB466" s="117" t="str">
        <f aca="false">IF(ISBLANK($C466),"",COUNTA($Y466:$AG466)&gt;0)</f>
        <v/>
      </c>
      <c r="BC466" s="117" t="str">
        <f aca="false">IF(OR(ISBLANK($C466),$BB466&lt;&gt;TRUE()),"",IF(ISBLANK(Y466),Constants!$B$27,MAX(0,Y466)))</f>
        <v/>
      </c>
      <c r="BD466" s="117" t="str">
        <f aca="false">IF(OR(ISBLANK($C466),$BB466&lt;&gt;TRUE()),"",IF(ISBLANK(Z466),Constants!$B$28,MAX(0,Z466)))</f>
        <v/>
      </c>
      <c r="BE466" s="117" t="str">
        <f aca="false">IF(OR(ISBLANK($C466),$BB466&lt;&gt;TRUE()),"",IF(AB466=Constants!$B$7,TRUE(),IF(AB466=Constants!$B$8,FALSE(),TRUE())))</f>
        <v/>
      </c>
      <c r="BF466" s="117" t="str">
        <f aca="false">IF(OR(ISBLANK($C466),$BB466&lt;&gt;TRUE()),"",IF(AA466=Constants!$B$7,TRUE(),IF(AA466=Constants!$B$8,FALSE(),TRUE())))</f>
        <v/>
      </c>
      <c r="BG466" s="117" t="str">
        <f aca="false">IF(OR(ISBLANK($C466),$BB466&lt;&gt;TRUE()),"",IF(AC466=Constants!$B$33,TRUE(),IF(AC466=Constants!$B$34,FALSE(),IF(AND(ISNUMBER(AG466),OR(ISBLANK(AF466),AF466=0)),TRUE(),IF(AND(ISBLANK(AG466),ISNUMBER(AF466),AF466&lt;&gt;0),FALSE(),"")))))</f>
        <v/>
      </c>
      <c r="BH466" s="117" t="str">
        <f aca="false">IF(OR(ISBLANK($C466),$BB466&lt;&gt;TRUE()),"",IF(ISBLANK(AD466),Constants!$B$35,MAX(0,MIN(Constants!$B$31,AD466))))</f>
        <v/>
      </c>
      <c r="BI466" s="117" t="str">
        <f aca="false">IF(OR(ISBLANK($C466),$BB466&lt;&gt;TRUE()),"",IF(ISBLANK(AE466),Constants!$B$35,MAX(0,MIN(Constants!$B$32,AE466))))</f>
        <v/>
      </c>
      <c r="BJ466" s="118" t="str">
        <f aca="false">IF(ISBLANK($C466),
  "",
IF(AH466=Constants!$B$7,
  TRUE(),
IF(AH466=Constants!$B$8,
  FALSE(),
  FALSE()
)))</f>
        <v/>
      </c>
      <c r="BK466" s="117" t="str">
        <f aca="false">IF(ISBLANK($C466),"",IF($BJ466,Constants!$B$9,IF(COUNTA($E466:$AH466)=0,Constants!$B$10,IF(NOT($AK466),Constants!$B$11,IF(AND(NOT(ISNUMBER($BM466)),COUNTA($O466,$X466,$AG466)&gt;0),Constants!$B$13,Constants!$B$12)))))</f>
        <v/>
      </c>
      <c r="BL466" s="117" t="str">
        <f aca="false">IF(ISBLANK($C466),"",IF($BK466&lt;&gt;Constants!$B$12,$BK466,Constants!$B$4))</f>
        <v/>
      </c>
      <c r="BM466" s="116" t="str">
        <f aca="false">IF(OR(ISBLANK($D$8), NOT(ISNUMBER($D$8))), Constants!$B$17,$D$8)</f>
        <v>ERROR: Set Target Time in cell D8</v>
      </c>
      <c r="BN466" s="119" t="str">
        <f aca="false">IF(OR($BK466&lt;&gt;Constants!$B$12,$AL466&lt;&gt;TRUE()),"",IF(NOT($AO466),TRUE(),IF($AQ466="","",$AQ466)))</f>
        <v/>
      </c>
      <c r="BO466" s="120" t="n">
        <f aca="false">IF(BN466="",FALSE(),IF(NOT($AO466),TRUE(),IF($AQ466,ISNUMBER(O466),ISNUMBER(N466))))</f>
        <v>0</v>
      </c>
      <c r="BP466" s="121" t="str">
        <f aca="false">IF(BO466,IF($AJ466,1,Constants!$B$22)*POWER(Constants!$B$23,MAX($AM466,0))*POWER(Constants!$B$24,MAX($AN466,0)),"")</f>
        <v/>
      </c>
      <c r="BQ466" s="117" t="str">
        <f aca="false">IF(OR($BK466&lt;&gt;Constants!$B$12,NOT($BO466)),"",IF(NOT($AO466),0,Constants!$B$19*IF($AQ466,1,MAX(0,MIN(1,(Constants!$B$20-N466)/Constants!$B$20)))))</f>
        <v/>
      </c>
      <c r="BR466" s="117" t="str">
        <f aca="false">IF(BQ466="","",BQ466*IF($AP466,1,Constants!$B$25)*BP466)</f>
        <v/>
      </c>
      <c r="BS466" s="117" t="str">
        <f aca="false">IF(OR($BK466&lt;&gt;Constants!$B$12,NOT($BO466)),"",IF(NOT($AO466),0,IF(NOT($AQ466),0,MAX(0,Constants!$B$21*(1-ABS(O466-$BM466)/$BM466)))))</f>
        <v/>
      </c>
      <c r="BT466" s="117" t="str">
        <f aca="false">IF(BS466="","",BS466*BP466)</f>
        <v/>
      </c>
      <c r="BU466" s="117" t="str">
        <f aca="false">IF(OR($BK466&lt;&gt;Constants!$B$12,NOT($BO466)),"",IF(OR(NOT($AO466),NOT($AP466)),0,MIN(Constants!$B$18,(Constants!$B$29*$AR466+Constants!$B$30*$AS466)*IF($AQ466,1,MAX(0,MIN(1,(Constants!$B$20-N466)/Constants!$B$20))))))</f>
        <v/>
      </c>
      <c r="BV466" s="117" t="str">
        <f aca="false">IF(BU466="","",BU466*BP466)</f>
        <v/>
      </c>
      <c r="BW466" s="122" t="str">
        <f aca="false">IF(OR($BK466&lt;&gt;Constants!$B$12,NOT($BO466)),"",BR466+BT466+BV466)</f>
        <v/>
      </c>
      <c r="BX466" s="119" t="str">
        <f aca="false">IF(OR($BK466&lt;&gt;Constants!$B$12,$AT466&lt;&gt;TRUE()),"",IF(NOT($AW466),TRUE(),IF($AY466="","",$AY466)))</f>
        <v/>
      </c>
      <c r="BY466" s="120" t="n">
        <f aca="false">IF(BX466="",FALSE(),IF(NOT($AW466),TRUE(),IF($AY466,ISNUMBER(X466),ISNUMBER(W466))))</f>
        <v>0</v>
      </c>
      <c r="BZ466" s="121" t="str">
        <f aca="false">IF(BY466,IF($AJ466,1,Constants!$B$22)*POWER(Constants!$B$23,MAX($AU466,0))*POWER(Constants!$B$24,MAX($AV466,0)),"")</f>
        <v/>
      </c>
      <c r="CA466" s="117" t="str">
        <f aca="false">IF(OR($BK466&lt;&gt;Constants!$B$12,NOT($BY466)),"",IF(NOT($AW466),0,Constants!$B$19*IF($AY466,1,MAX(0,MIN(1,(Constants!$B$20-W466)/Constants!$B$20)))))</f>
        <v/>
      </c>
      <c r="CB466" s="117" t="str">
        <f aca="false">IF(CA466="","",CA466*IF($AX466,1,Constants!$B$25)*BZ466)</f>
        <v/>
      </c>
      <c r="CC466" s="117" t="str">
        <f aca="false">IF(OR($BK466&lt;&gt;Constants!$B$12,NOT($BY466)),"",IF(NOT($AW466),0,IF(NOT($AY466),0,MAX(0,Constants!$B$21*(1-ABS(X466-$BM466)/$BM466)))))</f>
        <v/>
      </c>
      <c r="CD466" s="117" t="str">
        <f aca="false">IF(CC466="","",CC466*BZ466)</f>
        <v/>
      </c>
      <c r="CE466" s="117" t="str">
        <f aca="false">IF(OR($BK466&lt;&gt;Constants!$B$12,NOT($BY466)),"",IF(OR(NOT($AW466),NOT($AX466)),0,MIN(Constants!$B$18,(Constants!$B$29*$AZ466+Constants!$B$30*$BA466)*IF($AY466,1,MAX(0,MIN(1,(Constants!$B$20-W466)/Constants!$B$20))))))</f>
        <v/>
      </c>
      <c r="CF466" s="117" t="str">
        <f aca="false">IF(CE466="","",CE466*BZ466)</f>
        <v/>
      </c>
      <c r="CG466" s="122" t="str">
        <f aca="false">IF(OR($BK466&lt;&gt;Constants!$B$12,NOT($BY466)),"",CB466+CD466+CF466)</f>
        <v/>
      </c>
      <c r="CH466" s="119" t="n">
        <f aca="false">IF(OR(BN466="",BX466=""),TRUE(),BN466&lt;&gt;BX466)</f>
        <v>1</v>
      </c>
      <c r="CI466" s="117" t="str">
        <f aca="false">IF(OR($BK466&lt;&gt;Constants!$B$12,$BB466&lt;&gt;TRUE(),NOT($CH466)),"",IF(NOT($BE466),TRUE(),IF($BG466="","",$BG466)))</f>
        <v/>
      </c>
      <c r="CJ466" s="120" t="n">
        <f aca="false">IF(CI466="",FALSE(),IF(NOT($BE466),TRUE(),IF($BG466,ISNUMBER(AG466),ISNUMBER(AF466))))</f>
        <v>0</v>
      </c>
      <c r="CK466" s="121" t="str">
        <f aca="false">IF(CJ466,IF($AJ466,1,Constants!$B$22)*POWER(Constants!$B$23,MAX($BC466,0))*POWER(Constants!$B$24,MAX($BD466,0)),"")</f>
        <v/>
      </c>
      <c r="CL466" s="117" t="str">
        <f aca="false">IF(OR($BK466&lt;&gt;Constants!$B$12,NOT($CJ466)),"",IF(NOT($BE466),0,Constants!$B$19*IF($BG466,1,MAX(0,MIN(1,(Constants!$B$20-AF466)/Constants!$B$20)))))</f>
        <v/>
      </c>
      <c r="CM466" s="117" t="str">
        <f aca="false">IF(CL466="","",CL466*IF($BF466,1,Constants!$B$25)*CK466)</f>
        <v/>
      </c>
      <c r="CN466" s="117" t="str">
        <f aca="false">IF(OR($BK466&lt;&gt;Constants!$B$12,NOT($CJ466)),"",IF(NOT($BE466),0,IF(NOT($BG466),0,MAX(0,Constants!$B$21*(1-ABS(AG466-$BM466)/$BM466)))))</f>
        <v/>
      </c>
      <c r="CO466" s="117" t="str">
        <f aca="false">IF(CN466="","",CN466*CK466)</f>
        <v/>
      </c>
      <c r="CP466" s="117" t="str">
        <f aca="false">IF(OR($BK466&lt;&gt;Constants!$B$12,NOT($CJ466)),"",IF(OR(NOT($BE466),NOT($BF466)),0,MIN(Constants!$B$18,(Constants!$B$29*$BH466+Constants!$B$30*$BI466)*IF($BG466,1,MAX(0,MIN(1,(Constants!$B$20-AF466)/Constants!$B$20))))))</f>
        <v/>
      </c>
      <c r="CQ466" s="117" t="str">
        <f aca="false">IF(CP466="","",CP466*CK466)</f>
        <v/>
      </c>
      <c r="CR466" s="122" t="str">
        <f aca="false">IF(OR($BK466&lt;&gt;Constants!$B$12,NOT($CJ466)),"",CM466+CO466+CQ466)</f>
        <v/>
      </c>
      <c r="CS466" s="116" t="str">
        <f aca="false">IF(OR($BK466&lt;&gt;Constants!$B$12,ISBLANK($C466)),"",BW466)</f>
        <v/>
      </c>
      <c r="CT466" s="117" t="str">
        <f aca="false">IF(OR($BK466&lt;&gt;Constants!$B$12,ISBLANK($C466)),"",CG466)</f>
        <v/>
      </c>
      <c r="CU466" s="118" t="str">
        <f aca="false">IF(OR($BK466&lt;&gt;Constants!$B$12,ISBLANK($C466)),"",CR466)</f>
        <v/>
      </c>
      <c r="CV466" s="117" t="str">
        <f aca="false">IF(OR($BK466&lt;&gt;Constants!$B$12,ISBLANK($C466)),"",IF(COUNT(CS466:CU466)=0,0,MAX(CS466:CU466)))</f>
        <v/>
      </c>
      <c r="CW466" s="117" t="str">
        <f aca="false">IF($BK466&lt;&gt;Constants!$B$12,"",CV466)</f>
        <v/>
      </c>
      <c r="CX466" s="117" t="str">
        <f aca="false">IF(ISNUMBER(CW466), RANK(CW466,$CW$11:$CW$510), "")</f>
        <v/>
      </c>
      <c r="CY466" s="116" t="str">
        <f aca="false">IF(OR($BK466&lt;&gt;Constants!$B$12,ISBLANK($C466)),"",MAX(BT466,CD466,CO466))</f>
        <v/>
      </c>
      <c r="CZ466" s="117" t="str">
        <f aca="false">IF(ISNUMBER(CY466), RANK(CY466,CY$11:CY$510), "")</f>
        <v/>
      </c>
      <c r="DA466" s="117" t="str">
        <f aca="false">IF(OR($BK466&lt;&gt;Constants!$B$12,ISBLANK($C466)),"",MAX(AM466,AU466,IF($CH466,BC466,0)))</f>
        <v/>
      </c>
      <c r="DB466" s="117" t="str">
        <f aca="false">IF(ISNUMBER(DA466), RANK(DA466,DA$11:DA$510,1), "")</f>
        <v/>
      </c>
      <c r="DC466" s="117" t="str">
        <f aca="false">IF(OR($BK466&lt;&gt;Constants!$B$12,ISBLANK($C466)),"",MAX(BV466,CF466,CQ466))</f>
        <v/>
      </c>
      <c r="DD466" s="117" t="str">
        <f aca="false">IF(ISNUMBER(DC466),RANK(DC466,DC$11:DC$510),"")</f>
        <v/>
      </c>
      <c r="DE466" s="123" t="str">
        <f aca="false">IFERROR(IF(OR($BK466&lt;&gt;Constants!$B$12, ISBLANK($C466)),"",LARGE(CS466:CU466,2)), 0)</f>
        <v/>
      </c>
      <c r="DF466" s="118" t="str">
        <f aca="false">IF(ISNUMBER(DE466), RANK(DE466,DE$11:DE$510), "")</f>
        <v/>
      </c>
      <c r="DG466" s="117" t="str">
        <f aca="false">IF(ISBLANK($C466),"",IF(BK466=Constants!$B$12,RANK($CX466, $CX$11:$CX$510, 1)+
SUMPRODUCT(--($CX$11:$CX$510=$CX466),--($CZ466&gt;$CZ$11:$CZ$510))+
SUMPRODUCT(--($CX$11:$CX$510=$CX466),--($CZ466=$CZ$11:$CZ$510),--($DB466&gt;$DB$11:$DB$510))+
SUMPRODUCT(--($CX$11:$CX$510=$CX466),--($CZ466=$CZ$11:$CZ$510),--($DB466=$DB$11:$DB$510), --($DD466&gt;$DD$11:$DD$510))+
SUMPRODUCT(--($CX$11:$CX$510=$CX466),--($CZ466=$CZ$11:$CZ$510),--($DB466=$DB$11:$DB$510), --($DD466=$DD$11:$DD$510), --($DF466&gt;$DF$11:$DF$510))
,BK466)
)</f>
        <v/>
      </c>
      <c r="DH466" s="117" t="str">
        <f aca="false">IF(ISBLANK(C466),"",IF(BK466&lt;&gt;Constants!$B$12, BK466, CX466-DG466))</f>
        <v/>
      </c>
      <c r="DI466" s="118"/>
      <c r="DJ466" s="124"/>
      <c r="DK466" s="125" t="str">
        <f aca="false">IF(ISBLANK($C466),"",IF($BK466=Constants!$B$13,$BM466,""))</f>
        <v/>
      </c>
      <c r="DL466" s="124" t="str">
        <f aca="false">IF(ISBLANK($C466),"",IF($BK466&lt;&gt;Constants!$B$12,"",IF(COUNT($CS466:$CU466)=0,"",MATCH($CV466,$CS466:$CU466,0))))</f>
        <v/>
      </c>
      <c r="DM466" s="126" t="str">
        <f aca="false">IF(ISNUMBER($DL466),CHOOSE($DL466,$BR466,$CB466,$CM466),"")</f>
        <v/>
      </c>
      <c r="DN466" s="126" t="str">
        <f aca="false">IF(ISNUMBER($DL466),CHOOSE($DL466,$BT466,$CD466,$CO466),"")</f>
        <v/>
      </c>
      <c r="DO466" s="126" t="str">
        <f aca="false">IF(ISNUMBER($DL466),CHOOSE($DL466,$BV466,$CF466,$CQ466),"")</f>
        <v/>
      </c>
      <c r="DP466" s="127" t="str">
        <f aca="false">IF(ISBLANK(C466),"",IF(BK466&lt;&gt;Constants!$B$12, BK466 ,CW466))</f>
        <v/>
      </c>
      <c r="DQ466" s="128" t="str">
        <f aca="false">IF(ISBLANK($C466),"",IF($BK466&lt;&gt;Constants!$B$12,$BK466,$BL466))</f>
        <v/>
      </c>
      <c r="DR466" s="128" t="str">
        <f aca="false">IF(ISBLANK(C466),"",DH466)</f>
        <v/>
      </c>
      <c r="DS466" s="128" t="str">
        <f aca="false">IF(ISBLANK(C466),"",DG466)</f>
        <v/>
      </c>
      <c r="DT466" s="129" t="str">
        <f aca="false">IF(ISBLANK(C466),
  "",
IF(DS466=Constants!$B$9,COUNTA($C$11:$C510)+2,IF(DS466=Constants!$B$10,COUNTA($C$11:$C510)+1,IF(DS466=Constants!$B$11,COUNTA($C$11:$C510),DS466))))</f>
        <v/>
      </c>
      <c r="DU466" s="3"/>
      <c r="DV466" s="130" t="n">
        <f aca="false">IF(OR(ISNUMBER(DS466),DS466="DQ",DS466="P",DS466="NS"),
    1,
    0
)</f>
        <v>0</v>
      </c>
      <c r="DW466" s="130" t="n">
        <v>456</v>
      </c>
      <c r="DX466" s="130" t="str">
        <f aca="false">IF(ISBLANK($C466),"",IF(ISNUMBER(DT466),DT466+ROW($B466)/1000,""))</f>
        <v/>
      </c>
      <c r="DY466" s="130" t="str">
        <f aca="false">IF(ISNUMBER(DX466), RANK(DX466,DX$11:DX$510,1), "")</f>
        <v/>
      </c>
      <c r="DZ466" s="130" t="str">
        <f aca="false">IF(ISBLANK($C466),
    "",
    $B466
)</f>
        <v/>
      </c>
      <c r="EA466" s="130" t="str">
        <f aca="false">IF(ISBLANK($C466),
    "",
    $C466
)</f>
        <v/>
      </c>
      <c r="EB466" s="130" t="str">
        <f aca="false">IF(ISBLANK($C466),
    "",
    $D466
)</f>
        <v/>
      </c>
      <c r="EC466" s="130" t="str">
        <f aca="false">IF(ISBLANK($C466),"",$DQ466)</f>
        <v/>
      </c>
      <c r="ED466" s="131" t="str">
        <f aca="false">DP466</f>
        <v/>
      </c>
      <c r="EE466" s="130" t="str">
        <f aca="false">IF(ISBLANK($C466),
    "",
    DS466
)</f>
        <v/>
      </c>
      <c r="EF466" s="132" t="str">
        <f aca="false">IF(DW466&gt;DV$10,
    "",
    VLOOKUP(DW466,DY$11:EE964,7,FALSE())
)</f>
        <v/>
      </c>
      <c r="EG466" s="133" t="str">
        <f aca="false">IF(DW466&gt;DV$10,
    "",
    VLOOKUP(DW466,DY$11:EE964,2,FALSE())
)</f>
        <v/>
      </c>
      <c r="EH466" s="133" t="str">
        <f aca="false">IF(DW466&gt;DV$10,
    "",
    VLOOKUP(DW466,DY$11:EE964,3,FALSE())
)</f>
        <v/>
      </c>
      <c r="EI466" s="133" t="str">
        <f aca="false">IF(DW466&gt;DV$10,
    "",
    VLOOKUP(DW466,DY$11:EE964,4,FALSE())
)</f>
        <v/>
      </c>
      <c r="EJ466" s="134" t="str">
        <f aca="false">IF(DW466&gt;DV$10,
    "",
    VLOOKUP(DW466,DY$11:EE964,6,FALSE())
)</f>
        <v/>
      </c>
      <c r="EK466" s="59"/>
    </row>
    <row r="467" customFormat="false" ht="15.75" hidden="false" customHeight="false" outlineLevel="0" collapsed="false">
      <c r="A467" s="3"/>
      <c r="B467" s="155"/>
      <c r="C467" s="156"/>
      <c r="D467" s="96"/>
      <c r="E467" s="157"/>
      <c r="F467" s="148"/>
      <c r="G467" s="148"/>
      <c r="H467" s="149"/>
      <c r="I467" s="150"/>
      <c r="J467" s="151"/>
      <c r="K467" s="151"/>
      <c r="L467" s="151"/>
      <c r="M467" s="151"/>
      <c r="N467" s="152"/>
      <c r="O467" s="103"/>
      <c r="P467" s="148"/>
      <c r="Q467" s="149"/>
      <c r="R467" s="150"/>
      <c r="S467" s="151"/>
      <c r="T467" s="151"/>
      <c r="U467" s="151"/>
      <c r="V467" s="151"/>
      <c r="W467" s="152"/>
      <c r="X467" s="103"/>
      <c r="Y467" s="148"/>
      <c r="Z467" s="149"/>
      <c r="AA467" s="150"/>
      <c r="AB467" s="151"/>
      <c r="AC467" s="151"/>
      <c r="AD467" s="151"/>
      <c r="AE467" s="151"/>
      <c r="AF467" s="152"/>
      <c r="AG467" s="104"/>
      <c r="AH467" s="150"/>
      <c r="AI467" s="73"/>
      <c r="AJ467" s="73" t="str">
        <f aca="false">IF(ISBLANK($C467),
  "",
IF(E467=Constants!$B$7,
  TRUE(),
IF(E467=Constants!$B$8,
  FALSE(),
  TRUE()
)))</f>
        <v/>
      </c>
      <c r="AK467" s="74" t="str">
        <f aca="false">IF(ISBLANK($C467),"",IF(F467=Constants!$B$8,FALSE(),TRUE()))</f>
        <v/>
      </c>
      <c r="AL467" s="74" t="str">
        <f aca="false">IF(ISBLANK($C467),"",COUNTA($G467:$O467)&gt;0)</f>
        <v/>
      </c>
      <c r="AM467" s="74" t="str">
        <f aca="false">IF(OR(ISBLANK($C467),$AL467&lt;&gt;TRUE()),"",IF(ISBLANK(G467),Constants!$B$27,MAX(0,G467)))</f>
        <v/>
      </c>
      <c r="AN467" s="74" t="str">
        <f aca="false">IF(OR(ISBLANK($C467),$AL467&lt;&gt;TRUE()),"",IF(ISBLANK(H467),Constants!$B$28,MAX(0,H467)))</f>
        <v/>
      </c>
      <c r="AO467" s="74" t="str">
        <f aca="false">IF(OR(ISBLANK($C467),$AL467&lt;&gt;TRUE()),"",IF(J467=Constants!$B$7,TRUE(),IF(J467=Constants!$B$8,FALSE(),TRUE())))</f>
        <v/>
      </c>
      <c r="AP467" s="74" t="str">
        <f aca="false">IF(OR(ISBLANK($C467),$AL467&lt;&gt;TRUE()),"",IF(I467=Constants!$B$7,TRUE(),IF(I467=Constants!$B$8,FALSE(),TRUE())))</f>
        <v/>
      </c>
      <c r="AQ467" s="74" t="str">
        <f aca="false">IF(OR(ISBLANK($C467),$AL467&lt;&gt;TRUE()),"",IF(K467=Constants!$B$33,TRUE(),IF(K467=Constants!$B$34,FALSE(),IF(AND(ISNUMBER(O467),OR(ISBLANK(N467),N467=0)),TRUE(),IF(AND(ISBLANK(O467),ISNUMBER(N467),N467&lt;&gt;0),FALSE(),"")))))</f>
        <v/>
      </c>
      <c r="AR467" s="74" t="str">
        <f aca="false">IF(OR(ISBLANK($C467),$AL467&lt;&gt;TRUE()),"",IF(ISBLANK(L467),Constants!$B$35,MAX(0,MIN(Constants!$B$31,L467))))</f>
        <v/>
      </c>
      <c r="AS467" s="74" t="str">
        <f aca="false">IF(OR(ISBLANK($C467),$AL467&lt;&gt;TRUE()),"",IF(ISBLANK(M467),Constants!$B$35,MAX(0,MIN(Constants!$B$32,M467))))</f>
        <v/>
      </c>
      <c r="AT467" s="74" t="str">
        <f aca="false">IF(ISBLANK($C467),"",COUNTA($P467:$X467)&gt;0)</f>
        <v/>
      </c>
      <c r="AU467" s="74" t="str">
        <f aca="false">IF(OR(ISBLANK($C467),$AT467&lt;&gt;TRUE()),"",IF(ISBLANK(P467),Constants!$B$27,MAX(0,P467)))</f>
        <v/>
      </c>
      <c r="AV467" s="74" t="str">
        <f aca="false">IF(OR(ISBLANK($C467),$AT467&lt;&gt;TRUE()),"",IF(ISBLANK(Q467),Constants!$B$28,MAX(0,Q467)))</f>
        <v/>
      </c>
      <c r="AW467" s="74" t="str">
        <f aca="false">IF(OR(ISBLANK($C467),$AT467&lt;&gt;TRUE()),"",IF(S467=Constants!$B$7,TRUE(),IF(S467=Constants!$B$8,FALSE(),TRUE())))</f>
        <v/>
      </c>
      <c r="AX467" s="74" t="str">
        <f aca="false">IF(OR(ISBLANK($C467),$AT467&lt;&gt;TRUE()),"",IF(R467=Constants!$B$7,TRUE(),IF(R467=Constants!$B$8,FALSE(),TRUE())))</f>
        <v/>
      </c>
      <c r="AY467" s="74" t="str">
        <f aca="false">IF(OR(ISBLANK($C467),$AT467&lt;&gt;TRUE()),"",IF(T467=Constants!$B$33,TRUE(),IF(T467=Constants!$B$34,FALSE(),IF(AND(ISNUMBER(X467),OR(ISBLANK(W467),W467=0)),TRUE(),IF(AND(ISBLANK(X467),ISNUMBER(W467),W467&lt;&gt;0),FALSE(),"")))))</f>
        <v/>
      </c>
      <c r="AZ467" s="74" t="str">
        <f aca="false">IF(OR(ISBLANK($C467),$AT467&lt;&gt;TRUE()),"",IF(ISBLANK(U467),Constants!$B$35,MAX(0,MIN(Constants!$B$31,U467))))</f>
        <v/>
      </c>
      <c r="BA467" s="74" t="str">
        <f aca="false">IF(OR(ISBLANK($C467),$AT467&lt;&gt;TRUE()),"",IF(ISBLANK(V467),Constants!$B$35,MAX(0,MIN(Constants!$B$32,V467))))</f>
        <v/>
      </c>
      <c r="BB467" s="74" t="str">
        <f aca="false">IF(ISBLANK($C467),"",COUNTA($Y467:$AG467)&gt;0)</f>
        <v/>
      </c>
      <c r="BC467" s="74" t="str">
        <f aca="false">IF(OR(ISBLANK($C467),$BB467&lt;&gt;TRUE()),"",IF(ISBLANK(Y467),Constants!$B$27,MAX(0,Y467)))</f>
        <v/>
      </c>
      <c r="BD467" s="74" t="str">
        <f aca="false">IF(OR(ISBLANK($C467),$BB467&lt;&gt;TRUE()),"",IF(ISBLANK(Z467),Constants!$B$28,MAX(0,Z467)))</f>
        <v/>
      </c>
      <c r="BE467" s="74" t="str">
        <f aca="false">IF(OR(ISBLANK($C467),$BB467&lt;&gt;TRUE()),"",IF(AB467=Constants!$B$7,TRUE(),IF(AB467=Constants!$B$8,FALSE(),TRUE())))</f>
        <v/>
      </c>
      <c r="BF467" s="74" t="str">
        <f aca="false">IF(OR(ISBLANK($C467),$BB467&lt;&gt;TRUE()),"",IF(AA467=Constants!$B$7,TRUE(),IF(AA467=Constants!$B$8,FALSE(),TRUE())))</f>
        <v/>
      </c>
      <c r="BG467" s="74" t="str">
        <f aca="false">IF(OR(ISBLANK($C467),$BB467&lt;&gt;TRUE()),"",IF(AC467=Constants!$B$33,TRUE(),IF(AC467=Constants!$B$34,FALSE(),IF(AND(ISNUMBER(AG467),OR(ISBLANK(AF467),AF467=0)),TRUE(),IF(AND(ISBLANK(AG467),ISNUMBER(AF467),AF467&lt;&gt;0),FALSE(),"")))))</f>
        <v/>
      </c>
      <c r="BH467" s="74" t="str">
        <f aca="false">IF(OR(ISBLANK($C467),$BB467&lt;&gt;TRUE()),"",IF(ISBLANK(AD467),Constants!$B$35,MAX(0,MIN(Constants!$B$31,AD467))))</f>
        <v/>
      </c>
      <c r="BI467" s="74" t="str">
        <f aca="false">IF(OR(ISBLANK($C467),$BB467&lt;&gt;TRUE()),"",IF(ISBLANK(AE467),Constants!$B$35,MAX(0,MIN(Constants!$B$32,AE467))))</f>
        <v/>
      </c>
      <c r="BJ467" s="75" t="str">
        <f aca="false">IF(ISBLANK($C467),
  "",
IF(AH467=Constants!$B$7,
  TRUE(),
IF(AH467=Constants!$B$8,
  FALSE(),
  FALSE()
)))</f>
        <v/>
      </c>
      <c r="BK467" s="74" t="str">
        <f aca="false">IF(ISBLANK($C467),"",IF($BJ467,Constants!$B$9,IF(COUNTA($E467:$AH467)=0,Constants!$B$10,IF(NOT($AK467),Constants!$B$11,IF(AND(NOT(ISNUMBER($BM467)),COUNTA($O467,$X467,$AG467)&gt;0),Constants!$B$13,Constants!$B$12)))))</f>
        <v/>
      </c>
      <c r="BL467" s="74" t="str">
        <f aca="false">IF(ISBLANK($C467),"",IF($BK467&lt;&gt;Constants!$B$12,$BK467,Constants!$B$4))</f>
        <v/>
      </c>
      <c r="BM467" s="73" t="str">
        <f aca="false">IF(OR(ISBLANK($D$8), NOT(ISNUMBER($D$8))), Constants!$B$17,$D$8)</f>
        <v>ERROR: Set Target Time in cell D8</v>
      </c>
      <c r="BN467" s="73" t="str">
        <f aca="false">IF(OR($BK467&lt;&gt;Constants!$B$12,$AL467&lt;&gt;TRUE()),"",IF(NOT($AO467),TRUE(),IF($AQ467="","",$AQ467)))</f>
        <v/>
      </c>
      <c r="BO467" s="74" t="b">
        <f aca="false">IF(BN467="",FALSE(),IF(NOT($AO467),TRUE(),IF($AQ467,ISNUMBER(O467),ISNUMBER(N467))))</f>
        <v>0</v>
      </c>
      <c r="BP467" s="76" t="str">
        <f aca="false">IF(BO467,IF($AJ467,1,Constants!$B$22)*POWER(Constants!$B$23,MAX($AM467,0))*POWER(Constants!$B$24,MAX($AN467,0)),"")</f>
        <v/>
      </c>
      <c r="BQ467" s="74" t="str">
        <f aca="false">IF(OR($BK467&lt;&gt;Constants!$B$12,NOT($BO467)),"",IF(NOT($AO467),0,Constants!$B$19*IF($AQ467,1,MAX(0,MIN(1,(Constants!$B$20-N467)/Constants!$B$20)))))</f>
        <v/>
      </c>
      <c r="BR467" s="74" t="str">
        <f aca="false">IF(BQ467="","",BQ467*IF($AP467,1,Constants!$B$25)*BP467)</f>
        <v/>
      </c>
      <c r="BS467" s="74" t="str">
        <f aca="false">IF(OR($BK467&lt;&gt;Constants!$B$12,NOT($BO467)),"",IF(NOT($AO467),0,IF(NOT($AQ467),0,MAX(0,Constants!$B$21*(1-ABS(O467-$BM467)/$BM467)))))</f>
        <v/>
      </c>
      <c r="BT467" s="74" t="str">
        <f aca="false">IF(BS467="","",BS467*BP467)</f>
        <v/>
      </c>
      <c r="BU467" s="74" t="str">
        <f aca="false">IF(OR($BK467&lt;&gt;Constants!$B$12,NOT($BO467)),"",IF(OR(NOT($AO467),NOT($AP467)),0,MIN(Constants!$B$18,(Constants!$B$29*$AR467+Constants!$B$30*$AS467)*IF($AQ467,1,MAX(0,MIN(1,(Constants!$B$20-N467)/Constants!$B$20))))))</f>
        <v/>
      </c>
      <c r="BV467" s="74" t="str">
        <f aca="false">IF(BU467="","",BU467*BP467)</f>
        <v/>
      </c>
      <c r="BW467" s="75" t="str">
        <f aca="false">IF(OR($BK467&lt;&gt;Constants!$B$12,NOT($BO467)),"",BR467+BT467+BV467)</f>
        <v/>
      </c>
      <c r="BX467" s="73" t="str">
        <f aca="false">IF(OR($BK467&lt;&gt;Constants!$B$12,$AT467&lt;&gt;TRUE()),"",IF(NOT($AW467),TRUE(),IF($AY467="","",$AY467)))</f>
        <v/>
      </c>
      <c r="BY467" s="74" t="b">
        <f aca="false">IF(BX467="",FALSE(),IF(NOT($AW467),TRUE(),IF($AY467,ISNUMBER(X467),ISNUMBER(W467))))</f>
        <v>0</v>
      </c>
      <c r="BZ467" s="76" t="str">
        <f aca="false">IF(BY467,IF($AJ467,1,Constants!$B$22)*POWER(Constants!$B$23,MAX($AU467,0))*POWER(Constants!$B$24,MAX($AV467,0)),"")</f>
        <v/>
      </c>
      <c r="CA467" s="74" t="str">
        <f aca="false">IF(OR($BK467&lt;&gt;Constants!$B$12,NOT($BY467)),"",IF(NOT($AW467),0,Constants!$B$19*IF($AY467,1,MAX(0,MIN(1,(Constants!$B$20-W467)/Constants!$B$20)))))</f>
        <v/>
      </c>
      <c r="CB467" s="74" t="str">
        <f aca="false">IF(CA467="","",CA467*IF($AX467,1,Constants!$B$25)*BZ467)</f>
        <v/>
      </c>
      <c r="CC467" s="74" t="str">
        <f aca="false">IF(OR($BK467&lt;&gt;Constants!$B$12,NOT($BY467)),"",IF(NOT($AW467),0,IF(NOT($AY467),0,MAX(0,Constants!$B$21*(1-ABS(X467-$BM467)/$BM467)))))</f>
        <v/>
      </c>
      <c r="CD467" s="74" t="str">
        <f aca="false">IF(CC467="","",CC467*BZ467)</f>
        <v/>
      </c>
      <c r="CE467" s="74" t="str">
        <f aca="false">IF(OR($BK467&lt;&gt;Constants!$B$12,NOT($BY467)),"",IF(OR(NOT($AW467),NOT($AX467)),0,MIN(Constants!$B$18,(Constants!$B$29*$AZ467+Constants!$B$30*$BA467)*IF($AY467,1,MAX(0,MIN(1,(Constants!$B$20-W467)/Constants!$B$20))))))</f>
        <v/>
      </c>
      <c r="CF467" s="74" t="str">
        <f aca="false">IF(CE467="","",CE467*BZ467)</f>
        <v/>
      </c>
      <c r="CG467" s="75" t="str">
        <f aca="false">IF(OR($BK467&lt;&gt;Constants!$B$12,NOT($BY467)),"",CB467+CD467+CF467)</f>
        <v/>
      </c>
      <c r="CH467" s="73" t="b">
        <f aca="false">IF(OR(BN467="",BX467=""),TRUE(),BN467&lt;&gt;BX467)</f>
        <v>1</v>
      </c>
      <c r="CI467" s="74" t="str">
        <f aca="false">IF(OR($BK467&lt;&gt;Constants!$B$12,$BB467&lt;&gt;TRUE(),NOT($CH467)),"",IF(NOT($BE467),TRUE(),IF($BG467="","",$BG467)))</f>
        <v/>
      </c>
      <c r="CJ467" s="74" t="b">
        <f aca="false">IF(CI467="",FALSE(),IF(NOT($BE467),TRUE(),IF($BG467,ISNUMBER(AG467),ISNUMBER(AF467))))</f>
        <v>0</v>
      </c>
      <c r="CK467" s="76" t="str">
        <f aca="false">IF(CJ467,IF($AJ467,1,Constants!$B$22)*POWER(Constants!$B$23,MAX($BC467,0))*POWER(Constants!$B$24,MAX($BD467,0)),"")</f>
        <v/>
      </c>
      <c r="CL467" s="74" t="str">
        <f aca="false">IF(OR($BK467&lt;&gt;Constants!$B$12,NOT($CJ467)),"",IF(NOT($BE467),0,Constants!$B$19*IF($BG467,1,MAX(0,MIN(1,(Constants!$B$20-AF467)/Constants!$B$20)))))</f>
        <v/>
      </c>
      <c r="CM467" s="74" t="str">
        <f aca="false">IF(CL467="","",CL467*IF($BF467,1,Constants!$B$25)*CK467)</f>
        <v/>
      </c>
      <c r="CN467" s="74" t="str">
        <f aca="false">IF(OR($BK467&lt;&gt;Constants!$B$12,NOT($CJ467)),"",IF(NOT($BE467),0,IF(NOT($BG467),0,MAX(0,Constants!$B$21*(1-ABS(AG467-$BM467)/$BM467)))))</f>
        <v/>
      </c>
      <c r="CO467" s="74" t="str">
        <f aca="false">IF(CN467="","",CN467*CK467)</f>
        <v/>
      </c>
      <c r="CP467" s="74" t="str">
        <f aca="false">IF(OR($BK467&lt;&gt;Constants!$B$12,NOT($CJ467)),"",IF(OR(NOT($BE467),NOT($BF467)),0,MIN(Constants!$B$18,(Constants!$B$29*$BH467+Constants!$B$30*$BI467)*IF($BG467,1,MAX(0,MIN(1,(Constants!$B$20-AF467)/Constants!$B$20))))))</f>
        <v/>
      </c>
      <c r="CQ467" s="74" t="str">
        <f aca="false">IF(CP467="","",CP467*CK467)</f>
        <v/>
      </c>
      <c r="CR467" s="75" t="str">
        <f aca="false">IF(OR($BK467&lt;&gt;Constants!$B$12,NOT($CJ467)),"",CM467+CO467+CQ467)</f>
        <v/>
      </c>
      <c r="CS467" s="73" t="str">
        <f aca="false">IF(OR($BK467&lt;&gt;Constants!$B$12,ISBLANK($C467)),"",BW467)</f>
        <v/>
      </c>
      <c r="CT467" s="74" t="str">
        <f aca="false">IF(OR($BK467&lt;&gt;Constants!$B$12,ISBLANK($C467)),"",CG467)</f>
        <v/>
      </c>
      <c r="CU467" s="75" t="str">
        <f aca="false">IF(OR($BK467&lt;&gt;Constants!$B$12,ISBLANK($C467)),"",CR467)</f>
        <v/>
      </c>
      <c r="CV467" s="74" t="str">
        <f aca="false">IF(OR($BK467&lt;&gt;Constants!$B$12,ISBLANK($C467)),"",IF(COUNT(CS467:CU467)=0,0,MAX(CS467:CU467)))</f>
        <v/>
      </c>
      <c r="CW467" s="74" t="str">
        <f aca="false">IF($BK467&lt;&gt;Constants!$B$12,"",CV467)</f>
        <v/>
      </c>
      <c r="CX467" s="74" t="str">
        <f aca="false">IF(ISNUMBER(CW467), RANK(CW467,$CW$11:$CW$510), "")</f>
        <v/>
      </c>
      <c r="CY467" s="73" t="str">
        <f aca="false">IF(OR($BK467&lt;&gt;Constants!$B$12,ISBLANK($C467)),"",MAX(BT467,CD467,CO467))</f>
        <v/>
      </c>
      <c r="CZ467" s="74" t="str">
        <f aca="false">IF(ISNUMBER(CY467), RANK(CY467,CY$11:CY$510), "")</f>
        <v/>
      </c>
      <c r="DA467" s="74" t="str">
        <f aca="false">IF(OR($BK467&lt;&gt;Constants!$B$12,ISBLANK($C467)),"",MAX(AM467,AU467,IF($CH467,BC467,0)))</f>
        <v/>
      </c>
      <c r="DB467" s="74" t="str">
        <f aca="false">IF(ISNUMBER(DA467), RANK(DA467,DA$11:DA$510,1), "")</f>
        <v/>
      </c>
      <c r="DC467" s="74" t="str">
        <f aca="false">IF(OR($BK467&lt;&gt;Constants!$B$12,ISBLANK($C467)),"",MAX(BV467,CF467,CQ467))</f>
        <v/>
      </c>
      <c r="DD467" s="74" t="str">
        <f aca="false">IF(ISNUMBER(DC467),RANK(DC467,DC$11:DC$510),"")</f>
        <v/>
      </c>
      <c r="DE467" s="77" t="str">
        <f aca="false">IFERROR(IF(OR($BK467&lt;&gt;Constants!$B$12, ISBLANK($C467)),"",LARGE(CS467:CU467,2)), 0)</f>
        <v/>
      </c>
      <c r="DF467" s="75" t="str">
        <f aca="false">IF(ISNUMBER(DE467), RANK(DE467,DE$11:DE$510), "")</f>
        <v/>
      </c>
      <c r="DG467" s="74" t="str">
        <f aca="false">IF(ISBLANK($C467),"",IF(BK467=Constants!$B$12,RANK($CX467, $CX$11:$CX$510, 1)+
SUMPRODUCT(--($CX$11:$CX$510=$CX467),--($CZ467&gt;$CZ$11:$CZ$510))+
SUMPRODUCT(--($CX$11:$CX$510=$CX467),--($CZ467=$CZ$11:$CZ$510),--($DB467&gt;$DB$11:$DB$510))+
SUMPRODUCT(--($CX$11:$CX$510=$CX467),--($CZ467=$CZ$11:$CZ$510),--($DB467=$DB$11:$DB$510), --($DD467&gt;$DD$11:$DD$510))+
SUMPRODUCT(--($CX$11:$CX$510=$CX467),--($CZ467=$CZ$11:$CZ$510),--($DB467=$DB$11:$DB$510), --($DD467=$DD$11:$DD$510), --($DF467&gt;$DF$11:$DF$510))
,BK467)
)</f>
        <v/>
      </c>
      <c r="DH467" s="74" t="str">
        <f aca="false">IF(ISBLANK(C467),"",IF(BK467&lt;&gt;Constants!$B$12, BK467, CX467-DG467))</f>
        <v/>
      </c>
      <c r="DI467" s="75"/>
      <c r="DJ467" s="78"/>
      <c r="DK467" s="79" t="str">
        <f aca="false">IF(ISBLANK($C467),"",IF($BK467=Constants!$B$13,$BM467,""))</f>
        <v/>
      </c>
      <c r="DL467" s="78" t="str">
        <f aca="false">IF(ISBLANK($C467),"",IF($BK467&lt;&gt;Constants!$B$12,"",IF(COUNT($CS467:$CU467)=0,"",MATCH($CV467,$CS467:$CU467,0))))</f>
        <v/>
      </c>
      <c r="DM467" s="80" t="str">
        <f aca="false">IF(ISNUMBER($DL467),CHOOSE($DL467,$BR467,$CB467,$CM467),"")</f>
        <v/>
      </c>
      <c r="DN467" s="80" t="str">
        <f aca="false">IF(ISNUMBER($DL467),CHOOSE($DL467,$BT467,$CD467,$CO467),"")</f>
        <v/>
      </c>
      <c r="DO467" s="80" t="str">
        <f aca="false">IF(ISNUMBER($DL467),CHOOSE($DL467,$BV467,$CF467,$CQ467),"")</f>
        <v/>
      </c>
      <c r="DP467" s="81" t="str">
        <f aca="false">IF(ISBLANK(C467),"",IF(BK467&lt;&gt;Constants!$B$12, BK467 ,CW467))</f>
        <v/>
      </c>
      <c r="DQ467" s="82" t="str">
        <f aca="false">IF(ISBLANK($C467),"",IF($BK467&lt;&gt;Constants!$B$12,$BK467,$BL467))</f>
        <v/>
      </c>
      <c r="DR467" s="82" t="str">
        <f aca="false">IF(ISBLANK(C467),"",DH467)</f>
        <v/>
      </c>
      <c r="DS467" s="82" t="str">
        <f aca="false">IF(ISBLANK(C467),"",DG467)</f>
        <v/>
      </c>
      <c r="DT467" s="83" t="str">
        <f aca="false">IF(ISBLANK(C467),
  "",
IF(DS467=Constants!$B$9,COUNTA($C$11:$C510)+2,IF(DS467=Constants!$B$10,COUNTA($C$11:$C510)+1,IF(DS467=Constants!$B$11,COUNTA($C$11:$C510),DS467))))</f>
        <v/>
      </c>
      <c r="DU467" s="3"/>
      <c r="DV467" s="84" t="n">
        <f aca="false">IF(OR(ISNUMBER(DS467),DS467="DQ",DS467="P",DS467="NS"),
    1,
    0
)</f>
        <v>0</v>
      </c>
      <c r="DW467" s="84" t="n">
        <v>457</v>
      </c>
      <c r="DX467" s="84" t="str">
        <f aca="false">IF(ISBLANK($C467),"",IF(ISNUMBER(DT467),DT467+ROW($B467)/1000,""))</f>
        <v/>
      </c>
      <c r="DY467" s="84" t="str">
        <f aca="false">IF(ISNUMBER(DX467), RANK(DX467,DX$11:DX$510,1), "")</f>
        <v/>
      </c>
      <c r="DZ467" s="84" t="str">
        <f aca="false">IF(ISBLANK($C467),
    "",
    $B467
)</f>
        <v/>
      </c>
      <c r="EA467" s="84" t="str">
        <f aca="false">IF(ISBLANK($C467),
    "",
    $C467
)</f>
        <v/>
      </c>
      <c r="EB467" s="84" t="str">
        <f aca="false">IF(ISBLANK($C467),
    "",
    $D467
)</f>
        <v/>
      </c>
      <c r="EC467" s="84" t="str">
        <f aca="false">IF(ISBLANK($C467),"",$DQ467)</f>
        <v/>
      </c>
      <c r="ED467" s="86" t="str">
        <f aca="false">DP467</f>
        <v/>
      </c>
      <c r="EE467" s="84" t="str">
        <f aca="false">IF(ISBLANK($C467),
    "",
    DS467
)</f>
        <v/>
      </c>
      <c r="EF467" s="87" t="str">
        <f aca="false">IF(DW467&gt;DV$10,
    "",
    VLOOKUP(DW467,DY$11:EE965,7,FALSE())
)</f>
        <v/>
      </c>
      <c r="EG467" s="88" t="str">
        <f aca="false">IF(DW467&gt;DV$10,
    "",
    VLOOKUP(DW467,DY$11:EE965,2,FALSE())
)</f>
        <v/>
      </c>
      <c r="EH467" s="88" t="str">
        <f aca="false">IF(DW467&gt;DV$10,
    "",
    VLOOKUP(DW467,DY$11:EE965,3,FALSE())
)</f>
        <v/>
      </c>
      <c r="EI467" s="88" t="str">
        <f aca="false">IF(DW467&gt;DV$10,
    "",
    VLOOKUP(DW467,DY$11:EE965,4,FALSE())
)</f>
        <v/>
      </c>
      <c r="EJ467" s="89" t="str">
        <f aca="false">IF(DW467&gt;DV$10,
    "",
    VLOOKUP(DW467,DY$11:EE965,6,FALSE())
)</f>
        <v/>
      </c>
      <c r="EK467" s="59"/>
    </row>
    <row r="468" customFormat="false" ht="15.75" hidden="false" customHeight="false" outlineLevel="0" collapsed="false">
      <c r="A468" s="3"/>
      <c r="B468" s="155"/>
      <c r="C468" s="156"/>
      <c r="D468" s="96"/>
      <c r="E468" s="157"/>
      <c r="F468" s="148"/>
      <c r="G468" s="148"/>
      <c r="H468" s="149"/>
      <c r="I468" s="150"/>
      <c r="J468" s="151"/>
      <c r="K468" s="151"/>
      <c r="L468" s="151"/>
      <c r="M468" s="151"/>
      <c r="N468" s="152"/>
      <c r="O468" s="103"/>
      <c r="P468" s="148"/>
      <c r="Q468" s="149"/>
      <c r="R468" s="150"/>
      <c r="S468" s="151"/>
      <c r="T468" s="151"/>
      <c r="U468" s="151"/>
      <c r="V468" s="151"/>
      <c r="W468" s="152"/>
      <c r="X468" s="103"/>
      <c r="Y468" s="148"/>
      <c r="Z468" s="149"/>
      <c r="AA468" s="150"/>
      <c r="AB468" s="151"/>
      <c r="AC468" s="151"/>
      <c r="AD468" s="151"/>
      <c r="AE468" s="151"/>
      <c r="AF468" s="152"/>
      <c r="AG468" s="104"/>
      <c r="AH468" s="150"/>
      <c r="AI468" s="73"/>
      <c r="AJ468" s="73" t="str">
        <f aca="false">IF(ISBLANK($C468),
  "",
IF(E468=Constants!$B$7,
  TRUE(),
IF(E468=Constants!$B$8,
  FALSE(),
  TRUE()
)))</f>
        <v/>
      </c>
      <c r="AK468" s="74" t="str">
        <f aca="false">IF(ISBLANK($C468),"",IF(F468=Constants!$B$8,FALSE(),TRUE()))</f>
        <v/>
      </c>
      <c r="AL468" s="74" t="str">
        <f aca="false">IF(ISBLANK($C468),"",COUNTA($G468:$O468)&gt;0)</f>
        <v/>
      </c>
      <c r="AM468" s="74" t="str">
        <f aca="false">IF(OR(ISBLANK($C468),$AL468&lt;&gt;TRUE()),"",IF(ISBLANK(G468),Constants!$B$27,MAX(0,G468)))</f>
        <v/>
      </c>
      <c r="AN468" s="74" t="str">
        <f aca="false">IF(OR(ISBLANK($C468),$AL468&lt;&gt;TRUE()),"",IF(ISBLANK(H468),Constants!$B$28,MAX(0,H468)))</f>
        <v/>
      </c>
      <c r="AO468" s="74" t="str">
        <f aca="false">IF(OR(ISBLANK($C468),$AL468&lt;&gt;TRUE()),"",IF(J468=Constants!$B$7,TRUE(),IF(J468=Constants!$B$8,FALSE(),TRUE())))</f>
        <v/>
      </c>
      <c r="AP468" s="74" t="str">
        <f aca="false">IF(OR(ISBLANK($C468),$AL468&lt;&gt;TRUE()),"",IF(I468=Constants!$B$7,TRUE(),IF(I468=Constants!$B$8,FALSE(),TRUE())))</f>
        <v/>
      </c>
      <c r="AQ468" s="74" t="str">
        <f aca="false">IF(OR(ISBLANK($C468),$AL468&lt;&gt;TRUE()),"",IF(K468=Constants!$B$33,TRUE(),IF(K468=Constants!$B$34,FALSE(),IF(AND(ISNUMBER(O468),OR(ISBLANK(N468),N468=0)),TRUE(),IF(AND(ISBLANK(O468),ISNUMBER(N468),N468&lt;&gt;0),FALSE(),"")))))</f>
        <v/>
      </c>
      <c r="AR468" s="74" t="str">
        <f aca="false">IF(OR(ISBLANK($C468),$AL468&lt;&gt;TRUE()),"",IF(ISBLANK(L468),Constants!$B$35,MAX(0,MIN(Constants!$B$31,L468))))</f>
        <v/>
      </c>
      <c r="AS468" s="74" t="str">
        <f aca="false">IF(OR(ISBLANK($C468),$AL468&lt;&gt;TRUE()),"",IF(ISBLANK(M468),Constants!$B$35,MAX(0,MIN(Constants!$B$32,M468))))</f>
        <v/>
      </c>
      <c r="AT468" s="74" t="str">
        <f aca="false">IF(ISBLANK($C468),"",COUNTA($P468:$X468)&gt;0)</f>
        <v/>
      </c>
      <c r="AU468" s="74" t="str">
        <f aca="false">IF(OR(ISBLANK($C468),$AT468&lt;&gt;TRUE()),"",IF(ISBLANK(P468),Constants!$B$27,MAX(0,P468)))</f>
        <v/>
      </c>
      <c r="AV468" s="74" t="str">
        <f aca="false">IF(OR(ISBLANK($C468),$AT468&lt;&gt;TRUE()),"",IF(ISBLANK(Q468),Constants!$B$28,MAX(0,Q468)))</f>
        <v/>
      </c>
      <c r="AW468" s="74" t="str">
        <f aca="false">IF(OR(ISBLANK($C468),$AT468&lt;&gt;TRUE()),"",IF(S468=Constants!$B$7,TRUE(),IF(S468=Constants!$B$8,FALSE(),TRUE())))</f>
        <v/>
      </c>
      <c r="AX468" s="74" t="str">
        <f aca="false">IF(OR(ISBLANK($C468),$AT468&lt;&gt;TRUE()),"",IF(R468=Constants!$B$7,TRUE(),IF(R468=Constants!$B$8,FALSE(),TRUE())))</f>
        <v/>
      </c>
      <c r="AY468" s="74" t="str">
        <f aca="false">IF(OR(ISBLANK($C468),$AT468&lt;&gt;TRUE()),"",IF(T468=Constants!$B$33,TRUE(),IF(T468=Constants!$B$34,FALSE(),IF(AND(ISNUMBER(X468),OR(ISBLANK(W468),W468=0)),TRUE(),IF(AND(ISBLANK(X468),ISNUMBER(W468),W468&lt;&gt;0),FALSE(),"")))))</f>
        <v/>
      </c>
      <c r="AZ468" s="74" t="str">
        <f aca="false">IF(OR(ISBLANK($C468),$AT468&lt;&gt;TRUE()),"",IF(ISBLANK(U468),Constants!$B$35,MAX(0,MIN(Constants!$B$31,U468))))</f>
        <v/>
      </c>
      <c r="BA468" s="74" t="str">
        <f aca="false">IF(OR(ISBLANK($C468),$AT468&lt;&gt;TRUE()),"",IF(ISBLANK(V468),Constants!$B$35,MAX(0,MIN(Constants!$B$32,V468))))</f>
        <v/>
      </c>
      <c r="BB468" s="74" t="str">
        <f aca="false">IF(ISBLANK($C468),"",COUNTA($Y468:$AG468)&gt;0)</f>
        <v/>
      </c>
      <c r="BC468" s="74" t="str">
        <f aca="false">IF(OR(ISBLANK($C468),$BB468&lt;&gt;TRUE()),"",IF(ISBLANK(Y468),Constants!$B$27,MAX(0,Y468)))</f>
        <v/>
      </c>
      <c r="BD468" s="74" t="str">
        <f aca="false">IF(OR(ISBLANK($C468),$BB468&lt;&gt;TRUE()),"",IF(ISBLANK(Z468),Constants!$B$28,MAX(0,Z468)))</f>
        <v/>
      </c>
      <c r="BE468" s="74" t="str">
        <f aca="false">IF(OR(ISBLANK($C468),$BB468&lt;&gt;TRUE()),"",IF(AB468=Constants!$B$7,TRUE(),IF(AB468=Constants!$B$8,FALSE(),TRUE())))</f>
        <v/>
      </c>
      <c r="BF468" s="74" t="str">
        <f aca="false">IF(OR(ISBLANK($C468),$BB468&lt;&gt;TRUE()),"",IF(AA468=Constants!$B$7,TRUE(),IF(AA468=Constants!$B$8,FALSE(),TRUE())))</f>
        <v/>
      </c>
      <c r="BG468" s="74" t="str">
        <f aca="false">IF(OR(ISBLANK($C468),$BB468&lt;&gt;TRUE()),"",IF(AC468=Constants!$B$33,TRUE(),IF(AC468=Constants!$B$34,FALSE(),IF(AND(ISNUMBER(AG468),OR(ISBLANK(AF468),AF468=0)),TRUE(),IF(AND(ISBLANK(AG468),ISNUMBER(AF468),AF468&lt;&gt;0),FALSE(),"")))))</f>
        <v/>
      </c>
      <c r="BH468" s="74" t="str">
        <f aca="false">IF(OR(ISBLANK($C468),$BB468&lt;&gt;TRUE()),"",IF(ISBLANK(AD468),Constants!$B$35,MAX(0,MIN(Constants!$B$31,AD468))))</f>
        <v/>
      </c>
      <c r="BI468" s="74" t="str">
        <f aca="false">IF(OR(ISBLANK($C468),$BB468&lt;&gt;TRUE()),"",IF(ISBLANK(AE468),Constants!$B$35,MAX(0,MIN(Constants!$B$32,AE468))))</f>
        <v/>
      </c>
      <c r="BJ468" s="75" t="str">
        <f aca="false">IF(ISBLANK($C468),
  "",
IF(AH468=Constants!$B$7,
  TRUE(),
IF(AH468=Constants!$B$8,
  FALSE(),
  FALSE()
)))</f>
        <v/>
      </c>
      <c r="BK468" s="74" t="str">
        <f aca="false">IF(ISBLANK($C468),"",IF($BJ468,Constants!$B$9,IF(COUNTA($E468:$AH468)=0,Constants!$B$10,IF(NOT($AK468),Constants!$B$11,IF(AND(NOT(ISNUMBER($BM468)),COUNTA($O468,$X468,$AG468)&gt;0),Constants!$B$13,Constants!$B$12)))))</f>
        <v/>
      </c>
      <c r="BL468" s="74" t="str">
        <f aca="false">IF(ISBLANK($C468),"",IF($BK468&lt;&gt;Constants!$B$12,$BK468,Constants!$B$4))</f>
        <v/>
      </c>
      <c r="BM468" s="73" t="str">
        <f aca="false">IF(OR(ISBLANK($D$8), NOT(ISNUMBER($D$8))), Constants!$B$17,$D$8)</f>
        <v>ERROR: Set Target Time in cell D8</v>
      </c>
      <c r="BN468" s="73" t="str">
        <f aca="false">IF(OR($BK468&lt;&gt;Constants!$B$12,$AL468&lt;&gt;TRUE()),"",IF(NOT($AO468),TRUE(),IF($AQ468="","",$AQ468)))</f>
        <v/>
      </c>
      <c r="BO468" s="74" t="b">
        <f aca="false">IF(BN468="",FALSE(),IF(NOT($AO468),TRUE(),IF($AQ468,ISNUMBER(O468),ISNUMBER(N468))))</f>
        <v>0</v>
      </c>
      <c r="BP468" s="76" t="str">
        <f aca="false">IF(BO468,IF($AJ468,1,Constants!$B$22)*POWER(Constants!$B$23,MAX($AM468,0))*POWER(Constants!$B$24,MAX($AN468,0)),"")</f>
        <v/>
      </c>
      <c r="BQ468" s="74" t="str">
        <f aca="false">IF(OR($BK468&lt;&gt;Constants!$B$12,NOT($BO468)),"",IF(NOT($AO468),0,Constants!$B$19*IF($AQ468,1,MAX(0,MIN(1,(Constants!$B$20-N468)/Constants!$B$20)))))</f>
        <v/>
      </c>
      <c r="BR468" s="74" t="str">
        <f aca="false">IF(BQ468="","",BQ468*IF($AP468,1,Constants!$B$25)*BP468)</f>
        <v/>
      </c>
      <c r="BS468" s="74" t="str">
        <f aca="false">IF(OR($BK468&lt;&gt;Constants!$B$12,NOT($BO468)),"",IF(NOT($AO468),0,IF(NOT($AQ468),0,MAX(0,Constants!$B$21*(1-ABS(O468-$BM468)/$BM468)))))</f>
        <v/>
      </c>
      <c r="BT468" s="74" t="str">
        <f aca="false">IF(BS468="","",BS468*BP468)</f>
        <v/>
      </c>
      <c r="BU468" s="74" t="str">
        <f aca="false">IF(OR($BK468&lt;&gt;Constants!$B$12,NOT($BO468)),"",IF(OR(NOT($AO468),NOT($AP468)),0,MIN(Constants!$B$18,(Constants!$B$29*$AR468+Constants!$B$30*$AS468)*IF($AQ468,1,MAX(0,MIN(1,(Constants!$B$20-N468)/Constants!$B$20))))))</f>
        <v/>
      </c>
      <c r="BV468" s="74" t="str">
        <f aca="false">IF(BU468="","",BU468*BP468)</f>
        <v/>
      </c>
      <c r="BW468" s="75" t="str">
        <f aca="false">IF(OR($BK468&lt;&gt;Constants!$B$12,NOT($BO468)),"",BR468+BT468+BV468)</f>
        <v/>
      </c>
      <c r="BX468" s="73" t="str">
        <f aca="false">IF(OR($BK468&lt;&gt;Constants!$B$12,$AT468&lt;&gt;TRUE()),"",IF(NOT($AW468),TRUE(),IF($AY468="","",$AY468)))</f>
        <v/>
      </c>
      <c r="BY468" s="74" t="b">
        <f aca="false">IF(BX468="",FALSE(),IF(NOT($AW468),TRUE(),IF($AY468,ISNUMBER(X468),ISNUMBER(W468))))</f>
        <v>0</v>
      </c>
      <c r="BZ468" s="76" t="str">
        <f aca="false">IF(BY468,IF($AJ468,1,Constants!$B$22)*POWER(Constants!$B$23,MAX($AU468,0))*POWER(Constants!$B$24,MAX($AV468,0)),"")</f>
        <v/>
      </c>
      <c r="CA468" s="74" t="str">
        <f aca="false">IF(OR($BK468&lt;&gt;Constants!$B$12,NOT($BY468)),"",IF(NOT($AW468),0,Constants!$B$19*IF($AY468,1,MAX(0,MIN(1,(Constants!$B$20-W468)/Constants!$B$20)))))</f>
        <v/>
      </c>
      <c r="CB468" s="74" t="str">
        <f aca="false">IF(CA468="","",CA468*IF($AX468,1,Constants!$B$25)*BZ468)</f>
        <v/>
      </c>
      <c r="CC468" s="74" t="str">
        <f aca="false">IF(OR($BK468&lt;&gt;Constants!$B$12,NOT($BY468)),"",IF(NOT($AW468),0,IF(NOT($AY468),0,MAX(0,Constants!$B$21*(1-ABS(X468-$BM468)/$BM468)))))</f>
        <v/>
      </c>
      <c r="CD468" s="74" t="str">
        <f aca="false">IF(CC468="","",CC468*BZ468)</f>
        <v/>
      </c>
      <c r="CE468" s="74" t="str">
        <f aca="false">IF(OR($BK468&lt;&gt;Constants!$B$12,NOT($BY468)),"",IF(OR(NOT($AW468),NOT($AX468)),0,MIN(Constants!$B$18,(Constants!$B$29*$AZ468+Constants!$B$30*$BA468)*IF($AY468,1,MAX(0,MIN(1,(Constants!$B$20-W468)/Constants!$B$20))))))</f>
        <v/>
      </c>
      <c r="CF468" s="74" t="str">
        <f aca="false">IF(CE468="","",CE468*BZ468)</f>
        <v/>
      </c>
      <c r="CG468" s="75" t="str">
        <f aca="false">IF(OR($BK468&lt;&gt;Constants!$B$12,NOT($BY468)),"",CB468+CD468+CF468)</f>
        <v/>
      </c>
      <c r="CH468" s="73" t="b">
        <f aca="false">IF(OR(BN468="",BX468=""),TRUE(),BN468&lt;&gt;BX468)</f>
        <v>1</v>
      </c>
      <c r="CI468" s="74" t="str">
        <f aca="false">IF(OR($BK468&lt;&gt;Constants!$B$12,$BB468&lt;&gt;TRUE(),NOT($CH468)),"",IF(NOT($BE468),TRUE(),IF($BG468="","",$BG468)))</f>
        <v/>
      </c>
      <c r="CJ468" s="74" t="b">
        <f aca="false">IF(CI468="",FALSE(),IF(NOT($BE468),TRUE(),IF($BG468,ISNUMBER(AG468),ISNUMBER(AF468))))</f>
        <v>0</v>
      </c>
      <c r="CK468" s="76" t="str">
        <f aca="false">IF(CJ468,IF($AJ468,1,Constants!$B$22)*POWER(Constants!$B$23,MAX($BC468,0))*POWER(Constants!$B$24,MAX($BD468,0)),"")</f>
        <v/>
      </c>
      <c r="CL468" s="74" t="str">
        <f aca="false">IF(OR($BK468&lt;&gt;Constants!$B$12,NOT($CJ468)),"",IF(NOT($BE468),0,Constants!$B$19*IF($BG468,1,MAX(0,MIN(1,(Constants!$B$20-AF468)/Constants!$B$20)))))</f>
        <v/>
      </c>
      <c r="CM468" s="74" t="str">
        <f aca="false">IF(CL468="","",CL468*IF($BF468,1,Constants!$B$25)*CK468)</f>
        <v/>
      </c>
      <c r="CN468" s="74" t="str">
        <f aca="false">IF(OR($BK468&lt;&gt;Constants!$B$12,NOT($CJ468)),"",IF(NOT($BE468),0,IF(NOT($BG468),0,MAX(0,Constants!$B$21*(1-ABS(AG468-$BM468)/$BM468)))))</f>
        <v/>
      </c>
      <c r="CO468" s="74" t="str">
        <f aca="false">IF(CN468="","",CN468*CK468)</f>
        <v/>
      </c>
      <c r="CP468" s="74" t="str">
        <f aca="false">IF(OR($BK468&lt;&gt;Constants!$B$12,NOT($CJ468)),"",IF(OR(NOT($BE468),NOT($BF468)),0,MIN(Constants!$B$18,(Constants!$B$29*$BH468+Constants!$B$30*$BI468)*IF($BG468,1,MAX(0,MIN(1,(Constants!$B$20-AF468)/Constants!$B$20))))))</f>
        <v/>
      </c>
      <c r="CQ468" s="74" t="str">
        <f aca="false">IF(CP468="","",CP468*CK468)</f>
        <v/>
      </c>
      <c r="CR468" s="75" t="str">
        <f aca="false">IF(OR($BK468&lt;&gt;Constants!$B$12,NOT($CJ468)),"",CM468+CO468+CQ468)</f>
        <v/>
      </c>
      <c r="CS468" s="73" t="str">
        <f aca="false">IF(OR($BK468&lt;&gt;Constants!$B$12,ISBLANK($C468)),"",BW468)</f>
        <v/>
      </c>
      <c r="CT468" s="74" t="str">
        <f aca="false">IF(OR($BK468&lt;&gt;Constants!$B$12,ISBLANK($C468)),"",CG468)</f>
        <v/>
      </c>
      <c r="CU468" s="75" t="str">
        <f aca="false">IF(OR($BK468&lt;&gt;Constants!$B$12,ISBLANK($C468)),"",CR468)</f>
        <v/>
      </c>
      <c r="CV468" s="74" t="str">
        <f aca="false">IF(OR($BK468&lt;&gt;Constants!$B$12,ISBLANK($C468)),"",IF(COUNT(CS468:CU468)=0,0,MAX(CS468:CU468)))</f>
        <v/>
      </c>
      <c r="CW468" s="74" t="str">
        <f aca="false">IF($BK468&lt;&gt;Constants!$B$12,"",CV468)</f>
        <v/>
      </c>
      <c r="CX468" s="74" t="str">
        <f aca="false">IF(ISNUMBER(CW468), RANK(CW468,$CW$11:$CW$510), "")</f>
        <v/>
      </c>
      <c r="CY468" s="73" t="str">
        <f aca="false">IF(OR($BK468&lt;&gt;Constants!$B$12,ISBLANK($C468)),"",MAX(BT468,CD468,CO468))</f>
        <v/>
      </c>
      <c r="CZ468" s="74" t="str">
        <f aca="false">IF(ISNUMBER(CY468), RANK(CY468,CY$11:CY$510), "")</f>
        <v/>
      </c>
      <c r="DA468" s="74" t="str">
        <f aca="false">IF(OR($BK468&lt;&gt;Constants!$B$12,ISBLANK($C468)),"",MAX(AM468,AU468,IF($CH468,BC468,0)))</f>
        <v/>
      </c>
      <c r="DB468" s="74" t="str">
        <f aca="false">IF(ISNUMBER(DA468), RANK(DA468,DA$11:DA$510,1), "")</f>
        <v/>
      </c>
      <c r="DC468" s="74" t="str">
        <f aca="false">IF(OR($BK468&lt;&gt;Constants!$B$12,ISBLANK($C468)),"",MAX(BV468,CF468,CQ468))</f>
        <v/>
      </c>
      <c r="DD468" s="74" t="str">
        <f aca="false">IF(ISNUMBER(DC468),RANK(DC468,DC$11:DC$510),"")</f>
        <v/>
      </c>
      <c r="DE468" s="77" t="str">
        <f aca="false">IFERROR(IF(OR($BK468&lt;&gt;Constants!$B$12, ISBLANK($C468)),"",LARGE(CS468:CU468,2)), 0)</f>
        <v/>
      </c>
      <c r="DF468" s="75" t="str">
        <f aca="false">IF(ISNUMBER(DE468), RANK(DE468,DE$11:DE$510), "")</f>
        <v/>
      </c>
      <c r="DG468" s="74" t="str">
        <f aca="false">IF(ISBLANK($C468),"",IF(BK468=Constants!$B$12,RANK($CX468, $CX$11:$CX$510, 1)+
SUMPRODUCT(--($CX$11:$CX$510=$CX468),--($CZ468&gt;$CZ$11:$CZ$510))+
SUMPRODUCT(--($CX$11:$CX$510=$CX468),--($CZ468=$CZ$11:$CZ$510),--($DB468&gt;$DB$11:$DB$510))+
SUMPRODUCT(--($CX$11:$CX$510=$CX468),--($CZ468=$CZ$11:$CZ$510),--($DB468=$DB$11:$DB$510), --($DD468&gt;$DD$11:$DD$510))+
SUMPRODUCT(--($CX$11:$CX$510=$CX468),--($CZ468=$CZ$11:$CZ$510),--($DB468=$DB$11:$DB$510), --($DD468=$DD$11:$DD$510), --($DF468&gt;$DF$11:$DF$510))
,BK468)
)</f>
        <v/>
      </c>
      <c r="DH468" s="74" t="str">
        <f aca="false">IF(ISBLANK(C468),"",IF(BK468&lt;&gt;Constants!$B$12, BK468, CX468-DG468))</f>
        <v/>
      </c>
      <c r="DI468" s="75"/>
      <c r="DJ468" s="78"/>
      <c r="DK468" s="79" t="str">
        <f aca="false">IF(ISBLANK($C468),"",IF($BK468=Constants!$B$13,$BM468,""))</f>
        <v/>
      </c>
      <c r="DL468" s="78" t="str">
        <f aca="false">IF(ISBLANK($C468),"",IF($BK468&lt;&gt;Constants!$B$12,"",IF(COUNT($CS468:$CU468)=0,"",MATCH($CV468,$CS468:$CU468,0))))</f>
        <v/>
      </c>
      <c r="DM468" s="80" t="str">
        <f aca="false">IF(ISNUMBER($DL468),CHOOSE($DL468,$BR468,$CB468,$CM468),"")</f>
        <v/>
      </c>
      <c r="DN468" s="80" t="str">
        <f aca="false">IF(ISNUMBER($DL468),CHOOSE($DL468,$BT468,$CD468,$CO468),"")</f>
        <v/>
      </c>
      <c r="DO468" s="80" t="str">
        <f aca="false">IF(ISNUMBER($DL468),CHOOSE($DL468,$BV468,$CF468,$CQ468),"")</f>
        <v/>
      </c>
      <c r="DP468" s="81" t="str">
        <f aca="false">IF(ISBLANK(C468),"",IF(BK468&lt;&gt;Constants!$B$12, BK468 ,CW468))</f>
        <v/>
      </c>
      <c r="DQ468" s="82" t="str">
        <f aca="false">IF(ISBLANK($C468),"",IF($BK468&lt;&gt;Constants!$B$12,$BK468,$BL468))</f>
        <v/>
      </c>
      <c r="DR468" s="82" t="str">
        <f aca="false">IF(ISBLANK(C468),"",DH468)</f>
        <v/>
      </c>
      <c r="DS468" s="82" t="str">
        <f aca="false">IF(ISBLANK(C468),"",DG468)</f>
        <v/>
      </c>
      <c r="DT468" s="83" t="str">
        <f aca="false">IF(ISBLANK(C468),
  "",
IF(DS468=Constants!$B$9,COUNTA($C$11:$C510)+2,IF(DS468=Constants!$B$10,COUNTA($C$11:$C510)+1,IF(DS468=Constants!$B$11,COUNTA($C$11:$C510),DS468))))</f>
        <v/>
      </c>
      <c r="DU468" s="3"/>
      <c r="DV468" s="84" t="n">
        <f aca="false">IF(OR(ISNUMBER(DS468),DS468="DQ",DS468="P",DS468="NS"),
    1,
    0
)</f>
        <v>0</v>
      </c>
      <c r="DW468" s="84" t="n">
        <v>458</v>
      </c>
      <c r="DX468" s="84" t="str">
        <f aca="false">IF(ISBLANK($C468),"",IF(ISNUMBER(DT468),DT468+ROW($B468)/1000,""))</f>
        <v/>
      </c>
      <c r="DY468" s="84" t="str">
        <f aca="false">IF(ISNUMBER(DX468), RANK(DX468,DX$11:DX$510,1), "")</f>
        <v/>
      </c>
      <c r="DZ468" s="84" t="str">
        <f aca="false">IF(ISBLANK($C468),
    "",
    $B468
)</f>
        <v/>
      </c>
      <c r="EA468" s="84" t="str">
        <f aca="false">IF(ISBLANK($C468),
    "",
    $C468
)</f>
        <v/>
      </c>
      <c r="EB468" s="84" t="str">
        <f aca="false">IF(ISBLANK($C468),
    "",
    $D468
)</f>
        <v/>
      </c>
      <c r="EC468" s="84" t="str">
        <f aca="false">IF(ISBLANK($C468),"",$DQ468)</f>
        <v/>
      </c>
      <c r="ED468" s="86" t="str">
        <f aca="false">DP468</f>
        <v/>
      </c>
      <c r="EE468" s="84" t="str">
        <f aca="false">IF(ISBLANK($C468),
    "",
    DS468
)</f>
        <v/>
      </c>
      <c r="EF468" s="87" t="str">
        <f aca="false">IF(DW468&gt;DV$10,
    "",
    VLOOKUP(DW468,DY$11:EE966,7,FALSE())
)</f>
        <v/>
      </c>
      <c r="EG468" s="88" t="str">
        <f aca="false">IF(DW468&gt;DV$10,
    "",
    VLOOKUP(DW468,DY$11:EE966,2,FALSE())
)</f>
        <v/>
      </c>
      <c r="EH468" s="88" t="str">
        <f aca="false">IF(DW468&gt;DV$10,
    "",
    VLOOKUP(DW468,DY$11:EE966,3,FALSE())
)</f>
        <v/>
      </c>
      <c r="EI468" s="88" t="str">
        <f aca="false">IF(DW468&gt;DV$10,
    "",
    VLOOKUP(DW468,DY$11:EE966,4,FALSE())
)</f>
        <v/>
      </c>
      <c r="EJ468" s="89" t="str">
        <f aca="false">IF(DW468&gt;DV$10,
    "",
    VLOOKUP(DW468,DY$11:EE966,6,FALSE())
)</f>
        <v/>
      </c>
      <c r="EK468" s="59"/>
    </row>
    <row r="469" customFormat="false" ht="15.75" hidden="false" customHeight="false" outlineLevel="0" collapsed="false">
      <c r="A469" s="3"/>
      <c r="B469" s="155"/>
      <c r="C469" s="156"/>
      <c r="D469" s="96"/>
      <c r="E469" s="157"/>
      <c r="F469" s="148"/>
      <c r="G469" s="148"/>
      <c r="H469" s="149"/>
      <c r="I469" s="150"/>
      <c r="J469" s="151"/>
      <c r="K469" s="151"/>
      <c r="L469" s="151"/>
      <c r="M469" s="151"/>
      <c r="N469" s="152"/>
      <c r="O469" s="103"/>
      <c r="P469" s="148"/>
      <c r="Q469" s="149"/>
      <c r="R469" s="150"/>
      <c r="S469" s="151"/>
      <c r="T469" s="151"/>
      <c r="U469" s="151"/>
      <c r="V469" s="151"/>
      <c r="W469" s="152"/>
      <c r="X469" s="103"/>
      <c r="Y469" s="148"/>
      <c r="Z469" s="149"/>
      <c r="AA469" s="150"/>
      <c r="AB469" s="151"/>
      <c r="AC469" s="151"/>
      <c r="AD469" s="151"/>
      <c r="AE469" s="151"/>
      <c r="AF469" s="152"/>
      <c r="AG469" s="104"/>
      <c r="AH469" s="150"/>
      <c r="AI469" s="73"/>
      <c r="AJ469" s="73" t="str">
        <f aca="false">IF(ISBLANK($C469),
  "",
IF(E469=Constants!$B$7,
  TRUE(),
IF(E469=Constants!$B$8,
  FALSE(),
  TRUE()
)))</f>
        <v/>
      </c>
      <c r="AK469" s="74" t="str">
        <f aca="false">IF(ISBLANK($C469),"",IF(F469=Constants!$B$8,FALSE(),TRUE()))</f>
        <v/>
      </c>
      <c r="AL469" s="74" t="str">
        <f aca="false">IF(ISBLANK($C469),"",COUNTA($G469:$O469)&gt;0)</f>
        <v/>
      </c>
      <c r="AM469" s="74" t="str">
        <f aca="false">IF(OR(ISBLANK($C469),$AL469&lt;&gt;TRUE()),"",IF(ISBLANK(G469),Constants!$B$27,MAX(0,G469)))</f>
        <v/>
      </c>
      <c r="AN469" s="74" t="str">
        <f aca="false">IF(OR(ISBLANK($C469),$AL469&lt;&gt;TRUE()),"",IF(ISBLANK(H469),Constants!$B$28,MAX(0,H469)))</f>
        <v/>
      </c>
      <c r="AO469" s="74" t="str">
        <f aca="false">IF(OR(ISBLANK($C469),$AL469&lt;&gt;TRUE()),"",IF(J469=Constants!$B$7,TRUE(),IF(J469=Constants!$B$8,FALSE(),TRUE())))</f>
        <v/>
      </c>
      <c r="AP469" s="74" t="str">
        <f aca="false">IF(OR(ISBLANK($C469),$AL469&lt;&gt;TRUE()),"",IF(I469=Constants!$B$7,TRUE(),IF(I469=Constants!$B$8,FALSE(),TRUE())))</f>
        <v/>
      </c>
      <c r="AQ469" s="74" t="str">
        <f aca="false">IF(OR(ISBLANK($C469),$AL469&lt;&gt;TRUE()),"",IF(K469=Constants!$B$33,TRUE(),IF(K469=Constants!$B$34,FALSE(),IF(AND(ISNUMBER(O469),OR(ISBLANK(N469),N469=0)),TRUE(),IF(AND(ISBLANK(O469),ISNUMBER(N469),N469&lt;&gt;0),FALSE(),"")))))</f>
        <v/>
      </c>
      <c r="AR469" s="74" t="str">
        <f aca="false">IF(OR(ISBLANK($C469),$AL469&lt;&gt;TRUE()),"",IF(ISBLANK(L469),Constants!$B$35,MAX(0,MIN(Constants!$B$31,L469))))</f>
        <v/>
      </c>
      <c r="AS469" s="74" t="str">
        <f aca="false">IF(OR(ISBLANK($C469),$AL469&lt;&gt;TRUE()),"",IF(ISBLANK(M469),Constants!$B$35,MAX(0,MIN(Constants!$B$32,M469))))</f>
        <v/>
      </c>
      <c r="AT469" s="74" t="str">
        <f aca="false">IF(ISBLANK($C469),"",COUNTA($P469:$X469)&gt;0)</f>
        <v/>
      </c>
      <c r="AU469" s="74" t="str">
        <f aca="false">IF(OR(ISBLANK($C469),$AT469&lt;&gt;TRUE()),"",IF(ISBLANK(P469),Constants!$B$27,MAX(0,P469)))</f>
        <v/>
      </c>
      <c r="AV469" s="74" t="str">
        <f aca="false">IF(OR(ISBLANK($C469),$AT469&lt;&gt;TRUE()),"",IF(ISBLANK(Q469),Constants!$B$28,MAX(0,Q469)))</f>
        <v/>
      </c>
      <c r="AW469" s="74" t="str">
        <f aca="false">IF(OR(ISBLANK($C469),$AT469&lt;&gt;TRUE()),"",IF(S469=Constants!$B$7,TRUE(),IF(S469=Constants!$B$8,FALSE(),TRUE())))</f>
        <v/>
      </c>
      <c r="AX469" s="74" t="str">
        <f aca="false">IF(OR(ISBLANK($C469),$AT469&lt;&gt;TRUE()),"",IF(R469=Constants!$B$7,TRUE(),IF(R469=Constants!$B$8,FALSE(),TRUE())))</f>
        <v/>
      </c>
      <c r="AY469" s="74" t="str">
        <f aca="false">IF(OR(ISBLANK($C469),$AT469&lt;&gt;TRUE()),"",IF(T469=Constants!$B$33,TRUE(),IF(T469=Constants!$B$34,FALSE(),IF(AND(ISNUMBER(X469),OR(ISBLANK(W469),W469=0)),TRUE(),IF(AND(ISBLANK(X469),ISNUMBER(W469),W469&lt;&gt;0),FALSE(),"")))))</f>
        <v/>
      </c>
      <c r="AZ469" s="74" t="str">
        <f aca="false">IF(OR(ISBLANK($C469),$AT469&lt;&gt;TRUE()),"",IF(ISBLANK(U469),Constants!$B$35,MAX(0,MIN(Constants!$B$31,U469))))</f>
        <v/>
      </c>
      <c r="BA469" s="74" t="str">
        <f aca="false">IF(OR(ISBLANK($C469),$AT469&lt;&gt;TRUE()),"",IF(ISBLANK(V469),Constants!$B$35,MAX(0,MIN(Constants!$B$32,V469))))</f>
        <v/>
      </c>
      <c r="BB469" s="74" t="str">
        <f aca="false">IF(ISBLANK($C469),"",COUNTA($Y469:$AG469)&gt;0)</f>
        <v/>
      </c>
      <c r="BC469" s="74" t="str">
        <f aca="false">IF(OR(ISBLANK($C469),$BB469&lt;&gt;TRUE()),"",IF(ISBLANK(Y469),Constants!$B$27,MAX(0,Y469)))</f>
        <v/>
      </c>
      <c r="BD469" s="74" t="str">
        <f aca="false">IF(OR(ISBLANK($C469),$BB469&lt;&gt;TRUE()),"",IF(ISBLANK(Z469),Constants!$B$28,MAX(0,Z469)))</f>
        <v/>
      </c>
      <c r="BE469" s="74" t="str">
        <f aca="false">IF(OR(ISBLANK($C469),$BB469&lt;&gt;TRUE()),"",IF(AB469=Constants!$B$7,TRUE(),IF(AB469=Constants!$B$8,FALSE(),TRUE())))</f>
        <v/>
      </c>
      <c r="BF469" s="74" t="str">
        <f aca="false">IF(OR(ISBLANK($C469),$BB469&lt;&gt;TRUE()),"",IF(AA469=Constants!$B$7,TRUE(),IF(AA469=Constants!$B$8,FALSE(),TRUE())))</f>
        <v/>
      </c>
      <c r="BG469" s="74" t="str">
        <f aca="false">IF(OR(ISBLANK($C469),$BB469&lt;&gt;TRUE()),"",IF(AC469=Constants!$B$33,TRUE(),IF(AC469=Constants!$B$34,FALSE(),IF(AND(ISNUMBER(AG469),OR(ISBLANK(AF469),AF469=0)),TRUE(),IF(AND(ISBLANK(AG469),ISNUMBER(AF469),AF469&lt;&gt;0),FALSE(),"")))))</f>
        <v/>
      </c>
      <c r="BH469" s="74" t="str">
        <f aca="false">IF(OR(ISBLANK($C469),$BB469&lt;&gt;TRUE()),"",IF(ISBLANK(AD469),Constants!$B$35,MAX(0,MIN(Constants!$B$31,AD469))))</f>
        <v/>
      </c>
      <c r="BI469" s="74" t="str">
        <f aca="false">IF(OR(ISBLANK($C469),$BB469&lt;&gt;TRUE()),"",IF(ISBLANK(AE469),Constants!$B$35,MAX(0,MIN(Constants!$B$32,AE469))))</f>
        <v/>
      </c>
      <c r="BJ469" s="75" t="str">
        <f aca="false">IF(ISBLANK($C469),
  "",
IF(AH469=Constants!$B$7,
  TRUE(),
IF(AH469=Constants!$B$8,
  FALSE(),
  FALSE()
)))</f>
        <v/>
      </c>
      <c r="BK469" s="74" t="str">
        <f aca="false">IF(ISBLANK($C469),"",IF($BJ469,Constants!$B$9,IF(COUNTA($E469:$AH469)=0,Constants!$B$10,IF(NOT($AK469),Constants!$B$11,IF(AND(NOT(ISNUMBER($BM469)),COUNTA($O469,$X469,$AG469)&gt;0),Constants!$B$13,Constants!$B$12)))))</f>
        <v/>
      </c>
      <c r="BL469" s="74" t="str">
        <f aca="false">IF(ISBLANK($C469),"",IF($BK469&lt;&gt;Constants!$B$12,$BK469,Constants!$B$4))</f>
        <v/>
      </c>
      <c r="BM469" s="73" t="str">
        <f aca="false">IF(OR(ISBLANK($D$8), NOT(ISNUMBER($D$8))), Constants!$B$17,$D$8)</f>
        <v>ERROR: Set Target Time in cell D8</v>
      </c>
      <c r="BN469" s="73" t="str">
        <f aca="false">IF(OR($BK469&lt;&gt;Constants!$B$12,$AL469&lt;&gt;TRUE()),"",IF(NOT($AO469),TRUE(),IF($AQ469="","",$AQ469)))</f>
        <v/>
      </c>
      <c r="BO469" s="74" t="b">
        <f aca="false">IF(BN469="",FALSE(),IF(NOT($AO469),TRUE(),IF($AQ469,ISNUMBER(O469),ISNUMBER(N469))))</f>
        <v>0</v>
      </c>
      <c r="BP469" s="76" t="str">
        <f aca="false">IF(BO469,IF($AJ469,1,Constants!$B$22)*POWER(Constants!$B$23,MAX($AM469,0))*POWER(Constants!$B$24,MAX($AN469,0)),"")</f>
        <v/>
      </c>
      <c r="BQ469" s="74" t="str">
        <f aca="false">IF(OR($BK469&lt;&gt;Constants!$B$12,NOT($BO469)),"",IF(NOT($AO469),0,Constants!$B$19*IF($AQ469,1,MAX(0,MIN(1,(Constants!$B$20-N469)/Constants!$B$20)))))</f>
        <v/>
      </c>
      <c r="BR469" s="74" t="str">
        <f aca="false">IF(BQ469="","",BQ469*IF($AP469,1,Constants!$B$25)*BP469)</f>
        <v/>
      </c>
      <c r="BS469" s="74" t="str">
        <f aca="false">IF(OR($BK469&lt;&gt;Constants!$B$12,NOT($BO469)),"",IF(NOT($AO469),0,IF(NOT($AQ469),0,MAX(0,Constants!$B$21*(1-ABS(O469-$BM469)/$BM469)))))</f>
        <v/>
      </c>
      <c r="BT469" s="74" t="str">
        <f aca="false">IF(BS469="","",BS469*BP469)</f>
        <v/>
      </c>
      <c r="BU469" s="74" t="str">
        <f aca="false">IF(OR($BK469&lt;&gt;Constants!$B$12,NOT($BO469)),"",IF(OR(NOT($AO469),NOT($AP469)),0,MIN(Constants!$B$18,(Constants!$B$29*$AR469+Constants!$B$30*$AS469)*IF($AQ469,1,MAX(0,MIN(1,(Constants!$B$20-N469)/Constants!$B$20))))))</f>
        <v/>
      </c>
      <c r="BV469" s="74" t="str">
        <f aca="false">IF(BU469="","",BU469*BP469)</f>
        <v/>
      </c>
      <c r="BW469" s="75" t="str">
        <f aca="false">IF(OR($BK469&lt;&gt;Constants!$B$12,NOT($BO469)),"",BR469+BT469+BV469)</f>
        <v/>
      </c>
      <c r="BX469" s="73" t="str">
        <f aca="false">IF(OR($BK469&lt;&gt;Constants!$B$12,$AT469&lt;&gt;TRUE()),"",IF(NOT($AW469),TRUE(),IF($AY469="","",$AY469)))</f>
        <v/>
      </c>
      <c r="BY469" s="74" t="b">
        <f aca="false">IF(BX469="",FALSE(),IF(NOT($AW469),TRUE(),IF($AY469,ISNUMBER(X469),ISNUMBER(W469))))</f>
        <v>0</v>
      </c>
      <c r="BZ469" s="76" t="str">
        <f aca="false">IF(BY469,IF($AJ469,1,Constants!$B$22)*POWER(Constants!$B$23,MAX($AU469,0))*POWER(Constants!$B$24,MAX($AV469,0)),"")</f>
        <v/>
      </c>
      <c r="CA469" s="74" t="str">
        <f aca="false">IF(OR($BK469&lt;&gt;Constants!$B$12,NOT($BY469)),"",IF(NOT($AW469),0,Constants!$B$19*IF($AY469,1,MAX(0,MIN(1,(Constants!$B$20-W469)/Constants!$B$20)))))</f>
        <v/>
      </c>
      <c r="CB469" s="74" t="str">
        <f aca="false">IF(CA469="","",CA469*IF($AX469,1,Constants!$B$25)*BZ469)</f>
        <v/>
      </c>
      <c r="CC469" s="74" t="str">
        <f aca="false">IF(OR($BK469&lt;&gt;Constants!$B$12,NOT($BY469)),"",IF(NOT($AW469),0,IF(NOT($AY469),0,MAX(0,Constants!$B$21*(1-ABS(X469-$BM469)/$BM469)))))</f>
        <v/>
      </c>
      <c r="CD469" s="74" t="str">
        <f aca="false">IF(CC469="","",CC469*BZ469)</f>
        <v/>
      </c>
      <c r="CE469" s="74" t="str">
        <f aca="false">IF(OR($BK469&lt;&gt;Constants!$B$12,NOT($BY469)),"",IF(OR(NOT($AW469),NOT($AX469)),0,MIN(Constants!$B$18,(Constants!$B$29*$AZ469+Constants!$B$30*$BA469)*IF($AY469,1,MAX(0,MIN(1,(Constants!$B$20-W469)/Constants!$B$20))))))</f>
        <v/>
      </c>
      <c r="CF469" s="74" t="str">
        <f aca="false">IF(CE469="","",CE469*BZ469)</f>
        <v/>
      </c>
      <c r="CG469" s="75" t="str">
        <f aca="false">IF(OR($BK469&lt;&gt;Constants!$B$12,NOT($BY469)),"",CB469+CD469+CF469)</f>
        <v/>
      </c>
      <c r="CH469" s="73" t="b">
        <f aca="false">IF(OR(BN469="",BX469=""),TRUE(),BN469&lt;&gt;BX469)</f>
        <v>1</v>
      </c>
      <c r="CI469" s="74" t="str">
        <f aca="false">IF(OR($BK469&lt;&gt;Constants!$B$12,$BB469&lt;&gt;TRUE(),NOT($CH469)),"",IF(NOT($BE469),TRUE(),IF($BG469="","",$BG469)))</f>
        <v/>
      </c>
      <c r="CJ469" s="74" t="b">
        <f aca="false">IF(CI469="",FALSE(),IF(NOT($BE469),TRUE(),IF($BG469,ISNUMBER(AG469),ISNUMBER(AF469))))</f>
        <v>0</v>
      </c>
      <c r="CK469" s="76" t="str">
        <f aca="false">IF(CJ469,IF($AJ469,1,Constants!$B$22)*POWER(Constants!$B$23,MAX($BC469,0))*POWER(Constants!$B$24,MAX($BD469,0)),"")</f>
        <v/>
      </c>
      <c r="CL469" s="74" t="str">
        <f aca="false">IF(OR($BK469&lt;&gt;Constants!$B$12,NOT($CJ469)),"",IF(NOT($BE469),0,Constants!$B$19*IF($BG469,1,MAX(0,MIN(1,(Constants!$B$20-AF469)/Constants!$B$20)))))</f>
        <v/>
      </c>
      <c r="CM469" s="74" t="str">
        <f aca="false">IF(CL469="","",CL469*IF($BF469,1,Constants!$B$25)*CK469)</f>
        <v/>
      </c>
      <c r="CN469" s="74" t="str">
        <f aca="false">IF(OR($BK469&lt;&gt;Constants!$B$12,NOT($CJ469)),"",IF(NOT($BE469),0,IF(NOT($BG469),0,MAX(0,Constants!$B$21*(1-ABS(AG469-$BM469)/$BM469)))))</f>
        <v/>
      </c>
      <c r="CO469" s="74" t="str">
        <f aca="false">IF(CN469="","",CN469*CK469)</f>
        <v/>
      </c>
      <c r="CP469" s="74" t="str">
        <f aca="false">IF(OR($BK469&lt;&gt;Constants!$B$12,NOT($CJ469)),"",IF(OR(NOT($BE469),NOT($BF469)),0,MIN(Constants!$B$18,(Constants!$B$29*$BH469+Constants!$B$30*$BI469)*IF($BG469,1,MAX(0,MIN(1,(Constants!$B$20-AF469)/Constants!$B$20))))))</f>
        <v/>
      </c>
      <c r="CQ469" s="74" t="str">
        <f aca="false">IF(CP469="","",CP469*CK469)</f>
        <v/>
      </c>
      <c r="CR469" s="75" t="str">
        <f aca="false">IF(OR($BK469&lt;&gt;Constants!$B$12,NOT($CJ469)),"",CM469+CO469+CQ469)</f>
        <v/>
      </c>
      <c r="CS469" s="73" t="str">
        <f aca="false">IF(OR($BK469&lt;&gt;Constants!$B$12,ISBLANK($C469)),"",BW469)</f>
        <v/>
      </c>
      <c r="CT469" s="74" t="str">
        <f aca="false">IF(OR($BK469&lt;&gt;Constants!$B$12,ISBLANK($C469)),"",CG469)</f>
        <v/>
      </c>
      <c r="CU469" s="75" t="str">
        <f aca="false">IF(OR($BK469&lt;&gt;Constants!$B$12,ISBLANK($C469)),"",CR469)</f>
        <v/>
      </c>
      <c r="CV469" s="74" t="str">
        <f aca="false">IF(OR($BK469&lt;&gt;Constants!$B$12,ISBLANK($C469)),"",IF(COUNT(CS469:CU469)=0,0,MAX(CS469:CU469)))</f>
        <v/>
      </c>
      <c r="CW469" s="74" t="str">
        <f aca="false">IF($BK469&lt;&gt;Constants!$B$12,"",CV469)</f>
        <v/>
      </c>
      <c r="CX469" s="74" t="str">
        <f aca="false">IF(ISNUMBER(CW469), RANK(CW469,$CW$11:$CW$510), "")</f>
        <v/>
      </c>
      <c r="CY469" s="73" t="str">
        <f aca="false">IF(OR($BK469&lt;&gt;Constants!$B$12,ISBLANK($C469)),"",MAX(BT469,CD469,CO469))</f>
        <v/>
      </c>
      <c r="CZ469" s="74" t="str">
        <f aca="false">IF(ISNUMBER(CY469), RANK(CY469,CY$11:CY$510), "")</f>
        <v/>
      </c>
      <c r="DA469" s="74" t="str">
        <f aca="false">IF(OR($BK469&lt;&gt;Constants!$B$12,ISBLANK($C469)),"",MAX(AM469,AU469,IF($CH469,BC469,0)))</f>
        <v/>
      </c>
      <c r="DB469" s="74" t="str">
        <f aca="false">IF(ISNUMBER(DA469), RANK(DA469,DA$11:DA$510,1), "")</f>
        <v/>
      </c>
      <c r="DC469" s="74" t="str">
        <f aca="false">IF(OR($BK469&lt;&gt;Constants!$B$12,ISBLANK($C469)),"",MAX(BV469,CF469,CQ469))</f>
        <v/>
      </c>
      <c r="DD469" s="74" t="str">
        <f aca="false">IF(ISNUMBER(DC469),RANK(DC469,DC$11:DC$510),"")</f>
        <v/>
      </c>
      <c r="DE469" s="77" t="str">
        <f aca="false">IFERROR(IF(OR($BK469&lt;&gt;Constants!$B$12, ISBLANK($C469)),"",LARGE(CS469:CU469,2)), 0)</f>
        <v/>
      </c>
      <c r="DF469" s="75" t="str">
        <f aca="false">IF(ISNUMBER(DE469), RANK(DE469,DE$11:DE$510), "")</f>
        <v/>
      </c>
      <c r="DG469" s="74" t="str">
        <f aca="false">IF(ISBLANK($C469),"",IF(BK469=Constants!$B$12,RANK($CX469, $CX$11:$CX$510, 1)+
SUMPRODUCT(--($CX$11:$CX$510=$CX469),--($CZ469&gt;$CZ$11:$CZ$510))+
SUMPRODUCT(--($CX$11:$CX$510=$CX469),--($CZ469=$CZ$11:$CZ$510),--($DB469&gt;$DB$11:$DB$510))+
SUMPRODUCT(--($CX$11:$CX$510=$CX469),--($CZ469=$CZ$11:$CZ$510),--($DB469=$DB$11:$DB$510), --($DD469&gt;$DD$11:$DD$510))+
SUMPRODUCT(--($CX$11:$CX$510=$CX469),--($CZ469=$CZ$11:$CZ$510),--($DB469=$DB$11:$DB$510), --($DD469=$DD$11:$DD$510), --($DF469&gt;$DF$11:$DF$510))
,BK469)
)</f>
        <v/>
      </c>
      <c r="DH469" s="74" t="str">
        <f aca="false">IF(ISBLANK(C469),"",IF(BK469&lt;&gt;Constants!$B$12, BK469, CX469-DG469))</f>
        <v/>
      </c>
      <c r="DI469" s="75"/>
      <c r="DJ469" s="78"/>
      <c r="DK469" s="79" t="str">
        <f aca="false">IF(ISBLANK($C469),"",IF($BK469=Constants!$B$13,$BM469,""))</f>
        <v/>
      </c>
      <c r="DL469" s="78" t="str">
        <f aca="false">IF(ISBLANK($C469),"",IF($BK469&lt;&gt;Constants!$B$12,"",IF(COUNT($CS469:$CU469)=0,"",MATCH($CV469,$CS469:$CU469,0))))</f>
        <v/>
      </c>
      <c r="DM469" s="80" t="str">
        <f aca="false">IF(ISNUMBER($DL469),CHOOSE($DL469,$BR469,$CB469,$CM469),"")</f>
        <v/>
      </c>
      <c r="DN469" s="80" t="str">
        <f aca="false">IF(ISNUMBER($DL469),CHOOSE($DL469,$BT469,$CD469,$CO469),"")</f>
        <v/>
      </c>
      <c r="DO469" s="80" t="str">
        <f aca="false">IF(ISNUMBER($DL469),CHOOSE($DL469,$BV469,$CF469,$CQ469),"")</f>
        <v/>
      </c>
      <c r="DP469" s="81" t="str">
        <f aca="false">IF(ISBLANK(C469),"",IF(BK469&lt;&gt;Constants!$B$12, BK469 ,CW469))</f>
        <v/>
      </c>
      <c r="DQ469" s="82" t="str">
        <f aca="false">IF(ISBLANK($C469),"",IF($BK469&lt;&gt;Constants!$B$12,$BK469,$BL469))</f>
        <v/>
      </c>
      <c r="DR469" s="82" t="str">
        <f aca="false">IF(ISBLANK(C469),"",DH469)</f>
        <v/>
      </c>
      <c r="DS469" s="82" t="str">
        <f aca="false">IF(ISBLANK(C469),"",DG469)</f>
        <v/>
      </c>
      <c r="DT469" s="83" t="str">
        <f aca="false">IF(ISBLANK(C469),
  "",
IF(DS469=Constants!$B$9,COUNTA($C$11:$C510)+2,IF(DS469=Constants!$B$10,COUNTA($C$11:$C510)+1,IF(DS469=Constants!$B$11,COUNTA($C$11:$C510),DS469))))</f>
        <v/>
      </c>
      <c r="DU469" s="3"/>
      <c r="DV469" s="84" t="n">
        <f aca="false">IF(OR(ISNUMBER(DS469),DS469="DQ",DS469="P",DS469="NS"),
    1,
    0
)</f>
        <v>0</v>
      </c>
      <c r="DW469" s="84" t="n">
        <v>459</v>
      </c>
      <c r="DX469" s="84" t="str">
        <f aca="false">IF(ISBLANK($C469),"",IF(ISNUMBER(DT469),DT469+ROW($B469)/1000,""))</f>
        <v/>
      </c>
      <c r="DY469" s="84" t="str">
        <f aca="false">IF(ISNUMBER(DX469), RANK(DX469,DX$11:DX$510,1), "")</f>
        <v/>
      </c>
      <c r="DZ469" s="84" t="str">
        <f aca="false">IF(ISBLANK($C469),
    "",
    $B469
)</f>
        <v/>
      </c>
      <c r="EA469" s="84" t="str">
        <f aca="false">IF(ISBLANK($C469),
    "",
    $C469
)</f>
        <v/>
      </c>
      <c r="EB469" s="84" t="str">
        <f aca="false">IF(ISBLANK($C469),
    "",
    $D469
)</f>
        <v/>
      </c>
      <c r="EC469" s="84" t="str">
        <f aca="false">IF(ISBLANK($C469),"",$DQ469)</f>
        <v/>
      </c>
      <c r="ED469" s="86" t="str">
        <f aca="false">DP469</f>
        <v/>
      </c>
      <c r="EE469" s="84" t="str">
        <f aca="false">IF(ISBLANK($C469),
    "",
    DS469
)</f>
        <v/>
      </c>
      <c r="EF469" s="87" t="str">
        <f aca="false">IF(DW469&gt;DV$10,
    "",
    VLOOKUP(DW469,DY$11:EE967,7,FALSE())
)</f>
        <v/>
      </c>
      <c r="EG469" s="88" t="str">
        <f aca="false">IF(DW469&gt;DV$10,
    "",
    VLOOKUP(DW469,DY$11:EE967,2,FALSE())
)</f>
        <v/>
      </c>
      <c r="EH469" s="88" t="str">
        <f aca="false">IF(DW469&gt;DV$10,
    "",
    VLOOKUP(DW469,DY$11:EE967,3,FALSE())
)</f>
        <v/>
      </c>
      <c r="EI469" s="88" t="str">
        <f aca="false">IF(DW469&gt;DV$10,
    "",
    VLOOKUP(DW469,DY$11:EE967,4,FALSE())
)</f>
        <v/>
      </c>
      <c r="EJ469" s="89" t="str">
        <f aca="false">IF(DW469&gt;DV$10,
    "",
    VLOOKUP(DW469,DY$11:EE967,6,FALSE())
)</f>
        <v/>
      </c>
      <c r="EK469" s="59"/>
    </row>
    <row r="470" customFormat="false" ht="15.75" hidden="false" customHeight="false" outlineLevel="0" collapsed="false">
      <c r="A470" s="3"/>
      <c r="B470" s="153"/>
      <c r="C470" s="154"/>
      <c r="D470" s="135"/>
      <c r="E470" s="158"/>
      <c r="F470" s="137"/>
      <c r="G470" s="137"/>
      <c r="H470" s="138"/>
      <c r="I470" s="139"/>
      <c r="J470" s="140"/>
      <c r="K470" s="140"/>
      <c r="L470" s="140"/>
      <c r="M470" s="140"/>
      <c r="N470" s="141"/>
      <c r="O470" s="142"/>
      <c r="P470" s="137"/>
      <c r="Q470" s="138"/>
      <c r="R470" s="139"/>
      <c r="S470" s="140"/>
      <c r="T470" s="140"/>
      <c r="U470" s="140"/>
      <c r="V470" s="140"/>
      <c r="W470" s="141"/>
      <c r="X470" s="142"/>
      <c r="Y470" s="137"/>
      <c r="Z470" s="138"/>
      <c r="AA470" s="139"/>
      <c r="AB470" s="140"/>
      <c r="AC470" s="140"/>
      <c r="AD470" s="140"/>
      <c r="AE470" s="140"/>
      <c r="AF470" s="141"/>
      <c r="AG470" s="143"/>
      <c r="AH470" s="139"/>
      <c r="AI470" s="116"/>
      <c r="AJ470" s="116" t="str">
        <f aca="false">IF(ISBLANK($C470),
  "",
IF(E470=Constants!$B$7,
  TRUE(),
IF(E470=Constants!$B$8,
  FALSE(),
  TRUE()
)))</f>
        <v/>
      </c>
      <c r="AK470" s="117" t="str">
        <f aca="false">IF(ISBLANK($C470),"",IF(F470=Constants!$B$8,FALSE(),TRUE()))</f>
        <v/>
      </c>
      <c r="AL470" s="117" t="str">
        <f aca="false">IF(ISBLANK($C470),"",COUNTA($G470:$O470)&gt;0)</f>
        <v/>
      </c>
      <c r="AM470" s="117" t="str">
        <f aca="false">IF(OR(ISBLANK($C470),$AL470&lt;&gt;TRUE()),"",IF(ISBLANK(G470),Constants!$B$27,MAX(0,G470)))</f>
        <v/>
      </c>
      <c r="AN470" s="117" t="str">
        <f aca="false">IF(OR(ISBLANK($C470),$AL470&lt;&gt;TRUE()),"",IF(ISBLANK(H470),Constants!$B$28,MAX(0,H470)))</f>
        <v/>
      </c>
      <c r="AO470" s="117" t="str">
        <f aca="false">IF(OR(ISBLANK($C470),$AL470&lt;&gt;TRUE()),"",IF(J470=Constants!$B$7,TRUE(),IF(J470=Constants!$B$8,FALSE(),TRUE())))</f>
        <v/>
      </c>
      <c r="AP470" s="117" t="str">
        <f aca="false">IF(OR(ISBLANK($C470),$AL470&lt;&gt;TRUE()),"",IF(I470=Constants!$B$7,TRUE(),IF(I470=Constants!$B$8,FALSE(),TRUE())))</f>
        <v/>
      </c>
      <c r="AQ470" s="117" t="str">
        <f aca="false">IF(OR(ISBLANK($C470),$AL470&lt;&gt;TRUE()),"",IF(K470=Constants!$B$33,TRUE(),IF(K470=Constants!$B$34,FALSE(),IF(AND(ISNUMBER(O470),OR(ISBLANK(N470),N470=0)),TRUE(),IF(AND(ISBLANK(O470),ISNUMBER(N470),N470&lt;&gt;0),FALSE(),"")))))</f>
        <v/>
      </c>
      <c r="AR470" s="117" t="str">
        <f aca="false">IF(OR(ISBLANK($C470),$AL470&lt;&gt;TRUE()),"",IF(ISBLANK(L470),Constants!$B$35,MAX(0,MIN(Constants!$B$31,L470))))</f>
        <v/>
      </c>
      <c r="AS470" s="117" t="str">
        <f aca="false">IF(OR(ISBLANK($C470),$AL470&lt;&gt;TRUE()),"",IF(ISBLANK(M470),Constants!$B$35,MAX(0,MIN(Constants!$B$32,M470))))</f>
        <v/>
      </c>
      <c r="AT470" s="117" t="str">
        <f aca="false">IF(ISBLANK($C470),"",COUNTA($P470:$X470)&gt;0)</f>
        <v/>
      </c>
      <c r="AU470" s="117" t="str">
        <f aca="false">IF(OR(ISBLANK($C470),$AT470&lt;&gt;TRUE()),"",IF(ISBLANK(P470),Constants!$B$27,MAX(0,P470)))</f>
        <v/>
      </c>
      <c r="AV470" s="117" t="str">
        <f aca="false">IF(OR(ISBLANK($C470),$AT470&lt;&gt;TRUE()),"",IF(ISBLANK(Q470),Constants!$B$28,MAX(0,Q470)))</f>
        <v/>
      </c>
      <c r="AW470" s="117" t="str">
        <f aca="false">IF(OR(ISBLANK($C470),$AT470&lt;&gt;TRUE()),"",IF(S470=Constants!$B$7,TRUE(),IF(S470=Constants!$B$8,FALSE(),TRUE())))</f>
        <v/>
      </c>
      <c r="AX470" s="117" t="str">
        <f aca="false">IF(OR(ISBLANK($C470),$AT470&lt;&gt;TRUE()),"",IF(R470=Constants!$B$7,TRUE(),IF(R470=Constants!$B$8,FALSE(),TRUE())))</f>
        <v/>
      </c>
      <c r="AY470" s="117" t="str">
        <f aca="false">IF(OR(ISBLANK($C470),$AT470&lt;&gt;TRUE()),"",IF(T470=Constants!$B$33,TRUE(),IF(T470=Constants!$B$34,FALSE(),IF(AND(ISNUMBER(X470),OR(ISBLANK(W470),W470=0)),TRUE(),IF(AND(ISBLANK(X470),ISNUMBER(W470),W470&lt;&gt;0),FALSE(),"")))))</f>
        <v/>
      </c>
      <c r="AZ470" s="117" t="str">
        <f aca="false">IF(OR(ISBLANK($C470),$AT470&lt;&gt;TRUE()),"",IF(ISBLANK(U470),Constants!$B$35,MAX(0,MIN(Constants!$B$31,U470))))</f>
        <v/>
      </c>
      <c r="BA470" s="117" t="str">
        <f aca="false">IF(OR(ISBLANK($C470),$AT470&lt;&gt;TRUE()),"",IF(ISBLANK(V470),Constants!$B$35,MAX(0,MIN(Constants!$B$32,V470))))</f>
        <v/>
      </c>
      <c r="BB470" s="117" t="str">
        <f aca="false">IF(ISBLANK($C470),"",COUNTA($Y470:$AG470)&gt;0)</f>
        <v/>
      </c>
      <c r="BC470" s="117" t="str">
        <f aca="false">IF(OR(ISBLANK($C470),$BB470&lt;&gt;TRUE()),"",IF(ISBLANK(Y470),Constants!$B$27,MAX(0,Y470)))</f>
        <v/>
      </c>
      <c r="BD470" s="117" t="str">
        <f aca="false">IF(OR(ISBLANK($C470),$BB470&lt;&gt;TRUE()),"",IF(ISBLANK(Z470),Constants!$B$28,MAX(0,Z470)))</f>
        <v/>
      </c>
      <c r="BE470" s="117" t="str">
        <f aca="false">IF(OR(ISBLANK($C470),$BB470&lt;&gt;TRUE()),"",IF(AB470=Constants!$B$7,TRUE(),IF(AB470=Constants!$B$8,FALSE(),TRUE())))</f>
        <v/>
      </c>
      <c r="BF470" s="117" t="str">
        <f aca="false">IF(OR(ISBLANK($C470),$BB470&lt;&gt;TRUE()),"",IF(AA470=Constants!$B$7,TRUE(),IF(AA470=Constants!$B$8,FALSE(),TRUE())))</f>
        <v/>
      </c>
      <c r="BG470" s="117" t="str">
        <f aca="false">IF(OR(ISBLANK($C470),$BB470&lt;&gt;TRUE()),"",IF(AC470=Constants!$B$33,TRUE(),IF(AC470=Constants!$B$34,FALSE(),IF(AND(ISNUMBER(AG470),OR(ISBLANK(AF470),AF470=0)),TRUE(),IF(AND(ISBLANK(AG470),ISNUMBER(AF470),AF470&lt;&gt;0),FALSE(),"")))))</f>
        <v/>
      </c>
      <c r="BH470" s="117" t="str">
        <f aca="false">IF(OR(ISBLANK($C470),$BB470&lt;&gt;TRUE()),"",IF(ISBLANK(AD470),Constants!$B$35,MAX(0,MIN(Constants!$B$31,AD470))))</f>
        <v/>
      </c>
      <c r="BI470" s="117" t="str">
        <f aca="false">IF(OR(ISBLANK($C470),$BB470&lt;&gt;TRUE()),"",IF(ISBLANK(AE470),Constants!$B$35,MAX(0,MIN(Constants!$B$32,AE470))))</f>
        <v/>
      </c>
      <c r="BJ470" s="118" t="str">
        <f aca="false">IF(ISBLANK($C470),
  "",
IF(AH470=Constants!$B$7,
  TRUE(),
IF(AH470=Constants!$B$8,
  FALSE(),
  FALSE()
)))</f>
        <v/>
      </c>
      <c r="BK470" s="117" t="str">
        <f aca="false">IF(ISBLANK($C470),"",IF($BJ470,Constants!$B$9,IF(COUNTA($E470:$AH470)=0,Constants!$B$10,IF(NOT($AK470),Constants!$B$11,IF(AND(NOT(ISNUMBER($BM470)),COUNTA($O470,$X470,$AG470)&gt;0),Constants!$B$13,Constants!$B$12)))))</f>
        <v/>
      </c>
      <c r="BL470" s="117" t="str">
        <f aca="false">IF(ISBLANK($C470),"",IF($BK470&lt;&gt;Constants!$B$12,$BK470,Constants!$B$4))</f>
        <v/>
      </c>
      <c r="BM470" s="116" t="str">
        <f aca="false">IF(OR(ISBLANK($D$8), NOT(ISNUMBER($D$8))), Constants!$B$17,$D$8)</f>
        <v>ERROR: Set Target Time in cell D8</v>
      </c>
      <c r="BN470" s="119" t="str">
        <f aca="false">IF(OR($BK470&lt;&gt;Constants!$B$12,$AL470&lt;&gt;TRUE()),"",IF(NOT($AO470),TRUE(),IF($AQ470="","",$AQ470)))</f>
        <v/>
      </c>
      <c r="BO470" s="120" t="n">
        <f aca="false">IF(BN470="",FALSE(),IF(NOT($AO470),TRUE(),IF($AQ470,ISNUMBER(O470),ISNUMBER(N470))))</f>
        <v>0</v>
      </c>
      <c r="BP470" s="121" t="str">
        <f aca="false">IF(BO470,IF($AJ470,1,Constants!$B$22)*POWER(Constants!$B$23,MAX($AM470,0))*POWER(Constants!$B$24,MAX($AN470,0)),"")</f>
        <v/>
      </c>
      <c r="BQ470" s="117" t="str">
        <f aca="false">IF(OR($BK470&lt;&gt;Constants!$B$12,NOT($BO470)),"",IF(NOT($AO470),0,Constants!$B$19*IF($AQ470,1,MAX(0,MIN(1,(Constants!$B$20-N470)/Constants!$B$20)))))</f>
        <v/>
      </c>
      <c r="BR470" s="117" t="str">
        <f aca="false">IF(BQ470="","",BQ470*IF($AP470,1,Constants!$B$25)*BP470)</f>
        <v/>
      </c>
      <c r="BS470" s="117" t="str">
        <f aca="false">IF(OR($BK470&lt;&gt;Constants!$B$12,NOT($BO470)),"",IF(NOT($AO470),0,IF(NOT($AQ470),0,MAX(0,Constants!$B$21*(1-ABS(O470-$BM470)/$BM470)))))</f>
        <v/>
      </c>
      <c r="BT470" s="117" t="str">
        <f aca="false">IF(BS470="","",BS470*BP470)</f>
        <v/>
      </c>
      <c r="BU470" s="117" t="str">
        <f aca="false">IF(OR($BK470&lt;&gt;Constants!$B$12,NOT($BO470)),"",IF(OR(NOT($AO470),NOT($AP470)),0,MIN(Constants!$B$18,(Constants!$B$29*$AR470+Constants!$B$30*$AS470)*IF($AQ470,1,MAX(0,MIN(1,(Constants!$B$20-N470)/Constants!$B$20))))))</f>
        <v/>
      </c>
      <c r="BV470" s="117" t="str">
        <f aca="false">IF(BU470="","",BU470*BP470)</f>
        <v/>
      </c>
      <c r="BW470" s="122" t="str">
        <f aca="false">IF(OR($BK470&lt;&gt;Constants!$B$12,NOT($BO470)),"",BR470+BT470+BV470)</f>
        <v/>
      </c>
      <c r="BX470" s="119" t="str">
        <f aca="false">IF(OR($BK470&lt;&gt;Constants!$B$12,$AT470&lt;&gt;TRUE()),"",IF(NOT($AW470),TRUE(),IF($AY470="","",$AY470)))</f>
        <v/>
      </c>
      <c r="BY470" s="120" t="n">
        <f aca="false">IF(BX470="",FALSE(),IF(NOT($AW470),TRUE(),IF($AY470,ISNUMBER(X470),ISNUMBER(W470))))</f>
        <v>0</v>
      </c>
      <c r="BZ470" s="121" t="str">
        <f aca="false">IF(BY470,IF($AJ470,1,Constants!$B$22)*POWER(Constants!$B$23,MAX($AU470,0))*POWER(Constants!$B$24,MAX($AV470,0)),"")</f>
        <v/>
      </c>
      <c r="CA470" s="117" t="str">
        <f aca="false">IF(OR($BK470&lt;&gt;Constants!$B$12,NOT($BY470)),"",IF(NOT($AW470),0,Constants!$B$19*IF($AY470,1,MAX(0,MIN(1,(Constants!$B$20-W470)/Constants!$B$20)))))</f>
        <v/>
      </c>
      <c r="CB470" s="117" t="str">
        <f aca="false">IF(CA470="","",CA470*IF($AX470,1,Constants!$B$25)*BZ470)</f>
        <v/>
      </c>
      <c r="CC470" s="117" t="str">
        <f aca="false">IF(OR($BK470&lt;&gt;Constants!$B$12,NOT($BY470)),"",IF(NOT($AW470),0,IF(NOT($AY470),0,MAX(0,Constants!$B$21*(1-ABS(X470-$BM470)/$BM470)))))</f>
        <v/>
      </c>
      <c r="CD470" s="117" t="str">
        <f aca="false">IF(CC470="","",CC470*BZ470)</f>
        <v/>
      </c>
      <c r="CE470" s="117" t="str">
        <f aca="false">IF(OR($BK470&lt;&gt;Constants!$B$12,NOT($BY470)),"",IF(OR(NOT($AW470),NOT($AX470)),0,MIN(Constants!$B$18,(Constants!$B$29*$AZ470+Constants!$B$30*$BA470)*IF($AY470,1,MAX(0,MIN(1,(Constants!$B$20-W470)/Constants!$B$20))))))</f>
        <v/>
      </c>
      <c r="CF470" s="117" t="str">
        <f aca="false">IF(CE470="","",CE470*BZ470)</f>
        <v/>
      </c>
      <c r="CG470" s="122" t="str">
        <f aca="false">IF(OR($BK470&lt;&gt;Constants!$B$12,NOT($BY470)),"",CB470+CD470+CF470)</f>
        <v/>
      </c>
      <c r="CH470" s="119" t="n">
        <f aca="false">IF(OR(BN470="",BX470=""),TRUE(),BN470&lt;&gt;BX470)</f>
        <v>1</v>
      </c>
      <c r="CI470" s="117" t="str">
        <f aca="false">IF(OR($BK470&lt;&gt;Constants!$B$12,$BB470&lt;&gt;TRUE(),NOT($CH470)),"",IF(NOT($BE470),TRUE(),IF($BG470="","",$BG470)))</f>
        <v/>
      </c>
      <c r="CJ470" s="120" t="n">
        <f aca="false">IF(CI470="",FALSE(),IF(NOT($BE470),TRUE(),IF($BG470,ISNUMBER(AG470),ISNUMBER(AF470))))</f>
        <v>0</v>
      </c>
      <c r="CK470" s="121" t="str">
        <f aca="false">IF(CJ470,IF($AJ470,1,Constants!$B$22)*POWER(Constants!$B$23,MAX($BC470,0))*POWER(Constants!$B$24,MAX($BD470,0)),"")</f>
        <v/>
      </c>
      <c r="CL470" s="117" t="str">
        <f aca="false">IF(OR($BK470&lt;&gt;Constants!$B$12,NOT($CJ470)),"",IF(NOT($BE470),0,Constants!$B$19*IF($BG470,1,MAX(0,MIN(1,(Constants!$B$20-AF470)/Constants!$B$20)))))</f>
        <v/>
      </c>
      <c r="CM470" s="117" t="str">
        <f aca="false">IF(CL470="","",CL470*IF($BF470,1,Constants!$B$25)*CK470)</f>
        <v/>
      </c>
      <c r="CN470" s="117" t="str">
        <f aca="false">IF(OR($BK470&lt;&gt;Constants!$B$12,NOT($CJ470)),"",IF(NOT($BE470),0,IF(NOT($BG470),0,MAX(0,Constants!$B$21*(1-ABS(AG470-$BM470)/$BM470)))))</f>
        <v/>
      </c>
      <c r="CO470" s="117" t="str">
        <f aca="false">IF(CN470="","",CN470*CK470)</f>
        <v/>
      </c>
      <c r="CP470" s="117" t="str">
        <f aca="false">IF(OR($BK470&lt;&gt;Constants!$B$12,NOT($CJ470)),"",IF(OR(NOT($BE470),NOT($BF470)),0,MIN(Constants!$B$18,(Constants!$B$29*$BH470+Constants!$B$30*$BI470)*IF($BG470,1,MAX(0,MIN(1,(Constants!$B$20-AF470)/Constants!$B$20))))))</f>
        <v/>
      </c>
      <c r="CQ470" s="117" t="str">
        <f aca="false">IF(CP470="","",CP470*CK470)</f>
        <v/>
      </c>
      <c r="CR470" s="122" t="str">
        <f aca="false">IF(OR($BK470&lt;&gt;Constants!$B$12,NOT($CJ470)),"",CM470+CO470+CQ470)</f>
        <v/>
      </c>
      <c r="CS470" s="116" t="str">
        <f aca="false">IF(OR($BK470&lt;&gt;Constants!$B$12,ISBLANK($C470)),"",BW470)</f>
        <v/>
      </c>
      <c r="CT470" s="117" t="str">
        <f aca="false">IF(OR($BK470&lt;&gt;Constants!$B$12,ISBLANK($C470)),"",CG470)</f>
        <v/>
      </c>
      <c r="CU470" s="118" t="str">
        <f aca="false">IF(OR($BK470&lt;&gt;Constants!$B$12,ISBLANK($C470)),"",CR470)</f>
        <v/>
      </c>
      <c r="CV470" s="117" t="str">
        <f aca="false">IF(OR($BK470&lt;&gt;Constants!$B$12,ISBLANK($C470)),"",IF(COUNT(CS470:CU470)=0,0,MAX(CS470:CU470)))</f>
        <v/>
      </c>
      <c r="CW470" s="117" t="str">
        <f aca="false">IF($BK470&lt;&gt;Constants!$B$12,"",CV470)</f>
        <v/>
      </c>
      <c r="CX470" s="117" t="str">
        <f aca="false">IF(ISNUMBER(CW470), RANK(CW470,$CW$11:$CW$510), "")</f>
        <v/>
      </c>
      <c r="CY470" s="116" t="str">
        <f aca="false">IF(OR($BK470&lt;&gt;Constants!$B$12,ISBLANK($C470)),"",MAX(BT470,CD470,CO470))</f>
        <v/>
      </c>
      <c r="CZ470" s="117" t="str">
        <f aca="false">IF(ISNUMBER(CY470), RANK(CY470,CY$11:CY$510), "")</f>
        <v/>
      </c>
      <c r="DA470" s="117" t="str">
        <f aca="false">IF(OR($BK470&lt;&gt;Constants!$B$12,ISBLANK($C470)),"",MAX(AM470,AU470,IF($CH470,BC470,0)))</f>
        <v/>
      </c>
      <c r="DB470" s="117" t="str">
        <f aca="false">IF(ISNUMBER(DA470), RANK(DA470,DA$11:DA$510,1), "")</f>
        <v/>
      </c>
      <c r="DC470" s="117" t="str">
        <f aca="false">IF(OR($BK470&lt;&gt;Constants!$B$12,ISBLANK($C470)),"",MAX(BV470,CF470,CQ470))</f>
        <v/>
      </c>
      <c r="DD470" s="117" t="str">
        <f aca="false">IF(ISNUMBER(DC470),RANK(DC470,DC$11:DC$510),"")</f>
        <v/>
      </c>
      <c r="DE470" s="123" t="str">
        <f aca="false">IFERROR(IF(OR($BK470&lt;&gt;Constants!$B$12, ISBLANK($C470)),"",LARGE(CS470:CU470,2)), 0)</f>
        <v/>
      </c>
      <c r="DF470" s="118" t="str">
        <f aca="false">IF(ISNUMBER(DE470), RANK(DE470,DE$11:DE$510), "")</f>
        <v/>
      </c>
      <c r="DG470" s="117" t="str">
        <f aca="false">IF(ISBLANK($C470),"",IF(BK470=Constants!$B$12,RANK($CX470, $CX$11:$CX$510, 1)+
SUMPRODUCT(--($CX$11:$CX$510=$CX470),--($CZ470&gt;$CZ$11:$CZ$510))+
SUMPRODUCT(--($CX$11:$CX$510=$CX470),--($CZ470=$CZ$11:$CZ$510),--($DB470&gt;$DB$11:$DB$510))+
SUMPRODUCT(--($CX$11:$CX$510=$CX470),--($CZ470=$CZ$11:$CZ$510),--($DB470=$DB$11:$DB$510), --($DD470&gt;$DD$11:$DD$510))+
SUMPRODUCT(--($CX$11:$CX$510=$CX470),--($CZ470=$CZ$11:$CZ$510),--($DB470=$DB$11:$DB$510), --($DD470=$DD$11:$DD$510), --($DF470&gt;$DF$11:$DF$510))
,BK470)
)</f>
        <v/>
      </c>
      <c r="DH470" s="117" t="str">
        <f aca="false">IF(ISBLANK(C470),"",IF(BK470&lt;&gt;Constants!$B$12, BK470, CX470-DG470))</f>
        <v/>
      </c>
      <c r="DI470" s="118"/>
      <c r="DJ470" s="124"/>
      <c r="DK470" s="125" t="str">
        <f aca="false">IF(ISBLANK($C470),"",IF($BK470=Constants!$B$13,$BM470,""))</f>
        <v/>
      </c>
      <c r="DL470" s="124" t="str">
        <f aca="false">IF(ISBLANK($C470),"",IF($BK470&lt;&gt;Constants!$B$12,"",IF(COUNT($CS470:$CU470)=0,"",MATCH($CV470,$CS470:$CU470,0))))</f>
        <v/>
      </c>
      <c r="DM470" s="126" t="str">
        <f aca="false">IF(ISNUMBER($DL470),CHOOSE($DL470,$BR470,$CB470,$CM470),"")</f>
        <v/>
      </c>
      <c r="DN470" s="126" t="str">
        <f aca="false">IF(ISNUMBER($DL470),CHOOSE($DL470,$BT470,$CD470,$CO470),"")</f>
        <v/>
      </c>
      <c r="DO470" s="126" t="str">
        <f aca="false">IF(ISNUMBER($DL470),CHOOSE($DL470,$BV470,$CF470,$CQ470),"")</f>
        <v/>
      </c>
      <c r="DP470" s="127" t="str">
        <f aca="false">IF(ISBLANK(C470),"",IF(BK470&lt;&gt;Constants!$B$12, BK470 ,CW470))</f>
        <v/>
      </c>
      <c r="DQ470" s="128" t="str">
        <f aca="false">IF(ISBLANK($C470),"",IF($BK470&lt;&gt;Constants!$B$12,$BK470,$BL470))</f>
        <v/>
      </c>
      <c r="DR470" s="128" t="str">
        <f aca="false">IF(ISBLANK(C470),"",DH470)</f>
        <v/>
      </c>
      <c r="DS470" s="128" t="str">
        <f aca="false">IF(ISBLANK(C470),"",DG470)</f>
        <v/>
      </c>
      <c r="DT470" s="129" t="str">
        <f aca="false">IF(ISBLANK(C470),
  "",
IF(DS470=Constants!$B$9,COUNTA($C$11:$C510)+2,IF(DS470=Constants!$B$10,COUNTA($C$11:$C510)+1,IF(DS470=Constants!$B$11,COUNTA($C$11:$C510),DS470))))</f>
        <v/>
      </c>
      <c r="DU470" s="3"/>
      <c r="DV470" s="130" t="n">
        <f aca="false">IF(OR(ISNUMBER(DS470),DS470="DQ",DS470="P",DS470="NS"),
    1,
    0
)</f>
        <v>0</v>
      </c>
      <c r="DW470" s="130" t="n">
        <v>460</v>
      </c>
      <c r="DX470" s="130" t="str">
        <f aca="false">IF(ISBLANK($C470),"",IF(ISNUMBER(DT470),DT470+ROW($B470)/1000,""))</f>
        <v/>
      </c>
      <c r="DY470" s="130" t="str">
        <f aca="false">IF(ISNUMBER(DX470), RANK(DX470,DX$11:DX$510,1), "")</f>
        <v/>
      </c>
      <c r="DZ470" s="130" t="str">
        <f aca="false">IF(ISBLANK($C470),
    "",
    $B470
)</f>
        <v/>
      </c>
      <c r="EA470" s="130" t="str">
        <f aca="false">IF(ISBLANK($C470),
    "",
    $C470
)</f>
        <v/>
      </c>
      <c r="EB470" s="130" t="str">
        <f aca="false">IF(ISBLANK($C470),
    "",
    $D470
)</f>
        <v/>
      </c>
      <c r="EC470" s="130" t="str">
        <f aca="false">IF(ISBLANK($C470),"",$DQ470)</f>
        <v/>
      </c>
      <c r="ED470" s="131" t="str">
        <f aca="false">DP470</f>
        <v/>
      </c>
      <c r="EE470" s="130" t="str">
        <f aca="false">IF(ISBLANK($C470),
    "",
    DS470
)</f>
        <v/>
      </c>
      <c r="EF470" s="132" t="str">
        <f aca="false">IF(DW470&gt;DV$10,
    "",
    VLOOKUP(DW470,DY$11:EE968,7,FALSE())
)</f>
        <v/>
      </c>
      <c r="EG470" s="133" t="str">
        <f aca="false">IF(DW470&gt;DV$10,
    "",
    VLOOKUP(DW470,DY$11:EE968,2,FALSE())
)</f>
        <v/>
      </c>
      <c r="EH470" s="133" t="str">
        <f aca="false">IF(DW470&gt;DV$10,
    "",
    VLOOKUP(DW470,DY$11:EE968,3,FALSE())
)</f>
        <v/>
      </c>
      <c r="EI470" s="133" t="str">
        <f aca="false">IF(DW470&gt;DV$10,
    "",
    VLOOKUP(DW470,DY$11:EE968,4,FALSE())
)</f>
        <v/>
      </c>
      <c r="EJ470" s="134" t="str">
        <f aca="false">IF(DW470&gt;DV$10,
    "",
    VLOOKUP(DW470,DY$11:EE968,6,FALSE())
)</f>
        <v/>
      </c>
      <c r="EK470" s="59"/>
    </row>
    <row r="471" customFormat="false" ht="15.75" hidden="false" customHeight="false" outlineLevel="0" collapsed="false">
      <c r="A471" s="3"/>
      <c r="B471" s="153"/>
      <c r="C471" s="154"/>
      <c r="D471" s="135"/>
      <c r="E471" s="158"/>
      <c r="F471" s="137"/>
      <c r="G471" s="137"/>
      <c r="H471" s="138"/>
      <c r="I471" s="139"/>
      <c r="J471" s="140"/>
      <c r="K471" s="140"/>
      <c r="L471" s="140"/>
      <c r="M471" s="140"/>
      <c r="N471" s="141"/>
      <c r="O471" s="142"/>
      <c r="P471" s="137"/>
      <c r="Q471" s="138"/>
      <c r="R471" s="139"/>
      <c r="S471" s="140"/>
      <c r="T471" s="140"/>
      <c r="U471" s="140"/>
      <c r="V471" s="140"/>
      <c r="W471" s="141"/>
      <c r="X471" s="142"/>
      <c r="Y471" s="137"/>
      <c r="Z471" s="138"/>
      <c r="AA471" s="139"/>
      <c r="AB471" s="140"/>
      <c r="AC471" s="140"/>
      <c r="AD471" s="140"/>
      <c r="AE471" s="140"/>
      <c r="AF471" s="141"/>
      <c r="AG471" s="143"/>
      <c r="AH471" s="139"/>
      <c r="AI471" s="116"/>
      <c r="AJ471" s="116" t="str">
        <f aca="false">IF(ISBLANK($C471),
  "",
IF(E471=Constants!$B$7,
  TRUE(),
IF(E471=Constants!$B$8,
  FALSE(),
  TRUE()
)))</f>
        <v/>
      </c>
      <c r="AK471" s="117" t="str">
        <f aca="false">IF(ISBLANK($C471),"",IF(F471=Constants!$B$8,FALSE(),TRUE()))</f>
        <v/>
      </c>
      <c r="AL471" s="117" t="str">
        <f aca="false">IF(ISBLANK($C471),"",COUNTA($G471:$O471)&gt;0)</f>
        <v/>
      </c>
      <c r="AM471" s="117" t="str">
        <f aca="false">IF(OR(ISBLANK($C471),$AL471&lt;&gt;TRUE()),"",IF(ISBLANK(G471),Constants!$B$27,MAX(0,G471)))</f>
        <v/>
      </c>
      <c r="AN471" s="117" t="str">
        <f aca="false">IF(OR(ISBLANK($C471),$AL471&lt;&gt;TRUE()),"",IF(ISBLANK(H471),Constants!$B$28,MAX(0,H471)))</f>
        <v/>
      </c>
      <c r="AO471" s="117" t="str">
        <f aca="false">IF(OR(ISBLANK($C471),$AL471&lt;&gt;TRUE()),"",IF(J471=Constants!$B$7,TRUE(),IF(J471=Constants!$B$8,FALSE(),TRUE())))</f>
        <v/>
      </c>
      <c r="AP471" s="117" t="str">
        <f aca="false">IF(OR(ISBLANK($C471),$AL471&lt;&gt;TRUE()),"",IF(I471=Constants!$B$7,TRUE(),IF(I471=Constants!$B$8,FALSE(),TRUE())))</f>
        <v/>
      </c>
      <c r="AQ471" s="117" t="str">
        <f aca="false">IF(OR(ISBLANK($C471),$AL471&lt;&gt;TRUE()),"",IF(K471=Constants!$B$33,TRUE(),IF(K471=Constants!$B$34,FALSE(),IF(AND(ISNUMBER(O471),OR(ISBLANK(N471),N471=0)),TRUE(),IF(AND(ISBLANK(O471),ISNUMBER(N471),N471&lt;&gt;0),FALSE(),"")))))</f>
        <v/>
      </c>
      <c r="AR471" s="117" t="str">
        <f aca="false">IF(OR(ISBLANK($C471),$AL471&lt;&gt;TRUE()),"",IF(ISBLANK(L471),Constants!$B$35,MAX(0,MIN(Constants!$B$31,L471))))</f>
        <v/>
      </c>
      <c r="AS471" s="117" t="str">
        <f aca="false">IF(OR(ISBLANK($C471),$AL471&lt;&gt;TRUE()),"",IF(ISBLANK(M471),Constants!$B$35,MAX(0,MIN(Constants!$B$32,M471))))</f>
        <v/>
      </c>
      <c r="AT471" s="117" t="str">
        <f aca="false">IF(ISBLANK($C471),"",COUNTA($P471:$X471)&gt;0)</f>
        <v/>
      </c>
      <c r="AU471" s="117" t="str">
        <f aca="false">IF(OR(ISBLANK($C471),$AT471&lt;&gt;TRUE()),"",IF(ISBLANK(P471),Constants!$B$27,MAX(0,P471)))</f>
        <v/>
      </c>
      <c r="AV471" s="117" t="str">
        <f aca="false">IF(OR(ISBLANK($C471),$AT471&lt;&gt;TRUE()),"",IF(ISBLANK(Q471),Constants!$B$28,MAX(0,Q471)))</f>
        <v/>
      </c>
      <c r="AW471" s="117" t="str">
        <f aca="false">IF(OR(ISBLANK($C471),$AT471&lt;&gt;TRUE()),"",IF(S471=Constants!$B$7,TRUE(),IF(S471=Constants!$B$8,FALSE(),TRUE())))</f>
        <v/>
      </c>
      <c r="AX471" s="117" t="str">
        <f aca="false">IF(OR(ISBLANK($C471),$AT471&lt;&gt;TRUE()),"",IF(R471=Constants!$B$7,TRUE(),IF(R471=Constants!$B$8,FALSE(),TRUE())))</f>
        <v/>
      </c>
      <c r="AY471" s="117" t="str">
        <f aca="false">IF(OR(ISBLANK($C471),$AT471&lt;&gt;TRUE()),"",IF(T471=Constants!$B$33,TRUE(),IF(T471=Constants!$B$34,FALSE(),IF(AND(ISNUMBER(X471),OR(ISBLANK(W471),W471=0)),TRUE(),IF(AND(ISBLANK(X471),ISNUMBER(W471),W471&lt;&gt;0),FALSE(),"")))))</f>
        <v/>
      </c>
      <c r="AZ471" s="117" t="str">
        <f aca="false">IF(OR(ISBLANK($C471),$AT471&lt;&gt;TRUE()),"",IF(ISBLANK(U471),Constants!$B$35,MAX(0,MIN(Constants!$B$31,U471))))</f>
        <v/>
      </c>
      <c r="BA471" s="117" t="str">
        <f aca="false">IF(OR(ISBLANK($C471),$AT471&lt;&gt;TRUE()),"",IF(ISBLANK(V471),Constants!$B$35,MAX(0,MIN(Constants!$B$32,V471))))</f>
        <v/>
      </c>
      <c r="BB471" s="117" t="str">
        <f aca="false">IF(ISBLANK($C471),"",COUNTA($Y471:$AG471)&gt;0)</f>
        <v/>
      </c>
      <c r="BC471" s="117" t="str">
        <f aca="false">IF(OR(ISBLANK($C471),$BB471&lt;&gt;TRUE()),"",IF(ISBLANK(Y471),Constants!$B$27,MAX(0,Y471)))</f>
        <v/>
      </c>
      <c r="BD471" s="117" t="str">
        <f aca="false">IF(OR(ISBLANK($C471),$BB471&lt;&gt;TRUE()),"",IF(ISBLANK(Z471),Constants!$B$28,MAX(0,Z471)))</f>
        <v/>
      </c>
      <c r="BE471" s="117" t="str">
        <f aca="false">IF(OR(ISBLANK($C471),$BB471&lt;&gt;TRUE()),"",IF(AB471=Constants!$B$7,TRUE(),IF(AB471=Constants!$B$8,FALSE(),TRUE())))</f>
        <v/>
      </c>
      <c r="BF471" s="117" t="str">
        <f aca="false">IF(OR(ISBLANK($C471),$BB471&lt;&gt;TRUE()),"",IF(AA471=Constants!$B$7,TRUE(),IF(AA471=Constants!$B$8,FALSE(),TRUE())))</f>
        <v/>
      </c>
      <c r="BG471" s="117" t="str">
        <f aca="false">IF(OR(ISBLANK($C471),$BB471&lt;&gt;TRUE()),"",IF(AC471=Constants!$B$33,TRUE(),IF(AC471=Constants!$B$34,FALSE(),IF(AND(ISNUMBER(AG471),OR(ISBLANK(AF471),AF471=0)),TRUE(),IF(AND(ISBLANK(AG471),ISNUMBER(AF471),AF471&lt;&gt;0),FALSE(),"")))))</f>
        <v/>
      </c>
      <c r="BH471" s="117" t="str">
        <f aca="false">IF(OR(ISBLANK($C471),$BB471&lt;&gt;TRUE()),"",IF(ISBLANK(AD471),Constants!$B$35,MAX(0,MIN(Constants!$B$31,AD471))))</f>
        <v/>
      </c>
      <c r="BI471" s="117" t="str">
        <f aca="false">IF(OR(ISBLANK($C471),$BB471&lt;&gt;TRUE()),"",IF(ISBLANK(AE471),Constants!$B$35,MAX(0,MIN(Constants!$B$32,AE471))))</f>
        <v/>
      </c>
      <c r="BJ471" s="118" t="str">
        <f aca="false">IF(ISBLANK($C471),
  "",
IF(AH471=Constants!$B$7,
  TRUE(),
IF(AH471=Constants!$B$8,
  FALSE(),
  FALSE()
)))</f>
        <v/>
      </c>
      <c r="BK471" s="117" t="str">
        <f aca="false">IF(ISBLANK($C471),"",IF($BJ471,Constants!$B$9,IF(COUNTA($E471:$AH471)=0,Constants!$B$10,IF(NOT($AK471),Constants!$B$11,IF(AND(NOT(ISNUMBER($BM471)),COUNTA($O471,$X471,$AG471)&gt;0),Constants!$B$13,Constants!$B$12)))))</f>
        <v/>
      </c>
      <c r="BL471" s="117" t="str">
        <f aca="false">IF(ISBLANK($C471),"",IF($BK471&lt;&gt;Constants!$B$12,$BK471,Constants!$B$4))</f>
        <v/>
      </c>
      <c r="BM471" s="116" t="str">
        <f aca="false">IF(OR(ISBLANK($D$8), NOT(ISNUMBER($D$8))), Constants!$B$17,$D$8)</f>
        <v>ERROR: Set Target Time in cell D8</v>
      </c>
      <c r="BN471" s="119" t="str">
        <f aca="false">IF(OR($BK471&lt;&gt;Constants!$B$12,$AL471&lt;&gt;TRUE()),"",IF(NOT($AO471),TRUE(),IF($AQ471="","",$AQ471)))</f>
        <v/>
      </c>
      <c r="BO471" s="120" t="n">
        <f aca="false">IF(BN471="",FALSE(),IF(NOT($AO471),TRUE(),IF($AQ471,ISNUMBER(O471),ISNUMBER(N471))))</f>
        <v>0</v>
      </c>
      <c r="BP471" s="121" t="str">
        <f aca="false">IF(BO471,IF($AJ471,1,Constants!$B$22)*POWER(Constants!$B$23,MAX($AM471,0))*POWER(Constants!$B$24,MAX($AN471,0)),"")</f>
        <v/>
      </c>
      <c r="BQ471" s="117" t="str">
        <f aca="false">IF(OR($BK471&lt;&gt;Constants!$B$12,NOT($BO471)),"",IF(NOT($AO471),0,Constants!$B$19*IF($AQ471,1,MAX(0,MIN(1,(Constants!$B$20-N471)/Constants!$B$20)))))</f>
        <v/>
      </c>
      <c r="BR471" s="117" t="str">
        <f aca="false">IF(BQ471="","",BQ471*IF($AP471,1,Constants!$B$25)*BP471)</f>
        <v/>
      </c>
      <c r="BS471" s="117" t="str">
        <f aca="false">IF(OR($BK471&lt;&gt;Constants!$B$12,NOT($BO471)),"",IF(NOT($AO471),0,IF(NOT($AQ471),0,MAX(0,Constants!$B$21*(1-ABS(O471-$BM471)/$BM471)))))</f>
        <v/>
      </c>
      <c r="BT471" s="117" t="str">
        <f aca="false">IF(BS471="","",BS471*BP471)</f>
        <v/>
      </c>
      <c r="BU471" s="117" t="str">
        <f aca="false">IF(OR($BK471&lt;&gt;Constants!$B$12,NOT($BO471)),"",IF(OR(NOT($AO471),NOT($AP471)),0,MIN(Constants!$B$18,(Constants!$B$29*$AR471+Constants!$B$30*$AS471)*IF($AQ471,1,MAX(0,MIN(1,(Constants!$B$20-N471)/Constants!$B$20))))))</f>
        <v/>
      </c>
      <c r="BV471" s="117" t="str">
        <f aca="false">IF(BU471="","",BU471*BP471)</f>
        <v/>
      </c>
      <c r="BW471" s="122" t="str">
        <f aca="false">IF(OR($BK471&lt;&gt;Constants!$B$12,NOT($BO471)),"",BR471+BT471+BV471)</f>
        <v/>
      </c>
      <c r="BX471" s="119" t="str">
        <f aca="false">IF(OR($BK471&lt;&gt;Constants!$B$12,$AT471&lt;&gt;TRUE()),"",IF(NOT($AW471),TRUE(),IF($AY471="","",$AY471)))</f>
        <v/>
      </c>
      <c r="BY471" s="120" t="n">
        <f aca="false">IF(BX471="",FALSE(),IF(NOT($AW471),TRUE(),IF($AY471,ISNUMBER(X471),ISNUMBER(W471))))</f>
        <v>0</v>
      </c>
      <c r="BZ471" s="121" t="str">
        <f aca="false">IF(BY471,IF($AJ471,1,Constants!$B$22)*POWER(Constants!$B$23,MAX($AU471,0))*POWER(Constants!$B$24,MAX($AV471,0)),"")</f>
        <v/>
      </c>
      <c r="CA471" s="117" t="str">
        <f aca="false">IF(OR($BK471&lt;&gt;Constants!$B$12,NOT($BY471)),"",IF(NOT($AW471),0,Constants!$B$19*IF($AY471,1,MAX(0,MIN(1,(Constants!$B$20-W471)/Constants!$B$20)))))</f>
        <v/>
      </c>
      <c r="CB471" s="117" t="str">
        <f aca="false">IF(CA471="","",CA471*IF($AX471,1,Constants!$B$25)*BZ471)</f>
        <v/>
      </c>
      <c r="CC471" s="117" t="str">
        <f aca="false">IF(OR($BK471&lt;&gt;Constants!$B$12,NOT($BY471)),"",IF(NOT($AW471),0,IF(NOT($AY471),0,MAX(0,Constants!$B$21*(1-ABS(X471-$BM471)/$BM471)))))</f>
        <v/>
      </c>
      <c r="CD471" s="117" t="str">
        <f aca="false">IF(CC471="","",CC471*BZ471)</f>
        <v/>
      </c>
      <c r="CE471" s="117" t="str">
        <f aca="false">IF(OR($BK471&lt;&gt;Constants!$B$12,NOT($BY471)),"",IF(OR(NOT($AW471),NOT($AX471)),0,MIN(Constants!$B$18,(Constants!$B$29*$AZ471+Constants!$B$30*$BA471)*IF($AY471,1,MAX(0,MIN(1,(Constants!$B$20-W471)/Constants!$B$20))))))</f>
        <v/>
      </c>
      <c r="CF471" s="117" t="str">
        <f aca="false">IF(CE471="","",CE471*BZ471)</f>
        <v/>
      </c>
      <c r="CG471" s="122" t="str">
        <f aca="false">IF(OR($BK471&lt;&gt;Constants!$B$12,NOT($BY471)),"",CB471+CD471+CF471)</f>
        <v/>
      </c>
      <c r="CH471" s="119" t="n">
        <f aca="false">IF(OR(BN471="",BX471=""),TRUE(),BN471&lt;&gt;BX471)</f>
        <v>1</v>
      </c>
      <c r="CI471" s="117" t="str">
        <f aca="false">IF(OR($BK471&lt;&gt;Constants!$B$12,$BB471&lt;&gt;TRUE(),NOT($CH471)),"",IF(NOT($BE471),TRUE(),IF($BG471="","",$BG471)))</f>
        <v/>
      </c>
      <c r="CJ471" s="120" t="n">
        <f aca="false">IF(CI471="",FALSE(),IF(NOT($BE471),TRUE(),IF($BG471,ISNUMBER(AG471),ISNUMBER(AF471))))</f>
        <v>0</v>
      </c>
      <c r="CK471" s="121" t="str">
        <f aca="false">IF(CJ471,IF($AJ471,1,Constants!$B$22)*POWER(Constants!$B$23,MAX($BC471,0))*POWER(Constants!$B$24,MAX($BD471,0)),"")</f>
        <v/>
      </c>
      <c r="CL471" s="117" t="str">
        <f aca="false">IF(OR($BK471&lt;&gt;Constants!$B$12,NOT($CJ471)),"",IF(NOT($BE471),0,Constants!$B$19*IF($BG471,1,MAX(0,MIN(1,(Constants!$B$20-AF471)/Constants!$B$20)))))</f>
        <v/>
      </c>
      <c r="CM471" s="117" t="str">
        <f aca="false">IF(CL471="","",CL471*IF($BF471,1,Constants!$B$25)*CK471)</f>
        <v/>
      </c>
      <c r="CN471" s="117" t="str">
        <f aca="false">IF(OR($BK471&lt;&gt;Constants!$B$12,NOT($CJ471)),"",IF(NOT($BE471),0,IF(NOT($BG471),0,MAX(0,Constants!$B$21*(1-ABS(AG471-$BM471)/$BM471)))))</f>
        <v/>
      </c>
      <c r="CO471" s="117" t="str">
        <f aca="false">IF(CN471="","",CN471*CK471)</f>
        <v/>
      </c>
      <c r="CP471" s="117" t="str">
        <f aca="false">IF(OR($BK471&lt;&gt;Constants!$B$12,NOT($CJ471)),"",IF(OR(NOT($BE471),NOT($BF471)),0,MIN(Constants!$B$18,(Constants!$B$29*$BH471+Constants!$B$30*$BI471)*IF($BG471,1,MAX(0,MIN(1,(Constants!$B$20-AF471)/Constants!$B$20))))))</f>
        <v/>
      </c>
      <c r="CQ471" s="117" t="str">
        <f aca="false">IF(CP471="","",CP471*CK471)</f>
        <v/>
      </c>
      <c r="CR471" s="122" t="str">
        <f aca="false">IF(OR($BK471&lt;&gt;Constants!$B$12,NOT($CJ471)),"",CM471+CO471+CQ471)</f>
        <v/>
      </c>
      <c r="CS471" s="116" t="str">
        <f aca="false">IF(OR($BK471&lt;&gt;Constants!$B$12,ISBLANK($C471)),"",BW471)</f>
        <v/>
      </c>
      <c r="CT471" s="117" t="str">
        <f aca="false">IF(OR($BK471&lt;&gt;Constants!$B$12,ISBLANK($C471)),"",CG471)</f>
        <v/>
      </c>
      <c r="CU471" s="118" t="str">
        <f aca="false">IF(OR($BK471&lt;&gt;Constants!$B$12,ISBLANK($C471)),"",CR471)</f>
        <v/>
      </c>
      <c r="CV471" s="117" t="str">
        <f aca="false">IF(OR($BK471&lt;&gt;Constants!$B$12,ISBLANK($C471)),"",IF(COUNT(CS471:CU471)=0,0,MAX(CS471:CU471)))</f>
        <v/>
      </c>
      <c r="CW471" s="117" t="str">
        <f aca="false">IF($BK471&lt;&gt;Constants!$B$12,"",CV471)</f>
        <v/>
      </c>
      <c r="CX471" s="117" t="str">
        <f aca="false">IF(ISNUMBER(CW471), RANK(CW471,$CW$11:$CW$510), "")</f>
        <v/>
      </c>
      <c r="CY471" s="116" t="str">
        <f aca="false">IF(OR($BK471&lt;&gt;Constants!$B$12,ISBLANK($C471)),"",MAX(BT471,CD471,CO471))</f>
        <v/>
      </c>
      <c r="CZ471" s="117" t="str">
        <f aca="false">IF(ISNUMBER(CY471), RANK(CY471,CY$11:CY$510), "")</f>
        <v/>
      </c>
      <c r="DA471" s="117" t="str">
        <f aca="false">IF(OR($BK471&lt;&gt;Constants!$B$12,ISBLANK($C471)),"",MAX(AM471,AU471,IF($CH471,BC471,0)))</f>
        <v/>
      </c>
      <c r="DB471" s="117" t="str">
        <f aca="false">IF(ISNUMBER(DA471), RANK(DA471,DA$11:DA$510,1), "")</f>
        <v/>
      </c>
      <c r="DC471" s="117" t="str">
        <f aca="false">IF(OR($BK471&lt;&gt;Constants!$B$12,ISBLANK($C471)),"",MAX(BV471,CF471,CQ471))</f>
        <v/>
      </c>
      <c r="DD471" s="117" t="str">
        <f aca="false">IF(ISNUMBER(DC471),RANK(DC471,DC$11:DC$510),"")</f>
        <v/>
      </c>
      <c r="DE471" s="123" t="str">
        <f aca="false">IFERROR(IF(OR($BK471&lt;&gt;Constants!$B$12, ISBLANK($C471)),"",LARGE(CS471:CU471,2)), 0)</f>
        <v/>
      </c>
      <c r="DF471" s="118" t="str">
        <f aca="false">IF(ISNUMBER(DE471), RANK(DE471,DE$11:DE$510), "")</f>
        <v/>
      </c>
      <c r="DG471" s="117" t="str">
        <f aca="false">IF(ISBLANK($C471),"",IF(BK471=Constants!$B$12,RANK($CX471, $CX$11:$CX$510, 1)+
SUMPRODUCT(--($CX$11:$CX$510=$CX471),--($CZ471&gt;$CZ$11:$CZ$510))+
SUMPRODUCT(--($CX$11:$CX$510=$CX471),--($CZ471=$CZ$11:$CZ$510),--($DB471&gt;$DB$11:$DB$510))+
SUMPRODUCT(--($CX$11:$CX$510=$CX471),--($CZ471=$CZ$11:$CZ$510),--($DB471=$DB$11:$DB$510), --($DD471&gt;$DD$11:$DD$510))+
SUMPRODUCT(--($CX$11:$CX$510=$CX471),--($CZ471=$CZ$11:$CZ$510),--($DB471=$DB$11:$DB$510), --($DD471=$DD$11:$DD$510), --($DF471&gt;$DF$11:$DF$510))
,BK471)
)</f>
        <v/>
      </c>
      <c r="DH471" s="117" t="str">
        <f aca="false">IF(ISBLANK(C471),"",IF(BK471&lt;&gt;Constants!$B$12, BK471, CX471-DG471))</f>
        <v/>
      </c>
      <c r="DI471" s="118"/>
      <c r="DJ471" s="124"/>
      <c r="DK471" s="125" t="str">
        <f aca="false">IF(ISBLANK($C471),"",IF($BK471=Constants!$B$13,$BM471,""))</f>
        <v/>
      </c>
      <c r="DL471" s="124" t="str">
        <f aca="false">IF(ISBLANK($C471),"",IF($BK471&lt;&gt;Constants!$B$12,"",IF(COUNT($CS471:$CU471)=0,"",MATCH($CV471,$CS471:$CU471,0))))</f>
        <v/>
      </c>
      <c r="DM471" s="126" t="str">
        <f aca="false">IF(ISNUMBER($DL471),CHOOSE($DL471,$BR471,$CB471,$CM471),"")</f>
        <v/>
      </c>
      <c r="DN471" s="126" t="str">
        <f aca="false">IF(ISNUMBER($DL471),CHOOSE($DL471,$BT471,$CD471,$CO471),"")</f>
        <v/>
      </c>
      <c r="DO471" s="126" t="str">
        <f aca="false">IF(ISNUMBER($DL471),CHOOSE($DL471,$BV471,$CF471,$CQ471),"")</f>
        <v/>
      </c>
      <c r="DP471" s="127" t="str">
        <f aca="false">IF(ISBLANK(C471),"",IF(BK471&lt;&gt;Constants!$B$12, BK471 ,CW471))</f>
        <v/>
      </c>
      <c r="DQ471" s="128" t="str">
        <f aca="false">IF(ISBLANK($C471),"",IF($BK471&lt;&gt;Constants!$B$12,$BK471,$BL471))</f>
        <v/>
      </c>
      <c r="DR471" s="128" t="str">
        <f aca="false">IF(ISBLANK(C471),"",DH471)</f>
        <v/>
      </c>
      <c r="DS471" s="128" t="str">
        <f aca="false">IF(ISBLANK(C471),"",DG471)</f>
        <v/>
      </c>
      <c r="DT471" s="129" t="str">
        <f aca="false">IF(ISBLANK(C471),
  "",
IF(DS471=Constants!$B$9,COUNTA($C$11:$C510)+2,IF(DS471=Constants!$B$10,COUNTA($C$11:$C510)+1,IF(DS471=Constants!$B$11,COUNTA($C$11:$C510),DS471))))</f>
        <v/>
      </c>
      <c r="DU471" s="3"/>
      <c r="DV471" s="130" t="n">
        <f aca="false">IF(OR(ISNUMBER(DS471),DS471="DQ",DS471="P",DS471="NS"),
    1,
    0
)</f>
        <v>0</v>
      </c>
      <c r="DW471" s="130" t="n">
        <v>461</v>
      </c>
      <c r="DX471" s="130" t="str">
        <f aca="false">IF(ISBLANK($C471),"",IF(ISNUMBER(DT471),DT471+ROW($B471)/1000,""))</f>
        <v/>
      </c>
      <c r="DY471" s="130" t="str">
        <f aca="false">IF(ISNUMBER(DX471), RANK(DX471,DX$11:DX$510,1), "")</f>
        <v/>
      </c>
      <c r="DZ471" s="130" t="str">
        <f aca="false">IF(ISBLANK($C471),
    "",
    $B471
)</f>
        <v/>
      </c>
      <c r="EA471" s="130" t="str">
        <f aca="false">IF(ISBLANK($C471),
    "",
    $C471
)</f>
        <v/>
      </c>
      <c r="EB471" s="130" t="str">
        <f aca="false">IF(ISBLANK($C471),
    "",
    $D471
)</f>
        <v/>
      </c>
      <c r="EC471" s="130" t="str">
        <f aca="false">IF(ISBLANK($C471),"",$DQ471)</f>
        <v/>
      </c>
      <c r="ED471" s="131" t="str">
        <f aca="false">DP471</f>
        <v/>
      </c>
      <c r="EE471" s="130" t="str">
        <f aca="false">IF(ISBLANK($C471),
    "",
    DS471
)</f>
        <v/>
      </c>
      <c r="EF471" s="132" t="str">
        <f aca="false">IF(DW471&gt;DV$10,
    "",
    VLOOKUP(DW471,DY$11:EE969,7,FALSE())
)</f>
        <v/>
      </c>
      <c r="EG471" s="133" t="str">
        <f aca="false">IF(DW471&gt;DV$10,
    "",
    VLOOKUP(DW471,DY$11:EE969,2,FALSE())
)</f>
        <v/>
      </c>
      <c r="EH471" s="133" t="str">
        <f aca="false">IF(DW471&gt;DV$10,
    "",
    VLOOKUP(DW471,DY$11:EE969,3,FALSE())
)</f>
        <v/>
      </c>
      <c r="EI471" s="133" t="str">
        <f aca="false">IF(DW471&gt;DV$10,
    "",
    VLOOKUP(DW471,DY$11:EE969,4,FALSE())
)</f>
        <v/>
      </c>
      <c r="EJ471" s="134" t="str">
        <f aca="false">IF(DW471&gt;DV$10,
    "",
    VLOOKUP(DW471,DY$11:EE969,6,FALSE())
)</f>
        <v/>
      </c>
      <c r="EK471" s="59"/>
    </row>
    <row r="472" customFormat="false" ht="15.75" hidden="false" customHeight="false" outlineLevel="0" collapsed="false">
      <c r="A472" s="3"/>
      <c r="B472" s="153"/>
      <c r="C472" s="154"/>
      <c r="D472" s="135"/>
      <c r="E472" s="158"/>
      <c r="F472" s="137"/>
      <c r="G472" s="137"/>
      <c r="H472" s="138"/>
      <c r="I472" s="139"/>
      <c r="J472" s="140"/>
      <c r="K472" s="140"/>
      <c r="L472" s="140"/>
      <c r="M472" s="140"/>
      <c r="N472" s="141"/>
      <c r="O472" s="142"/>
      <c r="P472" s="137"/>
      <c r="Q472" s="138"/>
      <c r="R472" s="139"/>
      <c r="S472" s="140"/>
      <c r="T472" s="140"/>
      <c r="U472" s="140"/>
      <c r="V472" s="140"/>
      <c r="W472" s="141"/>
      <c r="X472" s="142"/>
      <c r="Y472" s="137"/>
      <c r="Z472" s="138"/>
      <c r="AA472" s="139"/>
      <c r="AB472" s="140"/>
      <c r="AC472" s="140"/>
      <c r="AD472" s="140"/>
      <c r="AE472" s="140"/>
      <c r="AF472" s="141"/>
      <c r="AG472" s="143"/>
      <c r="AH472" s="139"/>
      <c r="AI472" s="116"/>
      <c r="AJ472" s="116" t="str">
        <f aca="false">IF(ISBLANK($C472),
  "",
IF(E472=Constants!$B$7,
  TRUE(),
IF(E472=Constants!$B$8,
  FALSE(),
  TRUE()
)))</f>
        <v/>
      </c>
      <c r="AK472" s="117" t="str">
        <f aca="false">IF(ISBLANK($C472),"",IF(F472=Constants!$B$8,FALSE(),TRUE()))</f>
        <v/>
      </c>
      <c r="AL472" s="117" t="str">
        <f aca="false">IF(ISBLANK($C472),"",COUNTA($G472:$O472)&gt;0)</f>
        <v/>
      </c>
      <c r="AM472" s="117" t="str">
        <f aca="false">IF(OR(ISBLANK($C472),$AL472&lt;&gt;TRUE()),"",IF(ISBLANK(G472),Constants!$B$27,MAX(0,G472)))</f>
        <v/>
      </c>
      <c r="AN472" s="117" t="str">
        <f aca="false">IF(OR(ISBLANK($C472),$AL472&lt;&gt;TRUE()),"",IF(ISBLANK(H472),Constants!$B$28,MAX(0,H472)))</f>
        <v/>
      </c>
      <c r="AO472" s="117" t="str">
        <f aca="false">IF(OR(ISBLANK($C472),$AL472&lt;&gt;TRUE()),"",IF(J472=Constants!$B$7,TRUE(),IF(J472=Constants!$B$8,FALSE(),TRUE())))</f>
        <v/>
      </c>
      <c r="AP472" s="117" t="str">
        <f aca="false">IF(OR(ISBLANK($C472),$AL472&lt;&gt;TRUE()),"",IF(I472=Constants!$B$7,TRUE(),IF(I472=Constants!$B$8,FALSE(),TRUE())))</f>
        <v/>
      </c>
      <c r="AQ472" s="117" t="str">
        <f aca="false">IF(OR(ISBLANK($C472),$AL472&lt;&gt;TRUE()),"",IF(K472=Constants!$B$33,TRUE(),IF(K472=Constants!$B$34,FALSE(),IF(AND(ISNUMBER(O472),OR(ISBLANK(N472),N472=0)),TRUE(),IF(AND(ISBLANK(O472),ISNUMBER(N472),N472&lt;&gt;0),FALSE(),"")))))</f>
        <v/>
      </c>
      <c r="AR472" s="117" t="str">
        <f aca="false">IF(OR(ISBLANK($C472),$AL472&lt;&gt;TRUE()),"",IF(ISBLANK(L472),Constants!$B$35,MAX(0,MIN(Constants!$B$31,L472))))</f>
        <v/>
      </c>
      <c r="AS472" s="117" t="str">
        <f aca="false">IF(OR(ISBLANK($C472),$AL472&lt;&gt;TRUE()),"",IF(ISBLANK(M472),Constants!$B$35,MAX(0,MIN(Constants!$B$32,M472))))</f>
        <v/>
      </c>
      <c r="AT472" s="117" t="str">
        <f aca="false">IF(ISBLANK($C472),"",COUNTA($P472:$X472)&gt;0)</f>
        <v/>
      </c>
      <c r="AU472" s="117" t="str">
        <f aca="false">IF(OR(ISBLANK($C472),$AT472&lt;&gt;TRUE()),"",IF(ISBLANK(P472),Constants!$B$27,MAX(0,P472)))</f>
        <v/>
      </c>
      <c r="AV472" s="117" t="str">
        <f aca="false">IF(OR(ISBLANK($C472),$AT472&lt;&gt;TRUE()),"",IF(ISBLANK(Q472),Constants!$B$28,MAX(0,Q472)))</f>
        <v/>
      </c>
      <c r="AW472" s="117" t="str">
        <f aca="false">IF(OR(ISBLANK($C472),$AT472&lt;&gt;TRUE()),"",IF(S472=Constants!$B$7,TRUE(),IF(S472=Constants!$B$8,FALSE(),TRUE())))</f>
        <v/>
      </c>
      <c r="AX472" s="117" t="str">
        <f aca="false">IF(OR(ISBLANK($C472),$AT472&lt;&gt;TRUE()),"",IF(R472=Constants!$B$7,TRUE(),IF(R472=Constants!$B$8,FALSE(),TRUE())))</f>
        <v/>
      </c>
      <c r="AY472" s="117" t="str">
        <f aca="false">IF(OR(ISBLANK($C472),$AT472&lt;&gt;TRUE()),"",IF(T472=Constants!$B$33,TRUE(),IF(T472=Constants!$B$34,FALSE(),IF(AND(ISNUMBER(X472),OR(ISBLANK(W472),W472=0)),TRUE(),IF(AND(ISBLANK(X472),ISNUMBER(W472),W472&lt;&gt;0),FALSE(),"")))))</f>
        <v/>
      </c>
      <c r="AZ472" s="117" t="str">
        <f aca="false">IF(OR(ISBLANK($C472),$AT472&lt;&gt;TRUE()),"",IF(ISBLANK(U472),Constants!$B$35,MAX(0,MIN(Constants!$B$31,U472))))</f>
        <v/>
      </c>
      <c r="BA472" s="117" t="str">
        <f aca="false">IF(OR(ISBLANK($C472),$AT472&lt;&gt;TRUE()),"",IF(ISBLANK(V472),Constants!$B$35,MAX(0,MIN(Constants!$B$32,V472))))</f>
        <v/>
      </c>
      <c r="BB472" s="117" t="str">
        <f aca="false">IF(ISBLANK($C472),"",COUNTA($Y472:$AG472)&gt;0)</f>
        <v/>
      </c>
      <c r="BC472" s="117" t="str">
        <f aca="false">IF(OR(ISBLANK($C472),$BB472&lt;&gt;TRUE()),"",IF(ISBLANK(Y472),Constants!$B$27,MAX(0,Y472)))</f>
        <v/>
      </c>
      <c r="BD472" s="117" t="str">
        <f aca="false">IF(OR(ISBLANK($C472),$BB472&lt;&gt;TRUE()),"",IF(ISBLANK(Z472),Constants!$B$28,MAX(0,Z472)))</f>
        <v/>
      </c>
      <c r="BE472" s="117" t="str">
        <f aca="false">IF(OR(ISBLANK($C472),$BB472&lt;&gt;TRUE()),"",IF(AB472=Constants!$B$7,TRUE(),IF(AB472=Constants!$B$8,FALSE(),TRUE())))</f>
        <v/>
      </c>
      <c r="BF472" s="117" t="str">
        <f aca="false">IF(OR(ISBLANK($C472),$BB472&lt;&gt;TRUE()),"",IF(AA472=Constants!$B$7,TRUE(),IF(AA472=Constants!$B$8,FALSE(),TRUE())))</f>
        <v/>
      </c>
      <c r="BG472" s="117" t="str">
        <f aca="false">IF(OR(ISBLANK($C472),$BB472&lt;&gt;TRUE()),"",IF(AC472=Constants!$B$33,TRUE(),IF(AC472=Constants!$B$34,FALSE(),IF(AND(ISNUMBER(AG472),OR(ISBLANK(AF472),AF472=0)),TRUE(),IF(AND(ISBLANK(AG472),ISNUMBER(AF472),AF472&lt;&gt;0),FALSE(),"")))))</f>
        <v/>
      </c>
      <c r="BH472" s="117" t="str">
        <f aca="false">IF(OR(ISBLANK($C472),$BB472&lt;&gt;TRUE()),"",IF(ISBLANK(AD472),Constants!$B$35,MAX(0,MIN(Constants!$B$31,AD472))))</f>
        <v/>
      </c>
      <c r="BI472" s="117" t="str">
        <f aca="false">IF(OR(ISBLANK($C472),$BB472&lt;&gt;TRUE()),"",IF(ISBLANK(AE472),Constants!$B$35,MAX(0,MIN(Constants!$B$32,AE472))))</f>
        <v/>
      </c>
      <c r="BJ472" s="118" t="str">
        <f aca="false">IF(ISBLANK($C472),
  "",
IF(AH472=Constants!$B$7,
  TRUE(),
IF(AH472=Constants!$B$8,
  FALSE(),
  FALSE()
)))</f>
        <v/>
      </c>
      <c r="BK472" s="117" t="str">
        <f aca="false">IF(ISBLANK($C472),"",IF($BJ472,Constants!$B$9,IF(COUNTA($E472:$AH472)=0,Constants!$B$10,IF(NOT($AK472),Constants!$B$11,IF(AND(NOT(ISNUMBER($BM472)),COUNTA($O472,$X472,$AG472)&gt;0),Constants!$B$13,Constants!$B$12)))))</f>
        <v/>
      </c>
      <c r="BL472" s="117" t="str">
        <f aca="false">IF(ISBLANK($C472),"",IF($BK472&lt;&gt;Constants!$B$12,$BK472,Constants!$B$4))</f>
        <v/>
      </c>
      <c r="BM472" s="116" t="str">
        <f aca="false">IF(OR(ISBLANK($D$8), NOT(ISNUMBER($D$8))), Constants!$B$17,$D$8)</f>
        <v>ERROR: Set Target Time in cell D8</v>
      </c>
      <c r="BN472" s="119" t="str">
        <f aca="false">IF(OR($BK472&lt;&gt;Constants!$B$12,$AL472&lt;&gt;TRUE()),"",IF(NOT($AO472),TRUE(),IF($AQ472="","",$AQ472)))</f>
        <v/>
      </c>
      <c r="BO472" s="120" t="n">
        <f aca="false">IF(BN472="",FALSE(),IF(NOT($AO472),TRUE(),IF($AQ472,ISNUMBER(O472),ISNUMBER(N472))))</f>
        <v>0</v>
      </c>
      <c r="BP472" s="121" t="str">
        <f aca="false">IF(BO472,IF($AJ472,1,Constants!$B$22)*POWER(Constants!$B$23,MAX($AM472,0))*POWER(Constants!$B$24,MAX($AN472,0)),"")</f>
        <v/>
      </c>
      <c r="BQ472" s="117" t="str">
        <f aca="false">IF(OR($BK472&lt;&gt;Constants!$B$12,NOT($BO472)),"",IF(NOT($AO472),0,Constants!$B$19*IF($AQ472,1,MAX(0,MIN(1,(Constants!$B$20-N472)/Constants!$B$20)))))</f>
        <v/>
      </c>
      <c r="BR472" s="117" t="str">
        <f aca="false">IF(BQ472="","",BQ472*IF($AP472,1,Constants!$B$25)*BP472)</f>
        <v/>
      </c>
      <c r="BS472" s="117" t="str">
        <f aca="false">IF(OR($BK472&lt;&gt;Constants!$B$12,NOT($BO472)),"",IF(NOT($AO472),0,IF(NOT($AQ472),0,MAX(0,Constants!$B$21*(1-ABS(O472-$BM472)/$BM472)))))</f>
        <v/>
      </c>
      <c r="BT472" s="117" t="str">
        <f aca="false">IF(BS472="","",BS472*BP472)</f>
        <v/>
      </c>
      <c r="BU472" s="117" t="str">
        <f aca="false">IF(OR($BK472&lt;&gt;Constants!$B$12,NOT($BO472)),"",IF(OR(NOT($AO472),NOT($AP472)),0,MIN(Constants!$B$18,(Constants!$B$29*$AR472+Constants!$B$30*$AS472)*IF($AQ472,1,MAX(0,MIN(1,(Constants!$B$20-N472)/Constants!$B$20))))))</f>
        <v/>
      </c>
      <c r="BV472" s="117" t="str">
        <f aca="false">IF(BU472="","",BU472*BP472)</f>
        <v/>
      </c>
      <c r="BW472" s="122" t="str">
        <f aca="false">IF(OR($BK472&lt;&gt;Constants!$B$12,NOT($BO472)),"",BR472+BT472+BV472)</f>
        <v/>
      </c>
      <c r="BX472" s="119" t="str">
        <f aca="false">IF(OR($BK472&lt;&gt;Constants!$B$12,$AT472&lt;&gt;TRUE()),"",IF(NOT($AW472),TRUE(),IF($AY472="","",$AY472)))</f>
        <v/>
      </c>
      <c r="BY472" s="120" t="n">
        <f aca="false">IF(BX472="",FALSE(),IF(NOT($AW472),TRUE(),IF($AY472,ISNUMBER(X472),ISNUMBER(W472))))</f>
        <v>0</v>
      </c>
      <c r="BZ472" s="121" t="str">
        <f aca="false">IF(BY472,IF($AJ472,1,Constants!$B$22)*POWER(Constants!$B$23,MAX($AU472,0))*POWER(Constants!$B$24,MAX($AV472,0)),"")</f>
        <v/>
      </c>
      <c r="CA472" s="117" t="str">
        <f aca="false">IF(OR($BK472&lt;&gt;Constants!$B$12,NOT($BY472)),"",IF(NOT($AW472),0,Constants!$B$19*IF($AY472,1,MAX(0,MIN(1,(Constants!$B$20-W472)/Constants!$B$20)))))</f>
        <v/>
      </c>
      <c r="CB472" s="117" t="str">
        <f aca="false">IF(CA472="","",CA472*IF($AX472,1,Constants!$B$25)*BZ472)</f>
        <v/>
      </c>
      <c r="CC472" s="117" t="str">
        <f aca="false">IF(OR($BK472&lt;&gt;Constants!$B$12,NOT($BY472)),"",IF(NOT($AW472),0,IF(NOT($AY472),0,MAX(0,Constants!$B$21*(1-ABS(X472-$BM472)/$BM472)))))</f>
        <v/>
      </c>
      <c r="CD472" s="117" t="str">
        <f aca="false">IF(CC472="","",CC472*BZ472)</f>
        <v/>
      </c>
      <c r="CE472" s="117" t="str">
        <f aca="false">IF(OR($BK472&lt;&gt;Constants!$B$12,NOT($BY472)),"",IF(OR(NOT($AW472),NOT($AX472)),0,MIN(Constants!$B$18,(Constants!$B$29*$AZ472+Constants!$B$30*$BA472)*IF($AY472,1,MAX(0,MIN(1,(Constants!$B$20-W472)/Constants!$B$20))))))</f>
        <v/>
      </c>
      <c r="CF472" s="117" t="str">
        <f aca="false">IF(CE472="","",CE472*BZ472)</f>
        <v/>
      </c>
      <c r="CG472" s="122" t="str">
        <f aca="false">IF(OR($BK472&lt;&gt;Constants!$B$12,NOT($BY472)),"",CB472+CD472+CF472)</f>
        <v/>
      </c>
      <c r="CH472" s="119" t="n">
        <f aca="false">IF(OR(BN472="",BX472=""),TRUE(),BN472&lt;&gt;BX472)</f>
        <v>1</v>
      </c>
      <c r="CI472" s="117" t="str">
        <f aca="false">IF(OR($BK472&lt;&gt;Constants!$B$12,$BB472&lt;&gt;TRUE(),NOT($CH472)),"",IF(NOT($BE472),TRUE(),IF($BG472="","",$BG472)))</f>
        <v/>
      </c>
      <c r="CJ472" s="120" t="n">
        <f aca="false">IF(CI472="",FALSE(),IF(NOT($BE472),TRUE(),IF($BG472,ISNUMBER(AG472),ISNUMBER(AF472))))</f>
        <v>0</v>
      </c>
      <c r="CK472" s="121" t="str">
        <f aca="false">IF(CJ472,IF($AJ472,1,Constants!$B$22)*POWER(Constants!$B$23,MAX($BC472,0))*POWER(Constants!$B$24,MAX($BD472,0)),"")</f>
        <v/>
      </c>
      <c r="CL472" s="117" t="str">
        <f aca="false">IF(OR($BK472&lt;&gt;Constants!$B$12,NOT($CJ472)),"",IF(NOT($BE472),0,Constants!$B$19*IF($BG472,1,MAX(0,MIN(1,(Constants!$B$20-AF472)/Constants!$B$20)))))</f>
        <v/>
      </c>
      <c r="CM472" s="117" t="str">
        <f aca="false">IF(CL472="","",CL472*IF($BF472,1,Constants!$B$25)*CK472)</f>
        <v/>
      </c>
      <c r="CN472" s="117" t="str">
        <f aca="false">IF(OR($BK472&lt;&gt;Constants!$B$12,NOT($CJ472)),"",IF(NOT($BE472),0,IF(NOT($BG472),0,MAX(0,Constants!$B$21*(1-ABS(AG472-$BM472)/$BM472)))))</f>
        <v/>
      </c>
      <c r="CO472" s="117" t="str">
        <f aca="false">IF(CN472="","",CN472*CK472)</f>
        <v/>
      </c>
      <c r="CP472" s="117" t="str">
        <f aca="false">IF(OR($BK472&lt;&gt;Constants!$B$12,NOT($CJ472)),"",IF(OR(NOT($BE472),NOT($BF472)),0,MIN(Constants!$B$18,(Constants!$B$29*$BH472+Constants!$B$30*$BI472)*IF($BG472,1,MAX(0,MIN(1,(Constants!$B$20-AF472)/Constants!$B$20))))))</f>
        <v/>
      </c>
      <c r="CQ472" s="117" t="str">
        <f aca="false">IF(CP472="","",CP472*CK472)</f>
        <v/>
      </c>
      <c r="CR472" s="122" t="str">
        <f aca="false">IF(OR($BK472&lt;&gt;Constants!$B$12,NOT($CJ472)),"",CM472+CO472+CQ472)</f>
        <v/>
      </c>
      <c r="CS472" s="116" t="str">
        <f aca="false">IF(OR($BK472&lt;&gt;Constants!$B$12,ISBLANK($C472)),"",BW472)</f>
        <v/>
      </c>
      <c r="CT472" s="117" t="str">
        <f aca="false">IF(OR($BK472&lt;&gt;Constants!$B$12,ISBLANK($C472)),"",CG472)</f>
        <v/>
      </c>
      <c r="CU472" s="118" t="str">
        <f aca="false">IF(OR($BK472&lt;&gt;Constants!$B$12,ISBLANK($C472)),"",CR472)</f>
        <v/>
      </c>
      <c r="CV472" s="117" t="str">
        <f aca="false">IF(OR($BK472&lt;&gt;Constants!$B$12,ISBLANK($C472)),"",IF(COUNT(CS472:CU472)=0,0,MAX(CS472:CU472)))</f>
        <v/>
      </c>
      <c r="CW472" s="117" t="str">
        <f aca="false">IF($BK472&lt;&gt;Constants!$B$12,"",CV472)</f>
        <v/>
      </c>
      <c r="CX472" s="117" t="str">
        <f aca="false">IF(ISNUMBER(CW472), RANK(CW472,$CW$11:$CW$510), "")</f>
        <v/>
      </c>
      <c r="CY472" s="116" t="str">
        <f aca="false">IF(OR($BK472&lt;&gt;Constants!$B$12,ISBLANK($C472)),"",MAX(BT472,CD472,CO472))</f>
        <v/>
      </c>
      <c r="CZ472" s="117" t="str">
        <f aca="false">IF(ISNUMBER(CY472), RANK(CY472,CY$11:CY$510), "")</f>
        <v/>
      </c>
      <c r="DA472" s="117" t="str">
        <f aca="false">IF(OR($BK472&lt;&gt;Constants!$B$12,ISBLANK($C472)),"",MAX(AM472,AU472,IF($CH472,BC472,0)))</f>
        <v/>
      </c>
      <c r="DB472" s="117" t="str">
        <f aca="false">IF(ISNUMBER(DA472), RANK(DA472,DA$11:DA$510,1), "")</f>
        <v/>
      </c>
      <c r="DC472" s="117" t="str">
        <f aca="false">IF(OR($BK472&lt;&gt;Constants!$B$12,ISBLANK($C472)),"",MAX(BV472,CF472,CQ472))</f>
        <v/>
      </c>
      <c r="DD472" s="117" t="str">
        <f aca="false">IF(ISNUMBER(DC472),RANK(DC472,DC$11:DC$510),"")</f>
        <v/>
      </c>
      <c r="DE472" s="123" t="str">
        <f aca="false">IFERROR(IF(OR($BK472&lt;&gt;Constants!$B$12, ISBLANK($C472)),"",LARGE(CS472:CU472,2)), 0)</f>
        <v/>
      </c>
      <c r="DF472" s="118" t="str">
        <f aca="false">IF(ISNUMBER(DE472), RANK(DE472,DE$11:DE$510), "")</f>
        <v/>
      </c>
      <c r="DG472" s="117" t="str">
        <f aca="false">IF(ISBLANK($C472),"",IF(BK472=Constants!$B$12,RANK($CX472, $CX$11:$CX$510, 1)+
SUMPRODUCT(--($CX$11:$CX$510=$CX472),--($CZ472&gt;$CZ$11:$CZ$510))+
SUMPRODUCT(--($CX$11:$CX$510=$CX472),--($CZ472=$CZ$11:$CZ$510),--($DB472&gt;$DB$11:$DB$510))+
SUMPRODUCT(--($CX$11:$CX$510=$CX472),--($CZ472=$CZ$11:$CZ$510),--($DB472=$DB$11:$DB$510), --($DD472&gt;$DD$11:$DD$510))+
SUMPRODUCT(--($CX$11:$CX$510=$CX472),--($CZ472=$CZ$11:$CZ$510),--($DB472=$DB$11:$DB$510), --($DD472=$DD$11:$DD$510), --($DF472&gt;$DF$11:$DF$510))
,BK472)
)</f>
        <v/>
      </c>
      <c r="DH472" s="117" t="str">
        <f aca="false">IF(ISBLANK(C472),"",IF(BK472&lt;&gt;Constants!$B$12, BK472, CX472-DG472))</f>
        <v/>
      </c>
      <c r="DI472" s="118"/>
      <c r="DJ472" s="124"/>
      <c r="DK472" s="125" t="str">
        <f aca="false">IF(ISBLANK($C472),"",IF($BK472=Constants!$B$13,$BM472,""))</f>
        <v/>
      </c>
      <c r="DL472" s="124" t="str">
        <f aca="false">IF(ISBLANK($C472),"",IF($BK472&lt;&gt;Constants!$B$12,"",IF(COUNT($CS472:$CU472)=0,"",MATCH($CV472,$CS472:$CU472,0))))</f>
        <v/>
      </c>
      <c r="DM472" s="126" t="str">
        <f aca="false">IF(ISNUMBER($DL472),CHOOSE($DL472,$BR472,$CB472,$CM472),"")</f>
        <v/>
      </c>
      <c r="DN472" s="126" t="str">
        <f aca="false">IF(ISNUMBER($DL472),CHOOSE($DL472,$BT472,$CD472,$CO472),"")</f>
        <v/>
      </c>
      <c r="DO472" s="126" t="str">
        <f aca="false">IF(ISNUMBER($DL472),CHOOSE($DL472,$BV472,$CF472,$CQ472),"")</f>
        <v/>
      </c>
      <c r="DP472" s="127" t="str">
        <f aca="false">IF(ISBLANK(C472),"",IF(BK472&lt;&gt;Constants!$B$12, BK472 ,CW472))</f>
        <v/>
      </c>
      <c r="DQ472" s="128" t="str">
        <f aca="false">IF(ISBLANK($C472),"",IF($BK472&lt;&gt;Constants!$B$12,$BK472,$BL472))</f>
        <v/>
      </c>
      <c r="DR472" s="128" t="str">
        <f aca="false">IF(ISBLANK(C472),"",DH472)</f>
        <v/>
      </c>
      <c r="DS472" s="128" t="str">
        <f aca="false">IF(ISBLANK(C472),"",DG472)</f>
        <v/>
      </c>
      <c r="DT472" s="129" t="str">
        <f aca="false">IF(ISBLANK(C472),
  "",
IF(DS472=Constants!$B$9,COUNTA($C$11:$C510)+2,IF(DS472=Constants!$B$10,COUNTA($C$11:$C510)+1,IF(DS472=Constants!$B$11,COUNTA($C$11:$C510),DS472))))</f>
        <v/>
      </c>
      <c r="DU472" s="3"/>
      <c r="DV472" s="130" t="n">
        <f aca="false">IF(OR(ISNUMBER(DS472),DS472="DQ",DS472="P",DS472="NS"),
    1,
    0
)</f>
        <v>0</v>
      </c>
      <c r="DW472" s="130" t="n">
        <v>462</v>
      </c>
      <c r="DX472" s="130" t="str">
        <f aca="false">IF(ISBLANK($C472),"",IF(ISNUMBER(DT472),DT472+ROW($B472)/1000,""))</f>
        <v/>
      </c>
      <c r="DY472" s="130" t="str">
        <f aca="false">IF(ISNUMBER(DX472), RANK(DX472,DX$11:DX$510,1), "")</f>
        <v/>
      </c>
      <c r="DZ472" s="130" t="str">
        <f aca="false">IF(ISBLANK($C472),
    "",
    $B472
)</f>
        <v/>
      </c>
      <c r="EA472" s="130" t="str">
        <f aca="false">IF(ISBLANK($C472),
    "",
    $C472
)</f>
        <v/>
      </c>
      <c r="EB472" s="130" t="str">
        <f aca="false">IF(ISBLANK($C472),
    "",
    $D472
)</f>
        <v/>
      </c>
      <c r="EC472" s="130" t="str">
        <f aca="false">IF(ISBLANK($C472),"",$DQ472)</f>
        <v/>
      </c>
      <c r="ED472" s="131" t="str">
        <f aca="false">DP472</f>
        <v/>
      </c>
      <c r="EE472" s="130" t="str">
        <f aca="false">IF(ISBLANK($C472),
    "",
    DS472
)</f>
        <v/>
      </c>
      <c r="EF472" s="132" t="str">
        <f aca="false">IF(DW472&gt;DV$10,
    "",
    VLOOKUP(DW472,DY$11:EE970,7,FALSE())
)</f>
        <v/>
      </c>
      <c r="EG472" s="133" t="str">
        <f aca="false">IF(DW472&gt;DV$10,
    "",
    VLOOKUP(DW472,DY$11:EE970,2,FALSE())
)</f>
        <v/>
      </c>
      <c r="EH472" s="133" t="str">
        <f aca="false">IF(DW472&gt;DV$10,
    "",
    VLOOKUP(DW472,DY$11:EE970,3,FALSE())
)</f>
        <v/>
      </c>
      <c r="EI472" s="133" t="str">
        <f aca="false">IF(DW472&gt;DV$10,
    "",
    VLOOKUP(DW472,DY$11:EE970,4,FALSE())
)</f>
        <v/>
      </c>
      <c r="EJ472" s="134" t="str">
        <f aca="false">IF(DW472&gt;DV$10,
    "",
    VLOOKUP(DW472,DY$11:EE970,6,FALSE())
)</f>
        <v/>
      </c>
      <c r="EK472" s="59"/>
    </row>
    <row r="473" customFormat="false" ht="15.75" hidden="false" customHeight="false" outlineLevel="0" collapsed="false">
      <c r="A473" s="3"/>
      <c r="B473" s="155"/>
      <c r="C473" s="156"/>
      <c r="D473" s="96"/>
      <c r="E473" s="157"/>
      <c r="F473" s="148"/>
      <c r="G473" s="148"/>
      <c r="H473" s="149"/>
      <c r="I473" s="150"/>
      <c r="J473" s="151"/>
      <c r="K473" s="151"/>
      <c r="L473" s="151"/>
      <c r="M473" s="151"/>
      <c r="N473" s="152"/>
      <c r="O473" s="103"/>
      <c r="P473" s="148"/>
      <c r="Q473" s="149"/>
      <c r="R473" s="150"/>
      <c r="S473" s="151"/>
      <c r="T473" s="151"/>
      <c r="U473" s="151"/>
      <c r="V473" s="151"/>
      <c r="W473" s="152"/>
      <c r="X473" s="103"/>
      <c r="Y473" s="148"/>
      <c r="Z473" s="149"/>
      <c r="AA473" s="150"/>
      <c r="AB473" s="151"/>
      <c r="AC473" s="151"/>
      <c r="AD473" s="151"/>
      <c r="AE473" s="151"/>
      <c r="AF473" s="152"/>
      <c r="AG473" s="104"/>
      <c r="AH473" s="150"/>
      <c r="AI473" s="73"/>
      <c r="AJ473" s="73" t="str">
        <f aca="false">IF(ISBLANK($C473),
  "",
IF(E473=Constants!$B$7,
  TRUE(),
IF(E473=Constants!$B$8,
  FALSE(),
  TRUE()
)))</f>
        <v/>
      </c>
      <c r="AK473" s="74" t="str">
        <f aca="false">IF(ISBLANK($C473),"",IF(F473=Constants!$B$8,FALSE(),TRUE()))</f>
        <v/>
      </c>
      <c r="AL473" s="74" t="str">
        <f aca="false">IF(ISBLANK($C473),"",COUNTA($G473:$O473)&gt;0)</f>
        <v/>
      </c>
      <c r="AM473" s="74" t="str">
        <f aca="false">IF(OR(ISBLANK($C473),$AL473&lt;&gt;TRUE()),"",IF(ISBLANK(G473),Constants!$B$27,MAX(0,G473)))</f>
        <v/>
      </c>
      <c r="AN473" s="74" t="str">
        <f aca="false">IF(OR(ISBLANK($C473),$AL473&lt;&gt;TRUE()),"",IF(ISBLANK(H473),Constants!$B$28,MAX(0,H473)))</f>
        <v/>
      </c>
      <c r="AO473" s="74" t="str">
        <f aca="false">IF(OR(ISBLANK($C473),$AL473&lt;&gt;TRUE()),"",IF(J473=Constants!$B$7,TRUE(),IF(J473=Constants!$B$8,FALSE(),TRUE())))</f>
        <v/>
      </c>
      <c r="AP473" s="74" t="str">
        <f aca="false">IF(OR(ISBLANK($C473),$AL473&lt;&gt;TRUE()),"",IF(I473=Constants!$B$7,TRUE(),IF(I473=Constants!$B$8,FALSE(),TRUE())))</f>
        <v/>
      </c>
      <c r="AQ473" s="74" t="str">
        <f aca="false">IF(OR(ISBLANK($C473),$AL473&lt;&gt;TRUE()),"",IF(K473=Constants!$B$33,TRUE(),IF(K473=Constants!$B$34,FALSE(),IF(AND(ISNUMBER(O473),OR(ISBLANK(N473),N473=0)),TRUE(),IF(AND(ISBLANK(O473),ISNUMBER(N473),N473&lt;&gt;0),FALSE(),"")))))</f>
        <v/>
      </c>
      <c r="AR473" s="74" t="str">
        <f aca="false">IF(OR(ISBLANK($C473),$AL473&lt;&gt;TRUE()),"",IF(ISBLANK(L473),Constants!$B$35,MAX(0,MIN(Constants!$B$31,L473))))</f>
        <v/>
      </c>
      <c r="AS473" s="74" t="str">
        <f aca="false">IF(OR(ISBLANK($C473),$AL473&lt;&gt;TRUE()),"",IF(ISBLANK(M473),Constants!$B$35,MAX(0,MIN(Constants!$B$32,M473))))</f>
        <v/>
      </c>
      <c r="AT473" s="74" t="str">
        <f aca="false">IF(ISBLANK($C473),"",COUNTA($P473:$X473)&gt;0)</f>
        <v/>
      </c>
      <c r="AU473" s="74" t="str">
        <f aca="false">IF(OR(ISBLANK($C473),$AT473&lt;&gt;TRUE()),"",IF(ISBLANK(P473),Constants!$B$27,MAX(0,P473)))</f>
        <v/>
      </c>
      <c r="AV473" s="74" t="str">
        <f aca="false">IF(OR(ISBLANK($C473),$AT473&lt;&gt;TRUE()),"",IF(ISBLANK(Q473),Constants!$B$28,MAX(0,Q473)))</f>
        <v/>
      </c>
      <c r="AW473" s="74" t="str">
        <f aca="false">IF(OR(ISBLANK($C473),$AT473&lt;&gt;TRUE()),"",IF(S473=Constants!$B$7,TRUE(),IF(S473=Constants!$B$8,FALSE(),TRUE())))</f>
        <v/>
      </c>
      <c r="AX473" s="74" t="str">
        <f aca="false">IF(OR(ISBLANK($C473),$AT473&lt;&gt;TRUE()),"",IF(R473=Constants!$B$7,TRUE(),IF(R473=Constants!$B$8,FALSE(),TRUE())))</f>
        <v/>
      </c>
      <c r="AY473" s="74" t="str">
        <f aca="false">IF(OR(ISBLANK($C473),$AT473&lt;&gt;TRUE()),"",IF(T473=Constants!$B$33,TRUE(),IF(T473=Constants!$B$34,FALSE(),IF(AND(ISNUMBER(X473),OR(ISBLANK(W473),W473=0)),TRUE(),IF(AND(ISBLANK(X473),ISNUMBER(W473),W473&lt;&gt;0),FALSE(),"")))))</f>
        <v/>
      </c>
      <c r="AZ473" s="74" t="str">
        <f aca="false">IF(OR(ISBLANK($C473),$AT473&lt;&gt;TRUE()),"",IF(ISBLANK(U473),Constants!$B$35,MAX(0,MIN(Constants!$B$31,U473))))</f>
        <v/>
      </c>
      <c r="BA473" s="74" t="str">
        <f aca="false">IF(OR(ISBLANK($C473),$AT473&lt;&gt;TRUE()),"",IF(ISBLANK(V473),Constants!$B$35,MAX(0,MIN(Constants!$B$32,V473))))</f>
        <v/>
      </c>
      <c r="BB473" s="74" t="str">
        <f aca="false">IF(ISBLANK($C473),"",COUNTA($Y473:$AG473)&gt;0)</f>
        <v/>
      </c>
      <c r="BC473" s="74" t="str">
        <f aca="false">IF(OR(ISBLANK($C473),$BB473&lt;&gt;TRUE()),"",IF(ISBLANK(Y473),Constants!$B$27,MAX(0,Y473)))</f>
        <v/>
      </c>
      <c r="BD473" s="74" t="str">
        <f aca="false">IF(OR(ISBLANK($C473),$BB473&lt;&gt;TRUE()),"",IF(ISBLANK(Z473),Constants!$B$28,MAX(0,Z473)))</f>
        <v/>
      </c>
      <c r="BE473" s="74" t="str">
        <f aca="false">IF(OR(ISBLANK($C473),$BB473&lt;&gt;TRUE()),"",IF(AB473=Constants!$B$7,TRUE(),IF(AB473=Constants!$B$8,FALSE(),TRUE())))</f>
        <v/>
      </c>
      <c r="BF473" s="74" t="str">
        <f aca="false">IF(OR(ISBLANK($C473),$BB473&lt;&gt;TRUE()),"",IF(AA473=Constants!$B$7,TRUE(),IF(AA473=Constants!$B$8,FALSE(),TRUE())))</f>
        <v/>
      </c>
      <c r="BG473" s="74" t="str">
        <f aca="false">IF(OR(ISBLANK($C473),$BB473&lt;&gt;TRUE()),"",IF(AC473=Constants!$B$33,TRUE(),IF(AC473=Constants!$B$34,FALSE(),IF(AND(ISNUMBER(AG473),OR(ISBLANK(AF473),AF473=0)),TRUE(),IF(AND(ISBLANK(AG473),ISNUMBER(AF473),AF473&lt;&gt;0),FALSE(),"")))))</f>
        <v/>
      </c>
      <c r="BH473" s="74" t="str">
        <f aca="false">IF(OR(ISBLANK($C473),$BB473&lt;&gt;TRUE()),"",IF(ISBLANK(AD473),Constants!$B$35,MAX(0,MIN(Constants!$B$31,AD473))))</f>
        <v/>
      </c>
      <c r="BI473" s="74" t="str">
        <f aca="false">IF(OR(ISBLANK($C473),$BB473&lt;&gt;TRUE()),"",IF(ISBLANK(AE473),Constants!$B$35,MAX(0,MIN(Constants!$B$32,AE473))))</f>
        <v/>
      </c>
      <c r="BJ473" s="75" t="str">
        <f aca="false">IF(ISBLANK($C473),
  "",
IF(AH473=Constants!$B$7,
  TRUE(),
IF(AH473=Constants!$B$8,
  FALSE(),
  FALSE()
)))</f>
        <v/>
      </c>
      <c r="BK473" s="74" t="str">
        <f aca="false">IF(ISBLANK($C473),"",IF($BJ473,Constants!$B$9,IF(COUNTA($E473:$AH473)=0,Constants!$B$10,IF(NOT($AK473),Constants!$B$11,IF(AND(NOT(ISNUMBER($BM473)),COUNTA($O473,$X473,$AG473)&gt;0),Constants!$B$13,Constants!$B$12)))))</f>
        <v/>
      </c>
      <c r="BL473" s="74" t="str">
        <f aca="false">IF(ISBLANK($C473),"",IF($BK473&lt;&gt;Constants!$B$12,$BK473,Constants!$B$4))</f>
        <v/>
      </c>
      <c r="BM473" s="73" t="str">
        <f aca="false">IF(OR(ISBLANK($D$8), NOT(ISNUMBER($D$8))), Constants!$B$17,$D$8)</f>
        <v>ERROR: Set Target Time in cell D8</v>
      </c>
      <c r="BN473" s="73" t="str">
        <f aca="false">IF(OR($BK473&lt;&gt;Constants!$B$12,$AL473&lt;&gt;TRUE()),"",IF(NOT($AO473),TRUE(),IF($AQ473="","",$AQ473)))</f>
        <v/>
      </c>
      <c r="BO473" s="74" t="b">
        <f aca="false">IF(BN473="",FALSE(),IF(NOT($AO473),TRUE(),IF($AQ473,ISNUMBER(O473),ISNUMBER(N473))))</f>
        <v>0</v>
      </c>
      <c r="BP473" s="76" t="str">
        <f aca="false">IF(BO473,IF($AJ473,1,Constants!$B$22)*POWER(Constants!$B$23,MAX($AM473,0))*POWER(Constants!$B$24,MAX($AN473,0)),"")</f>
        <v/>
      </c>
      <c r="BQ473" s="74" t="str">
        <f aca="false">IF(OR($BK473&lt;&gt;Constants!$B$12,NOT($BO473)),"",IF(NOT($AO473),0,Constants!$B$19*IF($AQ473,1,MAX(0,MIN(1,(Constants!$B$20-N473)/Constants!$B$20)))))</f>
        <v/>
      </c>
      <c r="BR473" s="74" t="str">
        <f aca="false">IF(BQ473="","",BQ473*IF($AP473,1,Constants!$B$25)*BP473)</f>
        <v/>
      </c>
      <c r="BS473" s="74" t="str">
        <f aca="false">IF(OR($BK473&lt;&gt;Constants!$B$12,NOT($BO473)),"",IF(NOT($AO473),0,IF(NOT($AQ473),0,MAX(0,Constants!$B$21*(1-ABS(O473-$BM473)/$BM473)))))</f>
        <v/>
      </c>
      <c r="BT473" s="74" t="str">
        <f aca="false">IF(BS473="","",BS473*BP473)</f>
        <v/>
      </c>
      <c r="BU473" s="74" t="str">
        <f aca="false">IF(OR($BK473&lt;&gt;Constants!$B$12,NOT($BO473)),"",IF(OR(NOT($AO473),NOT($AP473)),0,MIN(Constants!$B$18,(Constants!$B$29*$AR473+Constants!$B$30*$AS473)*IF($AQ473,1,MAX(0,MIN(1,(Constants!$B$20-N473)/Constants!$B$20))))))</f>
        <v/>
      </c>
      <c r="BV473" s="74" t="str">
        <f aca="false">IF(BU473="","",BU473*BP473)</f>
        <v/>
      </c>
      <c r="BW473" s="75" t="str">
        <f aca="false">IF(OR($BK473&lt;&gt;Constants!$B$12,NOT($BO473)),"",BR473+BT473+BV473)</f>
        <v/>
      </c>
      <c r="BX473" s="73" t="str">
        <f aca="false">IF(OR($BK473&lt;&gt;Constants!$B$12,$AT473&lt;&gt;TRUE()),"",IF(NOT($AW473),TRUE(),IF($AY473="","",$AY473)))</f>
        <v/>
      </c>
      <c r="BY473" s="74" t="b">
        <f aca="false">IF(BX473="",FALSE(),IF(NOT($AW473),TRUE(),IF($AY473,ISNUMBER(X473),ISNUMBER(W473))))</f>
        <v>0</v>
      </c>
      <c r="BZ473" s="76" t="str">
        <f aca="false">IF(BY473,IF($AJ473,1,Constants!$B$22)*POWER(Constants!$B$23,MAX($AU473,0))*POWER(Constants!$B$24,MAX($AV473,0)),"")</f>
        <v/>
      </c>
      <c r="CA473" s="74" t="str">
        <f aca="false">IF(OR($BK473&lt;&gt;Constants!$B$12,NOT($BY473)),"",IF(NOT($AW473),0,Constants!$B$19*IF($AY473,1,MAX(0,MIN(1,(Constants!$B$20-W473)/Constants!$B$20)))))</f>
        <v/>
      </c>
      <c r="CB473" s="74" t="str">
        <f aca="false">IF(CA473="","",CA473*IF($AX473,1,Constants!$B$25)*BZ473)</f>
        <v/>
      </c>
      <c r="CC473" s="74" t="str">
        <f aca="false">IF(OR($BK473&lt;&gt;Constants!$B$12,NOT($BY473)),"",IF(NOT($AW473),0,IF(NOT($AY473),0,MAX(0,Constants!$B$21*(1-ABS(X473-$BM473)/$BM473)))))</f>
        <v/>
      </c>
      <c r="CD473" s="74" t="str">
        <f aca="false">IF(CC473="","",CC473*BZ473)</f>
        <v/>
      </c>
      <c r="CE473" s="74" t="str">
        <f aca="false">IF(OR($BK473&lt;&gt;Constants!$B$12,NOT($BY473)),"",IF(OR(NOT($AW473),NOT($AX473)),0,MIN(Constants!$B$18,(Constants!$B$29*$AZ473+Constants!$B$30*$BA473)*IF($AY473,1,MAX(0,MIN(1,(Constants!$B$20-W473)/Constants!$B$20))))))</f>
        <v/>
      </c>
      <c r="CF473" s="74" t="str">
        <f aca="false">IF(CE473="","",CE473*BZ473)</f>
        <v/>
      </c>
      <c r="CG473" s="75" t="str">
        <f aca="false">IF(OR($BK473&lt;&gt;Constants!$B$12,NOT($BY473)),"",CB473+CD473+CF473)</f>
        <v/>
      </c>
      <c r="CH473" s="73" t="b">
        <f aca="false">IF(OR(BN473="",BX473=""),TRUE(),BN473&lt;&gt;BX473)</f>
        <v>1</v>
      </c>
      <c r="CI473" s="74" t="str">
        <f aca="false">IF(OR($BK473&lt;&gt;Constants!$B$12,$BB473&lt;&gt;TRUE(),NOT($CH473)),"",IF(NOT($BE473),TRUE(),IF($BG473="","",$BG473)))</f>
        <v/>
      </c>
      <c r="CJ473" s="74" t="b">
        <f aca="false">IF(CI473="",FALSE(),IF(NOT($BE473),TRUE(),IF($BG473,ISNUMBER(AG473),ISNUMBER(AF473))))</f>
        <v>0</v>
      </c>
      <c r="CK473" s="76" t="str">
        <f aca="false">IF(CJ473,IF($AJ473,1,Constants!$B$22)*POWER(Constants!$B$23,MAX($BC473,0))*POWER(Constants!$B$24,MAX($BD473,0)),"")</f>
        <v/>
      </c>
      <c r="CL473" s="74" t="str">
        <f aca="false">IF(OR($BK473&lt;&gt;Constants!$B$12,NOT($CJ473)),"",IF(NOT($BE473),0,Constants!$B$19*IF($BG473,1,MAX(0,MIN(1,(Constants!$B$20-AF473)/Constants!$B$20)))))</f>
        <v/>
      </c>
      <c r="CM473" s="74" t="str">
        <f aca="false">IF(CL473="","",CL473*IF($BF473,1,Constants!$B$25)*CK473)</f>
        <v/>
      </c>
      <c r="CN473" s="74" t="str">
        <f aca="false">IF(OR($BK473&lt;&gt;Constants!$B$12,NOT($CJ473)),"",IF(NOT($BE473),0,IF(NOT($BG473),0,MAX(0,Constants!$B$21*(1-ABS(AG473-$BM473)/$BM473)))))</f>
        <v/>
      </c>
      <c r="CO473" s="74" t="str">
        <f aca="false">IF(CN473="","",CN473*CK473)</f>
        <v/>
      </c>
      <c r="CP473" s="74" t="str">
        <f aca="false">IF(OR($BK473&lt;&gt;Constants!$B$12,NOT($CJ473)),"",IF(OR(NOT($BE473),NOT($BF473)),0,MIN(Constants!$B$18,(Constants!$B$29*$BH473+Constants!$B$30*$BI473)*IF($BG473,1,MAX(0,MIN(1,(Constants!$B$20-AF473)/Constants!$B$20))))))</f>
        <v/>
      </c>
      <c r="CQ473" s="74" t="str">
        <f aca="false">IF(CP473="","",CP473*CK473)</f>
        <v/>
      </c>
      <c r="CR473" s="75" t="str">
        <f aca="false">IF(OR($BK473&lt;&gt;Constants!$B$12,NOT($CJ473)),"",CM473+CO473+CQ473)</f>
        <v/>
      </c>
      <c r="CS473" s="73" t="str">
        <f aca="false">IF(OR($BK473&lt;&gt;Constants!$B$12,ISBLANK($C473)),"",BW473)</f>
        <v/>
      </c>
      <c r="CT473" s="74" t="str">
        <f aca="false">IF(OR($BK473&lt;&gt;Constants!$B$12,ISBLANK($C473)),"",CG473)</f>
        <v/>
      </c>
      <c r="CU473" s="75" t="str">
        <f aca="false">IF(OR($BK473&lt;&gt;Constants!$B$12,ISBLANK($C473)),"",CR473)</f>
        <v/>
      </c>
      <c r="CV473" s="74" t="str">
        <f aca="false">IF(OR($BK473&lt;&gt;Constants!$B$12,ISBLANK($C473)),"",IF(COUNT(CS473:CU473)=0,0,MAX(CS473:CU473)))</f>
        <v/>
      </c>
      <c r="CW473" s="74" t="str">
        <f aca="false">IF($BK473&lt;&gt;Constants!$B$12,"",CV473)</f>
        <v/>
      </c>
      <c r="CX473" s="74" t="str">
        <f aca="false">IF(ISNUMBER(CW473), RANK(CW473,$CW$11:$CW$510), "")</f>
        <v/>
      </c>
      <c r="CY473" s="73" t="str">
        <f aca="false">IF(OR($BK473&lt;&gt;Constants!$B$12,ISBLANK($C473)),"",MAX(BT473,CD473,CO473))</f>
        <v/>
      </c>
      <c r="CZ473" s="74" t="str">
        <f aca="false">IF(ISNUMBER(CY473), RANK(CY473,CY$11:CY$510), "")</f>
        <v/>
      </c>
      <c r="DA473" s="74" t="str">
        <f aca="false">IF(OR($BK473&lt;&gt;Constants!$B$12,ISBLANK($C473)),"",MAX(AM473,AU473,IF($CH473,BC473,0)))</f>
        <v/>
      </c>
      <c r="DB473" s="74" t="str">
        <f aca="false">IF(ISNUMBER(DA473), RANK(DA473,DA$11:DA$510,1), "")</f>
        <v/>
      </c>
      <c r="DC473" s="74" t="str">
        <f aca="false">IF(OR($BK473&lt;&gt;Constants!$B$12,ISBLANK($C473)),"",MAX(BV473,CF473,CQ473))</f>
        <v/>
      </c>
      <c r="DD473" s="74" t="str">
        <f aca="false">IF(ISNUMBER(DC473),RANK(DC473,DC$11:DC$510),"")</f>
        <v/>
      </c>
      <c r="DE473" s="77" t="str">
        <f aca="false">IFERROR(IF(OR($BK473&lt;&gt;Constants!$B$12, ISBLANK($C473)),"",LARGE(CS473:CU473,2)), 0)</f>
        <v/>
      </c>
      <c r="DF473" s="75" t="str">
        <f aca="false">IF(ISNUMBER(DE473), RANK(DE473,DE$11:DE$510), "")</f>
        <v/>
      </c>
      <c r="DG473" s="74" t="str">
        <f aca="false">IF(ISBLANK($C473),"",IF(BK473=Constants!$B$12,RANK($CX473, $CX$11:$CX$510, 1)+
SUMPRODUCT(--($CX$11:$CX$510=$CX473),--($CZ473&gt;$CZ$11:$CZ$510))+
SUMPRODUCT(--($CX$11:$CX$510=$CX473),--($CZ473=$CZ$11:$CZ$510),--($DB473&gt;$DB$11:$DB$510))+
SUMPRODUCT(--($CX$11:$CX$510=$CX473),--($CZ473=$CZ$11:$CZ$510),--($DB473=$DB$11:$DB$510), --($DD473&gt;$DD$11:$DD$510))+
SUMPRODUCT(--($CX$11:$CX$510=$CX473),--($CZ473=$CZ$11:$CZ$510),--($DB473=$DB$11:$DB$510), --($DD473=$DD$11:$DD$510), --($DF473&gt;$DF$11:$DF$510))
,BK473)
)</f>
        <v/>
      </c>
      <c r="DH473" s="74" t="str">
        <f aca="false">IF(ISBLANK(C473),"",IF(BK473&lt;&gt;Constants!$B$12, BK473, CX473-DG473))</f>
        <v/>
      </c>
      <c r="DI473" s="75"/>
      <c r="DJ473" s="78"/>
      <c r="DK473" s="79" t="str">
        <f aca="false">IF(ISBLANK($C473),"",IF($BK473=Constants!$B$13,$BM473,""))</f>
        <v/>
      </c>
      <c r="DL473" s="78" t="str">
        <f aca="false">IF(ISBLANK($C473),"",IF($BK473&lt;&gt;Constants!$B$12,"",IF(COUNT($CS473:$CU473)=0,"",MATCH($CV473,$CS473:$CU473,0))))</f>
        <v/>
      </c>
      <c r="DM473" s="80" t="str">
        <f aca="false">IF(ISNUMBER($DL473),CHOOSE($DL473,$BR473,$CB473,$CM473),"")</f>
        <v/>
      </c>
      <c r="DN473" s="80" t="str">
        <f aca="false">IF(ISNUMBER($DL473),CHOOSE($DL473,$BT473,$CD473,$CO473),"")</f>
        <v/>
      </c>
      <c r="DO473" s="80" t="str">
        <f aca="false">IF(ISNUMBER($DL473),CHOOSE($DL473,$BV473,$CF473,$CQ473),"")</f>
        <v/>
      </c>
      <c r="DP473" s="81" t="str">
        <f aca="false">IF(ISBLANK(C473),"",IF(BK473&lt;&gt;Constants!$B$12, BK473 ,CW473))</f>
        <v/>
      </c>
      <c r="DQ473" s="82" t="str">
        <f aca="false">IF(ISBLANK($C473),"",IF($BK473&lt;&gt;Constants!$B$12,$BK473,$BL473))</f>
        <v/>
      </c>
      <c r="DR473" s="82" t="str">
        <f aca="false">IF(ISBLANK(C473),"",DH473)</f>
        <v/>
      </c>
      <c r="DS473" s="82" t="str">
        <f aca="false">IF(ISBLANK(C473),"",DG473)</f>
        <v/>
      </c>
      <c r="DT473" s="83" t="str">
        <f aca="false">IF(ISBLANK(C473),
  "",
IF(DS473=Constants!$B$9,COUNTA($C$11:$C510)+2,IF(DS473=Constants!$B$10,COUNTA($C$11:$C510)+1,IF(DS473=Constants!$B$11,COUNTA($C$11:$C510),DS473))))</f>
        <v/>
      </c>
      <c r="DU473" s="3"/>
      <c r="DV473" s="84" t="n">
        <f aca="false">IF(OR(ISNUMBER(DS473),DS473="DQ",DS473="P",DS473="NS"),
    1,
    0
)</f>
        <v>0</v>
      </c>
      <c r="DW473" s="84" t="n">
        <v>463</v>
      </c>
      <c r="DX473" s="84" t="str">
        <f aca="false">IF(ISBLANK($C473),"",IF(ISNUMBER(DT473),DT473+ROW($B473)/1000,""))</f>
        <v/>
      </c>
      <c r="DY473" s="84" t="str">
        <f aca="false">IF(ISNUMBER(DX473), RANK(DX473,DX$11:DX$510,1), "")</f>
        <v/>
      </c>
      <c r="DZ473" s="84" t="str">
        <f aca="false">IF(ISBLANK($C473),
    "",
    $B473
)</f>
        <v/>
      </c>
      <c r="EA473" s="84" t="str">
        <f aca="false">IF(ISBLANK($C473),
    "",
    $C473
)</f>
        <v/>
      </c>
      <c r="EB473" s="84" t="str">
        <f aca="false">IF(ISBLANK($C473),
    "",
    $D473
)</f>
        <v/>
      </c>
      <c r="EC473" s="84" t="str">
        <f aca="false">IF(ISBLANK($C473),"",$DQ473)</f>
        <v/>
      </c>
      <c r="ED473" s="86" t="str">
        <f aca="false">DP473</f>
        <v/>
      </c>
      <c r="EE473" s="84" t="str">
        <f aca="false">IF(ISBLANK($C473),
    "",
    DS473
)</f>
        <v/>
      </c>
      <c r="EF473" s="87" t="str">
        <f aca="false">IF(DW473&gt;DV$10,
    "",
    VLOOKUP(DW473,DY$11:EE971,7,FALSE())
)</f>
        <v/>
      </c>
      <c r="EG473" s="88" t="str">
        <f aca="false">IF(DW473&gt;DV$10,
    "",
    VLOOKUP(DW473,DY$11:EE971,2,FALSE())
)</f>
        <v/>
      </c>
      <c r="EH473" s="88" t="str">
        <f aca="false">IF(DW473&gt;DV$10,
    "",
    VLOOKUP(DW473,DY$11:EE971,3,FALSE())
)</f>
        <v/>
      </c>
      <c r="EI473" s="88" t="str">
        <f aca="false">IF(DW473&gt;DV$10,
    "",
    VLOOKUP(DW473,DY$11:EE971,4,FALSE())
)</f>
        <v/>
      </c>
      <c r="EJ473" s="89" t="str">
        <f aca="false">IF(DW473&gt;DV$10,
    "",
    VLOOKUP(DW473,DY$11:EE971,6,FALSE())
)</f>
        <v/>
      </c>
      <c r="EK473" s="59"/>
    </row>
    <row r="474" customFormat="false" ht="15.75" hidden="false" customHeight="false" outlineLevel="0" collapsed="false">
      <c r="A474" s="3"/>
      <c r="B474" s="155"/>
      <c r="C474" s="156"/>
      <c r="D474" s="96"/>
      <c r="E474" s="157"/>
      <c r="F474" s="148"/>
      <c r="G474" s="148"/>
      <c r="H474" s="149"/>
      <c r="I474" s="150"/>
      <c r="J474" s="151"/>
      <c r="K474" s="151"/>
      <c r="L474" s="151"/>
      <c r="M474" s="151"/>
      <c r="N474" s="152"/>
      <c r="O474" s="103"/>
      <c r="P474" s="148"/>
      <c r="Q474" s="149"/>
      <c r="R474" s="150"/>
      <c r="S474" s="151"/>
      <c r="T474" s="151"/>
      <c r="U474" s="151"/>
      <c r="V474" s="151"/>
      <c r="W474" s="152"/>
      <c r="X474" s="103"/>
      <c r="Y474" s="148"/>
      <c r="Z474" s="149"/>
      <c r="AA474" s="150"/>
      <c r="AB474" s="151"/>
      <c r="AC474" s="151"/>
      <c r="AD474" s="151"/>
      <c r="AE474" s="151"/>
      <c r="AF474" s="152"/>
      <c r="AG474" s="104"/>
      <c r="AH474" s="150"/>
      <c r="AI474" s="73"/>
      <c r="AJ474" s="73" t="str">
        <f aca="false">IF(ISBLANK($C474),
  "",
IF(E474=Constants!$B$7,
  TRUE(),
IF(E474=Constants!$B$8,
  FALSE(),
  TRUE()
)))</f>
        <v/>
      </c>
      <c r="AK474" s="74" t="str">
        <f aca="false">IF(ISBLANK($C474),"",IF(F474=Constants!$B$8,FALSE(),TRUE()))</f>
        <v/>
      </c>
      <c r="AL474" s="74" t="str">
        <f aca="false">IF(ISBLANK($C474),"",COUNTA($G474:$O474)&gt;0)</f>
        <v/>
      </c>
      <c r="AM474" s="74" t="str">
        <f aca="false">IF(OR(ISBLANK($C474),$AL474&lt;&gt;TRUE()),"",IF(ISBLANK(G474),Constants!$B$27,MAX(0,G474)))</f>
        <v/>
      </c>
      <c r="AN474" s="74" t="str">
        <f aca="false">IF(OR(ISBLANK($C474),$AL474&lt;&gt;TRUE()),"",IF(ISBLANK(H474),Constants!$B$28,MAX(0,H474)))</f>
        <v/>
      </c>
      <c r="AO474" s="74" t="str">
        <f aca="false">IF(OR(ISBLANK($C474),$AL474&lt;&gt;TRUE()),"",IF(J474=Constants!$B$7,TRUE(),IF(J474=Constants!$B$8,FALSE(),TRUE())))</f>
        <v/>
      </c>
      <c r="AP474" s="74" t="str">
        <f aca="false">IF(OR(ISBLANK($C474),$AL474&lt;&gt;TRUE()),"",IF(I474=Constants!$B$7,TRUE(),IF(I474=Constants!$B$8,FALSE(),TRUE())))</f>
        <v/>
      </c>
      <c r="AQ474" s="74" t="str">
        <f aca="false">IF(OR(ISBLANK($C474),$AL474&lt;&gt;TRUE()),"",IF(K474=Constants!$B$33,TRUE(),IF(K474=Constants!$B$34,FALSE(),IF(AND(ISNUMBER(O474),OR(ISBLANK(N474),N474=0)),TRUE(),IF(AND(ISBLANK(O474),ISNUMBER(N474),N474&lt;&gt;0),FALSE(),"")))))</f>
        <v/>
      </c>
      <c r="AR474" s="74" t="str">
        <f aca="false">IF(OR(ISBLANK($C474),$AL474&lt;&gt;TRUE()),"",IF(ISBLANK(L474),Constants!$B$35,MAX(0,MIN(Constants!$B$31,L474))))</f>
        <v/>
      </c>
      <c r="AS474" s="74" t="str">
        <f aca="false">IF(OR(ISBLANK($C474),$AL474&lt;&gt;TRUE()),"",IF(ISBLANK(M474),Constants!$B$35,MAX(0,MIN(Constants!$B$32,M474))))</f>
        <v/>
      </c>
      <c r="AT474" s="74" t="str">
        <f aca="false">IF(ISBLANK($C474),"",COUNTA($P474:$X474)&gt;0)</f>
        <v/>
      </c>
      <c r="AU474" s="74" t="str">
        <f aca="false">IF(OR(ISBLANK($C474),$AT474&lt;&gt;TRUE()),"",IF(ISBLANK(P474),Constants!$B$27,MAX(0,P474)))</f>
        <v/>
      </c>
      <c r="AV474" s="74" t="str">
        <f aca="false">IF(OR(ISBLANK($C474),$AT474&lt;&gt;TRUE()),"",IF(ISBLANK(Q474),Constants!$B$28,MAX(0,Q474)))</f>
        <v/>
      </c>
      <c r="AW474" s="74" t="str">
        <f aca="false">IF(OR(ISBLANK($C474),$AT474&lt;&gt;TRUE()),"",IF(S474=Constants!$B$7,TRUE(),IF(S474=Constants!$B$8,FALSE(),TRUE())))</f>
        <v/>
      </c>
      <c r="AX474" s="74" t="str">
        <f aca="false">IF(OR(ISBLANK($C474),$AT474&lt;&gt;TRUE()),"",IF(R474=Constants!$B$7,TRUE(),IF(R474=Constants!$B$8,FALSE(),TRUE())))</f>
        <v/>
      </c>
      <c r="AY474" s="74" t="str">
        <f aca="false">IF(OR(ISBLANK($C474),$AT474&lt;&gt;TRUE()),"",IF(T474=Constants!$B$33,TRUE(),IF(T474=Constants!$B$34,FALSE(),IF(AND(ISNUMBER(X474),OR(ISBLANK(W474),W474=0)),TRUE(),IF(AND(ISBLANK(X474),ISNUMBER(W474),W474&lt;&gt;0),FALSE(),"")))))</f>
        <v/>
      </c>
      <c r="AZ474" s="74" t="str">
        <f aca="false">IF(OR(ISBLANK($C474),$AT474&lt;&gt;TRUE()),"",IF(ISBLANK(U474),Constants!$B$35,MAX(0,MIN(Constants!$B$31,U474))))</f>
        <v/>
      </c>
      <c r="BA474" s="74" t="str">
        <f aca="false">IF(OR(ISBLANK($C474),$AT474&lt;&gt;TRUE()),"",IF(ISBLANK(V474),Constants!$B$35,MAX(0,MIN(Constants!$B$32,V474))))</f>
        <v/>
      </c>
      <c r="BB474" s="74" t="str">
        <f aca="false">IF(ISBLANK($C474),"",COUNTA($Y474:$AG474)&gt;0)</f>
        <v/>
      </c>
      <c r="BC474" s="74" t="str">
        <f aca="false">IF(OR(ISBLANK($C474),$BB474&lt;&gt;TRUE()),"",IF(ISBLANK(Y474),Constants!$B$27,MAX(0,Y474)))</f>
        <v/>
      </c>
      <c r="BD474" s="74" t="str">
        <f aca="false">IF(OR(ISBLANK($C474),$BB474&lt;&gt;TRUE()),"",IF(ISBLANK(Z474),Constants!$B$28,MAX(0,Z474)))</f>
        <v/>
      </c>
      <c r="BE474" s="74" t="str">
        <f aca="false">IF(OR(ISBLANK($C474),$BB474&lt;&gt;TRUE()),"",IF(AB474=Constants!$B$7,TRUE(),IF(AB474=Constants!$B$8,FALSE(),TRUE())))</f>
        <v/>
      </c>
      <c r="BF474" s="74" t="str">
        <f aca="false">IF(OR(ISBLANK($C474),$BB474&lt;&gt;TRUE()),"",IF(AA474=Constants!$B$7,TRUE(),IF(AA474=Constants!$B$8,FALSE(),TRUE())))</f>
        <v/>
      </c>
      <c r="BG474" s="74" t="str">
        <f aca="false">IF(OR(ISBLANK($C474),$BB474&lt;&gt;TRUE()),"",IF(AC474=Constants!$B$33,TRUE(),IF(AC474=Constants!$B$34,FALSE(),IF(AND(ISNUMBER(AG474),OR(ISBLANK(AF474),AF474=0)),TRUE(),IF(AND(ISBLANK(AG474),ISNUMBER(AF474),AF474&lt;&gt;0),FALSE(),"")))))</f>
        <v/>
      </c>
      <c r="BH474" s="74" t="str">
        <f aca="false">IF(OR(ISBLANK($C474),$BB474&lt;&gt;TRUE()),"",IF(ISBLANK(AD474),Constants!$B$35,MAX(0,MIN(Constants!$B$31,AD474))))</f>
        <v/>
      </c>
      <c r="BI474" s="74" t="str">
        <f aca="false">IF(OR(ISBLANK($C474),$BB474&lt;&gt;TRUE()),"",IF(ISBLANK(AE474),Constants!$B$35,MAX(0,MIN(Constants!$B$32,AE474))))</f>
        <v/>
      </c>
      <c r="BJ474" s="75" t="str">
        <f aca="false">IF(ISBLANK($C474),
  "",
IF(AH474=Constants!$B$7,
  TRUE(),
IF(AH474=Constants!$B$8,
  FALSE(),
  FALSE()
)))</f>
        <v/>
      </c>
      <c r="BK474" s="74" t="str">
        <f aca="false">IF(ISBLANK($C474),"",IF($BJ474,Constants!$B$9,IF(COUNTA($E474:$AH474)=0,Constants!$B$10,IF(NOT($AK474),Constants!$B$11,IF(AND(NOT(ISNUMBER($BM474)),COUNTA($O474,$X474,$AG474)&gt;0),Constants!$B$13,Constants!$B$12)))))</f>
        <v/>
      </c>
      <c r="BL474" s="74" t="str">
        <f aca="false">IF(ISBLANK($C474),"",IF($BK474&lt;&gt;Constants!$B$12,$BK474,Constants!$B$4))</f>
        <v/>
      </c>
      <c r="BM474" s="73" t="str">
        <f aca="false">IF(OR(ISBLANK($D$8), NOT(ISNUMBER($D$8))), Constants!$B$17,$D$8)</f>
        <v>ERROR: Set Target Time in cell D8</v>
      </c>
      <c r="BN474" s="73" t="str">
        <f aca="false">IF(OR($BK474&lt;&gt;Constants!$B$12,$AL474&lt;&gt;TRUE()),"",IF(NOT($AO474),TRUE(),IF($AQ474="","",$AQ474)))</f>
        <v/>
      </c>
      <c r="BO474" s="74" t="b">
        <f aca="false">IF(BN474="",FALSE(),IF(NOT($AO474),TRUE(),IF($AQ474,ISNUMBER(O474),ISNUMBER(N474))))</f>
        <v>0</v>
      </c>
      <c r="BP474" s="76" t="str">
        <f aca="false">IF(BO474,IF($AJ474,1,Constants!$B$22)*POWER(Constants!$B$23,MAX($AM474,0))*POWER(Constants!$B$24,MAX($AN474,0)),"")</f>
        <v/>
      </c>
      <c r="BQ474" s="74" t="str">
        <f aca="false">IF(OR($BK474&lt;&gt;Constants!$B$12,NOT($BO474)),"",IF(NOT($AO474),0,Constants!$B$19*IF($AQ474,1,MAX(0,MIN(1,(Constants!$B$20-N474)/Constants!$B$20)))))</f>
        <v/>
      </c>
      <c r="BR474" s="74" t="str">
        <f aca="false">IF(BQ474="","",BQ474*IF($AP474,1,Constants!$B$25)*BP474)</f>
        <v/>
      </c>
      <c r="BS474" s="74" t="str">
        <f aca="false">IF(OR($BK474&lt;&gt;Constants!$B$12,NOT($BO474)),"",IF(NOT($AO474),0,IF(NOT($AQ474),0,MAX(0,Constants!$B$21*(1-ABS(O474-$BM474)/$BM474)))))</f>
        <v/>
      </c>
      <c r="BT474" s="74" t="str">
        <f aca="false">IF(BS474="","",BS474*BP474)</f>
        <v/>
      </c>
      <c r="BU474" s="74" t="str">
        <f aca="false">IF(OR($BK474&lt;&gt;Constants!$B$12,NOT($BO474)),"",IF(OR(NOT($AO474),NOT($AP474)),0,MIN(Constants!$B$18,(Constants!$B$29*$AR474+Constants!$B$30*$AS474)*IF($AQ474,1,MAX(0,MIN(1,(Constants!$B$20-N474)/Constants!$B$20))))))</f>
        <v/>
      </c>
      <c r="BV474" s="74" t="str">
        <f aca="false">IF(BU474="","",BU474*BP474)</f>
        <v/>
      </c>
      <c r="BW474" s="75" t="str">
        <f aca="false">IF(OR($BK474&lt;&gt;Constants!$B$12,NOT($BO474)),"",BR474+BT474+BV474)</f>
        <v/>
      </c>
      <c r="BX474" s="73" t="str">
        <f aca="false">IF(OR($BK474&lt;&gt;Constants!$B$12,$AT474&lt;&gt;TRUE()),"",IF(NOT($AW474),TRUE(),IF($AY474="","",$AY474)))</f>
        <v/>
      </c>
      <c r="BY474" s="74" t="b">
        <f aca="false">IF(BX474="",FALSE(),IF(NOT($AW474),TRUE(),IF($AY474,ISNUMBER(X474),ISNUMBER(W474))))</f>
        <v>0</v>
      </c>
      <c r="BZ474" s="76" t="str">
        <f aca="false">IF(BY474,IF($AJ474,1,Constants!$B$22)*POWER(Constants!$B$23,MAX($AU474,0))*POWER(Constants!$B$24,MAX($AV474,0)),"")</f>
        <v/>
      </c>
      <c r="CA474" s="74" t="str">
        <f aca="false">IF(OR($BK474&lt;&gt;Constants!$B$12,NOT($BY474)),"",IF(NOT($AW474),0,Constants!$B$19*IF($AY474,1,MAX(0,MIN(1,(Constants!$B$20-W474)/Constants!$B$20)))))</f>
        <v/>
      </c>
      <c r="CB474" s="74" t="str">
        <f aca="false">IF(CA474="","",CA474*IF($AX474,1,Constants!$B$25)*BZ474)</f>
        <v/>
      </c>
      <c r="CC474" s="74" t="str">
        <f aca="false">IF(OR($BK474&lt;&gt;Constants!$B$12,NOT($BY474)),"",IF(NOT($AW474),0,IF(NOT($AY474),0,MAX(0,Constants!$B$21*(1-ABS(X474-$BM474)/$BM474)))))</f>
        <v/>
      </c>
      <c r="CD474" s="74" t="str">
        <f aca="false">IF(CC474="","",CC474*BZ474)</f>
        <v/>
      </c>
      <c r="CE474" s="74" t="str">
        <f aca="false">IF(OR($BK474&lt;&gt;Constants!$B$12,NOT($BY474)),"",IF(OR(NOT($AW474),NOT($AX474)),0,MIN(Constants!$B$18,(Constants!$B$29*$AZ474+Constants!$B$30*$BA474)*IF($AY474,1,MAX(0,MIN(1,(Constants!$B$20-W474)/Constants!$B$20))))))</f>
        <v/>
      </c>
      <c r="CF474" s="74" t="str">
        <f aca="false">IF(CE474="","",CE474*BZ474)</f>
        <v/>
      </c>
      <c r="CG474" s="75" t="str">
        <f aca="false">IF(OR($BK474&lt;&gt;Constants!$B$12,NOT($BY474)),"",CB474+CD474+CF474)</f>
        <v/>
      </c>
      <c r="CH474" s="73" t="b">
        <f aca="false">IF(OR(BN474="",BX474=""),TRUE(),BN474&lt;&gt;BX474)</f>
        <v>1</v>
      </c>
      <c r="CI474" s="74" t="str">
        <f aca="false">IF(OR($BK474&lt;&gt;Constants!$B$12,$BB474&lt;&gt;TRUE(),NOT($CH474)),"",IF(NOT($BE474),TRUE(),IF($BG474="","",$BG474)))</f>
        <v/>
      </c>
      <c r="CJ474" s="74" t="b">
        <f aca="false">IF(CI474="",FALSE(),IF(NOT($BE474),TRUE(),IF($BG474,ISNUMBER(AG474),ISNUMBER(AF474))))</f>
        <v>0</v>
      </c>
      <c r="CK474" s="76" t="str">
        <f aca="false">IF(CJ474,IF($AJ474,1,Constants!$B$22)*POWER(Constants!$B$23,MAX($BC474,0))*POWER(Constants!$B$24,MAX($BD474,0)),"")</f>
        <v/>
      </c>
      <c r="CL474" s="74" t="str">
        <f aca="false">IF(OR($BK474&lt;&gt;Constants!$B$12,NOT($CJ474)),"",IF(NOT($BE474),0,Constants!$B$19*IF($BG474,1,MAX(0,MIN(1,(Constants!$B$20-AF474)/Constants!$B$20)))))</f>
        <v/>
      </c>
      <c r="CM474" s="74" t="str">
        <f aca="false">IF(CL474="","",CL474*IF($BF474,1,Constants!$B$25)*CK474)</f>
        <v/>
      </c>
      <c r="CN474" s="74" t="str">
        <f aca="false">IF(OR($BK474&lt;&gt;Constants!$B$12,NOT($CJ474)),"",IF(NOT($BE474),0,IF(NOT($BG474),0,MAX(0,Constants!$B$21*(1-ABS(AG474-$BM474)/$BM474)))))</f>
        <v/>
      </c>
      <c r="CO474" s="74" t="str">
        <f aca="false">IF(CN474="","",CN474*CK474)</f>
        <v/>
      </c>
      <c r="CP474" s="74" t="str">
        <f aca="false">IF(OR($BK474&lt;&gt;Constants!$B$12,NOT($CJ474)),"",IF(OR(NOT($BE474),NOT($BF474)),0,MIN(Constants!$B$18,(Constants!$B$29*$BH474+Constants!$B$30*$BI474)*IF($BG474,1,MAX(0,MIN(1,(Constants!$B$20-AF474)/Constants!$B$20))))))</f>
        <v/>
      </c>
      <c r="CQ474" s="74" t="str">
        <f aca="false">IF(CP474="","",CP474*CK474)</f>
        <v/>
      </c>
      <c r="CR474" s="75" t="str">
        <f aca="false">IF(OR($BK474&lt;&gt;Constants!$B$12,NOT($CJ474)),"",CM474+CO474+CQ474)</f>
        <v/>
      </c>
      <c r="CS474" s="73" t="str">
        <f aca="false">IF(OR($BK474&lt;&gt;Constants!$B$12,ISBLANK($C474)),"",BW474)</f>
        <v/>
      </c>
      <c r="CT474" s="74" t="str">
        <f aca="false">IF(OR($BK474&lt;&gt;Constants!$B$12,ISBLANK($C474)),"",CG474)</f>
        <v/>
      </c>
      <c r="CU474" s="75" t="str">
        <f aca="false">IF(OR($BK474&lt;&gt;Constants!$B$12,ISBLANK($C474)),"",CR474)</f>
        <v/>
      </c>
      <c r="CV474" s="74" t="str">
        <f aca="false">IF(OR($BK474&lt;&gt;Constants!$B$12,ISBLANK($C474)),"",IF(COUNT(CS474:CU474)=0,0,MAX(CS474:CU474)))</f>
        <v/>
      </c>
      <c r="CW474" s="74" t="str">
        <f aca="false">IF($BK474&lt;&gt;Constants!$B$12,"",CV474)</f>
        <v/>
      </c>
      <c r="CX474" s="74" t="str">
        <f aca="false">IF(ISNUMBER(CW474), RANK(CW474,$CW$11:$CW$510), "")</f>
        <v/>
      </c>
      <c r="CY474" s="73" t="str">
        <f aca="false">IF(OR($BK474&lt;&gt;Constants!$B$12,ISBLANK($C474)),"",MAX(BT474,CD474,CO474))</f>
        <v/>
      </c>
      <c r="CZ474" s="74" t="str">
        <f aca="false">IF(ISNUMBER(CY474), RANK(CY474,CY$11:CY$510), "")</f>
        <v/>
      </c>
      <c r="DA474" s="74" t="str">
        <f aca="false">IF(OR($BK474&lt;&gt;Constants!$B$12,ISBLANK($C474)),"",MAX(AM474,AU474,IF($CH474,BC474,0)))</f>
        <v/>
      </c>
      <c r="DB474" s="74" t="str">
        <f aca="false">IF(ISNUMBER(DA474), RANK(DA474,DA$11:DA$510,1), "")</f>
        <v/>
      </c>
      <c r="DC474" s="74" t="str">
        <f aca="false">IF(OR($BK474&lt;&gt;Constants!$B$12,ISBLANK($C474)),"",MAX(BV474,CF474,CQ474))</f>
        <v/>
      </c>
      <c r="DD474" s="74" t="str">
        <f aca="false">IF(ISNUMBER(DC474),RANK(DC474,DC$11:DC$510),"")</f>
        <v/>
      </c>
      <c r="DE474" s="77" t="str">
        <f aca="false">IFERROR(IF(OR($BK474&lt;&gt;Constants!$B$12, ISBLANK($C474)),"",LARGE(CS474:CU474,2)), 0)</f>
        <v/>
      </c>
      <c r="DF474" s="75" t="str">
        <f aca="false">IF(ISNUMBER(DE474), RANK(DE474,DE$11:DE$510), "")</f>
        <v/>
      </c>
      <c r="DG474" s="74" t="str">
        <f aca="false">IF(ISBLANK($C474),"",IF(BK474=Constants!$B$12,RANK($CX474, $CX$11:$CX$510, 1)+
SUMPRODUCT(--($CX$11:$CX$510=$CX474),--($CZ474&gt;$CZ$11:$CZ$510))+
SUMPRODUCT(--($CX$11:$CX$510=$CX474),--($CZ474=$CZ$11:$CZ$510),--($DB474&gt;$DB$11:$DB$510))+
SUMPRODUCT(--($CX$11:$CX$510=$CX474),--($CZ474=$CZ$11:$CZ$510),--($DB474=$DB$11:$DB$510), --($DD474&gt;$DD$11:$DD$510))+
SUMPRODUCT(--($CX$11:$CX$510=$CX474),--($CZ474=$CZ$11:$CZ$510),--($DB474=$DB$11:$DB$510), --($DD474=$DD$11:$DD$510), --($DF474&gt;$DF$11:$DF$510))
,BK474)
)</f>
        <v/>
      </c>
      <c r="DH474" s="74" t="str">
        <f aca="false">IF(ISBLANK(C474),"",IF(BK474&lt;&gt;Constants!$B$12, BK474, CX474-DG474))</f>
        <v/>
      </c>
      <c r="DI474" s="75"/>
      <c r="DJ474" s="78"/>
      <c r="DK474" s="79" t="str">
        <f aca="false">IF(ISBLANK($C474),"",IF($BK474=Constants!$B$13,$BM474,""))</f>
        <v/>
      </c>
      <c r="DL474" s="78" t="str">
        <f aca="false">IF(ISBLANK($C474),"",IF($BK474&lt;&gt;Constants!$B$12,"",IF(COUNT($CS474:$CU474)=0,"",MATCH($CV474,$CS474:$CU474,0))))</f>
        <v/>
      </c>
      <c r="DM474" s="80" t="str">
        <f aca="false">IF(ISNUMBER($DL474),CHOOSE($DL474,$BR474,$CB474,$CM474),"")</f>
        <v/>
      </c>
      <c r="DN474" s="80" t="str">
        <f aca="false">IF(ISNUMBER($DL474),CHOOSE($DL474,$BT474,$CD474,$CO474),"")</f>
        <v/>
      </c>
      <c r="DO474" s="80" t="str">
        <f aca="false">IF(ISNUMBER($DL474),CHOOSE($DL474,$BV474,$CF474,$CQ474),"")</f>
        <v/>
      </c>
      <c r="DP474" s="81" t="str">
        <f aca="false">IF(ISBLANK(C474),"",IF(BK474&lt;&gt;Constants!$B$12, BK474 ,CW474))</f>
        <v/>
      </c>
      <c r="DQ474" s="82" t="str">
        <f aca="false">IF(ISBLANK($C474),"",IF($BK474&lt;&gt;Constants!$B$12,$BK474,$BL474))</f>
        <v/>
      </c>
      <c r="DR474" s="82" t="str">
        <f aca="false">IF(ISBLANK(C474),"",DH474)</f>
        <v/>
      </c>
      <c r="DS474" s="82" t="str">
        <f aca="false">IF(ISBLANK(C474),"",DG474)</f>
        <v/>
      </c>
      <c r="DT474" s="83" t="str">
        <f aca="false">IF(ISBLANK(C474),
  "",
IF(DS474=Constants!$B$9,COUNTA($C$11:$C510)+2,IF(DS474=Constants!$B$10,COUNTA($C$11:$C510)+1,IF(DS474=Constants!$B$11,COUNTA($C$11:$C510),DS474))))</f>
        <v/>
      </c>
      <c r="DU474" s="3"/>
      <c r="DV474" s="84" t="n">
        <f aca="false">IF(OR(ISNUMBER(DS474),DS474="DQ",DS474="P",DS474="NS"),
    1,
    0
)</f>
        <v>0</v>
      </c>
      <c r="DW474" s="84" t="n">
        <v>464</v>
      </c>
      <c r="DX474" s="84" t="str">
        <f aca="false">IF(ISBLANK($C474),"",IF(ISNUMBER(DT474),DT474+ROW($B474)/1000,""))</f>
        <v/>
      </c>
      <c r="DY474" s="84" t="str">
        <f aca="false">IF(ISNUMBER(DX474), RANK(DX474,DX$11:DX$510,1), "")</f>
        <v/>
      </c>
      <c r="DZ474" s="84" t="str">
        <f aca="false">IF(ISBLANK($C474),
    "",
    $B474
)</f>
        <v/>
      </c>
      <c r="EA474" s="84" t="str">
        <f aca="false">IF(ISBLANK($C474),
    "",
    $C474
)</f>
        <v/>
      </c>
      <c r="EB474" s="84" t="str">
        <f aca="false">IF(ISBLANK($C474),
    "",
    $D474
)</f>
        <v/>
      </c>
      <c r="EC474" s="84" t="str">
        <f aca="false">IF(ISBLANK($C474),"",$DQ474)</f>
        <v/>
      </c>
      <c r="ED474" s="86" t="str">
        <f aca="false">DP474</f>
        <v/>
      </c>
      <c r="EE474" s="84" t="str">
        <f aca="false">IF(ISBLANK($C474),
    "",
    DS474
)</f>
        <v/>
      </c>
      <c r="EF474" s="87" t="str">
        <f aca="false">IF(DW474&gt;DV$10,
    "",
    VLOOKUP(DW474,DY$11:EE972,7,FALSE())
)</f>
        <v/>
      </c>
      <c r="EG474" s="88" t="str">
        <f aca="false">IF(DW474&gt;DV$10,
    "",
    VLOOKUP(DW474,DY$11:EE972,2,FALSE())
)</f>
        <v/>
      </c>
      <c r="EH474" s="88" t="str">
        <f aca="false">IF(DW474&gt;DV$10,
    "",
    VLOOKUP(DW474,DY$11:EE972,3,FALSE())
)</f>
        <v/>
      </c>
      <c r="EI474" s="88" t="str">
        <f aca="false">IF(DW474&gt;DV$10,
    "",
    VLOOKUP(DW474,DY$11:EE972,4,FALSE())
)</f>
        <v/>
      </c>
      <c r="EJ474" s="89" t="str">
        <f aca="false">IF(DW474&gt;DV$10,
    "",
    VLOOKUP(DW474,DY$11:EE972,6,FALSE())
)</f>
        <v/>
      </c>
      <c r="EK474" s="59"/>
    </row>
    <row r="475" customFormat="false" ht="15.75" hidden="false" customHeight="false" outlineLevel="0" collapsed="false">
      <c r="A475" s="3"/>
      <c r="B475" s="155"/>
      <c r="C475" s="156"/>
      <c r="D475" s="96"/>
      <c r="E475" s="157"/>
      <c r="F475" s="148"/>
      <c r="G475" s="148"/>
      <c r="H475" s="149"/>
      <c r="I475" s="150"/>
      <c r="J475" s="151"/>
      <c r="K475" s="151"/>
      <c r="L475" s="151"/>
      <c r="M475" s="151"/>
      <c r="N475" s="152"/>
      <c r="O475" s="103"/>
      <c r="P475" s="148"/>
      <c r="Q475" s="149"/>
      <c r="R475" s="150"/>
      <c r="S475" s="151"/>
      <c r="T475" s="151"/>
      <c r="U475" s="151"/>
      <c r="V475" s="151"/>
      <c r="W475" s="152"/>
      <c r="X475" s="103"/>
      <c r="Y475" s="148"/>
      <c r="Z475" s="149"/>
      <c r="AA475" s="150"/>
      <c r="AB475" s="151"/>
      <c r="AC475" s="151"/>
      <c r="AD475" s="151"/>
      <c r="AE475" s="151"/>
      <c r="AF475" s="152"/>
      <c r="AG475" s="104"/>
      <c r="AH475" s="150"/>
      <c r="AI475" s="73"/>
      <c r="AJ475" s="73" t="str">
        <f aca="false">IF(ISBLANK($C475),
  "",
IF(E475=Constants!$B$7,
  TRUE(),
IF(E475=Constants!$B$8,
  FALSE(),
  TRUE()
)))</f>
        <v/>
      </c>
      <c r="AK475" s="74" t="str">
        <f aca="false">IF(ISBLANK($C475),"",IF(F475=Constants!$B$8,FALSE(),TRUE()))</f>
        <v/>
      </c>
      <c r="AL475" s="74" t="str">
        <f aca="false">IF(ISBLANK($C475),"",COUNTA($G475:$O475)&gt;0)</f>
        <v/>
      </c>
      <c r="AM475" s="74" t="str">
        <f aca="false">IF(OR(ISBLANK($C475),$AL475&lt;&gt;TRUE()),"",IF(ISBLANK(G475),Constants!$B$27,MAX(0,G475)))</f>
        <v/>
      </c>
      <c r="AN475" s="74" t="str">
        <f aca="false">IF(OR(ISBLANK($C475),$AL475&lt;&gt;TRUE()),"",IF(ISBLANK(H475),Constants!$B$28,MAX(0,H475)))</f>
        <v/>
      </c>
      <c r="AO475" s="74" t="str">
        <f aca="false">IF(OR(ISBLANK($C475),$AL475&lt;&gt;TRUE()),"",IF(J475=Constants!$B$7,TRUE(),IF(J475=Constants!$B$8,FALSE(),TRUE())))</f>
        <v/>
      </c>
      <c r="AP475" s="74" t="str">
        <f aca="false">IF(OR(ISBLANK($C475),$AL475&lt;&gt;TRUE()),"",IF(I475=Constants!$B$7,TRUE(),IF(I475=Constants!$B$8,FALSE(),TRUE())))</f>
        <v/>
      </c>
      <c r="AQ475" s="74" t="str">
        <f aca="false">IF(OR(ISBLANK($C475),$AL475&lt;&gt;TRUE()),"",IF(K475=Constants!$B$33,TRUE(),IF(K475=Constants!$B$34,FALSE(),IF(AND(ISNUMBER(O475),OR(ISBLANK(N475),N475=0)),TRUE(),IF(AND(ISBLANK(O475),ISNUMBER(N475),N475&lt;&gt;0),FALSE(),"")))))</f>
        <v/>
      </c>
      <c r="AR475" s="74" t="str">
        <f aca="false">IF(OR(ISBLANK($C475),$AL475&lt;&gt;TRUE()),"",IF(ISBLANK(L475),Constants!$B$35,MAX(0,MIN(Constants!$B$31,L475))))</f>
        <v/>
      </c>
      <c r="AS475" s="74" t="str">
        <f aca="false">IF(OR(ISBLANK($C475),$AL475&lt;&gt;TRUE()),"",IF(ISBLANK(M475),Constants!$B$35,MAX(0,MIN(Constants!$B$32,M475))))</f>
        <v/>
      </c>
      <c r="AT475" s="74" t="str">
        <f aca="false">IF(ISBLANK($C475),"",COUNTA($P475:$X475)&gt;0)</f>
        <v/>
      </c>
      <c r="AU475" s="74" t="str">
        <f aca="false">IF(OR(ISBLANK($C475),$AT475&lt;&gt;TRUE()),"",IF(ISBLANK(P475),Constants!$B$27,MAX(0,P475)))</f>
        <v/>
      </c>
      <c r="AV475" s="74" t="str">
        <f aca="false">IF(OR(ISBLANK($C475),$AT475&lt;&gt;TRUE()),"",IF(ISBLANK(Q475),Constants!$B$28,MAX(0,Q475)))</f>
        <v/>
      </c>
      <c r="AW475" s="74" t="str">
        <f aca="false">IF(OR(ISBLANK($C475),$AT475&lt;&gt;TRUE()),"",IF(S475=Constants!$B$7,TRUE(),IF(S475=Constants!$B$8,FALSE(),TRUE())))</f>
        <v/>
      </c>
      <c r="AX475" s="74" t="str">
        <f aca="false">IF(OR(ISBLANK($C475),$AT475&lt;&gt;TRUE()),"",IF(R475=Constants!$B$7,TRUE(),IF(R475=Constants!$B$8,FALSE(),TRUE())))</f>
        <v/>
      </c>
      <c r="AY475" s="74" t="str">
        <f aca="false">IF(OR(ISBLANK($C475),$AT475&lt;&gt;TRUE()),"",IF(T475=Constants!$B$33,TRUE(),IF(T475=Constants!$B$34,FALSE(),IF(AND(ISNUMBER(X475),OR(ISBLANK(W475),W475=0)),TRUE(),IF(AND(ISBLANK(X475),ISNUMBER(W475),W475&lt;&gt;0),FALSE(),"")))))</f>
        <v/>
      </c>
      <c r="AZ475" s="74" t="str">
        <f aca="false">IF(OR(ISBLANK($C475),$AT475&lt;&gt;TRUE()),"",IF(ISBLANK(U475),Constants!$B$35,MAX(0,MIN(Constants!$B$31,U475))))</f>
        <v/>
      </c>
      <c r="BA475" s="74" t="str">
        <f aca="false">IF(OR(ISBLANK($C475),$AT475&lt;&gt;TRUE()),"",IF(ISBLANK(V475),Constants!$B$35,MAX(0,MIN(Constants!$B$32,V475))))</f>
        <v/>
      </c>
      <c r="BB475" s="74" t="str">
        <f aca="false">IF(ISBLANK($C475),"",COUNTA($Y475:$AG475)&gt;0)</f>
        <v/>
      </c>
      <c r="BC475" s="74" t="str">
        <f aca="false">IF(OR(ISBLANK($C475),$BB475&lt;&gt;TRUE()),"",IF(ISBLANK(Y475),Constants!$B$27,MAX(0,Y475)))</f>
        <v/>
      </c>
      <c r="BD475" s="74" t="str">
        <f aca="false">IF(OR(ISBLANK($C475),$BB475&lt;&gt;TRUE()),"",IF(ISBLANK(Z475),Constants!$B$28,MAX(0,Z475)))</f>
        <v/>
      </c>
      <c r="BE475" s="74" t="str">
        <f aca="false">IF(OR(ISBLANK($C475),$BB475&lt;&gt;TRUE()),"",IF(AB475=Constants!$B$7,TRUE(),IF(AB475=Constants!$B$8,FALSE(),TRUE())))</f>
        <v/>
      </c>
      <c r="BF475" s="74" t="str">
        <f aca="false">IF(OR(ISBLANK($C475),$BB475&lt;&gt;TRUE()),"",IF(AA475=Constants!$B$7,TRUE(),IF(AA475=Constants!$B$8,FALSE(),TRUE())))</f>
        <v/>
      </c>
      <c r="BG475" s="74" t="str">
        <f aca="false">IF(OR(ISBLANK($C475),$BB475&lt;&gt;TRUE()),"",IF(AC475=Constants!$B$33,TRUE(),IF(AC475=Constants!$B$34,FALSE(),IF(AND(ISNUMBER(AG475),OR(ISBLANK(AF475),AF475=0)),TRUE(),IF(AND(ISBLANK(AG475),ISNUMBER(AF475),AF475&lt;&gt;0),FALSE(),"")))))</f>
        <v/>
      </c>
      <c r="BH475" s="74" t="str">
        <f aca="false">IF(OR(ISBLANK($C475),$BB475&lt;&gt;TRUE()),"",IF(ISBLANK(AD475),Constants!$B$35,MAX(0,MIN(Constants!$B$31,AD475))))</f>
        <v/>
      </c>
      <c r="BI475" s="74" t="str">
        <f aca="false">IF(OR(ISBLANK($C475),$BB475&lt;&gt;TRUE()),"",IF(ISBLANK(AE475),Constants!$B$35,MAX(0,MIN(Constants!$B$32,AE475))))</f>
        <v/>
      </c>
      <c r="BJ475" s="75" t="str">
        <f aca="false">IF(ISBLANK($C475),
  "",
IF(AH475=Constants!$B$7,
  TRUE(),
IF(AH475=Constants!$B$8,
  FALSE(),
  FALSE()
)))</f>
        <v/>
      </c>
      <c r="BK475" s="74" t="str">
        <f aca="false">IF(ISBLANK($C475),"",IF($BJ475,Constants!$B$9,IF(COUNTA($E475:$AH475)=0,Constants!$B$10,IF(NOT($AK475),Constants!$B$11,IF(AND(NOT(ISNUMBER($BM475)),COUNTA($O475,$X475,$AG475)&gt;0),Constants!$B$13,Constants!$B$12)))))</f>
        <v/>
      </c>
      <c r="BL475" s="74" t="str">
        <f aca="false">IF(ISBLANK($C475),"",IF($BK475&lt;&gt;Constants!$B$12,$BK475,Constants!$B$4))</f>
        <v/>
      </c>
      <c r="BM475" s="73" t="str">
        <f aca="false">IF(OR(ISBLANK($D$8), NOT(ISNUMBER($D$8))), Constants!$B$17,$D$8)</f>
        <v>ERROR: Set Target Time in cell D8</v>
      </c>
      <c r="BN475" s="73" t="str">
        <f aca="false">IF(OR($BK475&lt;&gt;Constants!$B$12,$AL475&lt;&gt;TRUE()),"",IF(NOT($AO475),TRUE(),IF($AQ475="","",$AQ475)))</f>
        <v/>
      </c>
      <c r="BO475" s="74" t="b">
        <f aca="false">IF(BN475="",FALSE(),IF(NOT($AO475),TRUE(),IF($AQ475,ISNUMBER(O475),ISNUMBER(N475))))</f>
        <v>0</v>
      </c>
      <c r="BP475" s="76" t="str">
        <f aca="false">IF(BO475,IF($AJ475,1,Constants!$B$22)*POWER(Constants!$B$23,MAX($AM475,0))*POWER(Constants!$B$24,MAX($AN475,0)),"")</f>
        <v/>
      </c>
      <c r="BQ475" s="74" t="str">
        <f aca="false">IF(OR($BK475&lt;&gt;Constants!$B$12,NOT($BO475)),"",IF(NOT($AO475),0,Constants!$B$19*IF($AQ475,1,MAX(0,MIN(1,(Constants!$B$20-N475)/Constants!$B$20)))))</f>
        <v/>
      </c>
      <c r="BR475" s="74" t="str">
        <f aca="false">IF(BQ475="","",BQ475*IF($AP475,1,Constants!$B$25)*BP475)</f>
        <v/>
      </c>
      <c r="BS475" s="74" t="str">
        <f aca="false">IF(OR($BK475&lt;&gt;Constants!$B$12,NOT($BO475)),"",IF(NOT($AO475),0,IF(NOT($AQ475),0,MAX(0,Constants!$B$21*(1-ABS(O475-$BM475)/$BM475)))))</f>
        <v/>
      </c>
      <c r="BT475" s="74" t="str">
        <f aca="false">IF(BS475="","",BS475*BP475)</f>
        <v/>
      </c>
      <c r="BU475" s="74" t="str">
        <f aca="false">IF(OR($BK475&lt;&gt;Constants!$B$12,NOT($BO475)),"",IF(OR(NOT($AO475),NOT($AP475)),0,MIN(Constants!$B$18,(Constants!$B$29*$AR475+Constants!$B$30*$AS475)*IF($AQ475,1,MAX(0,MIN(1,(Constants!$B$20-N475)/Constants!$B$20))))))</f>
        <v/>
      </c>
      <c r="BV475" s="74" t="str">
        <f aca="false">IF(BU475="","",BU475*BP475)</f>
        <v/>
      </c>
      <c r="BW475" s="75" t="str">
        <f aca="false">IF(OR($BK475&lt;&gt;Constants!$B$12,NOT($BO475)),"",BR475+BT475+BV475)</f>
        <v/>
      </c>
      <c r="BX475" s="73" t="str">
        <f aca="false">IF(OR($BK475&lt;&gt;Constants!$B$12,$AT475&lt;&gt;TRUE()),"",IF(NOT($AW475),TRUE(),IF($AY475="","",$AY475)))</f>
        <v/>
      </c>
      <c r="BY475" s="74" t="b">
        <f aca="false">IF(BX475="",FALSE(),IF(NOT($AW475),TRUE(),IF($AY475,ISNUMBER(X475),ISNUMBER(W475))))</f>
        <v>0</v>
      </c>
      <c r="BZ475" s="76" t="str">
        <f aca="false">IF(BY475,IF($AJ475,1,Constants!$B$22)*POWER(Constants!$B$23,MAX($AU475,0))*POWER(Constants!$B$24,MAX($AV475,0)),"")</f>
        <v/>
      </c>
      <c r="CA475" s="74" t="str">
        <f aca="false">IF(OR($BK475&lt;&gt;Constants!$B$12,NOT($BY475)),"",IF(NOT($AW475),0,Constants!$B$19*IF($AY475,1,MAX(0,MIN(1,(Constants!$B$20-W475)/Constants!$B$20)))))</f>
        <v/>
      </c>
      <c r="CB475" s="74" t="str">
        <f aca="false">IF(CA475="","",CA475*IF($AX475,1,Constants!$B$25)*BZ475)</f>
        <v/>
      </c>
      <c r="CC475" s="74" t="str">
        <f aca="false">IF(OR($BK475&lt;&gt;Constants!$B$12,NOT($BY475)),"",IF(NOT($AW475),0,IF(NOT($AY475),0,MAX(0,Constants!$B$21*(1-ABS(X475-$BM475)/$BM475)))))</f>
        <v/>
      </c>
      <c r="CD475" s="74" t="str">
        <f aca="false">IF(CC475="","",CC475*BZ475)</f>
        <v/>
      </c>
      <c r="CE475" s="74" t="str">
        <f aca="false">IF(OR($BK475&lt;&gt;Constants!$B$12,NOT($BY475)),"",IF(OR(NOT($AW475),NOT($AX475)),0,MIN(Constants!$B$18,(Constants!$B$29*$AZ475+Constants!$B$30*$BA475)*IF($AY475,1,MAX(0,MIN(1,(Constants!$B$20-W475)/Constants!$B$20))))))</f>
        <v/>
      </c>
      <c r="CF475" s="74" t="str">
        <f aca="false">IF(CE475="","",CE475*BZ475)</f>
        <v/>
      </c>
      <c r="CG475" s="75" t="str">
        <f aca="false">IF(OR($BK475&lt;&gt;Constants!$B$12,NOT($BY475)),"",CB475+CD475+CF475)</f>
        <v/>
      </c>
      <c r="CH475" s="73" t="b">
        <f aca="false">IF(OR(BN475="",BX475=""),TRUE(),BN475&lt;&gt;BX475)</f>
        <v>1</v>
      </c>
      <c r="CI475" s="74" t="str">
        <f aca="false">IF(OR($BK475&lt;&gt;Constants!$B$12,$BB475&lt;&gt;TRUE(),NOT($CH475)),"",IF(NOT($BE475),TRUE(),IF($BG475="","",$BG475)))</f>
        <v/>
      </c>
      <c r="CJ475" s="74" t="b">
        <f aca="false">IF(CI475="",FALSE(),IF(NOT($BE475),TRUE(),IF($BG475,ISNUMBER(AG475),ISNUMBER(AF475))))</f>
        <v>0</v>
      </c>
      <c r="CK475" s="76" t="str">
        <f aca="false">IF(CJ475,IF($AJ475,1,Constants!$B$22)*POWER(Constants!$B$23,MAX($BC475,0))*POWER(Constants!$B$24,MAX($BD475,0)),"")</f>
        <v/>
      </c>
      <c r="CL475" s="74" t="str">
        <f aca="false">IF(OR($BK475&lt;&gt;Constants!$B$12,NOT($CJ475)),"",IF(NOT($BE475),0,Constants!$B$19*IF($BG475,1,MAX(0,MIN(1,(Constants!$B$20-AF475)/Constants!$B$20)))))</f>
        <v/>
      </c>
      <c r="CM475" s="74" t="str">
        <f aca="false">IF(CL475="","",CL475*IF($BF475,1,Constants!$B$25)*CK475)</f>
        <v/>
      </c>
      <c r="CN475" s="74" t="str">
        <f aca="false">IF(OR($BK475&lt;&gt;Constants!$B$12,NOT($CJ475)),"",IF(NOT($BE475),0,IF(NOT($BG475),0,MAX(0,Constants!$B$21*(1-ABS(AG475-$BM475)/$BM475)))))</f>
        <v/>
      </c>
      <c r="CO475" s="74" t="str">
        <f aca="false">IF(CN475="","",CN475*CK475)</f>
        <v/>
      </c>
      <c r="CP475" s="74" t="str">
        <f aca="false">IF(OR($BK475&lt;&gt;Constants!$B$12,NOT($CJ475)),"",IF(OR(NOT($BE475),NOT($BF475)),0,MIN(Constants!$B$18,(Constants!$B$29*$BH475+Constants!$B$30*$BI475)*IF($BG475,1,MAX(0,MIN(1,(Constants!$B$20-AF475)/Constants!$B$20))))))</f>
        <v/>
      </c>
      <c r="CQ475" s="74" t="str">
        <f aca="false">IF(CP475="","",CP475*CK475)</f>
        <v/>
      </c>
      <c r="CR475" s="75" t="str">
        <f aca="false">IF(OR($BK475&lt;&gt;Constants!$B$12,NOT($CJ475)),"",CM475+CO475+CQ475)</f>
        <v/>
      </c>
      <c r="CS475" s="73" t="str">
        <f aca="false">IF(OR($BK475&lt;&gt;Constants!$B$12,ISBLANK($C475)),"",BW475)</f>
        <v/>
      </c>
      <c r="CT475" s="74" t="str">
        <f aca="false">IF(OR($BK475&lt;&gt;Constants!$B$12,ISBLANK($C475)),"",CG475)</f>
        <v/>
      </c>
      <c r="CU475" s="75" t="str">
        <f aca="false">IF(OR($BK475&lt;&gt;Constants!$B$12,ISBLANK($C475)),"",CR475)</f>
        <v/>
      </c>
      <c r="CV475" s="74" t="str">
        <f aca="false">IF(OR($BK475&lt;&gt;Constants!$B$12,ISBLANK($C475)),"",IF(COUNT(CS475:CU475)=0,0,MAX(CS475:CU475)))</f>
        <v/>
      </c>
      <c r="CW475" s="74" t="str">
        <f aca="false">IF($BK475&lt;&gt;Constants!$B$12,"",CV475)</f>
        <v/>
      </c>
      <c r="CX475" s="74" t="str">
        <f aca="false">IF(ISNUMBER(CW475), RANK(CW475,$CW$11:$CW$510), "")</f>
        <v/>
      </c>
      <c r="CY475" s="73" t="str">
        <f aca="false">IF(OR($BK475&lt;&gt;Constants!$B$12,ISBLANK($C475)),"",MAX(BT475,CD475,CO475))</f>
        <v/>
      </c>
      <c r="CZ475" s="74" t="str">
        <f aca="false">IF(ISNUMBER(CY475), RANK(CY475,CY$11:CY$510), "")</f>
        <v/>
      </c>
      <c r="DA475" s="74" t="str">
        <f aca="false">IF(OR($BK475&lt;&gt;Constants!$B$12,ISBLANK($C475)),"",MAX(AM475,AU475,IF($CH475,BC475,0)))</f>
        <v/>
      </c>
      <c r="DB475" s="74" t="str">
        <f aca="false">IF(ISNUMBER(DA475), RANK(DA475,DA$11:DA$510,1), "")</f>
        <v/>
      </c>
      <c r="DC475" s="74" t="str">
        <f aca="false">IF(OR($BK475&lt;&gt;Constants!$B$12,ISBLANK($C475)),"",MAX(BV475,CF475,CQ475))</f>
        <v/>
      </c>
      <c r="DD475" s="74" t="str">
        <f aca="false">IF(ISNUMBER(DC475),RANK(DC475,DC$11:DC$510),"")</f>
        <v/>
      </c>
      <c r="DE475" s="77" t="str">
        <f aca="false">IFERROR(IF(OR($BK475&lt;&gt;Constants!$B$12, ISBLANK($C475)),"",LARGE(CS475:CU475,2)), 0)</f>
        <v/>
      </c>
      <c r="DF475" s="75" t="str">
        <f aca="false">IF(ISNUMBER(DE475), RANK(DE475,DE$11:DE$510), "")</f>
        <v/>
      </c>
      <c r="DG475" s="74" t="str">
        <f aca="false">IF(ISBLANK($C475),"",IF(BK475=Constants!$B$12,RANK($CX475, $CX$11:$CX$510, 1)+
SUMPRODUCT(--($CX$11:$CX$510=$CX475),--($CZ475&gt;$CZ$11:$CZ$510))+
SUMPRODUCT(--($CX$11:$CX$510=$CX475),--($CZ475=$CZ$11:$CZ$510),--($DB475&gt;$DB$11:$DB$510))+
SUMPRODUCT(--($CX$11:$CX$510=$CX475),--($CZ475=$CZ$11:$CZ$510),--($DB475=$DB$11:$DB$510), --($DD475&gt;$DD$11:$DD$510))+
SUMPRODUCT(--($CX$11:$CX$510=$CX475),--($CZ475=$CZ$11:$CZ$510),--($DB475=$DB$11:$DB$510), --($DD475=$DD$11:$DD$510), --($DF475&gt;$DF$11:$DF$510))
,BK475)
)</f>
        <v/>
      </c>
      <c r="DH475" s="74" t="str">
        <f aca="false">IF(ISBLANK(C475),"",IF(BK475&lt;&gt;Constants!$B$12, BK475, CX475-DG475))</f>
        <v/>
      </c>
      <c r="DI475" s="75"/>
      <c r="DJ475" s="78"/>
      <c r="DK475" s="79" t="str">
        <f aca="false">IF(ISBLANK($C475),"",IF($BK475=Constants!$B$13,$BM475,""))</f>
        <v/>
      </c>
      <c r="DL475" s="78" t="str">
        <f aca="false">IF(ISBLANK($C475),"",IF($BK475&lt;&gt;Constants!$B$12,"",IF(COUNT($CS475:$CU475)=0,"",MATCH($CV475,$CS475:$CU475,0))))</f>
        <v/>
      </c>
      <c r="DM475" s="80" t="str">
        <f aca="false">IF(ISNUMBER($DL475),CHOOSE($DL475,$BR475,$CB475,$CM475),"")</f>
        <v/>
      </c>
      <c r="DN475" s="80" t="str">
        <f aca="false">IF(ISNUMBER($DL475),CHOOSE($DL475,$BT475,$CD475,$CO475),"")</f>
        <v/>
      </c>
      <c r="DO475" s="80" t="str">
        <f aca="false">IF(ISNUMBER($DL475),CHOOSE($DL475,$BV475,$CF475,$CQ475),"")</f>
        <v/>
      </c>
      <c r="DP475" s="81" t="str">
        <f aca="false">IF(ISBLANK(C475),"",IF(BK475&lt;&gt;Constants!$B$12, BK475 ,CW475))</f>
        <v/>
      </c>
      <c r="DQ475" s="82" t="str">
        <f aca="false">IF(ISBLANK($C475),"",IF($BK475&lt;&gt;Constants!$B$12,$BK475,$BL475))</f>
        <v/>
      </c>
      <c r="DR475" s="82" t="str">
        <f aca="false">IF(ISBLANK(C475),"",DH475)</f>
        <v/>
      </c>
      <c r="DS475" s="82" t="str">
        <f aca="false">IF(ISBLANK(C475),"",DG475)</f>
        <v/>
      </c>
      <c r="DT475" s="83" t="str">
        <f aca="false">IF(ISBLANK(C475),
  "",
IF(DS475=Constants!$B$9,COUNTA($C$11:$C510)+2,IF(DS475=Constants!$B$10,COUNTA($C$11:$C510)+1,IF(DS475=Constants!$B$11,COUNTA($C$11:$C510),DS475))))</f>
        <v/>
      </c>
      <c r="DU475" s="3"/>
      <c r="DV475" s="84" t="n">
        <f aca="false">IF(OR(ISNUMBER(DS475),DS475="DQ",DS475="P",DS475="NS"),
    1,
    0
)</f>
        <v>0</v>
      </c>
      <c r="DW475" s="84" t="n">
        <v>465</v>
      </c>
      <c r="DX475" s="84" t="str">
        <f aca="false">IF(ISBLANK($C475),"",IF(ISNUMBER(DT475),DT475+ROW($B475)/1000,""))</f>
        <v/>
      </c>
      <c r="DY475" s="84" t="str">
        <f aca="false">IF(ISNUMBER(DX475), RANK(DX475,DX$11:DX$510,1), "")</f>
        <v/>
      </c>
      <c r="DZ475" s="84" t="str">
        <f aca="false">IF(ISBLANK($C475),
    "",
    $B475
)</f>
        <v/>
      </c>
      <c r="EA475" s="84" t="str">
        <f aca="false">IF(ISBLANK($C475),
    "",
    $C475
)</f>
        <v/>
      </c>
      <c r="EB475" s="84" t="str">
        <f aca="false">IF(ISBLANK($C475),
    "",
    $D475
)</f>
        <v/>
      </c>
      <c r="EC475" s="84" t="str">
        <f aca="false">IF(ISBLANK($C475),"",$DQ475)</f>
        <v/>
      </c>
      <c r="ED475" s="86" t="str">
        <f aca="false">DP475</f>
        <v/>
      </c>
      <c r="EE475" s="84" t="str">
        <f aca="false">IF(ISBLANK($C475),
    "",
    DS475
)</f>
        <v/>
      </c>
      <c r="EF475" s="87" t="str">
        <f aca="false">IF(DW475&gt;DV$10,
    "",
    VLOOKUP(DW475,DY$11:EE973,7,FALSE())
)</f>
        <v/>
      </c>
      <c r="EG475" s="88" t="str">
        <f aca="false">IF(DW475&gt;DV$10,
    "",
    VLOOKUP(DW475,DY$11:EE973,2,FALSE())
)</f>
        <v/>
      </c>
      <c r="EH475" s="88" t="str">
        <f aca="false">IF(DW475&gt;DV$10,
    "",
    VLOOKUP(DW475,DY$11:EE973,3,FALSE())
)</f>
        <v/>
      </c>
      <c r="EI475" s="88" t="str">
        <f aca="false">IF(DW475&gt;DV$10,
    "",
    VLOOKUP(DW475,DY$11:EE973,4,FALSE())
)</f>
        <v/>
      </c>
      <c r="EJ475" s="89" t="str">
        <f aca="false">IF(DW475&gt;DV$10,
    "",
    VLOOKUP(DW475,DY$11:EE973,6,FALSE())
)</f>
        <v/>
      </c>
      <c r="EK475" s="59"/>
    </row>
    <row r="476" customFormat="false" ht="15.75" hidden="false" customHeight="false" outlineLevel="0" collapsed="false">
      <c r="A476" s="3"/>
      <c r="B476" s="153"/>
      <c r="C476" s="154"/>
      <c r="D476" s="135"/>
      <c r="E476" s="158"/>
      <c r="F476" s="137"/>
      <c r="G476" s="137"/>
      <c r="H476" s="138"/>
      <c r="I476" s="139"/>
      <c r="J476" s="140"/>
      <c r="K476" s="140"/>
      <c r="L476" s="140"/>
      <c r="M476" s="140"/>
      <c r="N476" s="141"/>
      <c r="O476" s="142"/>
      <c r="P476" s="137"/>
      <c r="Q476" s="138"/>
      <c r="R476" s="139"/>
      <c r="S476" s="140"/>
      <c r="T476" s="140"/>
      <c r="U476" s="140"/>
      <c r="V476" s="140"/>
      <c r="W476" s="141"/>
      <c r="X476" s="142"/>
      <c r="Y476" s="137"/>
      <c r="Z476" s="138"/>
      <c r="AA476" s="139"/>
      <c r="AB476" s="140"/>
      <c r="AC476" s="140"/>
      <c r="AD476" s="140"/>
      <c r="AE476" s="140"/>
      <c r="AF476" s="141"/>
      <c r="AG476" s="143"/>
      <c r="AH476" s="139"/>
      <c r="AI476" s="116"/>
      <c r="AJ476" s="116" t="str">
        <f aca="false">IF(ISBLANK($C476),
  "",
IF(E476=Constants!$B$7,
  TRUE(),
IF(E476=Constants!$B$8,
  FALSE(),
  TRUE()
)))</f>
        <v/>
      </c>
      <c r="AK476" s="117" t="str">
        <f aca="false">IF(ISBLANK($C476),"",IF(F476=Constants!$B$8,FALSE(),TRUE()))</f>
        <v/>
      </c>
      <c r="AL476" s="117" t="str">
        <f aca="false">IF(ISBLANK($C476),"",COUNTA($G476:$O476)&gt;0)</f>
        <v/>
      </c>
      <c r="AM476" s="117" t="str">
        <f aca="false">IF(OR(ISBLANK($C476),$AL476&lt;&gt;TRUE()),"",IF(ISBLANK(G476),Constants!$B$27,MAX(0,G476)))</f>
        <v/>
      </c>
      <c r="AN476" s="117" t="str">
        <f aca="false">IF(OR(ISBLANK($C476),$AL476&lt;&gt;TRUE()),"",IF(ISBLANK(H476),Constants!$B$28,MAX(0,H476)))</f>
        <v/>
      </c>
      <c r="AO476" s="117" t="str">
        <f aca="false">IF(OR(ISBLANK($C476),$AL476&lt;&gt;TRUE()),"",IF(J476=Constants!$B$7,TRUE(),IF(J476=Constants!$B$8,FALSE(),TRUE())))</f>
        <v/>
      </c>
      <c r="AP476" s="117" t="str">
        <f aca="false">IF(OR(ISBLANK($C476),$AL476&lt;&gt;TRUE()),"",IF(I476=Constants!$B$7,TRUE(),IF(I476=Constants!$B$8,FALSE(),TRUE())))</f>
        <v/>
      </c>
      <c r="AQ476" s="117" t="str">
        <f aca="false">IF(OR(ISBLANK($C476),$AL476&lt;&gt;TRUE()),"",IF(K476=Constants!$B$33,TRUE(),IF(K476=Constants!$B$34,FALSE(),IF(AND(ISNUMBER(O476),OR(ISBLANK(N476),N476=0)),TRUE(),IF(AND(ISBLANK(O476),ISNUMBER(N476),N476&lt;&gt;0),FALSE(),"")))))</f>
        <v/>
      </c>
      <c r="AR476" s="117" t="str">
        <f aca="false">IF(OR(ISBLANK($C476),$AL476&lt;&gt;TRUE()),"",IF(ISBLANK(L476),Constants!$B$35,MAX(0,MIN(Constants!$B$31,L476))))</f>
        <v/>
      </c>
      <c r="AS476" s="117" t="str">
        <f aca="false">IF(OR(ISBLANK($C476),$AL476&lt;&gt;TRUE()),"",IF(ISBLANK(M476),Constants!$B$35,MAX(0,MIN(Constants!$B$32,M476))))</f>
        <v/>
      </c>
      <c r="AT476" s="117" t="str">
        <f aca="false">IF(ISBLANK($C476),"",COUNTA($P476:$X476)&gt;0)</f>
        <v/>
      </c>
      <c r="AU476" s="117" t="str">
        <f aca="false">IF(OR(ISBLANK($C476),$AT476&lt;&gt;TRUE()),"",IF(ISBLANK(P476),Constants!$B$27,MAX(0,P476)))</f>
        <v/>
      </c>
      <c r="AV476" s="117" t="str">
        <f aca="false">IF(OR(ISBLANK($C476),$AT476&lt;&gt;TRUE()),"",IF(ISBLANK(Q476),Constants!$B$28,MAX(0,Q476)))</f>
        <v/>
      </c>
      <c r="AW476" s="117" t="str">
        <f aca="false">IF(OR(ISBLANK($C476),$AT476&lt;&gt;TRUE()),"",IF(S476=Constants!$B$7,TRUE(),IF(S476=Constants!$B$8,FALSE(),TRUE())))</f>
        <v/>
      </c>
      <c r="AX476" s="117" t="str">
        <f aca="false">IF(OR(ISBLANK($C476),$AT476&lt;&gt;TRUE()),"",IF(R476=Constants!$B$7,TRUE(),IF(R476=Constants!$B$8,FALSE(),TRUE())))</f>
        <v/>
      </c>
      <c r="AY476" s="117" t="str">
        <f aca="false">IF(OR(ISBLANK($C476),$AT476&lt;&gt;TRUE()),"",IF(T476=Constants!$B$33,TRUE(),IF(T476=Constants!$B$34,FALSE(),IF(AND(ISNUMBER(X476),OR(ISBLANK(W476),W476=0)),TRUE(),IF(AND(ISBLANK(X476),ISNUMBER(W476),W476&lt;&gt;0),FALSE(),"")))))</f>
        <v/>
      </c>
      <c r="AZ476" s="117" t="str">
        <f aca="false">IF(OR(ISBLANK($C476),$AT476&lt;&gt;TRUE()),"",IF(ISBLANK(U476),Constants!$B$35,MAX(0,MIN(Constants!$B$31,U476))))</f>
        <v/>
      </c>
      <c r="BA476" s="117" t="str">
        <f aca="false">IF(OR(ISBLANK($C476),$AT476&lt;&gt;TRUE()),"",IF(ISBLANK(V476),Constants!$B$35,MAX(0,MIN(Constants!$B$32,V476))))</f>
        <v/>
      </c>
      <c r="BB476" s="117" t="str">
        <f aca="false">IF(ISBLANK($C476),"",COUNTA($Y476:$AG476)&gt;0)</f>
        <v/>
      </c>
      <c r="BC476" s="117" t="str">
        <f aca="false">IF(OR(ISBLANK($C476),$BB476&lt;&gt;TRUE()),"",IF(ISBLANK(Y476),Constants!$B$27,MAX(0,Y476)))</f>
        <v/>
      </c>
      <c r="BD476" s="117" t="str">
        <f aca="false">IF(OR(ISBLANK($C476),$BB476&lt;&gt;TRUE()),"",IF(ISBLANK(Z476),Constants!$B$28,MAX(0,Z476)))</f>
        <v/>
      </c>
      <c r="BE476" s="117" t="str">
        <f aca="false">IF(OR(ISBLANK($C476),$BB476&lt;&gt;TRUE()),"",IF(AB476=Constants!$B$7,TRUE(),IF(AB476=Constants!$B$8,FALSE(),TRUE())))</f>
        <v/>
      </c>
      <c r="BF476" s="117" t="str">
        <f aca="false">IF(OR(ISBLANK($C476),$BB476&lt;&gt;TRUE()),"",IF(AA476=Constants!$B$7,TRUE(),IF(AA476=Constants!$B$8,FALSE(),TRUE())))</f>
        <v/>
      </c>
      <c r="BG476" s="117" t="str">
        <f aca="false">IF(OR(ISBLANK($C476),$BB476&lt;&gt;TRUE()),"",IF(AC476=Constants!$B$33,TRUE(),IF(AC476=Constants!$B$34,FALSE(),IF(AND(ISNUMBER(AG476),OR(ISBLANK(AF476),AF476=0)),TRUE(),IF(AND(ISBLANK(AG476),ISNUMBER(AF476),AF476&lt;&gt;0),FALSE(),"")))))</f>
        <v/>
      </c>
      <c r="BH476" s="117" t="str">
        <f aca="false">IF(OR(ISBLANK($C476),$BB476&lt;&gt;TRUE()),"",IF(ISBLANK(AD476),Constants!$B$35,MAX(0,MIN(Constants!$B$31,AD476))))</f>
        <v/>
      </c>
      <c r="BI476" s="117" t="str">
        <f aca="false">IF(OR(ISBLANK($C476),$BB476&lt;&gt;TRUE()),"",IF(ISBLANK(AE476),Constants!$B$35,MAX(0,MIN(Constants!$B$32,AE476))))</f>
        <v/>
      </c>
      <c r="BJ476" s="118" t="str">
        <f aca="false">IF(ISBLANK($C476),
  "",
IF(AH476=Constants!$B$7,
  TRUE(),
IF(AH476=Constants!$B$8,
  FALSE(),
  FALSE()
)))</f>
        <v/>
      </c>
      <c r="BK476" s="117" t="str">
        <f aca="false">IF(ISBLANK($C476),"",IF($BJ476,Constants!$B$9,IF(COUNTA($E476:$AH476)=0,Constants!$B$10,IF(NOT($AK476),Constants!$B$11,IF(AND(NOT(ISNUMBER($BM476)),COUNTA($O476,$X476,$AG476)&gt;0),Constants!$B$13,Constants!$B$12)))))</f>
        <v/>
      </c>
      <c r="BL476" s="117" t="str">
        <f aca="false">IF(ISBLANK($C476),"",IF($BK476&lt;&gt;Constants!$B$12,$BK476,Constants!$B$4))</f>
        <v/>
      </c>
      <c r="BM476" s="116" t="str">
        <f aca="false">IF(OR(ISBLANK($D$8), NOT(ISNUMBER($D$8))), Constants!$B$17,$D$8)</f>
        <v>ERROR: Set Target Time in cell D8</v>
      </c>
      <c r="BN476" s="119" t="str">
        <f aca="false">IF(OR($BK476&lt;&gt;Constants!$B$12,$AL476&lt;&gt;TRUE()),"",IF(NOT($AO476),TRUE(),IF($AQ476="","",$AQ476)))</f>
        <v/>
      </c>
      <c r="BO476" s="120" t="n">
        <f aca="false">IF(BN476="",FALSE(),IF(NOT($AO476),TRUE(),IF($AQ476,ISNUMBER(O476),ISNUMBER(N476))))</f>
        <v>0</v>
      </c>
      <c r="BP476" s="121" t="str">
        <f aca="false">IF(BO476,IF($AJ476,1,Constants!$B$22)*POWER(Constants!$B$23,MAX($AM476,0))*POWER(Constants!$B$24,MAX($AN476,0)),"")</f>
        <v/>
      </c>
      <c r="BQ476" s="117" t="str">
        <f aca="false">IF(OR($BK476&lt;&gt;Constants!$B$12,NOT($BO476)),"",IF(NOT($AO476),0,Constants!$B$19*IF($AQ476,1,MAX(0,MIN(1,(Constants!$B$20-N476)/Constants!$B$20)))))</f>
        <v/>
      </c>
      <c r="BR476" s="117" t="str">
        <f aca="false">IF(BQ476="","",BQ476*IF($AP476,1,Constants!$B$25)*BP476)</f>
        <v/>
      </c>
      <c r="BS476" s="117" t="str">
        <f aca="false">IF(OR($BK476&lt;&gt;Constants!$B$12,NOT($BO476)),"",IF(NOT($AO476),0,IF(NOT($AQ476),0,MAX(0,Constants!$B$21*(1-ABS(O476-$BM476)/$BM476)))))</f>
        <v/>
      </c>
      <c r="BT476" s="117" t="str">
        <f aca="false">IF(BS476="","",BS476*BP476)</f>
        <v/>
      </c>
      <c r="BU476" s="117" t="str">
        <f aca="false">IF(OR($BK476&lt;&gt;Constants!$B$12,NOT($BO476)),"",IF(OR(NOT($AO476),NOT($AP476)),0,MIN(Constants!$B$18,(Constants!$B$29*$AR476+Constants!$B$30*$AS476)*IF($AQ476,1,MAX(0,MIN(1,(Constants!$B$20-N476)/Constants!$B$20))))))</f>
        <v/>
      </c>
      <c r="BV476" s="117" t="str">
        <f aca="false">IF(BU476="","",BU476*BP476)</f>
        <v/>
      </c>
      <c r="BW476" s="122" t="str">
        <f aca="false">IF(OR($BK476&lt;&gt;Constants!$B$12,NOT($BO476)),"",BR476+BT476+BV476)</f>
        <v/>
      </c>
      <c r="BX476" s="119" t="str">
        <f aca="false">IF(OR($BK476&lt;&gt;Constants!$B$12,$AT476&lt;&gt;TRUE()),"",IF(NOT($AW476),TRUE(),IF($AY476="","",$AY476)))</f>
        <v/>
      </c>
      <c r="BY476" s="120" t="n">
        <f aca="false">IF(BX476="",FALSE(),IF(NOT($AW476),TRUE(),IF($AY476,ISNUMBER(X476),ISNUMBER(W476))))</f>
        <v>0</v>
      </c>
      <c r="BZ476" s="121" t="str">
        <f aca="false">IF(BY476,IF($AJ476,1,Constants!$B$22)*POWER(Constants!$B$23,MAX($AU476,0))*POWER(Constants!$B$24,MAX($AV476,0)),"")</f>
        <v/>
      </c>
      <c r="CA476" s="117" t="str">
        <f aca="false">IF(OR($BK476&lt;&gt;Constants!$B$12,NOT($BY476)),"",IF(NOT($AW476),0,Constants!$B$19*IF($AY476,1,MAX(0,MIN(1,(Constants!$B$20-W476)/Constants!$B$20)))))</f>
        <v/>
      </c>
      <c r="CB476" s="117" t="str">
        <f aca="false">IF(CA476="","",CA476*IF($AX476,1,Constants!$B$25)*BZ476)</f>
        <v/>
      </c>
      <c r="CC476" s="117" t="str">
        <f aca="false">IF(OR($BK476&lt;&gt;Constants!$B$12,NOT($BY476)),"",IF(NOT($AW476),0,IF(NOT($AY476),0,MAX(0,Constants!$B$21*(1-ABS(X476-$BM476)/$BM476)))))</f>
        <v/>
      </c>
      <c r="CD476" s="117" t="str">
        <f aca="false">IF(CC476="","",CC476*BZ476)</f>
        <v/>
      </c>
      <c r="CE476" s="117" t="str">
        <f aca="false">IF(OR($BK476&lt;&gt;Constants!$B$12,NOT($BY476)),"",IF(OR(NOT($AW476),NOT($AX476)),0,MIN(Constants!$B$18,(Constants!$B$29*$AZ476+Constants!$B$30*$BA476)*IF($AY476,1,MAX(0,MIN(1,(Constants!$B$20-W476)/Constants!$B$20))))))</f>
        <v/>
      </c>
      <c r="CF476" s="117" t="str">
        <f aca="false">IF(CE476="","",CE476*BZ476)</f>
        <v/>
      </c>
      <c r="CG476" s="122" t="str">
        <f aca="false">IF(OR($BK476&lt;&gt;Constants!$B$12,NOT($BY476)),"",CB476+CD476+CF476)</f>
        <v/>
      </c>
      <c r="CH476" s="119" t="n">
        <f aca="false">IF(OR(BN476="",BX476=""),TRUE(),BN476&lt;&gt;BX476)</f>
        <v>1</v>
      </c>
      <c r="CI476" s="117" t="str">
        <f aca="false">IF(OR($BK476&lt;&gt;Constants!$B$12,$BB476&lt;&gt;TRUE(),NOT($CH476)),"",IF(NOT($BE476),TRUE(),IF($BG476="","",$BG476)))</f>
        <v/>
      </c>
      <c r="CJ476" s="120" t="n">
        <f aca="false">IF(CI476="",FALSE(),IF(NOT($BE476),TRUE(),IF($BG476,ISNUMBER(AG476),ISNUMBER(AF476))))</f>
        <v>0</v>
      </c>
      <c r="CK476" s="121" t="str">
        <f aca="false">IF(CJ476,IF($AJ476,1,Constants!$B$22)*POWER(Constants!$B$23,MAX($BC476,0))*POWER(Constants!$B$24,MAX($BD476,0)),"")</f>
        <v/>
      </c>
      <c r="CL476" s="117" t="str">
        <f aca="false">IF(OR($BK476&lt;&gt;Constants!$B$12,NOT($CJ476)),"",IF(NOT($BE476),0,Constants!$B$19*IF($BG476,1,MAX(0,MIN(1,(Constants!$B$20-AF476)/Constants!$B$20)))))</f>
        <v/>
      </c>
      <c r="CM476" s="117" t="str">
        <f aca="false">IF(CL476="","",CL476*IF($BF476,1,Constants!$B$25)*CK476)</f>
        <v/>
      </c>
      <c r="CN476" s="117" t="str">
        <f aca="false">IF(OR($BK476&lt;&gt;Constants!$B$12,NOT($CJ476)),"",IF(NOT($BE476),0,IF(NOT($BG476),0,MAX(0,Constants!$B$21*(1-ABS(AG476-$BM476)/$BM476)))))</f>
        <v/>
      </c>
      <c r="CO476" s="117" t="str">
        <f aca="false">IF(CN476="","",CN476*CK476)</f>
        <v/>
      </c>
      <c r="CP476" s="117" t="str">
        <f aca="false">IF(OR($BK476&lt;&gt;Constants!$B$12,NOT($CJ476)),"",IF(OR(NOT($BE476),NOT($BF476)),0,MIN(Constants!$B$18,(Constants!$B$29*$BH476+Constants!$B$30*$BI476)*IF($BG476,1,MAX(0,MIN(1,(Constants!$B$20-AF476)/Constants!$B$20))))))</f>
        <v/>
      </c>
      <c r="CQ476" s="117" t="str">
        <f aca="false">IF(CP476="","",CP476*CK476)</f>
        <v/>
      </c>
      <c r="CR476" s="122" t="str">
        <f aca="false">IF(OR($BK476&lt;&gt;Constants!$B$12,NOT($CJ476)),"",CM476+CO476+CQ476)</f>
        <v/>
      </c>
      <c r="CS476" s="116" t="str">
        <f aca="false">IF(OR($BK476&lt;&gt;Constants!$B$12,ISBLANK($C476)),"",BW476)</f>
        <v/>
      </c>
      <c r="CT476" s="117" t="str">
        <f aca="false">IF(OR($BK476&lt;&gt;Constants!$B$12,ISBLANK($C476)),"",CG476)</f>
        <v/>
      </c>
      <c r="CU476" s="118" t="str">
        <f aca="false">IF(OR($BK476&lt;&gt;Constants!$B$12,ISBLANK($C476)),"",CR476)</f>
        <v/>
      </c>
      <c r="CV476" s="117" t="str">
        <f aca="false">IF(OR($BK476&lt;&gt;Constants!$B$12,ISBLANK($C476)),"",IF(COUNT(CS476:CU476)=0,0,MAX(CS476:CU476)))</f>
        <v/>
      </c>
      <c r="CW476" s="117" t="str">
        <f aca="false">IF($BK476&lt;&gt;Constants!$B$12,"",CV476)</f>
        <v/>
      </c>
      <c r="CX476" s="117" t="str">
        <f aca="false">IF(ISNUMBER(CW476), RANK(CW476,$CW$11:$CW$510), "")</f>
        <v/>
      </c>
      <c r="CY476" s="116" t="str">
        <f aca="false">IF(OR($BK476&lt;&gt;Constants!$B$12,ISBLANK($C476)),"",MAX(BT476,CD476,CO476))</f>
        <v/>
      </c>
      <c r="CZ476" s="117" t="str">
        <f aca="false">IF(ISNUMBER(CY476), RANK(CY476,CY$11:CY$510), "")</f>
        <v/>
      </c>
      <c r="DA476" s="117" t="str">
        <f aca="false">IF(OR($BK476&lt;&gt;Constants!$B$12,ISBLANK($C476)),"",MAX(AM476,AU476,IF($CH476,BC476,0)))</f>
        <v/>
      </c>
      <c r="DB476" s="117" t="str">
        <f aca="false">IF(ISNUMBER(DA476), RANK(DA476,DA$11:DA$510,1), "")</f>
        <v/>
      </c>
      <c r="DC476" s="117" t="str">
        <f aca="false">IF(OR($BK476&lt;&gt;Constants!$B$12,ISBLANK($C476)),"",MAX(BV476,CF476,CQ476))</f>
        <v/>
      </c>
      <c r="DD476" s="117" t="str">
        <f aca="false">IF(ISNUMBER(DC476),RANK(DC476,DC$11:DC$510),"")</f>
        <v/>
      </c>
      <c r="DE476" s="123" t="str">
        <f aca="false">IFERROR(IF(OR($BK476&lt;&gt;Constants!$B$12, ISBLANK($C476)),"",LARGE(CS476:CU476,2)), 0)</f>
        <v/>
      </c>
      <c r="DF476" s="118" t="str">
        <f aca="false">IF(ISNUMBER(DE476), RANK(DE476,DE$11:DE$510), "")</f>
        <v/>
      </c>
      <c r="DG476" s="117" t="str">
        <f aca="false">IF(ISBLANK($C476),"",IF(BK476=Constants!$B$12,RANK($CX476, $CX$11:$CX$510, 1)+
SUMPRODUCT(--($CX$11:$CX$510=$CX476),--($CZ476&gt;$CZ$11:$CZ$510))+
SUMPRODUCT(--($CX$11:$CX$510=$CX476),--($CZ476=$CZ$11:$CZ$510),--($DB476&gt;$DB$11:$DB$510))+
SUMPRODUCT(--($CX$11:$CX$510=$CX476),--($CZ476=$CZ$11:$CZ$510),--($DB476=$DB$11:$DB$510), --($DD476&gt;$DD$11:$DD$510))+
SUMPRODUCT(--($CX$11:$CX$510=$CX476),--($CZ476=$CZ$11:$CZ$510),--($DB476=$DB$11:$DB$510), --($DD476=$DD$11:$DD$510), --($DF476&gt;$DF$11:$DF$510))
,BK476)
)</f>
        <v/>
      </c>
      <c r="DH476" s="117" t="str">
        <f aca="false">IF(ISBLANK(C476),"",IF(BK476&lt;&gt;Constants!$B$12, BK476, CX476-DG476))</f>
        <v/>
      </c>
      <c r="DI476" s="118"/>
      <c r="DJ476" s="124"/>
      <c r="DK476" s="125" t="str">
        <f aca="false">IF(ISBLANK($C476),"",IF($BK476=Constants!$B$13,$BM476,""))</f>
        <v/>
      </c>
      <c r="DL476" s="124" t="str">
        <f aca="false">IF(ISBLANK($C476),"",IF($BK476&lt;&gt;Constants!$B$12,"",IF(COUNT($CS476:$CU476)=0,"",MATCH($CV476,$CS476:$CU476,0))))</f>
        <v/>
      </c>
      <c r="DM476" s="126" t="str">
        <f aca="false">IF(ISNUMBER($DL476),CHOOSE($DL476,$BR476,$CB476,$CM476),"")</f>
        <v/>
      </c>
      <c r="DN476" s="126" t="str">
        <f aca="false">IF(ISNUMBER($DL476),CHOOSE($DL476,$BT476,$CD476,$CO476),"")</f>
        <v/>
      </c>
      <c r="DO476" s="126" t="str">
        <f aca="false">IF(ISNUMBER($DL476),CHOOSE($DL476,$BV476,$CF476,$CQ476),"")</f>
        <v/>
      </c>
      <c r="DP476" s="127" t="str">
        <f aca="false">IF(ISBLANK(C476),"",IF(BK476&lt;&gt;Constants!$B$12, BK476 ,CW476))</f>
        <v/>
      </c>
      <c r="DQ476" s="128" t="str">
        <f aca="false">IF(ISBLANK($C476),"",IF($BK476&lt;&gt;Constants!$B$12,$BK476,$BL476))</f>
        <v/>
      </c>
      <c r="DR476" s="128" t="str">
        <f aca="false">IF(ISBLANK(C476),"",DH476)</f>
        <v/>
      </c>
      <c r="DS476" s="128" t="str">
        <f aca="false">IF(ISBLANK(C476),"",DG476)</f>
        <v/>
      </c>
      <c r="DT476" s="129" t="str">
        <f aca="false">IF(ISBLANK(C476),
  "",
IF(DS476=Constants!$B$9,COUNTA($C$11:$C510)+2,IF(DS476=Constants!$B$10,COUNTA($C$11:$C510)+1,IF(DS476=Constants!$B$11,COUNTA($C$11:$C510),DS476))))</f>
        <v/>
      </c>
      <c r="DU476" s="3"/>
      <c r="DV476" s="130" t="n">
        <f aca="false">IF(OR(ISNUMBER(DS476),DS476="DQ",DS476="P",DS476="NS"),
    1,
    0
)</f>
        <v>0</v>
      </c>
      <c r="DW476" s="130" t="n">
        <v>466</v>
      </c>
      <c r="DX476" s="130" t="str">
        <f aca="false">IF(ISBLANK($C476),"",IF(ISNUMBER(DT476),DT476+ROW($B476)/1000,""))</f>
        <v/>
      </c>
      <c r="DY476" s="130" t="str">
        <f aca="false">IF(ISNUMBER(DX476), RANK(DX476,DX$11:DX$510,1), "")</f>
        <v/>
      </c>
      <c r="DZ476" s="130" t="str">
        <f aca="false">IF(ISBLANK($C476),
    "",
    $B476
)</f>
        <v/>
      </c>
      <c r="EA476" s="130" t="str">
        <f aca="false">IF(ISBLANK($C476),
    "",
    $C476
)</f>
        <v/>
      </c>
      <c r="EB476" s="130" t="str">
        <f aca="false">IF(ISBLANK($C476),
    "",
    $D476
)</f>
        <v/>
      </c>
      <c r="EC476" s="130" t="str">
        <f aca="false">IF(ISBLANK($C476),"",$DQ476)</f>
        <v/>
      </c>
      <c r="ED476" s="131" t="str">
        <f aca="false">DP476</f>
        <v/>
      </c>
      <c r="EE476" s="130" t="str">
        <f aca="false">IF(ISBLANK($C476),
    "",
    DS476
)</f>
        <v/>
      </c>
      <c r="EF476" s="132" t="str">
        <f aca="false">IF(DW476&gt;DV$10,
    "",
    VLOOKUP(DW476,DY$11:EE974,7,FALSE())
)</f>
        <v/>
      </c>
      <c r="EG476" s="133" t="str">
        <f aca="false">IF(DW476&gt;DV$10,
    "",
    VLOOKUP(DW476,DY$11:EE974,2,FALSE())
)</f>
        <v/>
      </c>
      <c r="EH476" s="133" t="str">
        <f aca="false">IF(DW476&gt;DV$10,
    "",
    VLOOKUP(DW476,DY$11:EE974,3,FALSE())
)</f>
        <v/>
      </c>
      <c r="EI476" s="133" t="str">
        <f aca="false">IF(DW476&gt;DV$10,
    "",
    VLOOKUP(DW476,DY$11:EE974,4,FALSE())
)</f>
        <v/>
      </c>
      <c r="EJ476" s="134" t="str">
        <f aca="false">IF(DW476&gt;DV$10,
    "",
    VLOOKUP(DW476,DY$11:EE974,6,FALSE())
)</f>
        <v/>
      </c>
      <c r="EK476" s="59"/>
    </row>
    <row r="477" customFormat="false" ht="15.75" hidden="false" customHeight="false" outlineLevel="0" collapsed="false">
      <c r="A477" s="3"/>
      <c r="B477" s="153"/>
      <c r="C477" s="154"/>
      <c r="D477" s="135"/>
      <c r="E477" s="158"/>
      <c r="F477" s="137"/>
      <c r="G477" s="137"/>
      <c r="H477" s="138"/>
      <c r="I477" s="139"/>
      <c r="J477" s="140"/>
      <c r="K477" s="140"/>
      <c r="L477" s="140"/>
      <c r="M477" s="140"/>
      <c r="N477" s="141"/>
      <c r="O477" s="142"/>
      <c r="P477" s="137"/>
      <c r="Q477" s="138"/>
      <c r="R477" s="139"/>
      <c r="S477" s="140"/>
      <c r="T477" s="140"/>
      <c r="U477" s="140"/>
      <c r="V477" s="140"/>
      <c r="W477" s="141"/>
      <c r="X477" s="142"/>
      <c r="Y477" s="137"/>
      <c r="Z477" s="138"/>
      <c r="AA477" s="139"/>
      <c r="AB477" s="140"/>
      <c r="AC477" s="140"/>
      <c r="AD477" s="140"/>
      <c r="AE477" s="140"/>
      <c r="AF477" s="141"/>
      <c r="AG477" s="143"/>
      <c r="AH477" s="139"/>
      <c r="AI477" s="116"/>
      <c r="AJ477" s="116" t="str">
        <f aca="false">IF(ISBLANK($C477),
  "",
IF(E477=Constants!$B$7,
  TRUE(),
IF(E477=Constants!$B$8,
  FALSE(),
  TRUE()
)))</f>
        <v/>
      </c>
      <c r="AK477" s="117" t="str">
        <f aca="false">IF(ISBLANK($C477),"",IF(F477=Constants!$B$8,FALSE(),TRUE()))</f>
        <v/>
      </c>
      <c r="AL477" s="117" t="str">
        <f aca="false">IF(ISBLANK($C477),"",COUNTA($G477:$O477)&gt;0)</f>
        <v/>
      </c>
      <c r="AM477" s="117" t="str">
        <f aca="false">IF(OR(ISBLANK($C477),$AL477&lt;&gt;TRUE()),"",IF(ISBLANK(G477),Constants!$B$27,MAX(0,G477)))</f>
        <v/>
      </c>
      <c r="AN477" s="117" t="str">
        <f aca="false">IF(OR(ISBLANK($C477),$AL477&lt;&gt;TRUE()),"",IF(ISBLANK(H477),Constants!$B$28,MAX(0,H477)))</f>
        <v/>
      </c>
      <c r="AO477" s="117" t="str">
        <f aca="false">IF(OR(ISBLANK($C477),$AL477&lt;&gt;TRUE()),"",IF(J477=Constants!$B$7,TRUE(),IF(J477=Constants!$B$8,FALSE(),TRUE())))</f>
        <v/>
      </c>
      <c r="AP477" s="117" t="str">
        <f aca="false">IF(OR(ISBLANK($C477),$AL477&lt;&gt;TRUE()),"",IF(I477=Constants!$B$7,TRUE(),IF(I477=Constants!$B$8,FALSE(),TRUE())))</f>
        <v/>
      </c>
      <c r="AQ477" s="117" t="str">
        <f aca="false">IF(OR(ISBLANK($C477),$AL477&lt;&gt;TRUE()),"",IF(K477=Constants!$B$33,TRUE(),IF(K477=Constants!$B$34,FALSE(),IF(AND(ISNUMBER(O477),OR(ISBLANK(N477),N477=0)),TRUE(),IF(AND(ISBLANK(O477),ISNUMBER(N477),N477&lt;&gt;0),FALSE(),"")))))</f>
        <v/>
      </c>
      <c r="AR477" s="117" t="str">
        <f aca="false">IF(OR(ISBLANK($C477),$AL477&lt;&gt;TRUE()),"",IF(ISBLANK(L477),Constants!$B$35,MAX(0,MIN(Constants!$B$31,L477))))</f>
        <v/>
      </c>
      <c r="AS477" s="117" t="str">
        <f aca="false">IF(OR(ISBLANK($C477),$AL477&lt;&gt;TRUE()),"",IF(ISBLANK(M477),Constants!$B$35,MAX(0,MIN(Constants!$B$32,M477))))</f>
        <v/>
      </c>
      <c r="AT477" s="117" t="str">
        <f aca="false">IF(ISBLANK($C477),"",COUNTA($P477:$X477)&gt;0)</f>
        <v/>
      </c>
      <c r="AU477" s="117" t="str">
        <f aca="false">IF(OR(ISBLANK($C477),$AT477&lt;&gt;TRUE()),"",IF(ISBLANK(P477),Constants!$B$27,MAX(0,P477)))</f>
        <v/>
      </c>
      <c r="AV477" s="117" t="str">
        <f aca="false">IF(OR(ISBLANK($C477),$AT477&lt;&gt;TRUE()),"",IF(ISBLANK(Q477),Constants!$B$28,MAX(0,Q477)))</f>
        <v/>
      </c>
      <c r="AW477" s="117" t="str">
        <f aca="false">IF(OR(ISBLANK($C477),$AT477&lt;&gt;TRUE()),"",IF(S477=Constants!$B$7,TRUE(),IF(S477=Constants!$B$8,FALSE(),TRUE())))</f>
        <v/>
      </c>
      <c r="AX477" s="117" t="str">
        <f aca="false">IF(OR(ISBLANK($C477),$AT477&lt;&gt;TRUE()),"",IF(R477=Constants!$B$7,TRUE(),IF(R477=Constants!$B$8,FALSE(),TRUE())))</f>
        <v/>
      </c>
      <c r="AY477" s="117" t="str">
        <f aca="false">IF(OR(ISBLANK($C477),$AT477&lt;&gt;TRUE()),"",IF(T477=Constants!$B$33,TRUE(),IF(T477=Constants!$B$34,FALSE(),IF(AND(ISNUMBER(X477),OR(ISBLANK(W477),W477=0)),TRUE(),IF(AND(ISBLANK(X477),ISNUMBER(W477),W477&lt;&gt;0),FALSE(),"")))))</f>
        <v/>
      </c>
      <c r="AZ477" s="117" t="str">
        <f aca="false">IF(OR(ISBLANK($C477),$AT477&lt;&gt;TRUE()),"",IF(ISBLANK(U477),Constants!$B$35,MAX(0,MIN(Constants!$B$31,U477))))</f>
        <v/>
      </c>
      <c r="BA477" s="117" t="str">
        <f aca="false">IF(OR(ISBLANK($C477),$AT477&lt;&gt;TRUE()),"",IF(ISBLANK(V477),Constants!$B$35,MAX(0,MIN(Constants!$B$32,V477))))</f>
        <v/>
      </c>
      <c r="BB477" s="117" t="str">
        <f aca="false">IF(ISBLANK($C477),"",COUNTA($Y477:$AG477)&gt;0)</f>
        <v/>
      </c>
      <c r="BC477" s="117" t="str">
        <f aca="false">IF(OR(ISBLANK($C477),$BB477&lt;&gt;TRUE()),"",IF(ISBLANK(Y477),Constants!$B$27,MAX(0,Y477)))</f>
        <v/>
      </c>
      <c r="BD477" s="117" t="str">
        <f aca="false">IF(OR(ISBLANK($C477),$BB477&lt;&gt;TRUE()),"",IF(ISBLANK(Z477),Constants!$B$28,MAX(0,Z477)))</f>
        <v/>
      </c>
      <c r="BE477" s="117" t="str">
        <f aca="false">IF(OR(ISBLANK($C477),$BB477&lt;&gt;TRUE()),"",IF(AB477=Constants!$B$7,TRUE(),IF(AB477=Constants!$B$8,FALSE(),TRUE())))</f>
        <v/>
      </c>
      <c r="BF477" s="117" t="str">
        <f aca="false">IF(OR(ISBLANK($C477),$BB477&lt;&gt;TRUE()),"",IF(AA477=Constants!$B$7,TRUE(),IF(AA477=Constants!$B$8,FALSE(),TRUE())))</f>
        <v/>
      </c>
      <c r="BG477" s="117" t="str">
        <f aca="false">IF(OR(ISBLANK($C477),$BB477&lt;&gt;TRUE()),"",IF(AC477=Constants!$B$33,TRUE(),IF(AC477=Constants!$B$34,FALSE(),IF(AND(ISNUMBER(AG477),OR(ISBLANK(AF477),AF477=0)),TRUE(),IF(AND(ISBLANK(AG477),ISNUMBER(AF477),AF477&lt;&gt;0),FALSE(),"")))))</f>
        <v/>
      </c>
      <c r="BH477" s="117" t="str">
        <f aca="false">IF(OR(ISBLANK($C477),$BB477&lt;&gt;TRUE()),"",IF(ISBLANK(AD477),Constants!$B$35,MAX(0,MIN(Constants!$B$31,AD477))))</f>
        <v/>
      </c>
      <c r="BI477" s="117" t="str">
        <f aca="false">IF(OR(ISBLANK($C477),$BB477&lt;&gt;TRUE()),"",IF(ISBLANK(AE477),Constants!$B$35,MAX(0,MIN(Constants!$B$32,AE477))))</f>
        <v/>
      </c>
      <c r="BJ477" s="118" t="str">
        <f aca="false">IF(ISBLANK($C477),
  "",
IF(AH477=Constants!$B$7,
  TRUE(),
IF(AH477=Constants!$B$8,
  FALSE(),
  FALSE()
)))</f>
        <v/>
      </c>
      <c r="BK477" s="117" t="str">
        <f aca="false">IF(ISBLANK($C477),"",IF($BJ477,Constants!$B$9,IF(COUNTA($E477:$AH477)=0,Constants!$B$10,IF(NOT($AK477),Constants!$B$11,IF(AND(NOT(ISNUMBER($BM477)),COUNTA($O477,$X477,$AG477)&gt;0),Constants!$B$13,Constants!$B$12)))))</f>
        <v/>
      </c>
      <c r="BL477" s="117" t="str">
        <f aca="false">IF(ISBLANK($C477),"",IF($BK477&lt;&gt;Constants!$B$12,$BK477,Constants!$B$4))</f>
        <v/>
      </c>
      <c r="BM477" s="116" t="str">
        <f aca="false">IF(OR(ISBLANK($D$8), NOT(ISNUMBER($D$8))), Constants!$B$17,$D$8)</f>
        <v>ERROR: Set Target Time in cell D8</v>
      </c>
      <c r="BN477" s="119" t="str">
        <f aca="false">IF(OR($BK477&lt;&gt;Constants!$B$12,$AL477&lt;&gt;TRUE()),"",IF(NOT($AO477),TRUE(),IF($AQ477="","",$AQ477)))</f>
        <v/>
      </c>
      <c r="BO477" s="120" t="n">
        <f aca="false">IF(BN477="",FALSE(),IF(NOT($AO477),TRUE(),IF($AQ477,ISNUMBER(O477),ISNUMBER(N477))))</f>
        <v>0</v>
      </c>
      <c r="BP477" s="121" t="str">
        <f aca="false">IF(BO477,IF($AJ477,1,Constants!$B$22)*POWER(Constants!$B$23,MAX($AM477,0))*POWER(Constants!$B$24,MAX($AN477,0)),"")</f>
        <v/>
      </c>
      <c r="BQ477" s="117" t="str">
        <f aca="false">IF(OR($BK477&lt;&gt;Constants!$B$12,NOT($BO477)),"",IF(NOT($AO477),0,Constants!$B$19*IF($AQ477,1,MAX(0,MIN(1,(Constants!$B$20-N477)/Constants!$B$20)))))</f>
        <v/>
      </c>
      <c r="BR477" s="117" t="str">
        <f aca="false">IF(BQ477="","",BQ477*IF($AP477,1,Constants!$B$25)*BP477)</f>
        <v/>
      </c>
      <c r="BS477" s="117" t="str">
        <f aca="false">IF(OR($BK477&lt;&gt;Constants!$B$12,NOT($BO477)),"",IF(NOT($AO477),0,IF(NOT($AQ477),0,MAX(0,Constants!$B$21*(1-ABS(O477-$BM477)/$BM477)))))</f>
        <v/>
      </c>
      <c r="BT477" s="117" t="str">
        <f aca="false">IF(BS477="","",BS477*BP477)</f>
        <v/>
      </c>
      <c r="BU477" s="117" t="str">
        <f aca="false">IF(OR($BK477&lt;&gt;Constants!$B$12,NOT($BO477)),"",IF(OR(NOT($AO477),NOT($AP477)),0,MIN(Constants!$B$18,(Constants!$B$29*$AR477+Constants!$B$30*$AS477)*IF($AQ477,1,MAX(0,MIN(1,(Constants!$B$20-N477)/Constants!$B$20))))))</f>
        <v/>
      </c>
      <c r="BV477" s="117" t="str">
        <f aca="false">IF(BU477="","",BU477*BP477)</f>
        <v/>
      </c>
      <c r="BW477" s="122" t="str">
        <f aca="false">IF(OR($BK477&lt;&gt;Constants!$B$12,NOT($BO477)),"",BR477+BT477+BV477)</f>
        <v/>
      </c>
      <c r="BX477" s="119" t="str">
        <f aca="false">IF(OR($BK477&lt;&gt;Constants!$B$12,$AT477&lt;&gt;TRUE()),"",IF(NOT($AW477),TRUE(),IF($AY477="","",$AY477)))</f>
        <v/>
      </c>
      <c r="BY477" s="120" t="n">
        <f aca="false">IF(BX477="",FALSE(),IF(NOT($AW477),TRUE(),IF($AY477,ISNUMBER(X477),ISNUMBER(W477))))</f>
        <v>0</v>
      </c>
      <c r="BZ477" s="121" t="str">
        <f aca="false">IF(BY477,IF($AJ477,1,Constants!$B$22)*POWER(Constants!$B$23,MAX($AU477,0))*POWER(Constants!$B$24,MAX($AV477,0)),"")</f>
        <v/>
      </c>
      <c r="CA477" s="117" t="str">
        <f aca="false">IF(OR($BK477&lt;&gt;Constants!$B$12,NOT($BY477)),"",IF(NOT($AW477),0,Constants!$B$19*IF($AY477,1,MAX(0,MIN(1,(Constants!$B$20-W477)/Constants!$B$20)))))</f>
        <v/>
      </c>
      <c r="CB477" s="117" t="str">
        <f aca="false">IF(CA477="","",CA477*IF($AX477,1,Constants!$B$25)*BZ477)</f>
        <v/>
      </c>
      <c r="CC477" s="117" t="str">
        <f aca="false">IF(OR($BK477&lt;&gt;Constants!$B$12,NOT($BY477)),"",IF(NOT($AW477),0,IF(NOT($AY477),0,MAX(0,Constants!$B$21*(1-ABS(X477-$BM477)/$BM477)))))</f>
        <v/>
      </c>
      <c r="CD477" s="117" t="str">
        <f aca="false">IF(CC477="","",CC477*BZ477)</f>
        <v/>
      </c>
      <c r="CE477" s="117" t="str">
        <f aca="false">IF(OR($BK477&lt;&gt;Constants!$B$12,NOT($BY477)),"",IF(OR(NOT($AW477),NOT($AX477)),0,MIN(Constants!$B$18,(Constants!$B$29*$AZ477+Constants!$B$30*$BA477)*IF($AY477,1,MAX(0,MIN(1,(Constants!$B$20-W477)/Constants!$B$20))))))</f>
        <v/>
      </c>
      <c r="CF477" s="117" t="str">
        <f aca="false">IF(CE477="","",CE477*BZ477)</f>
        <v/>
      </c>
      <c r="CG477" s="122" t="str">
        <f aca="false">IF(OR($BK477&lt;&gt;Constants!$B$12,NOT($BY477)),"",CB477+CD477+CF477)</f>
        <v/>
      </c>
      <c r="CH477" s="119" t="n">
        <f aca="false">IF(OR(BN477="",BX477=""),TRUE(),BN477&lt;&gt;BX477)</f>
        <v>1</v>
      </c>
      <c r="CI477" s="117" t="str">
        <f aca="false">IF(OR($BK477&lt;&gt;Constants!$B$12,$BB477&lt;&gt;TRUE(),NOT($CH477)),"",IF(NOT($BE477),TRUE(),IF($BG477="","",$BG477)))</f>
        <v/>
      </c>
      <c r="CJ477" s="120" t="n">
        <f aca="false">IF(CI477="",FALSE(),IF(NOT($BE477),TRUE(),IF($BG477,ISNUMBER(AG477),ISNUMBER(AF477))))</f>
        <v>0</v>
      </c>
      <c r="CK477" s="121" t="str">
        <f aca="false">IF(CJ477,IF($AJ477,1,Constants!$B$22)*POWER(Constants!$B$23,MAX($BC477,0))*POWER(Constants!$B$24,MAX($BD477,0)),"")</f>
        <v/>
      </c>
      <c r="CL477" s="117" t="str">
        <f aca="false">IF(OR($BK477&lt;&gt;Constants!$B$12,NOT($CJ477)),"",IF(NOT($BE477),0,Constants!$B$19*IF($BG477,1,MAX(0,MIN(1,(Constants!$B$20-AF477)/Constants!$B$20)))))</f>
        <v/>
      </c>
      <c r="CM477" s="117" t="str">
        <f aca="false">IF(CL477="","",CL477*IF($BF477,1,Constants!$B$25)*CK477)</f>
        <v/>
      </c>
      <c r="CN477" s="117" t="str">
        <f aca="false">IF(OR($BK477&lt;&gt;Constants!$B$12,NOT($CJ477)),"",IF(NOT($BE477),0,IF(NOT($BG477),0,MAX(0,Constants!$B$21*(1-ABS(AG477-$BM477)/$BM477)))))</f>
        <v/>
      </c>
      <c r="CO477" s="117" t="str">
        <f aca="false">IF(CN477="","",CN477*CK477)</f>
        <v/>
      </c>
      <c r="CP477" s="117" t="str">
        <f aca="false">IF(OR($BK477&lt;&gt;Constants!$B$12,NOT($CJ477)),"",IF(OR(NOT($BE477),NOT($BF477)),0,MIN(Constants!$B$18,(Constants!$B$29*$BH477+Constants!$B$30*$BI477)*IF($BG477,1,MAX(0,MIN(1,(Constants!$B$20-AF477)/Constants!$B$20))))))</f>
        <v/>
      </c>
      <c r="CQ477" s="117" t="str">
        <f aca="false">IF(CP477="","",CP477*CK477)</f>
        <v/>
      </c>
      <c r="CR477" s="122" t="str">
        <f aca="false">IF(OR($BK477&lt;&gt;Constants!$B$12,NOT($CJ477)),"",CM477+CO477+CQ477)</f>
        <v/>
      </c>
      <c r="CS477" s="116" t="str">
        <f aca="false">IF(OR($BK477&lt;&gt;Constants!$B$12,ISBLANK($C477)),"",BW477)</f>
        <v/>
      </c>
      <c r="CT477" s="117" t="str">
        <f aca="false">IF(OR($BK477&lt;&gt;Constants!$B$12,ISBLANK($C477)),"",CG477)</f>
        <v/>
      </c>
      <c r="CU477" s="118" t="str">
        <f aca="false">IF(OR($BK477&lt;&gt;Constants!$B$12,ISBLANK($C477)),"",CR477)</f>
        <v/>
      </c>
      <c r="CV477" s="117" t="str">
        <f aca="false">IF(OR($BK477&lt;&gt;Constants!$B$12,ISBLANK($C477)),"",IF(COUNT(CS477:CU477)=0,0,MAX(CS477:CU477)))</f>
        <v/>
      </c>
      <c r="CW477" s="117" t="str">
        <f aca="false">IF($BK477&lt;&gt;Constants!$B$12,"",CV477)</f>
        <v/>
      </c>
      <c r="CX477" s="117" t="str">
        <f aca="false">IF(ISNUMBER(CW477), RANK(CW477,$CW$11:$CW$510), "")</f>
        <v/>
      </c>
      <c r="CY477" s="116" t="str">
        <f aca="false">IF(OR($BK477&lt;&gt;Constants!$B$12,ISBLANK($C477)),"",MAX(BT477,CD477,CO477))</f>
        <v/>
      </c>
      <c r="CZ477" s="117" t="str">
        <f aca="false">IF(ISNUMBER(CY477), RANK(CY477,CY$11:CY$510), "")</f>
        <v/>
      </c>
      <c r="DA477" s="117" t="str">
        <f aca="false">IF(OR($BK477&lt;&gt;Constants!$B$12,ISBLANK($C477)),"",MAX(AM477,AU477,IF($CH477,BC477,0)))</f>
        <v/>
      </c>
      <c r="DB477" s="117" t="str">
        <f aca="false">IF(ISNUMBER(DA477), RANK(DA477,DA$11:DA$510,1), "")</f>
        <v/>
      </c>
      <c r="DC477" s="117" t="str">
        <f aca="false">IF(OR($BK477&lt;&gt;Constants!$B$12,ISBLANK($C477)),"",MAX(BV477,CF477,CQ477))</f>
        <v/>
      </c>
      <c r="DD477" s="117" t="str">
        <f aca="false">IF(ISNUMBER(DC477),RANK(DC477,DC$11:DC$510),"")</f>
        <v/>
      </c>
      <c r="DE477" s="123" t="str">
        <f aca="false">IFERROR(IF(OR($BK477&lt;&gt;Constants!$B$12, ISBLANK($C477)),"",LARGE(CS477:CU477,2)), 0)</f>
        <v/>
      </c>
      <c r="DF477" s="118" t="str">
        <f aca="false">IF(ISNUMBER(DE477), RANK(DE477,DE$11:DE$510), "")</f>
        <v/>
      </c>
      <c r="DG477" s="117" t="str">
        <f aca="false">IF(ISBLANK($C477),"",IF(BK477=Constants!$B$12,RANK($CX477, $CX$11:$CX$510, 1)+
SUMPRODUCT(--($CX$11:$CX$510=$CX477),--($CZ477&gt;$CZ$11:$CZ$510))+
SUMPRODUCT(--($CX$11:$CX$510=$CX477),--($CZ477=$CZ$11:$CZ$510),--($DB477&gt;$DB$11:$DB$510))+
SUMPRODUCT(--($CX$11:$CX$510=$CX477),--($CZ477=$CZ$11:$CZ$510),--($DB477=$DB$11:$DB$510), --($DD477&gt;$DD$11:$DD$510))+
SUMPRODUCT(--($CX$11:$CX$510=$CX477),--($CZ477=$CZ$11:$CZ$510),--($DB477=$DB$11:$DB$510), --($DD477=$DD$11:$DD$510), --($DF477&gt;$DF$11:$DF$510))
,BK477)
)</f>
        <v/>
      </c>
      <c r="DH477" s="117" t="str">
        <f aca="false">IF(ISBLANK(C477),"",IF(BK477&lt;&gt;Constants!$B$12, BK477, CX477-DG477))</f>
        <v/>
      </c>
      <c r="DI477" s="118"/>
      <c r="DJ477" s="124"/>
      <c r="DK477" s="125" t="str">
        <f aca="false">IF(ISBLANK($C477),"",IF($BK477=Constants!$B$13,$BM477,""))</f>
        <v/>
      </c>
      <c r="DL477" s="124" t="str">
        <f aca="false">IF(ISBLANK($C477),"",IF($BK477&lt;&gt;Constants!$B$12,"",IF(COUNT($CS477:$CU477)=0,"",MATCH($CV477,$CS477:$CU477,0))))</f>
        <v/>
      </c>
      <c r="DM477" s="126" t="str">
        <f aca="false">IF(ISNUMBER($DL477),CHOOSE($DL477,$BR477,$CB477,$CM477),"")</f>
        <v/>
      </c>
      <c r="DN477" s="126" t="str">
        <f aca="false">IF(ISNUMBER($DL477),CHOOSE($DL477,$BT477,$CD477,$CO477),"")</f>
        <v/>
      </c>
      <c r="DO477" s="126" t="str">
        <f aca="false">IF(ISNUMBER($DL477),CHOOSE($DL477,$BV477,$CF477,$CQ477),"")</f>
        <v/>
      </c>
      <c r="DP477" s="127" t="str">
        <f aca="false">IF(ISBLANK(C477),"",IF(BK477&lt;&gt;Constants!$B$12, BK477 ,CW477))</f>
        <v/>
      </c>
      <c r="DQ477" s="128" t="str">
        <f aca="false">IF(ISBLANK($C477),"",IF($BK477&lt;&gt;Constants!$B$12,$BK477,$BL477))</f>
        <v/>
      </c>
      <c r="DR477" s="128" t="str">
        <f aca="false">IF(ISBLANK(C477),"",DH477)</f>
        <v/>
      </c>
      <c r="DS477" s="128" t="str">
        <f aca="false">IF(ISBLANK(C477),"",DG477)</f>
        <v/>
      </c>
      <c r="DT477" s="129" t="str">
        <f aca="false">IF(ISBLANK(C477),
  "",
IF(DS477=Constants!$B$9,COUNTA($C$11:$C510)+2,IF(DS477=Constants!$B$10,COUNTA($C$11:$C510)+1,IF(DS477=Constants!$B$11,COUNTA($C$11:$C510),DS477))))</f>
        <v/>
      </c>
      <c r="DU477" s="3"/>
      <c r="DV477" s="130" t="n">
        <f aca="false">IF(OR(ISNUMBER(DS477),DS477="DQ",DS477="P",DS477="NS"),
    1,
    0
)</f>
        <v>0</v>
      </c>
      <c r="DW477" s="130" t="n">
        <v>467</v>
      </c>
      <c r="DX477" s="130" t="str">
        <f aca="false">IF(ISBLANK($C477),"",IF(ISNUMBER(DT477),DT477+ROW($B477)/1000,""))</f>
        <v/>
      </c>
      <c r="DY477" s="130" t="str">
        <f aca="false">IF(ISNUMBER(DX477), RANK(DX477,DX$11:DX$510,1), "")</f>
        <v/>
      </c>
      <c r="DZ477" s="130" t="str">
        <f aca="false">IF(ISBLANK($C477),
    "",
    $B477
)</f>
        <v/>
      </c>
      <c r="EA477" s="130" t="str">
        <f aca="false">IF(ISBLANK($C477),
    "",
    $C477
)</f>
        <v/>
      </c>
      <c r="EB477" s="130" t="str">
        <f aca="false">IF(ISBLANK($C477),
    "",
    $D477
)</f>
        <v/>
      </c>
      <c r="EC477" s="130" t="str">
        <f aca="false">IF(ISBLANK($C477),"",$DQ477)</f>
        <v/>
      </c>
      <c r="ED477" s="131" t="str">
        <f aca="false">DP477</f>
        <v/>
      </c>
      <c r="EE477" s="130" t="str">
        <f aca="false">IF(ISBLANK($C477),
    "",
    DS477
)</f>
        <v/>
      </c>
      <c r="EF477" s="132" t="str">
        <f aca="false">IF(DW477&gt;DV$10,
    "",
    VLOOKUP(DW477,DY$11:EE975,7,FALSE())
)</f>
        <v/>
      </c>
      <c r="EG477" s="133" t="str">
        <f aca="false">IF(DW477&gt;DV$10,
    "",
    VLOOKUP(DW477,DY$11:EE975,2,FALSE())
)</f>
        <v/>
      </c>
      <c r="EH477" s="133" t="str">
        <f aca="false">IF(DW477&gt;DV$10,
    "",
    VLOOKUP(DW477,DY$11:EE975,3,FALSE())
)</f>
        <v/>
      </c>
      <c r="EI477" s="133" t="str">
        <f aca="false">IF(DW477&gt;DV$10,
    "",
    VLOOKUP(DW477,DY$11:EE975,4,FALSE())
)</f>
        <v/>
      </c>
      <c r="EJ477" s="134" t="str">
        <f aca="false">IF(DW477&gt;DV$10,
    "",
    VLOOKUP(DW477,DY$11:EE975,6,FALSE())
)</f>
        <v/>
      </c>
      <c r="EK477" s="59"/>
    </row>
    <row r="478" customFormat="false" ht="15.75" hidden="false" customHeight="false" outlineLevel="0" collapsed="false">
      <c r="A478" s="3"/>
      <c r="B478" s="153"/>
      <c r="C478" s="154"/>
      <c r="D478" s="135"/>
      <c r="E478" s="158"/>
      <c r="F478" s="137"/>
      <c r="G478" s="137"/>
      <c r="H478" s="138"/>
      <c r="I478" s="139"/>
      <c r="J478" s="140"/>
      <c r="K478" s="140"/>
      <c r="L478" s="140"/>
      <c r="M478" s="140"/>
      <c r="N478" s="141"/>
      <c r="O478" s="142"/>
      <c r="P478" s="137"/>
      <c r="Q478" s="138"/>
      <c r="R478" s="139"/>
      <c r="S478" s="140"/>
      <c r="T478" s="140"/>
      <c r="U478" s="140"/>
      <c r="V478" s="140"/>
      <c r="W478" s="141"/>
      <c r="X478" s="142"/>
      <c r="Y478" s="137"/>
      <c r="Z478" s="138"/>
      <c r="AA478" s="139"/>
      <c r="AB478" s="140"/>
      <c r="AC478" s="140"/>
      <c r="AD478" s="140"/>
      <c r="AE478" s="140"/>
      <c r="AF478" s="141"/>
      <c r="AG478" s="143"/>
      <c r="AH478" s="139"/>
      <c r="AI478" s="116"/>
      <c r="AJ478" s="116" t="str">
        <f aca="false">IF(ISBLANK($C478),
  "",
IF(E478=Constants!$B$7,
  TRUE(),
IF(E478=Constants!$B$8,
  FALSE(),
  TRUE()
)))</f>
        <v/>
      </c>
      <c r="AK478" s="117" t="str">
        <f aca="false">IF(ISBLANK($C478),"",IF(F478=Constants!$B$8,FALSE(),TRUE()))</f>
        <v/>
      </c>
      <c r="AL478" s="117" t="str">
        <f aca="false">IF(ISBLANK($C478),"",COUNTA($G478:$O478)&gt;0)</f>
        <v/>
      </c>
      <c r="AM478" s="117" t="str">
        <f aca="false">IF(OR(ISBLANK($C478),$AL478&lt;&gt;TRUE()),"",IF(ISBLANK(G478),Constants!$B$27,MAX(0,G478)))</f>
        <v/>
      </c>
      <c r="AN478" s="117" t="str">
        <f aca="false">IF(OR(ISBLANK($C478),$AL478&lt;&gt;TRUE()),"",IF(ISBLANK(H478),Constants!$B$28,MAX(0,H478)))</f>
        <v/>
      </c>
      <c r="AO478" s="117" t="str">
        <f aca="false">IF(OR(ISBLANK($C478),$AL478&lt;&gt;TRUE()),"",IF(J478=Constants!$B$7,TRUE(),IF(J478=Constants!$B$8,FALSE(),TRUE())))</f>
        <v/>
      </c>
      <c r="AP478" s="117" t="str">
        <f aca="false">IF(OR(ISBLANK($C478),$AL478&lt;&gt;TRUE()),"",IF(I478=Constants!$B$7,TRUE(),IF(I478=Constants!$B$8,FALSE(),TRUE())))</f>
        <v/>
      </c>
      <c r="AQ478" s="117" t="str">
        <f aca="false">IF(OR(ISBLANK($C478),$AL478&lt;&gt;TRUE()),"",IF(K478=Constants!$B$33,TRUE(),IF(K478=Constants!$B$34,FALSE(),IF(AND(ISNUMBER(O478),OR(ISBLANK(N478),N478=0)),TRUE(),IF(AND(ISBLANK(O478),ISNUMBER(N478),N478&lt;&gt;0),FALSE(),"")))))</f>
        <v/>
      </c>
      <c r="AR478" s="117" t="str">
        <f aca="false">IF(OR(ISBLANK($C478),$AL478&lt;&gt;TRUE()),"",IF(ISBLANK(L478),Constants!$B$35,MAX(0,MIN(Constants!$B$31,L478))))</f>
        <v/>
      </c>
      <c r="AS478" s="117" t="str">
        <f aca="false">IF(OR(ISBLANK($C478),$AL478&lt;&gt;TRUE()),"",IF(ISBLANK(M478),Constants!$B$35,MAX(0,MIN(Constants!$B$32,M478))))</f>
        <v/>
      </c>
      <c r="AT478" s="117" t="str">
        <f aca="false">IF(ISBLANK($C478),"",COUNTA($P478:$X478)&gt;0)</f>
        <v/>
      </c>
      <c r="AU478" s="117" t="str">
        <f aca="false">IF(OR(ISBLANK($C478),$AT478&lt;&gt;TRUE()),"",IF(ISBLANK(P478),Constants!$B$27,MAX(0,P478)))</f>
        <v/>
      </c>
      <c r="AV478" s="117" t="str">
        <f aca="false">IF(OR(ISBLANK($C478),$AT478&lt;&gt;TRUE()),"",IF(ISBLANK(Q478),Constants!$B$28,MAX(0,Q478)))</f>
        <v/>
      </c>
      <c r="AW478" s="117" t="str">
        <f aca="false">IF(OR(ISBLANK($C478),$AT478&lt;&gt;TRUE()),"",IF(S478=Constants!$B$7,TRUE(),IF(S478=Constants!$B$8,FALSE(),TRUE())))</f>
        <v/>
      </c>
      <c r="AX478" s="117" t="str">
        <f aca="false">IF(OR(ISBLANK($C478),$AT478&lt;&gt;TRUE()),"",IF(R478=Constants!$B$7,TRUE(),IF(R478=Constants!$B$8,FALSE(),TRUE())))</f>
        <v/>
      </c>
      <c r="AY478" s="117" t="str">
        <f aca="false">IF(OR(ISBLANK($C478),$AT478&lt;&gt;TRUE()),"",IF(T478=Constants!$B$33,TRUE(),IF(T478=Constants!$B$34,FALSE(),IF(AND(ISNUMBER(X478),OR(ISBLANK(W478),W478=0)),TRUE(),IF(AND(ISBLANK(X478),ISNUMBER(W478),W478&lt;&gt;0),FALSE(),"")))))</f>
        <v/>
      </c>
      <c r="AZ478" s="117" t="str">
        <f aca="false">IF(OR(ISBLANK($C478),$AT478&lt;&gt;TRUE()),"",IF(ISBLANK(U478),Constants!$B$35,MAX(0,MIN(Constants!$B$31,U478))))</f>
        <v/>
      </c>
      <c r="BA478" s="117" t="str">
        <f aca="false">IF(OR(ISBLANK($C478),$AT478&lt;&gt;TRUE()),"",IF(ISBLANK(V478),Constants!$B$35,MAX(0,MIN(Constants!$B$32,V478))))</f>
        <v/>
      </c>
      <c r="BB478" s="117" t="str">
        <f aca="false">IF(ISBLANK($C478),"",COUNTA($Y478:$AG478)&gt;0)</f>
        <v/>
      </c>
      <c r="BC478" s="117" t="str">
        <f aca="false">IF(OR(ISBLANK($C478),$BB478&lt;&gt;TRUE()),"",IF(ISBLANK(Y478),Constants!$B$27,MAX(0,Y478)))</f>
        <v/>
      </c>
      <c r="BD478" s="117" t="str">
        <f aca="false">IF(OR(ISBLANK($C478),$BB478&lt;&gt;TRUE()),"",IF(ISBLANK(Z478),Constants!$B$28,MAX(0,Z478)))</f>
        <v/>
      </c>
      <c r="BE478" s="117" t="str">
        <f aca="false">IF(OR(ISBLANK($C478),$BB478&lt;&gt;TRUE()),"",IF(AB478=Constants!$B$7,TRUE(),IF(AB478=Constants!$B$8,FALSE(),TRUE())))</f>
        <v/>
      </c>
      <c r="BF478" s="117" t="str">
        <f aca="false">IF(OR(ISBLANK($C478),$BB478&lt;&gt;TRUE()),"",IF(AA478=Constants!$B$7,TRUE(),IF(AA478=Constants!$B$8,FALSE(),TRUE())))</f>
        <v/>
      </c>
      <c r="BG478" s="117" t="str">
        <f aca="false">IF(OR(ISBLANK($C478),$BB478&lt;&gt;TRUE()),"",IF(AC478=Constants!$B$33,TRUE(),IF(AC478=Constants!$B$34,FALSE(),IF(AND(ISNUMBER(AG478),OR(ISBLANK(AF478),AF478=0)),TRUE(),IF(AND(ISBLANK(AG478),ISNUMBER(AF478),AF478&lt;&gt;0),FALSE(),"")))))</f>
        <v/>
      </c>
      <c r="BH478" s="117" t="str">
        <f aca="false">IF(OR(ISBLANK($C478),$BB478&lt;&gt;TRUE()),"",IF(ISBLANK(AD478),Constants!$B$35,MAX(0,MIN(Constants!$B$31,AD478))))</f>
        <v/>
      </c>
      <c r="BI478" s="117" t="str">
        <f aca="false">IF(OR(ISBLANK($C478),$BB478&lt;&gt;TRUE()),"",IF(ISBLANK(AE478),Constants!$B$35,MAX(0,MIN(Constants!$B$32,AE478))))</f>
        <v/>
      </c>
      <c r="BJ478" s="118" t="str">
        <f aca="false">IF(ISBLANK($C478),
  "",
IF(AH478=Constants!$B$7,
  TRUE(),
IF(AH478=Constants!$B$8,
  FALSE(),
  FALSE()
)))</f>
        <v/>
      </c>
      <c r="BK478" s="117" t="str">
        <f aca="false">IF(ISBLANK($C478),"",IF($BJ478,Constants!$B$9,IF(COUNTA($E478:$AH478)=0,Constants!$B$10,IF(NOT($AK478),Constants!$B$11,IF(AND(NOT(ISNUMBER($BM478)),COUNTA($O478,$X478,$AG478)&gt;0),Constants!$B$13,Constants!$B$12)))))</f>
        <v/>
      </c>
      <c r="BL478" s="117" t="str">
        <f aca="false">IF(ISBLANK($C478),"",IF($BK478&lt;&gt;Constants!$B$12,$BK478,Constants!$B$4))</f>
        <v/>
      </c>
      <c r="BM478" s="116" t="str">
        <f aca="false">IF(OR(ISBLANK($D$8), NOT(ISNUMBER($D$8))), Constants!$B$17,$D$8)</f>
        <v>ERROR: Set Target Time in cell D8</v>
      </c>
      <c r="BN478" s="119" t="str">
        <f aca="false">IF(OR($BK478&lt;&gt;Constants!$B$12,$AL478&lt;&gt;TRUE()),"",IF(NOT($AO478),TRUE(),IF($AQ478="","",$AQ478)))</f>
        <v/>
      </c>
      <c r="BO478" s="120" t="n">
        <f aca="false">IF(BN478="",FALSE(),IF(NOT($AO478),TRUE(),IF($AQ478,ISNUMBER(O478),ISNUMBER(N478))))</f>
        <v>0</v>
      </c>
      <c r="BP478" s="121" t="str">
        <f aca="false">IF(BO478,IF($AJ478,1,Constants!$B$22)*POWER(Constants!$B$23,MAX($AM478,0))*POWER(Constants!$B$24,MAX($AN478,0)),"")</f>
        <v/>
      </c>
      <c r="BQ478" s="117" t="str">
        <f aca="false">IF(OR($BK478&lt;&gt;Constants!$B$12,NOT($BO478)),"",IF(NOT($AO478),0,Constants!$B$19*IF($AQ478,1,MAX(0,MIN(1,(Constants!$B$20-N478)/Constants!$B$20)))))</f>
        <v/>
      </c>
      <c r="BR478" s="117" t="str">
        <f aca="false">IF(BQ478="","",BQ478*IF($AP478,1,Constants!$B$25)*BP478)</f>
        <v/>
      </c>
      <c r="BS478" s="117" t="str">
        <f aca="false">IF(OR($BK478&lt;&gt;Constants!$B$12,NOT($BO478)),"",IF(NOT($AO478),0,IF(NOT($AQ478),0,MAX(0,Constants!$B$21*(1-ABS(O478-$BM478)/$BM478)))))</f>
        <v/>
      </c>
      <c r="BT478" s="117" t="str">
        <f aca="false">IF(BS478="","",BS478*BP478)</f>
        <v/>
      </c>
      <c r="BU478" s="117" t="str">
        <f aca="false">IF(OR($BK478&lt;&gt;Constants!$B$12,NOT($BO478)),"",IF(OR(NOT($AO478),NOT($AP478)),0,MIN(Constants!$B$18,(Constants!$B$29*$AR478+Constants!$B$30*$AS478)*IF($AQ478,1,MAX(0,MIN(1,(Constants!$B$20-N478)/Constants!$B$20))))))</f>
        <v/>
      </c>
      <c r="BV478" s="117" t="str">
        <f aca="false">IF(BU478="","",BU478*BP478)</f>
        <v/>
      </c>
      <c r="BW478" s="122" t="str">
        <f aca="false">IF(OR($BK478&lt;&gt;Constants!$B$12,NOT($BO478)),"",BR478+BT478+BV478)</f>
        <v/>
      </c>
      <c r="BX478" s="119" t="str">
        <f aca="false">IF(OR($BK478&lt;&gt;Constants!$B$12,$AT478&lt;&gt;TRUE()),"",IF(NOT($AW478),TRUE(),IF($AY478="","",$AY478)))</f>
        <v/>
      </c>
      <c r="BY478" s="120" t="n">
        <f aca="false">IF(BX478="",FALSE(),IF(NOT($AW478),TRUE(),IF($AY478,ISNUMBER(X478),ISNUMBER(W478))))</f>
        <v>0</v>
      </c>
      <c r="BZ478" s="121" t="str">
        <f aca="false">IF(BY478,IF($AJ478,1,Constants!$B$22)*POWER(Constants!$B$23,MAX($AU478,0))*POWER(Constants!$B$24,MAX($AV478,0)),"")</f>
        <v/>
      </c>
      <c r="CA478" s="117" t="str">
        <f aca="false">IF(OR($BK478&lt;&gt;Constants!$B$12,NOT($BY478)),"",IF(NOT($AW478),0,Constants!$B$19*IF($AY478,1,MAX(0,MIN(1,(Constants!$B$20-W478)/Constants!$B$20)))))</f>
        <v/>
      </c>
      <c r="CB478" s="117" t="str">
        <f aca="false">IF(CA478="","",CA478*IF($AX478,1,Constants!$B$25)*BZ478)</f>
        <v/>
      </c>
      <c r="CC478" s="117" t="str">
        <f aca="false">IF(OR($BK478&lt;&gt;Constants!$B$12,NOT($BY478)),"",IF(NOT($AW478),0,IF(NOT($AY478),0,MAX(0,Constants!$B$21*(1-ABS(X478-$BM478)/$BM478)))))</f>
        <v/>
      </c>
      <c r="CD478" s="117" t="str">
        <f aca="false">IF(CC478="","",CC478*BZ478)</f>
        <v/>
      </c>
      <c r="CE478" s="117" t="str">
        <f aca="false">IF(OR($BK478&lt;&gt;Constants!$B$12,NOT($BY478)),"",IF(OR(NOT($AW478),NOT($AX478)),0,MIN(Constants!$B$18,(Constants!$B$29*$AZ478+Constants!$B$30*$BA478)*IF($AY478,1,MAX(0,MIN(1,(Constants!$B$20-W478)/Constants!$B$20))))))</f>
        <v/>
      </c>
      <c r="CF478" s="117" t="str">
        <f aca="false">IF(CE478="","",CE478*BZ478)</f>
        <v/>
      </c>
      <c r="CG478" s="122" t="str">
        <f aca="false">IF(OR($BK478&lt;&gt;Constants!$B$12,NOT($BY478)),"",CB478+CD478+CF478)</f>
        <v/>
      </c>
      <c r="CH478" s="119" t="n">
        <f aca="false">IF(OR(BN478="",BX478=""),TRUE(),BN478&lt;&gt;BX478)</f>
        <v>1</v>
      </c>
      <c r="CI478" s="117" t="str">
        <f aca="false">IF(OR($BK478&lt;&gt;Constants!$B$12,$BB478&lt;&gt;TRUE(),NOT($CH478)),"",IF(NOT($BE478),TRUE(),IF($BG478="","",$BG478)))</f>
        <v/>
      </c>
      <c r="CJ478" s="120" t="n">
        <f aca="false">IF(CI478="",FALSE(),IF(NOT($BE478),TRUE(),IF($BG478,ISNUMBER(AG478),ISNUMBER(AF478))))</f>
        <v>0</v>
      </c>
      <c r="CK478" s="121" t="str">
        <f aca="false">IF(CJ478,IF($AJ478,1,Constants!$B$22)*POWER(Constants!$B$23,MAX($BC478,0))*POWER(Constants!$B$24,MAX($BD478,0)),"")</f>
        <v/>
      </c>
      <c r="CL478" s="117" t="str">
        <f aca="false">IF(OR($BK478&lt;&gt;Constants!$B$12,NOT($CJ478)),"",IF(NOT($BE478),0,Constants!$B$19*IF($BG478,1,MAX(0,MIN(1,(Constants!$B$20-AF478)/Constants!$B$20)))))</f>
        <v/>
      </c>
      <c r="CM478" s="117" t="str">
        <f aca="false">IF(CL478="","",CL478*IF($BF478,1,Constants!$B$25)*CK478)</f>
        <v/>
      </c>
      <c r="CN478" s="117" t="str">
        <f aca="false">IF(OR($BK478&lt;&gt;Constants!$B$12,NOT($CJ478)),"",IF(NOT($BE478),0,IF(NOT($BG478),0,MAX(0,Constants!$B$21*(1-ABS(AG478-$BM478)/$BM478)))))</f>
        <v/>
      </c>
      <c r="CO478" s="117" t="str">
        <f aca="false">IF(CN478="","",CN478*CK478)</f>
        <v/>
      </c>
      <c r="CP478" s="117" t="str">
        <f aca="false">IF(OR($BK478&lt;&gt;Constants!$B$12,NOT($CJ478)),"",IF(OR(NOT($BE478),NOT($BF478)),0,MIN(Constants!$B$18,(Constants!$B$29*$BH478+Constants!$B$30*$BI478)*IF($BG478,1,MAX(0,MIN(1,(Constants!$B$20-AF478)/Constants!$B$20))))))</f>
        <v/>
      </c>
      <c r="CQ478" s="117" t="str">
        <f aca="false">IF(CP478="","",CP478*CK478)</f>
        <v/>
      </c>
      <c r="CR478" s="122" t="str">
        <f aca="false">IF(OR($BK478&lt;&gt;Constants!$B$12,NOT($CJ478)),"",CM478+CO478+CQ478)</f>
        <v/>
      </c>
      <c r="CS478" s="116" t="str">
        <f aca="false">IF(OR($BK478&lt;&gt;Constants!$B$12,ISBLANK($C478)),"",BW478)</f>
        <v/>
      </c>
      <c r="CT478" s="117" t="str">
        <f aca="false">IF(OR($BK478&lt;&gt;Constants!$B$12,ISBLANK($C478)),"",CG478)</f>
        <v/>
      </c>
      <c r="CU478" s="118" t="str">
        <f aca="false">IF(OR($BK478&lt;&gt;Constants!$B$12,ISBLANK($C478)),"",CR478)</f>
        <v/>
      </c>
      <c r="CV478" s="117" t="str">
        <f aca="false">IF(OR($BK478&lt;&gt;Constants!$B$12,ISBLANK($C478)),"",IF(COUNT(CS478:CU478)=0,0,MAX(CS478:CU478)))</f>
        <v/>
      </c>
      <c r="CW478" s="117" t="str">
        <f aca="false">IF($BK478&lt;&gt;Constants!$B$12,"",CV478)</f>
        <v/>
      </c>
      <c r="CX478" s="117" t="str">
        <f aca="false">IF(ISNUMBER(CW478), RANK(CW478,$CW$11:$CW$510), "")</f>
        <v/>
      </c>
      <c r="CY478" s="116" t="str">
        <f aca="false">IF(OR($BK478&lt;&gt;Constants!$B$12,ISBLANK($C478)),"",MAX(BT478,CD478,CO478))</f>
        <v/>
      </c>
      <c r="CZ478" s="117" t="str">
        <f aca="false">IF(ISNUMBER(CY478), RANK(CY478,CY$11:CY$510), "")</f>
        <v/>
      </c>
      <c r="DA478" s="117" t="str">
        <f aca="false">IF(OR($BK478&lt;&gt;Constants!$B$12,ISBLANK($C478)),"",MAX(AM478,AU478,IF($CH478,BC478,0)))</f>
        <v/>
      </c>
      <c r="DB478" s="117" t="str">
        <f aca="false">IF(ISNUMBER(DA478), RANK(DA478,DA$11:DA$510,1), "")</f>
        <v/>
      </c>
      <c r="DC478" s="117" t="str">
        <f aca="false">IF(OR($BK478&lt;&gt;Constants!$B$12,ISBLANK($C478)),"",MAX(BV478,CF478,CQ478))</f>
        <v/>
      </c>
      <c r="DD478" s="117" t="str">
        <f aca="false">IF(ISNUMBER(DC478),RANK(DC478,DC$11:DC$510),"")</f>
        <v/>
      </c>
      <c r="DE478" s="123" t="str">
        <f aca="false">IFERROR(IF(OR($BK478&lt;&gt;Constants!$B$12, ISBLANK($C478)),"",LARGE(CS478:CU478,2)), 0)</f>
        <v/>
      </c>
      <c r="DF478" s="118" t="str">
        <f aca="false">IF(ISNUMBER(DE478), RANK(DE478,DE$11:DE$510), "")</f>
        <v/>
      </c>
      <c r="DG478" s="117" t="str">
        <f aca="false">IF(ISBLANK($C478),"",IF(BK478=Constants!$B$12,RANK($CX478, $CX$11:$CX$510, 1)+
SUMPRODUCT(--($CX$11:$CX$510=$CX478),--($CZ478&gt;$CZ$11:$CZ$510))+
SUMPRODUCT(--($CX$11:$CX$510=$CX478),--($CZ478=$CZ$11:$CZ$510),--($DB478&gt;$DB$11:$DB$510))+
SUMPRODUCT(--($CX$11:$CX$510=$CX478),--($CZ478=$CZ$11:$CZ$510),--($DB478=$DB$11:$DB$510), --($DD478&gt;$DD$11:$DD$510))+
SUMPRODUCT(--($CX$11:$CX$510=$CX478),--($CZ478=$CZ$11:$CZ$510),--($DB478=$DB$11:$DB$510), --($DD478=$DD$11:$DD$510), --($DF478&gt;$DF$11:$DF$510))
,BK478)
)</f>
        <v/>
      </c>
      <c r="DH478" s="117" t="str">
        <f aca="false">IF(ISBLANK(C478),"",IF(BK478&lt;&gt;Constants!$B$12, BK478, CX478-DG478))</f>
        <v/>
      </c>
      <c r="DI478" s="118"/>
      <c r="DJ478" s="124"/>
      <c r="DK478" s="125" t="str">
        <f aca="false">IF(ISBLANK($C478),"",IF($BK478=Constants!$B$13,$BM478,""))</f>
        <v/>
      </c>
      <c r="DL478" s="124" t="str">
        <f aca="false">IF(ISBLANK($C478),"",IF($BK478&lt;&gt;Constants!$B$12,"",IF(COUNT($CS478:$CU478)=0,"",MATCH($CV478,$CS478:$CU478,0))))</f>
        <v/>
      </c>
      <c r="DM478" s="126" t="str">
        <f aca="false">IF(ISNUMBER($DL478),CHOOSE($DL478,$BR478,$CB478,$CM478),"")</f>
        <v/>
      </c>
      <c r="DN478" s="126" t="str">
        <f aca="false">IF(ISNUMBER($DL478),CHOOSE($DL478,$BT478,$CD478,$CO478),"")</f>
        <v/>
      </c>
      <c r="DO478" s="126" t="str">
        <f aca="false">IF(ISNUMBER($DL478),CHOOSE($DL478,$BV478,$CF478,$CQ478),"")</f>
        <v/>
      </c>
      <c r="DP478" s="127" t="str">
        <f aca="false">IF(ISBLANK(C478),"",IF(BK478&lt;&gt;Constants!$B$12, BK478 ,CW478))</f>
        <v/>
      </c>
      <c r="DQ478" s="128" t="str">
        <f aca="false">IF(ISBLANK($C478),"",IF($BK478&lt;&gt;Constants!$B$12,$BK478,$BL478))</f>
        <v/>
      </c>
      <c r="DR478" s="128" t="str">
        <f aca="false">IF(ISBLANK(C478),"",DH478)</f>
        <v/>
      </c>
      <c r="DS478" s="128" t="str">
        <f aca="false">IF(ISBLANK(C478),"",DG478)</f>
        <v/>
      </c>
      <c r="DT478" s="129" t="str">
        <f aca="false">IF(ISBLANK(C478),
  "",
IF(DS478=Constants!$B$9,COUNTA($C$11:$C510)+2,IF(DS478=Constants!$B$10,COUNTA($C$11:$C510)+1,IF(DS478=Constants!$B$11,COUNTA($C$11:$C510),DS478))))</f>
        <v/>
      </c>
      <c r="DU478" s="3"/>
      <c r="DV478" s="130" t="n">
        <f aca="false">IF(OR(ISNUMBER(DS478),DS478="DQ",DS478="P",DS478="NS"),
    1,
    0
)</f>
        <v>0</v>
      </c>
      <c r="DW478" s="130" t="n">
        <v>468</v>
      </c>
      <c r="DX478" s="130" t="str">
        <f aca="false">IF(ISBLANK($C478),"",IF(ISNUMBER(DT478),DT478+ROW($B478)/1000,""))</f>
        <v/>
      </c>
      <c r="DY478" s="130" t="str">
        <f aca="false">IF(ISNUMBER(DX478), RANK(DX478,DX$11:DX$510,1), "")</f>
        <v/>
      </c>
      <c r="DZ478" s="130" t="str">
        <f aca="false">IF(ISBLANK($C478),
    "",
    $B478
)</f>
        <v/>
      </c>
      <c r="EA478" s="130" t="str">
        <f aca="false">IF(ISBLANK($C478),
    "",
    $C478
)</f>
        <v/>
      </c>
      <c r="EB478" s="130" t="str">
        <f aca="false">IF(ISBLANK($C478),
    "",
    $D478
)</f>
        <v/>
      </c>
      <c r="EC478" s="130" t="str">
        <f aca="false">IF(ISBLANK($C478),"",$DQ478)</f>
        <v/>
      </c>
      <c r="ED478" s="131" t="str">
        <f aca="false">DP478</f>
        <v/>
      </c>
      <c r="EE478" s="130" t="str">
        <f aca="false">IF(ISBLANK($C478),
    "",
    DS478
)</f>
        <v/>
      </c>
      <c r="EF478" s="132" t="str">
        <f aca="false">IF(DW478&gt;DV$10,
    "",
    VLOOKUP(DW478,DY$11:EE976,7,FALSE())
)</f>
        <v/>
      </c>
      <c r="EG478" s="133" t="str">
        <f aca="false">IF(DW478&gt;DV$10,
    "",
    VLOOKUP(DW478,DY$11:EE976,2,FALSE())
)</f>
        <v/>
      </c>
      <c r="EH478" s="133" t="str">
        <f aca="false">IF(DW478&gt;DV$10,
    "",
    VLOOKUP(DW478,DY$11:EE976,3,FALSE())
)</f>
        <v/>
      </c>
      <c r="EI478" s="133" t="str">
        <f aca="false">IF(DW478&gt;DV$10,
    "",
    VLOOKUP(DW478,DY$11:EE976,4,FALSE())
)</f>
        <v/>
      </c>
      <c r="EJ478" s="134" t="str">
        <f aca="false">IF(DW478&gt;DV$10,
    "",
    VLOOKUP(DW478,DY$11:EE976,6,FALSE())
)</f>
        <v/>
      </c>
      <c r="EK478" s="59"/>
    </row>
    <row r="479" customFormat="false" ht="15.75" hidden="false" customHeight="false" outlineLevel="0" collapsed="false">
      <c r="A479" s="3"/>
      <c r="B479" s="155"/>
      <c r="C479" s="156"/>
      <c r="D479" s="96"/>
      <c r="E479" s="157"/>
      <c r="F479" s="148"/>
      <c r="G479" s="148"/>
      <c r="H479" s="149"/>
      <c r="I479" s="150"/>
      <c r="J479" s="151"/>
      <c r="K479" s="151"/>
      <c r="L479" s="151"/>
      <c r="M479" s="151"/>
      <c r="N479" s="152"/>
      <c r="O479" s="103"/>
      <c r="P479" s="148"/>
      <c r="Q479" s="149"/>
      <c r="R479" s="150"/>
      <c r="S479" s="151"/>
      <c r="T479" s="151"/>
      <c r="U479" s="151"/>
      <c r="V479" s="151"/>
      <c r="W479" s="152"/>
      <c r="X479" s="103"/>
      <c r="Y479" s="148"/>
      <c r="Z479" s="149"/>
      <c r="AA479" s="150"/>
      <c r="AB479" s="151"/>
      <c r="AC479" s="151"/>
      <c r="AD479" s="151"/>
      <c r="AE479" s="151"/>
      <c r="AF479" s="152"/>
      <c r="AG479" s="104"/>
      <c r="AH479" s="150"/>
      <c r="AI479" s="73"/>
      <c r="AJ479" s="73" t="str">
        <f aca="false">IF(ISBLANK($C479),
  "",
IF(E479=Constants!$B$7,
  TRUE(),
IF(E479=Constants!$B$8,
  FALSE(),
  TRUE()
)))</f>
        <v/>
      </c>
      <c r="AK479" s="74" t="str">
        <f aca="false">IF(ISBLANK($C479),"",IF(F479=Constants!$B$8,FALSE(),TRUE()))</f>
        <v/>
      </c>
      <c r="AL479" s="74" t="str">
        <f aca="false">IF(ISBLANK($C479),"",COUNTA($G479:$O479)&gt;0)</f>
        <v/>
      </c>
      <c r="AM479" s="74" t="str">
        <f aca="false">IF(OR(ISBLANK($C479),$AL479&lt;&gt;TRUE()),"",IF(ISBLANK(G479),Constants!$B$27,MAX(0,G479)))</f>
        <v/>
      </c>
      <c r="AN479" s="74" t="str">
        <f aca="false">IF(OR(ISBLANK($C479),$AL479&lt;&gt;TRUE()),"",IF(ISBLANK(H479),Constants!$B$28,MAX(0,H479)))</f>
        <v/>
      </c>
      <c r="AO479" s="74" t="str">
        <f aca="false">IF(OR(ISBLANK($C479),$AL479&lt;&gt;TRUE()),"",IF(J479=Constants!$B$7,TRUE(),IF(J479=Constants!$B$8,FALSE(),TRUE())))</f>
        <v/>
      </c>
      <c r="AP479" s="74" t="str">
        <f aca="false">IF(OR(ISBLANK($C479),$AL479&lt;&gt;TRUE()),"",IF(I479=Constants!$B$7,TRUE(),IF(I479=Constants!$B$8,FALSE(),TRUE())))</f>
        <v/>
      </c>
      <c r="AQ479" s="74" t="str">
        <f aca="false">IF(OR(ISBLANK($C479),$AL479&lt;&gt;TRUE()),"",IF(K479=Constants!$B$33,TRUE(),IF(K479=Constants!$B$34,FALSE(),IF(AND(ISNUMBER(O479),OR(ISBLANK(N479),N479=0)),TRUE(),IF(AND(ISBLANK(O479),ISNUMBER(N479),N479&lt;&gt;0),FALSE(),"")))))</f>
        <v/>
      </c>
      <c r="AR479" s="74" t="str">
        <f aca="false">IF(OR(ISBLANK($C479),$AL479&lt;&gt;TRUE()),"",IF(ISBLANK(L479),Constants!$B$35,MAX(0,MIN(Constants!$B$31,L479))))</f>
        <v/>
      </c>
      <c r="AS479" s="74" t="str">
        <f aca="false">IF(OR(ISBLANK($C479),$AL479&lt;&gt;TRUE()),"",IF(ISBLANK(M479),Constants!$B$35,MAX(0,MIN(Constants!$B$32,M479))))</f>
        <v/>
      </c>
      <c r="AT479" s="74" t="str">
        <f aca="false">IF(ISBLANK($C479),"",COUNTA($P479:$X479)&gt;0)</f>
        <v/>
      </c>
      <c r="AU479" s="74" t="str">
        <f aca="false">IF(OR(ISBLANK($C479),$AT479&lt;&gt;TRUE()),"",IF(ISBLANK(P479),Constants!$B$27,MAX(0,P479)))</f>
        <v/>
      </c>
      <c r="AV479" s="74" t="str">
        <f aca="false">IF(OR(ISBLANK($C479),$AT479&lt;&gt;TRUE()),"",IF(ISBLANK(Q479),Constants!$B$28,MAX(0,Q479)))</f>
        <v/>
      </c>
      <c r="AW479" s="74" t="str">
        <f aca="false">IF(OR(ISBLANK($C479),$AT479&lt;&gt;TRUE()),"",IF(S479=Constants!$B$7,TRUE(),IF(S479=Constants!$B$8,FALSE(),TRUE())))</f>
        <v/>
      </c>
      <c r="AX479" s="74" t="str">
        <f aca="false">IF(OR(ISBLANK($C479),$AT479&lt;&gt;TRUE()),"",IF(R479=Constants!$B$7,TRUE(),IF(R479=Constants!$B$8,FALSE(),TRUE())))</f>
        <v/>
      </c>
      <c r="AY479" s="74" t="str">
        <f aca="false">IF(OR(ISBLANK($C479),$AT479&lt;&gt;TRUE()),"",IF(T479=Constants!$B$33,TRUE(),IF(T479=Constants!$B$34,FALSE(),IF(AND(ISNUMBER(X479),OR(ISBLANK(W479),W479=0)),TRUE(),IF(AND(ISBLANK(X479),ISNUMBER(W479),W479&lt;&gt;0),FALSE(),"")))))</f>
        <v/>
      </c>
      <c r="AZ479" s="74" t="str">
        <f aca="false">IF(OR(ISBLANK($C479),$AT479&lt;&gt;TRUE()),"",IF(ISBLANK(U479),Constants!$B$35,MAX(0,MIN(Constants!$B$31,U479))))</f>
        <v/>
      </c>
      <c r="BA479" s="74" t="str">
        <f aca="false">IF(OR(ISBLANK($C479),$AT479&lt;&gt;TRUE()),"",IF(ISBLANK(V479),Constants!$B$35,MAX(0,MIN(Constants!$B$32,V479))))</f>
        <v/>
      </c>
      <c r="BB479" s="74" t="str">
        <f aca="false">IF(ISBLANK($C479),"",COUNTA($Y479:$AG479)&gt;0)</f>
        <v/>
      </c>
      <c r="BC479" s="74" t="str">
        <f aca="false">IF(OR(ISBLANK($C479),$BB479&lt;&gt;TRUE()),"",IF(ISBLANK(Y479),Constants!$B$27,MAX(0,Y479)))</f>
        <v/>
      </c>
      <c r="BD479" s="74" t="str">
        <f aca="false">IF(OR(ISBLANK($C479),$BB479&lt;&gt;TRUE()),"",IF(ISBLANK(Z479),Constants!$B$28,MAX(0,Z479)))</f>
        <v/>
      </c>
      <c r="BE479" s="74" t="str">
        <f aca="false">IF(OR(ISBLANK($C479),$BB479&lt;&gt;TRUE()),"",IF(AB479=Constants!$B$7,TRUE(),IF(AB479=Constants!$B$8,FALSE(),TRUE())))</f>
        <v/>
      </c>
      <c r="BF479" s="74" t="str">
        <f aca="false">IF(OR(ISBLANK($C479),$BB479&lt;&gt;TRUE()),"",IF(AA479=Constants!$B$7,TRUE(),IF(AA479=Constants!$B$8,FALSE(),TRUE())))</f>
        <v/>
      </c>
      <c r="BG479" s="74" t="str">
        <f aca="false">IF(OR(ISBLANK($C479),$BB479&lt;&gt;TRUE()),"",IF(AC479=Constants!$B$33,TRUE(),IF(AC479=Constants!$B$34,FALSE(),IF(AND(ISNUMBER(AG479),OR(ISBLANK(AF479),AF479=0)),TRUE(),IF(AND(ISBLANK(AG479),ISNUMBER(AF479),AF479&lt;&gt;0),FALSE(),"")))))</f>
        <v/>
      </c>
      <c r="BH479" s="74" t="str">
        <f aca="false">IF(OR(ISBLANK($C479),$BB479&lt;&gt;TRUE()),"",IF(ISBLANK(AD479),Constants!$B$35,MAX(0,MIN(Constants!$B$31,AD479))))</f>
        <v/>
      </c>
      <c r="BI479" s="74" t="str">
        <f aca="false">IF(OR(ISBLANK($C479),$BB479&lt;&gt;TRUE()),"",IF(ISBLANK(AE479),Constants!$B$35,MAX(0,MIN(Constants!$B$32,AE479))))</f>
        <v/>
      </c>
      <c r="BJ479" s="75" t="str">
        <f aca="false">IF(ISBLANK($C479),
  "",
IF(AH479=Constants!$B$7,
  TRUE(),
IF(AH479=Constants!$B$8,
  FALSE(),
  FALSE()
)))</f>
        <v/>
      </c>
      <c r="BK479" s="74" t="str">
        <f aca="false">IF(ISBLANK($C479),"",IF($BJ479,Constants!$B$9,IF(COUNTA($E479:$AH479)=0,Constants!$B$10,IF(NOT($AK479),Constants!$B$11,IF(AND(NOT(ISNUMBER($BM479)),COUNTA($O479,$X479,$AG479)&gt;0),Constants!$B$13,Constants!$B$12)))))</f>
        <v/>
      </c>
      <c r="BL479" s="74" t="str">
        <f aca="false">IF(ISBLANK($C479),"",IF($BK479&lt;&gt;Constants!$B$12,$BK479,Constants!$B$4))</f>
        <v/>
      </c>
      <c r="BM479" s="73" t="str">
        <f aca="false">IF(OR(ISBLANK($D$8), NOT(ISNUMBER($D$8))), Constants!$B$17,$D$8)</f>
        <v>ERROR: Set Target Time in cell D8</v>
      </c>
      <c r="BN479" s="73" t="str">
        <f aca="false">IF(OR($BK479&lt;&gt;Constants!$B$12,$AL479&lt;&gt;TRUE()),"",IF(NOT($AO479),TRUE(),IF($AQ479="","",$AQ479)))</f>
        <v/>
      </c>
      <c r="BO479" s="74" t="b">
        <f aca="false">IF(BN479="",FALSE(),IF(NOT($AO479),TRUE(),IF($AQ479,ISNUMBER(O479),ISNUMBER(N479))))</f>
        <v>0</v>
      </c>
      <c r="BP479" s="76" t="str">
        <f aca="false">IF(BO479,IF($AJ479,1,Constants!$B$22)*POWER(Constants!$B$23,MAX($AM479,0))*POWER(Constants!$B$24,MAX($AN479,0)),"")</f>
        <v/>
      </c>
      <c r="BQ479" s="74" t="str">
        <f aca="false">IF(OR($BK479&lt;&gt;Constants!$B$12,NOT($BO479)),"",IF(NOT($AO479),0,Constants!$B$19*IF($AQ479,1,MAX(0,MIN(1,(Constants!$B$20-N479)/Constants!$B$20)))))</f>
        <v/>
      </c>
      <c r="BR479" s="74" t="str">
        <f aca="false">IF(BQ479="","",BQ479*IF($AP479,1,Constants!$B$25)*BP479)</f>
        <v/>
      </c>
      <c r="BS479" s="74" t="str">
        <f aca="false">IF(OR($BK479&lt;&gt;Constants!$B$12,NOT($BO479)),"",IF(NOT($AO479),0,IF(NOT($AQ479),0,MAX(0,Constants!$B$21*(1-ABS(O479-$BM479)/$BM479)))))</f>
        <v/>
      </c>
      <c r="BT479" s="74" t="str">
        <f aca="false">IF(BS479="","",BS479*BP479)</f>
        <v/>
      </c>
      <c r="BU479" s="74" t="str">
        <f aca="false">IF(OR($BK479&lt;&gt;Constants!$B$12,NOT($BO479)),"",IF(OR(NOT($AO479),NOT($AP479)),0,MIN(Constants!$B$18,(Constants!$B$29*$AR479+Constants!$B$30*$AS479)*IF($AQ479,1,MAX(0,MIN(1,(Constants!$B$20-N479)/Constants!$B$20))))))</f>
        <v/>
      </c>
      <c r="BV479" s="74" t="str">
        <f aca="false">IF(BU479="","",BU479*BP479)</f>
        <v/>
      </c>
      <c r="BW479" s="75" t="str">
        <f aca="false">IF(OR($BK479&lt;&gt;Constants!$B$12,NOT($BO479)),"",BR479+BT479+BV479)</f>
        <v/>
      </c>
      <c r="BX479" s="73" t="str">
        <f aca="false">IF(OR($BK479&lt;&gt;Constants!$B$12,$AT479&lt;&gt;TRUE()),"",IF(NOT($AW479),TRUE(),IF($AY479="","",$AY479)))</f>
        <v/>
      </c>
      <c r="BY479" s="74" t="b">
        <f aca="false">IF(BX479="",FALSE(),IF(NOT($AW479),TRUE(),IF($AY479,ISNUMBER(X479),ISNUMBER(W479))))</f>
        <v>0</v>
      </c>
      <c r="BZ479" s="76" t="str">
        <f aca="false">IF(BY479,IF($AJ479,1,Constants!$B$22)*POWER(Constants!$B$23,MAX($AU479,0))*POWER(Constants!$B$24,MAX($AV479,0)),"")</f>
        <v/>
      </c>
      <c r="CA479" s="74" t="str">
        <f aca="false">IF(OR($BK479&lt;&gt;Constants!$B$12,NOT($BY479)),"",IF(NOT($AW479),0,Constants!$B$19*IF($AY479,1,MAX(0,MIN(1,(Constants!$B$20-W479)/Constants!$B$20)))))</f>
        <v/>
      </c>
      <c r="CB479" s="74" t="str">
        <f aca="false">IF(CA479="","",CA479*IF($AX479,1,Constants!$B$25)*BZ479)</f>
        <v/>
      </c>
      <c r="CC479" s="74" t="str">
        <f aca="false">IF(OR($BK479&lt;&gt;Constants!$B$12,NOT($BY479)),"",IF(NOT($AW479),0,IF(NOT($AY479),0,MAX(0,Constants!$B$21*(1-ABS(X479-$BM479)/$BM479)))))</f>
        <v/>
      </c>
      <c r="CD479" s="74" t="str">
        <f aca="false">IF(CC479="","",CC479*BZ479)</f>
        <v/>
      </c>
      <c r="CE479" s="74" t="str">
        <f aca="false">IF(OR($BK479&lt;&gt;Constants!$B$12,NOT($BY479)),"",IF(OR(NOT($AW479),NOT($AX479)),0,MIN(Constants!$B$18,(Constants!$B$29*$AZ479+Constants!$B$30*$BA479)*IF($AY479,1,MAX(0,MIN(1,(Constants!$B$20-W479)/Constants!$B$20))))))</f>
        <v/>
      </c>
      <c r="CF479" s="74" t="str">
        <f aca="false">IF(CE479="","",CE479*BZ479)</f>
        <v/>
      </c>
      <c r="CG479" s="75" t="str">
        <f aca="false">IF(OR($BK479&lt;&gt;Constants!$B$12,NOT($BY479)),"",CB479+CD479+CF479)</f>
        <v/>
      </c>
      <c r="CH479" s="73" t="b">
        <f aca="false">IF(OR(BN479="",BX479=""),TRUE(),BN479&lt;&gt;BX479)</f>
        <v>1</v>
      </c>
      <c r="CI479" s="74" t="str">
        <f aca="false">IF(OR($BK479&lt;&gt;Constants!$B$12,$BB479&lt;&gt;TRUE(),NOT($CH479)),"",IF(NOT($BE479),TRUE(),IF($BG479="","",$BG479)))</f>
        <v/>
      </c>
      <c r="CJ479" s="74" t="b">
        <f aca="false">IF(CI479="",FALSE(),IF(NOT($BE479),TRUE(),IF($BG479,ISNUMBER(AG479),ISNUMBER(AF479))))</f>
        <v>0</v>
      </c>
      <c r="CK479" s="76" t="str">
        <f aca="false">IF(CJ479,IF($AJ479,1,Constants!$B$22)*POWER(Constants!$B$23,MAX($BC479,0))*POWER(Constants!$B$24,MAX($BD479,0)),"")</f>
        <v/>
      </c>
      <c r="CL479" s="74" t="str">
        <f aca="false">IF(OR($BK479&lt;&gt;Constants!$B$12,NOT($CJ479)),"",IF(NOT($BE479),0,Constants!$B$19*IF($BG479,1,MAX(0,MIN(1,(Constants!$B$20-AF479)/Constants!$B$20)))))</f>
        <v/>
      </c>
      <c r="CM479" s="74" t="str">
        <f aca="false">IF(CL479="","",CL479*IF($BF479,1,Constants!$B$25)*CK479)</f>
        <v/>
      </c>
      <c r="CN479" s="74" t="str">
        <f aca="false">IF(OR($BK479&lt;&gt;Constants!$B$12,NOT($CJ479)),"",IF(NOT($BE479),0,IF(NOT($BG479),0,MAX(0,Constants!$B$21*(1-ABS(AG479-$BM479)/$BM479)))))</f>
        <v/>
      </c>
      <c r="CO479" s="74" t="str">
        <f aca="false">IF(CN479="","",CN479*CK479)</f>
        <v/>
      </c>
      <c r="CP479" s="74" t="str">
        <f aca="false">IF(OR($BK479&lt;&gt;Constants!$B$12,NOT($CJ479)),"",IF(OR(NOT($BE479),NOT($BF479)),0,MIN(Constants!$B$18,(Constants!$B$29*$BH479+Constants!$B$30*$BI479)*IF($BG479,1,MAX(0,MIN(1,(Constants!$B$20-AF479)/Constants!$B$20))))))</f>
        <v/>
      </c>
      <c r="CQ479" s="74" t="str">
        <f aca="false">IF(CP479="","",CP479*CK479)</f>
        <v/>
      </c>
      <c r="CR479" s="75" t="str">
        <f aca="false">IF(OR($BK479&lt;&gt;Constants!$B$12,NOT($CJ479)),"",CM479+CO479+CQ479)</f>
        <v/>
      </c>
      <c r="CS479" s="73" t="str">
        <f aca="false">IF(OR($BK479&lt;&gt;Constants!$B$12,ISBLANK($C479)),"",BW479)</f>
        <v/>
      </c>
      <c r="CT479" s="74" t="str">
        <f aca="false">IF(OR($BK479&lt;&gt;Constants!$B$12,ISBLANK($C479)),"",CG479)</f>
        <v/>
      </c>
      <c r="CU479" s="75" t="str">
        <f aca="false">IF(OR($BK479&lt;&gt;Constants!$B$12,ISBLANK($C479)),"",CR479)</f>
        <v/>
      </c>
      <c r="CV479" s="74" t="str">
        <f aca="false">IF(OR($BK479&lt;&gt;Constants!$B$12,ISBLANK($C479)),"",IF(COUNT(CS479:CU479)=0,0,MAX(CS479:CU479)))</f>
        <v/>
      </c>
      <c r="CW479" s="74" t="str">
        <f aca="false">IF($BK479&lt;&gt;Constants!$B$12,"",CV479)</f>
        <v/>
      </c>
      <c r="CX479" s="74" t="str">
        <f aca="false">IF(ISNUMBER(CW479), RANK(CW479,$CW$11:$CW$510), "")</f>
        <v/>
      </c>
      <c r="CY479" s="73" t="str">
        <f aca="false">IF(OR($BK479&lt;&gt;Constants!$B$12,ISBLANK($C479)),"",MAX(BT479,CD479,CO479))</f>
        <v/>
      </c>
      <c r="CZ479" s="74" t="str">
        <f aca="false">IF(ISNUMBER(CY479), RANK(CY479,CY$11:CY$510), "")</f>
        <v/>
      </c>
      <c r="DA479" s="74" t="str">
        <f aca="false">IF(OR($BK479&lt;&gt;Constants!$B$12,ISBLANK($C479)),"",MAX(AM479,AU479,IF($CH479,BC479,0)))</f>
        <v/>
      </c>
      <c r="DB479" s="74" t="str">
        <f aca="false">IF(ISNUMBER(DA479), RANK(DA479,DA$11:DA$510,1), "")</f>
        <v/>
      </c>
      <c r="DC479" s="74" t="str">
        <f aca="false">IF(OR($BK479&lt;&gt;Constants!$B$12,ISBLANK($C479)),"",MAX(BV479,CF479,CQ479))</f>
        <v/>
      </c>
      <c r="DD479" s="74" t="str">
        <f aca="false">IF(ISNUMBER(DC479),RANK(DC479,DC$11:DC$510),"")</f>
        <v/>
      </c>
      <c r="DE479" s="77" t="str">
        <f aca="false">IFERROR(IF(OR($BK479&lt;&gt;Constants!$B$12, ISBLANK($C479)),"",LARGE(CS479:CU479,2)), 0)</f>
        <v/>
      </c>
      <c r="DF479" s="75" t="str">
        <f aca="false">IF(ISNUMBER(DE479), RANK(DE479,DE$11:DE$510), "")</f>
        <v/>
      </c>
      <c r="DG479" s="74" t="str">
        <f aca="false">IF(ISBLANK($C479),"",IF(BK479=Constants!$B$12,RANK($CX479, $CX$11:$CX$510, 1)+
SUMPRODUCT(--($CX$11:$CX$510=$CX479),--($CZ479&gt;$CZ$11:$CZ$510))+
SUMPRODUCT(--($CX$11:$CX$510=$CX479),--($CZ479=$CZ$11:$CZ$510),--($DB479&gt;$DB$11:$DB$510))+
SUMPRODUCT(--($CX$11:$CX$510=$CX479),--($CZ479=$CZ$11:$CZ$510),--($DB479=$DB$11:$DB$510), --($DD479&gt;$DD$11:$DD$510))+
SUMPRODUCT(--($CX$11:$CX$510=$CX479),--($CZ479=$CZ$11:$CZ$510),--($DB479=$DB$11:$DB$510), --($DD479=$DD$11:$DD$510), --($DF479&gt;$DF$11:$DF$510))
,BK479)
)</f>
        <v/>
      </c>
      <c r="DH479" s="74" t="str">
        <f aca="false">IF(ISBLANK(C479),"",IF(BK479&lt;&gt;Constants!$B$12, BK479, CX479-DG479))</f>
        <v/>
      </c>
      <c r="DI479" s="75"/>
      <c r="DJ479" s="78"/>
      <c r="DK479" s="79" t="str">
        <f aca="false">IF(ISBLANK($C479),"",IF($BK479=Constants!$B$13,$BM479,""))</f>
        <v/>
      </c>
      <c r="DL479" s="78" t="str">
        <f aca="false">IF(ISBLANK($C479),"",IF($BK479&lt;&gt;Constants!$B$12,"",IF(COUNT($CS479:$CU479)=0,"",MATCH($CV479,$CS479:$CU479,0))))</f>
        <v/>
      </c>
      <c r="DM479" s="80" t="str">
        <f aca="false">IF(ISNUMBER($DL479),CHOOSE($DL479,$BR479,$CB479,$CM479),"")</f>
        <v/>
      </c>
      <c r="DN479" s="80" t="str">
        <f aca="false">IF(ISNUMBER($DL479),CHOOSE($DL479,$BT479,$CD479,$CO479),"")</f>
        <v/>
      </c>
      <c r="DO479" s="80" t="str">
        <f aca="false">IF(ISNUMBER($DL479),CHOOSE($DL479,$BV479,$CF479,$CQ479),"")</f>
        <v/>
      </c>
      <c r="DP479" s="81" t="str">
        <f aca="false">IF(ISBLANK(C479),"",IF(BK479&lt;&gt;Constants!$B$12, BK479 ,CW479))</f>
        <v/>
      </c>
      <c r="DQ479" s="82" t="str">
        <f aca="false">IF(ISBLANK($C479),"",IF($BK479&lt;&gt;Constants!$B$12,$BK479,$BL479))</f>
        <v/>
      </c>
      <c r="DR479" s="82" t="str">
        <f aca="false">IF(ISBLANK(C479),"",DH479)</f>
        <v/>
      </c>
      <c r="DS479" s="82" t="str">
        <f aca="false">IF(ISBLANK(C479),"",DG479)</f>
        <v/>
      </c>
      <c r="DT479" s="83" t="str">
        <f aca="false">IF(ISBLANK(C479),
  "",
IF(DS479=Constants!$B$9,COUNTA($C$11:$C510)+2,IF(DS479=Constants!$B$10,COUNTA($C$11:$C510)+1,IF(DS479=Constants!$B$11,COUNTA($C$11:$C510),DS479))))</f>
        <v/>
      </c>
      <c r="DU479" s="3"/>
      <c r="DV479" s="84" t="n">
        <f aca="false">IF(OR(ISNUMBER(DS479),DS479="DQ",DS479="P",DS479="NS"),
    1,
    0
)</f>
        <v>0</v>
      </c>
      <c r="DW479" s="84" t="n">
        <v>469</v>
      </c>
      <c r="DX479" s="84" t="str">
        <f aca="false">IF(ISBLANK($C479),"",IF(ISNUMBER(DT479),DT479+ROW($B479)/1000,""))</f>
        <v/>
      </c>
      <c r="DY479" s="84" t="str">
        <f aca="false">IF(ISNUMBER(DX479), RANK(DX479,DX$11:DX$510,1), "")</f>
        <v/>
      </c>
      <c r="DZ479" s="84" t="str">
        <f aca="false">IF(ISBLANK($C479),
    "",
    $B479
)</f>
        <v/>
      </c>
      <c r="EA479" s="84" t="str">
        <f aca="false">IF(ISBLANK($C479),
    "",
    $C479
)</f>
        <v/>
      </c>
      <c r="EB479" s="84" t="str">
        <f aca="false">IF(ISBLANK($C479),
    "",
    $D479
)</f>
        <v/>
      </c>
      <c r="EC479" s="84" t="str">
        <f aca="false">IF(ISBLANK($C479),"",$DQ479)</f>
        <v/>
      </c>
      <c r="ED479" s="86" t="str">
        <f aca="false">DP479</f>
        <v/>
      </c>
      <c r="EE479" s="84" t="str">
        <f aca="false">IF(ISBLANK($C479),
    "",
    DS479
)</f>
        <v/>
      </c>
      <c r="EF479" s="87" t="str">
        <f aca="false">IF(DW479&gt;DV$10,
    "",
    VLOOKUP(DW479,DY$11:EE977,7,FALSE())
)</f>
        <v/>
      </c>
      <c r="EG479" s="88" t="str">
        <f aca="false">IF(DW479&gt;DV$10,
    "",
    VLOOKUP(DW479,DY$11:EE977,2,FALSE())
)</f>
        <v/>
      </c>
      <c r="EH479" s="88" t="str">
        <f aca="false">IF(DW479&gt;DV$10,
    "",
    VLOOKUP(DW479,DY$11:EE977,3,FALSE())
)</f>
        <v/>
      </c>
      <c r="EI479" s="88" t="str">
        <f aca="false">IF(DW479&gt;DV$10,
    "",
    VLOOKUP(DW479,DY$11:EE977,4,FALSE())
)</f>
        <v/>
      </c>
      <c r="EJ479" s="89" t="str">
        <f aca="false">IF(DW479&gt;DV$10,
    "",
    VLOOKUP(DW479,DY$11:EE977,6,FALSE())
)</f>
        <v/>
      </c>
      <c r="EK479" s="59"/>
    </row>
    <row r="480" customFormat="false" ht="15.75" hidden="false" customHeight="false" outlineLevel="0" collapsed="false">
      <c r="A480" s="3"/>
      <c r="B480" s="155"/>
      <c r="C480" s="156"/>
      <c r="D480" s="96"/>
      <c r="E480" s="157"/>
      <c r="F480" s="148"/>
      <c r="G480" s="148"/>
      <c r="H480" s="149"/>
      <c r="I480" s="150"/>
      <c r="J480" s="151"/>
      <c r="K480" s="151"/>
      <c r="L480" s="151"/>
      <c r="M480" s="151"/>
      <c r="N480" s="152"/>
      <c r="O480" s="103"/>
      <c r="P480" s="148"/>
      <c r="Q480" s="149"/>
      <c r="R480" s="150"/>
      <c r="S480" s="151"/>
      <c r="T480" s="151"/>
      <c r="U480" s="151"/>
      <c r="V480" s="151"/>
      <c r="W480" s="152"/>
      <c r="X480" s="103"/>
      <c r="Y480" s="148"/>
      <c r="Z480" s="149"/>
      <c r="AA480" s="150"/>
      <c r="AB480" s="151"/>
      <c r="AC480" s="151"/>
      <c r="AD480" s="151"/>
      <c r="AE480" s="151"/>
      <c r="AF480" s="152"/>
      <c r="AG480" s="104"/>
      <c r="AH480" s="150"/>
      <c r="AI480" s="73"/>
      <c r="AJ480" s="73" t="str">
        <f aca="false">IF(ISBLANK($C480),
  "",
IF(E480=Constants!$B$7,
  TRUE(),
IF(E480=Constants!$B$8,
  FALSE(),
  TRUE()
)))</f>
        <v/>
      </c>
      <c r="AK480" s="74" t="str">
        <f aca="false">IF(ISBLANK($C480),"",IF(F480=Constants!$B$8,FALSE(),TRUE()))</f>
        <v/>
      </c>
      <c r="AL480" s="74" t="str">
        <f aca="false">IF(ISBLANK($C480),"",COUNTA($G480:$O480)&gt;0)</f>
        <v/>
      </c>
      <c r="AM480" s="74" t="str">
        <f aca="false">IF(OR(ISBLANK($C480),$AL480&lt;&gt;TRUE()),"",IF(ISBLANK(G480),Constants!$B$27,MAX(0,G480)))</f>
        <v/>
      </c>
      <c r="AN480" s="74" t="str">
        <f aca="false">IF(OR(ISBLANK($C480),$AL480&lt;&gt;TRUE()),"",IF(ISBLANK(H480),Constants!$B$28,MAX(0,H480)))</f>
        <v/>
      </c>
      <c r="AO480" s="74" t="str">
        <f aca="false">IF(OR(ISBLANK($C480),$AL480&lt;&gt;TRUE()),"",IF(J480=Constants!$B$7,TRUE(),IF(J480=Constants!$B$8,FALSE(),TRUE())))</f>
        <v/>
      </c>
      <c r="AP480" s="74" t="str">
        <f aca="false">IF(OR(ISBLANK($C480),$AL480&lt;&gt;TRUE()),"",IF(I480=Constants!$B$7,TRUE(),IF(I480=Constants!$B$8,FALSE(),TRUE())))</f>
        <v/>
      </c>
      <c r="AQ480" s="74" t="str">
        <f aca="false">IF(OR(ISBLANK($C480),$AL480&lt;&gt;TRUE()),"",IF(K480=Constants!$B$33,TRUE(),IF(K480=Constants!$B$34,FALSE(),IF(AND(ISNUMBER(O480),OR(ISBLANK(N480),N480=0)),TRUE(),IF(AND(ISBLANK(O480),ISNUMBER(N480),N480&lt;&gt;0),FALSE(),"")))))</f>
        <v/>
      </c>
      <c r="AR480" s="74" t="str">
        <f aca="false">IF(OR(ISBLANK($C480),$AL480&lt;&gt;TRUE()),"",IF(ISBLANK(L480),Constants!$B$35,MAX(0,MIN(Constants!$B$31,L480))))</f>
        <v/>
      </c>
      <c r="AS480" s="74" t="str">
        <f aca="false">IF(OR(ISBLANK($C480),$AL480&lt;&gt;TRUE()),"",IF(ISBLANK(M480),Constants!$B$35,MAX(0,MIN(Constants!$B$32,M480))))</f>
        <v/>
      </c>
      <c r="AT480" s="74" t="str">
        <f aca="false">IF(ISBLANK($C480),"",COUNTA($P480:$X480)&gt;0)</f>
        <v/>
      </c>
      <c r="AU480" s="74" t="str">
        <f aca="false">IF(OR(ISBLANK($C480),$AT480&lt;&gt;TRUE()),"",IF(ISBLANK(P480),Constants!$B$27,MAX(0,P480)))</f>
        <v/>
      </c>
      <c r="AV480" s="74" t="str">
        <f aca="false">IF(OR(ISBLANK($C480),$AT480&lt;&gt;TRUE()),"",IF(ISBLANK(Q480),Constants!$B$28,MAX(0,Q480)))</f>
        <v/>
      </c>
      <c r="AW480" s="74" t="str">
        <f aca="false">IF(OR(ISBLANK($C480),$AT480&lt;&gt;TRUE()),"",IF(S480=Constants!$B$7,TRUE(),IF(S480=Constants!$B$8,FALSE(),TRUE())))</f>
        <v/>
      </c>
      <c r="AX480" s="74" t="str">
        <f aca="false">IF(OR(ISBLANK($C480),$AT480&lt;&gt;TRUE()),"",IF(R480=Constants!$B$7,TRUE(),IF(R480=Constants!$B$8,FALSE(),TRUE())))</f>
        <v/>
      </c>
      <c r="AY480" s="74" t="str">
        <f aca="false">IF(OR(ISBLANK($C480),$AT480&lt;&gt;TRUE()),"",IF(T480=Constants!$B$33,TRUE(),IF(T480=Constants!$B$34,FALSE(),IF(AND(ISNUMBER(X480),OR(ISBLANK(W480),W480=0)),TRUE(),IF(AND(ISBLANK(X480),ISNUMBER(W480),W480&lt;&gt;0),FALSE(),"")))))</f>
        <v/>
      </c>
      <c r="AZ480" s="74" t="str">
        <f aca="false">IF(OR(ISBLANK($C480),$AT480&lt;&gt;TRUE()),"",IF(ISBLANK(U480),Constants!$B$35,MAX(0,MIN(Constants!$B$31,U480))))</f>
        <v/>
      </c>
      <c r="BA480" s="74" t="str">
        <f aca="false">IF(OR(ISBLANK($C480),$AT480&lt;&gt;TRUE()),"",IF(ISBLANK(V480),Constants!$B$35,MAX(0,MIN(Constants!$B$32,V480))))</f>
        <v/>
      </c>
      <c r="BB480" s="74" t="str">
        <f aca="false">IF(ISBLANK($C480),"",COUNTA($Y480:$AG480)&gt;0)</f>
        <v/>
      </c>
      <c r="BC480" s="74" t="str">
        <f aca="false">IF(OR(ISBLANK($C480),$BB480&lt;&gt;TRUE()),"",IF(ISBLANK(Y480),Constants!$B$27,MAX(0,Y480)))</f>
        <v/>
      </c>
      <c r="BD480" s="74" t="str">
        <f aca="false">IF(OR(ISBLANK($C480),$BB480&lt;&gt;TRUE()),"",IF(ISBLANK(Z480),Constants!$B$28,MAX(0,Z480)))</f>
        <v/>
      </c>
      <c r="BE480" s="74" t="str">
        <f aca="false">IF(OR(ISBLANK($C480),$BB480&lt;&gt;TRUE()),"",IF(AB480=Constants!$B$7,TRUE(),IF(AB480=Constants!$B$8,FALSE(),TRUE())))</f>
        <v/>
      </c>
      <c r="BF480" s="74" t="str">
        <f aca="false">IF(OR(ISBLANK($C480),$BB480&lt;&gt;TRUE()),"",IF(AA480=Constants!$B$7,TRUE(),IF(AA480=Constants!$B$8,FALSE(),TRUE())))</f>
        <v/>
      </c>
      <c r="BG480" s="74" t="str">
        <f aca="false">IF(OR(ISBLANK($C480),$BB480&lt;&gt;TRUE()),"",IF(AC480=Constants!$B$33,TRUE(),IF(AC480=Constants!$B$34,FALSE(),IF(AND(ISNUMBER(AG480),OR(ISBLANK(AF480),AF480=0)),TRUE(),IF(AND(ISBLANK(AG480),ISNUMBER(AF480),AF480&lt;&gt;0),FALSE(),"")))))</f>
        <v/>
      </c>
      <c r="BH480" s="74" t="str">
        <f aca="false">IF(OR(ISBLANK($C480),$BB480&lt;&gt;TRUE()),"",IF(ISBLANK(AD480),Constants!$B$35,MAX(0,MIN(Constants!$B$31,AD480))))</f>
        <v/>
      </c>
      <c r="BI480" s="74" t="str">
        <f aca="false">IF(OR(ISBLANK($C480),$BB480&lt;&gt;TRUE()),"",IF(ISBLANK(AE480),Constants!$B$35,MAX(0,MIN(Constants!$B$32,AE480))))</f>
        <v/>
      </c>
      <c r="BJ480" s="75" t="str">
        <f aca="false">IF(ISBLANK($C480),
  "",
IF(AH480=Constants!$B$7,
  TRUE(),
IF(AH480=Constants!$B$8,
  FALSE(),
  FALSE()
)))</f>
        <v/>
      </c>
      <c r="BK480" s="74" t="str">
        <f aca="false">IF(ISBLANK($C480),"",IF($BJ480,Constants!$B$9,IF(COUNTA($E480:$AH480)=0,Constants!$B$10,IF(NOT($AK480),Constants!$B$11,IF(AND(NOT(ISNUMBER($BM480)),COUNTA($O480,$X480,$AG480)&gt;0),Constants!$B$13,Constants!$B$12)))))</f>
        <v/>
      </c>
      <c r="BL480" s="74" t="str">
        <f aca="false">IF(ISBLANK($C480),"",IF($BK480&lt;&gt;Constants!$B$12,$BK480,Constants!$B$4))</f>
        <v/>
      </c>
      <c r="BM480" s="73" t="str">
        <f aca="false">IF(OR(ISBLANK($D$8), NOT(ISNUMBER($D$8))), Constants!$B$17,$D$8)</f>
        <v>ERROR: Set Target Time in cell D8</v>
      </c>
      <c r="BN480" s="73" t="str">
        <f aca="false">IF(OR($BK480&lt;&gt;Constants!$B$12,$AL480&lt;&gt;TRUE()),"",IF(NOT($AO480),TRUE(),IF($AQ480="","",$AQ480)))</f>
        <v/>
      </c>
      <c r="BO480" s="74" t="b">
        <f aca="false">IF(BN480="",FALSE(),IF(NOT($AO480),TRUE(),IF($AQ480,ISNUMBER(O480),ISNUMBER(N480))))</f>
        <v>0</v>
      </c>
      <c r="BP480" s="76" t="str">
        <f aca="false">IF(BO480,IF($AJ480,1,Constants!$B$22)*POWER(Constants!$B$23,MAX($AM480,0))*POWER(Constants!$B$24,MAX($AN480,0)),"")</f>
        <v/>
      </c>
      <c r="BQ480" s="74" t="str">
        <f aca="false">IF(OR($BK480&lt;&gt;Constants!$B$12,NOT($BO480)),"",IF(NOT($AO480),0,Constants!$B$19*IF($AQ480,1,MAX(0,MIN(1,(Constants!$B$20-N480)/Constants!$B$20)))))</f>
        <v/>
      </c>
      <c r="BR480" s="74" t="str">
        <f aca="false">IF(BQ480="","",BQ480*IF($AP480,1,Constants!$B$25)*BP480)</f>
        <v/>
      </c>
      <c r="BS480" s="74" t="str">
        <f aca="false">IF(OR($BK480&lt;&gt;Constants!$B$12,NOT($BO480)),"",IF(NOT($AO480),0,IF(NOT($AQ480),0,MAX(0,Constants!$B$21*(1-ABS(O480-$BM480)/$BM480)))))</f>
        <v/>
      </c>
      <c r="BT480" s="74" t="str">
        <f aca="false">IF(BS480="","",BS480*BP480)</f>
        <v/>
      </c>
      <c r="BU480" s="74" t="str">
        <f aca="false">IF(OR($BK480&lt;&gt;Constants!$B$12,NOT($BO480)),"",IF(OR(NOT($AO480),NOT($AP480)),0,MIN(Constants!$B$18,(Constants!$B$29*$AR480+Constants!$B$30*$AS480)*IF($AQ480,1,MAX(0,MIN(1,(Constants!$B$20-N480)/Constants!$B$20))))))</f>
        <v/>
      </c>
      <c r="BV480" s="74" t="str">
        <f aca="false">IF(BU480="","",BU480*BP480)</f>
        <v/>
      </c>
      <c r="BW480" s="75" t="str">
        <f aca="false">IF(OR($BK480&lt;&gt;Constants!$B$12,NOT($BO480)),"",BR480+BT480+BV480)</f>
        <v/>
      </c>
      <c r="BX480" s="73" t="str">
        <f aca="false">IF(OR($BK480&lt;&gt;Constants!$B$12,$AT480&lt;&gt;TRUE()),"",IF(NOT($AW480),TRUE(),IF($AY480="","",$AY480)))</f>
        <v/>
      </c>
      <c r="BY480" s="74" t="b">
        <f aca="false">IF(BX480="",FALSE(),IF(NOT($AW480),TRUE(),IF($AY480,ISNUMBER(X480),ISNUMBER(W480))))</f>
        <v>0</v>
      </c>
      <c r="BZ480" s="76" t="str">
        <f aca="false">IF(BY480,IF($AJ480,1,Constants!$B$22)*POWER(Constants!$B$23,MAX($AU480,0))*POWER(Constants!$B$24,MAX($AV480,0)),"")</f>
        <v/>
      </c>
      <c r="CA480" s="74" t="str">
        <f aca="false">IF(OR($BK480&lt;&gt;Constants!$B$12,NOT($BY480)),"",IF(NOT($AW480),0,Constants!$B$19*IF($AY480,1,MAX(0,MIN(1,(Constants!$B$20-W480)/Constants!$B$20)))))</f>
        <v/>
      </c>
      <c r="CB480" s="74" t="str">
        <f aca="false">IF(CA480="","",CA480*IF($AX480,1,Constants!$B$25)*BZ480)</f>
        <v/>
      </c>
      <c r="CC480" s="74" t="str">
        <f aca="false">IF(OR($BK480&lt;&gt;Constants!$B$12,NOT($BY480)),"",IF(NOT($AW480),0,IF(NOT($AY480),0,MAX(0,Constants!$B$21*(1-ABS(X480-$BM480)/$BM480)))))</f>
        <v/>
      </c>
      <c r="CD480" s="74" t="str">
        <f aca="false">IF(CC480="","",CC480*BZ480)</f>
        <v/>
      </c>
      <c r="CE480" s="74" t="str">
        <f aca="false">IF(OR($BK480&lt;&gt;Constants!$B$12,NOT($BY480)),"",IF(OR(NOT($AW480),NOT($AX480)),0,MIN(Constants!$B$18,(Constants!$B$29*$AZ480+Constants!$B$30*$BA480)*IF($AY480,1,MAX(0,MIN(1,(Constants!$B$20-W480)/Constants!$B$20))))))</f>
        <v/>
      </c>
      <c r="CF480" s="74" t="str">
        <f aca="false">IF(CE480="","",CE480*BZ480)</f>
        <v/>
      </c>
      <c r="CG480" s="75" t="str">
        <f aca="false">IF(OR($BK480&lt;&gt;Constants!$B$12,NOT($BY480)),"",CB480+CD480+CF480)</f>
        <v/>
      </c>
      <c r="CH480" s="73" t="b">
        <f aca="false">IF(OR(BN480="",BX480=""),TRUE(),BN480&lt;&gt;BX480)</f>
        <v>1</v>
      </c>
      <c r="CI480" s="74" t="str">
        <f aca="false">IF(OR($BK480&lt;&gt;Constants!$B$12,$BB480&lt;&gt;TRUE(),NOT($CH480)),"",IF(NOT($BE480),TRUE(),IF($BG480="","",$BG480)))</f>
        <v/>
      </c>
      <c r="CJ480" s="74" t="b">
        <f aca="false">IF(CI480="",FALSE(),IF(NOT($BE480),TRUE(),IF($BG480,ISNUMBER(AG480),ISNUMBER(AF480))))</f>
        <v>0</v>
      </c>
      <c r="CK480" s="76" t="str">
        <f aca="false">IF(CJ480,IF($AJ480,1,Constants!$B$22)*POWER(Constants!$B$23,MAX($BC480,0))*POWER(Constants!$B$24,MAX($BD480,0)),"")</f>
        <v/>
      </c>
      <c r="CL480" s="74" t="str">
        <f aca="false">IF(OR($BK480&lt;&gt;Constants!$B$12,NOT($CJ480)),"",IF(NOT($BE480),0,Constants!$B$19*IF($BG480,1,MAX(0,MIN(1,(Constants!$B$20-AF480)/Constants!$B$20)))))</f>
        <v/>
      </c>
      <c r="CM480" s="74" t="str">
        <f aca="false">IF(CL480="","",CL480*IF($BF480,1,Constants!$B$25)*CK480)</f>
        <v/>
      </c>
      <c r="CN480" s="74" t="str">
        <f aca="false">IF(OR($BK480&lt;&gt;Constants!$B$12,NOT($CJ480)),"",IF(NOT($BE480),0,IF(NOT($BG480),0,MAX(0,Constants!$B$21*(1-ABS(AG480-$BM480)/$BM480)))))</f>
        <v/>
      </c>
      <c r="CO480" s="74" t="str">
        <f aca="false">IF(CN480="","",CN480*CK480)</f>
        <v/>
      </c>
      <c r="CP480" s="74" t="str">
        <f aca="false">IF(OR($BK480&lt;&gt;Constants!$B$12,NOT($CJ480)),"",IF(OR(NOT($BE480),NOT($BF480)),0,MIN(Constants!$B$18,(Constants!$B$29*$BH480+Constants!$B$30*$BI480)*IF($BG480,1,MAX(0,MIN(1,(Constants!$B$20-AF480)/Constants!$B$20))))))</f>
        <v/>
      </c>
      <c r="CQ480" s="74" t="str">
        <f aca="false">IF(CP480="","",CP480*CK480)</f>
        <v/>
      </c>
      <c r="CR480" s="75" t="str">
        <f aca="false">IF(OR($BK480&lt;&gt;Constants!$B$12,NOT($CJ480)),"",CM480+CO480+CQ480)</f>
        <v/>
      </c>
      <c r="CS480" s="73" t="str">
        <f aca="false">IF(OR($BK480&lt;&gt;Constants!$B$12,ISBLANK($C480)),"",BW480)</f>
        <v/>
      </c>
      <c r="CT480" s="74" t="str">
        <f aca="false">IF(OR($BK480&lt;&gt;Constants!$B$12,ISBLANK($C480)),"",CG480)</f>
        <v/>
      </c>
      <c r="CU480" s="75" t="str">
        <f aca="false">IF(OR($BK480&lt;&gt;Constants!$B$12,ISBLANK($C480)),"",CR480)</f>
        <v/>
      </c>
      <c r="CV480" s="74" t="str">
        <f aca="false">IF(OR($BK480&lt;&gt;Constants!$B$12,ISBLANK($C480)),"",IF(COUNT(CS480:CU480)=0,0,MAX(CS480:CU480)))</f>
        <v/>
      </c>
      <c r="CW480" s="74" t="str">
        <f aca="false">IF($BK480&lt;&gt;Constants!$B$12,"",CV480)</f>
        <v/>
      </c>
      <c r="CX480" s="74" t="str">
        <f aca="false">IF(ISNUMBER(CW480), RANK(CW480,$CW$11:$CW$510), "")</f>
        <v/>
      </c>
      <c r="CY480" s="73" t="str">
        <f aca="false">IF(OR($BK480&lt;&gt;Constants!$B$12,ISBLANK($C480)),"",MAX(BT480,CD480,CO480))</f>
        <v/>
      </c>
      <c r="CZ480" s="74" t="str">
        <f aca="false">IF(ISNUMBER(CY480), RANK(CY480,CY$11:CY$510), "")</f>
        <v/>
      </c>
      <c r="DA480" s="74" t="str">
        <f aca="false">IF(OR($BK480&lt;&gt;Constants!$B$12,ISBLANK($C480)),"",MAX(AM480,AU480,IF($CH480,BC480,0)))</f>
        <v/>
      </c>
      <c r="DB480" s="74" t="str">
        <f aca="false">IF(ISNUMBER(DA480), RANK(DA480,DA$11:DA$510,1), "")</f>
        <v/>
      </c>
      <c r="DC480" s="74" t="str">
        <f aca="false">IF(OR($BK480&lt;&gt;Constants!$B$12,ISBLANK($C480)),"",MAX(BV480,CF480,CQ480))</f>
        <v/>
      </c>
      <c r="DD480" s="74" t="str">
        <f aca="false">IF(ISNUMBER(DC480),RANK(DC480,DC$11:DC$510),"")</f>
        <v/>
      </c>
      <c r="DE480" s="77" t="str">
        <f aca="false">IFERROR(IF(OR($BK480&lt;&gt;Constants!$B$12, ISBLANK($C480)),"",LARGE(CS480:CU480,2)), 0)</f>
        <v/>
      </c>
      <c r="DF480" s="75" t="str">
        <f aca="false">IF(ISNUMBER(DE480), RANK(DE480,DE$11:DE$510), "")</f>
        <v/>
      </c>
      <c r="DG480" s="74" t="str">
        <f aca="false">IF(ISBLANK($C480),"",IF(BK480=Constants!$B$12,RANK($CX480, $CX$11:$CX$510, 1)+
SUMPRODUCT(--($CX$11:$CX$510=$CX480),--($CZ480&gt;$CZ$11:$CZ$510))+
SUMPRODUCT(--($CX$11:$CX$510=$CX480),--($CZ480=$CZ$11:$CZ$510),--($DB480&gt;$DB$11:$DB$510))+
SUMPRODUCT(--($CX$11:$CX$510=$CX480),--($CZ480=$CZ$11:$CZ$510),--($DB480=$DB$11:$DB$510), --($DD480&gt;$DD$11:$DD$510))+
SUMPRODUCT(--($CX$11:$CX$510=$CX480),--($CZ480=$CZ$11:$CZ$510),--($DB480=$DB$11:$DB$510), --($DD480=$DD$11:$DD$510), --($DF480&gt;$DF$11:$DF$510))
,BK480)
)</f>
        <v/>
      </c>
      <c r="DH480" s="74" t="str">
        <f aca="false">IF(ISBLANK(C480),"",IF(BK480&lt;&gt;Constants!$B$12, BK480, CX480-DG480))</f>
        <v/>
      </c>
      <c r="DI480" s="75"/>
      <c r="DJ480" s="78"/>
      <c r="DK480" s="79" t="str">
        <f aca="false">IF(ISBLANK($C480),"",IF($BK480=Constants!$B$13,$BM480,""))</f>
        <v/>
      </c>
      <c r="DL480" s="78" t="str">
        <f aca="false">IF(ISBLANK($C480),"",IF($BK480&lt;&gt;Constants!$B$12,"",IF(COUNT($CS480:$CU480)=0,"",MATCH($CV480,$CS480:$CU480,0))))</f>
        <v/>
      </c>
      <c r="DM480" s="80" t="str">
        <f aca="false">IF(ISNUMBER($DL480),CHOOSE($DL480,$BR480,$CB480,$CM480),"")</f>
        <v/>
      </c>
      <c r="DN480" s="80" t="str">
        <f aca="false">IF(ISNUMBER($DL480),CHOOSE($DL480,$BT480,$CD480,$CO480),"")</f>
        <v/>
      </c>
      <c r="DO480" s="80" t="str">
        <f aca="false">IF(ISNUMBER($DL480),CHOOSE($DL480,$BV480,$CF480,$CQ480),"")</f>
        <v/>
      </c>
      <c r="DP480" s="81" t="str">
        <f aca="false">IF(ISBLANK(C480),"",IF(BK480&lt;&gt;Constants!$B$12, BK480 ,CW480))</f>
        <v/>
      </c>
      <c r="DQ480" s="82" t="str">
        <f aca="false">IF(ISBLANK($C480),"",IF($BK480&lt;&gt;Constants!$B$12,$BK480,$BL480))</f>
        <v/>
      </c>
      <c r="DR480" s="82" t="str">
        <f aca="false">IF(ISBLANK(C480),"",DH480)</f>
        <v/>
      </c>
      <c r="DS480" s="82" t="str">
        <f aca="false">IF(ISBLANK(C480),"",DG480)</f>
        <v/>
      </c>
      <c r="DT480" s="83" t="str">
        <f aca="false">IF(ISBLANK(C480),
  "",
IF(DS480=Constants!$B$9,COUNTA($C$11:$C510)+2,IF(DS480=Constants!$B$10,COUNTA($C$11:$C510)+1,IF(DS480=Constants!$B$11,COUNTA($C$11:$C510),DS480))))</f>
        <v/>
      </c>
      <c r="DU480" s="3"/>
      <c r="DV480" s="84" t="n">
        <f aca="false">IF(OR(ISNUMBER(DS480),DS480="DQ",DS480="P",DS480="NS"),
    1,
    0
)</f>
        <v>0</v>
      </c>
      <c r="DW480" s="84" t="n">
        <v>470</v>
      </c>
      <c r="DX480" s="84" t="str">
        <f aca="false">IF(ISBLANK($C480),"",IF(ISNUMBER(DT480),DT480+ROW($B480)/1000,""))</f>
        <v/>
      </c>
      <c r="DY480" s="84" t="str">
        <f aca="false">IF(ISNUMBER(DX480), RANK(DX480,DX$11:DX$510,1), "")</f>
        <v/>
      </c>
      <c r="DZ480" s="84" t="str">
        <f aca="false">IF(ISBLANK($C480),
    "",
    $B480
)</f>
        <v/>
      </c>
      <c r="EA480" s="84" t="str">
        <f aca="false">IF(ISBLANK($C480),
    "",
    $C480
)</f>
        <v/>
      </c>
      <c r="EB480" s="84" t="str">
        <f aca="false">IF(ISBLANK($C480),
    "",
    $D480
)</f>
        <v/>
      </c>
      <c r="EC480" s="84" t="str">
        <f aca="false">IF(ISBLANK($C480),"",$DQ480)</f>
        <v/>
      </c>
      <c r="ED480" s="86" t="str">
        <f aca="false">DP480</f>
        <v/>
      </c>
      <c r="EE480" s="84" t="str">
        <f aca="false">IF(ISBLANK($C480),
    "",
    DS480
)</f>
        <v/>
      </c>
      <c r="EF480" s="87" t="str">
        <f aca="false">IF(DW480&gt;DV$10,
    "",
    VLOOKUP(DW480,DY$11:EE978,7,FALSE())
)</f>
        <v/>
      </c>
      <c r="EG480" s="88" t="str">
        <f aca="false">IF(DW480&gt;DV$10,
    "",
    VLOOKUP(DW480,DY$11:EE978,2,FALSE())
)</f>
        <v/>
      </c>
      <c r="EH480" s="88" t="str">
        <f aca="false">IF(DW480&gt;DV$10,
    "",
    VLOOKUP(DW480,DY$11:EE978,3,FALSE())
)</f>
        <v/>
      </c>
      <c r="EI480" s="88" t="str">
        <f aca="false">IF(DW480&gt;DV$10,
    "",
    VLOOKUP(DW480,DY$11:EE978,4,FALSE())
)</f>
        <v/>
      </c>
      <c r="EJ480" s="89" t="str">
        <f aca="false">IF(DW480&gt;DV$10,
    "",
    VLOOKUP(DW480,DY$11:EE978,6,FALSE())
)</f>
        <v/>
      </c>
      <c r="EK480" s="59"/>
    </row>
    <row r="481" customFormat="false" ht="15.75" hidden="false" customHeight="false" outlineLevel="0" collapsed="false">
      <c r="A481" s="3"/>
      <c r="B481" s="155"/>
      <c r="C481" s="156"/>
      <c r="D481" s="96"/>
      <c r="E481" s="157"/>
      <c r="F481" s="148"/>
      <c r="G481" s="148"/>
      <c r="H481" s="149"/>
      <c r="I481" s="150"/>
      <c r="J481" s="151"/>
      <c r="K481" s="151"/>
      <c r="L481" s="151"/>
      <c r="M481" s="151"/>
      <c r="N481" s="152"/>
      <c r="O481" s="103"/>
      <c r="P481" s="148"/>
      <c r="Q481" s="149"/>
      <c r="R481" s="150"/>
      <c r="S481" s="151"/>
      <c r="T481" s="151"/>
      <c r="U481" s="151"/>
      <c r="V481" s="151"/>
      <c r="W481" s="152"/>
      <c r="X481" s="103"/>
      <c r="Y481" s="148"/>
      <c r="Z481" s="149"/>
      <c r="AA481" s="150"/>
      <c r="AB481" s="151"/>
      <c r="AC481" s="151"/>
      <c r="AD481" s="151"/>
      <c r="AE481" s="151"/>
      <c r="AF481" s="152"/>
      <c r="AG481" s="104"/>
      <c r="AH481" s="150"/>
      <c r="AI481" s="73"/>
      <c r="AJ481" s="73" t="str">
        <f aca="false">IF(ISBLANK($C481),
  "",
IF(E481=Constants!$B$7,
  TRUE(),
IF(E481=Constants!$B$8,
  FALSE(),
  TRUE()
)))</f>
        <v/>
      </c>
      <c r="AK481" s="74" t="str">
        <f aca="false">IF(ISBLANK($C481),"",IF(F481=Constants!$B$8,FALSE(),TRUE()))</f>
        <v/>
      </c>
      <c r="AL481" s="74" t="str">
        <f aca="false">IF(ISBLANK($C481),"",COUNTA($G481:$O481)&gt;0)</f>
        <v/>
      </c>
      <c r="AM481" s="74" t="str">
        <f aca="false">IF(OR(ISBLANK($C481),$AL481&lt;&gt;TRUE()),"",IF(ISBLANK(G481),Constants!$B$27,MAX(0,G481)))</f>
        <v/>
      </c>
      <c r="AN481" s="74" t="str">
        <f aca="false">IF(OR(ISBLANK($C481),$AL481&lt;&gt;TRUE()),"",IF(ISBLANK(H481),Constants!$B$28,MAX(0,H481)))</f>
        <v/>
      </c>
      <c r="AO481" s="74" t="str">
        <f aca="false">IF(OR(ISBLANK($C481),$AL481&lt;&gt;TRUE()),"",IF(J481=Constants!$B$7,TRUE(),IF(J481=Constants!$B$8,FALSE(),TRUE())))</f>
        <v/>
      </c>
      <c r="AP481" s="74" t="str">
        <f aca="false">IF(OR(ISBLANK($C481),$AL481&lt;&gt;TRUE()),"",IF(I481=Constants!$B$7,TRUE(),IF(I481=Constants!$B$8,FALSE(),TRUE())))</f>
        <v/>
      </c>
      <c r="AQ481" s="74" t="str">
        <f aca="false">IF(OR(ISBLANK($C481),$AL481&lt;&gt;TRUE()),"",IF(K481=Constants!$B$33,TRUE(),IF(K481=Constants!$B$34,FALSE(),IF(AND(ISNUMBER(O481),OR(ISBLANK(N481),N481=0)),TRUE(),IF(AND(ISBLANK(O481),ISNUMBER(N481),N481&lt;&gt;0),FALSE(),"")))))</f>
        <v/>
      </c>
      <c r="AR481" s="74" t="str">
        <f aca="false">IF(OR(ISBLANK($C481),$AL481&lt;&gt;TRUE()),"",IF(ISBLANK(L481),Constants!$B$35,MAX(0,MIN(Constants!$B$31,L481))))</f>
        <v/>
      </c>
      <c r="AS481" s="74" t="str">
        <f aca="false">IF(OR(ISBLANK($C481),$AL481&lt;&gt;TRUE()),"",IF(ISBLANK(M481),Constants!$B$35,MAX(0,MIN(Constants!$B$32,M481))))</f>
        <v/>
      </c>
      <c r="AT481" s="74" t="str">
        <f aca="false">IF(ISBLANK($C481),"",COUNTA($P481:$X481)&gt;0)</f>
        <v/>
      </c>
      <c r="AU481" s="74" t="str">
        <f aca="false">IF(OR(ISBLANK($C481),$AT481&lt;&gt;TRUE()),"",IF(ISBLANK(P481),Constants!$B$27,MAX(0,P481)))</f>
        <v/>
      </c>
      <c r="AV481" s="74" t="str">
        <f aca="false">IF(OR(ISBLANK($C481),$AT481&lt;&gt;TRUE()),"",IF(ISBLANK(Q481),Constants!$B$28,MAX(0,Q481)))</f>
        <v/>
      </c>
      <c r="AW481" s="74" t="str">
        <f aca="false">IF(OR(ISBLANK($C481),$AT481&lt;&gt;TRUE()),"",IF(S481=Constants!$B$7,TRUE(),IF(S481=Constants!$B$8,FALSE(),TRUE())))</f>
        <v/>
      </c>
      <c r="AX481" s="74" t="str">
        <f aca="false">IF(OR(ISBLANK($C481),$AT481&lt;&gt;TRUE()),"",IF(R481=Constants!$B$7,TRUE(),IF(R481=Constants!$B$8,FALSE(),TRUE())))</f>
        <v/>
      </c>
      <c r="AY481" s="74" t="str">
        <f aca="false">IF(OR(ISBLANK($C481),$AT481&lt;&gt;TRUE()),"",IF(T481=Constants!$B$33,TRUE(),IF(T481=Constants!$B$34,FALSE(),IF(AND(ISNUMBER(X481),OR(ISBLANK(W481),W481=0)),TRUE(),IF(AND(ISBLANK(X481),ISNUMBER(W481),W481&lt;&gt;0),FALSE(),"")))))</f>
        <v/>
      </c>
      <c r="AZ481" s="74" t="str">
        <f aca="false">IF(OR(ISBLANK($C481),$AT481&lt;&gt;TRUE()),"",IF(ISBLANK(U481),Constants!$B$35,MAX(0,MIN(Constants!$B$31,U481))))</f>
        <v/>
      </c>
      <c r="BA481" s="74" t="str">
        <f aca="false">IF(OR(ISBLANK($C481),$AT481&lt;&gt;TRUE()),"",IF(ISBLANK(V481),Constants!$B$35,MAX(0,MIN(Constants!$B$32,V481))))</f>
        <v/>
      </c>
      <c r="BB481" s="74" t="str">
        <f aca="false">IF(ISBLANK($C481),"",COUNTA($Y481:$AG481)&gt;0)</f>
        <v/>
      </c>
      <c r="BC481" s="74" t="str">
        <f aca="false">IF(OR(ISBLANK($C481),$BB481&lt;&gt;TRUE()),"",IF(ISBLANK(Y481),Constants!$B$27,MAX(0,Y481)))</f>
        <v/>
      </c>
      <c r="BD481" s="74" t="str">
        <f aca="false">IF(OR(ISBLANK($C481),$BB481&lt;&gt;TRUE()),"",IF(ISBLANK(Z481),Constants!$B$28,MAX(0,Z481)))</f>
        <v/>
      </c>
      <c r="BE481" s="74" t="str">
        <f aca="false">IF(OR(ISBLANK($C481),$BB481&lt;&gt;TRUE()),"",IF(AB481=Constants!$B$7,TRUE(),IF(AB481=Constants!$B$8,FALSE(),TRUE())))</f>
        <v/>
      </c>
      <c r="BF481" s="74" t="str">
        <f aca="false">IF(OR(ISBLANK($C481),$BB481&lt;&gt;TRUE()),"",IF(AA481=Constants!$B$7,TRUE(),IF(AA481=Constants!$B$8,FALSE(),TRUE())))</f>
        <v/>
      </c>
      <c r="BG481" s="74" t="str">
        <f aca="false">IF(OR(ISBLANK($C481),$BB481&lt;&gt;TRUE()),"",IF(AC481=Constants!$B$33,TRUE(),IF(AC481=Constants!$B$34,FALSE(),IF(AND(ISNUMBER(AG481),OR(ISBLANK(AF481),AF481=0)),TRUE(),IF(AND(ISBLANK(AG481),ISNUMBER(AF481),AF481&lt;&gt;0),FALSE(),"")))))</f>
        <v/>
      </c>
      <c r="BH481" s="74" t="str">
        <f aca="false">IF(OR(ISBLANK($C481),$BB481&lt;&gt;TRUE()),"",IF(ISBLANK(AD481),Constants!$B$35,MAX(0,MIN(Constants!$B$31,AD481))))</f>
        <v/>
      </c>
      <c r="BI481" s="74" t="str">
        <f aca="false">IF(OR(ISBLANK($C481),$BB481&lt;&gt;TRUE()),"",IF(ISBLANK(AE481),Constants!$B$35,MAX(0,MIN(Constants!$B$32,AE481))))</f>
        <v/>
      </c>
      <c r="BJ481" s="75" t="str">
        <f aca="false">IF(ISBLANK($C481),
  "",
IF(AH481=Constants!$B$7,
  TRUE(),
IF(AH481=Constants!$B$8,
  FALSE(),
  FALSE()
)))</f>
        <v/>
      </c>
      <c r="BK481" s="74" t="str">
        <f aca="false">IF(ISBLANK($C481),"",IF($BJ481,Constants!$B$9,IF(COUNTA($E481:$AH481)=0,Constants!$B$10,IF(NOT($AK481),Constants!$B$11,IF(AND(NOT(ISNUMBER($BM481)),COUNTA($O481,$X481,$AG481)&gt;0),Constants!$B$13,Constants!$B$12)))))</f>
        <v/>
      </c>
      <c r="BL481" s="74" t="str">
        <f aca="false">IF(ISBLANK($C481),"",IF($BK481&lt;&gt;Constants!$B$12,$BK481,Constants!$B$4))</f>
        <v/>
      </c>
      <c r="BM481" s="73" t="str">
        <f aca="false">IF(OR(ISBLANK($D$8), NOT(ISNUMBER($D$8))), Constants!$B$17,$D$8)</f>
        <v>ERROR: Set Target Time in cell D8</v>
      </c>
      <c r="BN481" s="73" t="str">
        <f aca="false">IF(OR($BK481&lt;&gt;Constants!$B$12,$AL481&lt;&gt;TRUE()),"",IF(NOT($AO481),TRUE(),IF($AQ481="","",$AQ481)))</f>
        <v/>
      </c>
      <c r="BO481" s="74" t="b">
        <f aca="false">IF(BN481="",FALSE(),IF(NOT($AO481),TRUE(),IF($AQ481,ISNUMBER(O481),ISNUMBER(N481))))</f>
        <v>0</v>
      </c>
      <c r="BP481" s="76" t="str">
        <f aca="false">IF(BO481,IF($AJ481,1,Constants!$B$22)*POWER(Constants!$B$23,MAX($AM481,0))*POWER(Constants!$B$24,MAX($AN481,0)),"")</f>
        <v/>
      </c>
      <c r="BQ481" s="74" t="str">
        <f aca="false">IF(OR($BK481&lt;&gt;Constants!$B$12,NOT($BO481)),"",IF(NOT($AO481),0,Constants!$B$19*IF($AQ481,1,MAX(0,MIN(1,(Constants!$B$20-N481)/Constants!$B$20)))))</f>
        <v/>
      </c>
      <c r="BR481" s="74" t="str">
        <f aca="false">IF(BQ481="","",BQ481*IF($AP481,1,Constants!$B$25)*BP481)</f>
        <v/>
      </c>
      <c r="BS481" s="74" t="str">
        <f aca="false">IF(OR($BK481&lt;&gt;Constants!$B$12,NOT($BO481)),"",IF(NOT($AO481),0,IF(NOT($AQ481),0,MAX(0,Constants!$B$21*(1-ABS(O481-$BM481)/$BM481)))))</f>
        <v/>
      </c>
      <c r="BT481" s="74" t="str">
        <f aca="false">IF(BS481="","",BS481*BP481)</f>
        <v/>
      </c>
      <c r="BU481" s="74" t="str">
        <f aca="false">IF(OR($BK481&lt;&gt;Constants!$B$12,NOT($BO481)),"",IF(OR(NOT($AO481),NOT($AP481)),0,MIN(Constants!$B$18,(Constants!$B$29*$AR481+Constants!$B$30*$AS481)*IF($AQ481,1,MAX(0,MIN(1,(Constants!$B$20-N481)/Constants!$B$20))))))</f>
        <v/>
      </c>
      <c r="BV481" s="74" t="str">
        <f aca="false">IF(BU481="","",BU481*BP481)</f>
        <v/>
      </c>
      <c r="BW481" s="75" t="str">
        <f aca="false">IF(OR($BK481&lt;&gt;Constants!$B$12,NOT($BO481)),"",BR481+BT481+BV481)</f>
        <v/>
      </c>
      <c r="BX481" s="73" t="str">
        <f aca="false">IF(OR($BK481&lt;&gt;Constants!$B$12,$AT481&lt;&gt;TRUE()),"",IF(NOT($AW481),TRUE(),IF($AY481="","",$AY481)))</f>
        <v/>
      </c>
      <c r="BY481" s="74" t="b">
        <f aca="false">IF(BX481="",FALSE(),IF(NOT($AW481),TRUE(),IF($AY481,ISNUMBER(X481),ISNUMBER(W481))))</f>
        <v>0</v>
      </c>
      <c r="BZ481" s="76" t="str">
        <f aca="false">IF(BY481,IF($AJ481,1,Constants!$B$22)*POWER(Constants!$B$23,MAX($AU481,0))*POWER(Constants!$B$24,MAX($AV481,0)),"")</f>
        <v/>
      </c>
      <c r="CA481" s="74" t="str">
        <f aca="false">IF(OR($BK481&lt;&gt;Constants!$B$12,NOT($BY481)),"",IF(NOT($AW481),0,Constants!$B$19*IF($AY481,1,MAX(0,MIN(1,(Constants!$B$20-W481)/Constants!$B$20)))))</f>
        <v/>
      </c>
      <c r="CB481" s="74" t="str">
        <f aca="false">IF(CA481="","",CA481*IF($AX481,1,Constants!$B$25)*BZ481)</f>
        <v/>
      </c>
      <c r="CC481" s="74" t="str">
        <f aca="false">IF(OR($BK481&lt;&gt;Constants!$B$12,NOT($BY481)),"",IF(NOT($AW481),0,IF(NOT($AY481),0,MAX(0,Constants!$B$21*(1-ABS(X481-$BM481)/$BM481)))))</f>
        <v/>
      </c>
      <c r="CD481" s="74" t="str">
        <f aca="false">IF(CC481="","",CC481*BZ481)</f>
        <v/>
      </c>
      <c r="CE481" s="74" t="str">
        <f aca="false">IF(OR($BK481&lt;&gt;Constants!$B$12,NOT($BY481)),"",IF(OR(NOT($AW481),NOT($AX481)),0,MIN(Constants!$B$18,(Constants!$B$29*$AZ481+Constants!$B$30*$BA481)*IF($AY481,1,MAX(0,MIN(1,(Constants!$B$20-W481)/Constants!$B$20))))))</f>
        <v/>
      </c>
      <c r="CF481" s="74" t="str">
        <f aca="false">IF(CE481="","",CE481*BZ481)</f>
        <v/>
      </c>
      <c r="CG481" s="75" t="str">
        <f aca="false">IF(OR($BK481&lt;&gt;Constants!$B$12,NOT($BY481)),"",CB481+CD481+CF481)</f>
        <v/>
      </c>
      <c r="CH481" s="73" t="b">
        <f aca="false">IF(OR(BN481="",BX481=""),TRUE(),BN481&lt;&gt;BX481)</f>
        <v>1</v>
      </c>
      <c r="CI481" s="74" t="str">
        <f aca="false">IF(OR($BK481&lt;&gt;Constants!$B$12,$BB481&lt;&gt;TRUE(),NOT($CH481)),"",IF(NOT($BE481),TRUE(),IF($BG481="","",$BG481)))</f>
        <v/>
      </c>
      <c r="CJ481" s="74" t="b">
        <f aca="false">IF(CI481="",FALSE(),IF(NOT($BE481),TRUE(),IF($BG481,ISNUMBER(AG481),ISNUMBER(AF481))))</f>
        <v>0</v>
      </c>
      <c r="CK481" s="76" t="str">
        <f aca="false">IF(CJ481,IF($AJ481,1,Constants!$B$22)*POWER(Constants!$B$23,MAX($BC481,0))*POWER(Constants!$B$24,MAX($BD481,0)),"")</f>
        <v/>
      </c>
      <c r="CL481" s="74" t="str">
        <f aca="false">IF(OR($BK481&lt;&gt;Constants!$B$12,NOT($CJ481)),"",IF(NOT($BE481),0,Constants!$B$19*IF($BG481,1,MAX(0,MIN(1,(Constants!$B$20-AF481)/Constants!$B$20)))))</f>
        <v/>
      </c>
      <c r="CM481" s="74" t="str">
        <f aca="false">IF(CL481="","",CL481*IF($BF481,1,Constants!$B$25)*CK481)</f>
        <v/>
      </c>
      <c r="CN481" s="74" t="str">
        <f aca="false">IF(OR($BK481&lt;&gt;Constants!$B$12,NOT($CJ481)),"",IF(NOT($BE481),0,IF(NOT($BG481),0,MAX(0,Constants!$B$21*(1-ABS(AG481-$BM481)/$BM481)))))</f>
        <v/>
      </c>
      <c r="CO481" s="74" t="str">
        <f aca="false">IF(CN481="","",CN481*CK481)</f>
        <v/>
      </c>
      <c r="CP481" s="74" t="str">
        <f aca="false">IF(OR($BK481&lt;&gt;Constants!$B$12,NOT($CJ481)),"",IF(OR(NOT($BE481),NOT($BF481)),0,MIN(Constants!$B$18,(Constants!$B$29*$BH481+Constants!$B$30*$BI481)*IF($BG481,1,MAX(0,MIN(1,(Constants!$B$20-AF481)/Constants!$B$20))))))</f>
        <v/>
      </c>
      <c r="CQ481" s="74" t="str">
        <f aca="false">IF(CP481="","",CP481*CK481)</f>
        <v/>
      </c>
      <c r="CR481" s="75" t="str">
        <f aca="false">IF(OR($BK481&lt;&gt;Constants!$B$12,NOT($CJ481)),"",CM481+CO481+CQ481)</f>
        <v/>
      </c>
      <c r="CS481" s="73" t="str">
        <f aca="false">IF(OR($BK481&lt;&gt;Constants!$B$12,ISBLANK($C481)),"",BW481)</f>
        <v/>
      </c>
      <c r="CT481" s="74" t="str">
        <f aca="false">IF(OR($BK481&lt;&gt;Constants!$B$12,ISBLANK($C481)),"",CG481)</f>
        <v/>
      </c>
      <c r="CU481" s="75" t="str">
        <f aca="false">IF(OR($BK481&lt;&gt;Constants!$B$12,ISBLANK($C481)),"",CR481)</f>
        <v/>
      </c>
      <c r="CV481" s="74" t="str">
        <f aca="false">IF(OR($BK481&lt;&gt;Constants!$B$12,ISBLANK($C481)),"",IF(COUNT(CS481:CU481)=0,0,MAX(CS481:CU481)))</f>
        <v/>
      </c>
      <c r="CW481" s="74" t="str">
        <f aca="false">IF($BK481&lt;&gt;Constants!$B$12,"",CV481)</f>
        <v/>
      </c>
      <c r="CX481" s="74" t="str">
        <f aca="false">IF(ISNUMBER(CW481), RANK(CW481,$CW$11:$CW$510), "")</f>
        <v/>
      </c>
      <c r="CY481" s="73" t="str">
        <f aca="false">IF(OR($BK481&lt;&gt;Constants!$B$12,ISBLANK($C481)),"",MAX(BT481,CD481,CO481))</f>
        <v/>
      </c>
      <c r="CZ481" s="74" t="str">
        <f aca="false">IF(ISNUMBER(CY481), RANK(CY481,CY$11:CY$510), "")</f>
        <v/>
      </c>
      <c r="DA481" s="74" t="str">
        <f aca="false">IF(OR($BK481&lt;&gt;Constants!$B$12,ISBLANK($C481)),"",MAX(AM481,AU481,IF($CH481,BC481,0)))</f>
        <v/>
      </c>
      <c r="DB481" s="74" t="str">
        <f aca="false">IF(ISNUMBER(DA481), RANK(DA481,DA$11:DA$510,1), "")</f>
        <v/>
      </c>
      <c r="DC481" s="74" t="str">
        <f aca="false">IF(OR($BK481&lt;&gt;Constants!$B$12,ISBLANK($C481)),"",MAX(BV481,CF481,CQ481))</f>
        <v/>
      </c>
      <c r="DD481" s="74" t="str">
        <f aca="false">IF(ISNUMBER(DC481),RANK(DC481,DC$11:DC$510),"")</f>
        <v/>
      </c>
      <c r="DE481" s="77" t="str">
        <f aca="false">IFERROR(IF(OR($BK481&lt;&gt;Constants!$B$12, ISBLANK($C481)),"",LARGE(CS481:CU481,2)), 0)</f>
        <v/>
      </c>
      <c r="DF481" s="75" t="str">
        <f aca="false">IF(ISNUMBER(DE481), RANK(DE481,DE$11:DE$510), "")</f>
        <v/>
      </c>
      <c r="DG481" s="74" t="str">
        <f aca="false">IF(ISBLANK($C481),"",IF(BK481=Constants!$B$12,RANK($CX481, $CX$11:$CX$510, 1)+
SUMPRODUCT(--($CX$11:$CX$510=$CX481),--($CZ481&gt;$CZ$11:$CZ$510))+
SUMPRODUCT(--($CX$11:$CX$510=$CX481),--($CZ481=$CZ$11:$CZ$510),--($DB481&gt;$DB$11:$DB$510))+
SUMPRODUCT(--($CX$11:$CX$510=$CX481),--($CZ481=$CZ$11:$CZ$510),--($DB481=$DB$11:$DB$510), --($DD481&gt;$DD$11:$DD$510))+
SUMPRODUCT(--($CX$11:$CX$510=$CX481),--($CZ481=$CZ$11:$CZ$510),--($DB481=$DB$11:$DB$510), --($DD481=$DD$11:$DD$510), --($DF481&gt;$DF$11:$DF$510))
,BK481)
)</f>
        <v/>
      </c>
      <c r="DH481" s="74" t="str">
        <f aca="false">IF(ISBLANK(C481),"",IF(BK481&lt;&gt;Constants!$B$12, BK481, CX481-DG481))</f>
        <v/>
      </c>
      <c r="DI481" s="75"/>
      <c r="DJ481" s="78"/>
      <c r="DK481" s="79" t="str">
        <f aca="false">IF(ISBLANK($C481),"",IF($BK481=Constants!$B$13,$BM481,""))</f>
        <v/>
      </c>
      <c r="DL481" s="78" t="str">
        <f aca="false">IF(ISBLANK($C481),"",IF($BK481&lt;&gt;Constants!$B$12,"",IF(COUNT($CS481:$CU481)=0,"",MATCH($CV481,$CS481:$CU481,0))))</f>
        <v/>
      </c>
      <c r="DM481" s="80" t="str">
        <f aca="false">IF(ISNUMBER($DL481),CHOOSE($DL481,$BR481,$CB481,$CM481),"")</f>
        <v/>
      </c>
      <c r="DN481" s="80" t="str">
        <f aca="false">IF(ISNUMBER($DL481),CHOOSE($DL481,$BT481,$CD481,$CO481),"")</f>
        <v/>
      </c>
      <c r="DO481" s="80" t="str">
        <f aca="false">IF(ISNUMBER($DL481),CHOOSE($DL481,$BV481,$CF481,$CQ481),"")</f>
        <v/>
      </c>
      <c r="DP481" s="81" t="str">
        <f aca="false">IF(ISBLANK(C481),"",IF(BK481&lt;&gt;Constants!$B$12, BK481 ,CW481))</f>
        <v/>
      </c>
      <c r="DQ481" s="82" t="str">
        <f aca="false">IF(ISBLANK($C481),"",IF($BK481&lt;&gt;Constants!$B$12,$BK481,$BL481))</f>
        <v/>
      </c>
      <c r="DR481" s="82" t="str">
        <f aca="false">IF(ISBLANK(C481),"",DH481)</f>
        <v/>
      </c>
      <c r="DS481" s="82" t="str">
        <f aca="false">IF(ISBLANK(C481),"",DG481)</f>
        <v/>
      </c>
      <c r="DT481" s="83" t="str">
        <f aca="false">IF(ISBLANK(C481),
  "",
IF(DS481=Constants!$B$9,COUNTA($C$11:$C510)+2,IF(DS481=Constants!$B$10,COUNTA($C$11:$C510)+1,IF(DS481=Constants!$B$11,COUNTA($C$11:$C510),DS481))))</f>
        <v/>
      </c>
      <c r="DU481" s="3"/>
      <c r="DV481" s="84" t="n">
        <f aca="false">IF(OR(ISNUMBER(DS481),DS481="DQ",DS481="P",DS481="NS"),
    1,
    0
)</f>
        <v>0</v>
      </c>
      <c r="DW481" s="84" t="n">
        <v>471</v>
      </c>
      <c r="DX481" s="84" t="str">
        <f aca="false">IF(ISBLANK($C481),"",IF(ISNUMBER(DT481),DT481+ROW($B481)/1000,""))</f>
        <v/>
      </c>
      <c r="DY481" s="84" t="str">
        <f aca="false">IF(ISNUMBER(DX481), RANK(DX481,DX$11:DX$510,1), "")</f>
        <v/>
      </c>
      <c r="DZ481" s="84" t="str">
        <f aca="false">IF(ISBLANK($C481),
    "",
    $B481
)</f>
        <v/>
      </c>
      <c r="EA481" s="84" t="str">
        <f aca="false">IF(ISBLANK($C481),
    "",
    $C481
)</f>
        <v/>
      </c>
      <c r="EB481" s="84" t="str">
        <f aca="false">IF(ISBLANK($C481),
    "",
    $D481
)</f>
        <v/>
      </c>
      <c r="EC481" s="84" t="str">
        <f aca="false">IF(ISBLANK($C481),"",$DQ481)</f>
        <v/>
      </c>
      <c r="ED481" s="86" t="str">
        <f aca="false">DP481</f>
        <v/>
      </c>
      <c r="EE481" s="84" t="str">
        <f aca="false">IF(ISBLANK($C481),
    "",
    DS481
)</f>
        <v/>
      </c>
      <c r="EF481" s="87" t="str">
        <f aca="false">IF(DW481&gt;DV$10,
    "",
    VLOOKUP(DW481,DY$11:EE979,7,FALSE())
)</f>
        <v/>
      </c>
      <c r="EG481" s="88" t="str">
        <f aca="false">IF(DW481&gt;DV$10,
    "",
    VLOOKUP(DW481,DY$11:EE979,2,FALSE())
)</f>
        <v/>
      </c>
      <c r="EH481" s="88" t="str">
        <f aca="false">IF(DW481&gt;DV$10,
    "",
    VLOOKUP(DW481,DY$11:EE979,3,FALSE())
)</f>
        <v/>
      </c>
      <c r="EI481" s="88" t="str">
        <f aca="false">IF(DW481&gt;DV$10,
    "",
    VLOOKUP(DW481,DY$11:EE979,4,FALSE())
)</f>
        <v/>
      </c>
      <c r="EJ481" s="89" t="str">
        <f aca="false">IF(DW481&gt;DV$10,
    "",
    VLOOKUP(DW481,DY$11:EE979,6,FALSE())
)</f>
        <v/>
      </c>
      <c r="EK481" s="59"/>
    </row>
    <row r="482" customFormat="false" ht="15.75" hidden="false" customHeight="false" outlineLevel="0" collapsed="false">
      <c r="A482" s="3"/>
      <c r="B482" s="153"/>
      <c r="C482" s="154"/>
      <c r="D482" s="135"/>
      <c r="E482" s="158"/>
      <c r="F482" s="137"/>
      <c r="G482" s="137"/>
      <c r="H482" s="138"/>
      <c r="I482" s="139"/>
      <c r="J482" s="140"/>
      <c r="K482" s="140"/>
      <c r="L482" s="140"/>
      <c r="M482" s="140"/>
      <c r="N482" s="141"/>
      <c r="O482" s="142"/>
      <c r="P482" s="137"/>
      <c r="Q482" s="138"/>
      <c r="R482" s="139"/>
      <c r="S482" s="140"/>
      <c r="T482" s="140"/>
      <c r="U482" s="140"/>
      <c r="V482" s="140"/>
      <c r="W482" s="141"/>
      <c r="X482" s="142"/>
      <c r="Y482" s="137"/>
      <c r="Z482" s="138"/>
      <c r="AA482" s="139"/>
      <c r="AB482" s="140"/>
      <c r="AC482" s="140"/>
      <c r="AD482" s="140"/>
      <c r="AE482" s="140"/>
      <c r="AF482" s="141"/>
      <c r="AG482" s="143"/>
      <c r="AH482" s="139"/>
      <c r="AI482" s="116"/>
      <c r="AJ482" s="116" t="str">
        <f aca="false">IF(ISBLANK($C482),
  "",
IF(E482=Constants!$B$7,
  TRUE(),
IF(E482=Constants!$B$8,
  FALSE(),
  TRUE()
)))</f>
        <v/>
      </c>
      <c r="AK482" s="117" t="str">
        <f aca="false">IF(ISBLANK($C482),"",IF(F482=Constants!$B$8,FALSE(),TRUE()))</f>
        <v/>
      </c>
      <c r="AL482" s="117" t="str">
        <f aca="false">IF(ISBLANK($C482),"",COUNTA($G482:$O482)&gt;0)</f>
        <v/>
      </c>
      <c r="AM482" s="117" t="str">
        <f aca="false">IF(OR(ISBLANK($C482),$AL482&lt;&gt;TRUE()),"",IF(ISBLANK(G482),Constants!$B$27,MAX(0,G482)))</f>
        <v/>
      </c>
      <c r="AN482" s="117" t="str">
        <f aca="false">IF(OR(ISBLANK($C482),$AL482&lt;&gt;TRUE()),"",IF(ISBLANK(H482),Constants!$B$28,MAX(0,H482)))</f>
        <v/>
      </c>
      <c r="AO482" s="117" t="str">
        <f aca="false">IF(OR(ISBLANK($C482),$AL482&lt;&gt;TRUE()),"",IF(J482=Constants!$B$7,TRUE(),IF(J482=Constants!$B$8,FALSE(),TRUE())))</f>
        <v/>
      </c>
      <c r="AP482" s="117" t="str">
        <f aca="false">IF(OR(ISBLANK($C482),$AL482&lt;&gt;TRUE()),"",IF(I482=Constants!$B$7,TRUE(),IF(I482=Constants!$B$8,FALSE(),TRUE())))</f>
        <v/>
      </c>
      <c r="AQ482" s="117" t="str">
        <f aca="false">IF(OR(ISBLANK($C482),$AL482&lt;&gt;TRUE()),"",IF(K482=Constants!$B$33,TRUE(),IF(K482=Constants!$B$34,FALSE(),IF(AND(ISNUMBER(O482),OR(ISBLANK(N482),N482=0)),TRUE(),IF(AND(ISBLANK(O482),ISNUMBER(N482),N482&lt;&gt;0),FALSE(),"")))))</f>
        <v/>
      </c>
      <c r="AR482" s="117" t="str">
        <f aca="false">IF(OR(ISBLANK($C482),$AL482&lt;&gt;TRUE()),"",IF(ISBLANK(L482),Constants!$B$35,MAX(0,MIN(Constants!$B$31,L482))))</f>
        <v/>
      </c>
      <c r="AS482" s="117" t="str">
        <f aca="false">IF(OR(ISBLANK($C482),$AL482&lt;&gt;TRUE()),"",IF(ISBLANK(M482),Constants!$B$35,MAX(0,MIN(Constants!$B$32,M482))))</f>
        <v/>
      </c>
      <c r="AT482" s="117" t="str">
        <f aca="false">IF(ISBLANK($C482),"",COUNTA($P482:$X482)&gt;0)</f>
        <v/>
      </c>
      <c r="AU482" s="117" t="str">
        <f aca="false">IF(OR(ISBLANK($C482),$AT482&lt;&gt;TRUE()),"",IF(ISBLANK(P482),Constants!$B$27,MAX(0,P482)))</f>
        <v/>
      </c>
      <c r="AV482" s="117" t="str">
        <f aca="false">IF(OR(ISBLANK($C482),$AT482&lt;&gt;TRUE()),"",IF(ISBLANK(Q482),Constants!$B$28,MAX(0,Q482)))</f>
        <v/>
      </c>
      <c r="AW482" s="117" t="str">
        <f aca="false">IF(OR(ISBLANK($C482),$AT482&lt;&gt;TRUE()),"",IF(S482=Constants!$B$7,TRUE(),IF(S482=Constants!$B$8,FALSE(),TRUE())))</f>
        <v/>
      </c>
      <c r="AX482" s="117" t="str">
        <f aca="false">IF(OR(ISBLANK($C482),$AT482&lt;&gt;TRUE()),"",IF(R482=Constants!$B$7,TRUE(),IF(R482=Constants!$B$8,FALSE(),TRUE())))</f>
        <v/>
      </c>
      <c r="AY482" s="117" t="str">
        <f aca="false">IF(OR(ISBLANK($C482),$AT482&lt;&gt;TRUE()),"",IF(T482=Constants!$B$33,TRUE(),IF(T482=Constants!$B$34,FALSE(),IF(AND(ISNUMBER(X482),OR(ISBLANK(W482),W482=0)),TRUE(),IF(AND(ISBLANK(X482),ISNUMBER(W482),W482&lt;&gt;0),FALSE(),"")))))</f>
        <v/>
      </c>
      <c r="AZ482" s="117" t="str">
        <f aca="false">IF(OR(ISBLANK($C482),$AT482&lt;&gt;TRUE()),"",IF(ISBLANK(U482),Constants!$B$35,MAX(0,MIN(Constants!$B$31,U482))))</f>
        <v/>
      </c>
      <c r="BA482" s="117" t="str">
        <f aca="false">IF(OR(ISBLANK($C482),$AT482&lt;&gt;TRUE()),"",IF(ISBLANK(V482),Constants!$B$35,MAX(0,MIN(Constants!$B$32,V482))))</f>
        <v/>
      </c>
      <c r="BB482" s="117" t="str">
        <f aca="false">IF(ISBLANK($C482),"",COUNTA($Y482:$AG482)&gt;0)</f>
        <v/>
      </c>
      <c r="BC482" s="117" t="str">
        <f aca="false">IF(OR(ISBLANK($C482),$BB482&lt;&gt;TRUE()),"",IF(ISBLANK(Y482),Constants!$B$27,MAX(0,Y482)))</f>
        <v/>
      </c>
      <c r="BD482" s="117" t="str">
        <f aca="false">IF(OR(ISBLANK($C482),$BB482&lt;&gt;TRUE()),"",IF(ISBLANK(Z482),Constants!$B$28,MAX(0,Z482)))</f>
        <v/>
      </c>
      <c r="BE482" s="117" t="str">
        <f aca="false">IF(OR(ISBLANK($C482),$BB482&lt;&gt;TRUE()),"",IF(AB482=Constants!$B$7,TRUE(),IF(AB482=Constants!$B$8,FALSE(),TRUE())))</f>
        <v/>
      </c>
      <c r="BF482" s="117" t="str">
        <f aca="false">IF(OR(ISBLANK($C482),$BB482&lt;&gt;TRUE()),"",IF(AA482=Constants!$B$7,TRUE(),IF(AA482=Constants!$B$8,FALSE(),TRUE())))</f>
        <v/>
      </c>
      <c r="BG482" s="117" t="str">
        <f aca="false">IF(OR(ISBLANK($C482),$BB482&lt;&gt;TRUE()),"",IF(AC482=Constants!$B$33,TRUE(),IF(AC482=Constants!$B$34,FALSE(),IF(AND(ISNUMBER(AG482),OR(ISBLANK(AF482),AF482=0)),TRUE(),IF(AND(ISBLANK(AG482),ISNUMBER(AF482),AF482&lt;&gt;0),FALSE(),"")))))</f>
        <v/>
      </c>
      <c r="BH482" s="117" t="str">
        <f aca="false">IF(OR(ISBLANK($C482),$BB482&lt;&gt;TRUE()),"",IF(ISBLANK(AD482),Constants!$B$35,MAX(0,MIN(Constants!$B$31,AD482))))</f>
        <v/>
      </c>
      <c r="BI482" s="117" t="str">
        <f aca="false">IF(OR(ISBLANK($C482),$BB482&lt;&gt;TRUE()),"",IF(ISBLANK(AE482),Constants!$B$35,MAX(0,MIN(Constants!$B$32,AE482))))</f>
        <v/>
      </c>
      <c r="BJ482" s="118" t="str">
        <f aca="false">IF(ISBLANK($C482),
  "",
IF(AH482=Constants!$B$7,
  TRUE(),
IF(AH482=Constants!$B$8,
  FALSE(),
  FALSE()
)))</f>
        <v/>
      </c>
      <c r="BK482" s="117" t="str">
        <f aca="false">IF(ISBLANK($C482),"",IF($BJ482,Constants!$B$9,IF(COUNTA($E482:$AH482)=0,Constants!$B$10,IF(NOT($AK482),Constants!$B$11,IF(AND(NOT(ISNUMBER($BM482)),COUNTA($O482,$X482,$AG482)&gt;0),Constants!$B$13,Constants!$B$12)))))</f>
        <v/>
      </c>
      <c r="BL482" s="117" t="str">
        <f aca="false">IF(ISBLANK($C482),"",IF($BK482&lt;&gt;Constants!$B$12,$BK482,Constants!$B$4))</f>
        <v/>
      </c>
      <c r="BM482" s="116" t="str">
        <f aca="false">IF(OR(ISBLANK($D$8), NOT(ISNUMBER($D$8))), Constants!$B$17,$D$8)</f>
        <v>ERROR: Set Target Time in cell D8</v>
      </c>
      <c r="BN482" s="119" t="str">
        <f aca="false">IF(OR($BK482&lt;&gt;Constants!$B$12,$AL482&lt;&gt;TRUE()),"",IF(NOT($AO482),TRUE(),IF($AQ482="","",$AQ482)))</f>
        <v/>
      </c>
      <c r="BO482" s="120" t="n">
        <f aca="false">IF(BN482="",FALSE(),IF(NOT($AO482),TRUE(),IF($AQ482,ISNUMBER(O482),ISNUMBER(N482))))</f>
        <v>0</v>
      </c>
      <c r="BP482" s="121" t="str">
        <f aca="false">IF(BO482,IF($AJ482,1,Constants!$B$22)*POWER(Constants!$B$23,MAX($AM482,0))*POWER(Constants!$B$24,MAX($AN482,0)),"")</f>
        <v/>
      </c>
      <c r="BQ482" s="117" t="str">
        <f aca="false">IF(OR($BK482&lt;&gt;Constants!$B$12,NOT($BO482)),"",IF(NOT($AO482),0,Constants!$B$19*IF($AQ482,1,MAX(0,MIN(1,(Constants!$B$20-N482)/Constants!$B$20)))))</f>
        <v/>
      </c>
      <c r="BR482" s="117" t="str">
        <f aca="false">IF(BQ482="","",BQ482*IF($AP482,1,Constants!$B$25)*BP482)</f>
        <v/>
      </c>
      <c r="BS482" s="117" t="str">
        <f aca="false">IF(OR($BK482&lt;&gt;Constants!$B$12,NOT($BO482)),"",IF(NOT($AO482),0,IF(NOT($AQ482),0,MAX(0,Constants!$B$21*(1-ABS(O482-$BM482)/$BM482)))))</f>
        <v/>
      </c>
      <c r="BT482" s="117" t="str">
        <f aca="false">IF(BS482="","",BS482*BP482)</f>
        <v/>
      </c>
      <c r="BU482" s="117" t="str">
        <f aca="false">IF(OR($BK482&lt;&gt;Constants!$B$12,NOT($BO482)),"",IF(OR(NOT($AO482),NOT($AP482)),0,MIN(Constants!$B$18,(Constants!$B$29*$AR482+Constants!$B$30*$AS482)*IF($AQ482,1,MAX(0,MIN(1,(Constants!$B$20-N482)/Constants!$B$20))))))</f>
        <v/>
      </c>
      <c r="BV482" s="117" t="str">
        <f aca="false">IF(BU482="","",BU482*BP482)</f>
        <v/>
      </c>
      <c r="BW482" s="122" t="str">
        <f aca="false">IF(OR($BK482&lt;&gt;Constants!$B$12,NOT($BO482)),"",BR482+BT482+BV482)</f>
        <v/>
      </c>
      <c r="BX482" s="119" t="str">
        <f aca="false">IF(OR($BK482&lt;&gt;Constants!$B$12,$AT482&lt;&gt;TRUE()),"",IF(NOT($AW482),TRUE(),IF($AY482="","",$AY482)))</f>
        <v/>
      </c>
      <c r="BY482" s="120" t="n">
        <f aca="false">IF(BX482="",FALSE(),IF(NOT($AW482),TRUE(),IF($AY482,ISNUMBER(X482),ISNUMBER(W482))))</f>
        <v>0</v>
      </c>
      <c r="BZ482" s="121" t="str">
        <f aca="false">IF(BY482,IF($AJ482,1,Constants!$B$22)*POWER(Constants!$B$23,MAX($AU482,0))*POWER(Constants!$B$24,MAX($AV482,0)),"")</f>
        <v/>
      </c>
      <c r="CA482" s="117" t="str">
        <f aca="false">IF(OR($BK482&lt;&gt;Constants!$B$12,NOT($BY482)),"",IF(NOT($AW482),0,Constants!$B$19*IF($AY482,1,MAX(0,MIN(1,(Constants!$B$20-W482)/Constants!$B$20)))))</f>
        <v/>
      </c>
      <c r="CB482" s="117" t="str">
        <f aca="false">IF(CA482="","",CA482*IF($AX482,1,Constants!$B$25)*BZ482)</f>
        <v/>
      </c>
      <c r="CC482" s="117" t="str">
        <f aca="false">IF(OR($BK482&lt;&gt;Constants!$B$12,NOT($BY482)),"",IF(NOT($AW482),0,IF(NOT($AY482),0,MAX(0,Constants!$B$21*(1-ABS(X482-$BM482)/$BM482)))))</f>
        <v/>
      </c>
      <c r="CD482" s="117" t="str">
        <f aca="false">IF(CC482="","",CC482*BZ482)</f>
        <v/>
      </c>
      <c r="CE482" s="117" t="str">
        <f aca="false">IF(OR($BK482&lt;&gt;Constants!$B$12,NOT($BY482)),"",IF(OR(NOT($AW482),NOT($AX482)),0,MIN(Constants!$B$18,(Constants!$B$29*$AZ482+Constants!$B$30*$BA482)*IF($AY482,1,MAX(0,MIN(1,(Constants!$B$20-W482)/Constants!$B$20))))))</f>
        <v/>
      </c>
      <c r="CF482" s="117" t="str">
        <f aca="false">IF(CE482="","",CE482*BZ482)</f>
        <v/>
      </c>
      <c r="CG482" s="122" t="str">
        <f aca="false">IF(OR($BK482&lt;&gt;Constants!$B$12,NOT($BY482)),"",CB482+CD482+CF482)</f>
        <v/>
      </c>
      <c r="CH482" s="119" t="n">
        <f aca="false">IF(OR(BN482="",BX482=""),TRUE(),BN482&lt;&gt;BX482)</f>
        <v>1</v>
      </c>
      <c r="CI482" s="117" t="str">
        <f aca="false">IF(OR($BK482&lt;&gt;Constants!$B$12,$BB482&lt;&gt;TRUE(),NOT($CH482)),"",IF(NOT($BE482),TRUE(),IF($BG482="","",$BG482)))</f>
        <v/>
      </c>
      <c r="CJ482" s="120" t="n">
        <f aca="false">IF(CI482="",FALSE(),IF(NOT($BE482),TRUE(),IF($BG482,ISNUMBER(AG482),ISNUMBER(AF482))))</f>
        <v>0</v>
      </c>
      <c r="CK482" s="121" t="str">
        <f aca="false">IF(CJ482,IF($AJ482,1,Constants!$B$22)*POWER(Constants!$B$23,MAX($BC482,0))*POWER(Constants!$B$24,MAX($BD482,0)),"")</f>
        <v/>
      </c>
      <c r="CL482" s="117" t="str">
        <f aca="false">IF(OR($BK482&lt;&gt;Constants!$B$12,NOT($CJ482)),"",IF(NOT($BE482),0,Constants!$B$19*IF($BG482,1,MAX(0,MIN(1,(Constants!$B$20-AF482)/Constants!$B$20)))))</f>
        <v/>
      </c>
      <c r="CM482" s="117" t="str">
        <f aca="false">IF(CL482="","",CL482*IF($BF482,1,Constants!$B$25)*CK482)</f>
        <v/>
      </c>
      <c r="CN482" s="117" t="str">
        <f aca="false">IF(OR($BK482&lt;&gt;Constants!$B$12,NOT($CJ482)),"",IF(NOT($BE482),0,IF(NOT($BG482),0,MAX(0,Constants!$B$21*(1-ABS(AG482-$BM482)/$BM482)))))</f>
        <v/>
      </c>
      <c r="CO482" s="117" t="str">
        <f aca="false">IF(CN482="","",CN482*CK482)</f>
        <v/>
      </c>
      <c r="CP482" s="117" t="str">
        <f aca="false">IF(OR($BK482&lt;&gt;Constants!$B$12,NOT($CJ482)),"",IF(OR(NOT($BE482),NOT($BF482)),0,MIN(Constants!$B$18,(Constants!$B$29*$BH482+Constants!$B$30*$BI482)*IF($BG482,1,MAX(0,MIN(1,(Constants!$B$20-AF482)/Constants!$B$20))))))</f>
        <v/>
      </c>
      <c r="CQ482" s="117" t="str">
        <f aca="false">IF(CP482="","",CP482*CK482)</f>
        <v/>
      </c>
      <c r="CR482" s="122" t="str">
        <f aca="false">IF(OR($BK482&lt;&gt;Constants!$B$12,NOT($CJ482)),"",CM482+CO482+CQ482)</f>
        <v/>
      </c>
      <c r="CS482" s="116" t="str">
        <f aca="false">IF(OR($BK482&lt;&gt;Constants!$B$12,ISBLANK($C482)),"",BW482)</f>
        <v/>
      </c>
      <c r="CT482" s="117" t="str">
        <f aca="false">IF(OR($BK482&lt;&gt;Constants!$B$12,ISBLANK($C482)),"",CG482)</f>
        <v/>
      </c>
      <c r="CU482" s="118" t="str">
        <f aca="false">IF(OR($BK482&lt;&gt;Constants!$B$12,ISBLANK($C482)),"",CR482)</f>
        <v/>
      </c>
      <c r="CV482" s="117" t="str">
        <f aca="false">IF(OR($BK482&lt;&gt;Constants!$B$12,ISBLANK($C482)),"",IF(COUNT(CS482:CU482)=0,0,MAX(CS482:CU482)))</f>
        <v/>
      </c>
      <c r="CW482" s="117" t="str">
        <f aca="false">IF($BK482&lt;&gt;Constants!$B$12,"",CV482)</f>
        <v/>
      </c>
      <c r="CX482" s="117" t="str">
        <f aca="false">IF(ISNUMBER(CW482), RANK(CW482,$CW$11:$CW$510), "")</f>
        <v/>
      </c>
      <c r="CY482" s="116" t="str">
        <f aca="false">IF(OR($BK482&lt;&gt;Constants!$B$12,ISBLANK($C482)),"",MAX(BT482,CD482,CO482))</f>
        <v/>
      </c>
      <c r="CZ482" s="117" t="str">
        <f aca="false">IF(ISNUMBER(CY482), RANK(CY482,CY$11:CY$510), "")</f>
        <v/>
      </c>
      <c r="DA482" s="117" t="str">
        <f aca="false">IF(OR($BK482&lt;&gt;Constants!$B$12,ISBLANK($C482)),"",MAX(AM482,AU482,IF($CH482,BC482,0)))</f>
        <v/>
      </c>
      <c r="DB482" s="117" t="str">
        <f aca="false">IF(ISNUMBER(DA482), RANK(DA482,DA$11:DA$510,1), "")</f>
        <v/>
      </c>
      <c r="DC482" s="117" t="str">
        <f aca="false">IF(OR($BK482&lt;&gt;Constants!$B$12,ISBLANK($C482)),"",MAX(BV482,CF482,CQ482))</f>
        <v/>
      </c>
      <c r="DD482" s="117" t="str">
        <f aca="false">IF(ISNUMBER(DC482),RANK(DC482,DC$11:DC$510),"")</f>
        <v/>
      </c>
      <c r="DE482" s="123" t="str">
        <f aca="false">IFERROR(IF(OR($BK482&lt;&gt;Constants!$B$12, ISBLANK($C482)),"",LARGE(CS482:CU482,2)), 0)</f>
        <v/>
      </c>
      <c r="DF482" s="118" t="str">
        <f aca="false">IF(ISNUMBER(DE482), RANK(DE482,DE$11:DE$510), "")</f>
        <v/>
      </c>
      <c r="DG482" s="117" t="str">
        <f aca="false">IF(ISBLANK($C482),"",IF(BK482=Constants!$B$12,RANK($CX482, $CX$11:$CX$510, 1)+
SUMPRODUCT(--($CX$11:$CX$510=$CX482),--($CZ482&gt;$CZ$11:$CZ$510))+
SUMPRODUCT(--($CX$11:$CX$510=$CX482),--($CZ482=$CZ$11:$CZ$510),--($DB482&gt;$DB$11:$DB$510))+
SUMPRODUCT(--($CX$11:$CX$510=$CX482),--($CZ482=$CZ$11:$CZ$510),--($DB482=$DB$11:$DB$510), --($DD482&gt;$DD$11:$DD$510))+
SUMPRODUCT(--($CX$11:$CX$510=$CX482),--($CZ482=$CZ$11:$CZ$510),--($DB482=$DB$11:$DB$510), --($DD482=$DD$11:$DD$510), --($DF482&gt;$DF$11:$DF$510))
,BK482)
)</f>
        <v/>
      </c>
      <c r="DH482" s="117" t="str">
        <f aca="false">IF(ISBLANK(C482),"",IF(BK482&lt;&gt;Constants!$B$12, BK482, CX482-DG482))</f>
        <v/>
      </c>
      <c r="DI482" s="118"/>
      <c r="DJ482" s="124"/>
      <c r="DK482" s="125" t="str">
        <f aca="false">IF(ISBLANK($C482),"",IF($BK482=Constants!$B$13,$BM482,""))</f>
        <v/>
      </c>
      <c r="DL482" s="124" t="str">
        <f aca="false">IF(ISBLANK($C482),"",IF($BK482&lt;&gt;Constants!$B$12,"",IF(COUNT($CS482:$CU482)=0,"",MATCH($CV482,$CS482:$CU482,0))))</f>
        <v/>
      </c>
      <c r="DM482" s="126" t="str">
        <f aca="false">IF(ISNUMBER($DL482),CHOOSE($DL482,$BR482,$CB482,$CM482),"")</f>
        <v/>
      </c>
      <c r="DN482" s="126" t="str">
        <f aca="false">IF(ISNUMBER($DL482),CHOOSE($DL482,$BT482,$CD482,$CO482),"")</f>
        <v/>
      </c>
      <c r="DO482" s="126" t="str">
        <f aca="false">IF(ISNUMBER($DL482),CHOOSE($DL482,$BV482,$CF482,$CQ482),"")</f>
        <v/>
      </c>
      <c r="DP482" s="127" t="str">
        <f aca="false">IF(ISBLANK(C482),"",IF(BK482&lt;&gt;Constants!$B$12, BK482 ,CW482))</f>
        <v/>
      </c>
      <c r="DQ482" s="128" t="str">
        <f aca="false">IF(ISBLANK($C482),"",IF($BK482&lt;&gt;Constants!$B$12,$BK482,$BL482))</f>
        <v/>
      </c>
      <c r="DR482" s="128" t="str">
        <f aca="false">IF(ISBLANK(C482),"",DH482)</f>
        <v/>
      </c>
      <c r="DS482" s="128" t="str">
        <f aca="false">IF(ISBLANK(C482),"",DG482)</f>
        <v/>
      </c>
      <c r="DT482" s="129" t="str">
        <f aca="false">IF(ISBLANK(C482),
  "",
IF(DS482=Constants!$B$9,COUNTA($C$11:$C510)+2,IF(DS482=Constants!$B$10,COUNTA($C$11:$C510)+1,IF(DS482=Constants!$B$11,COUNTA($C$11:$C510),DS482))))</f>
        <v/>
      </c>
      <c r="DU482" s="3"/>
      <c r="DV482" s="130" t="n">
        <f aca="false">IF(OR(ISNUMBER(DS482),DS482="DQ",DS482="P",DS482="NS"),
    1,
    0
)</f>
        <v>0</v>
      </c>
      <c r="DW482" s="130" t="n">
        <v>472</v>
      </c>
      <c r="DX482" s="130" t="str">
        <f aca="false">IF(ISBLANK($C482),"",IF(ISNUMBER(DT482),DT482+ROW($B482)/1000,""))</f>
        <v/>
      </c>
      <c r="DY482" s="130" t="str">
        <f aca="false">IF(ISNUMBER(DX482), RANK(DX482,DX$11:DX$510,1), "")</f>
        <v/>
      </c>
      <c r="DZ482" s="130" t="str">
        <f aca="false">IF(ISBLANK($C482),
    "",
    $B482
)</f>
        <v/>
      </c>
      <c r="EA482" s="130" t="str">
        <f aca="false">IF(ISBLANK($C482),
    "",
    $C482
)</f>
        <v/>
      </c>
      <c r="EB482" s="130" t="str">
        <f aca="false">IF(ISBLANK($C482),
    "",
    $D482
)</f>
        <v/>
      </c>
      <c r="EC482" s="130" t="str">
        <f aca="false">IF(ISBLANK($C482),"",$DQ482)</f>
        <v/>
      </c>
      <c r="ED482" s="131" t="str">
        <f aca="false">DP482</f>
        <v/>
      </c>
      <c r="EE482" s="130" t="str">
        <f aca="false">IF(ISBLANK($C482),
    "",
    DS482
)</f>
        <v/>
      </c>
      <c r="EF482" s="132" t="str">
        <f aca="false">IF(DW482&gt;DV$10,
    "",
    VLOOKUP(DW482,DY$11:EE980,7,FALSE())
)</f>
        <v/>
      </c>
      <c r="EG482" s="133" t="str">
        <f aca="false">IF(DW482&gt;DV$10,
    "",
    VLOOKUP(DW482,DY$11:EE980,2,FALSE())
)</f>
        <v/>
      </c>
      <c r="EH482" s="133" t="str">
        <f aca="false">IF(DW482&gt;DV$10,
    "",
    VLOOKUP(DW482,DY$11:EE980,3,FALSE())
)</f>
        <v/>
      </c>
      <c r="EI482" s="133" t="str">
        <f aca="false">IF(DW482&gt;DV$10,
    "",
    VLOOKUP(DW482,DY$11:EE980,4,FALSE())
)</f>
        <v/>
      </c>
      <c r="EJ482" s="134" t="str">
        <f aca="false">IF(DW482&gt;DV$10,
    "",
    VLOOKUP(DW482,DY$11:EE980,6,FALSE())
)</f>
        <v/>
      </c>
      <c r="EK482" s="59"/>
    </row>
    <row r="483" customFormat="false" ht="15.75" hidden="false" customHeight="false" outlineLevel="0" collapsed="false">
      <c r="A483" s="3"/>
      <c r="B483" s="153"/>
      <c r="C483" s="154"/>
      <c r="D483" s="135"/>
      <c r="E483" s="158"/>
      <c r="F483" s="137"/>
      <c r="G483" s="137"/>
      <c r="H483" s="138"/>
      <c r="I483" s="139"/>
      <c r="J483" s="140"/>
      <c r="K483" s="140"/>
      <c r="L483" s="140"/>
      <c r="M483" s="140"/>
      <c r="N483" s="141"/>
      <c r="O483" s="142"/>
      <c r="P483" s="137"/>
      <c r="Q483" s="138"/>
      <c r="R483" s="139"/>
      <c r="S483" s="140"/>
      <c r="T483" s="140"/>
      <c r="U483" s="140"/>
      <c r="V483" s="140"/>
      <c r="W483" s="141"/>
      <c r="X483" s="142"/>
      <c r="Y483" s="137"/>
      <c r="Z483" s="138"/>
      <c r="AA483" s="139"/>
      <c r="AB483" s="140"/>
      <c r="AC483" s="140"/>
      <c r="AD483" s="140"/>
      <c r="AE483" s="140"/>
      <c r="AF483" s="141"/>
      <c r="AG483" s="143"/>
      <c r="AH483" s="139"/>
      <c r="AI483" s="116"/>
      <c r="AJ483" s="116" t="str">
        <f aca="false">IF(ISBLANK($C483),
  "",
IF(E483=Constants!$B$7,
  TRUE(),
IF(E483=Constants!$B$8,
  FALSE(),
  TRUE()
)))</f>
        <v/>
      </c>
      <c r="AK483" s="117" t="str">
        <f aca="false">IF(ISBLANK($C483),"",IF(F483=Constants!$B$8,FALSE(),TRUE()))</f>
        <v/>
      </c>
      <c r="AL483" s="117" t="str">
        <f aca="false">IF(ISBLANK($C483),"",COUNTA($G483:$O483)&gt;0)</f>
        <v/>
      </c>
      <c r="AM483" s="117" t="str">
        <f aca="false">IF(OR(ISBLANK($C483),$AL483&lt;&gt;TRUE()),"",IF(ISBLANK(G483),Constants!$B$27,MAX(0,G483)))</f>
        <v/>
      </c>
      <c r="AN483" s="117" t="str">
        <f aca="false">IF(OR(ISBLANK($C483),$AL483&lt;&gt;TRUE()),"",IF(ISBLANK(H483),Constants!$B$28,MAX(0,H483)))</f>
        <v/>
      </c>
      <c r="AO483" s="117" t="str">
        <f aca="false">IF(OR(ISBLANK($C483),$AL483&lt;&gt;TRUE()),"",IF(J483=Constants!$B$7,TRUE(),IF(J483=Constants!$B$8,FALSE(),TRUE())))</f>
        <v/>
      </c>
      <c r="AP483" s="117" t="str">
        <f aca="false">IF(OR(ISBLANK($C483),$AL483&lt;&gt;TRUE()),"",IF(I483=Constants!$B$7,TRUE(),IF(I483=Constants!$B$8,FALSE(),TRUE())))</f>
        <v/>
      </c>
      <c r="AQ483" s="117" t="str">
        <f aca="false">IF(OR(ISBLANK($C483),$AL483&lt;&gt;TRUE()),"",IF(K483=Constants!$B$33,TRUE(),IF(K483=Constants!$B$34,FALSE(),IF(AND(ISNUMBER(O483),OR(ISBLANK(N483),N483=0)),TRUE(),IF(AND(ISBLANK(O483),ISNUMBER(N483),N483&lt;&gt;0),FALSE(),"")))))</f>
        <v/>
      </c>
      <c r="AR483" s="117" t="str">
        <f aca="false">IF(OR(ISBLANK($C483),$AL483&lt;&gt;TRUE()),"",IF(ISBLANK(L483),Constants!$B$35,MAX(0,MIN(Constants!$B$31,L483))))</f>
        <v/>
      </c>
      <c r="AS483" s="117" t="str">
        <f aca="false">IF(OR(ISBLANK($C483),$AL483&lt;&gt;TRUE()),"",IF(ISBLANK(M483),Constants!$B$35,MAX(0,MIN(Constants!$B$32,M483))))</f>
        <v/>
      </c>
      <c r="AT483" s="117" t="str">
        <f aca="false">IF(ISBLANK($C483),"",COUNTA($P483:$X483)&gt;0)</f>
        <v/>
      </c>
      <c r="AU483" s="117" t="str">
        <f aca="false">IF(OR(ISBLANK($C483),$AT483&lt;&gt;TRUE()),"",IF(ISBLANK(P483),Constants!$B$27,MAX(0,P483)))</f>
        <v/>
      </c>
      <c r="AV483" s="117" t="str">
        <f aca="false">IF(OR(ISBLANK($C483),$AT483&lt;&gt;TRUE()),"",IF(ISBLANK(Q483),Constants!$B$28,MAX(0,Q483)))</f>
        <v/>
      </c>
      <c r="AW483" s="117" t="str">
        <f aca="false">IF(OR(ISBLANK($C483),$AT483&lt;&gt;TRUE()),"",IF(S483=Constants!$B$7,TRUE(),IF(S483=Constants!$B$8,FALSE(),TRUE())))</f>
        <v/>
      </c>
      <c r="AX483" s="117" t="str">
        <f aca="false">IF(OR(ISBLANK($C483),$AT483&lt;&gt;TRUE()),"",IF(R483=Constants!$B$7,TRUE(),IF(R483=Constants!$B$8,FALSE(),TRUE())))</f>
        <v/>
      </c>
      <c r="AY483" s="117" t="str">
        <f aca="false">IF(OR(ISBLANK($C483),$AT483&lt;&gt;TRUE()),"",IF(T483=Constants!$B$33,TRUE(),IF(T483=Constants!$B$34,FALSE(),IF(AND(ISNUMBER(X483),OR(ISBLANK(W483),W483=0)),TRUE(),IF(AND(ISBLANK(X483),ISNUMBER(W483),W483&lt;&gt;0),FALSE(),"")))))</f>
        <v/>
      </c>
      <c r="AZ483" s="117" t="str">
        <f aca="false">IF(OR(ISBLANK($C483),$AT483&lt;&gt;TRUE()),"",IF(ISBLANK(U483),Constants!$B$35,MAX(0,MIN(Constants!$B$31,U483))))</f>
        <v/>
      </c>
      <c r="BA483" s="117" t="str">
        <f aca="false">IF(OR(ISBLANK($C483),$AT483&lt;&gt;TRUE()),"",IF(ISBLANK(V483),Constants!$B$35,MAX(0,MIN(Constants!$B$32,V483))))</f>
        <v/>
      </c>
      <c r="BB483" s="117" t="str">
        <f aca="false">IF(ISBLANK($C483),"",COUNTA($Y483:$AG483)&gt;0)</f>
        <v/>
      </c>
      <c r="BC483" s="117" t="str">
        <f aca="false">IF(OR(ISBLANK($C483),$BB483&lt;&gt;TRUE()),"",IF(ISBLANK(Y483),Constants!$B$27,MAX(0,Y483)))</f>
        <v/>
      </c>
      <c r="BD483" s="117" t="str">
        <f aca="false">IF(OR(ISBLANK($C483),$BB483&lt;&gt;TRUE()),"",IF(ISBLANK(Z483),Constants!$B$28,MAX(0,Z483)))</f>
        <v/>
      </c>
      <c r="BE483" s="117" t="str">
        <f aca="false">IF(OR(ISBLANK($C483),$BB483&lt;&gt;TRUE()),"",IF(AB483=Constants!$B$7,TRUE(),IF(AB483=Constants!$B$8,FALSE(),TRUE())))</f>
        <v/>
      </c>
      <c r="BF483" s="117" t="str">
        <f aca="false">IF(OR(ISBLANK($C483),$BB483&lt;&gt;TRUE()),"",IF(AA483=Constants!$B$7,TRUE(),IF(AA483=Constants!$B$8,FALSE(),TRUE())))</f>
        <v/>
      </c>
      <c r="BG483" s="117" t="str">
        <f aca="false">IF(OR(ISBLANK($C483),$BB483&lt;&gt;TRUE()),"",IF(AC483=Constants!$B$33,TRUE(),IF(AC483=Constants!$B$34,FALSE(),IF(AND(ISNUMBER(AG483),OR(ISBLANK(AF483),AF483=0)),TRUE(),IF(AND(ISBLANK(AG483),ISNUMBER(AF483),AF483&lt;&gt;0),FALSE(),"")))))</f>
        <v/>
      </c>
      <c r="BH483" s="117" t="str">
        <f aca="false">IF(OR(ISBLANK($C483),$BB483&lt;&gt;TRUE()),"",IF(ISBLANK(AD483),Constants!$B$35,MAX(0,MIN(Constants!$B$31,AD483))))</f>
        <v/>
      </c>
      <c r="BI483" s="117" t="str">
        <f aca="false">IF(OR(ISBLANK($C483),$BB483&lt;&gt;TRUE()),"",IF(ISBLANK(AE483),Constants!$B$35,MAX(0,MIN(Constants!$B$32,AE483))))</f>
        <v/>
      </c>
      <c r="BJ483" s="118" t="str">
        <f aca="false">IF(ISBLANK($C483),
  "",
IF(AH483=Constants!$B$7,
  TRUE(),
IF(AH483=Constants!$B$8,
  FALSE(),
  FALSE()
)))</f>
        <v/>
      </c>
      <c r="BK483" s="117" t="str">
        <f aca="false">IF(ISBLANK($C483),"",IF($BJ483,Constants!$B$9,IF(COUNTA($E483:$AH483)=0,Constants!$B$10,IF(NOT($AK483),Constants!$B$11,IF(AND(NOT(ISNUMBER($BM483)),COUNTA($O483,$X483,$AG483)&gt;0),Constants!$B$13,Constants!$B$12)))))</f>
        <v/>
      </c>
      <c r="BL483" s="117" t="str">
        <f aca="false">IF(ISBLANK($C483),"",IF($BK483&lt;&gt;Constants!$B$12,$BK483,Constants!$B$4))</f>
        <v/>
      </c>
      <c r="BM483" s="116" t="str">
        <f aca="false">IF(OR(ISBLANK($D$8), NOT(ISNUMBER($D$8))), Constants!$B$17,$D$8)</f>
        <v>ERROR: Set Target Time in cell D8</v>
      </c>
      <c r="BN483" s="119" t="str">
        <f aca="false">IF(OR($BK483&lt;&gt;Constants!$B$12,$AL483&lt;&gt;TRUE()),"",IF(NOT($AO483),TRUE(),IF($AQ483="","",$AQ483)))</f>
        <v/>
      </c>
      <c r="BO483" s="120" t="n">
        <f aca="false">IF(BN483="",FALSE(),IF(NOT($AO483),TRUE(),IF($AQ483,ISNUMBER(O483),ISNUMBER(N483))))</f>
        <v>0</v>
      </c>
      <c r="BP483" s="121" t="str">
        <f aca="false">IF(BO483,IF($AJ483,1,Constants!$B$22)*POWER(Constants!$B$23,MAX($AM483,0))*POWER(Constants!$B$24,MAX($AN483,0)),"")</f>
        <v/>
      </c>
      <c r="BQ483" s="117" t="str">
        <f aca="false">IF(OR($BK483&lt;&gt;Constants!$B$12,NOT($BO483)),"",IF(NOT($AO483),0,Constants!$B$19*IF($AQ483,1,MAX(0,MIN(1,(Constants!$B$20-N483)/Constants!$B$20)))))</f>
        <v/>
      </c>
      <c r="BR483" s="117" t="str">
        <f aca="false">IF(BQ483="","",BQ483*IF($AP483,1,Constants!$B$25)*BP483)</f>
        <v/>
      </c>
      <c r="BS483" s="117" t="str">
        <f aca="false">IF(OR($BK483&lt;&gt;Constants!$B$12,NOT($BO483)),"",IF(NOT($AO483),0,IF(NOT($AQ483),0,MAX(0,Constants!$B$21*(1-ABS(O483-$BM483)/$BM483)))))</f>
        <v/>
      </c>
      <c r="BT483" s="117" t="str">
        <f aca="false">IF(BS483="","",BS483*BP483)</f>
        <v/>
      </c>
      <c r="BU483" s="117" t="str">
        <f aca="false">IF(OR($BK483&lt;&gt;Constants!$B$12,NOT($BO483)),"",IF(OR(NOT($AO483),NOT($AP483)),0,MIN(Constants!$B$18,(Constants!$B$29*$AR483+Constants!$B$30*$AS483)*IF($AQ483,1,MAX(0,MIN(1,(Constants!$B$20-N483)/Constants!$B$20))))))</f>
        <v/>
      </c>
      <c r="BV483" s="117" t="str">
        <f aca="false">IF(BU483="","",BU483*BP483)</f>
        <v/>
      </c>
      <c r="BW483" s="122" t="str">
        <f aca="false">IF(OR($BK483&lt;&gt;Constants!$B$12,NOT($BO483)),"",BR483+BT483+BV483)</f>
        <v/>
      </c>
      <c r="BX483" s="119" t="str">
        <f aca="false">IF(OR($BK483&lt;&gt;Constants!$B$12,$AT483&lt;&gt;TRUE()),"",IF(NOT($AW483),TRUE(),IF($AY483="","",$AY483)))</f>
        <v/>
      </c>
      <c r="BY483" s="120" t="n">
        <f aca="false">IF(BX483="",FALSE(),IF(NOT($AW483),TRUE(),IF($AY483,ISNUMBER(X483),ISNUMBER(W483))))</f>
        <v>0</v>
      </c>
      <c r="BZ483" s="121" t="str">
        <f aca="false">IF(BY483,IF($AJ483,1,Constants!$B$22)*POWER(Constants!$B$23,MAX($AU483,0))*POWER(Constants!$B$24,MAX($AV483,0)),"")</f>
        <v/>
      </c>
      <c r="CA483" s="117" t="str">
        <f aca="false">IF(OR($BK483&lt;&gt;Constants!$B$12,NOT($BY483)),"",IF(NOT($AW483),0,Constants!$B$19*IF($AY483,1,MAX(0,MIN(1,(Constants!$B$20-W483)/Constants!$B$20)))))</f>
        <v/>
      </c>
      <c r="CB483" s="117" t="str">
        <f aca="false">IF(CA483="","",CA483*IF($AX483,1,Constants!$B$25)*BZ483)</f>
        <v/>
      </c>
      <c r="CC483" s="117" t="str">
        <f aca="false">IF(OR($BK483&lt;&gt;Constants!$B$12,NOT($BY483)),"",IF(NOT($AW483),0,IF(NOT($AY483),0,MAX(0,Constants!$B$21*(1-ABS(X483-$BM483)/$BM483)))))</f>
        <v/>
      </c>
      <c r="CD483" s="117" t="str">
        <f aca="false">IF(CC483="","",CC483*BZ483)</f>
        <v/>
      </c>
      <c r="CE483" s="117" t="str">
        <f aca="false">IF(OR($BK483&lt;&gt;Constants!$B$12,NOT($BY483)),"",IF(OR(NOT($AW483),NOT($AX483)),0,MIN(Constants!$B$18,(Constants!$B$29*$AZ483+Constants!$B$30*$BA483)*IF($AY483,1,MAX(0,MIN(1,(Constants!$B$20-W483)/Constants!$B$20))))))</f>
        <v/>
      </c>
      <c r="CF483" s="117" t="str">
        <f aca="false">IF(CE483="","",CE483*BZ483)</f>
        <v/>
      </c>
      <c r="CG483" s="122" t="str">
        <f aca="false">IF(OR($BK483&lt;&gt;Constants!$B$12,NOT($BY483)),"",CB483+CD483+CF483)</f>
        <v/>
      </c>
      <c r="CH483" s="119" t="n">
        <f aca="false">IF(OR(BN483="",BX483=""),TRUE(),BN483&lt;&gt;BX483)</f>
        <v>1</v>
      </c>
      <c r="CI483" s="117" t="str">
        <f aca="false">IF(OR($BK483&lt;&gt;Constants!$B$12,$BB483&lt;&gt;TRUE(),NOT($CH483)),"",IF(NOT($BE483),TRUE(),IF($BG483="","",$BG483)))</f>
        <v/>
      </c>
      <c r="CJ483" s="120" t="n">
        <f aca="false">IF(CI483="",FALSE(),IF(NOT($BE483),TRUE(),IF($BG483,ISNUMBER(AG483),ISNUMBER(AF483))))</f>
        <v>0</v>
      </c>
      <c r="CK483" s="121" t="str">
        <f aca="false">IF(CJ483,IF($AJ483,1,Constants!$B$22)*POWER(Constants!$B$23,MAX($BC483,0))*POWER(Constants!$B$24,MAX($BD483,0)),"")</f>
        <v/>
      </c>
      <c r="CL483" s="117" t="str">
        <f aca="false">IF(OR($BK483&lt;&gt;Constants!$B$12,NOT($CJ483)),"",IF(NOT($BE483),0,Constants!$B$19*IF($BG483,1,MAX(0,MIN(1,(Constants!$B$20-AF483)/Constants!$B$20)))))</f>
        <v/>
      </c>
      <c r="CM483" s="117" t="str">
        <f aca="false">IF(CL483="","",CL483*IF($BF483,1,Constants!$B$25)*CK483)</f>
        <v/>
      </c>
      <c r="CN483" s="117" t="str">
        <f aca="false">IF(OR($BK483&lt;&gt;Constants!$B$12,NOT($CJ483)),"",IF(NOT($BE483),0,IF(NOT($BG483),0,MAX(0,Constants!$B$21*(1-ABS(AG483-$BM483)/$BM483)))))</f>
        <v/>
      </c>
      <c r="CO483" s="117" t="str">
        <f aca="false">IF(CN483="","",CN483*CK483)</f>
        <v/>
      </c>
      <c r="CP483" s="117" t="str">
        <f aca="false">IF(OR($BK483&lt;&gt;Constants!$B$12,NOT($CJ483)),"",IF(OR(NOT($BE483),NOT($BF483)),0,MIN(Constants!$B$18,(Constants!$B$29*$BH483+Constants!$B$30*$BI483)*IF($BG483,1,MAX(0,MIN(1,(Constants!$B$20-AF483)/Constants!$B$20))))))</f>
        <v/>
      </c>
      <c r="CQ483" s="117" t="str">
        <f aca="false">IF(CP483="","",CP483*CK483)</f>
        <v/>
      </c>
      <c r="CR483" s="122" t="str">
        <f aca="false">IF(OR($BK483&lt;&gt;Constants!$B$12,NOT($CJ483)),"",CM483+CO483+CQ483)</f>
        <v/>
      </c>
      <c r="CS483" s="116" t="str">
        <f aca="false">IF(OR($BK483&lt;&gt;Constants!$B$12,ISBLANK($C483)),"",BW483)</f>
        <v/>
      </c>
      <c r="CT483" s="117" t="str">
        <f aca="false">IF(OR($BK483&lt;&gt;Constants!$B$12,ISBLANK($C483)),"",CG483)</f>
        <v/>
      </c>
      <c r="CU483" s="118" t="str">
        <f aca="false">IF(OR($BK483&lt;&gt;Constants!$B$12,ISBLANK($C483)),"",CR483)</f>
        <v/>
      </c>
      <c r="CV483" s="117" t="str">
        <f aca="false">IF(OR($BK483&lt;&gt;Constants!$B$12,ISBLANK($C483)),"",IF(COUNT(CS483:CU483)=0,0,MAX(CS483:CU483)))</f>
        <v/>
      </c>
      <c r="CW483" s="117" t="str">
        <f aca="false">IF($BK483&lt;&gt;Constants!$B$12,"",CV483)</f>
        <v/>
      </c>
      <c r="CX483" s="117" t="str">
        <f aca="false">IF(ISNUMBER(CW483), RANK(CW483,$CW$11:$CW$510), "")</f>
        <v/>
      </c>
      <c r="CY483" s="116" t="str">
        <f aca="false">IF(OR($BK483&lt;&gt;Constants!$B$12,ISBLANK($C483)),"",MAX(BT483,CD483,CO483))</f>
        <v/>
      </c>
      <c r="CZ483" s="117" t="str">
        <f aca="false">IF(ISNUMBER(CY483), RANK(CY483,CY$11:CY$510), "")</f>
        <v/>
      </c>
      <c r="DA483" s="117" t="str">
        <f aca="false">IF(OR($BK483&lt;&gt;Constants!$B$12,ISBLANK($C483)),"",MAX(AM483,AU483,IF($CH483,BC483,0)))</f>
        <v/>
      </c>
      <c r="DB483" s="117" t="str">
        <f aca="false">IF(ISNUMBER(DA483), RANK(DA483,DA$11:DA$510,1), "")</f>
        <v/>
      </c>
      <c r="DC483" s="117" t="str">
        <f aca="false">IF(OR($BK483&lt;&gt;Constants!$B$12,ISBLANK($C483)),"",MAX(BV483,CF483,CQ483))</f>
        <v/>
      </c>
      <c r="DD483" s="117" t="str">
        <f aca="false">IF(ISNUMBER(DC483),RANK(DC483,DC$11:DC$510),"")</f>
        <v/>
      </c>
      <c r="DE483" s="123" t="str">
        <f aca="false">IFERROR(IF(OR($BK483&lt;&gt;Constants!$B$12, ISBLANK($C483)),"",LARGE(CS483:CU483,2)), 0)</f>
        <v/>
      </c>
      <c r="DF483" s="118" t="str">
        <f aca="false">IF(ISNUMBER(DE483), RANK(DE483,DE$11:DE$510), "")</f>
        <v/>
      </c>
      <c r="DG483" s="117" t="str">
        <f aca="false">IF(ISBLANK($C483),"",IF(BK483=Constants!$B$12,RANK($CX483, $CX$11:$CX$510, 1)+
SUMPRODUCT(--($CX$11:$CX$510=$CX483),--($CZ483&gt;$CZ$11:$CZ$510))+
SUMPRODUCT(--($CX$11:$CX$510=$CX483),--($CZ483=$CZ$11:$CZ$510),--($DB483&gt;$DB$11:$DB$510))+
SUMPRODUCT(--($CX$11:$CX$510=$CX483),--($CZ483=$CZ$11:$CZ$510),--($DB483=$DB$11:$DB$510), --($DD483&gt;$DD$11:$DD$510))+
SUMPRODUCT(--($CX$11:$CX$510=$CX483),--($CZ483=$CZ$11:$CZ$510),--($DB483=$DB$11:$DB$510), --($DD483=$DD$11:$DD$510), --($DF483&gt;$DF$11:$DF$510))
,BK483)
)</f>
        <v/>
      </c>
      <c r="DH483" s="117" t="str">
        <f aca="false">IF(ISBLANK(C483),"",IF(BK483&lt;&gt;Constants!$B$12, BK483, CX483-DG483))</f>
        <v/>
      </c>
      <c r="DI483" s="118"/>
      <c r="DJ483" s="124"/>
      <c r="DK483" s="125" t="str">
        <f aca="false">IF(ISBLANK($C483),"",IF($BK483=Constants!$B$13,$BM483,""))</f>
        <v/>
      </c>
      <c r="DL483" s="124" t="str">
        <f aca="false">IF(ISBLANK($C483),"",IF($BK483&lt;&gt;Constants!$B$12,"",IF(COUNT($CS483:$CU483)=0,"",MATCH($CV483,$CS483:$CU483,0))))</f>
        <v/>
      </c>
      <c r="DM483" s="126" t="str">
        <f aca="false">IF(ISNUMBER($DL483),CHOOSE($DL483,$BR483,$CB483,$CM483),"")</f>
        <v/>
      </c>
      <c r="DN483" s="126" t="str">
        <f aca="false">IF(ISNUMBER($DL483),CHOOSE($DL483,$BT483,$CD483,$CO483),"")</f>
        <v/>
      </c>
      <c r="DO483" s="126" t="str">
        <f aca="false">IF(ISNUMBER($DL483),CHOOSE($DL483,$BV483,$CF483,$CQ483),"")</f>
        <v/>
      </c>
      <c r="DP483" s="127" t="str">
        <f aca="false">IF(ISBLANK(C483),"",IF(BK483&lt;&gt;Constants!$B$12, BK483 ,CW483))</f>
        <v/>
      </c>
      <c r="DQ483" s="128" t="str">
        <f aca="false">IF(ISBLANK($C483),"",IF($BK483&lt;&gt;Constants!$B$12,$BK483,$BL483))</f>
        <v/>
      </c>
      <c r="DR483" s="128" t="str">
        <f aca="false">IF(ISBLANK(C483),"",DH483)</f>
        <v/>
      </c>
      <c r="DS483" s="128" t="str">
        <f aca="false">IF(ISBLANK(C483),"",DG483)</f>
        <v/>
      </c>
      <c r="DT483" s="129" t="str">
        <f aca="false">IF(ISBLANK(C483),
  "",
IF(DS483=Constants!$B$9,COUNTA($C$11:$C510)+2,IF(DS483=Constants!$B$10,COUNTA($C$11:$C510)+1,IF(DS483=Constants!$B$11,COUNTA($C$11:$C510),DS483))))</f>
        <v/>
      </c>
      <c r="DU483" s="3"/>
      <c r="DV483" s="130" t="n">
        <f aca="false">IF(OR(ISNUMBER(DS483),DS483="DQ",DS483="P",DS483="NS"),
    1,
    0
)</f>
        <v>0</v>
      </c>
      <c r="DW483" s="130" t="n">
        <v>473</v>
      </c>
      <c r="DX483" s="130" t="str">
        <f aca="false">IF(ISBLANK($C483),"",IF(ISNUMBER(DT483),DT483+ROW($B483)/1000,""))</f>
        <v/>
      </c>
      <c r="DY483" s="130" t="str">
        <f aca="false">IF(ISNUMBER(DX483), RANK(DX483,DX$11:DX$510,1), "")</f>
        <v/>
      </c>
      <c r="DZ483" s="130" t="str">
        <f aca="false">IF(ISBLANK($C483),
    "",
    $B483
)</f>
        <v/>
      </c>
      <c r="EA483" s="130" t="str">
        <f aca="false">IF(ISBLANK($C483),
    "",
    $C483
)</f>
        <v/>
      </c>
      <c r="EB483" s="130" t="str">
        <f aca="false">IF(ISBLANK($C483),
    "",
    $D483
)</f>
        <v/>
      </c>
      <c r="EC483" s="130" t="str">
        <f aca="false">IF(ISBLANK($C483),"",$DQ483)</f>
        <v/>
      </c>
      <c r="ED483" s="131" t="str">
        <f aca="false">DP483</f>
        <v/>
      </c>
      <c r="EE483" s="130" t="str">
        <f aca="false">IF(ISBLANK($C483),
    "",
    DS483
)</f>
        <v/>
      </c>
      <c r="EF483" s="132" t="str">
        <f aca="false">IF(DW483&gt;DV$10,
    "",
    VLOOKUP(DW483,DY$11:EE981,7,FALSE())
)</f>
        <v/>
      </c>
      <c r="EG483" s="133" t="str">
        <f aca="false">IF(DW483&gt;DV$10,
    "",
    VLOOKUP(DW483,DY$11:EE981,2,FALSE())
)</f>
        <v/>
      </c>
      <c r="EH483" s="133" t="str">
        <f aca="false">IF(DW483&gt;DV$10,
    "",
    VLOOKUP(DW483,DY$11:EE981,3,FALSE())
)</f>
        <v/>
      </c>
      <c r="EI483" s="133" t="str">
        <f aca="false">IF(DW483&gt;DV$10,
    "",
    VLOOKUP(DW483,DY$11:EE981,4,FALSE())
)</f>
        <v/>
      </c>
      <c r="EJ483" s="134" t="str">
        <f aca="false">IF(DW483&gt;DV$10,
    "",
    VLOOKUP(DW483,DY$11:EE981,6,FALSE())
)</f>
        <v/>
      </c>
      <c r="EK483" s="59"/>
    </row>
    <row r="484" customFormat="false" ht="15.75" hidden="false" customHeight="false" outlineLevel="0" collapsed="false">
      <c r="A484" s="3"/>
      <c r="B484" s="153"/>
      <c r="C484" s="154"/>
      <c r="D484" s="135"/>
      <c r="E484" s="158"/>
      <c r="F484" s="137"/>
      <c r="G484" s="137"/>
      <c r="H484" s="138"/>
      <c r="I484" s="139"/>
      <c r="J484" s="140"/>
      <c r="K484" s="140"/>
      <c r="L484" s="140"/>
      <c r="M484" s="140"/>
      <c r="N484" s="141"/>
      <c r="O484" s="142"/>
      <c r="P484" s="137"/>
      <c r="Q484" s="138"/>
      <c r="R484" s="139"/>
      <c r="S484" s="140"/>
      <c r="T484" s="140"/>
      <c r="U484" s="140"/>
      <c r="V484" s="140"/>
      <c r="W484" s="141"/>
      <c r="X484" s="142"/>
      <c r="Y484" s="137"/>
      <c r="Z484" s="138"/>
      <c r="AA484" s="139"/>
      <c r="AB484" s="140"/>
      <c r="AC484" s="140"/>
      <c r="AD484" s="140"/>
      <c r="AE484" s="140"/>
      <c r="AF484" s="141"/>
      <c r="AG484" s="143"/>
      <c r="AH484" s="139"/>
      <c r="AI484" s="116"/>
      <c r="AJ484" s="116" t="str">
        <f aca="false">IF(ISBLANK($C484),
  "",
IF(E484=Constants!$B$7,
  TRUE(),
IF(E484=Constants!$B$8,
  FALSE(),
  TRUE()
)))</f>
        <v/>
      </c>
      <c r="AK484" s="117" t="str">
        <f aca="false">IF(ISBLANK($C484),"",IF(F484=Constants!$B$8,FALSE(),TRUE()))</f>
        <v/>
      </c>
      <c r="AL484" s="117" t="str">
        <f aca="false">IF(ISBLANK($C484),"",COUNTA($G484:$O484)&gt;0)</f>
        <v/>
      </c>
      <c r="AM484" s="117" t="str">
        <f aca="false">IF(OR(ISBLANK($C484),$AL484&lt;&gt;TRUE()),"",IF(ISBLANK(G484),Constants!$B$27,MAX(0,G484)))</f>
        <v/>
      </c>
      <c r="AN484" s="117" t="str">
        <f aca="false">IF(OR(ISBLANK($C484),$AL484&lt;&gt;TRUE()),"",IF(ISBLANK(H484),Constants!$B$28,MAX(0,H484)))</f>
        <v/>
      </c>
      <c r="AO484" s="117" t="str">
        <f aca="false">IF(OR(ISBLANK($C484),$AL484&lt;&gt;TRUE()),"",IF(J484=Constants!$B$7,TRUE(),IF(J484=Constants!$B$8,FALSE(),TRUE())))</f>
        <v/>
      </c>
      <c r="AP484" s="117" t="str">
        <f aca="false">IF(OR(ISBLANK($C484),$AL484&lt;&gt;TRUE()),"",IF(I484=Constants!$B$7,TRUE(),IF(I484=Constants!$B$8,FALSE(),TRUE())))</f>
        <v/>
      </c>
      <c r="AQ484" s="117" t="str">
        <f aca="false">IF(OR(ISBLANK($C484),$AL484&lt;&gt;TRUE()),"",IF(K484=Constants!$B$33,TRUE(),IF(K484=Constants!$B$34,FALSE(),IF(AND(ISNUMBER(O484),OR(ISBLANK(N484),N484=0)),TRUE(),IF(AND(ISBLANK(O484),ISNUMBER(N484),N484&lt;&gt;0),FALSE(),"")))))</f>
        <v/>
      </c>
      <c r="AR484" s="117" t="str">
        <f aca="false">IF(OR(ISBLANK($C484),$AL484&lt;&gt;TRUE()),"",IF(ISBLANK(L484),Constants!$B$35,MAX(0,MIN(Constants!$B$31,L484))))</f>
        <v/>
      </c>
      <c r="AS484" s="117" t="str">
        <f aca="false">IF(OR(ISBLANK($C484),$AL484&lt;&gt;TRUE()),"",IF(ISBLANK(M484),Constants!$B$35,MAX(0,MIN(Constants!$B$32,M484))))</f>
        <v/>
      </c>
      <c r="AT484" s="117" t="str">
        <f aca="false">IF(ISBLANK($C484),"",COUNTA($P484:$X484)&gt;0)</f>
        <v/>
      </c>
      <c r="AU484" s="117" t="str">
        <f aca="false">IF(OR(ISBLANK($C484),$AT484&lt;&gt;TRUE()),"",IF(ISBLANK(P484),Constants!$B$27,MAX(0,P484)))</f>
        <v/>
      </c>
      <c r="AV484" s="117" t="str">
        <f aca="false">IF(OR(ISBLANK($C484),$AT484&lt;&gt;TRUE()),"",IF(ISBLANK(Q484),Constants!$B$28,MAX(0,Q484)))</f>
        <v/>
      </c>
      <c r="AW484" s="117" t="str">
        <f aca="false">IF(OR(ISBLANK($C484),$AT484&lt;&gt;TRUE()),"",IF(S484=Constants!$B$7,TRUE(),IF(S484=Constants!$B$8,FALSE(),TRUE())))</f>
        <v/>
      </c>
      <c r="AX484" s="117" t="str">
        <f aca="false">IF(OR(ISBLANK($C484),$AT484&lt;&gt;TRUE()),"",IF(R484=Constants!$B$7,TRUE(),IF(R484=Constants!$B$8,FALSE(),TRUE())))</f>
        <v/>
      </c>
      <c r="AY484" s="117" t="str">
        <f aca="false">IF(OR(ISBLANK($C484),$AT484&lt;&gt;TRUE()),"",IF(T484=Constants!$B$33,TRUE(),IF(T484=Constants!$B$34,FALSE(),IF(AND(ISNUMBER(X484),OR(ISBLANK(W484),W484=0)),TRUE(),IF(AND(ISBLANK(X484),ISNUMBER(W484),W484&lt;&gt;0),FALSE(),"")))))</f>
        <v/>
      </c>
      <c r="AZ484" s="117" t="str">
        <f aca="false">IF(OR(ISBLANK($C484),$AT484&lt;&gt;TRUE()),"",IF(ISBLANK(U484),Constants!$B$35,MAX(0,MIN(Constants!$B$31,U484))))</f>
        <v/>
      </c>
      <c r="BA484" s="117" t="str">
        <f aca="false">IF(OR(ISBLANK($C484),$AT484&lt;&gt;TRUE()),"",IF(ISBLANK(V484),Constants!$B$35,MAX(0,MIN(Constants!$B$32,V484))))</f>
        <v/>
      </c>
      <c r="BB484" s="117" t="str">
        <f aca="false">IF(ISBLANK($C484),"",COUNTA($Y484:$AG484)&gt;0)</f>
        <v/>
      </c>
      <c r="BC484" s="117" t="str">
        <f aca="false">IF(OR(ISBLANK($C484),$BB484&lt;&gt;TRUE()),"",IF(ISBLANK(Y484),Constants!$B$27,MAX(0,Y484)))</f>
        <v/>
      </c>
      <c r="BD484" s="117" t="str">
        <f aca="false">IF(OR(ISBLANK($C484),$BB484&lt;&gt;TRUE()),"",IF(ISBLANK(Z484),Constants!$B$28,MAX(0,Z484)))</f>
        <v/>
      </c>
      <c r="BE484" s="117" t="str">
        <f aca="false">IF(OR(ISBLANK($C484),$BB484&lt;&gt;TRUE()),"",IF(AB484=Constants!$B$7,TRUE(),IF(AB484=Constants!$B$8,FALSE(),TRUE())))</f>
        <v/>
      </c>
      <c r="BF484" s="117" t="str">
        <f aca="false">IF(OR(ISBLANK($C484),$BB484&lt;&gt;TRUE()),"",IF(AA484=Constants!$B$7,TRUE(),IF(AA484=Constants!$B$8,FALSE(),TRUE())))</f>
        <v/>
      </c>
      <c r="BG484" s="117" t="str">
        <f aca="false">IF(OR(ISBLANK($C484),$BB484&lt;&gt;TRUE()),"",IF(AC484=Constants!$B$33,TRUE(),IF(AC484=Constants!$B$34,FALSE(),IF(AND(ISNUMBER(AG484),OR(ISBLANK(AF484),AF484=0)),TRUE(),IF(AND(ISBLANK(AG484),ISNUMBER(AF484),AF484&lt;&gt;0),FALSE(),"")))))</f>
        <v/>
      </c>
      <c r="BH484" s="117" t="str">
        <f aca="false">IF(OR(ISBLANK($C484),$BB484&lt;&gt;TRUE()),"",IF(ISBLANK(AD484),Constants!$B$35,MAX(0,MIN(Constants!$B$31,AD484))))</f>
        <v/>
      </c>
      <c r="BI484" s="117" t="str">
        <f aca="false">IF(OR(ISBLANK($C484),$BB484&lt;&gt;TRUE()),"",IF(ISBLANK(AE484),Constants!$B$35,MAX(0,MIN(Constants!$B$32,AE484))))</f>
        <v/>
      </c>
      <c r="BJ484" s="118" t="str">
        <f aca="false">IF(ISBLANK($C484),
  "",
IF(AH484=Constants!$B$7,
  TRUE(),
IF(AH484=Constants!$B$8,
  FALSE(),
  FALSE()
)))</f>
        <v/>
      </c>
      <c r="BK484" s="117" t="str">
        <f aca="false">IF(ISBLANK($C484),"",IF($BJ484,Constants!$B$9,IF(COUNTA($E484:$AH484)=0,Constants!$B$10,IF(NOT($AK484),Constants!$B$11,IF(AND(NOT(ISNUMBER($BM484)),COUNTA($O484,$X484,$AG484)&gt;0),Constants!$B$13,Constants!$B$12)))))</f>
        <v/>
      </c>
      <c r="BL484" s="117" t="str">
        <f aca="false">IF(ISBLANK($C484),"",IF($BK484&lt;&gt;Constants!$B$12,$BK484,Constants!$B$4))</f>
        <v/>
      </c>
      <c r="BM484" s="116" t="str">
        <f aca="false">IF(OR(ISBLANK($D$8), NOT(ISNUMBER($D$8))), Constants!$B$17,$D$8)</f>
        <v>ERROR: Set Target Time in cell D8</v>
      </c>
      <c r="BN484" s="119" t="str">
        <f aca="false">IF(OR($BK484&lt;&gt;Constants!$B$12,$AL484&lt;&gt;TRUE()),"",IF(NOT($AO484),TRUE(),IF($AQ484="","",$AQ484)))</f>
        <v/>
      </c>
      <c r="BO484" s="120" t="n">
        <f aca="false">IF(BN484="",FALSE(),IF(NOT($AO484),TRUE(),IF($AQ484,ISNUMBER(O484),ISNUMBER(N484))))</f>
        <v>0</v>
      </c>
      <c r="BP484" s="121" t="str">
        <f aca="false">IF(BO484,IF($AJ484,1,Constants!$B$22)*POWER(Constants!$B$23,MAX($AM484,0))*POWER(Constants!$B$24,MAX($AN484,0)),"")</f>
        <v/>
      </c>
      <c r="BQ484" s="117" t="str">
        <f aca="false">IF(OR($BK484&lt;&gt;Constants!$B$12,NOT($BO484)),"",IF(NOT($AO484),0,Constants!$B$19*IF($AQ484,1,MAX(0,MIN(1,(Constants!$B$20-N484)/Constants!$B$20)))))</f>
        <v/>
      </c>
      <c r="BR484" s="117" t="str">
        <f aca="false">IF(BQ484="","",BQ484*IF($AP484,1,Constants!$B$25)*BP484)</f>
        <v/>
      </c>
      <c r="BS484" s="117" t="str">
        <f aca="false">IF(OR($BK484&lt;&gt;Constants!$B$12,NOT($BO484)),"",IF(NOT($AO484),0,IF(NOT($AQ484),0,MAX(0,Constants!$B$21*(1-ABS(O484-$BM484)/$BM484)))))</f>
        <v/>
      </c>
      <c r="BT484" s="117" t="str">
        <f aca="false">IF(BS484="","",BS484*BP484)</f>
        <v/>
      </c>
      <c r="BU484" s="117" t="str">
        <f aca="false">IF(OR($BK484&lt;&gt;Constants!$B$12,NOT($BO484)),"",IF(OR(NOT($AO484),NOT($AP484)),0,MIN(Constants!$B$18,(Constants!$B$29*$AR484+Constants!$B$30*$AS484)*IF($AQ484,1,MAX(0,MIN(1,(Constants!$B$20-N484)/Constants!$B$20))))))</f>
        <v/>
      </c>
      <c r="BV484" s="117" t="str">
        <f aca="false">IF(BU484="","",BU484*BP484)</f>
        <v/>
      </c>
      <c r="BW484" s="122" t="str">
        <f aca="false">IF(OR($BK484&lt;&gt;Constants!$B$12,NOT($BO484)),"",BR484+BT484+BV484)</f>
        <v/>
      </c>
      <c r="BX484" s="119" t="str">
        <f aca="false">IF(OR($BK484&lt;&gt;Constants!$B$12,$AT484&lt;&gt;TRUE()),"",IF(NOT($AW484),TRUE(),IF($AY484="","",$AY484)))</f>
        <v/>
      </c>
      <c r="BY484" s="120" t="n">
        <f aca="false">IF(BX484="",FALSE(),IF(NOT($AW484),TRUE(),IF($AY484,ISNUMBER(X484),ISNUMBER(W484))))</f>
        <v>0</v>
      </c>
      <c r="BZ484" s="121" t="str">
        <f aca="false">IF(BY484,IF($AJ484,1,Constants!$B$22)*POWER(Constants!$B$23,MAX($AU484,0))*POWER(Constants!$B$24,MAX($AV484,0)),"")</f>
        <v/>
      </c>
      <c r="CA484" s="117" t="str">
        <f aca="false">IF(OR($BK484&lt;&gt;Constants!$B$12,NOT($BY484)),"",IF(NOT($AW484),0,Constants!$B$19*IF($AY484,1,MAX(0,MIN(1,(Constants!$B$20-W484)/Constants!$B$20)))))</f>
        <v/>
      </c>
      <c r="CB484" s="117" t="str">
        <f aca="false">IF(CA484="","",CA484*IF($AX484,1,Constants!$B$25)*BZ484)</f>
        <v/>
      </c>
      <c r="CC484" s="117" t="str">
        <f aca="false">IF(OR($BK484&lt;&gt;Constants!$B$12,NOT($BY484)),"",IF(NOT($AW484),0,IF(NOT($AY484),0,MAX(0,Constants!$B$21*(1-ABS(X484-$BM484)/$BM484)))))</f>
        <v/>
      </c>
      <c r="CD484" s="117" t="str">
        <f aca="false">IF(CC484="","",CC484*BZ484)</f>
        <v/>
      </c>
      <c r="CE484" s="117" t="str">
        <f aca="false">IF(OR($BK484&lt;&gt;Constants!$B$12,NOT($BY484)),"",IF(OR(NOT($AW484),NOT($AX484)),0,MIN(Constants!$B$18,(Constants!$B$29*$AZ484+Constants!$B$30*$BA484)*IF($AY484,1,MAX(0,MIN(1,(Constants!$B$20-W484)/Constants!$B$20))))))</f>
        <v/>
      </c>
      <c r="CF484" s="117" t="str">
        <f aca="false">IF(CE484="","",CE484*BZ484)</f>
        <v/>
      </c>
      <c r="CG484" s="122" t="str">
        <f aca="false">IF(OR($BK484&lt;&gt;Constants!$B$12,NOT($BY484)),"",CB484+CD484+CF484)</f>
        <v/>
      </c>
      <c r="CH484" s="119" t="n">
        <f aca="false">IF(OR(BN484="",BX484=""),TRUE(),BN484&lt;&gt;BX484)</f>
        <v>1</v>
      </c>
      <c r="CI484" s="117" t="str">
        <f aca="false">IF(OR($BK484&lt;&gt;Constants!$B$12,$BB484&lt;&gt;TRUE(),NOT($CH484)),"",IF(NOT($BE484),TRUE(),IF($BG484="","",$BG484)))</f>
        <v/>
      </c>
      <c r="CJ484" s="120" t="n">
        <f aca="false">IF(CI484="",FALSE(),IF(NOT($BE484),TRUE(),IF($BG484,ISNUMBER(AG484),ISNUMBER(AF484))))</f>
        <v>0</v>
      </c>
      <c r="CK484" s="121" t="str">
        <f aca="false">IF(CJ484,IF($AJ484,1,Constants!$B$22)*POWER(Constants!$B$23,MAX($BC484,0))*POWER(Constants!$B$24,MAX($BD484,0)),"")</f>
        <v/>
      </c>
      <c r="CL484" s="117" t="str">
        <f aca="false">IF(OR($BK484&lt;&gt;Constants!$B$12,NOT($CJ484)),"",IF(NOT($BE484),0,Constants!$B$19*IF($BG484,1,MAX(0,MIN(1,(Constants!$B$20-AF484)/Constants!$B$20)))))</f>
        <v/>
      </c>
      <c r="CM484" s="117" t="str">
        <f aca="false">IF(CL484="","",CL484*IF($BF484,1,Constants!$B$25)*CK484)</f>
        <v/>
      </c>
      <c r="CN484" s="117" t="str">
        <f aca="false">IF(OR($BK484&lt;&gt;Constants!$B$12,NOT($CJ484)),"",IF(NOT($BE484),0,IF(NOT($BG484),0,MAX(0,Constants!$B$21*(1-ABS(AG484-$BM484)/$BM484)))))</f>
        <v/>
      </c>
      <c r="CO484" s="117" t="str">
        <f aca="false">IF(CN484="","",CN484*CK484)</f>
        <v/>
      </c>
      <c r="CP484" s="117" t="str">
        <f aca="false">IF(OR($BK484&lt;&gt;Constants!$B$12,NOT($CJ484)),"",IF(OR(NOT($BE484),NOT($BF484)),0,MIN(Constants!$B$18,(Constants!$B$29*$BH484+Constants!$B$30*$BI484)*IF($BG484,1,MAX(0,MIN(1,(Constants!$B$20-AF484)/Constants!$B$20))))))</f>
        <v/>
      </c>
      <c r="CQ484" s="117" t="str">
        <f aca="false">IF(CP484="","",CP484*CK484)</f>
        <v/>
      </c>
      <c r="CR484" s="122" t="str">
        <f aca="false">IF(OR($BK484&lt;&gt;Constants!$B$12,NOT($CJ484)),"",CM484+CO484+CQ484)</f>
        <v/>
      </c>
      <c r="CS484" s="116" t="str">
        <f aca="false">IF(OR($BK484&lt;&gt;Constants!$B$12,ISBLANK($C484)),"",BW484)</f>
        <v/>
      </c>
      <c r="CT484" s="117" t="str">
        <f aca="false">IF(OR($BK484&lt;&gt;Constants!$B$12,ISBLANK($C484)),"",CG484)</f>
        <v/>
      </c>
      <c r="CU484" s="118" t="str">
        <f aca="false">IF(OR($BK484&lt;&gt;Constants!$B$12,ISBLANK($C484)),"",CR484)</f>
        <v/>
      </c>
      <c r="CV484" s="117" t="str">
        <f aca="false">IF(OR($BK484&lt;&gt;Constants!$B$12,ISBLANK($C484)),"",IF(COUNT(CS484:CU484)=0,0,MAX(CS484:CU484)))</f>
        <v/>
      </c>
      <c r="CW484" s="117" t="str">
        <f aca="false">IF($BK484&lt;&gt;Constants!$B$12,"",CV484)</f>
        <v/>
      </c>
      <c r="CX484" s="117" t="str">
        <f aca="false">IF(ISNUMBER(CW484), RANK(CW484,$CW$11:$CW$510), "")</f>
        <v/>
      </c>
      <c r="CY484" s="116" t="str">
        <f aca="false">IF(OR($BK484&lt;&gt;Constants!$B$12,ISBLANK($C484)),"",MAX(BT484,CD484,CO484))</f>
        <v/>
      </c>
      <c r="CZ484" s="117" t="str">
        <f aca="false">IF(ISNUMBER(CY484), RANK(CY484,CY$11:CY$510), "")</f>
        <v/>
      </c>
      <c r="DA484" s="117" t="str">
        <f aca="false">IF(OR($BK484&lt;&gt;Constants!$B$12,ISBLANK($C484)),"",MAX(AM484,AU484,IF($CH484,BC484,0)))</f>
        <v/>
      </c>
      <c r="DB484" s="117" t="str">
        <f aca="false">IF(ISNUMBER(DA484), RANK(DA484,DA$11:DA$510,1), "")</f>
        <v/>
      </c>
      <c r="DC484" s="117" t="str">
        <f aca="false">IF(OR($BK484&lt;&gt;Constants!$B$12,ISBLANK($C484)),"",MAX(BV484,CF484,CQ484))</f>
        <v/>
      </c>
      <c r="DD484" s="117" t="str">
        <f aca="false">IF(ISNUMBER(DC484),RANK(DC484,DC$11:DC$510),"")</f>
        <v/>
      </c>
      <c r="DE484" s="123" t="str">
        <f aca="false">IFERROR(IF(OR($BK484&lt;&gt;Constants!$B$12, ISBLANK($C484)),"",LARGE(CS484:CU484,2)), 0)</f>
        <v/>
      </c>
      <c r="DF484" s="118" t="str">
        <f aca="false">IF(ISNUMBER(DE484), RANK(DE484,DE$11:DE$510), "")</f>
        <v/>
      </c>
      <c r="DG484" s="117" t="str">
        <f aca="false">IF(ISBLANK($C484),"",IF(BK484=Constants!$B$12,RANK($CX484, $CX$11:$CX$510, 1)+
SUMPRODUCT(--($CX$11:$CX$510=$CX484),--($CZ484&gt;$CZ$11:$CZ$510))+
SUMPRODUCT(--($CX$11:$CX$510=$CX484),--($CZ484=$CZ$11:$CZ$510),--($DB484&gt;$DB$11:$DB$510))+
SUMPRODUCT(--($CX$11:$CX$510=$CX484),--($CZ484=$CZ$11:$CZ$510),--($DB484=$DB$11:$DB$510), --($DD484&gt;$DD$11:$DD$510))+
SUMPRODUCT(--($CX$11:$CX$510=$CX484),--($CZ484=$CZ$11:$CZ$510),--($DB484=$DB$11:$DB$510), --($DD484=$DD$11:$DD$510), --($DF484&gt;$DF$11:$DF$510))
,BK484)
)</f>
        <v/>
      </c>
      <c r="DH484" s="117" t="str">
        <f aca="false">IF(ISBLANK(C484),"",IF(BK484&lt;&gt;Constants!$B$12, BK484, CX484-DG484))</f>
        <v/>
      </c>
      <c r="DI484" s="118"/>
      <c r="DJ484" s="124"/>
      <c r="DK484" s="125" t="str">
        <f aca="false">IF(ISBLANK($C484),"",IF($BK484=Constants!$B$13,$BM484,""))</f>
        <v/>
      </c>
      <c r="DL484" s="124" t="str">
        <f aca="false">IF(ISBLANK($C484),"",IF($BK484&lt;&gt;Constants!$B$12,"",IF(COUNT($CS484:$CU484)=0,"",MATCH($CV484,$CS484:$CU484,0))))</f>
        <v/>
      </c>
      <c r="DM484" s="126" t="str">
        <f aca="false">IF(ISNUMBER($DL484),CHOOSE($DL484,$BR484,$CB484,$CM484),"")</f>
        <v/>
      </c>
      <c r="DN484" s="126" t="str">
        <f aca="false">IF(ISNUMBER($DL484),CHOOSE($DL484,$BT484,$CD484,$CO484),"")</f>
        <v/>
      </c>
      <c r="DO484" s="126" t="str">
        <f aca="false">IF(ISNUMBER($DL484),CHOOSE($DL484,$BV484,$CF484,$CQ484),"")</f>
        <v/>
      </c>
      <c r="DP484" s="127" t="str">
        <f aca="false">IF(ISBLANK(C484),"",IF(BK484&lt;&gt;Constants!$B$12, BK484 ,CW484))</f>
        <v/>
      </c>
      <c r="DQ484" s="128" t="str">
        <f aca="false">IF(ISBLANK($C484),"",IF($BK484&lt;&gt;Constants!$B$12,$BK484,$BL484))</f>
        <v/>
      </c>
      <c r="DR484" s="128" t="str">
        <f aca="false">IF(ISBLANK(C484),"",DH484)</f>
        <v/>
      </c>
      <c r="DS484" s="128" t="str">
        <f aca="false">IF(ISBLANK(C484),"",DG484)</f>
        <v/>
      </c>
      <c r="DT484" s="129" t="str">
        <f aca="false">IF(ISBLANK(C484),
  "",
IF(DS484=Constants!$B$9,COUNTA($C$11:$C510)+2,IF(DS484=Constants!$B$10,COUNTA($C$11:$C510)+1,IF(DS484=Constants!$B$11,COUNTA($C$11:$C510),DS484))))</f>
        <v/>
      </c>
      <c r="DU484" s="3"/>
      <c r="DV484" s="130" t="n">
        <f aca="false">IF(OR(ISNUMBER(DS484),DS484="DQ",DS484="P",DS484="NS"),
    1,
    0
)</f>
        <v>0</v>
      </c>
      <c r="DW484" s="130" t="n">
        <v>474</v>
      </c>
      <c r="DX484" s="130" t="str">
        <f aca="false">IF(ISBLANK($C484),"",IF(ISNUMBER(DT484),DT484+ROW($B484)/1000,""))</f>
        <v/>
      </c>
      <c r="DY484" s="130" t="str">
        <f aca="false">IF(ISNUMBER(DX484), RANK(DX484,DX$11:DX$510,1), "")</f>
        <v/>
      </c>
      <c r="DZ484" s="130" t="str">
        <f aca="false">IF(ISBLANK($C484),
    "",
    $B484
)</f>
        <v/>
      </c>
      <c r="EA484" s="130" t="str">
        <f aca="false">IF(ISBLANK($C484),
    "",
    $C484
)</f>
        <v/>
      </c>
      <c r="EB484" s="130" t="str">
        <f aca="false">IF(ISBLANK($C484),
    "",
    $D484
)</f>
        <v/>
      </c>
      <c r="EC484" s="130" t="str">
        <f aca="false">IF(ISBLANK($C484),"",$DQ484)</f>
        <v/>
      </c>
      <c r="ED484" s="131" t="str">
        <f aca="false">DP484</f>
        <v/>
      </c>
      <c r="EE484" s="130" t="str">
        <f aca="false">IF(ISBLANK($C484),
    "",
    DS484
)</f>
        <v/>
      </c>
      <c r="EF484" s="132" t="str">
        <f aca="false">IF(DW484&gt;DV$10,
    "",
    VLOOKUP(DW484,DY$11:EE982,7,FALSE())
)</f>
        <v/>
      </c>
      <c r="EG484" s="133" t="str">
        <f aca="false">IF(DW484&gt;DV$10,
    "",
    VLOOKUP(DW484,DY$11:EE982,2,FALSE())
)</f>
        <v/>
      </c>
      <c r="EH484" s="133" t="str">
        <f aca="false">IF(DW484&gt;DV$10,
    "",
    VLOOKUP(DW484,DY$11:EE982,3,FALSE())
)</f>
        <v/>
      </c>
      <c r="EI484" s="133" t="str">
        <f aca="false">IF(DW484&gt;DV$10,
    "",
    VLOOKUP(DW484,DY$11:EE982,4,FALSE())
)</f>
        <v/>
      </c>
      <c r="EJ484" s="134" t="str">
        <f aca="false">IF(DW484&gt;DV$10,
    "",
    VLOOKUP(DW484,DY$11:EE982,6,FALSE())
)</f>
        <v/>
      </c>
      <c r="EK484" s="59"/>
    </row>
    <row r="485" customFormat="false" ht="15.75" hidden="false" customHeight="false" outlineLevel="0" collapsed="false">
      <c r="A485" s="3"/>
      <c r="B485" s="155"/>
      <c r="C485" s="156"/>
      <c r="D485" s="96"/>
      <c r="E485" s="157"/>
      <c r="F485" s="148"/>
      <c r="G485" s="148"/>
      <c r="H485" s="149"/>
      <c r="I485" s="150"/>
      <c r="J485" s="151"/>
      <c r="K485" s="151"/>
      <c r="L485" s="151"/>
      <c r="M485" s="151"/>
      <c r="N485" s="152"/>
      <c r="O485" s="103"/>
      <c r="P485" s="148"/>
      <c r="Q485" s="149"/>
      <c r="R485" s="150"/>
      <c r="S485" s="151"/>
      <c r="T485" s="151"/>
      <c r="U485" s="151"/>
      <c r="V485" s="151"/>
      <c r="W485" s="152"/>
      <c r="X485" s="103"/>
      <c r="Y485" s="148"/>
      <c r="Z485" s="149"/>
      <c r="AA485" s="150"/>
      <c r="AB485" s="151"/>
      <c r="AC485" s="151"/>
      <c r="AD485" s="151"/>
      <c r="AE485" s="151"/>
      <c r="AF485" s="152"/>
      <c r="AG485" s="104"/>
      <c r="AH485" s="150"/>
      <c r="AI485" s="73"/>
      <c r="AJ485" s="73" t="str">
        <f aca="false">IF(ISBLANK($C485),
  "",
IF(E485=Constants!$B$7,
  TRUE(),
IF(E485=Constants!$B$8,
  FALSE(),
  TRUE()
)))</f>
        <v/>
      </c>
      <c r="AK485" s="74" t="str">
        <f aca="false">IF(ISBLANK($C485),"",IF(F485=Constants!$B$8,FALSE(),TRUE()))</f>
        <v/>
      </c>
      <c r="AL485" s="74" t="str">
        <f aca="false">IF(ISBLANK($C485),"",COUNTA($G485:$O485)&gt;0)</f>
        <v/>
      </c>
      <c r="AM485" s="74" t="str">
        <f aca="false">IF(OR(ISBLANK($C485),$AL485&lt;&gt;TRUE()),"",IF(ISBLANK(G485),Constants!$B$27,MAX(0,G485)))</f>
        <v/>
      </c>
      <c r="AN485" s="74" t="str">
        <f aca="false">IF(OR(ISBLANK($C485),$AL485&lt;&gt;TRUE()),"",IF(ISBLANK(H485),Constants!$B$28,MAX(0,H485)))</f>
        <v/>
      </c>
      <c r="AO485" s="74" t="str">
        <f aca="false">IF(OR(ISBLANK($C485),$AL485&lt;&gt;TRUE()),"",IF(J485=Constants!$B$7,TRUE(),IF(J485=Constants!$B$8,FALSE(),TRUE())))</f>
        <v/>
      </c>
      <c r="AP485" s="74" t="str">
        <f aca="false">IF(OR(ISBLANK($C485),$AL485&lt;&gt;TRUE()),"",IF(I485=Constants!$B$7,TRUE(),IF(I485=Constants!$B$8,FALSE(),TRUE())))</f>
        <v/>
      </c>
      <c r="AQ485" s="74" t="str">
        <f aca="false">IF(OR(ISBLANK($C485),$AL485&lt;&gt;TRUE()),"",IF(K485=Constants!$B$33,TRUE(),IF(K485=Constants!$B$34,FALSE(),IF(AND(ISNUMBER(O485),OR(ISBLANK(N485),N485=0)),TRUE(),IF(AND(ISBLANK(O485),ISNUMBER(N485),N485&lt;&gt;0),FALSE(),"")))))</f>
        <v/>
      </c>
      <c r="AR485" s="74" t="str">
        <f aca="false">IF(OR(ISBLANK($C485),$AL485&lt;&gt;TRUE()),"",IF(ISBLANK(L485),Constants!$B$35,MAX(0,MIN(Constants!$B$31,L485))))</f>
        <v/>
      </c>
      <c r="AS485" s="74" t="str">
        <f aca="false">IF(OR(ISBLANK($C485),$AL485&lt;&gt;TRUE()),"",IF(ISBLANK(M485),Constants!$B$35,MAX(0,MIN(Constants!$B$32,M485))))</f>
        <v/>
      </c>
      <c r="AT485" s="74" t="str">
        <f aca="false">IF(ISBLANK($C485),"",COUNTA($P485:$X485)&gt;0)</f>
        <v/>
      </c>
      <c r="AU485" s="74" t="str">
        <f aca="false">IF(OR(ISBLANK($C485),$AT485&lt;&gt;TRUE()),"",IF(ISBLANK(P485),Constants!$B$27,MAX(0,P485)))</f>
        <v/>
      </c>
      <c r="AV485" s="74" t="str">
        <f aca="false">IF(OR(ISBLANK($C485),$AT485&lt;&gt;TRUE()),"",IF(ISBLANK(Q485),Constants!$B$28,MAX(0,Q485)))</f>
        <v/>
      </c>
      <c r="AW485" s="74" t="str">
        <f aca="false">IF(OR(ISBLANK($C485),$AT485&lt;&gt;TRUE()),"",IF(S485=Constants!$B$7,TRUE(),IF(S485=Constants!$B$8,FALSE(),TRUE())))</f>
        <v/>
      </c>
      <c r="AX485" s="74" t="str">
        <f aca="false">IF(OR(ISBLANK($C485),$AT485&lt;&gt;TRUE()),"",IF(R485=Constants!$B$7,TRUE(),IF(R485=Constants!$B$8,FALSE(),TRUE())))</f>
        <v/>
      </c>
      <c r="AY485" s="74" t="str">
        <f aca="false">IF(OR(ISBLANK($C485),$AT485&lt;&gt;TRUE()),"",IF(T485=Constants!$B$33,TRUE(),IF(T485=Constants!$B$34,FALSE(),IF(AND(ISNUMBER(X485),OR(ISBLANK(W485),W485=0)),TRUE(),IF(AND(ISBLANK(X485),ISNUMBER(W485),W485&lt;&gt;0),FALSE(),"")))))</f>
        <v/>
      </c>
      <c r="AZ485" s="74" t="str">
        <f aca="false">IF(OR(ISBLANK($C485),$AT485&lt;&gt;TRUE()),"",IF(ISBLANK(U485),Constants!$B$35,MAX(0,MIN(Constants!$B$31,U485))))</f>
        <v/>
      </c>
      <c r="BA485" s="74" t="str">
        <f aca="false">IF(OR(ISBLANK($C485),$AT485&lt;&gt;TRUE()),"",IF(ISBLANK(V485),Constants!$B$35,MAX(0,MIN(Constants!$B$32,V485))))</f>
        <v/>
      </c>
      <c r="BB485" s="74" t="str">
        <f aca="false">IF(ISBLANK($C485),"",COUNTA($Y485:$AG485)&gt;0)</f>
        <v/>
      </c>
      <c r="BC485" s="74" t="str">
        <f aca="false">IF(OR(ISBLANK($C485),$BB485&lt;&gt;TRUE()),"",IF(ISBLANK(Y485),Constants!$B$27,MAX(0,Y485)))</f>
        <v/>
      </c>
      <c r="BD485" s="74" t="str">
        <f aca="false">IF(OR(ISBLANK($C485),$BB485&lt;&gt;TRUE()),"",IF(ISBLANK(Z485),Constants!$B$28,MAX(0,Z485)))</f>
        <v/>
      </c>
      <c r="BE485" s="74" t="str">
        <f aca="false">IF(OR(ISBLANK($C485),$BB485&lt;&gt;TRUE()),"",IF(AB485=Constants!$B$7,TRUE(),IF(AB485=Constants!$B$8,FALSE(),TRUE())))</f>
        <v/>
      </c>
      <c r="BF485" s="74" t="str">
        <f aca="false">IF(OR(ISBLANK($C485),$BB485&lt;&gt;TRUE()),"",IF(AA485=Constants!$B$7,TRUE(),IF(AA485=Constants!$B$8,FALSE(),TRUE())))</f>
        <v/>
      </c>
      <c r="BG485" s="74" t="str">
        <f aca="false">IF(OR(ISBLANK($C485),$BB485&lt;&gt;TRUE()),"",IF(AC485=Constants!$B$33,TRUE(),IF(AC485=Constants!$B$34,FALSE(),IF(AND(ISNUMBER(AG485),OR(ISBLANK(AF485),AF485=0)),TRUE(),IF(AND(ISBLANK(AG485),ISNUMBER(AF485),AF485&lt;&gt;0),FALSE(),"")))))</f>
        <v/>
      </c>
      <c r="BH485" s="74" t="str">
        <f aca="false">IF(OR(ISBLANK($C485),$BB485&lt;&gt;TRUE()),"",IF(ISBLANK(AD485),Constants!$B$35,MAX(0,MIN(Constants!$B$31,AD485))))</f>
        <v/>
      </c>
      <c r="BI485" s="74" t="str">
        <f aca="false">IF(OR(ISBLANK($C485),$BB485&lt;&gt;TRUE()),"",IF(ISBLANK(AE485),Constants!$B$35,MAX(0,MIN(Constants!$B$32,AE485))))</f>
        <v/>
      </c>
      <c r="BJ485" s="75" t="str">
        <f aca="false">IF(ISBLANK($C485),
  "",
IF(AH485=Constants!$B$7,
  TRUE(),
IF(AH485=Constants!$B$8,
  FALSE(),
  FALSE()
)))</f>
        <v/>
      </c>
      <c r="BK485" s="74" t="str">
        <f aca="false">IF(ISBLANK($C485),"",IF($BJ485,Constants!$B$9,IF(COUNTA($E485:$AH485)=0,Constants!$B$10,IF(NOT($AK485),Constants!$B$11,IF(AND(NOT(ISNUMBER($BM485)),COUNTA($O485,$X485,$AG485)&gt;0),Constants!$B$13,Constants!$B$12)))))</f>
        <v/>
      </c>
      <c r="BL485" s="74" t="str">
        <f aca="false">IF(ISBLANK($C485),"",IF($BK485&lt;&gt;Constants!$B$12,$BK485,Constants!$B$4))</f>
        <v/>
      </c>
      <c r="BM485" s="73" t="str">
        <f aca="false">IF(OR(ISBLANK($D$8), NOT(ISNUMBER($D$8))), Constants!$B$17,$D$8)</f>
        <v>ERROR: Set Target Time in cell D8</v>
      </c>
      <c r="BN485" s="73" t="str">
        <f aca="false">IF(OR($BK485&lt;&gt;Constants!$B$12,$AL485&lt;&gt;TRUE()),"",IF(NOT($AO485),TRUE(),IF($AQ485="","",$AQ485)))</f>
        <v/>
      </c>
      <c r="BO485" s="74" t="b">
        <f aca="false">IF(BN485="",FALSE(),IF(NOT($AO485),TRUE(),IF($AQ485,ISNUMBER(O485),ISNUMBER(N485))))</f>
        <v>0</v>
      </c>
      <c r="BP485" s="76" t="str">
        <f aca="false">IF(BO485,IF($AJ485,1,Constants!$B$22)*POWER(Constants!$B$23,MAX($AM485,0))*POWER(Constants!$B$24,MAX($AN485,0)),"")</f>
        <v/>
      </c>
      <c r="BQ485" s="74" t="str">
        <f aca="false">IF(OR($BK485&lt;&gt;Constants!$B$12,NOT($BO485)),"",IF(NOT($AO485),0,Constants!$B$19*IF($AQ485,1,MAX(0,MIN(1,(Constants!$B$20-N485)/Constants!$B$20)))))</f>
        <v/>
      </c>
      <c r="BR485" s="74" t="str">
        <f aca="false">IF(BQ485="","",BQ485*IF($AP485,1,Constants!$B$25)*BP485)</f>
        <v/>
      </c>
      <c r="BS485" s="74" t="str">
        <f aca="false">IF(OR($BK485&lt;&gt;Constants!$B$12,NOT($BO485)),"",IF(NOT($AO485),0,IF(NOT($AQ485),0,MAX(0,Constants!$B$21*(1-ABS(O485-$BM485)/$BM485)))))</f>
        <v/>
      </c>
      <c r="BT485" s="74" t="str">
        <f aca="false">IF(BS485="","",BS485*BP485)</f>
        <v/>
      </c>
      <c r="BU485" s="74" t="str">
        <f aca="false">IF(OR($BK485&lt;&gt;Constants!$B$12,NOT($BO485)),"",IF(OR(NOT($AO485),NOT($AP485)),0,MIN(Constants!$B$18,(Constants!$B$29*$AR485+Constants!$B$30*$AS485)*IF($AQ485,1,MAX(0,MIN(1,(Constants!$B$20-N485)/Constants!$B$20))))))</f>
        <v/>
      </c>
      <c r="BV485" s="74" t="str">
        <f aca="false">IF(BU485="","",BU485*BP485)</f>
        <v/>
      </c>
      <c r="BW485" s="75" t="str">
        <f aca="false">IF(OR($BK485&lt;&gt;Constants!$B$12,NOT($BO485)),"",BR485+BT485+BV485)</f>
        <v/>
      </c>
      <c r="BX485" s="73" t="str">
        <f aca="false">IF(OR($BK485&lt;&gt;Constants!$B$12,$AT485&lt;&gt;TRUE()),"",IF(NOT($AW485),TRUE(),IF($AY485="","",$AY485)))</f>
        <v/>
      </c>
      <c r="BY485" s="74" t="b">
        <f aca="false">IF(BX485="",FALSE(),IF(NOT($AW485),TRUE(),IF($AY485,ISNUMBER(X485),ISNUMBER(W485))))</f>
        <v>0</v>
      </c>
      <c r="BZ485" s="76" t="str">
        <f aca="false">IF(BY485,IF($AJ485,1,Constants!$B$22)*POWER(Constants!$B$23,MAX($AU485,0))*POWER(Constants!$B$24,MAX($AV485,0)),"")</f>
        <v/>
      </c>
      <c r="CA485" s="74" t="str">
        <f aca="false">IF(OR($BK485&lt;&gt;Constants!$B$12,NOT($BY485)),"",IF(NOT($AW485),0,Constants!$B$19*IF($AY485,1,MAX(0,MIN(1,(Constants!$B$20-W485)/Constants!$B$20)))))</f>
        <v/>
      </c>
      <c r="CB485" s="74" t="str">
        <f aca="false">IF(CA485="","",CA485*IF($AX485,1,Constants!$B$25)*BZ485)</f>
        <v/>
      </c>
      <c r="CC485" s="74" t="str">
        <f aca="false">IF(OR($BK485&lt;&gt;Constants!$B$12,NOT($BY485)),"",IF(NOT($AW485),0,IF(NOT($AY485),0,MAX(0,Constants!$B$21*(1-ABS(X485-$BM485)/$BM485)))))</f>
        <v/>
      </c>
      <c r="CD485" s="74" t="str">
        <f aca="false">IF(CC485="","",CC485*BZ485)</f>
        <v/>
      </c>
      <c r="CE485" s="74" t="str">
        <f aca="false">IF(OR($BK485&lt;&gt;Constants!$B$12,NOT($BY485)),"",IF(OR(NOT($AW485),NOT($AX485)),0,MIN(Constants!$B$18,(Constants!$B$29*$AZ485+Constants!$B$30*$BA485)*IF($AY485,1,MAX(0,MIN(1,(Constants!$B$20-W485)/Constants!$B$20))))))</f>
        <v/>
      </c>
      <c r="CF485" s="74" t="str">
        <f aca="false">IF(CE485="","",CE485*BZ485)</f>
        <v/>
      </c>
      <c r="CG485" s="75" t="str">
        <f aca="false">IF(OR($BK485&lt;&gt;Constants!$B$12,NOT($BY485)),"",CB485+CD485+CF485)</f>
        <v/>
      </c>
      <c r="CH485" s="73" t="b">
        <f aca="false">IF(OR(BN485="",BX485=""),TRUE(),BN485&lt;&gt;BX485)</f>
        <v>1</v>
      </c>
      <c r="CI485" s="74" t="str">
        <f aca="false">IF(OR($BK485&lt;&gt;Constants!$B$12,$BB485&lt;&gt;TRUE(),NOT($CH485)),"",IF(NOT($BE485),TRUE(),IF($BG485="","",$BG485)))</f>
        <v/>
      </c>
      <c r="CJ485" s="74" t="b">
        <f aca="false">IF(CI485="",FALSE(),IF(NOT($BE485),TRUE(),IF($BG485,ISNUMBER(AG485),ISNUMBER(AF485))))</f>
        <v>0</v>
      </c>
      <c r="CK485" s="76" t="str">
        <f aca="false">IF(CJ485,IF($AJ485,1,Constants!$B$22)*POWER(Constants!$B$23,MAX($BC485,0))*POWER(Constants!$B$24,MAX($BD485,0)),"")</f>
        <v/>
      </c>
      <c r="CL485" s="74" t="str">
        <f aca="false">IF(OR($BK485&lt;&gt;Constants!$B$12,NOT($CJ485)),"",IF(NOT($BE485),0,Constants!$B$19*IF($BG485,1,MAX(0,MIN(1,(Constants!$B$20-AF485)/Constants!$B$20)))))</f>
        <v/>
      </c>
      <c r="CM485" s="74" t="str">
        <f aca="false">IF(CL485="","",CL485*IF($BF485,1,Constants!$B$25)*CK485)</f>
        <v/>
      </c>
      <c r="CN485" s="74" t="str">
        <f aca="false">IF(OR($BK485&lt;&gt;Constants!$B$12,NOT($CJ485)),"",IF(NOT($BE485),0,IF(NOT($BG485),0,MAX(0,Constants!$B$21*(1-ABS(AG485-$BM485)/$BM485)))))</f>
        <v/>
      </c>
      <c r="CO485" s="74" t="str">
        <f aca="false">IF(CN485="","",CN485*CK485)</f>
        <v/>
      </c>
      <c r="CP485" s="74" t="str">
        <f aca="false">IF(OR($BK485&lt;&gt;Constants!$B$12,NOT($CJ485)),"",IF(OR(NOT($BE485),NOT($BF485)),0,MIN(Constants!$B$18,(Constants!$B$29*$BH485+Constants!$B$30*$BI485)*IF($BG485,1,MAX(0,MIN(1,(Constants!$B$20-AF485)/Constants!$B$20))))))</f>
        <v/>
      </c>
      <c r="CQ485" s="74" t="str">
        <f aca="false">IF(CP485="","",CP485*CK485)</f>
        <v/>
      </c>
      <c r="CR485" s="75" t="str">
        <f aca="false">IF(OR($BK485&lt;&gt;Constants!$B$12,NOT($CJ485)),"",CM485+CO485+CQ485)</f>
        <v/>
      </c>
      <c r="CS485" s="73" t="str">
        <f aca="false">IF(OR($BK485&lt;&gt;Constants!$B$12,ISBLANK($C485)),"",BW485)</f>
        <v/>
      </c>
      <c r="CT485" s="74" t="str">
        <f aca="false">IF(OR($BK485&lt;&gt;Constants!$B$12,ISBLANK($C485)),"",CG485)</f>
        <v/>
      </c>
      <c r="CU485" s="75" t="str">
        <f aca="false">IF(OR($BK485&lt;&gt;Constants!$B$12,ISBLANK($C485)),"",CR485)</f>
        <v/>
      </c>
      <c r="CV485" s="74" t="str">
        <f aca="false">IF(OR($BK485&lt;&gt;Constants!$B$12,ISBLANK($C485)),"",IF(COUNT(CS485:CU485)=0,0,MAX(CS485:CU485)))</f>
        <v/>
      </c>
      <c r="CW485" s="74" t="str">
        <f aca="false">IF($BK485&lt;&gt;Constants!$B$12,"",CV485)</f>
        <v/>
      </c>
      <c r="CX485" s="74" t="str">
        <f aca="false">IF(ISNUMBER(CW485), RANK(CW485,$CW$11:$CW$510), "")</f>
        <v/>
      </c>
      <c r="CY485" s="73" t="str">
        <f aca="false">IF(OR($BK485&lt;&gt;Constants!$B$12,ISBLANK($C485)),"",MAX(BT485,CD485,CO485))</f>
        <v/>
      </c>
      <c r="CZ485" s="74" t="str">
        <f aca="false">IF(ISNUMBER(CY485), RANK(CY485,CY$11:CY$510), "")</f>
        <v/>
      </c>
      <c r="DA485" s="74" t="str">
        <f aca="false">IF(OR($BK485&lt;&gt;Constants!$B$12,ISBLANK($C485)),"",MAX(AM485,AU485,IF($CH485,BC485,0)))</f>
        <v/>
      </c>
      <c r="DB485" s="74" t="str">
        <f aca="false">IF(ISNUMBER(DA485), RANK(DA485,DA$11:DA$510,1), "")</f>
        <v/>
      </c>
      <c r="DC485" s="74" t="str">
        <f aca="false">IF(OR($BK485&lt;&gt;Constants!$B$12,ISBLANK($C485)),"",MAX(BV485,CF485,CQ485))</f>
        <v/>
      </c>
      <c r="DD485" s="74" t="str">
        <f aca="false">IF(ISNUMBER(DC485),RANK(DC485,DC$11:DC$510),"")</f>
        <v/>
      </c>
      <c r="DE485" s="77" t="str">
        <f aca="false">IFERROR(IF(OR($BK485&lt;&gt;Constants!$B$12, ISBLANK($C485)),"",LARGE(CS485:CU485,2)), 0)</f>
        <v/>
      </c>
      <c r="DF485" s="75" t="str">
        <f aca="false">IF(ISNUMBER(DE485), RANK(DE485,DE$11:DE$510), "")</f>
        <v/>
      </c>
      <c r="DG485" s="74" t="str">
        <f aca="false">IF(ISBLANK($C485),"",IF(BK485=Constants!$B$12,RANK($CX485, $CX$11:$CX$510, 1)+
SUMPRODUCT(--($CX$11:$CX$510=$CX485),--($CZ485&gt;$CZ$11:$CZ$510))+
SUMPRODUCT(--($CX$11:$CX$510=$CX485),--($CZ485=$CZ$11:$CZ$510),--($DB485&gt;$DB$11:$DB$510))+
SUMPRODUCT(--($CX$11:$CX$510=$CX485),--($CZ485=$CZ$11:$CZ$510),--($DB485=$DB$11:$DB$510), --($DD485&gt;$DD$11:$DD$510))+
SUMPRODUCT(--($CX$11:$CX$510=$CX485),--($CZ485=$CZ$11:$CZ$510),--($DB485=$DB$11:$DB$510), --($DD485=$DD$11:$DD$510), --($DF485&gt;$DF$11:$DF$510))
,BK485)
)</f>
        <v/>
      </c>
      <c r="DH485" s="74" t="str">
        <f aca="false">IF(ISBLANK(C485),"",IF(BK485&lt;&gt;Constants!$B$12, BK485, CX485-DG485))</f>
        <v/>
      </c>
      <c r="DI485" s="75"/>
      <c r="DJ485" s="78"/>
      <c r="DK485" s="79" t="str">
        <f aca="false">IF(ISBLANK($C485),"",IF($BK485=Constants!$B$13,$BM485,""))</f>
        <v/>
      </c>
      <c r="DL485" s="78" t="str">
        <f aca="false">IF(ISBLANK($C485),"",IF($BK485&lt;&gt;Constants!$B$12,"",IF(COUNT($CS485:$CU485)=0,"",MATCH($CV485,$CS485:$CU485,0))))</f>
        <v/>
      </c>
      <c r="DM485" s="80" t="str">
        <f aca="false">IF(ISNUMBER($DL485),CHOOSE($DL485,$BR485,$CB485,$CM485),"")</f>
        <v/>
      </c>
      <c r="DN485" s="80" t="str">
        <f aca="false">IF(ISNUMBER($DL485),CHOOSE($DL485,$BT485,$CD485,$CO485),"")</f>
        <v/>
      </c>
      <c r="DO485" s="80" t="str">
        <f aca="false">IF(ISNUMBER($DL485),CHOOSE($DL485,$BV485,$CF485,$CQ485),"")</f>
        <v/>
      </c>
      <c r="DP485" s="81" t="str">
        <f aca="false">IF(ISBLANK(C485),"",IF(BK485&lt;&gt;Constants!$B$12, BK485 ,CW485))</f>
        <v/>
      </c>
      <c r="DQ485" s="82" t="str">
        <f aca="false">IF(ISBLANK($C485),"",IF($BK485&lt;&gt;Constants!$B$12,$BK485,$BL485))</f>
        <v/>
      </c>
      <c r="DR485" s="82" t="str">
        <f aca="false">IF(ISBLANK(C485),"",DH485)</f>
        <v/>
      </c>
      <c r="DS485" s="82" t="str">
        <f aca="false">IF(ISBLANK(C485),"",DG485)</f>
        <v/>
      </c>
      <c r="DT485" s="83" t="str">
        <f aca="false">IF(ISBLANK(C485),
  "",
IF(DS485=Constants!$B$9,COUNTA($C$11:$C510)+2,IF(DS485=Constants!$B$10,COUNTA($C$11:$C510)+1,IF(DS485=Constants!$B$11,COUNTA($C$11:$C510),DS485))))</f>
        <v/>
      </c>
      <c r="DU485" s="3"/>
      <c r="DV485" s="84" t="n">
        <f aca="false">IF(OR(ISNUMBER(DS485),DS485="DQ",DS485="P",DS485="NS"),
    1,
    0
)</f>
        <v>0</v>
      </c>
      <c r="DW485" s="84" t="n">
        <v>475</v>
      </c>
      <c r="DX485" s="84" t="str">
        <f aca="false">IF(ISBLANK($C485),"",IF(ISNUMBER(DT485),DT485+ROW($B485)/1000,""))</f>
        <v/>
      </c>
      <c r="DY485" s="84" t="str">
        <f aca="false">IF(ISNUMBER(DX485), RANK(DX485,DX$11:DX$510,1), "")</f>
        <v/>
      </c>
      <c r="DZ485" s="84" t="str">
        <f aca="false">IF(ISBLANK($C485),
    "",
    $B485
)</f>
        <v/>
      </c>
      <c r="EA485" s="84" t="str">
        <f aca="false">IF(ISBLANK($C485),
    "",
    $C485
)</f>
        <v/>
      </c>
      <c r="EB485" s="84" t="str">
        <f aca="false">IF(ISBLANK($C485),
    "",
    $D485
)</f>
        <v/>
      </c>
      <c r="EC485" s="84" t="str">
        <f aca="false">IF(ISBLANK($C485),"",$DQ485)</f>
        <v/>
      </c>
      <c r="ED485" s="86" t="str">
        <f aca="false">DP485</f>
        <v/>
      </c>
      <c r="EE485" s="84" t="str">
        <f aca="false">IF(ISBLANK($C485),
    "",
    DS485
)</f>
        <v/>
      </c>
      <c r="EF485" s="87" t="str">
        <f aca="false">IF(DW485&gt;DV$10,
    "",
    VLOOKUP(DW485,DY$11:EE983,7,FALSE())
)</f>
        <v/>
      </c>
      <c r="EG485" s="88" t="str">
        <f aca="false">IF(DW485&gt;DV$10,
    "",
    VLOOKUP(DW485,DY$11:EE983,2,FALSE())
)</f>
        <v/>
      </c>
      <c r="EH485" s="88" t="str">
        <f aca="false">IF(DW485&gt;DV$10,
    "",
    VLOOKUP(DW485,DY$11:EE983,3,FALSE())
)</f>
        <v/>
      </c>
      <c r="EI485" s="88" t="str">
        <f aca="false">IF(DW485&gt;DV$10,
    "",
    VLOOKUP(DW485,DY$11:EE983,4,FALSE())
)</f>
        <v/>
      </c>
      <c r="EJ485" s="89" t="str">
        <f aca="false">IF(DW485&gt;DV$10,
    "",
    VLOOKUP(DW485,DY$11:EE983,6,FALSE())
)</f>
        <v/>
      </c>
      <c r="EK485" s="59"/>
    </row>
    <row r="486" customFormat="false" ht="15.75" hidden="false" customHeight="false" outlineLevel="0" collapsed="false">
      <c r="A486" s="3"/>
      <c r="B486" s="155"/>
      <c r="C486" s="156"/>
      <c r="D486" s="96"/>
      <c r="E486" s="157"/>
      <c r="F486" s="148"/>
      <c r="G486" s="148"/>
      <c r="H486" s="149"/>
      <c r="I486" s="150"/>
      <c r="J486" s="151"/>
      <c r="K486" s="151"/>
      <c r="L486" s="151"/>
      <c r="M486" s="151"/>
      <c r="N486" s="152"/>
      <c r="O486" s="103"/>
      <c r="P486" s="148"/>
      <c r="Q486" s="149"/>
      <c r="R486" s="150"/>
      <c r="S486" s="151"/>
      <c r="T486" s="151"/>
      <c r="U486" s="151"/>
      <c r="V486" s="151"/>
      <c r="W486" s="152"/>
      <c r="X486" s="103"/>
      <c r="Y486" s="148"/>
      <c r="Z486" s="149"/>
      <c r="AA486" s="150"/>
      <c r="AB486" s="151"/>
      <c r="AC486" s="151"/>
      <c r="AD486" s="151"/>
      <c r="AE486" s="151"/>
      <c r="AF486" s="152"/>
      <c r="AG486" s="104"/>
      <c r="AH486" s="150"/>
      <c r="AI486" s="73"/>
      <c r="AJ486" s="73" t="str">
        <f aca="false">IF(ISBLANK($C486),
  "",
IF(E486=Constants!$B$7,
  TRUE(),
IF(E486=Constants!$B$8,
  FALSE(),
  TRUE()
)))</f>
        <v/>
      </c>
      <c r="AK486" s="74" t="str">
        <f aca="false">IF(ISBLANK($C486),"",IF(F486=Constants!$B$8,FALSE(),TRUE()))</f>
        <v/>
      </c>
      <c r="AL486" s="74" t="str">
        <f aca="false">IF(ISBLANK($C486),"",COUNTA($G486:$O486)&gt;0)</f>
        <v/>
      </c>
      <c r="AM486" s="74" t="str">
        <f aca="false">IF(OR(ISBLANK($C486),$AL486&lt;&gt;TRUE()),"",IF(ISBLANK(G486),Constants!$B$27,MAX(0,G486)))</f>
        <v/>
      </c>
      <c r="AN486" s="74" t="str">
        <f aca="false">IF(OR(ISBLANK($C486),$AL486&lt;&gt;TRUE()),"",IF(ISBLANK(H486),Constants!$B$28,MAX(0,H486)))</f>
        <v/>
      </c>
      <c r="AO486" s="74" t="str">
        <f aca="false">IF(OR(ISBLANK($C486),$AL486&lt;&gt;TRUE()),"",IF(J486=Constants!$B$7,TRUE(),IF(J486=Constants!$B$8,FALSE(),TRUE())))</f>
        <v/>
      </c>
      <c r="AP486" s="74" t="str">
        <f aca="false">IF(OR(ISBLANK($C486),$AL486&lt;&gt;TRUE()),"",IF(I486=Constants!$B$7,TRUE(),IF(I486=Constants!$B$8,FALSE(),TRUE())))</f>
        <v/>
      </c>
      <c r="AQ486" s="74" t="str">
        <f aca="false">IF(OR(ISBLANK($C486),$AL486&lt;&gt;TRUE()),"",IF(K486=Constants!$B$33,TRUE(),IF(K486=Constants!$B$34,FALSE(),IF(AND(ISNUMBER(O486),OR(ISBLANK(N486),N486=0)),TRUE(),IF(AND(ISBLANK(O486),ISNUMBER(N486),N486&lt;&gt;0),FALSE(),"")))))</f>
        <v/>
      </c>
      <c r="AR486" s="74" t="str">
        <f aca="false">IF(OR(ISBLANK($C486),$AL486&lt;&gt;TRUE()),"",IF(ISBLANK(L486),Constants!$B$35,MAX(0,MIN(Constants!$B$31,L486))))</f>
        <v/>
      </c>
      <c r="AS486" s="74" t="str">
        <f aca="false">IF(OR(ISBLANK($C486),$AL486&lt;&gt;TRUE()),"",IF(ISBLANK(M486),Constants!$B$35,MAX(0,MIN(Constants!$B$32,M486))))</f>
        <v/>
      </c>
      <c r="AT486" s="74" t="str">
        <f aca="false">IF(ISBLANK($C486),"",COUNTA($P486:$X486)&gt;0)</f>
        <v/>
      </c>
      <c r="AU486" s="74" t="str">
        <f aca="false">IF(OR(ISBLANK($C486),$AT486&lt;&gt;TRUE()),"",IF(ISBLANK(P486),Constants!$B$27,MAX(0,P486)))</f>
        <v/>
      </c>
      <c r="AV486" s="74" t="str">
        <f aca="false">IF(OR(ISBLANK($C486),$AT486&lt;&gt;TRUE()),"",IF(ISBLANK(Q486),Constants!$B$28,MAX(0,Q486)))</f>
        <v/>
      </c>
      <c r="AW486" s="74" t="str">
        <f aca="false">IF(OR(ISBLANK($C486),$AT486&lt;&gt;TRUE()),"",IF(S486=Constants!$B$7,TRUE(),IF(S486=Constants!$B$8,FALSE(),TRUE())))</f>
        <v/>
      </c>
      <c r="AX486" s="74" t="str">
        <f aca="false">IF(OR(ISBLANK($C486),$AT486&lt;&gt;TRUE()),"",IF(R486=Constants!$B$7,TRUE(),IF(R486=Constants!$B$8,FALSE(),TRUE())))</f>
        <v/>
      </c>
      <c r="AY486" s="74" t="str">
        <f aca="false">IF(OR(ISBLANK($C486),$AT486&lt;&gt;TRUE()),"",IF(T486=Constants!$B$33,TRUE(),IF(T486=Constants!$B$34,FALSE(),IF(AND(ISNUMBER(X486),OR(ISBLANK(W486),W486=0)),TRUE(),IF(AND(ISBLANK(X486),ISNUMBER(W486),W486&lt;&gt;0),FALSE(),"")))))</f>
        <v/>
      </c>
      <c r="AZ486" s="74" t="str">
        <f aca="false">IF(OR(ISBLANK($C486),$AT486&lt;&gt;TRUE()),"",IF(ISBLANK(U486),Constants!$B$35,MAX(0,MIN(Constants!$B$31,U486))))</f>
        <v/>
      </c>
      <c r="BA486" s="74" t="str">
        <f aca="false">IF(OR(ISBLANK($C486),$AT486&lt;&gt;TRUE()),"",IF(ISBLANK(V486),Constants!$B$35,MAX(0,MIN(Constants!$B$32,V486))))</f>
        <v/>
      </c>
      <c r="BB486" s="74" t="str">
        <f aca="false">IF(ISBLANK($C486),"",COUNTA($Y486:$AG486)&gt;0)</f>
        <v/>
      </c>
      <c r="BC486" s="74" t="str">
        <f aca="false">IF(OR(ISBLANK($C486),$BB486&lt;&gt;TRUE()),"",IF(ISBLANK(Y486),Constants!$B$27,MAX(0,Y486)))</f>
        <v/>
      </c>
      <c r="BD486" s="74" t="str">
        <f aca="false">IF(OR(ISBLANK($C486),$BB486&lt;&gt;TRUE()),"",IF(ISBLANK(Z486),Constants!$B$28,MAX(0,Z486)))</f>
        <v/>
      </c>
      <c r="BE486" s="74" t="str">
        <f aca="false">IF(OR(ISBLANK($C486),$BB486&lt;&gt;TRUE()),"",IF(AB486=Constants!$B$7,TRUE(),IF(AB486=Constants!$B$8,FALSE(),TRUE())))</f>
        <v/>
      </c>
      <c r="BF486" s="74" t="str">
        <f aca="false">IF(OR(ISBLANK($C486),$BB486&lt;&gt;TRUE()),"",IF(AA486=Constants!$B$7,TRUE(),IF(AA486=Constants!$B$8,FALSE(),TRUE())))</f>
        <v/>
      </c>
      <c r="BG486" s="74" t="str">
        <f aca="false">IF(OR(ISBLANK($C486),$BB486&lt;&gt;TRUE()),"",IF(AC486=Constants!$B$33,TRUE(),IF(AC486=Constants!$B$34,FALSE(),IF(AND(ISNUMBER(AG486),OR(ISBLANK(AF486),AF486=0)),TRUE(),IF(AND(ISBLANK(AG486),ISNUMBER(AF486),AF486&lt;&gt;0),FALSE(),"")))))</f>
        <v/>
      </c>
      <c r="BH486" s="74" t="str">
        <f aca="false">IF(OR(ISBLANK($C486),$BB486&lt;&gt;TRUE()),"",IF(ISBLANK(AD486),Constants!$B$35,MAX(0,MIN(Constants!$B$31,AD486))))</f>
        <v/>
      </c>
      <c r="BI486" s="74" t="str">
        <f aca="false">IF(OR(ISBLANK($C486),$BB486&lt;&gt;TRUE()),"",IF(ISBLANK(AE486),Constants!$B$35,MAX(0,MIN(Constants!$B$32,AE486))))</f>
        <v/>
      </c>
      <c r="BJ486" s="75" t="str">
        <f aca="false">IF(ISBLANK($C486),
  "",
IF(AH486=Constants!$B$7,
  TRUE(),
IF(AH486=Constants!$B$8,
  FALSE(),
  FALSE()
)))</f>
        <v/>
      </c>
      <c r="BK486" s="74" t="str">
        <f aca="false">IF(ISBLANK($C486),"",IF($BJ486,Constants!$B$9,IF(COUNTA($E486:$AH486)=0,Constants!$B$10,IF(NOT($AK486),Constants!$B$11,IF(AND(NOT(ISNUMBER($BM486)),COUNTA($O486,$X486,$AG486)&gt;0),Constants!$B$13,Constants!$B$12)))))</f>
        <v/>
      </c>
      <c r="BL486" s="74" t="str">
        <f aca="false">IF(ISBLANK($C486),"",IF($BK486&lt;&gt;Constants!$B$12,$BK486,Constants!$B$4))</f>
        <v/>
      </c>
      <c r="BM486" s="73" t="str">
        <f aca="false">IF(OR(ISBLANK($D$8), NOT(ISNUMBER($D$8))), Constants!$B$17,$D$8)</f>
        <v>ERROR: Set Target Time in cell D8</v>
      </c>
      <c r="BN486" s="73" t="str">
        <f aca="false">IF(OR($BK486&lt;&gt;Constants!$B$12,$AL486&lt;&gt;TRUE()),"",IF(NOT($AO486),TRUE(),IF($AQ486="","",$AQ486)))</f>
        <v/>
      </c>
      <c r="BO486" s="74" t="b">
        <f aca="false">IF(BN486="",FALSE(),IF(NOT($AO486),TRUE(),IF($AQ486,ISNUMBER(O486),ISNUMBER(N486))))</f>
        <v>0</v>
      </c>
      <c r="BP486" s="76" t="str">
        <f aca="false">IF(BO486,IF($AJ486,1,Constants!$B$22)*POWER(Constants!$B$23,MAX($AM486,0))*POWER(Constants!$B$24,MAX($AN486,0)),"")</f>
        <v/>
      </c>
      <c r="BQ486" s="74" t="str">
        <f aca="false">IF(OR($BK486&lt;&gt;Constants!$B$12,NOT($BO486)),"",IF(NOT($AO486),0,Constants!$B$19*IF($AQ486,1,MAX(0,MIN(1,(Constants!$B$20-N486)/Constants!$B$20)))))</f>
        <v/>
      </c>
      <c r="BR486" s="74" t="str">
        <f aca="false">IF(BQ486="","",BQ486*IF($AP486,1,Constants!$B$25)*BP486)</f>
        <v/>
      </c>
      <c r="BS486" s="74" t="str">
        <f aca="false">IF(OR($BK486&lt;&gt;Constants!$B$12,NOT($BO486)),"",IF(NOT($AO486),0,IF(NOT($AQ486),0,MAX(0,Constants!$B$21*(1-ABS(O486-$BM486)/$BM486)))))</f>
        <v/>
      </c>
      <c r="BT486" s="74" t="str">
        <f aca="false">IF(BS486="","",BS486*BP486)</f>
        <v/>
      </c>
      <c r="BU486" s="74" t="str">
        <f aca="false">IF(OR($BK486&lt;&gt;Constants!$B$12,NOT($BO486)),"",IF(OR(NOT($AO486),NOT($AP486)),0,MIN(Constants!$B$18,(Constants!$B$29*$AR486+Constants!$B$30*$AS486)*IF($AQ486,1,MAX(0,MIN(1,(Constants!$B$20-N486)/Constants!$B$20))))))</f>
        <v/>
      </c>
      <c r="BV486" s="74" t="str">
        <f aca="false">IF(BU486="","",BU486*BP486)</f>
        <v/>
      </c>
      <c r="BW486" s="75" t="str">
        <f aca="false">IF(OR($BK486&lt;&gt;Constants!$B$12,NOT($BO486)),"",BR486+BT486+BV486)</f>
        <v/>
      </c>
      <c r="BX486" s="73" t="str">
        <f aca="false">IF(OR($BK486&lt;&gt;Constants!$B$12,$AT486&lt;&gt;TRUE()),"",IF(NOT($AW486),TRUE(),IF($AY486="","",$AY486)))</f>
        <v/>
      </c>
      <c r="BY486" s="74" t="b">
        <f aca="false">IF(BX486="",FALSE(),IF(NOT($AW486),TRUE(),IF($AY486,ISNUMBER(X486),ISNUMBER(W486))))</f>
        <v>0</v>
      </c>
      <c r="BZ486" s="76" t="str">
        <f aca="false">IF(BY486,IF($AJ486,1,Constants!$B$22)*POWER(Constants!$B$23,MAX($AU486,0))*POWER(Constants!$B$24,MAX($AV486,0)),"")</f>
        <v/>
      </c>
      <c r="CA486" s="74" t="str">
        <f aca="false">IF(OR($BK486&lt;&gt;Constants!$B$12,NOT($BY486)),"",IF(NOT($AW486),0,Constants!$B$19*IF($AY486,1,MAX(0,MIN(1,(Constants!$B$20-W486)/Constants!$B$20)))))</f>
        <v/>
      </c>
      <c r="CB486" s="74" t="str">
        <f aca="false">IF(CA486="","",CA486*IF($AX486,1,Constants!$B$25)*BZ486)</f>
        <v/>
      </c>
      <c r="CC486" s="74" t="str">
        <f aca="false">IF(OR($BK486&lt;&gt;Constants!$B$12,NOT($BY486)),"",IF(NOT($AW486),0,IF(NOT($AY486),0,MAX(0,Constants!$B$21*(1-ABS(X486-$BM486)/$BM486)))))</f>
        <v/>
      </c>
      <c r="CD486" s="74" t="str">
        <f aca="false">IF(CC486="","",CC486*BZ486)</f>
        <v/>
      </c>
      <c r="CE486" s="74" t="str">
        <f aca="false">IF(OR($BK486&lt;&gt;Constants!$B$12,NOT($BY486)),"",IF(OR(NOT($AW486),NOT($AX486)),0,MIN(Constants!$B$18,(Constants!$B$29*$AZ486+Constants!$B$30*$BA486)*IF($AY486,1,MAX(0,MIN(1,(Constants!$B$20-W486)/Constants!$B$20))))))</f>
        <v/>
      </c>
      <c r="CF486" s="74" t="str">
        <f aca="false">IF(CE486="","",CE486*BZ486)</f>
        <v/>
      </c>
      <c r="CG486" s="75" t="str">
        <f aca="false">IF(OR($BK486&lt;&gt;Constants!$B$12,NOT($BY486)),"",CB486+CD486+CF486)</f>
        <v/>
      </c>
      <c r="CH486" s="73" t="b">
        <f aca="false">IF(OR(BN486="",BX486=""),TRUE(),BN486&lt;&gt;BX486)</f>
        <v>1</v>
      </c>
      <c r="CI486" s="74" t="str">
        <f aca="false">IF(OR($BK486&lt;&gt;Constants!$B$12,$BB486&lt;&gt;TRUE(),NOT($CH486)),"",IF(NOT($BE486),TRUE(),IF($BG486="","",$BG486)))</f>
        <v/>
      </c>
      <c r="CJ486" s="74" t="b">
        <f aca="false">IF(CI486="",FALSE(),IF(NOT($BE486),TRUE(),IF($BG486,ISNUMBER(AG486),ISNUMBER(AF486))))</f>
        <v>0</v>
      </c>
      <c r="CK486" s="76" t="str">
        <f aca="false">IF(CJ486,IF($AJ486,1,Constants!$B$22)*POWER(Constants!$B$23,MAX($BC486,0))*POWER(Constants!$B$24,MAX($BD486,0)),"")</f>
        <v/>
      </c>
      <c r="CL486" s="74" t="str">
        <f aca="false">IF(OR($BK486&lt;&gt;Constants!$B$12,NOT($CJ486)),"",IF(NOT($BE486),0,Constants!$B$19*IF($BG486,1,MAX(0,MIN(1,(Constants!$B$20-AF486)/Constants!$B$20)))))</f>
        <v/>
      </c>
      <c r="CM486" s="74" t="str">
        <f aca="false">IF(CL486="","",CL486*IF($BF486,1,Constants!$B$25)*CK486)</f>
        <v/>
      </c>
      <c r="CN486" s="74" t="str">
        <f aca="false">IF(OR($BK486&lt;&gt;Constants!$B$12,NOT($CJ486)),"",IF(NOT($BE486),0,IF(NOT($BG486),0,MAX(0,Constants!$B$21*(1-ABS(AG486-$BM486)/$BM486)))))</f>
        <v/>
      </c>
      <c r="CO486" s="74" t="str">
        <f aca="false">IF(CN486="","",CN486*CK486)</f>
        <v/>
      </c>
      <c r="CP486" s="74" t="str">
        <f aca="false">IF(OR($BK486&lt;&gt;Constants!$B$12,NOT($CJ486)),"",IF(OR(NOT($BE486),NOT($BF486)),0,MIN(Constants!$B$18,(Constants!$B$29*$BH486+Constants!$B$30*$BI486)*IF($BG486,1,MAX(0,MIN(1,(Constants!$B$20-AF486)/Constants!$B$20))))))</f>
        <v/>
      </c>
      <c r="CQ486" s="74" t="str">
        <f aca="false">IF(CP486="","",CP486*CK486)</f>
        <v/>
      </c>
      <c r="CR486" s="75" t="str">
        <f aca="false">IF(OR($BK486&lt;&gt;Constants!$B$12,NOT($CJ486)),"",CM486+CO486+CQ486)</f>
        <v/>
      </c>
      <c r="CS486" s="73" t="str">
        <f aca="false">IF(OR($BK486&lt;&gt;Constants!$B$12,ISBLANK($C486)),"",BW486)</f>
        <v/>
      </c>
      <c r="CT486" s="74" t="str">
        <f aca="false">IF(OR($BK486&lt;&gt;Constants!$B$12,ISBLANK($C486)),"",CG486)</f>
        <v/>
      </c>
      <c r="CU486" s="75" t="str">
        <f aca="false">IF(OR($BK486&lt;&gt;Constants!$B$12,ISBLANK($C486)),"",CR486)</f>
        <v/>
      </c>
      <c r="CV486" s="74" t="str">
        <f aca="false">IF(OR($BK486&lt;&gt;Constants!$B$12,ISBLANK($C486)),"",IF(COUNT(CS486:CU486)=0,0,MAX(CS486:CU486)))</f>
        <v/>
      </c>
      <c r="CW486" s="74" t="str">
        <f aca="false">IF($BK486&lt;&gt;Constants!$B$12,"",CV486)</f>
        <v/>
      </c>
      <c r="CX486" s="74" t="str">
        <f aca="false">IF(ISNUMBER(CW486), RANK(CW486,$CW$11:$CW$510), "")</f>
        <v/>
      </c>
      <c r="CY486" s="73" t="str">
        <f aca="false">IF(OR($BK486&lt;&gt;Constants!$B$12,ISBLANK($C486)),"",MAX(BT486,CD486,CO486))</f>
        <v/>
      </c>
      <c r="CZ486" s="74" t="str">
        <f aca="false">IF(ISNUMBER(CY486), RANK(CY486,CY$11:CY$510), "")</f>
        <v/>
      </c>
      <c r="DA486" s="74" t="str">
        <f aca="false">IF(OR($BK486&lt;&gt;Constants!$B$12,ISBLANK($C486)),"",MAX(AM486,AU486,IF($CH486,BC486,0)))</f>
        <v/>
      </c>
      <c r="DB486" s="74" t="str">
        <f aca="false">IF(ISNUMBER(DA486), RANK(DA486,DA$11:DA$510,1), "")</f>
        <v/>
      </c>
      <c r="DC486" s="74" t="str">
        <f aca="false">IF(OR($BK486&lt;&gt;Constants!$B$12,ISBLANK($C486)),"",MAX(BV486,CF486,CQ486))</f>
        <v/>
      </c>
      <c r="DD486" s="74" t="str">
        <f aca="false">IF(ISNUMBER(DC486),RANK(DC486,DC$11:DC$510),"")</f>
        <v/>
      </c>
      <c r="DE486" s="77" t="str">
        <f aca="false">IFERROR(IF(OR($BK486&lt;&gt;Constants!$B$12, ISBLANK($C486)),"",LARGE(CS486:CU486,2)), 0)</f>
        <v/>
      </c>
      <c r="DF486" s="75" t="str">
        <f aca="false">IF(ISNUMBER(DE486), RANK(DE486,DE$11:DE$510), "")</f>
        <v/>
      </c>
      <c r="DG486" s="74" t="str">
        <f aca="false">IF(ISBLANK($C486),"",IF(BK486=Constants!$B$12,RANK($CX486, $CX$11:$CX$510, 1)+
SUMPRODUCT(--($CX$11:$CX$510=$CX486),--($CZ486&gt;$CZ$11:$CZ$510))+
SUMPRODUCT(--($CX$11:$CX$510=$CX486),--($CZ486=$CZ$11:$CZ$510),--($DB486&gt;$DB$11:$DB$510))+
SUMPRODUCT(--($CX$11:$CX$510=$CX486),--($CZ486=$CZ$11:$CZ$510),--($DB486=$DB$11:$DB$510), --($DD486&gt;$DD$11:$DD$510))+
SUMPRODUCT(--($CX$11:$CX$510=$CX486),--($CZ486=$CZ$11:$CZ$510),--($DB486=$DB$11:$DB$510), --($DD486=$DD$11:$DD$510), --($DF486&gt;$DF$11:$DF$510))
,BK486)
)</f>
        <v/>
      </c>
      <c r="DH486" s="74" t="str">
        <f aca="false">IF(ISBLANK(C486),"",IF(BK486&lt;&gt;Constants!$B$12, BK486, CX486-DG486))</f>
        <v/>
      </c>
      <c r="DI486" s="75"/>
      <c r="DJ486" s="78"/>
      <c r="DK486" s="79" t="str">
        <f aca="false">IF(ISBLANK($C486),"",IF($BK486=Constants!$B$13,$BM486,""))</f>
        <v/>
      </c>
      <c r="DL486" s="78" t="str">
        <f aca="false">IF(ISBLANK($C486),"",IF($BK486&lt;&gt;Constants!$B$12,"",IF(COUNT($CS486:$CU486)=0,"",MATCH($CV486,$CS486:$CU486,0))))</f>
        <v/>
      </c>
      <c r="DM486" s="80" t="str">
        <f aca="false">IF(ISNUMBER($DL486),CHOOSE($DL486,$BR486,$CB486,$CM486),"")</f>
        <v/>
      </c>
      <c r="DN486" s="80" t="str">
        <f aca="false">IF(ISNUMBER($DL486),CHOOSE($DL486,$BT486,$CD486,$CO486),"")</f>
        <v/>
      </c>
      <c r="DO486" s="80" t="str">
        <f aca="false">IF(ISNUMBER($DL486),CHOOSE($DL486,$BV486,$CF486,$CQ486),"")</f>
        <v/>
      </c>
      <c r="DP486" s="81" t="str">
        <f aca="false">IF(ISBLANK(C486),"",IF(BK486&lt;&gt;Constants!$B$12, BK486 ,CW486))</f>
        <v/>
      </c>
      <c r="DQ486" s="82" t="str">
        <f aca="false">IF(ISBLANK($C486),"",IF($BK486&lt;&gt;Constants!$B$12,$BK486,$BL486))</f>
        <v/>
      </c>
      <c r="DR486" s="82" t="str">
        <f aca="false">IF(ISBLANK(C486),"",DH486)</f>
        <v/>
      </c>
      <c r="DS486" s="82" t="str">
        <f aca="false">IF(ISBLANK(C486),"",DG486)</f>
        <v/>
      </c>
      <c r="DT486" s="83" t="str">
        <f aca="false">IF(ISBLANK(C486),
  "",
IF(DS486=Constants!$B$9,COUNTA($C$11:$C510)+2,IF(DS486=Constants!$B$10,COUNTA($C$11:$C510)+1,IF(DS486=Constants!$B$11,COUNTA($C$11:$C510),DS486))))</f>
        <v/>
      </c>
      <c r="DU486" s="3"/>
      <c r="DV486" s="84" t="n">
        <f aca="false">IF(OR(ISNUMBER(DS486),DS486="DQ",DS486="P",DS486="NS"),
    1,
    0
)</f>
        <v>0</v>
      </c>
      <c r="DW486" s="84" t="n">
        <v>476</v>
      </c>
      <c r="DX486" s="84" t="str">
        <f aca="false">IF(ISBLANK($C486),"",IF(ISNUMBER(DT486),DT486+ROW($B486)/1000,""))</f>
        <v/>
      </c>
      <c r="DY486" s="84" t="str">
        <f aca="false">IF(ISNUMBER(DX486), RANK(DX486,DX$11:DX$510,1), "")</f>
        <v/>
      </c>
      <c r="DZ486" s="84" t="str">
        <f aca="false">IF(ISBLANK($C486),
    "",
    $B486
)</f>
        <v/>
      </c>
      <c r="EA486" s="84" t="str">
        <f aca="false">IF(ISBLANK($C486),
    "",
    $C486
)</f>
        <v/>
      </c>
      <c r="EB486" s="84" t="str">
        <f aca="false">IF(ISBLANK($C486),
    "",
    $D486
)</f>
        <v/>
      </c>
      <c r="EC486" s="84" t="str">
        <f aca="false">IF(ISBLANK($C486),"",$DQ486)</f>
        <v/>
      </c>
      <c r="ED486" s="86" t="str">
        <f aca="false">DP486</f>
        <v/>
      </c>
      <c r="EE486" s="84" t="str">
        <f aca="false">IF(ISBLANK($C486),
    "",
    DS486
)</f>
        <v/>
      </c>
      <c r="EF486" s="87" t="str">
        <f aca="false">IF(DW486&gt;DV$10,
    "",
    VLOOKUP(DW486,DY$11:EE984,7,FALSE())
)</f>
        <v/>
      </c>
      <c r="EG486" s="88" t="str">
        <f aca="false">IF(DW486&gt;DV$10,
    "",
    VLOOKUP(DW486,DY$11:EE984,2,FALSE())
)</f>
        <v/>
      </c>
      <c r="EH486" s="88" t="str">
        <f aca="false">IF(DW486&gt;DV$10,
    "",
    VLOOKUP(DW486,DY$11:EE984,3,FALSE())
)</f>
        <v/>
      </c>
      <c r="EI486" s="88" t="str">
        <f aca="false">IF(DW486&gt;DV$10,
    "",
    VLOOKUP(DW486,DY$11:EE984,4,FALSE())
)</f>
        <v/>
      </c>
      <c r="EJ486" s="89" t="str">
        <f aca="false">IF(DW486&gt;DV$10,
    "",
    VLOOKUP(DW486,DY$11:EE984,6,FALSE())
)</f>
        <v/>
      </c>
      <c r="EK486" s="59"/>
    </row>
    <row r="487" customFormat="false" ht="15.75" hidden="false" customHeight="false" outlineLevel="0" collapsed="false">
      <c r="A487" s="3"/>
      <c r="B487" s="155"/>
      <c r="C487" s="156"/>
      <c r="D487" s="96"/>
      <c r="E487" s="157"/>
      <c r="F487" s="148"/>
      <c r="G487" s="148"/>
      <c r="H487" s="149"/>
      <c r="I487" s="150"/>
      <c r="J487" s="151"/>
      <c r="K487" s="151"/>
      <c r="L487" s="151"/>
      <c r="M487" s="151"/>
      <c r="N487" s="152"/>
      <c r="O487" s="103"/>
      <c r="P487" s="148"/>
      <c r="Q487" s="149"/>
      <c r="R487" s="150"/>
      <c r="S487" s="151"/>
      <c r="T487" s="151"/>
      <c r="U487" s="151"/>
      <c r="V487" s="151"/>
      <c r="W487" s="152"/>
      <c r="X487" s="103"/>
      <c r="Y487" s="148"/>
      <c r="Z487" s="149"/>
      <c r="AA487" s="150"/>
      <c r="AB487" s="151"/>
      <c r="AC487" s="151"/>
      <c r="AD487" s="151"/>
      <c r="AE487" s="151"/>
      <c r="AF487" s="152"/>
      <c r="AG487" s="104"/>
      <c r="AH487" s="150"/>
      <c r="AI487" s="73"/>
      <c r="AJ487" s="73" t="str">
        <f aca="false">IF(ISBLANK($C487),
  "",
IF(E487=Constants!$B$7,
  TRUE(),
IF(E487=Constants!$B$8,
  FALSE(),
  TRUE()
)))</f>
        <v/>
      </c>
      <c r="AK487" s="74" t="str">
        <f aca="false">IF(ISBLANK($C487),"",IF(F487=Constants!$B$8,FALSE(),TRUE()))</f>
        <v/>
      </c>
      <c r="AL487" s="74" t="str">
        <f aca="false">IF(ISBLANK($C487),"",COUNTA($G487:$O487)&gt;0)</f>
        <v/>
      </c>
      <c r="AM487" s="74" t="str">
        <f aca="false">IF(OR(ISBLANK($C487),$AL487&lt;&gt;TRUE()),"",IF(ISBLANK(G487),Constants!$B$27,MAX(0,G487)))</f>
        <v/>
      </c>
      <c r="AN487" s="74" t="str">
        <f aca="false">IF(OR(ISBLANK($C487),$AL487&lt;&gt;TRUE()),"",IF(ISBLANK(H487),Constants!$B$28,MAX(0,H487)))</f>
        <v/>
      </c>
      <c r="AO487" s="74" t="str">
        <f aca="false">IF(OR(ISBLANK($C487),$AL487&lt;&gt;TRUE()),"",IF(J487=Constants!$B$7,TRUE(),IF(J487=Constants!$B$8,FALSE(),TRUE())))</f>
        <v/>
      </c>
      <c r="AP487" s="74" t="str">
        <f aca="false">IF(OR(ISBLANK($C487),$AL487&lt;&gt;TRUE()),"",IF(I487=Constants!$B$7,TRUE(),IF(I487=Constants!$B$8,FALSE(),TRUE())))</f>
        <v/>
      </c>
      <c r="AQ487" s="74" t="str">
        <f aca="false">IF(OR(ISBLANK($C487),$AL487&lt;&gt;TRUE()),"",IF(K487=Constants!$B$33,TRUE(),IF(K487=Constants!$B$34,FALSE(),IF(AND(ISNUMBER(O487),OR(ISBLANK(N487),N487=0)),TRUE(),IF(AND(ISBLANK(O487),ISNUMBER(N487),N487&lt;&gt;0),FALSE(),"")))))</f>
        <v/>
      </c>
      <c r="AR487" s="74" t="str">
        <f aca="false">IF(OR(ISBLANK($C487),$AL487&lt;&gt;TRUE()),"",IF(ISBLANK(L487),Constants!$B$35,MAX(0,MIN(Constants!$B$31,L487))))</f>
        <v/>
      </c>
      <c r="AS487" s="74" t="str">
        <f aca="false">IF(OR(ISBLANK($C487),$AL487&lt;&gt;TRUE()),"",IF(ISBLANK(M487),Constants!$B$35,MAX(0,MIN(Constants!$B$32,M487))))</f>
        <v/>
      </c>
      <c r="AT487" s="74" t="str">
        <f aca="false">IF(ISBLANK($C487),"",COUNTA($P487:$X487)&gt;0)</f>
        <v/>
      </c>
      <c r="AU487" s="74" t="str">
        <f aca="false">IF(OR(ISBLANK($C487),$AT487&lt;&gt;TRUE()),"",IF(ISBLANK(P487),Constants!$B$27,MAX(0,P487)))</f>
        <v/>
      </c>
      <c r="AV487" s="74" t="str">
        <f aca="false">IF(OR(ISBLANK($C487),$AT487&lt;&gt;TRUE()),"",IF(ISBLANK(Q487),Constants!$B$28,MAX(0,Q487)))</f>
        <v/>
      </c>
      <c r="AW487" s="74" t="str">
        <f aca="false">IF(OR(ISBLANK($C487),$AT487&lt;&gt;TRUE()),"",IF(S487=Constants!$B$7,TRUE(),IF(S487=Constants!$B$8,FALSE(),TRUE())))</f>
        <v/>
      </c>
      <c r="AX487" s="74" t="str">
        <f aca="false">IF(OR(ISBLANK($C487),$AT487&lt;&gt;TRUE()),"",IF(R487=Constants!$B$7,TRUE(),IF(R487=Constants!$B$8,FALSE(),TRUE())))</f>
        <v/>
      </c>
      <c r="AY487" s="74" t="str">
        <f aca="false">IF(OR(ISBLANK($C487),$AT487&lt;&gt;TRUE()),"",IF(T487=Constants!$B$33,TRUE(),IF(T487=Constants!$B$34,FALSE(),IF(AND(ISNUMBER(X487),OR(ISBLANK(W487),W487=0)),TRUE(),IF(AND(ISBLANK(X487),ISNUMBER(W487),W487&lt;&gt;0),FALSE(),"")))))</f>
        <v/>
      </c>
      <c r="AZ487" s="74" t="str">
        <f aca="false">IF(OR(ISBLANK($C487),$AT487&lt;&gt;TRUE()),"",IF(ISBLANK(U487),Constants!$B$35,MAX(0,MIN(Constants!$B$31,U487))))</f>
        <v/>
      </c>
      <c r="BA487" s="74" t="str">
        <f aca="false">IF(OR(ISBLANK($C487),$AT487&lt;&gt;TRUE()),"",IF(ISBLANK(V487),Constants!$B$35,MAX(0,MIN(Constants!$B$32,V487))))</f>
        <v/>
      </c>
      <c r="BB487" s="74" t="str">
        <f aca="false">IF(ISBLANK($C487),"",COUNTA($Y487:$AG487)&gt;0)</f>
        <v/>
      </c>
      <c r="BC487" s="74" t="str">
        <f aca="false">IF(OR(ISBLANK($C487),$BB487&lt;&gt;TRUE()),"",IF(ISBLANK(Y487),Constants!$B$27,MAX(0,Y487)))</f>
        <v/>
      </c>
      <c r="BD487" s="74" t="str">
        <f aca="false">IF(OR(ISBLANK($C487),$BB487&lt;&gt;TRUE()),"",IF(ISBLANK(Z487),Constants!$B$28,MAX(0,Z487)))</f>
        <v/>
      </c>
      <c r="BE487" s="74" t="str">
        <f aca="false">IF(OR(ISBLANK($C487),$BB487&lt;&gt;TRUE()),"",IF(AB487=Constants!$B$7,TRUE(),IF(AB487=Constants!$B$8,FALSE(),TRUE())))</f>
        <v/>
      </c>
      <c r="BF487" s="74" t="str">
        <f aca="false">IF(OR(ISBLANK($C487),$BB487&lt;&gt;TRUE()),"",IF(AA487=Constants!$B$7,TRUE(),IF(AA487=Constants!$B$8,FALSE(),TRUE())))</f>
        <v/>
      </c>
      <c r="BG487" s="74" t="str">
        <f aca="false">IF(OR(ISBLANK($C487),$BB487&lt;&gt;TRUE()),"",IF(AC487=Constants!$B$33,TRUE(),IF(AC487=Constants!$B$34,FALSE(),IF(AND(ISNUMBER(AG487),OR(ISBLANK(AF487),AF487=0)),TRUE(),IF(AND(ISBLANK(AG487),ISNUMBER(AF487),AF487&lt;&gt;0),FALSE(),"")))))</f>
        <v/>
      </c>
      <c r="BH487" s="74" t="str">
        <f aca="false">IF(OR(ISBLANK($C487),$BB487&lt;&gt;TRUE()),"",IF(ISBLANK(AD487),Constants!$B$35,MAX(0,MIN(Constants!$B$31,AD487))))</f>
        <v/>
      </c>
      <c r="BI487" s="74" t="str">
        <f aca="false">IF(OR(ISBLANK($C487),$BB487&lt;&gt;TRUE()),"",IF(ISBLANK(AE487),Constants!$B$35,MAX(0,MIN(Constants!$B$32,AE487))))</f>
        <v/>
      </c>
      <c r="BJ487" s="75" t="str">
        <f aca="false">IF(ISBLANK($C487),
  "",
IF(AH487=Constants!$B$7,
  TRUE(),
IF(AH487=Constants!$B$8,
  FALSE(),
  FALSE()
)))</f>
        <v/>
      </c>
      <c r="BK487" s="74" t="str">
        <f aca="false">IF(ISBLANK($C487),"",IF($BJ487,Constants!$B$9,IF(COUNTA($E487:$AH487)=0,Constants!$B$10,IF(NOT($AK487),Constants!$B$11,IF(AND(NOT(ISNUMBER($BM487)),COUNTA($O487,$X487,$AG487)&gt;0),Constants!$B$13,Constants!$B$12)))))</f>
        <v/>
      </c>
      <c r="BL487" s="74" t="str">
        <f aca="false">IF(ISBLANK($C487),"",IF($BK487&lt;&gt;Constants!$B$12,$BK487,Constants!$B$4))</f>
        <v/>
      </c>
      <c r="BM487" s="73" t="str">
        <f aca="false">IF(OR(ISBLANK($D$8), NOT(ISNUMBER($D$8))), Constants!$B$17,$D$8)</f>
        <v>ERROR: Set Target Time in cell D8</v>
      </c>
      <c r="BN487" s="73" t="str">
        <f aca="false">IF(OR($BK487&lt;&gt;Constants!$B$12,$AL487&lt;&gt;TRUE()),"",IF(NOT($AO487),TRUE(),IF($AQ487="","",$AQ487)))</f>
        <v/>
      </c>
      <c r="BO487" s="74" t="b">
        <f aca="false">IF(BN487="",FALSE(),IF(NOT($AO487),TRUE(),IF($AQ487,ISNUMBER(O487),ISNUMBER(N487))))</f>
        <v>0</v>
      </c>
      <c r="BP487" s="76" t="str">
        <f aca="false">IF(BO487,IF($AJ487,1,Constants!$B$22)*POWER(Constants!$B$23,MAX($AM487,0))*POWER(Constants!$B$24,MAX($AN487,0)),"")</f>
        <v/>
      </c>
      <c r="BQ487" s="74" t="str">
        <f aca="false">IF(OR($BK487&lt;&gt;Constants!$B$12,NOT($BO487)),"",IF(NOT($AO487),0,Constants!$B$19*IF($AQ487,1,MAX(0,MIN(1,(Constants!$B$20-N487)/Constants!$B$20)))))</f>
        <v/>
      </c>
      <c r="BR487" s="74" t="str">
        <f aca="false">IF(BQ487="","",BQ487*IF($AP487,1,Constants!$B$25)*BP487)</f>
        <v/>
      </c>
      <c r="BS487" s="74" t="str">
        <f aca="false">IF(OR($BK487&lt;&gt;Constants!$B$12,NOT($BO487)),"",IF(NOT($AO487),0,IF(NOT($AQ487),0,MAX(0,Constants!$B$21*(1-ABS(O487-$BM487)/$BM487)))))</f>
        <v/>
      </c>
      <c r="BT487" s="74" t="str">
        <f aca="false">IF(BS487="","",BS487*BP487)</f>
        <v/>
      </c>
      <c r="BU487" s="74" t="str">
        <f aca="false">IF(OR($BK487&lt;&gt;Constants!$B$12,NOT($BO487)),"",IF(OR(NOT($AO487),NOT($AP487)),0,MIN(Constants!$B$18,(Constants!$B$29*$AR487+Constants!$B$30*$AS487)*IF($AQ487,1,MAX(0,MIN(1,(Constants!$B$20-N487)/Constants!$B$20))))))</f>
        <v/>
      </c>
      <c r="BV487" s="74" t="str">
        <f aca="false">IF(BU487="","",BU487*BP487)</f>
        <v/>
      </c>
      <c r="BW487" s="75" t="str">
        <f aca="false">IF(OR($BK487&lt;&gt;Constants!$B$12,NOT($BO487)),"",BR487+BT487+BV487)</f>
        <v/>
      </c>
      <c r="BX487" s="73" t="str">
        <f aca="false">IF(OR($BK487&lt;&gt;Constants!$B$12,$AT487&lt;&gt;TRUE()),"",IF(NOT($AW487),TRUE(),IF($AY487="","",$AY487)))</f>
        <v/>
      </c>
      <c r="BY487" s="74" t="b">
        <f aca="false">IF(BX487="",FALSE(),IF(NOT($AW487),TRUE(),IF($AY487,ISNUMBER(X487),ISNUMBER(W487))))</f>
        <v>0</v>
      </c>
      <c r="BZ487" s="76" t="str">
        <f aca="false">IF(BY487,IF($AJ487,1,Constants!$B$22)*POWER(Constants!$B$23,MAX($AU487,0))*POWER(Constants!$B$24,MAX($AV487,0)),"")</f>
        <v/>
      </c>
      <c r="CA487" s="74" t="str">
        <f aca="false">IF(OR($BK487&lt;&gt;Constants!$B$12,NOT($BY487)),"",IF(NOT($AW487),0,Constants!$B$19*IF($AY487,1,MAX(0,MIN(1,(Constants!$B$20-W487)/Constants!$B$20)))))</f>
        <v/>
      </c>
      <c r="CB487" s="74" t="str">
        <f aca="false">IF(CA487="","",CA487*IF($AX487,1,Constants!$B$25)*BZ487)</f>
        <v/>
      </c>
      <c r="CC487" s="74" t="str">
        <f aca="false">IF(OR($BK487&lt;&gt;Constants!$B$12,NOT($BY487)),"",IF(NOT($AW487),0,IF(NOT($AY487),0,MAX(0,Constants!$B$21*(1-ABS(X487-$BM487)/$BM487)))))</f>
        <v/>
      </c>
      <c r="CD487" s="74" t="str">
        <f aca="false">IF(CC487="","",CC487*BZ487)</f>
        <v/>
      </c>
      <c r="CE487" s="74" t="str">
        <f aca="false">IF(OR($BK487&lt;&gt;Constants!$B$12,NOT($BY487)),"",IF(OR(NOT($AW487),NOT($AX487)),0,MIN(Constants!$B$18,(Constants!$B$29*$AZ487+Constants!$B$30*$BA487)*IF($AY487,1,MAX(0,MIN(1,(Constants!$B$20-W487)/Constants!$B$20))))))</f>
        <v/>
      </c>
      <c r="CF487" s="74" t="str">
        <f aca="false">IF(CE487="","",CE487*BZ487)</f>
        <v/>
      </c>
      <c r="CG487" s="75" t="str">
        <f aca="false">IF(OR($BK487&lt;&gt;Constants!$B$12,NOT($BY487)),"",CB487+CD487+CF487)</f>
        <v/>
      </c>
      <c r="CH487" s="73" t="b">
        <f aca="false">IF(OR(BN487="",BX487=""),TRUE(),BN487&lt;&gt;BX487)</f>
        <v>1</v>
      </c>
      <c r="CI487" s="74" t="str">
        <f aca="false">IF(OR($BK487&lt;&gt;Constants!$B$12,$BB487&lt;&gt;TRUE(),NOT($CH487)),"",IF(NOT($BE487),TRUE(),IF($BG487="","",$BG487)))</f>
        <v/>
      </c>
      <c r="CJ487" s="74" t="b">
        <f aca="false">IF(CI487="",FALSE(),IF(NOT($BE487),TRUE(),IF($BG487,ISNUMBER(AG487),ISNUMBER(AF487))))</f>
        <v>0</v>
      </c>
      <c r="CK487" s="76" t="str">
        <f aca="false">IF(CJ487,IF($AJ487,1,Constants!$B$22)*POWER(Constants!$B$23,MAX($BC487,0))*POWER(Constants!$B$24,MAX($BD487,0)),"")</f>
        <v/>
      </c>
      <c r="CL487" s="74" t="str">
        <f aca="false">IF(OR($BK487&lt;&gt;Constants!$B$12,NOT($CJ487)),"",IF(NOT($BE487),0,Constants!$B$19*IF($BG487,1,MAX(0,MIN(1,(Constants!$B$20-AF487)/Constants!$B$20)))))</f>
        <v/>
      </c>
      <c r="CM487" s="74" t="str">
        <f aca="false">IF(CL487="","",CL487*IF($BF487,1,Constants!$B$25)*CK487)</f>
        <v/>
      </c>
      <c r="CN487" s="74" t="str">
        <f aca="false">IF(OR($BK487&lt;&gt;Constants!$B$12,NOT($CJ487)),"",IF(NOT($BE487),0,IF(NOT($BG487),0,MAX(0,Constants!$B$21*(1-ABS(AG487-$BM487)/$BM487)))))</f>
        <v/>
      </c>
      <c r="CO487" s="74" t="str">
        <f aca="false">IF(CN487="","",CN487*CK487)</f>
        <v/>
      </c>
      <c r="CP487" s="74" t="str">
        <f aca="false">IF(OR($BK487&lt;&gt;Constants!$B$12,NOT($CJ487)),"",IF(OR(NOT($BE487),NOT($BF487)),0,MIN(Constants!$B$18,(Constants!$B$29*$BH487+Constants!$B$30*$BI487)*IF($BG487,1,MAX(0,MIN(1,(Constants!$B$20-AF487)/Constants!$B$20))))))</f>
        <v/>
      </c>
      <c r="CQ487" s="74" t="str">
        <f aca="false">IF(CP487="","",CP487*CK487)</f>
        <v/>
      </c>
      <c r="CR487" s="75" t="str">
        <f aca="false">IF(OR($BK487&lt;&gt;Constants!$B$12,NOT($CJ487)),"",CM487+CO487+CQ487)</f>
        <v/>
      </c>
      <c r="CS487" s="73" t="str">
        <f aca="false">IF(OR($BK487&lt;&gt;Constants!$B$12,ISBLANK($C487)),"",BW487)</f>
        <v/>
      </c>
      <c r="CT487" s="74" t="str">
        <f aca="false">IF(OR($BK487&lt;&gt;Constants!$B$12,ISBLANK($C487)),"",CG487)</f>
        <v/>
      </c>
      <c r="CU487" s="75" t="str">
        <f aca="false">IF(OR($BK487&lt;&gt;Constants!$B$12,ISBLANK($C487)),"",CR487)</f>
        <v/>
      </c>
      <c r="CV487" s="74" t="str">
        <f aca="false">IF(OR($BK487&lt;&gt;Constants!$B$12,ISBLANK($C487)),"",IF(COUNT(CS487:CU487)=0,0,MAX(CS487:CU487)))</f>
        <v/>
      </c>
      <c r="CW487" s="74" t="str">
        <f aca="false">IF($BK487&lt;&gt;Constants!$B$12,"",CV487)</f>
        <v/>
      </c>
      <c r="CX487" s="74" t="str">
        <f aca="false">IF(ISNUMBER(CW487), RANK(CW487,$CW$11:$CW$510), "")</f>
        <v/>
      </c>
      <c r="CY487" s="73" t="str">
        <f aca="false">IF(OR($BK487&lt;&gt;Constants!$B$12,ISBLANK($C487)),"",MAX(BT487,CD487,CO487))</f>
        <v/>
      </c>
      <c r="CZ487" s="74" t="str">
        <f aca="false">IF(ISNUMBER(CY487), RANK(CY487,CY$11:CY$510), "")</f>
        <v/>
      </c>
      <c r="DA487" s="74" t="str">
        <f aca="false">IF(OR($BK487&lt;&gt;Constants!$B$12,ISBLANK($C487)),"",MAX(AM487,AU487,IF($CH487,BC487,0)))</f>
        <v/>
      </c>
      <c r="DB487" s="74" t="str">
        <f aca="false">IF(ISNUMBER(DA487), RANK(DA487,DA$11:DA$510,1), "")</f>
        <v/>
      </c>
      <c r="DC487" s="74" t="str">
        <f aca="false">IF(OR($BK487&lt;&gt;Constants!$B$12,ISBLANK($C487)),"",MAX(BV487,CF487,CQ487))</f>
        <v/>
      </c>
      <c r="DD487" s="74" t="str">
        <f aca="false">IF(ISNUMBER(DC487),RANK(DC487,DC$11:DC$510),"")</f>
        <v/>
      </c>
      <c r="DE487" s="77" t="str">
        <f aca="false">IFERROR(IF(OR($BK487&lt;&gt;Constants!$B$12, ISBLANK($C487)),"",LARGE(CS487:CU487,2)), 0)</f>
        <v/>
      </c>
      <c r="DF487" s="75" t="str">
        <f aca="false">IF(ISNUMBER(DE487), RANK(DE487,DE$11:DE$510), "")</f>
        <v/>
      </c>
      <c r="DG487" s="74" t="str">
        <f aca="false">IF(ISBLANK($C487),"",IF(BK487=Constants!$B$12,RANK($CX487, $CX$11:$CX$510, 1)+
SUMPRODUCT(--($CX$11:$CX$510=$CX487),--($CZ487&gt;$CZ$11:$CZ$510))+
SUMPRODUCT(--($CX$11:$CX$510=$CX487),--($CZ487=$CZ$11:$CZ$510),--($DB487&gt;$DB$11:$DB$510))+
SUMPRODUCT(--($CX$11:$CX$510=$CX487),--($CZ487=$CZ$11:$CZ$510),--($DB487=$DB$11:$DB$510), --($DD487&gt;$DD$11:$DD$510))+
SUMPRODUCT(--($CX$11:$CX$510=$CX487),--($CZ487=$CZ$11:$CZ$510),--($DB487=$DB$11:$DB$510), --($DD487=$DD$11:$DD$510), --($DF487&gt;$DF$11:$DF$510))
,BK487)
)</f>
        <v/>
      </c>
      <c r="DH487" s="74" t="str">
        <f aca="false">IF(ISBLANK(C487),"",IF(BK487&lt;&gt;Constants!$B$12, BK487, CX487-DG487))</f>
        <v/>
      </c>
      <c r="DI487" s="75"/>
      <c r="DJ487" s="78"/>
      <c r="DK487" s="79" t="str">
        <f aca="false">IF(ISBLANK($C487),"",IF($BK487=Constants!$B$13,$BM487,""))</f>
        <v/>
      </c>
      <c r="DL487" s="78" t="str">
        <f aca="false">IF(ISBLANK($C487),"",IF($BK487&lt;&gt;Constants!$B$12,"",IF(COUNT($CS487:$CU487)=0,"",MATCH($CV487,$CS487:$CU487,0))))</f>
        <v/>
      </c>
      <c r="DM487" s="80" t="str">
        <f aca="false">IF(ISNUMBER($DL487),CHOOSE($DL487,$BR487,$CB487,$CM487),"")</f>
        <v/>
      </c>
      <c r="DN487" s="80" t="str">
        <f aca="false">IF(ISNUMBER($DL487),CHOOSE($DL487,$BT487,$CD487,$CO487),"")</f>
        <v/>
      </c>
      <c r="DO487" s="80" t="str">
        <f aca="false">IF(ISNUMBER($DL487),CHOOSE($DL487,$BV487,$CF487,$CQ487),"")</f>
        <v/>
      </c>
      <c r="DP487" s="81" t="str">
        <f aca="false">IF(ISBLANK(C487),"",IF(BK487&lt;&gt;Constants!$B$12, BK487 ,CW487))</f>
        <v/>
      </c>
      <c r="DQ487" s="82" t="str">
        <f aca="false">IF(ISBLANK($C487),"",IF($BK487&lt;&gt;Constants!$B$12,$BK487,$BL487))</f>
        <v/>
      </c>
      <c r="DR487" s="82" t="str">
        <f aca="false">IF(ISBLANK(C487),"",DH487)</f>
        <v/>
      </c>
      <c r="DS487" s="82" t="str">
        <f aca="false">IF(ISBLANK(C487),"",DG487)</f>
        <v/>
      </c>
      <c r="DT487" s="83" t="str">
        <f aca="false">IF(ISBLANK(C487),
  "",
IF(DS487=Constants!$B$9,COUNTA($C$11:$C510)+2,IF(DS487=Constants!$B$10,COUNTA($C$11:$C510)+1,IF(DS487=Constants!$B$11,COUNTA($C$11:$C510),DS487))))</f>
        <v/>
      </c>
      <c r="DU487" s="3"/>
      <c r="DV487" s="84" t="n">
        <f aca="false">IF(OR(ISNUMBER(DS487),DS487="DQ",DS487="P",DS487="NS"),
    1,
    0
)</f>
        <v>0</v>
      </c>
      <c r="DW487" s="84" t="n">
        <v>477</v>
      </c>
      <c r="DX487" s="84" t="str">
        <f aca="false">IF(ISBLANK($C487),"",IF(ISNUMBER(DT487),DT487+ROW($B487)/1000,""))</f>
        <v/>
      </c>
      <c r="DY487" s="84" t="str">
        <f aca="false">IF(ISNUMBER(DX487), RANK(DX487,DX$11:DX$510,1), "")</f>
        <v/>
      </c>
      <c r="DZ487" s="84" t="str">
        <f aca="false">IF(ISBLANK($C487),
    "",
    $B487
)</f>
        <v/>
      </c>
      <c r="EA487" s="84" t="str">
        <f aca="false">IF(ISBLANK($C487),
    "",
    $C487
)</f>
        <v/>
      </c>
      <c r="EB487" s="84" t="str">
        <f aca="false">IF(ISBLANK($C487),
    "",
    $D487
)</f>
        <v/>
      </c>
      <c r="EC487" s="84" t="str">
        <f aca="false">IF(ISBLANK($C487),"",$DQ487)</f>
        <v/>
      </c>
      <c r="ED487" s="86" t="str">
        <f aca="false">DP487</f>
        <v/>
      </c>
      <c r="EE487" s="84" t="str">
        <f aca="false">IF(ISBLANK($C487),
    "",
    DS487
)</f>
        <v/>
      </c>
      <c r="EF487" s="87" t="str">
        <f aca="false">IF(DW487&gt;DV$10,
    "",
    VLOOKUP(DW487,DY$11:EE985,7,FALSE())
)</f>
        <v/>
      </c>
      <c r="EG487" s="88" t="str">
        <f aca="false">IF(DW487&gt;DV$10,
    "",
    VLOOKUP(DW487,DY$11:EE985,2,FALSE())
)</f>
        <v/>
      </c>
      <c r="EH487" s="88" t="str">
        <f aca="false">IF(DW487&gt;DV$10,
    "",
    VLOOKUP(DW487,DY$11:EE985,3,FALSE())
)</f>
        <v/>
      </c>
      <c r="EI487" s="88" t="str">
        <f aca="false">IF(DW487&gt;DV$10,
    "",
    VLOOKUP(DW487,DY$11:EE985,4,FALSE())
)</f>
        <v/>
      </c>
      <c r="EJ487" s="89" t="str">
        <f aca="false">IF(DW487&gt;DV$10,
    "",
    VLOOKUP(DW487,DY$11:EE985,6,FALSE())
)</f>
        <v/>
      </c>
      <c r="EK487" s="59"/>
    </row>
    <row r="488" customFormat="false" ht="15.75" hidden="false" customHeight="false" outlineLevel="0" collapsed="false">
      <c r="A488" s="3"/>
      <c r="B488" s="153"/>
      <c r="C488" s="154"/>
      <c r="D488" s="135"/>
      <c r="E488" s="158"/>
      <c r="F488" s="137"/>
      <c r="G488" s="137"/>
      <c r="H488" s="138"/>
      <c r="I488" s="139"/>
      <c r="J488" s="140"/>
      <c r="K488" s="140"/>
      <c r="L488" s="140"/>
      <c r="M488" s="140"/>
      <c r="N488" s="141"/>
      <c r="O488" s="142"/>
      <c r="P488" s="137"/>
      <c r="Q488" s="138"/>
      <c r="R488" s="139"/>
      <c r="S488" s="140"/>
      <c r="T488" s="140"/>
      <c r="U488" s="140"/>
      <c r="V488" s="140"/>
      <c r="W488" s="141"/>
      <c r="X488" s="142"/>
      <c r="Y488" s="137"/>
      <c r="Z488" s="138"/>
      <c r="AA488" s="139"/>
      <c r="AB488" s="140"/>
      <c r="AC488" s="140"/>
      <c r="AD488" s="140"/>
      <c r="AE488" s="140"/>
      <c r="AF488" s="141"/>
      <c r="AG488" s="143"/>
      <c r="AH488" s="139"/>
      <c r="AI488" s="116"/>
      <c r="AJ488" s="116" t="str">
        <f aca="false">IF(ISBLANK($C488),
  "",
IF(E488=Constants!$B$7,
  TRUE(),
IF(E488=Constants!$B$8,
  FALSE(),
  TRUE()
)))</f>
        <v/>
      </c>
      <c r="AK488" s="117" t="str">
        <f aca="false">IF(ISBLANK($C488),"",IF(F488=Constants!$B$8,FALSE(),TRUE()))</f>
        <v/>
      </c>
      <c r="AL488" s="117" t="str">
        <f aca="false">IF(ISBLANK($C488),"",COUNTA($G488:$O488)&gt;0)</f>
        <v/>
      </c>
      <c r="AM488" s="117" t="str">
        <f aca="false">IF(OR(ISBLANK($C488),$AL488&lt;&gt;TRUE()),"",IF(ISBLANK(G488),Constants!$B$27,MAX(0,G488)))</f>
        <v/>
      </c>
      <c r="AN488" s="117" t="str">
        <f aca="false">IF(OR(ISBLANK($C488),$AL488&lt;&gt;TRUE()),"",IF(ISBLANK(H488),Constants!$B$28,MAX(0,H488)))</f>
        <v/>
      </c>
      <c r="AO488" s="117" t="str">
        <f aca="false">IF(OR(ISBLANK($C488),$AL488&lt;&gt;TRUE()),"",IF(J488=Constants!$B$7,TRUE(),IF(J488=Constants!$B$8,FALSE(),TRUE())))</f>
        <v/>
      </c>
      <c r="AP488" s="117" t="str">
        <f aca="false">IF(OR(ISBLANK($C488),$AL488&lt;&gt;TRUE()),"",IF(I488=Constants!$B$7,TRUE(),IF(I488=Constants!$B$8,FALSE(),TRUE())))</f>
        <v/>
      </c>
      <c r="AQ488" s="117" t="str">
        <f aca="false">IF(OR(ISBLANK($C488),$AL488&lt;&gt;TRUE()),"",IF(K488=Constants!$B$33,TRUE(),IF(K488=Constants!$B$34,FALSE(),IF(AND(ISNUMBER(O488),OR(ISBLANK(N488),N488=0)),TRUE(),IF(AND(ISBLANK(O488),ISNUMBER(N488),N488&lt;&gt;0),FALSE(),"")))))</f>
        <v/>
      </c>
      <c r="AR488" s="117" t="str">
        <f aca="false">IF(OR(ISBLANK($C488),$AL488&lt;&gt;TRUE()),"",IF(ISBLANK(L488),Constants!$B$35,MAX(0,MIN(Constants!$B$31,L488))))</f>
        <v/>
      </c>
      <c r="AS488" s="117" t="str">
        <f aca="false">IF(OR(ISBLANK($C488),$AL488&lt;&gt;TRUE()),"",IF(ISBLANK(M488),Constants!$B$35,MAX(0,MIN(Constants!$B$32,M488))))</f>
        <v/>
      </c>
      <c r="AT488" s="117" t="str">
        <f aca="false">IF(ISBLANK($C488),"",COUNTA($P488:$X488)&gt;0)</f>
        <v/>
      </c>
      <c r="AU488" s="117" t="str">
        <f aca="false">IF(OR(ISBLANK($C488),$AT488&lt;&gt;TRUE()),"",IF(ISBLANK(P488),Constants!$B$27,MAX(0,P488)))</f>
        <v/>
      </c>
      <c r="AV488" s="117" t="str">
        <f aca="false">IF(OR(ISBLANK($C488),$AT488&lt;&gt;TRUE()),"",IF(ISBLANK(Q488),Constants!$B$28,MAX(0,Q488)))</f>
        <v/>
      </c>
      <c r="AW488" s="117" t="str">
        <f aca="false">IF(OR(ISBLANK($C488),$AT488&lt;&gt;TRUE()),"",IF(S488=Constants!$B$7,TRUE(),IF(S488=Constants!$B$8,FALSE(),TRUE())))</f>
        <v/>
      </c>
      <c r="AX488" s="117" t="str">
        <f aca="false">IF(OR(ISBLANK($C488),$AT488&lt;&gt;TRUE()),"",IF(R488=Constants!$B$7,TRUE(),IF(R488=Constants!$B$8,FALSE(),TRUE())))</f>
        <v/>
      </c>
      <c r="AY488" s="117" t="str">
        <f aca="false">IF(OR(ISBLANK($C488),$AT488&lt;&gt;TRUE()),"",IF(T488=Constants!$B$33,TRUE(),IF(T488=Constants!$B$34,FALSE(),IF(AND(ISNUMBER(X488),OR(ISBLANK(W488),W488=0)),TRUE(),IF(AND(ISBLANK(X488),ISNUMBER(W488),W488&lt;&gt;0),FALSE(),"")))))</f>
        <v/>
      </c>
      <c r="AZ488" s="117" t="str">
        <f aca="false">IF(OR(ISBLANK($C488),$AT488&lt;&gt;TRUE()),"",IF(ISBLANK(U488),Constants!$B$35,MAX(0,MIN(Constants!$B$31,U488))))</f>
        <v/>
      </c>
      <c r="BA488" s="117" t="str">
        <f aca="false">IF(OR(ISBLANK($C488),$AT488&lt;&gt;TRUE()),"",IF(ISBLANK(V488),Constants!$B$35,MAX(0,MIN(Constants!$B$32,V488))))</f>
        <v/>
      </c>
      <c r="BB488" s="117" t="str">
        <f aca="false">IF(ISBLANK($C488),"",COUNTA($Y488:$AG488)&gt;0)</f>
        <v/>
      </c>
      <c r="BC488" s="117" t="str">
        <f aca="false">IF(OR(ISBLANK($C488),$BB488&lt;&gt;TRUE()),"",IF(ISBLANK(Y488),Constants!$B$27,MAX(0,Y488)))</f>
        <v/>
      </c>
      <c r="BD488" s="117" t="str">
        <f aca="false">IF(OR(ISBLANK($C488),$BB488&lt;&gt;TRUE()),"",IF(ISBLANK(Z488),Constants!$B$28,MAX(0,Z488)))</f>
        <v/>
      </c>
      <c r="BE488" s="117" t="str">
        <f aca="false">IF(OR(ISBLANK($C488),$BB488&lt;&gt;TRUE()),"",IF(AB488=Constants!$B$7,TRUE(),IF(AB488=Constants!$B$8,FALSE(),TRUE())))</f>
        <v/>
      </c>
      <c r="BF488" s="117" t="str">
        <f aca="false">IF(OR(ISBLANK($C488),$BB488&lt;&gt;TRUE()),"",IF(AA488=Constants!$B$7,TRUE(),IF(AA488=Constants!$B$8,FALSE(),TRUE())))</f>
        <v/>
      </c>
      <c r="BG488" s="117" t="str">
        <f aca="false">IF(OR(ISBLANK($C488),$BB488&lt;&gt;TRUE()),"",IF(AC488=Constants!$B$33,TRUE(),IF(AC488=Constants!$B$34,FALSE(),IF(AND(ISNUMBER(AG488),OR(ISBLANK(AF488),AF488=0)),TRUE(),IF(AND(ISBLANK(AG488),ISNUMBER(AF488),AF488&lt;&gt;0),FALSE(),"")))))</f>
        <v/>
      </c>
      <c r="BH488" s="117" t="str">
        <f aca="false">IF(OR(ISBLANK($C488),$BB488&lt;&gt;TRUE()),"",IF(ISBLANK(AD488),Constants!$B$35,MAX(0,MIN(Constants!$B$31,AD488))))</f>
        <v/>
      </c>
      <c r="BI488" s="117" t="str">
        <f aca="false">IF(OR(ISBLANK($C488),$BB488&lt;&gt;TRUE()),"",IF(ISBLANK(AE488),Constants!$B$35,MAX(0,MIN(Constants!$B$32,AE488))))</f>
        <v/>
      </c>
      <c r="BJ488" s="118" t="str">
        <f aca="false">IF(ISBLANK($C488),
  "",
IF(AH488=Constants!$B$7,
  TRUE(),
IF(AH488=Constants!$B$8,
  FALSE(),
  FALSE()
)))</f>
        <v/>
      </c>
      <c r="BK488" s="117" t="str">
        <f aca="false">IF(ISBLANK($C488),"",IF($BJ488,Constants!$B$9,IF(COUNTA($E488:$AH488)=0,Constants!$B$10,IF(NOT($AK488),Constants!$B$11,IF(AND(NOT(ISNUMBER($BM488)),COUNTA($O488,$X488,$AG488)&gt;0),Constants!$B$13,Constants!$B$12)))))</f>
        <v/>
      </c>
      <c r="BL488" s="117" t="str">
        <f aca="false">IF(ISBLANK($C488),"",IF($BK488&lt;&gt;Constants!$B$12,$BK488,Constants!$B$4))</f>
        <v/>
      </c>
      <c r="BM488" s="116" t="str">
        <f aca="false">IF(OR(ISBLANK($D$8), NOT(ISNUMBER($D$8))), Constants!$B$17,$D$8)</f>
        <v>ERROR: Set Target Time in cell D8</v>
      </c>
      <c r="BN488" s="119" t="str">
        <f aca="false">IF(OR($BK488&lt;&gt;Constants!$B$12,$AL488&lt;&gt;TRUE()),"",IF(NOT($AO488),TRUE(),IF($AQ488="","",$AQ488)))</f>
        <v/>
      </c>
      <c r="BO488" s="120" t="n">
        <f aca="false">IF(BN488="",FALSE(),IF(NOT($AO488),TRUE(),IF($AQ488,ISNUMBER(O488),ISNUMBER(N488))))</f>
        <v>0</v>
      </c>
      <c r="BP488" s="121" t="str">
        <f aca="false">IF(BO488,IF($AJ488,1,Constants!$B$22)*POWER(Constants!$B$23,MAX($AM488,0))*POWER(Constants!$B$24,MAX($AN488,0)),"")</f>
        <v/>
      </c>
      <c r="BQ488" s="117" t="str">
        <f aca="false">IF(OR($BK488&lt;&gt;Constants!$B$12,NOT($BO488)),"",IF(NOT($AO488),0,Constants!$B$19*IF($AQ488,1,MAX(0,MIN(1,(Constants!$B$20-N488)/Constants!$B$20)))))</f>
        <v/>
      </c>
      <c r="BR488" s="117" t="str">
        <f aca="false">IF(BQ488="","",BQ488*IF($AP488,1,Constants!$B$25)*BP488)</f>
        <v/>
      </c>
      <c r="BS488" s="117" t="str">
        <f aca="false">IF(OR($BK488&lt;&gt;Constants!$B$12,NOT($BO488)),"",IF(NOT($AO488),0,IF(NOT($AQ488),0,MAX(0,Constants!$B$21*(1-ABS(O488-$BM488)/$BM488)))))</f>
        <v/>
      </c>
      <c r="BT488" s="117" t="str">
        <f aca="false">IF(BS488="","",BS488*BP488)</f>
        <v/>
      </c>
      <c r="BU488" s="117" t="str">
        <f aca="false">IF(OR($BK488&lt;&gt;Constants!$B$12,NOT($BO488)),"",IF(OR(NOT($AO488),NOT($AP488)),0,MIN(Constants!$B$18,(Constants!$B$29*$AR488+Constants!$B$30*$AS488)*IF($AQ488,1,MAX(0,MIN(1,(Constants!$B$20-N488)/Constants!$B$20))))))</f>
        <v/>
      </c>
      <c r="BV488" s="117" t="str">
        <f aca="false">IF(BU488="","",BU488*BP488)</f>
        <v/>
      </c>
      <c r="BW488" s="122" t="str">
        <f aca="false">IF(OR($BK488&lt;&gt;Constants!$B$12,NOT($BO488)),"",BR488+BT488+BV488)</f>
        <v/>
      </c>
      <c r="BX488" s="119" t="str">
        <f aca="false">IF(OR($BK488&lt;&gt;Constants!$B$12,$AT488&lt;&gt;TRUE()),"",IF(NOT($AW488),TRUE(),IF($AY488="","",$AY488)))</f>
        <v/>
      </c>
      <c r="BY488" s="120" t="n">
        <f aca="false">IF(BX488="",FALSE(),IF(NOT($AW488),TRUE(),IF($AY488,ISNUMBER(X488),ISNUMBER(W488))))</f>
        <v>0</v>
      </c>
      <c r="BZ488" s="121" t="str">
        <f aca="false">IF(BY488,IF($AJ488,1,Constants!$B$22)*POWER(Constants!$B$23,MAX($AU488,0))*POWER(Constants!$B$24,MAX($AV488,0)),"")</f>
        <v/>
      </c>
      <c r="CA488" s="117" t="str">
        <f aca="false">IF(OR($BK488&lt;&gt;Constants!$B$12,NOT($BY488)),"",IF(NOT($AW488),0,Constants!$B$19*IF($AY488,1,MAX(0,MIN(1,(Constants!$B$20-W488)/Constants!$B$20)))))</f>
        <v/>
      </c>
      <c r="CB488" s="117" t="str">
        <f aca="false">IF(CA488="","",CA488*IF($AX488,1,Constants!$B$25)*BZ488)</f>
        <v/>
      </c>
      <c r="CC488" s="117" t="str">
        <f aca="false">IF(OR($BK488&lt;&gt;Constants!$B$12,NOT($BY488)),"",IF(NOT($AW488),0,IF(NOT($AY488),0,MAX(0,Constants!$B$21*(1-ABS(X488-$BM488)/$BM488)))))</f>
        <v/>
      </c>
      <c r="CD488" s="117" t="str">
        <f aca="false">IF(CC488="","",CC488*BZ488)</f>
        <v/>
      </c>
      <c r="CE488" s="117" t="str">
        <f aca="false">IF(OR($BK488&lt;&gt;Constants!$B$12,NOT($BY488)),"",IF(OR(NOT($AW488),NOT($AX488)),0,MIN(Constants!$B$18,(Constants!$B$29*$AZ488+Constants!$B$30*$BA488)*IF($AY488,1,MAX(0,MIN(1,(Constants!$B$20-W488)/Constants!$B$20))))))</f>
        <v/>
      </c>
      <c r="CF488" s="117" t="str">
        <f aca="false">IF(CE488="","",CE488*BZ488)</f>
        <v/>
      </c>
      <c r="CG488" s="122" t="str">
        <f aca="false">IF(OR($BK488&lt;&gt;Constants!$B$12,NOT($BY488)),"",CB488+CD488+CF488)</f>
        <v/>
      </c>
      <c r="CH488" s="119" t="n">
        <f aca="false">IF(OR(BN488="",BX488=""),TRUE(),BN488&lt;&gt;BX488)</f>
        <v>1</v>
      </c>
      <c r="CI488" s="117" t="str">
        <f aca="false">IF(OR($BK488&lt;&gt;Constants!$B$12,$BB488&lt;&gt;TRUE(),NOT($CH488)),"",IF(NOT($BE488),TRUE(),IF($BG488="","",$BG488)))</f>
        <v/>
      </c>
      <c r="CJ488" s="120" t="n">
        <f aca="false">IF(CI488="",FALSE(),IF(NOT($BE488),TRUE(),IF($BG488,ISNUMBER(AG488),ISNUMBER(AF488))))</f>
        <v>0</v>
      </c>
      <c r="CK488" s="121" t="str">
        <f aca="false">IF(CJ488,IF($AJ488,1,Constants!$B$22)*POWER(Constants!$B$23,MAX($BC488,0))*POWER(Constants!$B$24,MAX($BD488,0)),"")</f>
        <v/>
      </c>
      <c r="CL488" s="117" t="str">
        <f aca="false">IF(OR($BK488&lt;&gt;Constants!$B$12,NOT($CJ488)),"",IF(NOT($BE488),0,Constants!$B$19*IF($BG488,1,MAX(0,MIN(1,(Constants!$B$20-AF488)/Constants!$B$20)))))</f>
        <v/>
      </c>
      <c r="CM488" s="117" t="str">
        <f aca="false">IF(CL488="","",CL488*IF($BF488,1,Constants!$B$25)*CK488)</f>
        <v/>
      </c>
      <c r="CN488" s="117" t="str">
        <f aca="false">IF(OR($BK488&lt;&gt;Constants!$B$12,NOT($CJ488)),"",IF(NOT($BE488),0,IF(NOT($BG488),0,MAX(0,Constants!$B$21*(1-ABS(AG488-$BM488)/$BM488)))))</f>
        <v/>
      </c>
      <c r="CO488" s="117" t="str">
        <f aca="false">IF(CN488="","",CN488*CK488)</f>
        <v/>
      </c>
      <c r="CP488" s="117" t="str">
        <f aca="false">IF(OR($BK488&lt;&gt;Constants!$B$12,NOT($CJ488)),"",IF(OR(NOT($BE488),NOT($BF488)),0,MIN(Constants!$B$18,(Constants!$B$29*$BH488+Constants!$B$30*$BI488)*IF($BG488,1,MAX(0,MIN(1,(Constants!$B$20-AF488)/Constants!$B$20))))))</f>
        <v/>
      </c>
      <c r="CQ488" s="117" t="str">
        <f aca="false">IF(CP488="","",CP488*CK488)</f>
        <v/>
      </c>
      <c r="CR488" s="122" t="str">
        <f aca="false">IF(OR($BK488&lt;&gt;Constants!$B$12,NOT($CJ488)),"",CM488+CO488+CQ488)</f>
        <v/>
      </c>
      <c r="CS488" s="116" t="str">
        <f aca="false">IF(OR($BK488&lt;&gt;Constants!$B$12,ISBLANK($C488)),"",BW488)</f>
        <v/>
      </c>
      <c r="CT488" s="117" t="str">
        <f aca="false">IF(OR($BK488&lt;&gt;Constants!$B$12,ISBLANK($C488)),"",CG488)</f>
        <v/>
      </c>
      <c r="CU488" s="118" t="str">
        <f aca="false">IF(OR($BK488&lt;&gt;Constants!$B$12,ISBLANK($C488)),"",CR488)</f>
        <v/>
      </c>
      <c r="CV488" s="117" t="str">
        <f aca="false">IF(OR($BK488&lt;&gt;Constants!$B$12,ISBLANK($C488)),"",IF(COUNT(CS488:CU488)=0,0,MAX(CS488:CU488)))</f>
        <v/>
      </c>
      <c r="CW488" s="117" t="str">
        <f aca="false">IF($BK488&lt;&gt;Constants!$B$12,"",CV488)</f>
        <v/>
      </c>
      <c r="CX488" s="117" t="str">
        <f aca="false">IF(ISNUMBER(CW488), RANK(CW488,$CW$11:$CW$510), "")</f>
        <v/>
      </c>
      <c r="CY488" s="116" t="str">
        <f aca="false">IF(OR($BK488&lt;&gt;Constants!$B$12,ISBLANK($C488)),"",MAX(BT488,CD488,CO488))</f>
        <v/>
      </c>
      <c r="CZ488" s="117" t="str">
        <f aca="false">IF(ISNUMBER(CY488), RANK(CY488,CY$11:CY$510), "")</f>
        <v/>
      </c>
      <c r="DA488" s="117" t="str">
        <f aca="false">IF(OR($BK488&lt;&gt;Constants!$B$12,ISBLANK($C488)),"",MAX(AM488,AU488,IF($CH488,BC488,0)))</f>
        <v/>
      </c>
      <c r="DB488" s="117" t="str">
        <f aca="false">IF(ISNUMBER(DA488), RANK(DA488,DA$11:DA$510,1), "")</f>
        <v/>
      </c>
      <c r="DC488" s="117" t="str">
        <f aca="false">IF(OR($BK488&lt;&gt;Constants!$B$12,ISBLANK($C488)),"",MAX(BV488,CF488,CQ488))</f>
        <v/>
      </c>
      <c r="DD488" s="117" t="str">
        <f aca="false">IF(ISNUMBER(DC488),RANK(DC488,DC$11:DC$510),"")</f>
        <v/>
      </c>
      <c r="DE488" s="123" t="str">
        <f aca="false">IFERROR(IF(OR($BK488&lt;&gt;Constants!$B$12, ISBLANK($C488)),"",LARGE(CS488:CU488,2)), 0)</f>
        <v/>
      </c>
      <c r="DF488" s="118" t="str">
        <f aca="false">IF(ISNUMBER(DE488), RANK(DE488,DE$11:DE$510), "")</f>
        <v/>
      </c>
      <c r="DG488" s="117" t="str">
        <f aca="false">IF(ISBLANK($C488),"",IF(BK488=Constants!$B$12,RANK($CX488, $CX$11:$CX$510, 1)+
SUMPRODUCT(--($CX$11:$CX$510=$CX488),--($CZ488&gt;$CZ$11:$CZ$510))+
SUMPRODUCT(--($CX$11:$CX$510=$CX488),--($CZ488=$CZ$11:$CZ$510),--($DB488&gt;$DB$11:$DB$510))+
SUMPRODUCT(--($CX$11:$CX$510=$CX488),--($CZ488=$CZ$11:$CZ$510),--($DB488=$DB$11:$DB$510), --($DD488&gt;$DD$11:$DD$510))+
SUMPRODUCT(--($CX$11:$CX$510=$CX488),--($CZ488=$CZ$11:$CZ$510),--($DB488=$DB$11:$DB$510), --($DD488=$DD$11:$DD$510), --($DF488&gt;$DF$11:$DF$510))
,BK488)
)</f>
        <v/>
      </c>
      <c r="DH488" s="117" t="str">
        <f aca="false">IF(ISBLANK(C488),"",IF(BK488&lt;&gt;Constants!$B$12, BK488, CX488-DG488))</f>
        <v/>
      </c>
      <c r="DI488" s="118"/>
      <c r="DJ488" s="124"/>
      <c r="DK488" s="125" t="str">
        <f aca="false">IF(ISBLANK($C488),"",IF($BK488=Constants!$B$13,$BM488,""))</f>
        <v/>
      </c>
      <c r="DL488" s="124" t="str">
        <f aca="false">IF(ISBLANK($C488),"",IF($BK488&lt;&gt;Constants!$B$12,"",IF(COUNT($CS488:$CU488)=0,"",MATCH($CV488,$CS488:$CU488,0))))</f>
        <v/>
      </c>
      <c r="DM488" s="126" t="str">
        <f aca="false">IF(ISNUMBER($DL488),CHOOSE($DL488,$BR488,$CB488,$CM488),"")</f>
        <v/>
      </c>
      <c r="DN488" s="126" t="str">
        <f aca="false">IF(ISNUMBER($DL488),CHOOSE($DL488,$BT488,$CD488,$CO488),"")</f>
        <v/>
      </c>
      <c r="DO488" s="126" t="str">
        <f aca="false">IF(ISNUMBER($DL488),CHOOSE($DL488,$BV488,$CF488,$CQ488),"")</f>
        <v/>
      </c>
      <c r="DP488" s="127" t="str">
        <f aca="false">IF(ISBLANK(C488),"",IF(BK488&lt;&gt;Constants!$B$12, BK488 ,CW488))</f>
        <v/>
      </c>
      <c r="DQ488" s="128" t="str">
        <f aca="false">IF(ISBLANK($C488),"",IF($BK488&lt;&gt;Constants!$B$12,$BK488,$BL488))</f>
        <v/>
      </c>
      <c r="DR488" s="128" t="str">
        <f aca="false">IF(ISBLANK(C488),"",DH488)</f>
        <v/>
      </c>
      <c r="DS488" s="128" t="str">
        <f aca="false">IF(ISBLANK(C488),"",DG488)</f>
        <v/>
      </c>
      <c r="DT488" s="129" t="str">
        <f aca="false">IF(ISBLANK(C488),
  "",
IF(DS488=Constants!$B$9,COUNTA($C$11:$C510)+2,IF(DS488=Constants!$B$10,COUNTA($C$11:$C510)+1,IF(DS488=Constants!$B$11,COUNTA($C$11:$C510),DS488))))</f>
        <v/>
      </c>
      <c r="DU488" s="3"/>
      <c r="DV488" s="130" t="n">
        <f aca="false">IF(OR(ISNUMBER(DS488),DS488="DQ",DS488="P",DS488="NS"),
    1,
    0
)</f>
        <v>0</v>
      </c>
      <c r="DW488" s="130" t="n">
        <v>478</v>
      </c>
      <c r="DX488" s="130" t="str">
        <f aca="false">IF(ISBLANK($C488),"",IF(ISNUMBER(DT488),DT488+ROW($B488)/1000,""))</f>
        <v/>
      </c>
      <c r="DY488" s="130" t="str">
        <f aca="false">IF(ISNUMBER(DX488), RANK(DX488,DX$11:DX$510,1), "")</f>
        <v/>
      </c>
      <c r="DZ488" s="130" t="str">
        <f aca="false">IF(ISBLANK($C488),
    "",
    $B488
)</f>
        <v/>
      </c>
      <c r="EA488" s="130" t="str">
        <f aca="false">IF(ISBLANK($C488),
    "",
    $C488
)</f>
        <v/>
      </c>
      <c r="EB488" s="130" t="str">
        <f aca="false">IF(ISBLANK($C488),
    "",
    $D488
)</f>
        <v/>
      </c>
      <c r="EC488" s="130" t="str">
        <f aca="false">IF(ISBLANK($C488),"",$DQ488)</f>
        <v/>
      </c>
      <c r="ED488" s="131" t="str">
        <f aca="false">DP488</f>
        <v/>
      </c>
      <c r="EE488" s="130" t="str">
        <f aca="false">IF(ISBLANK($C488),
    "",
    DS488
)</f>
        <v/>
      </c>
      <c r="EF488" s="132" t="str">
        <f aca="false">IF(DW488&gt;DV$10,
    "",
    VLOOKUP(DW488,DY$11:EE986,7,FALSE())
)</f>
        <v/>
      </c>
      <c r="EG488" s="133" t="str">
        <f aca="false">IF(DW488&gt;DV$10,
    "",
    VLOOKUP(DW488,DY$11:EE986,2,FALSE())
)</f>
        <v/>
      </c>
      <c r="EH488" s="133" t="str">
        <f aca="false">IF(DW488&gt;DV$10,
    "",
    VLOOKUP(DW488,DY$11:EE986,3,FALSE())
)</f>
        <v/>
      </c>
      <c r="EI488" s="133" t="str">
        <f aca="false">IF(DW488&gt;DV$10,
    "",
    VLOOKUP(DW488,DY$11:EE986,4,FALSE())
)</f>
        <v/>
      </c>
      <c r="EJ488" s="134" t="str">
        <f aca="false">IF(DW488&gt;DV$10,
    "",
    VLOOKUP(DW488,DY$11:EE986,6,FALSE())
)</f>
        <v/>
      </c>
      <c r="EK488" s="59"/>
    </row>
    <row r="489" customFormat="false" ht="15.75" hidden="false" customHeight="false" outlineLevel="0" collapsed="false">
      <c r="A489" s="3"/>
      <c r="B489" s="153"/>
      <c r="C489" s="154"/>
      <c r="D489" s="135"/>
      <c r="E489" s="158"/>
      <c r="F489" s="137"/>
      <c r="G489" s="137"/>
      <c r="H489" s="138"/>
      <c r="I489" s="139"/>
      <c r="J489" s="140"/>
      <c r="K489" s="140"/>
      <c r="L489" s="140"/>
      <c r="M489" s="140"/>
      <c r="N489" s="141"/>
      <c r="O489" s="142"/>
      <c r="P489" s="137"/>
      <c r="Q489" s="138"/>
      <c r="R489" s="139"/>
      <c r="S489" s="140"/>
      <c r="T489" s="140"/>
      <c r="U489" s="140"/>
      <c r="V489" s="140"/>
      <c r="W489" s="141"/>
      <c r="X489" s="142"/>
      <c r="Y489" s="137"/>
      <c r="Z489" s="138"/>
      <c r="AA489" s="139"/>
      <c r="AB489" s="140"/>
      <c r="AC489" s="140"/>
      <c r="AD489" s="140"/>
      <c r="AE489" s="140"/>
      <c r="AF489" s="141"/>
      <c r="AG489" s="143"/>
      <c r="AH489" s="139"/>
      <c r="AI489" s="116"/>
      <c r="AJ489" s="116" t="str">
        <f aca="false">IF(ISBLANK($C489),
  "",
IF(E489=Constants!$B$7,
  TRUE(),
IF(E489=Constants!$B$8,
  FALSE(),
  TRUE()
)))</f>
        <v/>
      </c>
      <c r="AK489" s="117" t="str">
        <f aca="false">IF(ISBLANK($C489),"",IF(F489=Constants!$B$8,FALSE(),TRUE()))</f>
        <v/>
      </c>
      <c r="AL489" s="117" t="str">
        <f aca="false">IF(ISBLANK($C489),"",COUNTA($G489:$O489)&gt;0)</f>
        <v/>
      </c>
      <c r="AM489" s="117" t="str">
        <f aca="false">IF(OR(ISBLANK($C489),$AL489&lt;&gt;TRUE()),"",IF(ISBLANK(G489),Constants!$B$27,MAX(0,G489)))</f>
        <v/>
      </c>
      <c r="AN489" s="117" t="str">
        <f aca="false">IF(OR(ISBLANK($C489),$AL489&lt;&gt;TRUE()),"",IF(ISBLANK(H489),Constants!$B$28,MAX(0,H489)))</f>
        <v/>
      </c>
      <c r="AO489" s="117" t="str">
        <f aca="false">IF(OR(ISBLANK($C489),$AL489&lt;&gt;TRUE()),"",IF(J489=Constants!$B$7,TRUE(),IF(J489=Constants!$B$8,FALSE(),TRUE())))</f>
        <v/>
      </c>
      <c r="AP489" s="117" t="str">
        <f aca="false">IF(OR(ISBLANK($C489),$AL489&lt;&gt;TRUE()),"",IF(I489=Constants!$B$7,TRUE(),IF(I489=Constants!$B$8,FALSE(),TRUE())))</f>
        <v/>
      </c>
      <c r="AQ489" s="117" t="str">
        <f aca="false">IF(OR(ISBLANK($C489),$AL489&lt;&gt;TRUE()),"",IF(K489=Constants!$B$33,TRUE(),IF(K489=Constants!$B$34,FALSE(),IF(AND(ISNUMBER(O489),OR(ISBLANK(N489),N489=0)),TRUE(),IF(AND(ISBLANK(O489),ISNUMBER(N489),N489&lt;&gt;0),FALSE(),"")))))</f>
        <v/>
      </c>
      <c r="AR489" s="117" t="str">
        <f aca="false">IF(OR(ISBLANK($C489),$AL489&lt;&gt;TRUE()),"",IF(ISBLANK(L489),Constants!$B$35,MAX(0,MIN(Constants!$B$31,L489))))</f>
        <v/>
      </c>
      <c r="AS489" s="117" t="str">
        <f aca="false">IF(OR(ISBLANK($C489),$AL489&lt;&gt;TRUE()),"",IF(ISBLANK(M489),Constants!$B$35,MAX(0,MIN(Constants!$B$32,M489))))</f>
        <v/>
      </c>
      <c r="AT489" s="117" t="str">
        <f aca="false">IF(ISBLANK($C489),"",COUNTA($P489:$X489)&gt;0)</f>
        <v/>
      </c>
      <c r="AU489" s="117" t="str">
        <f aca="false">IF(OR(ISBLANK($C489),$AT489&lt;&gt;TRUE()),"",IF(ISBLANK(P489),Constants!$B$27,MAX(0,P489)))</f>
        <v/>
      </c>
      <c r="AV489" s="117" t="str">
        <f aca="false">IF(OR(ISBLANK($C489),$AT489&lt;&gt;TRUE()),"",IF(ISBLANK(Q489),Constants!$B$28,MAX(0,Q489)))</f>
        <v/>
      </c>
      <c r="AW489" s="117" t="str">
        <f aca="false">IF(OR(ISBLANK($C489),$AT489&lt;&gt;TRUE()),"",IF(S489=Constants!$B$7,TRUE(),IF(S489=Constants!$B$8,FALSE(),TRUE())))</f>
        <v/>
      </c>
      <c r="AX489" s="117" t="str">
        <f aca="false">IF(OR(ISBLANK($C489),$AT489&lt;&gt;TRUE()),"",IF(R489=Constants!$B$7,TRUE(),IF(R489=Constants!$B$8,FALSE(),TRUE())))</f>
        <v/>
      </c>
      <c r="AY489" s="117" t="str">
        <f aca="false">IF(OR(ISBLANK($C489),$AT489&lt;&gt;TRUE()),"",IF(T489=Constants!$B$33,TRUE(),IF(T489=Constants!$B$34,FALSE(),IF(AND(ISNUMBER(X489),OR(ISBLANK(W489),W489=0)),TRUE(),IF(AND(ISBLANK(X489),ISNUMBER(W489),W489&lt;&gt;0),FALSE(),"")))))</f>
        <v/>
      </c>
      <c r="AZ489" s="117" t="str">
        <f aca="false">IF(OR(ISBLANK($C489),$AT489&lt;&gt;TRUE()),"",IF(ISBLANK(U489),Constants!$B$35,MAX(0,MIN(Constants!$B$31,U489))))</f>
        <v/>
      </c>
      <c r="BA489" s="117" t="str">
        <f aca="false">IF(OR(ISBLANK($C489),$AT489&lt;&gt;TRUE()),"",IF(ISBLANK(V489),Constants!$B$35,MAX(0,MIN(Constants!$B$32,V489))))</f>
        <v/>
      </c>
      <c r="BB489" s="117" t="str">
        <f aca="false">IF(ISBLANK($C489),"",COUNTA($Y489:$AG489)&gt;0)</f>
        <v/>
      </c>
      <c r="BC489" s="117" t="str">
        <f aca="false">IF(OR(ISBLANK($C489),$BB489&lt;&gt;TRUE()),"",IF(ISBLANK(Y489),Constants!$B$27,MAX(0,Y489)))</f>
        <v/>
      </c>
      <c r="BD489" s="117" t="str">
        <f aca="false">IF(OR(ISBLANK($C489),$BB489&lt;&gt;TRUE()),"",IF(ISBLANK(Z489),Constants!$B$28,MAX(0,Z489)))</f>
        <v/>
      </c>
      <c r="BE489" s="117" t="str">
        <f aca="false">IF(OR(ISBLANK($C489),$BB489&lt;&gt;TRUE()),"",IF(AB489=Constants!$B$7,TRUE(),IF(AB489=Constants!$B$8,FALSE(),TRUE())))</f>
        <v/>
      </c>
      <c r="BF489" s="117" t="str">
        <f aca="false">IF(OR(ISBLANK($C489),$BB489&lt;&gt;TRUE()),"",IF(AA489=Constants!$B$7,TRUE(),IF(AA489=Constants!$B$8,FALSE(),TRUE())))</f>
        <v/>
      </c>
      <c r="BG489" s="117" t="str">
        <f aca="false">IF(OR(ISBLANK($C489),$BB489&lt;&gt;TRUE()),"",IF(AC489=Constants!$B$33,TRUE(),IF(AC489=Constants!$B$34,FALSE(),IF(AND(ISNUMBER(AG489),OR(ISBLANK(AF489),AF489=0)),TRUE(),IF(AND(ISBLANK(AG489),ISNUMBER(AF489),AF489&lt;&gt;0),FALSE(),"")))))</f>
        <v/>
      </c>
      <c r="BH489" s="117" t="str">
        <f aca="false">IF(OR(ISBLANK($C489),$BB489&lt;&gt;TRUE()),"",IF(ISBLANK(AD489),Constants!$B$35,MAX(0,MIN(Constants!$B$31,AD489))))</f>
        <v/>
      </c>
      <c r="BI489" s="117" t="str">
        <f aca="false">IF(OR(ISBLANK($C489),$BB489&lt;&gt;TRUE()),"",IF(ISBLANK(AE489),Constants!$B$35,MAX(0,MIN(Constants!$B$32,AE489))))</f>
        <v/>
      </c>
      <c r="BJ489" s="118" t="str">
        <f aca="false">IF(ISBLANK($C489),
  "",
IF(AH489=Constants!$B$7,
  TRUE(),
IF(AH489=Constants!$B$8,
  FALSE(),
  FALSE()
)))</f>
        <v/>
      </c>
      <c r="BK489" s="117" t="str">
        <f aca="false">IF(ISBLANK($C489),"",IF($BJ489,Constants!$B$9,IF(COUNTA($E489:$AH489)=0,Constants!$B$10,IF(NOT($AK489),Constants!$B$11,IF(AND(NOT(ISNUMBER($BM489)),COUNTA($O489,$X489,$AG489)&gt;0),Constants!$B$13,Constants!$B$12)))))</f>
        <v/>
      </c>
      <c r="BL489" s="117" t="str">
        <f aca="false">IF(ISBLANK($C489),"",IF($BK489&lt;&gt;Constants!$B$12,$BK489,Constants!$B$4))</f>
        <v/>
      </c>
      <c r="BM489" s="116" t="str">
        <f aca="false">IF(OR(ISBLANK($D$8), NOT(ISNUMBER($D$8))), Constants!$B$17,$D$8)</f>
        <v>ERROR: Set Target Time in cell D8</v>
      </c>
      <c r="BN489" s="119" t="str">
        <f aca="false">IF(OR($BK489&lt;&gt;Constants!$B$12,$AL489&lt;&gt;TRUE()),"",IF(NOT($AO489),TRUE(),IF($AQ489="","",$AQ489)))</f>
        <v/>
      </c>
      <c r="BO489" s="120" t="n">
        <f aca="false">IF(BN489="",FALSE(),IF(NOT($AO489),TRUE(),IF($AQ489,ISNUMBER(O489),ISNUMBER(N489))))</f>
        <v>0</v>
      </c>
      <c r="BP489" s="121" t="str">
        <f aca="false">IF(BO489,IF($AJ489,1,Constants!$B$22)*POWER(Constants!$B$23,MAX($AM489,0))*POWER(Constants!$B$24,MAX($AN489,0)),"")</f>
        <v/>
      </c>
      <c r="BQ489" s="117" t="str">
        <f aca="false">IF(OR($BK489&lt;&gt;Constants!$B$12,NOT($BO489)),"",IF(NOT($AO489),0,Constants!$B$19*IF($AQ489,1,MAX(0,MIN(1,(Constants!$B$20-N489)/Constants!$B$20)))))</f>
        <v/>
      </c>
      <c r="BR489" s="117" t="str">
        <f aca="false">IF(BQ489="","",BQ489*IF($AP489,1,Constants!$B$25)*BP489)</f>
        <v/>
      </c>
      <c r="BS489" s="117" t="str">
        <f aca="false">IF(OR($BK489&lt;&gt;Constants!$B$12,NOT($BO489)),"",IF(NOT($AO489),0,IF(NOT($AQ489),0,MAX(0,Constants!$B$21*(1-ABS(O489-$BM489)/$BM489)))))</f>
        <v/>
      </c>
      <c r="BT489" s="117" t="str">
        <f aca="false">IF(BS489="","",BS489*BP489)</f>
        <v/>
      </c>
      <c r="BU489" s="117" t="str">
        <f aca="false">IF(OR($BK489&lt;&gt;Constants!$B$12,NOT($BO489)),"",IF(OR(NOT($AO489),NOT($AP489)),0,MIN(Constants!$B$18,(Constants!$B$29*$AR489+Constants!$B$30*$AS489)*IF($AQ489,1,MAX(0,MIN(1,(Constants!$B$20-N489)/Constants!$B$20))))))</f>
        <v/>
      </c>
      <c r="BV489" s="117" t="str">
        <f aca="false">IF(BU489="","",BU489*BP489)</f>
        <v/>
      </c>
      <c r="BW489" s="122" t="str">
        <f aca="false">IF(OR($BK489&lt;&gt;Constants!$B$12,NOT($BO489)),"",BR489+BT489+BV489)</f>
        <v/>
      </c>
      <c r="BX489" s="119" t="str">
        <f aca="false">IF(OR($BK489&lt;&gt;Constants!$B$12,$AT489&lt;&gt;TRUE()),"",IF(NOT($AW489),TRUE(),IF($AY489="","",$AY489)))</f>
        <v/>
      </c>
      <c r="BY489" s="120" t="n">
        <f aca="false">IF(BX489="",FALSE(),IF(NOT($AW489),TRUE(),IF($AY489,ISNUMBER(X489),ISNUMBER(W489))))</f>
        <v>0</v>
      </c>
      <c r="BZ489" s="121" t="str">
        <f aca="false">IF(BY489,IF($AJ489,1,Constants!$B$22)*POWER(Constants!$B$23,MAX($AU489,0))*POWER(Constants!$B$24,MAX($AV489,0)),"")</f>
        <v/>
      </c>
      <c r="CA489" s="117" t="str">
        <f aca="false">IF(OR($BK489&lt;&gt;Constants!$B$12,NOT($BY489)),"",IF(NOT($AW489),0,Constants!$B$19*IF($AY489,1,MAX(0,MIN(1,(Constants!$B$20-W489)/Constants!$B$20)))))</f>
        <v/>
      </c>
      <c r="CB489" s="117" t="str">
        <f aca="false">IF(CA489="","",CA489*IF($AX489,1,Constants!$B$25)*BZ489)</f>
        <v/>
      </c>
      <c r="CC489" s="117" t="str">
        <f aca="false">IF(OR($BK489&lt;&gt;Constants!$B$12,NOT($BY489)),"",IF(NOT($AW489),0,IF(NOT($AY489),0,MAX(0,Constants!$B$21*(1-ABS(X489-$BM489)/$BM489)))))</f>
        <v/>
      </c>
      <c r="CD489" s="117" t="str">
        <f aca="false">IF(CC489="","",CC489*BZ489)</f>
        <v/>
      </c>
      <c r="CE489" s="117" t="str">
        <f aca="false">IF(OR($BK489&lt;&gt;Constants!$B$12,NOT($BY489)),"",IF(OR(NOT($AW489),NOT($AX489)),0,MIN(Constants!$B$18,(Constants!$B$29*$AZ489+Constants!$B$30*$BA489)*IF($AY489,1,MAX(0,MIN(1,(Constants!$B$20-W489)/Constants!$B$20))))))</f>
        <v/>
      </c>
      <c r="CF489" s="117" t="str">
        <f aca="false">IF(CE489="","",CE489*BZ489)</f>
        <v/>
      </c>
      <c r="CG489" s="122" t="str">
        <f aca="false">IF(OR($BK489&lt;&gt;Constants!$B$12,NOT($BY489)),"",CB489+CD489+CF489)</f>
        <v/>
      </c>
      <c r="CH489" s="119" t="n">
        <f aca="false">IF(OR(BN489="",BX489=""),TRUE(),BN489&lt;&gt;BX489)</f>
        <v>1</v>
      </c>
      <c r="CI489" s="117" t="str">
        <f aca="false">IF(OR($BK489&lt;&gt;Constants!$B$12,$BB489&lt;&gt;TRUE(),NOT($CH489)),"",IF(NOT($BE489),TRUE(),IF($BG489="","",$BG489)))</f>
        <v/>
      </c>
      <c r="CJ489" s="120" t="n">
        <f aca="false">IF(CI489="",FALSE(),IF(NOT($BE489),TRUE(),IF($BG489,ISNUMBER(AG489),ISNUMBER(AF489))))</f>
        <v>0</v>
      </c>
      <c r="CK489" s="121" t="str">
        <f aca="false">IF(CJ489,IF($AJ489,1,Constants!$B$22)*POWER(Constants!$B$23,MAX($BC489,0))*POWER(Constants!$B$24,MAX($BD489,0)),"")</f>
        <v/>
      </c>
      <c r="CL489" s="117" t="str">
        <f aca="false">IF(OR($BK489&lt;&gt;Constants!$B$12,NOT($CJ489)),"",IF(NOT($BE489),0,Constants!$B$19*IF($BG489,1,MAX(0,MIN(1,(Constants!$B$20-AF489)/Constants!$B$20)))))</f>
        <v/>
      </c>
      <c r="CM489" s="117" t="str">
        <f aca="false">IF(CL489="","",CL489*IF($BF489,1,Constants!$B$25)*CK489)</f>
        <v/>
      </c>
      <c r="CN489" s="117" t="str">
        <f aca="false">IF(OR($BK489&lt;&gt;Constants!$B$12,NOT($CJ489)),"",IF(NOT($BE489),0,IF(NOT($BG489),0,MAX(0,Constants!$B$21*(1-ABS(AG489-$BM489)/$BM489)))))</f>
        <v/>
      </c>
      <c r="CO489" s="117" t="str">
        <f aca="false">IF(CN489="","",CN489*CK489)</f>
        <v/>
      </c>
      <c r="CP489" s="117" t="str">
        <f aca="false">IF(OR($BK489&lt;&gt;Constants!$B$12,NOT($CJ489)),"",IF(OR(NOT($BE489),NOT($BF489)),0,MIN(Constants!$B$18,(Constants!$B$29*$BH489+Constants!$B$30*$BI489)*IF($BG489,1,MAX(0,MIN(1,(Constants!$B$20-AF489)/Constants!$B$20))))))</f>
        <v/>
      </c>
      <c r="CQ489" s="117" t="str">
        <f aca="false">IF(CP489="","",CP489*CK489)</f>
        <v/>
      </c>
      <c r="CR489" s="122" t="str">
        <f aca="false">IF(OR($BK489&lt;&gt;Constants!$B$12,NOT($CJ489)),"",CM489+CO489+CQ489)</f>
        <v/>
      </c>
      <c r="CS489" s="116" t="str">
        <f aca="false">IF(OR($BK489&lt;&gt;Constants!$B$12,ISBLANK($C489)),"",BW489)</f>
        <v/>
      </c>
      <c r="CT489" s="117" t="str">
        <f aca="false">IF(OR($BK489&lt;&gt;Constants!$B$12,ISBLANK($C489)),"",CG489)</f>
        <v/>
      </c>
      <c r="CU489" s="118" t="str">
        <f aca="false">IF(OR($BK489&lt;&gt;Constants!$B$12,ISBLANK($C489)),"",CR489)</f>
        <v/>
      </c>
      <c r="CV489" s="117" t="str">
        <f aca="false">IF(OR($BK489&lt;&gt;Constants!$B$12,ISBLANK($C489)),"",IF(COUNT(CS489:CU489)=0,0,MAX(CS489:CU489)))</f>
        <v/>
      </c>
      <c r="CW489" s="117" t="str">
        <f aca="false">IF($BK489&lt;&gt;Constants!$B$12,"",CV489)</f>
        <v/>
      </c>
      <c r="CX489" s="117" t="str">
        <f aca="false">IF(ISNUMBER(CW489), RANK(CW489,$CW$11:$CW$510), "")</f>
        <v/>
      </c>
      <c r="CY489" s="116" t="str">
        <f aca="false">IF(OR($BK489&lt;&gt;Constants!$B$12,ISBLANK($C489)),"",MAX(BT489,CD489,CO489))</f>
        <v/>
      </c>
      <c r="CZ489" s="117" t="str">
        <f aca="false">IF(ISNUMBER(CY489), RANK(CY489,CY$11:CY$510), "")</f>
        <v/>
      </c>
      <c r="DA489" s="117" t="str">
        <f aca="false">IF(OR($BK489&lt;&gt;Constants!$B$12,ISBLANK($C489)),"",MAX(AM489,AU489,IF($CH489,BC489,0)))</f>
        <v/>
      </c>
      <c r="DB489" s="117" t="str">
        <f aca="false">IF(ISNUMBER(DA489), RANK(DA489,DA$11:DA$510,1), "")</f>
        <v/>
      </c>
      <c r="DC489" s="117" t="str">
        <f aca="false">IF(OR($BK489&lt;&gt;Constants!$B$12,ISBLANK($C489)),"",MAX(BV489,CF489,CQ489))</f>
        <v/>
      </c>
      <c r="DD489" s="117" t="str">
        <f aca="false">IF(ISNUMBER(DC489),RANK(DC489,DC$11:DC$510),"")</f>
        <v/>
      </c>
      <c r="DE489" s="123" t="str">
        <f aca="false">IFERROR(IF(OR($BK489&lt;&gt;Constants!$B$12, ISBLANK($C489)),"",LARGE(CS489:CU489,2)), 0)</f>
        <v/>
      </c>
      <c r="DF489" s="118" t="str">
        <f aca="false">IF(ISNUMBER(DE489), RANK(DE489,DE$11:DE$510), "")</f>
        <v/>
      </c>
      <c r="DG489" s="117" t="str">
        <f aca="false">IF(ISBLANK($C489),"",IF(BK489=Constants!$B$12,RANK($CX489, $CX$11:$CX$510, 1)+
SUMPRODUCT(--($CX$11:$CX$510=$CX489),--($CZ489&gt;$CZ$11:$CZ$510))+
SUMPRODUCT(--($CX$11:$CX$510=$CX489),--($CZ489=$CZ$11:$CZ$510),--($DB489&gt;$DB$11:$DB$510))+
SUMPRODUCT(--($CX$11:$CX$510=$CX489),--($CZ489=$CZ$11:$CZ$510),--($DB489=$DB$11:$DB$510), --($DD489&gt;$DD$11:$DD$510))+
SUMPRODUCT(--($CX$11:$CX$510=$CX489),--($CZ489=$CZ$11:$CZ$510),--($DB489=$DB$11:$DB$510), --($DD489=$DD$11:$DD$510), --($DF489&gt;$DF$11:$DF$510))
,BK489)
)</f>
        <v/>
      </c>
      <c r="DH489" s="117" t="str">
        <f aca="false">IF(ISBLANK(C489),"",IF(BK489&lt;&gt;Constants!$B$12, BK489, CX489-DG489))</f>
        <v/>
      </c>
      <c r="DI489" s="118"/>
      <c r="DJ489" s="124"/>
      <c r="DK489" s="125" t="str">
        <f aca="false">IF(ISBLANK($C489),"",IF($BK489=Constants!$B$13,$BM489,""))</f>
        <v/>
      </c>
      <c r="DL489" s="124" t="str">
        <f aca="false">IF(ISBLANK($C489),"",IF($BK489&lt;&gt;Constants!$B$12,"",IF(COUNT($CS489:$CU489)=0,"",MATCH($CV489,$CS489:$CU489,0))))</f>
        <v/>
      </c>
      <c r="DM489" s="126" t="str">
        <f aca="false">IF(ISNUMBER($DL489),CHOOSE($DL489,$BR489,$CB489,$CM489),"")</f>
        <v/>
      </c>
      <c r="DN489" s="126" t="str">
        <f aca="false">IF(ISNUMBER($DL489),CHOOSE($DL489,$BT489,$CD489,$CO489),"")</f>
        <v/>
      </c>
      <c r="DO489" s="126" t="str">
        <f aca="false">IF(ISNUMBER($DL489),CHOOSE($DL489,$BV489,$CF489,$CQ489),"")</f>
        <v/>
      </c>
      <c r="DP489" s="127" t="str">
        <f aca="false">IF(ISBLANK(C489),"",IF(BK489&lt;&gt;Constants!$B$12, BK489 ,CW489))</f>
        <v/>
      </c>
      <c r="DQ489" s="128" t="str">
        <f aca="false">IF(ISBLANK($C489),"",IF($BK489&lt;&gt;Constants!$B$12,$BK489,$BL489))</f>
        <v/>
      </c>
      <c r="DR489" s="128" t="str">
        <f aca="false">IF(ISBLANK(C489),"",DH489)</f>
        <v/>
      </c>
      <c r="DS489" s="128" t="str">
        <f aca="false">IF(ISBLANK(C489),"",DG489)</f>
        <v/>
      </c>
      <c r="DT489" s="129" t="str">
        <f aca="false">IF(ISBLANK(C489),
  "",
IF(DS489=Constants!$B$9,COUNTA($C$11:$C510)+2,IF(DS489=Constants!$B$10,COUNTA($C$11:$C510)+1,IF(DS489=Constants!$B$11,COUNTA($C$11:$C510),DS489))))</f>
        <v/>
      </c>
      <c r="DU489" s="3"/>
      <c r="DV489" s="130" t="n">
        <f aca="false">IF(OR(ISNUMBER(DS489),DS489="DQ",DS489="P",DS489="NS"),
    1,
    0
)</f>
        <v>0</v>
      </c>
      <c r="DW489" s="130" t="n">
        <v>479</v>
      </c>
      <c r="DX489" s="130" t="str">
        <f aca="false">IF(ISBLANK($C489),"",IF(ISNUMBER(DT489),DT489+ROW($B489)/1000,""))</f>
        <v/>
      </c>
      <c r="DY489" s="130" t="str">
        <f aca="false">IF(ISNUMBER(DX489), RANK(DX489,DX$11:DX$510,1), "")</f>
        <v/>
      </c>
      <c r="DZ489" s="130" t="str">
        <f aca="false">IF(ISBLANK($C489),
    "",
    $B489
)</f>
        <v/>
      </c>
      <c r="EA489" s="130" t="str">
        <f aca="false">IF(ISBLANK($C489),
    "",
    $C489
)</f>
        <v/>
      </c>
      <c r="EB489" s="130" t="str">
        <f aca="false">IF(ISBLANK($C489),
    "",
    $D489
)</f>
        <v/>
      </c>
      <c r="EC489" s="130" t="str">
        <f aca="false">IF(ISBLANK($C489),"",$DQ489)</f>
        <v/>
      </c>
      <c r="ED489" s="131" t="str">
        <f aca="false">DP489</f>
        <v/>
      </c>
      <c r="EE489" s="130" t="str">
        <f aca="false">IF(ISBLANK($C489),
    "",
    DS489
)</f>
        <v/>
      </c>
      <c r="EF489" s="132" t="str">
        <f aca="false">IF(DW489&gt;DV$10,
    "",
    VLOOKUP(DW489,DY$11:EE987,7,FALSE())
)</f>
        <v/>
      </c>
      <c r="EG489" s="133" t="str">
        <f aca="false">IF(DW489&gt;DV$10,
    "",
    VLOOKUP(DW489,DY$11:EE987,2,FALSE())
)</f>
        <v/>
      </c>
      <c r="EH489" s="133" t="str">
        <f aca="false">IF(DW489&gt;DV$10,
    "",
    VLOOKUP(DW489,DY$11:EE987,3,FALSE())
)</f>
        <v/>
      </c>
      <c r="EI489" s="133" t="str">
        <f aca="false">IF(DW489&gt;DV$10,
    "",
    VLOOKUP(DW489,DY$11:EE987,4,FALSE())
)</f>
        <v/>
      </c>
      <c r="EJ489" s="134" t="str">
        <f aca="false">IF(DW489&gt;DV$10,
    "",
    VLOOKUP(DW489,DY$11:EE987,6,FALSE())
)</f>
        <v/>
      </c>
      <c r="EK489" s="59"/>
    </row>
    <row r="490" customFormat="false" ht="15.75" hidden="false" customHeight="false" outlineLevel="0" collapsed="false">
      <c r="A490" s="3"/>
      <c r="B490" s="153"/>
      <c r="C490" s="154"/>
      <c r="D490" s="135"/>
      <c r="E490" s="158"/>
      <c r="F490" s="137"/>
      <c r="G490" s="137"/>
      <c r="H490" s="138"/>
      <c r="I490" s="139"/>
      <c r="J490" s="140"/>
      <c r="K490" s="140"/>
      <c r="L490" s="140"/>
      <c r="M490" s="140"/>
      <c r="N490" s="141"/>
      <c r="O490" s="142"/>
      <c r="P490" s="137"/>
      <c r="Q490" s="138"/>
      <c r="R490" s="139"/>
      <c r="S490" s="140"/>
      <c r="T490" s="140"/>
      <c r="U490" s="140"/>
      <c r="V490" s="140"/>
      <c r="W490" s="141"/>
      <c r="X490" s="142"/>
      <c r="Y490" s="137"/>
      <c r="Z490" s="138"/>
      <c r="AA490" s="139"/>
      <c r="AB490" s="140"/>
      <c r="AC490" s="140"/>
      <c r="AD490" s="140"/>
      <c r="AE490" s="140"/>
      <c r="AF490" s="141"/>
      <c r="AG490" s="143"/>
      <c r="AH490" s="139"/>
      <c r="AI490" s="116"/>
      <c r="AJ490" s="116" t="str">
        <f aca="false">IF(ISBLANK($C490),
  "",
IF(E490=Constants!$B$7,
  TRUE(),
IF(E490=Constants!$B$8,
  FALSE(),
  TRUE()
)))</f>
        <v/>
      </c>
      <c r="AK490" s="117" t="str">
        <f aca="false">IF(ISBLANK($C490),"",IF(F490=Constants!$B$8,FALSE(),TRUE()))</f>
        <v/>
      </c>
      <c r="AL490" s="117" t="str">
        <f aca="false">IF(ISBLANK($C490),"",COUNTA($G490:$O490)&gt;0)</f>
        <v/>
      </c>
      <c r="AM490" s="117" t="str">
        <f aca="false">IF(OR(ISBLANK($C490),$AL490&lt;&gt;TRUE()),"",IF(ISBLANK(G490),Constants!$B$27,MAX(0,G490)))</f>
        <v/>
      </c>
      <c r="AN490" s="117" t="str">
        <f aca="false">IF(OR(ISBLANK($C490),$AL490&lt;&gt;TRUE()),"",IF(ISBLANK(H490),Constants!$B$28,MAX(0,H490)))</f>
        <v/>
      </c>
      <c r="AO490" s="117" t="str">
        <f aca="false">IF(OR(ISBLANK($C490),$AL490&lt;&gt;TRUE()),"",IF(J490=Constants!$B$7,TRUE(),IF(J490=Constants!$B$8,FALSE(),TRUE())))</f>
        <v/>
      </c>
      <c r="AP490" s="117" t="str">
        <f aca="false">IF(OR(ISBLANK($C490),$AL490&lt;&gt;TRUE()),"",IF(I490=Constants!$B$7,TRUE(),IF(I490=Constants!$B$8,FALSE(),TRUE())))</f>
        <v/>
      </c>
      <c r="AQ490" s="117" t="str">
        <f aca="false">IF(OR(ISBLANK($C490),$AL490&lt;&gt;TRUE()),"",IF(K490=Constants!$B$33,TRUE(),IF(K490=Constants!$B$34,FALSE(),IF(AND(ISNUMBER(O490),OR(ISBLANK(N490),N490=0)),TRUE(),IF(AND(ISBLANK(O490),ISNUMBER(N490),N490&lt;&gt;0),FALSE(),"")))))</f>
        <v/>
      </c>
      <c r="AR490" s="117" t="str">
        <f aca="false">IF(OR(ISBLANK($C490),$AL490&lt;&gt;TRUE()),"",IF(ISBLANK(L490),Constants!$B$35,MAX(0,MIN(Constants!$B$31,L490))))</f>
        <v/>
      </c>
      <c r="AS490" s="117" t="str">
        <f aca="false">IF(OR(ISBLANK($C490),$AL490&lt;&gt;TRUE()),"",IF(ISBLANK(M490),Constants!$B$35,MAX(0,MIN(Constants!$B$32,M490))))</f>
        <v/>
      </c>
      <c r="AT490" s="117" t="str">
        <f aca="false">IF(ISBLANK($C490),"",COUNTA($P490:$X490)&gt;0)</f>
        <v/>
      </c>
      <c r="AU490" s="117" t="str">
        <f aca="false">IF(OR(ISBLANK($C490),$AT490&lt;&gt;TRUE()),"",IF(ISBLANK(P490),Constants!$B$27,MAX(0,P490)))</f>
        <v/>
      </c>
      <c r="AV490" s="117" t="str">
        <f aca="false">IF(OR(ISBLANK($C490),$AT490&lt;&gt;TRUE()),"",IF(ISBLANK(Q490),Constants!$B$28,MAX(0,Q490)))</f>
        <v/>
      </c>
      <c r="AW490" s="117" t="str">
        <f aca="false">IF(OR(ISBLANK($C490),$AT490&lt;&gt;TRUE()),"",IF(S490=Constants!$B$7,TRUE(),IF(S490=Constants!$B$8,FALSE(),TRUE())))</f>
        <v/>
      </c>
      <c r="AX490" s="117" t="str">
        <f aca="false">IF(OR(ISBLANK($C490),$AT490&lt;&gt;TRUE()),"",IF(R490=Constants!$B$7,TRUE(),IF(R490=Constants!$B$8,FALSE(),TRUE())))</f>
        <v/>
      </c>
      <c r="AY490" s="117" t="str">
        <f aca="false">IF(OR(ISBLANK($C490),$AT490&lt;&gt;TRUE()),"",IF(T490=Constants!$B$33,TRUE(),IF(T490=Constants!$B$34,FALSE(),IF(AND(ISNUMBER(X490),OR(ISBLANK(W490),W490=0)),TRUE(),IF(AND(ISBLANK(X490),ISNUMBER(W490),W490&lt;&gt;0),FALSE(),"")))))</f>
        <v/>
      </c>
      <c r="AZ490" s="117" t="str">
        <f aca="false">IF(OR(ISBLANK($C490),$AT490&lt;&gt;TRUE()),"",IF(ISBLANK(U490),Constants!$B$35,MAX(0,MIN(Constants!$B$31,U490))))</f>
        <v/>
      </c>
      <c r="BA490" s="117" t="str">
        <f aca="false">IF(OR(ISBLANK($C490),$AT490&lt;&gt;TRUE()),"",IF(ISBLANK(V490),Constants!$B$35,MAX(0,MIN(Constants!$B$32,V490))))</f>
        <v/>
      </c>
      <c r="BB490" s="117" t="str">
        <f aca="false">IF(ISBLANK($C490),"",COUNTA($Y490:$AG490)&gt;0)</f>
        <v/>
      </c>
      <c r="BC490" s="117" t="str">
        <f aca="false">IF(OR(ISBLANK($C490),$BB490&lt;&gt;TRUE()),"",IF(ISBLANK(Y490),Constants!$B$27,MAX(0,Y490)))</f>
        <v/>
      </c>
      <c r="BD490" s="117" t="str">
        <f aca="false">IF(OR(ISBLANK($C490),$BB490&lt;&gt;TRUE()),"",IF(ISBLANK(Z490),Constants!$B$28,MAX(0,Z490)))</f>
        <v/>
      </c>
      <c r="BE490" s="117" t="str">
        <f aca="false">IF(OR(ISBLANK($C490),$BB490&lt;&gt;TRUE()),"",IF(AB490=Constants!$B$7,TRUE(),IF(AB490=Constants!$B$8,FALSE(),TRUE())))</f>
        <v/>
      </c>
      <c r="BF490" s="117" t="str">
        <f aca="false">IF(OR(ISBLANK($C490),$BB490&lt;&gt;TRUE()),"",IF(AA490=Constants!$B$7,TRUE(),IF(AA490=Constants!$B$8,FALSE(),TRUE())))</f>
        <v/>
      </c>
      <c r="BG490" s="117" t="str">
        <f aca="false">IF(OR(ISBLANK($C490),$BB490&lt;&gt;TRUE()),"",IF(AC490=Constants!$B$33,TRUE(),IF(AC490=Constants!$B$34,FALSE(),IF(AND(ISNUMBER(AG490),OR(ISBLANK(AF490),AF490=0)),TRUE(),IF(AND(ISBLANK(AG490),ISNUMBER(AF490),AF490&lt;&gt;0),FALSE(),"")))))</f>
        <v/>
      </c>
      <c r="BH490" s="117" t="str">
        <f aca="false">IF(OR(ISBLANK($C490),$BB490&lt;&gt;TRUE()),"",IF(ISBLANK(AD490),Constants!$B$35,MAX(0,MIN(Constants!$B$31,AD490))))</f>
        <v/>
      </c>
      <c r="BI490" s="117" t="str">
        <f aca="false">IF(OR(ISBLANK($C490),$BB490&lt;&gt;TRUE()),"",IF(ISBLANK(AE490),Constants!$B$35,MAX(0,MIN(Constants!$B$32,AE490))))</f>
        <v/>
      </c>
      <c r="BJ490" s="118" t="str">
        <f aca="false">IF(ISBLANK($C490),
  "",
IF(AH490=Constants!$B$7,
  TRUE(),
IF(AH490=Constants!$B$8,
  FALSE(),
  FALSE()
)))</f>
        <v/>
      </c>
      <c r="BK490" s="117" t="str">
        <f aca="false">IF(ISBLANK($C490),"",IF($BJ490,Constants!$B$9,IF(COUNTA($E490:$AH490)=0,Constants!$B$10,IF(NOT($AK490),Constants!$B$11,IF(AND(NOT(ISNUMBER($BM490)),COUNTA($O490,$X490,$AG490)&gt;0),Constants!$B$13,Constants!$B$12)))))</f>
        <v/>
      </c>
      <c r="BL490" s="117" t="str">
        <f aca="false">IF(ISBLANK($C490),"",IF($BK490&lt;&gt;Constants!$B$12,$BK490,Constants!$B$4))</f>
        <v/>
      </c>
      <c r="BM490" s="116" t="str">
        <f aca="false">IF(OR(ISBLANK($D$8), NOT(ISNUMBER($D$8))), Constants!$B$17,$D$8)</f>
        <v>ERROR: Set Target Time in cell D8</v>
      </c>
      <c r="BN490" s="119" t="str">
        <f aca="false">IF(OR($BK490&lt;&gt;Constants!$B$12,$AL490&lt;&gt;TRUE()),"",IF(NOT($AO490),TRUE(),IF($AQ490="","",$AQ490)))</f>
        <v/>
      </c>
      <c r="BO490" s="120" t="n">
        <f aca="false">IF(BN490="",FALSE(),IF(NOT($AO490),TRUE(),IF($AQ490,ISNUMBER(O490),ISNUMBER(N490))))</f>
        <v>0</v>
      </c>
      <c r="BP490" s="121" t="str">
        <f aca="false">IF(BO490,IF($AJ490,1,Constants!$B$22)*POWER(Constants!$B$23,MAX($AM490,0))*POWER(Constants!$B$24,MAX($AN490,0)),"")</f>
        <v/>
      </c>
      <c r="BQ490" s="117" t="str">
        <f aca="false">IF(OR($BK490&lt;&gt;Constants!$B$12,NOT($BO490)),"",IF(NOT($AO490),0,Constants!$B$19*IF($AQ490,1,MAX(0,MIN(1,(Constants!$B$20-N490)/Constants!$B$20)))))</f>
        <v/>
      </c>
      <c r="BR490" s="117" t="str">
        <f aca="false">IF(BQ490="","",BQ490*IF($AP490,1,Constants!$B$25)*BP490)</f>
        <v/>
      </c>
      <c r="BS490" s="117" t="str">
        <f aca="false">IF(OR($BK490&lt;&gt;Constants!$B$12,NOT($BO490)),"",IF(NOT($AO490),0,IF(NOT($AQ490),0,MAX(0,Constants!$B$21*(1-ABS(O490-$BM490)/$BM490)))))</f>
        <v/>
      </c>
      <c r="BT490" s="117" t="str">
        <f aca="false">IF(BS490="","",BS490*BP490)</f>
        <v/>
      </c>
      <c r="BU490" s="117" t="str">
        <f aca="false">IF(OR($BK490&lt;&gt;Constants!$B$12,NOT($BO490)),"",IF(OR(NOT($AO490),NOT($AP490)),0,MIN(Constants!$B$18,(Constants!$B$29*$AR490+Constants!$B$30*$AS490)*IF($AQ490,1,MAX(0,MIN(1,(Constants!$B$20-N490)/Constants!$B$20))))))</f>
        <v/>
      </c>
      <c r="BV490" s="117" t="str">
        <f aca="false">IF(BU490="","",BU490*BP490)</f>
        <v/>
      </c>
      <c r="BW490" s="122" t="str">
        <f aca="false">IF(OR($BK490&lt;&gt;Constants!$B$12,NOT($BO490)),"",BR490+BT490+BV490)</f>
        <v/>
      </c>
      <c r="BX490" s="119" t="str">
        <f aca="false">IF(OR($BK490&lt;&gt;Constants!$B$12,$AT490&lt;&gt;TRUE()),"",IF(NOT($AW490),TRUE(),IF($AY490="","",$AY490)))</f>
        <v/>
      </c>
      <c r="BY490" s="120" t="n">
        <f aca="false">IF(BX490="",FALSE(),IF(NOT($AW490),TRUE(),IF($AY490,ISNUMBER(X490),ISNUMBER(W490))))</f>
        <v>0</v>
      </c>
      <c r="BZ490" s="121" t="str">
        <f aca="false">IF(BY490,IF($AJ490,1,Constants!$B$22)*POWER(Constants!$B$23,MAX($AU490,0))*POWER(Constants!$B$24,MAX($AV490,0)),"")</f>
        <v/>
      </c>
      <c r="CA490" s="117" t="str">
        <f aca="false">IF(OR($BK490&lt;&gt;Constants!$B$12,NOT($BY490)),"",IF(NOT($AW490),0,Constants!$B$19*IF($AY490,1,MAX(0,MIN(1,(Constants!$B$20-W490)/Constants!$B$20)))))</f>
        <v/>
      </c>
      <c r="CB490" s="117" t="str">
        <f aca="false">IF(CA490="","",CA490*IF($AX490,1,Constants!$B$25)*BZ490)</f>
        <v/>
      </c>
      <c r="CC490" s="117" t="str">
        <f aca="false">IF(OR($BK490&lt;&gt;Constants!$B$12,NOT($BY490)),"",IF(NOT($AW490),0,IF(NOT($AY490),0,MAX(0,Constants!$B$21*(1-ABS(X490-$BM490)/$BM490)))))</f>
        <v/>
      </c>
      <c r="CD490" s="117" t="str">
        <f aca="false">IF(CC490="","",CC490*BZ490)</f>
        <v/>
      </c>
      <c r="CE490" s="117" t="str">
        <f aca="false">IF(OR($BK490&lt;&gt;Constants!$B$12,NOT($BY490)),"",IF(OR(NOT($AW490),NOT($AX490)),0,MIN(Constants!$B$18,(Constants!$B$29*$AZ490+Constants!$B$30*$BA490)*IF($AY490,1,MAX(0,MIN(1,(Constants!$B$20-W490)/Constants!$B$20))))))</f>
        <v/>
      </c>
      <c r="CF490" s="117" t="str">
        <f aca="false">IF(CE490="","",CE490*BZ490)</f>
        <v/>
      </c>
      <c r="CG490" s="122" t="str">
        <f aca="false">IF(OR($BK490&lt;&gt;Constants!$B$12,NOT($BY490)),"",CB490+CD490+CF490)</f>
        <v/>
      </c>
      <c r="CH490" s="119" t="n">
        <f aca="false">IF(OR(BN490="",BX490=""),TRUE(),BN490&lt;&gt;BX490)</f>
        <v>1</v>
      </c>
      <c r="CI490" s="117" t="str">
        <f aca="false">IF(OR($BK490&lt;&gt;Constants!$B$12,$BB490&lt;&gt;TRUE(),NOT($CH490)),"",IF(NOT($BE490),TRUE(),IF($BG490="","",$BG490)))</f>
        <v/>
      </c>
      <c r="CJ490" s="120" t="n">
        <f aca="false">IF(CI490="",FALSE(),IF(NOT($BE490),TRUE(),IF($BG490,ISNUMBER(AG490),ISNUMBER(AF490))))</f>
        <v>0</v>
      </c>
      <c r="CK490" s="121" t="str">
        <f aca="false">IF(CJ490,IF($AJ490,1,Constants!$B$22)*POWER(Constants!$B$23,MAX($BC490,0))*POWER(Constants!$B$24,MAX($BD490,0)),"")</f>
        <v/>
      </c>
      <c r="CL490" s="117" t="str">
        <f aca="false">IF(OR($BK490&lt;&gt;Constants!$B$12,NOT($CJ490)),"",IF(NOT($BE490),0,Constants!$B$19*IF($BG490,1,MAX(0,MIN(1,(Constants!$B$20-AF490)/Constants!$B$20)))))</f>
        <v/>
      </c>
      <c r="CM490" s="117" t="str">
        <f aca="false">IF(CL490="","",CL490*IF($BF490,1,Constants!$B$25)*CK490)</f>
        <v/>
      </c>
      <c r="CN490" s="117" t="str">
        <f aca="false">IF(OR($BK490&lt;&gt;Constants!$B$12,NOT($CJ490)),"",IF(NOT($BE490),0,IF(NOT($BG490),0,MAX(0,Constants!$B$21*(1-ABS(AG490-$BM490)/$BM490)))))</f>
        <v/>
      </c>
      <c r="CO490" s="117" t="str">
        <f aca="false">IF(CN490="","",CN490*CK490)</f>
        <v/>
      </c>
      <c r="CP490" s="117" t="str">
        <f aca="false">IF(OR($BK490&lt;&gt;Constants!$B$12,NOT($CJ490)),"",IF(OR(NOT($BE490),NOT($BF490)),0,MIN(Constants!$B$18,(Constants!$B$29*$BH490+Constants!$B$30*$BI490)*IF($BG490,1,MAX(0,MIN(1,(Constants!$B$20-AF490)/Constants!$B$20))))))</f>
        <v/>
      </c>
      <c r="CQ490" s="117" t="str">
        <f aca="false">IF(CP490="","",CP490*CK490)</f>
        <v/>
      </c>
      <c r="CR490" s="122" t="str">
        <f aca="false">IF(OR($BK490&lt;&gt;Constants!$B$12,NOT($CJ490)),"",CM490+CO490+CQ490)</f>
        <v/>
      </c>
      <c r="CS490" s="116" t="str">
        <f aca="false">IF(OR($BK490&lt;&gt;Constants!$B$12,ISBLANK($C490)),"",BW490)</f>
        <v/>
      </c>
      <c r="CT490" s="117" t="str">
        <f aca="false">IF(OR($BK490&lt;&gt;Constants!$B$12,ISBLANK($C490)),"",CG490)</f>
        <v/>
      </c>
      <c r="CU490" s="118" t="str">
        <f aca="false">IF(OR($BK490&lt;&gt;Constants!$B$12,ISBLANK($C490)),"",CR490)</f>
        <v/>
      </c>
      <c r="CV490" s="117" t="str">
        <f aca="false">IF(OR($BK490&lt;&gt;Constants!$B$12,ISBLANK($C490)),"",IF(COUNT(CS490:CU490)=0,0,MAX(CS490:CU490)))</f>
        <v/>
      </c>
      <c r="CW490" s="117" t="str">
        <f aca="false">IF($BK490&lt;&gt;Constants!$B$12,"",CV490)</f>
        <v/>
      </c>
      <c r="CX490" s="117" t="str">
        <f aca="false">IF(ISNUMBER(CW490), RANK(CW490,$CW$11:$CW$510), "")</f>
        <v/>
      </c>
      <c r="CY490" s="116" t="str">
        <f aca="false">IF(OR($BK490&lt;&gt;Constants!$B$12,ISBLANK($C490)),"",MAX(BT490,CD490,CO490))</f>
        <v/>
      </c>
      <c r="CZ490" s="117" t="str">
        <f aca="false">IF(ISNUMBER(CY490), RANK(CY490,CY$11:CY$510), "")</f>
        <v/>
      </c>
      <c r="DA490" s="117" t="str">
        <f aca="false">IF(OR($BK490&lt;&gt;Constants!$B$12,ISBLANK($C490)),"",MAX(AM490,AU490,IF($CH490,BC490,0)))</f>
        <v/>
      </c>
      <c r="DB490" s="117" t="str">
        <f aca="false">IF(ISNUMBER(DA490), RANK(DA490,DA$11:DA$510,1), "")</f>
        <v/>
      </c>
      <c r="DC490" s="117" t="str">
        <f aca="false">IF(OR($BK490&lt;&gt;Constants!$B$12,ISBLANK($C490)),"",MAX(BV490,CF490,CQ490))</f>
        <v/>
      </c>
      <c r="DD490" s="117" t="str">
        <f aca="false">IF(ISNUMBER(DC490),RANK(DC490,DC$11:DC$510),"")</f>
        <v/>
      </c>
      <c r="DE490" s="123" t="str">
        <f aca="false">IFERROR(IF(OR($BK490&lt;&gt;Constants!$B$12, ISBLANK($C490)),"",LARGE(CS490:CU490,2)), 0)</f>
        <v/>
      </c>
      <c r="DF490" s="118" t="str">
        <f aca="false">IF(ISNUMBER(DE490), RANK(DE490,DE$11:DE$510), "")</f>
        <v/>
      </c>
      <c r="DG490" s="117" t="str">
        <f aca="false">IF(ISBLANK($C490),"",IF(BK490=Constants!$B$12,RANK($CX490, $CX$11:$CX$510, 1)+
SUMPRODUCT(--($CX$11:$CX$510=$CX490),--($CZ490&gt;$CZ$11:$CZ$510))+
SUMPRODUCT(--($CX$11:$CX$510=$CX490),--($CZ490=$CZ$11:$CZ$510),--($DB490&gt;$DB$11:$DB$510))+
SUMPRODUCT(--($CX$11:$CX$510=$CX490),--($CZ490=$CZ$11:$CZ$510),--($DB490=$DB$11:$DB$510), --($DD490&gt;$DD$11:$DD$510))+
SUMPRODUCT(--($CX$11:$CX$510=$CX490),--($CZ490=$CZ$11:$CZ$510),--($DB490=$DB$11:$DB$510), --($DD490=$DD$11:$DD$510), --($DF490&gt;$DF$11:$DF$510))
,BK490)
)</f>
        <v/>
      </c>
      <c r="DH490" s="117" t="str">
        <f aca="false">IF(ISBLANK(C490),"",IF(BK490&lt;&gt;Constants!$B$12, BK490, CX490-DG490))</f>
        <v/>
      </c>
      <c r="DI490" s="118"/>
      <c r="DJ490" s="124"/>
      <c r="DK490" s="125" t="str">
        <f aca="false">IF(ISBLANK($C490),"",IF($BK490=Constants!$B$13,$BM490,""))</f>
        <v/>
      </c>
      <c r="DL490" s="124" t="str">
        <f aca="false">IF(ISBLANK($C490),"",IF($BK490&lt;&gt;Constants!$B$12,"",IF(COUNT($CS490:$CU490)=0,"",MATCH($CV490,$CS490:$CU490,0))))</f>
        <v/>
      </c>
      <c r="DM490" s="126" t="str">
        <f aca="false">IF(ISNUMBER($DL490),CHOOSE($DL490,$BR490,$CB490,$CM490),"")</f>
        <v/>
      </c>
      <c r="DN490" s="126" t="str">
        <f aca="false">IF(ISNUMBER($DL490),CHOOSE($DL490,$BT490,$CD490,$CO490),"")</f>
        <v/>
      </c>
      <c r="DO490" s="126" t="str">
        <f aca="false">IF(ISNUMBER($DL490),CHOOSE($DL490,$BV490,$CF490,$CQ490),"")</f>
        <v/>
      </c>
      <c r="DP490" s="127" t="str">
        <f aca="false">IF(ISBLANK(C490),"",IF(BK490&lt;&gt;Constants!$B$12, BK490 ,CW490))</f>
        <v/>
      </c>
      <c r="DQ490" s="128" t="str">
        <f aca="false">IF(ISBLANK($C490),"",IF($BK490&lt;&gt;Constants!$B$12,$BK490,$BL490))</f>
        <v/>
      </c>
      <c r="DR490" s="128" t="str">
        <f aca="false">IF(ISBLANK(C490),"",DH490)</f>
        <v/>
      </c>
      <c r="DS490" s="128" t="str">
        <f aca="false">IF(ISBLANK(C490),"",DG490)</f>
        <v/>
      </c>
      <c r="DT490" s="129" t="str">
        <f aca="false">IF(ISBLANK(C490),
  "",
IF(DS490=Constants!$B$9,COUNTA($C$11:$C510)+2,IF(DS490=Constants!$B$10,COUNTA($C$11:$C510)+1,IF(DS490=Constants!$B$11,COUNTA($C$11:$C510),DS490))))</f>
        <v/>
      </c>
      <c r="DU490" s="3"/>
      <c r="DV490" s="130" t="n">
        <f aca="false">IF(OR(ISNUMBER(DS490),DS490="DQ",DS490="P",DS490="NS"),
    1,
    0
)</f>
        <v>0</v>
      </c>
      <c r="DW490" s="130" t="n">
        <v>480</v>
      </c>
      <c r="DX490" s="130" t="str">
        <f aca="false">IF(ISBLANK($C490),"",IF(ISNUMBER(DT490),DT490+ROW($B490)/1000,""))</f>
        <v/>
      </c>
      <c r="DY490" s="130" t="str">
        <f aca="false">IF(ISNUMBER(DX490), RANK(DX490,DX$11:DX$510,1), "")</f>
        <v/>
      </c>
      <c r="DZ490" s="130" t="str">
        <f aca="false">IF(ISBLANK($C490),
    "",
    $B490
)</f>
        <v/>
      </c>
      <c r="EA490" s="130" t="str">
        <f aca="false">IF(ISBLANK($C490),
    "",
    $C490
)</f>
        <v/>
      </c>
      <c r="EB490" s="130" t="str">
        <f aca="false">IF(ISBLANK($C490),
    "",
    $D490
)</f>
        <v/>
      </c>
      <c r="EC490" s="130" t="str">
        <f aca="false">IF(ISBLANK($C490),"",$DQ490)</f>
        <v/>
      </c>
      <c r="ED490" s="131" t="str">
        <f aca="false">DP490</f>
        <v/>
      </c>
      <c r="EE490" s="130" t="str">
        <f aca="false">IF(ISBLANK($C490),
    "",
    DS490
)</f>
        <v/>
      </c>
      <c r="EF490" s="132" t="str">
        <f aca="false">IF(DW490&gt;DV$10,
    "",
    VLOOKUP(DW490,DY$11:EE988,7,FALSE())
)</f>
        <v/>
      </c>
      <c r="EG490" s="133" t="str">
        <f aca="false">IF(DW490&gt;DV$10,
    "",
    VLOOKUP(DW490,DY$11:EE988,2,FALSE())
)</f>
        <v/>
      </c>
      <c r="EH490" s="133" t="str">
        <f aca="false">IF(DW490&gt;DV$10,
    "",
    VLOOKUP(DW490,DY$11:EE988,3,FALSE())
)</f>
        <v/>
      </c>
      <c r="EI490" s="133" t="str">
        <f aca="false">IF(DW490&gt;DV$10,
    "",
    VLOOKUP(DW490,DY$11:EE988,4,FALSE())
)</f>
        <v/>
      </c>
      <c r="EJ490" s="134" t="str">
        <f aca="false">IF(DW490&gt;DV$10,
    "",
    VLOOKUP(DW490,DY$11:EE988,6,FALSE())
)</f>
        <v/>
      </c>
      <c r="EK490" s="59"/>
    </row>
    <row r="491" customFormat="false" ht="15.75" hidden="false" customHeight="false" outlineLevel="0" collapsed="false">
      <c r="A491" s="3"/>
      <c r="B491" s="155"/>
      <c r="C491" s="156"/>
      <c r="D491" s="96"/>
      <c r="E491" s="157"/>
      <c r="F491" s="148"/>
      <c r="G491" s="148"/>
      <c r="H491" s="149"/>
      <c r="I491" s="150"/>
      <c r="J491" s="151"/>
      <c r="K491" s="151"/>
      <c r="L491" s="151"/>
      <c r="M491" s="151"/>
      <c r="N491" s="152"/>
      <c r="O491" s="103"/>
      <c r="P491" s="148"/>
      <c r="Q491" s="149"/>
      <c r="R491" s="150"/>
      <c r="S491" s="151"/>
      <c r="T491" s="151"/>
      <c r="U491" s="151"/>
      <c r="V491" s="151"/>
      <c r="W491" s="152"/>
      <c r="X491" s="103"/>
      <c r="Y491" s="148"/>
      <c r="Z491" s="149"/>
      <c r="AA491" s="150"/>
      <c r="AB491" s="151"/>
      <c r="AC491" s="151"/>
      <c r="AD491" s="151"/>
      <c r="AE491" s="151"/>
      <c r="AF491" s="152"/>
      <c r="AG491" s="104"/>
      <c r="AH491" s="150"/>
      <c r="AI491" s="73"/>
      <c r="AJ491" s="73" t="str">
        <f aca="false">IF(ISBLANK($C491),
  "",
IF(E491=Constants!$B$7,
  TRUE(),
IF(E491=Constants!$B$8,
  FALSE(),
  TRUE()
)))</f>
        <v/>
      </c>
      <c r="AK491" s="74" t="str">
        <f aca="false">IF(ISBLANK($C491),"",IF(F491=Constants!$B$8,FALSE(),TRUE()))</f>
        <v/>
      </c>
      <c r="AL491" s="74" t="str">
        <f aca="false">IF(ISBLANK($C491),"",COUNTA($G491:$O491)&gt;0)</f>
        <v/>
      </c>
      <c r="AM491" s="74" t="str">
        <f aca="false">IF(OR(ISBLANK($C491),$AL491&lt;&gt;TRUE()),"",IF(ISBLANK(G491),Constants!$B$27,MAX(0,G491)))</f>
        <v/>
      </c>
      <c r="AN491" s="74" t="str">
        <f aca="false">IF(OR(ISBLANK($C491),$AL491&lt;&gt;TRUE()),"",IF(ISBLANK(H491),Constants!$B$28,MAX(0,H491)))</f>
        <v/>
      </c>
      <c r="AO491" s="74" t="str">
        <f aca="false">IF(OR(ISBLANK($C491),$AL491&lt;&gt;TRUE()),"",IF(J491=Constants!$B$7,TRUE(),IF(J491=Constants!$B$8,FALSE(),TRUE())))</f>
        <v/>
      </c>
      <c r="AP491" s="74" t="str">
        <f aca="false">IF(OR(ISBLANK($C491),$AL491&lt;&gt;TRUE()),"",IF(I491=Constants!$B$7,TRUE(),IF(I491=Constants!$B$8,FALSE(),TRUE())))</f>
        <v/>
      </c>
      <c r="AQ491" s="74" t="str">
        <f aca="false">IF(OR(ISBLANK($C491),$AL491&lt;&gt;TRUE()),"",IF(K491=Constants!$B$33,TRUE(),IF(K491=Constants!$B$34,FALSE(),IF(AND(ISNUMBER(O491),OR(ISBLANK(N491),N491=0)),TRUE(),IF(AND(ISBLANK(O491),ISNUMBER(N491),N491&lt;&gt;0),FALSE(),"")))))</f>
        <v/>
      </c>
      <c r="AR491" s="74" t="str">
        <f aca="false">IF(OR(ISBLANK($C491),$AL491&lt;&gt;TRUE()),"",IF(ISBLANK(L491),Constants!$B$35,MAX(0,MIN(Constants!$B$31,L491))))</f>
        <v/>
      </c>
      <c r="AS491" s="74" t="str">
        <f aca="false">IF(OR(ISBLANK($C491),$AL491&lt;&gt;TRUE()),"",IF(ISBLANK(M491),Constants!$B$35,MAX(0,MIN(Constants!$B$32,M491))))</f>
        <v/>
      </c>
      <c r="AT491" s="74" t="str">
        <f aca="false">IF(ISBLANK($C491),"",COUNTA($P491:$X491)&gt;0)</f>
        <v/>
      </c>
      <c r="AU491" s="74" t="str">
        <f aca="false">IF(OR(ISBLANK($C491),$AT491&lt;&gt;TRUE()),"",IF(ISBLANK(P491),Constants!$B$27,MAX(0,P491)))</f>
        <v/>
      </c>
      <c r="AV491" s="74" t="str">
        <f aca="false">IF(OR(ISBLANK($C491),$AT491&lt;&gt;TRUE()),"",IF(ISBLANK(Q491),Constants!$B$28,MAX(0,Q491)))</f>
        <v/>
      </c>
      <c r="AW491" s="74" t="str">
        <f aca="false">IF(OR(ISBLANK($C491),$AT491&lt;&gt;TRUE()),"",IF(S491=Constants!$B$7,TRUE(),IF(S491=Constants!$B$8,FALSE(),TRUE())))</f>
        <v/>
      </c>
      <c r="AX491" s="74" t="str">
        <f aca="false">IF(OR(ISBLANK($C491),$AT491&lt;&gt;TRUE()),"",IF(R491=Constants!$B$7,TRUE(),IF(R491=Constants!$B$8,FALSE(),TRUE())))</f>
        <v/>
      </c>
      <c r="AY491" s="74" t="str">
        <f aca="false">IF(OR(ISBLANK($C491),$AT491&lt;&gt;TRUE()),"",IF(T491=Constants!$B$33,TRUE(),IF(T491=Constants!$B$34,FALSE(),IF(AND(ISNUMBER(X491),OR(ISBLANK(W491),W491=0)),TRUE(),IF(AND(ISBLANK(X491),ISNUMBER(W491),W491&lt;&gt;0),FALSE(),"")))))</f>
        <v/>
      </c>
      <c r="AZ491" s="74" t="str">
        <f aca="false">IF(OR(ISBLANK($C491),$AT491&lt;&gt;TRUE()),"",IF(ISBLANK(U491),Constants!$B$35,MAX(0,MIN(Constants!$B$31,U491))))</f>
        <v/>
      </c>
      <c r="BA491" s="74" t="str">
        <f aca="false">IF(OR(ISBLANK($C491),$AT491&lt;&gt;TRUE()),"",IF(ISBLANK(V491),Constants!$B$35,MAX(0,MIN(Constants!$B$32,V491))))</f>
        <v/>
      </c>
      <c r="BB491" s="74" t="str">
        <f aca="false">IF(ISBLANK($C491),"",COUNTA($Y491:$AG491)&gt;0)</f>
        <v/>
      </c>
      <c r="BC491" s="74" t="str">
        <f aca="false">IF(OR(ISBLANK($C491),$BB491&lt;&gt;TRUE()),"",IF(ISBLANK(Y491),Constants!$B$27,MAX(0,Y491)))</f>
        <v/>
      </c>
      <c r="BD491" s="74" t="str">
        <f aca="false">IF(OR(ISBLANK($C491),$BB491&lt;&gt;TRUE()),"",IF(ISBLANK(Z491),Constants!$B$28,MAX(0,Z491)))</f>
        <v/>
      </c>
      <c r="BE491" s="74" t="str">
        <f aca="false">IF(OR(ISBLANK($C491),$BB491&lt;&gt;TRUE()),"",IF(AB491=Constants!$B$7,TRUE(),IF(AB491=Constants!$B$8,FALSE(),TRUE())))</f>
        <v/>
      </c>
      <c r="BF491" s="74" t="str">
        <f aca="false">IF(OR(ISBLANK($C491),$BB491&lt;&gt;TRUE()),"",IF(AA491=Constants!$B$7,TRUE(),IF(AA491=Constants!$B$8,FALSE(),TRUE())))</f>
        <v/>
      </c>
      <c r="BG491" s="74" t="str">
        <f aca="false">IF(OR(ISBLANK($C491),$BB491&lt;&gt;TRUE()),"",IF(AC491=Constants!$B$33,TRUE(),IF(AC491=Constants!$B$34,FALSE(),IF(AND(ISNUMBER(AG491),OR(ISBLANK(AF491),AF491=0)),TRUE(),IF(AND(ISBLANK(AG491),ISNUMBER(AF491),AF491&lt;&gt;0),FALSE(),"")))))</f>
        <v/>
      </c>
      <c r="BH491" s="74" t="str">
        <f aca="false">IF(OR(ISBLANK($C491),$BB491&lt;&gt;TRUE()),"",IF(ISBLANK(AD491),Constants!$B$35,MAX(0,MIN(Constants!$B$31,AD491))))</f>
        <v/>
      </c>
      <c r="BI491" s="74" t="str">
        <f aca="false">IF(OR(ISBLANK($C491),$BB491&lt;&gt;TRUE()),"",IF(ISBLANK(AE491),Constants!$B$35,MAX(0,MIN(Constants!$B$32,AE491))))</f>
        <v/>
      </c>
      <c r="BJ491" s="75" t="str">
        <f aca="false">IF(ISBLANK($C491),
  "",
IF(AH491=Constants!$B$7,
  TRUE(),
IF(AH491=Constants!$B$8,
  FALSE(),
  FALSE()
)))</f>
        <v/>
      </c>
      <c r="BK491" s="74" t="str">
        <f aca="false">IF(ISBLANK($C491),"",IF($BJ491,Constants!$B$9,IF(COUNTA($E491:$AH491)=0,Constants!$B$10,IF(NOT($AK491),Constants!$B$11,IF(AND(NOT(ISNUMBER($BM491)),COUNTA($O491,$X491,$AG491)&gt;0),Constants!$B$13,Constants!$B$12)))))</f>
        <v/>
      </c>
      <c r="BL491" s="74" t="str">
        <f aca="false">IF(ISBLANK($C491),"",IF($BK491&lt;&gt;Constants!$B$12,$BK491,Constants!$B$4))</f>
        <v/>
      </c>
      <c r="BM491" s="73" t="str">
        <f aca="false">IF(OR(ISBLANK($D$8), NOT(ISNUMBER($D$8))), Constants!$B$17,$D$8)</f>
        <v>ERROR: Set Target Time in cell D8</v>
      </c>
      <c r="BN491" s="73" t="str">
        <f aca="false">IF(OR($BK491&lt;&gt;Constants!$B$12,$AL491&lt;&gt;TRUE()),"",IF(NOT($AO491),TRUE(),IF($AQ491="","",$AQ491)))</f>
        <v/>
      </c>
      <c r="BO491" s="74" t="b">
        <f aca="false">IF(BN491="",FALSE(),IF(NOT($AO491),TRUE(),IF($AQ491,ISNUMBER(O491),ISNUMBER(N491))))</f>
        <v>0</v>
      </c>
      <c r="BP491" s="76" t="str">
        <f aca="false">IF(BO491,IF($AJ491,1,Constants!$B$22)*POWER(Constants!$B$23,MAX($AM491,0))*POWER(Constants!$B$24,MAX($AN491,0)),"")</f>
        <v/>
      </c>
      <c r="BQ491" s="74" t="str">
        <f aca="false">IF(OR($BK491&lt;&gt;Constants!$B$12,NOT($BO491)),"",IF(NOT($AO491),0,Constants!$B$19*IF($AQ491,1,MAX(0,MIN(1,(Constants!$B$20-N491)/Constants!$B$20)))))</f>
        <v/>
      </c>
      <c r="BR491" s="74" t="str">
        <f aca="false">IF(BQ491="","",BQ491*IF($AP491,1,Constants!$B$25)*BP491)</f>
        <v/>
      </c>
      <c r="BS491" s="74" t="str">
        <f aca="false">IF(OR($BK491&lt;&gt;Constants!$B$12,NOT($BO491)),"",IF(NOT($AO491),0,IF(NOT($AQ491),0,MAX(0,Constants!$B$21*(1-ABS(O491-$BM491)/$BM491)))))</f>
        <v/>
      </c>
      <c r="BT491" s="74" t="str">
        <f aca="false">IF(BS491="","",BS491*BP491)</f>
        <v/>
      </c>
      <c r="BU491" s="74" t="str">
        <f aca="false">IF(OR($BK491&lt;&gt;Constants!$B$12,NOT($BO491)),"",IF(OR(NOT($AO491),NOT($AP491)),0,MIN(Constants!$B$18,(Constants!$B$29*$AR491+Constants!$B$30*$AS491)*IF($AQ491,1,MAX(0,MIN(1,(Constants!$B$20-N491)/Constants!$B$20))))))</f>
        <v/>
      </c>
      <c r="BV491" s="74" t="str">
        <f aca="false">IF(BU491="","",BU491*BP491)</f>
        <v/>
      </c>
      <c r="BW491" s="75" t="str">
        <f aca="false">IF(OR($BK491&lt;&gt;Constants!$B$12,NOT($BO491)),"",BR491+BT491+BV491)</f>
        <v/>
      </c>
      <c r="BX491" s="73" t="str">
        <f aca="false">IF(OR($BK491&lt;&gt;Constants!$B$12,$AT491&lt;&gt;TRUE()),"",IF(NOT($AW491),TRUE(),IF($AY491="","",$AY491)))</f>
        <v/>
      </c>
      <c r="BY491" s="74" t="b">
        <f aca="false">IF(BX491="",FALSE(),IF(NOT($AW491),TRUE(),IF($AY491,ISNUMBER(X491),ISNUMBER(W491))))</f>
        <v>0</v>
      </c>
      <c r="BZ491" s="76" t="str">
        <f aca="false">IF(BY491,IF($AJ491,1,Constants!$B$22)*POWER(Constants!$B$23,MAX($AU491,0))*POWER(Constants!$B$24,MAX($AV491,0)),"")</f>
        <v/>
      </c>
      <c r="CA491" s="74" t="str">
        <f aca="false">IF(OR($BK491&lt;&gt;Constants!$B$12,NOT($BY491)),"",IF(NOT($AW491),0,Constants!$B$19*IF($AY491,1,MAX(0,MIN(1,(Constants!$B$20-W491)/Constants!$B$20)))))</f>
        <v/>
      </c>
      <c r="CB491" s="74" t="str">
        <f aca="false">IF(CA491="","",CA491*IF($AX491,1,Constants!$B$25)*BZ491)</f>
        <v/>
      </c>
      <c r="CC491" s="74" t="str">
        <f aca="false">IF(OR($BK491&lt;&gt;Constants!$B$12,NOT($BY491)),"",IF(NOT($AW491),0,IF(NOT($AY491),0,MAX(0,Constants!$B$21*(1-ABS(X491-$BM491)/$BM491)))))</f>
        <v/>
      </c>
      <c r="CD491" s="74" t="str">
        <f aca="false">IF(CC491="","",CC491*BZ491)</f>
        <v/>
      </c>
      <c r="CE491" s="74" t="str">
        <f aca="false">IF(OR($BK491&lt;&gt;Constants!$B$12,NOT($BY491)),"",IF(OR(NOT($AW491),NOT($AX491)),0,MIN(Constants!$B$18,(Constants!$B$29*$AZ491+Constants!$B$30*$BA491)*IF($AY491,1,MAX(0,MIN(1,(Constants!$B$20-W491)/Constants!$B$20))))))</f>
        <v/>
      </c>
      <c r="CF491" s="74" t="str">
        <f aca="false">IF(CE491="","",CE491*BZ491)</f>
        <v/>
      </c>
      <c r="CG491" s="75" t="str">
        <f aca="false">IF(OR($BK491&lt;&gt;Constants!$B$12,NOT($BY491)),"",CB491+CD491+CF491)</f>
        <v/>
      </c>
      <c r="CH491" s="73" t="b">
        <f aca="false">IF(OR(BN491="",BX491=""),TRUE(),BN491&lt;&gt;BX491)</f>
        <v>1</v>
      </c>
      <c r="CI491" s="74" t="str">
        <f aca="false">IF(OR($BK491&lt;&gt;Constants!$B$12,$BB491&lt;&gt;TRUE(),NOT($CH491)),"",IF(NOT($BE491),TRUE(),IF($BG491="","",$BG491)))</f>
        <v/>
      </c>
      <c r="CJ491" s="74" t="b">
        <f aca="false">IF(CI491="",FALSE(),IF(NOT($BE491),TRUE(),IF($BG491,ISNUMBER(AG491),ISNUMBER(AF491))))</f>
        <v>0</v>
      </c>
      <c r="CK491" s="76" t="str">
        <f aca="false">IF(CJ491,IF($AJ491,1,Constants!$B$22)*POWER(Constants!$B$23,MAX($BC491,0))*POWER(Constants!$B$24,MAX($BD491,0)),"")</f>
        <v/>
      </c>
      <c r="CL491" s="74" t="str">
        <f aca="false">IF(OR($BK491&lt;&gt;Constants!$B$12,NOT($CJ491)),"",IF(NOT($BE491),0,Constants!$B$19*IF($BG491,1,MAX(0,MIN(1,(Constants!$B$20-AF491)/Constants!$B$20)))))</f>
        <v/>
      </c>
      <c r="CM491" s="74" t="str">
        <f aca="false">IF(CL491="","",CL491*IF($BF491,1,Constants!$B$25)*CK491)</f>
        <v/>
      </c>
      <c r="CN491" s="74" t="str">
        <f aca="false">IF(OR($BK491&lt;&gt;Constants!$B$12,NOT($CJ491)),"",IF(NOT($BE491),0,IF(NOT($BG491),0,MAX(0,Constants!$B$21*(1-ABS(AG491-$BM491)/$BM491)))))</f>
        <v/>
      </c>
      <c r="CO491" s="74" t="str">
        <f aca="false">IF(CN491="","",CN491*CK491)</f>
        <v/>
      </c>
      <c r="CP491" s="74" t="str">
        <f aca="false">IF(OR($BK491&lt;&gt;Constants!$B$12,NOT($CJ491)),"",IF(OR(NOT($BE491),NOT($BF491)),0,MIN(Constants!$B$18,(Constants!$B$29*$BH491+Constants!$B$30*$BI491)*IF($BG491,1,MAX(0,MIN(1,(Constants!$B$20-AF491)/Constants!$B$20))))))</f>
        <v/>
      </c>
      <c r="CQ491" s="74" t="str">
        <f aca="false">IF(CP491="","",CP491*CK491)</f>
        <v/>
      </c>
      <c r="CR491" s="75" t="str">
        <f aca="false">IF(OR($BK491&lt;&gt;Constants!$B$12,NOT($CJ491)),"",CM491+CO491+CQ491)</f>
        <v/>
      </c>
      <c r="CS491" s="73" t="str">
        <f aca="false">IF(OR($BK491&lt;&gt;Constants!$B$12,ISBLANK($C491)),"",BW491)</f>
        <v/>
      </c>
      <c r="CT491" s="74" t="str">
        <f aca="false">IF(OR($BK491&lt;&gt;Constants!$B$12,ISBLANK($C491)),"",CG491)</f>
        <v/>
      </c>
      <c r="CU491" s="75" t="str">
        <f aca="false">IF(OR($BK491&lt;&gt;Constants!$B$12,ISBLANK($C491)),"",CR491)</f>
        <v/>
      </c>
      <c r="CV491" s="74" t="str">
        <f aca="false">IF(OR($BK491&lt;&gt;Constants!$B$12,ISBLANK($C491)),"",IF(COUNT(CS491:CU491)=0,0,MAX(CS491:CU491)))</f>
        <v/>
      </c>
      <c r="CW491" s="74" t="str">
        <f aca="false">IF($BK491&lt;&gt;Constants!$B$12,"",CV491)</f>
        <v/>
      </c>
      <c r="CX491" s="74" t="str">
        <f aca="false">IF(ISNUMBER(CW491), RANK(CW491,$CW$11:$CW$510), "")</f>
        <v/>
      </c>
      <c r="CY491" s="73" t="str">
        <f aca="false">IF(OR($BK491&lt;&gt;Constants!$B$12,ISBLANK($C491)),"",MAX(BT491,CD491,CO491))</f>
        <v/>
      </c>
      <c r="CZ491" s="74" t="str">
        <f aca="false">IF(ISNUMBER(CY491), RANK(CY491,CY$11:CY$510), "")</f>
        <v/>
      </c>
      <c r="DA491" s="74" t="str">
        <f aca="false">IF(OR($BK491&lt;&gt;Constants!$B$12,ISBLANK($C491)),"",MAX(AM491,AU491,IF($CH491,BC491,0)))</f>
        <v/>
      </c>
      <c r="DB491" s="74" t="str">
        <f aca="false">IF(ISNUMBER(DA491), RANK(DA491,DA$11:DA$510,1), "")</f>
        <v/>
      </c>
      <c r="DC491" s="74" t="str">
        <f aca="false">IF(OR($BK491&lt;&gt;Constants!$B$12,ISBLANK($C491)),"",MAX(BV491,CF491,CQ491))</f>
        <v/>
      </c>
      <c r="DD491" s="74" t="str">
        <f aca="false">IF(ISNUMBER(DC491),RANK(DC491,DC$11:DC$510),"")</f>
        <v/>
      </c>
      <c r="DE491" s="77" t="str">
        <f aca="false">IFERROR(IF(OR($BK491&lt;&gt;Constants!$B$12, ISBLANK($C491)),"",LARGE(CS491:CU491,2)), 0)</f>
        <v/>
      </c>
      <c r="DF491" s="75" t="str">
        <f aca="false">IF(ISNUMBER(DE491), RANK(DE491,DE$11:DE$510), "")</f>
        <v/>
      </c>
      <c r="DG491" s="74" t="str">
        <f aca="false">IF(ISBLANK($C491),"",IF(BK491=Constants!$B$12,RANK($CX491, $CX$11:$CX$510, 1)+
SUMPRODUCT(--($CX$11:$CX$510=$CX491),--($CZ491&gt;$CZ$11:$CZ$510))+
SUMPRODUCT(--($CX$11:$CX$510=$CX491),--($CZ491=$CZ$11:$CZ$510),--($DB491&gt;$DB$11:$DB$510))+
SUMPRODUCT(--($CX$11:$CX$510=$CX491),--($CZ491=$CZ$11:$CZ$510),--($DB491=$DB$11:$DB$510), --($DD491&gt;$DD$11:$DD$510))+
SUMPRODUCT(--($CX$11:$CX$510=$CX491),--($CZ491=$CZ$11:$CZ$510),--($DB491=$DB$11:$DB$510), --($DD491=$DD$11:$DD$510), --($DF491&gt;$DF$11:$DF$510))
,BK491)
)</f>
        <v/>
      </c>
      <c r="DH491" s="74" t="str">
        <f aca="false">IF(ISBLANK(C491),"",IF(BK491&lt;&gt;Constants!$B$12, BK491, CX491-DG491))</f>
        <v/>
      </c>
      <c r="DI491" s="75"/>
      <c r="DJ491" s="78"/>
      <c r="DK491" s="79" t="str">
        <f aca="false">IF(ISBLANK($C491),"",IF($BK491=Constants!$B$13,$BM491,""))</f>
        <v/>
      </c>
      <c r="DL491" s="78" t="str">
        <f aca="false">IF(ISBLANK($C491),"",IF($BK491&lt;&gt;Constants!$B$12,"",IF(COUNT($CS491:$CU491)=0,"",MATCH($CV491,$CS491:$CU491,0))))</f>
        <v/>
      </c>
      <c r="DM491" s="80" t="str">
        <f aca="false">IF(ISNUMBER($DL491),CHOOSE($DL491,$BR491,$CB491,$CM491),"")</f>
        <v/>
      </c>
      <c r="DN491" s="80" t="str">
        <f aca="false">IF(ISNUMBER($DL491),CHOOSE($DL491,$BT491,$CD491,$CO491),"")</f>
        <v/>
      </c>
      <c r="DO491" s="80" t="str">
        <f aca="false">IF(ISNUMBER($DL491),CHOOSE($DL491,$BV491,$CF491,$CQ491),"")</f>
        <v/>
      </c>
      <c r="DP491" s="81" t="str">
        <f aca="false">IF(ISBLANK(C491),"",IF(BK491&lt;&gt;Constants!$B$12, BK491 ,CW491))</f>
        <v/>
      </c>
      <c r="DQ491" s="82" t="str">
        <f aca="false">IF(ISBLANK($C491),"",IF($BK491&lt;&gt;Constants!$B$12,$BK491,$BL491))</f>
        <v/>
      </c>
      <c r="DR491" s="82" t="str">
        <f aca="false">IF(ISBLANK(C491),"",DH491)</f>
        <v/>
      </c>
      <c r="DS491" s="82" t="str">
        <f aca="false">IF(ISBLANK(C491),"",DG491)</f>
        <v/>
      </c>
      <c r="DT491" s="83" t="str">
        <f aca="false">IF(ISBLANK(C491),
  "",
IF(DS491=Constants!$B$9,COUNTA($C$11:$C510)+2,IF(DS491=Constants!$B$10,COUNTA($C$11:$C510)+1,IF(DS491=Constants!$B$11,COUNTA($C$11:$C510),DS491))))</f>
        <v/>
      </c>
      <c r="DU491" s="3"/>
      <c r="DV491" s="84" t="n">
        <f aca="false">IF(OR(ISNUMBER(DS491),DS491="DQ",DS491="P",DS491="NS"),
    1,
    0
)</f>
        <v>0</v>
      </c>
      <c r="DW491" s="84" t="n">
        <v>481</v>
      </c>
      <c r="DX491" s="84" t="str">
        <f aca="false">IF(ISBLANK($C491),"",IF(ISNUMBER(DT491),DT491+ROW($B491)/1000,""))</f>
        <v/>
      </c>
      <c r="DY491" s="84" t="str">
        <f aca="false">IF(ISNUMBER(DX491), RANK(DX491,DX$11:DX$510,1), "")</f>
        <v/>
      </c>
      <c r="DZ491" s="84" t="str">
        <f aca="false">IF(ISBLANK($C491),
    "",
    $B491
)</f>
        <v/>
      </c>
      <c r="EA491" s="84" t="str">
        <f aca="false">IF(ISBLANK($C491),
    "",
    $C491
)</f>
        <v/>
      </c>
      <c r="EB491" s="84" t="str">
        <f aca="false">IF(ISBLANK($C491),
    "",
    $D491
)</f>
        <v/>
      </c>
      <c r="EC491" s="84" t="str">
        <f aca="false">IF(ISBLANK($C491),"",$DQ491)</f>
        <v/>
      </c>
      <c r="ED491" s="86" t="str">
        <f aca="false">DP491</f>
        <v/>
      </c>
      <c r="EE491" s="84" t="str">
        <f aca="false">IF(ISBLANK($C491),
    "",
    DS491
)</f>
        <v/>
      </c>
      <c r="EF491" s="87" t="str">
        <f aca="false">IF(DW491&gt;DV$10,
    "",
    VLOOKUP(DW491,DY$11:EE989,7,FALSE())
)</f>
        <v/>
      </c>
      <c r="EG491" s="88" t="str">
        <f aca="false">IF(DW491&gt;DV$10,
    "",
    VLOOKUP(DW491,DY$11:EE989,2,FALSE())
)</f>
        <v/>
      </c>
      <c r="EH491" s="88" t="str">
        <f aca="false">IF(DW491&gt;DV$10,
    "",
    VLOOKUP(DW491,DY$11:EE989,3,FALSE())
)</f>
        <v/>
      </c>
      <c r="EI491" s="88" t="str">
        <f aca="false">IF(DW491&gt;DV$10,
    "",
    VLOOKUP(DW491,DY$11:EE989,4,FALSE())
)</f>
        <v/>
      </c>
      <c r="EJ491" s="89" t="str">
        <f aca="false">IF(DW491&gt;DV$10,
    "",
    VLOOKUP(DW491,DY$11:EE989,6,FALSE())
)</f>
        <v/>
      </c>
      <c r="EK491" s="59"/>
    </row>
    <row r="492" customFormat="false" ht="15.75" hidden="false" customHeight="false" outlineLevel="0" collapsed="false">
      <c r="A492" s="3"/>
      <c r="B492" s="155"/>
      <c r="C492" s="156"/>
      <c r="D492" s="96"/>
      <c r="E492" s="157"/>
      <c r="F492" s="148"/>
      <c r="G492" s="148"/>
      <c r="H492" s="149"/>
      <c r="I492" s="150"/>
      <c r="J492" s="151"/>
      <c r="K492" s="151"/>
      <c r="L492" s="151"/>
      <c r="M492" s="151"/>
      <c r="N492" s="152"/>
      <c r="O492" s="103"/>
      <c r="P492" s="148"/>
      <c r="Q492" s="149"/>
      <c r="R492" s="150"/>
      <c r="S492" s="151"/>
      <c r="T492" s="151"/>
      <c r="U492" s="151"/>
      <c r="V492" s="151"/>
      <c r="W492" s="152"/>
      <c r="X492" s="103"/>
      <c r="Y492" s="148"/>
      <c r="Z492" s="149"/>
      <c r="AA492" s="150"/>
      <c r="AB492" s="151"/>
      <c r="AC492" s="151"/>
      <c r="AD492" s="151"/>
      <c r="AE492" s="151"/>
      <c r="AF492" s="152"/>
      <c r="AG492" s="104"/>
      <c r="AH492" s="150"/>
      <c r="AI492" s="73"/>
      <c r="AJ492" s="73" t="str">
        <f aca="false">IF(ISBLANK($C492),
  "",
IF(E492=Constants!$B$7,
  TRUE(),
IF(E492=Constants!$B$8,
  FALSE(),
  TRUE()
)))</f>
        <v/>
      </c>
      <c r="AK492" s="74" t="str">
        <f aca="false">IF(ISBLANK($C492),"",IF(F492=Constants!$B$8,FALSE(),TRUE()))</f>
        <v/>
      </c>
      <c r="AL492" s="74" t="str">
        <f aca="false">IF(ISBLANK($C492),"",COUNTA($G492:$O492)&gt;0)</f>
        <v/>
      </c>
      <c r="AM492" s="74" t="str">
        <f aca="false">IF(OR(ISBLANK($C492),$AL492&lt;&gt;TRUE()),"",IF(ISBLANK(G492),Constants!$B$27,MAX(0,G492)))</f>
        <v/>
      </c>
      <c r="AN492" s="74" t="str">
        <f aca="false">IF(OR(ISBLANK($C492),$AL492&lt;&gt;TRUE()),"",IF(ISBLANK(H492),Constants!$B$28,MAX(0,H492)))</f>
        <v/>
      </c>
      <c r="AO492" s="74" t="str">
        <f aca="false">IF(OR(ISBLANK($C492),$AL492&lt;&gt;TRUE()),"",IF(J492=Constants!$B$7,TRUE(),IF(J492=Constants!$B$8,FALSE(),TRUE())))</f>
        <v/>
      </c>
      <c r="AP492" s="74" t="str">
        <f aca="false">IF(OR(ISBLANK($C492),$AL492&lt;&gt;TRUE()),"",IF(I492=Constants!$B$7,TRUE(),IF(I492=Constants!$B$8,FALSE(),TRUE())))</f>
        <v/>
      </c>
      <c r="AQ492" s="74" t="str">
        <f aca="false">IF(OR(ISBLANK($C492),$AL492&lt;&gt;TRUE()),"",IF(K492=Constants!$B$33,TRUE(),IF(K492=Constants!$B$34,FALSE(),IF(AND(ISNUMBER(O492),OR(ISBLANK(N492),N492=0)),TRUE(),IF(AND(ISBLANK(O492),ISNUMBER(N492),N492&lt;&gt;0),FALSE(),"")))))</f>
        <v/>
      </c>
      <c r="AR492" s="74" t="str">
        <f aca="false">IF(OR(ISBLANK($C492),$AL492&lt;&gt;TRUE()),"",IF(ISBLANK(L492),Constants!$B$35,MAX(0,MIN(Constants!$B$31,L492))))</f>
        <v/>
      </c>
      <c r="AS492" s="74" t="str">
        <f aca="false">IF(OR(ISBLANK($C492),$AL492&lt;&gt;TRUE()),"",IF(ISBLANK(M492),Constants!$B$35,MAX(0,MIN(Constants!$B$32,M492))))</f>
        <v/>
      </c>
      <c r="AT492" s="74" t="str">
        <f aca="false">IF(ISBLANK($C492),"",COUNTA($P492:$X492)&gt;0)</f>
        <v/>
      </c>
      <c r="AU492" s="74" t="str">
        <f aca="false">IF(OR(ISBLANK($C492),$AT492&lt;&gt;TRUE()),"",IF(ISBLANK(P492),Constants!$B$27,MAX(0,P492)))</f>
        <v/>
      </c>
      <c r="AV492" s="74" t="str">
        <f aca="false">IF(OR(ISBLANK($C492),$AT492&lt;&gt;TRUE()),"",IF(ISBLANK(Q492),Constants!$B$28,MAX(0,Q492)))</f>
        <v/>
      </c>
      <c r="AW492" s="74" t="str">
        <f aca="false">IF(OR(ISBLANK($C492),$AT492&lt;&gt;TRUE()),"",IF(S492=Constants!$B$7,TRUE(),IF(S492=Constants!$B$8,FALSE(),TRUE())))</f>
        <v/>
      </c>
      <c r="AX492" s="74" t="str">
        <f aca="false">IF(OR(ISBLANK($C492),$AT492&lt;&gt;TRUE()),"",IF(R492=Constants!$B$7,TRUE(),IF(R492=Constants!$B$8,FALSE(),TRUE())))</f>
        <v/>
      </c>
      <c r="AY492" s="74" t="str">
        <f aca="false">IF(OR(ISBLANK($C492),$AT492&lt;&gt;TRUE()),"",IF(T492=Constants!$B$33,TRUE(),IF(T492=Constants!$B$34,FALSE(),IF(AND(ISNUMBER(X492),OR(ISBLANK(W492),W492=0)),TRUE(),IF(AND(ISBLANK(X492),ISNUMBER(W492),W492&lt;&gt;0),FALSE(),"")))))</f>
        <v/>
      </c>
      <c r="AZ492" s="74" t="str">
        <f aca="false">IF(OR(ISBLANK($C492),$AT492&lt;&gt;TRUE()),"",IF(ISBLANK(U492),Constants!$B$35,MAX(0,MIN(Constants!$B$31,U492))))</f>
        <v/>
      </c>
      <c r="BA492" s="74" t="str">
        <f aca="false">IF(OR(ISBLANK($C492),$AT492&lt;&gt;TRUE()),"",IF(ISBLANK(V492),Constants!$B$35,MAX(0,MIN(Constants!$B$32,V492))))</f>
        <v/>
      </c>
      <c r="BB492" s="74" t="str">
        <f aca="false">IF(ISBLANK($C492),"",COUNTA($Y492:$AG492)&gt;0)</f>
        <v/>
      </c>
      <c r="BC492" s="74" t="str">
        <f aca="false">IF(OR(ISBLANK($C492),$BB492&lt;&gt;TRUE()),"",IF(ISBLANK(Y492),Constants!$B$27,MAX(0,Y492)))</f>
        <v/>
      </c>
      <c r="BD492" s="74" t="str">
        <f aca="false">IF(OR(ISBLANK($C492),$BB492&lt;&gt;TRUE()),"",IF(ISBLANK(Z492),Constants!$B$28,MAX(0,Z492)))</f>
        <v/>
      </c>
      <c r="BE492" s="74" t="str">
        <f aca="false">IF(OR(ISBLANK($C492),$BB492&lt;&gt;TRUE()),"",IF(AB492=Constants!$B$7,TRUE(),IF(AB492=Constants!$B$8,FALSE(),TRUE())))</f>
        <v/>
      </c>
      <c r="BF492" s="74" t="str">
        <f aca="false">IF(OR(ISBLANK($C492),$BB492&lt;&gt;TRUE()),"",IF(AA492=Constants!$B$7,TRUE(),IF(AA492=Constants!$B$8,FALSE(),TRUE())))</f>
        <v/>
      </c>
      <c r="BG492" s="74" t="str">
        <f aca="false">IF(OR(ISBLANK($C492),$BB492&lt;&gt;TRUE()),"",IF(AC492=Constants!$B$33,TRUE(),IF(AC492=Constants!$B$34,FALSE(),IF(AND(ISNUMBER(AG492),OR(ISBLANK(AF492),AF492=0)),TRUE(),IF(AND(ISBLANK(AG492),ISNUMBER(AF492),AF492&lt;&gt;0),FALSE(),"")))))</f>
        <v/>
      </c>
      <c r="BH492" s="74" t="str">
        <f aca="false">IF(OR(ISBLANK($C492),$BB492&lt;&gt;TRUE()),"",IF(ISBLANK(AD492),Constants!$B$35,MAX(0,MIN(Constants!$B$31,AD492))))</f>
        <v/>
      </c>
      <c r="BI492" s="74" t="str">
        <f aca="false">IF(OR(ISBLANK($C492),$BB492&lt;&gt;TRUE()),"",IF(ISBLANK(AE492),Constants!$B$35,MAX(0,MIN(Constants!$B$32,AE492))))</f>
        <v/>
      </c>
      <c r="BJ492" s="75" t="str">
        <f aca="false">IF(ISBLANK($C492),
  "",
IF(AH492=Constants!$B$7,
  TRUE(),
IF(AH492=Constants!$B$8,
  FALSE(),
  FALSE()
)))</f>
        <v/>
      </c>
      <c r="BK492" s="74" t="str">
        <f aca="false">IF(ISBLANK($C492),"",IF($BJ492,Constants!$B$9,IF(COUNTA($E492:$AH492)=0,Constants!$B$10,IF(NOT($AK492),Constants!$B$11,IF(AND(NOT(ISNUMBER($BM492)),COUNTA($O492,$X492,$AG492)&gt;0),Constants!$B$13,Constants!$B$12)))))</f>
        <v/>
      </c>
      <c r="BL492" s="74" t="str">
        <f aca="false">IF(ISBLANK($C492),"",IF($BK492&lt;&gt;Constants!$B$12,$BK492,Constants!$B$4))</f>
        <v/>
      </c>
      <c r="BM492" s="73" t="str">
        <f aca="false">IF(OR(ISBLANK($D$8), NOT(ISNUMBER($D$8))), Constants!$B$17,$D$8)</f>
        <v>ERROR: Set Target Time in cell D8</v>
      </c>
      <c r="BN492" s="73" t="str">
        <f aca="false">IF(OR($BK492&lt;&gt;Constants!$B$12,$AL492&lt;&gt;TRUE()),"",IF(NOT($AO492),TRUE(),IF($AQ492="","",$AQ492)))</f>
        <v/>
      </c>
      <c r="BO492" s="74" t="b">
        <f aca="false">IF(BN492="",FALSE(),IF(NOT($AO492),TRUE(),IF($AQ492,ISNUMBER(O492),ISNUMBER(N492))))</f>
        <v>0</v>
      </c>
      <c r="BP492" s="76" t="str">
        <f aca="false">IF(BO492,IF($AJ492,1,Constants!$B$22)*POWER(Constants!$B$23,MAX($AM492,0))*POWER(Constants!$B$24,MAX($AN492,0)),"")</f>
        <v/>
      </c>
      <c r="BQ492" s="74" t="str">
        <f aca="false">IF(OR($BK492&lt;&gt;Constants!$B$12,NOT($BO492)),"",IF(NOT($AO492),0,Constants!$B$19*IF($AQ492,1,MAX(0,MIN(1,(Constants!$B$20-N492)/Constants!$B$20)))))</f>
        <v/>
      </c>
      <c r="BR492" s="74" t="str">
        <f aca="false">IF(BQ492="","",BQ492*IF($AP492,1,Constants!$B$25)*BP492)</f>
        <v/>
      </c>
      <c r="BS492" s="74" t="str">
        <f aca="false">IF(OR($BK492&lt;&gt;Constants!$B$12,NOT($BO492)),"",IF(NOT($AO492),0,IF(NOT($AQ492),0,MAX(0,Constants!$B$21*(1-ABS(O492-$BM492)/$BM492)))))</f>
        <v/>
      </c>
      <c r="BT492" s="74" t="str">
        <f aca="false">IF(BS492="","",BS492*BP492)</f>
        <v/>
      </c>
      <c r="BU492" s="74" t="str">
        <f aca="false">IF(OR($BK492&lt;&gt;Constants!$B$12,NOT($BO492)),"",IF(OR(NOT($AO492),NOT($AP492)),0,MIN(Constants!$B$18,(Constants!$B$29*$AR492+Constants!$B$30*$AS492)*IF($AQ492,1,MAX(0,MIN(1,(Constants!$B$20-N492)/Constants!$B$20))))))</f>
        <v/>
      </c>
      <c r="BV492" s="74" t="str">
        <f aca="false">IF(BU492="","",BU492*BP492)</f>
        <v/>
      </c>
      <c r="BW492" s="75" t="str">
        <f aca="false">IF(OR($BK492&lt;&gt;Constants!$B$12,NOT($BO492)),"",BR492+BT492+BV492)</f>
        <v/>
      </c>
      <c r="BX492" s="73" t="str">
        <f aca="false">IF(OR($BK492&lt;&gt;Constants!$B$12,$AT492&lt;&gt;TRUE()),"",IF(NOT($AW492),TRUE(),IF($AY492="","",$AY492)))</f>
        <v/>
      </c>
      <c r="BY492" s="74" t="b">
        <f aca="false">IF(BX492="",FALSE(),IF(NOT($AW492),TRUE(),IF($AY492,ISNUMBER(X492),ISNUMBER(W492))))</f>
        <v>0</v>
      </c>
      <c r="BZ492" s="76" t="str">
        <f aca="false">IF(BY492,IF($AJ492,1,Constants!$B$22)*POWER(Constants!$B$23,MAX($AU492,0))*POWER(Constants!$B$24,MAX($AV492,0)),"")</f>
        <v/>
      </c>
      <c r="CA492" s="74" t="str">
        <f aca="false">IF(OR($BK492&lt;&gt;Constants!$B$12,NOT($BY492)),"",IF(NOT($AW492),0,Constants!$B$19*IF($AY492,1,MAX(0,MIN(1,(Constants!$B$20-W492)/Constants!$B$20)))))</f>
        <v/>
      </c>
      <c r="CB492" s="74" t="str">
        <f aca="false">IF(CA492="","",CA492*IF($AX492,1,Constants!$B$25)*BZ492)</f>
        <v/>
      </c>
      <c r="CC492" s="74" t="str">
        <f aca="false">IF(OR($BK492&lt;&gt;Constants!$B$12,NOT($BY492)),"",IF(NOT($AW492),0,IF(NOT($AY492),0,MAX(0,Constants!$B$21*(1-ABS(X492-$BM492)/$BM492)))))</f>
        <v/>
      </c>
      <c r="CD492" s="74" t="str">
        <f aca="false">IF(CC492="","",CC492*BZ492)</f>
        <v/>
      </c>
      <c r="CE492" s="74" t="str">
        <f aca="false">IF(OR($BK492&lt;&gt;Constants!$B$12,NOT($BY492)),"",IF(OR(NOT($AW492),NOT($AX492)),0,MIN(Constants!$B$18,(Constants!$B$29*$AZ492+Constants!$B$30*$BA492)*IF($AY492,1,MAX(0,MIN(1,(Constants!$B$20-W492)/Constants!$B$20))))))</f>
        <v/>
      </c>
      <c r="CF492" s="74" t="str">
        <f aca="false">IF(CE492="","",CE492*BZ492)</f>
        <v/>
      </c>
      <c r="CG492" s="75" t="str">
        <f aca="false">IF(OR($BK492&lt;&gt;Constants!$B$12,NOT($BY492)),"",CB492+CD492+CF492)</f>
        <v/>
      </c>
      <c r="CH492" s="73" t="b">
        <f aca="false">IF(OR(BN492="",BX492=""),TRUE(),BN492&lt;&gt;BX492)</f>
        <v>1</v>
      </c>
      <c r="CI492" s="74" t="str">
        <f aca="false">IF(OR($BK492&lt;&gt;Constants!$B$12,$BB492&lt;&gt;TRUE(),NOT($CH492)),"",IF(NOT($BE492),TRUE(),IF($BG492="","",$BG492)))</f>
        <v/>
      </c>
      <c r="CJ492" s="74" t="b">
        <f aca="false">IF(CI492="",FALSE(),IF(NOT($BE492),TRUE(),IF($BG492,ISNUMBER(AG492),ISNUMBER(AF492))))</f>
        <v>0</v>
      </c>
      <c r="CK492" s="76" t="str">
        <f aca="false">IF(CJ492,IF($AJ492,1,Constants!$B$22)*POWER(Constants!$B$23,MAX($BC492,0))*POWER(Constants!$B$24,MAX($BD492,0)),"")</f>
        <v/>
      </c>
      <c r="CL492" s="74" t="str">
        <f aca="false">IF(OR($BK492&lt;&gt;Constants!$B$12,NOT($CJ492)),"",IF(NOT($BE492),0,Constants!$B$19*IF($BG492,1,MAX(0,MIN(1,(Constants!$B$20-AF492)/Constants!$B$20)))))</f>
        <v/>
      </c>
      <c r="CM492" s="74" t="str">
        <f aca="false">IF(CL492="","",CL492*IF($BF492,1,Constants!$B$25)*CK492)</f>
        <v/>
      </c>
      <c r="CN492" s="74" t="str">
        <f aca="false">IF(OR($BK492&lt;&gt;Constants!$B$12,NOT($CJ492)),"",IF(NOT($BE492),0,IF(NOT($BG492),0,MAX(0,Constants!$B$21*(1-ABS(AG492-$BM492)/$BM492)))))</f>
        <v/>
      </c>
      <c r="CO492" s="74" t="str">
        <f aca="false">IF(CN492="","",CN492*CK492)</f>
        <v/>
      </c>
      <c r="CP492" s="74" t="str">
        <f aca="false">IF(OR($BK492&lt;&gt;Constants!$B$12,NOT($CJ492)),"",IF(OR(NOT($BE492),NOT($BF492)),0,MIN(Constants!$B$18,(Constants!$B$29*$BH492+Constants!$B$30*$BI492)*IF($BG492,1,MAX(0,MIN(1,(Constants!$B$20-AF492)/Constants!$B$20))))))</f>
        <v/>
      </c>
      <c r="CQ492" s="74" t="str">
        <f aca="false">IF(CP492="","",CP492*CK492)</f>
        <v/>
      </c>
      <c r="CR492" s="75" t="str">
        <f aca="false">IF(OR($BK492&lt;&gt;Constants!$B$12,NOT($CJ492)),"",CM492+CO492+CQ492)</f>
        <v/>
      </c>
      <c r="CS492" s="73" t="str">
        <f aca="false">IF(OR($BK492&lt;&gt;Constants!$B$12,ISBLANK($C492)),"",BW492)</f>
        <v/>
      </c>
      <c r="CT492" s="74" t="str">
        <f aca="false">IF(OR($BK492&lt;&gt;Constants!$B$12,ISBLANK($C492)),"",CG492)</f>
        <v/>
      </c>
      <c r="CU492" s="75" t="str">
        <f aca="false">IF(OR($BK492&lt;&gt;Constants!$B$12,ISBLANK($C492)),"",CR492)</f>
        <v/>
      </c>
      <c r="CV492" s="74" t="str">
        <f aca="false">IF(OR($BK492&lt;&gt;Constants!$B$12,ISBLANK($C492)),"",IF(COUNT(CS492:CU492)=0,0,MAX(CS492:CU492)))</f>
        <v/>
      </c>
      <c r="CW492" s="74" t="str">
        <f aca="false">IF($BK492&lt;&gt;Constants!$B$12,"",CV492)</f>
        <v/>
      </c>
      <c r="CX492" s="74" t="str">
        <f aca="false">IF(ISNUMBER(CW492), RANK(CW492,$CW$11:$CW$510), "")</f>
        <v/>
      </c>
      <c r="CY492" s="73" t="str">
        <f aca="false">IF(OR($BK492&lt;&gt;Constants!$B$12,ISBLANK($C492)),"",MAX(BT492,CD492,CO492))</f>
        <v/>
      </c>
      <c r="CZ492" s="74" t="str">
        <f aca="false">IF(ISNUMBER(CY492), RANK(CY492,CY$11:CY$510), "")</f>
        <v/>
      </c>
      <c r="DA492" s="74" t="str">
        <f aca="false">IF(OR($BK492&lt;&gt;Constants!$B$12,ISBLANK($C492)),"",MAX(AM492,AU492,IF($CH492,BC492,0)))</f>
        <v/>
      </c>
      <c r="DB492" s="74" t="str">
        <f aca="false">IF(ISNUMBER(DA492), RANK(DA492,DA$11:DA$510,1), "")</f>
        <v/>
      </c>
      <c r="DC492" s="74" t="str">
        <f aca="false">IF(OR($BK492&lt;&gt;Constants!$B$12,ISBLANK($C492)),"",MAX(BV492,CF492,CQ492))</f>
        <v/>
      </c>
      <c r="DD492" s="74" t="str">
        <f aca="false">IF(ISNUMBER(DC492),RANK(DC492,DC$11:DC$510),"")</f>
        <v/>
      </c>
      <c r="DE492" s="77" t="str">
        <f aca="false">IFERROR(IF(OR($BK492&lt;&gt;Constants!$B$12, ISBLANK($C492)),"",LARGE(CS492:CU492,2)), 0)</f>
        <v/>
      </c>
      <c r="DF492" s="75" t="str">
        <f aca="false">IF(ISNUMBER(DE492), RANK(DE492,DE$11:DE$510), "")</f>
        <v/>
      </c>
      <c r="DG492" s="74" t="str">
        <f aca="false">IF(ISBLANK($C492),"",IF(BK492=Constants!$B$12,RANK($CX492, $CX$11:$CX$510, 1)+
SUMPRODUCT(--($CX$11:$CX$510=$CX492),--($CZ492&gt;$CZ$11:$CZ$510))+
SUMPRODUCT(--($CX$11:$CX$510=$CX492),--($CZ492=$CZ$11:$CZ$510),--($DB492&gt;$DB$11:$DB$510))+
SUMPRODUCT(--($CX$11:$CX$510=$CX492),--($CZ492=$CZ$11:$CZ$510),--($DB492=$DB$11:$DB$510), --($DD492&gt;$DD$11:$DD$510))+
SUMPRODUCT(--($CX$11:$CX$510=$CX492),--($CZ492=$CZ$11:$CZ$510),--($DB492=$DB$11:$DB$510), --($DD492=$DD$11:$DD$510), --($DF492&gt;$DF$11:$DF$510))
,BK492)
)</f>
        <v/>
      </c>
      <c r="DH492" s="74" t="str">
        <f aca="false">IF(ISBLANK(C492),"",IF(BK492&lt;&gt;Constants!$B$12, BK492, CX492-DG492))</f>
        <v/>
      </c>
      <c r="DI492" s="75"/>
      <c r="DJ492" s="78"/>
      <c r="DK492" s="79" t="str">
        <f aca="false">IF(ISBLANK($C492),"",IF($BK492=Constants!$B$13,$BM492,""))</f>
        <v/>
      </c>
      <c r="DL492" s="78" t="str">
        <f aca="false">IF(ISBLANK($C492),"",IF($BK492&lt;&gt;Constants!$B$12,"",IF(COUNT($CS492:$CU492)=0,"",MATCH($CV492,$CS492:$CU492,0))))</f>
        <v/>
      </c>
      <c r="DM492" s="80" t="str">
        <f aca="false">IF(ISNUMBER($DL492),CHOOSE($DL492,$BR492,$CB492,$CM492),"")</f>
        <v/>
      </c>
      <c r="DN492" s="80" t="str">
        <f aca="false">IF(ISNUMBER($DL492),CHOOSE($DL492,$BT492,$CD492,$CO492),"")</f>
        <v/>
      </c>
      <c r="DO492" s="80" t="str">
        <f aca="false">IF(ISNUMBER($DL492),CHOOSE($DL492,$BV492,$CF492,$CQ492),"")</f>
        <v/>
      </c>
      <c r="DP492" s="81" t="str">
        <f aca="false">IF(ISBLANK(C492),"",IF(BK492&lt;&gt;Constants!$B$12, BK492 ,CW492))</f>
        <v/>
      </c>
      <c r="DQ492" s="82" t="str">
        <f aca="false">IF(ISBLANK($C492),"",IF($BK492&lt;&gt;Constants!$B$12,$BK492,$BL492))</f>
        <v/>
      </c>
      <c r="DR492" s="82" t="str">
        <f aca="false">IF(ISBLANK(C492),"",DH492)</f>
        <v/>
      </c>
      <c r="DS492" s="82" t="str">
        <f aca="false">IF(ISBLANK(C492),"",DG492)</f>
        <v/>
      </c>
      <c r="DT492" s="83" t="str">
        <f aca="false">IF(ISBLANK(C492),
  "",
IF(DS492=Constants!$B$9,COUNTA($C$11:$C510)+2,IF(DS492=Constants!$B$10,COUNTA($C$11:$C510)+1,IF(DS492=Constants!$B$11,COUNTA($C$11:$C510),DS492))))</f>
        <v/>
      </c>
      <c r="DU492" s="3"/>
      <c r="DV492" s="84" t="n">
        <f aca="false">IF(OR(ISNUMBER(DS492),DS492="DQ",DS492="P",DS492="NS"),
    1,
    0
)</f>
        <v>0</v>
      </c>
      <c r="DW492" s="84" t="n">
        <v>482</v>
      </c>
      <c r="DX492" s="84" t="str">
        <f aca="false">IF(ISBLANK($C492),"",IF(ISNUMBER(DT492),DT492+ROW($B492)/1000,""))</f>
        <v/>
      </c>
      <c r="DY492" s="84" t="str">
        <f aca="false">IF(ISNUMBER(DX492), RANK(DX492,DX$11:DX$510,1), "")</f>
        <v/>
      </c>
      <c r="DZ492" s="84" t="str">
        <f aca="false">IF(ISBLANK($C492),
    "",
    $B492
)</f>
        <v/>
      </c>
      <c r="EA492" s="84" t="str">
        <f aca="false">IF(ISBLANK($C492),
    "",
    $C492
)</f>
        <v/>
      </c>
      <c r="EB492" s="84" t="str">
        <f aca="false">IF(ISBLANK($C492),
    "",
    $D492
)</f>
        <v/>
      </c>
      <c r="EC492" s="84" t="str">
        <f aca="false">IF(ISBLANK($C492),"",$DQ492)</f>
        <v/>
      </c>
      <c r="ED492" s="86" t="str">
        <f aca="false">DP492</f>
        <v/>
      </c>
      <c r="EE492" s="84" t="str">
        <f aca="false">IF(ISBLANK($C492),
    "",
    DS492
)</f>
        <v/>
      </c>
      <c r="EF492" s="87" t="str">
        <f aca="false">IF(DW492&gt;DV$10,
    "",
    VLOOKUP(DW492,DY$11:EE990,7,FALSE())
)</f>
        <v/>
      </c>
      <c r="EG492" s="88" t="str">
        <f aca="false">IF(DW492&gt;DV$10,
    "",
    VLOOKUP(DW492,DY$11:EE990,2,FALSE())
)</f>
        <v/>
      </c>
      <c r="EH492" s="88" t="str">
        <f aca="false">IF(DW492&gt;DV$10,
    "",
    VLOOKUP(DW492,DY$11:EE990,3,FALSE())
)</f>
        <v/>
      </c>
      <c r="EI492" s="88" t="str">
        <f aca="false">IF(DW492&gt;DV$10,
    "",
    VLOOKUP(DW492,DY$11:EE990,4,FALSE())
)</f>
        <v/>
      </c>
      <c r="EJ492" s="89" t="str">
        <f aca="false">IF(DW492&gt;DV$10,
    "",
    VLOOKUP(DW492,DY$11:EE990,6,FALSE())
)</f>
        <v/>
      </c>
      <c r="EK492" s="59"/>
    </row>
    <row r="493" customFormat="false" ht="15.75" hidden="false" customHeight="false" outlineLevel="0" collapsed="false">
      <c r="A493" s="3"/>
      <c r="B493" s="155"/>
      <c r="C493" s="156"/>
      <c r="D493" s="96"/>
      <c r="E493" s="157"/>
      <c r="F493" s="148"/>
      <c r="G493" s="148"/>
      <c r="H493" s="149"/>
      <c r="I493" s="150"/>
      <c r="J493" s="151"/>
      <c r="K493" s="151"/>
      <c r="L493" s="151"/>
      <c r="M493" s="151"/>
      <c r="N493" s="152"/>
      <c r="O493" s="103"/>
      <c r="P493" s="148"/>
      <c r="Q493" s="149"/>
      <c r="R493" s="150"/>
      <c r="S493" s="151"/>
      <c r="T493" s="151"/>
      <c r="U493" s="151"/>
      <c r="V493" s="151"/>
      <c r="W493" s="152"/>
      <c r="X493" s="103"/>
      <c r="Y493" s="148"/>
      <c r="Z493" s="149"/>
      <c r="AA493" s="150"/>
      <c r="AB493" s="151"/>
      <c r="AC493" s="151"/>
      <c r="AD493" s="151"/>
      <c r="AE493" s="151"/>
      <c r="AF493" s="152"/>
      <c r="AG493" s="104"/>
      <c r="AH493" s="150"/>
      <c r="AI493" s="73"/>
      <c r="AJ493" s="73" t="str">
        <f aca="false">IF(ISBLANK($C493),
  "",
IF(E493=Constants!$B$7,
  TRUE(),
IF(E493=Constants!$B$8,
  FALSE(),
  TRUE()
)))</f>
        <v/>
      </c>
      <c r="AK493" s="74" t="str">
        <f aca="false">IF(ISBLANK($C493),"",IF(F493=Constants!$B$8,FALSE(),TRUE()))</f>
        <v/>
      </c>
      <c r="AL493" s="74" t="str">
        <f aca="false">IF(ISBLANK($C493),"",COUNTA($G493:$O493)&gt;0)</f>
        <v/>
      </c>
      <c r="AM493" s="74" t="str">
        <f aca="false">IF(OR(ISBLANK($C493),$AL493&lt;&gt;TRUE()),"",IF(ISBLANK(G493),Constants!$B$27,MAX(0,G493)))</f>
        <v/>
      </c>
      <c r="AN493" s="74" t="str">
        <f aca="false">IF(OR(ISBLANK($C493),$AL493&lt;&gt;TRUE()),"",IF(ISBLANK(H493),Constants!$B$28,MAX(0,H493)))</f>
        <v/>
      </c>
      <c r="AO493" s="74" t="str">
        <f aca="false">IF(OR(ISBLANK($C493),$AL493&lt;&gt;TRUE()),"",IF(J493=Constants!$B$7,TRUE(),IF(J493=Constants!$B$8,FALSE(),TRUE())))</f>
        <v/>
      </c>
      <c r="AP493" s="74" t="str">
        <f aca="false">IF(OR(ISBLANK($C493),$AL493&lt;&gt;TRUE()),"",IF(I493=Constants!$B$7,TRUE(),IF(I493=Constants!$B$8,FALSE(),TRUE())))</f>
        <v/>
      </c>
      <c r="AQ493" s="74" t="str">
        <f aca="false">IF(OR(ISBLANK($C493),$AL493&lt;&gt;TRUE()),"",IF(K493=Constants!$B$33,TRUE(),IF(K493=Constants!$B$34,FALSE(),IF(AND(ISNUMBER(O493),OR(ISBLANK(N493),N493=0)),TRUE(),IF(AND(ISBLANK(O493),ISNUMBER(N493),N493&lt;&gt;0),FALSE(),"")))))</f>
        <v/>
      </c>
      <c r="AR493" s="74" t="str">
        <f aca="false">IF(OR(ISBLANK($C493),$AL493&lt;&gt;TRUE()),"",IF(ISBLANK(L493),Constants!$B$35,MAX(0,MIN(Constants!$B$31,L493))))</f>
        <v/>
      </c>
      <c r="AS493" s="74" t="str">
        <f aca="false">IF(OR(ISBLANK($C493),$AL493&lt;&gt;TRUE()),"",IF(ISBLANK(M493),Constants!$B$35,MAX(0,MIN(Constants!$B$32,M493))))</f>
        <v/>
      </c>
      <c r="AT493" s="74" t="str">
        <f aca="false">IF(ISBLANK($C493),"",COUNTA($P493:$X493)&gt;0)</f>
        <v/>
      </c>
      <c r="AU493" s="74" t="str">
        <f aca="false">IF(OR(ISBLANK($C493),$AT493&lt;&gt;TRUE()),"",IF(ISBLANK(P493),Constants!$B$27,MAX(0,P493)))</f>
        <v/>
      </c>
      <c r="AV493" s="74" t="str">
        <f aca="false">IF(OR(ISBLANK($C493),$AT493&lt;&gt;TRUE()),"",IF(ISBLANK(Q493),Constants!$B$28,MAX(0,Q493)))</f>
        <v/>
      </c>
      <c r="AW493" s="74" t="str">
        <f aca="false">IF(OR(ISBLANK($C493),$AT493&lt;&gt;TRUE()),"",IF(S493=Constants!$B$7,TRUE(),IF(S493=Constants!$B$8,FALSE(),TRUE())))</f>
        <v/>
      </c>
      <c r="AX493" s="74" t="str">
        <f aca="false">IF(OR(ISBLANK($C493),$AT493&lt;&gt;TRUE()),"",IF(R493=Constants!$B$7,TRUE(),IF(R493=Constants!$B$8,FALSE(),TRUE())))</f>
        <v/>
      </c>
      <c r="AY493" s="74" t="str">
        <f aca="false">IF(OR(ISBLANK($C493),$AT493&lt;&gt;TRUE()),"",IF(T493=Constants!$B$33,TRUE(),IF(T493=Constants!$B$34,FALSE(),IF(AND(ISNUMBER(X493),OR(ISBLANK(W493),W493=0)),TRUE(),IF(AND(ISBLANK(X493),ISNUMBER(W493),W493&lt;&gt;0),FALSE(),"")))))</f>
        <v/>
      </c>
      <c r="AZ493" s="74" t="str">
        <f aca="false">IF(OR(ISBLANK($C493),$AT493&lt;&gt;TRUE()),"",IF(ISBLANK(U493),Constants!$B$35,MAX(0,MIN(Constants!$B$31,U493))))</f>
        <v/>
      </c>
      <c r="BA493" s="74" t="str">
        <f aca="false">IF(OR(ISBLANK($C493),$AT493&lt;&gt;TRUE()),"",IF(ISBLANK(V493),Constants!$B$35,MAX(0,MIN(Constants!$B$32,V493))))</f>
        <v/>
      </c>
      <c r="BB493" s="74" t="str">
        <f aca="false">IF(ISBLANK($C493),"",COUNTA($Y493:$AG493)&gt;0)</f>
        <v/>
      </c>
      <c r="BC493" s="74" t="str">
        <f aca="false">IF(OR(ISBLANK($C493),$BB493&lt;&gt;TRUE()),"",IF(ISBLANK(Y493),Constants!$B$27,MAX(0,Y493)))</f>
        <v/>
      </c>
      <c r="BD493" s="74" t="str">
        <f aca="false">IF(OR(ISBLANK($C493),$BB493&lt;&gt;TRUE()),"",IF(ISBLANK(Z493),Constants!$B$28,MAX(0,Z493)))</f>
        <v/>
      </c>
      <c r="BE493" s="74" t="str">
        <f aca="false">IF(OR(ISBLANK($C493),$BB493&lt;&gt;TRUE()),"",IF(AB493=Constants!$B$7,TRUE(),IF(AB493=Constants!$B$8,FALSE(),TRUE())))</f>
        <v/>
      </c>
      <c r="BF493" s="74" t="str">
        <f aca="false">IF(OR(ISBLANK($C493),$BB493&lt;&gt;TRUE()),"",IF(AA493=Constants!$B$7,TRUE(),IF(AA493=Constants!$B$8,FALSE(),TRUE())))</f>
        <v/>
      </c>
      <c r="BG493" s="74" t="str">
        <f aca="false">IF(OR(ISBLANK($C493),$BB493&lt;&gt;TRUE()),"",IF(AC493=Constants!$B$33,TRUE(),IF(AC493=Constants!$B$34,FALSE(),IF(AND(ISNUMBER(AG493),OR(ISBLANK(AF493),AF493=0)),TRUE(),IF(AND(ISBLANK(AG493),ISNUMBER(AF493),AF493&lt;&gt;0),FALSE(),"")))))</f>
        <v/>
      </c>
      <c r="BH493" s="74" t="str">
        <f aca="false">IF(OR(ISBLANK($C493),$BB493&lt;&gt;TRUE()),"",IF(ISBLANK(AD493),Constants!$B$35,MAX(0,MIN(Constants!$B$31,AD493))))</f>
        <v/>
      </c>
      <c r="BI493" s="74" t="str">
        <f aca="false">IF(OR(ISBLANK($C493),$BB493&lt;&gt;TRUE()),"",IF(ISBLANK(AE493),Constants!$B$35,MAX(0,MIN(Constants!$B$32,AE493))))</f>
        <v/>
      </c>
      <c r="BJ493" s="75" t="str">
        <f aca="false">IF(ISBLANK($C493),
  "",
IF(AH493=Constants!$B$7,
  TRUE(),
IF(AH493=Constants!$B$8,
  FALSE(),
  FALSE()
)))</f>
        <v/>
      </c>
      <c r="BK493" s="74" t="str">
        <f aca="false">IF(ISBLANK($C493),"",IF($BJ493,Constants!$B$9,IF(COUNTA($E493:$AH493)=0,Constants!$B$10,IF(NOT($AK493),Constants!$B$11,IF(AND(NOT(ISNUMBER($BM493)),COUNTA($O493,$X493,$AG493)&gt;0),Constants!$B$13,Constants!$B$12)))))</f>
        <v/>
      </c>
      <c r="BL493" s="74" t="str">
        <f aca="false">IF(ISBLANK($C493),"",IF($BK493&lt;&gt;Constants!$B$12,$BK493,Constants!$B$4))</f>
        <v/>
      </c>
      <c r="BM493" s="73" t="str">
        <f aca="false">IF(OR(ISBLANK($D$8), NOT(ISNUMBER($D$8))), Constants!$B$17,$D$8)</f>
        <v>ERROR: Set Target Time in cell D8</v>
      </c>
      <c r="BN493" s="73" t="str">
        <f aca="false">IF(OR($BK493&lt;&gt;Constants!$B$12,$AL493&lt;&gt;TRUE()),"",IF(NOT($AO493),TRUE(),IF($AQ493="","",$AQ493)))</f>
        <v/>
      </c>
      <c r="BO493" s="74" t="b">
        <f aca="false">IF(BN493="",FALSE(),IF(NOT($AO493),TRUE(),IF($AQ493,ISNUMBER(O493),ISNUMBER(N493))))</f>
        <v>0</v>
      </c>
      <c r="BP493" s="76" t="str">
        <f aca="false">IF(BO493,IF($AJ493,1,Constants!$B$22)*POWER(Constants!$B$23,MAX($AM493,0))*POWER(Constants!$B$24,MAX($AN493,0)),"")</f>
        <v/>
      </c>
      <c r="BQ493" s="74" t="str">
        <f aca="false">IF(OR($BK493&lt;&gt;Constants!$B$12,NOT($BO493)),"",IF(NOT($AO493),0,Constants!$B$19*IF($AQ493,1,MAX(0,MIN(1,(Constants!$B$20-N493)/Constants!$B$20)))))</f>
        <v/>
      </c>
      <c r="BR493" s="74" t="str">
        <f aca="false">IF(BQ493="","",BQ493*IF($AP493,1,Constants!$B$25)*BP493)</f>
        <v/>
      </c>
      <c r="BS493" s="74" t="str">
        <f aca="false">IF(OR($BK493&lt;&gt;Constants!$B$12,NOT($BO493)),"",IF(NOT($AO493),0,IF(NOT($AQ493),0,MAX(0,Constants!$B$21*(1-ABS(O493-$BM493)/$BM493)))))</f>
        <v/>
      </c>
      <c r="BT493" s="74" t="str">
        <f aca="false">IF(BS493="","",BS493*BP493)</f>
        <v/>
      </c>
      <c r="BU493" s="74" t="str">
        <f aca="false">IF(OR($BK493&lt;&gt;Constants!$B$12,NOT($BO493)),"",IF(OR(NOT($AO493),NOT($AP493)),0,MIN(Constants!$B$18,(Constants!$B$29*$AR493+Constants!$B$30*$AS493)*IF($AQ493,1,MAX(0,MIN(1,(Constants!$B$20-N493)/Constants!$B$20))))))</f>
        <v/>
      </c>
      <c r="BV493" s="74" t="str">
        <f aca="false">IF(BU493="","",BU493*BP493)</f>
        <v/>
      </c>
      <c r="BW493" s="75" t="str">
        <f aca="false">IF(OR($BK493&lt;&gt;Constants!$B$12,NOT($BO493)),"",BR493+BT493+BV493)</f>
        <v/>
      </c>
      <c r="BX493" s="73" t="str">
        <f aca="false">IF(OR($BK493&lt;&gt;Constants!$B$12,$AT493&lt;&gt;TRUE()),"",IF(NOT($AW493),TRUE(),IF($AY493="","",$AY493)))</f>
        <v/>
      </c>
      <c r="BY493" s="74" t="b">
        <f aca="false">IF(BX493="",FALSE(),IF(NOT($AW493),TRUE(),IF($AY493,ISNUMBER(X493),ISNUMBER(W493))))</f>
        <v>0</v>
      </c>
      <c r="BZ493" s="76" t="str">
        <f aca="false">IF(BY493,IF($AJ493,1,Constants!$B$22)*POWER(Constants!$B$23,MAX($AU493,0))*POWER(Constants!$B$24,MAX($AV493,0)),"")</f>
        <v/>
      </c>
      <c r="CA493" s="74" t="str">
        <f aca="false">IF(OR($BK493&lt;&gt;Constants!$B$12,NOT($BY493)),"",IF(NOT($AW493),0,Constants!$B$19*IF($AY493,1,MAX(0,MIN(1,(Constants!$B$20-W493)/Constants!$B$20)))))</f>
        <v/>
      </c>
      <c r="CB493" s="74" t="str">
        <f aca="false">IF(CA493="","",CA493*IF($AX493,1,Constants!$B$25)*BZ493)</f>
        <v/>
      </c>
      <c r="CC493" s="74" t="str">
        <f aca="false">IF(OR($BK493&lt;&gt;Constants!$B$12,NOT($BY493)),"",IF(NOT($AW493),0,IF(NOT($AY493),0,MAX(0,Constants!$B$21*(1-ABS(X493-$BM493)/$BM493)))))</f>
        <v/>
      </c>
      <c r="CD493" s="74" t="str">
        <f aca="false">IF(CC493="","",CC493*BZ493)</f>
        <v/>
      </c>
      <c r="CE493" s="74" t="str">
        <f aca="false">IF(OR($BK493&lt;&gt;Constants!$B$12,NOT($BY493)),"",IF(OR(NOT($AW493),NOT($AX493)),0,MIN(Constants!$B$18,(Constants!$B$29*$AZ493+Constants!$B$30*$BA493)*IF($AY493,1,MAX(0,MIN(1,(Constants!$B$20-W493)/Constants!$B$20))))))</f>
        <v/>
      </c>
      <c r="CF493" s="74" t="str">
        <f aca="false">IF(CE493="","",CE493*BZ493)</f>
        <v/>
      </c>
      <c r="CG493" s="75" t="str">
        <f aca="false">IF(OR($BK493&lt;&gt;Constants!$B$12,NOT($BY493)),"",CB493+CD493+CF493)</f>
        <v/>
      </c>
      <c r="CH493" s="73" t="b">
        <f aca="false">IF(OR(BN493="",BX493=""),TRUE(),BN493&lt;&gt;BX493)</f>
        <v>1</v>
      </c>
      <c r="CI493" s="74" t="str">
        <f aca="false">IF(OR($BK493&lt;&gt;Constants!$B$12,$BB493&lt;&gt;TRUE(),NOT($CH493)),"",IF(NOT($BE493),TRUE(),IF($BG493="","",$BG493)))</f>
        <v/>
      </c>
      <c r="CJ493" s="74" t="b">
        <f aca="false">IF(CI493="",FALSE(),IF(NOT($BE493),TRUE(),IF($BG493,ISNUMBER(AG493),ISNUMBER(AF493))))</f>
        <v>0</v>
      </c>
      <c r="CK493" s="76" t="str">
        <f aca="false">IF(CJ493,IF($AJ493,1,Constants!$B$22)*POWER(Constants!$B$23,MAX($BC493,0))*POWER(Constants!$B$24,MAX($BD493,0)),"")</f>
        <v/>
      </c>
      <c r="CL493" s="74" t="str">
        <f aca="false">IF(OR($BK493&lt;&gt;Constants!$B$12,NOT($CJ493)),"",IF(NOT($BE493),0,Constants!$B$19*IF($BG493,1,MAX(0,MIN(1,(Constants!$B$20-AF493)/Constants!$B$20)))))</f>
        <v/>
      </c>
      <c r="CM493" s="74" t="str">
        <f aca="false">IF(CL493="","",CL493*IF($BF493,1,Constants!$B$25)*CK493)</f>
        <v/>
      </c>
      <c r="CN493" s="74" t="str">
        <f aca="false">IF(OR($BK493&lt;&gt;Constants!$B$12,NOT($CJ493)),"",IF(NOT($BE493),0,IF(NOT($BG493),0,MAX(0,Constants!$B$21*(1-ABS(AG493-$BM493)/$BM493)))))</f>
        <v/>
      </c>
      <c r="CO493" s="74" t="str">
        <f aca="false">IF(CN493="","",CN493*CK493)</f>
        <v/>
      </c>
      <c r="CP493" s="74" t="str">
        <f aca="false">IF(OR($BK493&lt;&gt;Constants!$B$12,NOT($CJ493)),"",IF(OR(NOT($BE493),NOT($BF493)),0,MIN(Constants!$B$18,(Constants!$B$29*$BH493+Constants!$B$30*$BI493)*IF($BG493,1,MAX(0,MIN(1,(Constants!$B$20-AF493)/Constants!$B$20))))))</f>
        <v/>
      </c>
      <c r="CQ493" s="74" t="str">
        <f aca="false">IF(CP493="","",CP493*CK493)</f>
        <v/>
      </c>
      <c r="CR493" s="75" t="str">
        <f aca="false">IF(OR($BK493&lt;&gt;Constants!$B$12,NOT($CJ493)),"",CM493+CO493+CQ493)</f>
        <v/>
      </c>
      <c r="CS493" s="73" t="str">
        <f aca="false">IF(OR($BK493&lt;&gt;Constants!$B$12,ISBLANK($C493)),"",BW493)</f>
        <v/>
      </c>
      <c r="CT493" s="74" t="str">
        <f aca="false">IF(OR($BK493&lt;&gt;Constants!$B$12,ISBLANK($C493)),"",CG493)</f>
        <v/>
      </c>
      <c r="CU493" s="75" t="str">
        <f aca="false">IF(OR($BK493&lt;&gt;Constants!$B$12,ISBLANK($C493)),"",CR493)</f>
        <v/>
      </c>
      <c r="CV493" s="74" t="str">
        <f aca="false">IF(OR($BK493&lt;&gt;Constants!$B$12,ISBLANK($C493)),"",IF(COUNT(CS493:CU493)=0,0,MAX(CS493:CU493)))</f>
        <v/>
      </c>
      <c r="CW493" s="74" t="str">
        <f aca="false">IF($BK493&lt;&gt;Constants!$B$12,"",CV493)</f>
        <v/>
      </c>
      <c r="CX493" s="74" t="str">
        <f aca="false">IF(ISNUMBER(CW493), RANK(CW493,$CW$11:$CW$510), "")</f>
        <v/>
      </c>
      <c r="CY493" s="73" t="str">
        <f aca="false">IF(OR($BK493&lt;&gt;Constants!$B$12,ISBLANK($C493)),"",MAX(BT493,CD493,CO493))</f>
        <v/>
      </c>
      <c r="CZ493" s="74" t="str">
        <f aca="false">IF(ISNUMBER(CY493), RANK(CY493,CY$11:CY$510), "")</f>
        <v/>
      </c>
      <c r="DA493" s="74" t="str">
        <f aca="false">IF(OR($BK493&lt;&gt;Constants!$B$12,ISBLANK($C493)),"",MAX(AM493,AU493,IF($CH493,BC493,0)))</f>
        <v/>
      </c>
      <c r="DB493" s="74" t="str">
        <f aca="false">IF(ISNUMBER(DA493), RANK(DA493,DA$11:DA$510,1), "")</f>
        <v/>
      </c>
      <c r="DC493" s="74" t="str">
        <f aca="false">IF(OR($BK493&lt;&gt;Constants!$B$12,ISBLANK($C493)),"",MAX(BV493,CF493,CQ493))</f>
        <v/>
      </c>
      <c r="DD493" s="74" t="str">
        <f aca="false">IF(ISNUMBER(DC493),RANK(DC493,DC$11:DC$510),"")</f>
        <v/>
      </c>
      <c r="DE493" s="77" t="str">
        <f aca="false">IFERROR(IF(OR($BK493&lt;&gt;Constants!$B$12, ISBLANK($C493)),"",LARGE(CS493:CU493,2)), 0)</f>
        <v/>
      </c>
      <c r="DF493" s="75" t="str">
        <f aca="false">IF(ISNUMBER(DE493), RANK(DE493,DE$11:DE$510), "")</f>
        <v/>
      </c>
      <c r="DG493" s="74" t="str">
        <f aca="false">IF(ISBLANK($C493),"",IF(BK493=Constants!$B$12,RANK($CX493, $CX$11:$CX$510, 1)+
SUMPRODUCT(--($CX$11:$CX$510=$CX493),--($CZ493&gt;$CZ$11:$CZ$510))+
SUMPRODUCT(--($CX$11:$CX$510=$CX493),--($CZ493=$CZ$11:$CZ$510),--($DB493&gt;$DB$11:$DB$510))+
SUMPRODUCT(--($CX$11:$CX$510=$CX493),--($CZ493=$CZ$11:$CZ$510),--($DB493=$DB$11:$DB$510), --($DD493&gt;$DD$11:$DD$510))+
SUMPRODUCT(--($CX$11:$CX$510=$CX493),--($CZ493=$CZ$11:$CZ$510),--($DB493=$DB$11:$DB$510), --($DD493=$DD$11:$DD$510), --($DF493&gt;$DF$11:$DF$510))
,BK493)
)</f>
        <v/>
      </c>
      <c r="DH493" s="74" t="str">
        <f aca="false">IF(ISBLANK(C493),"",IF(BK493&lt;&gt;Constants!$B$12, BK493, CX493-DG493))</f>
        <v/>
      </c>
      <c r="DI493" s="75"/>
      <c r="DJ493" s="78"/>
      <c r="DK493" s="79" t="str">
        <f aca="false">IF(ISBLANK($C493),"",IF($BK493=Constants!$B$13,$BM493,""))</f>
        <v/>
      </c>
      <c r="DL493" s="78" t="str">
        <f aca="false">IF(ISBLANK($C493),"",IF($BK493&lt;&gt;Constants!$B$12,"",IF(COUNT($CS493:$CU493)=0,"",MATCH($CV493,$CS493:$CU493,0))))</f>
        <v/>
      </c>
      <c r="DM493" s="80" t="str">
        <f aca="false">IF(ISNUMBER($DL493),CHOOSE($DL493,$BR493,$CB493,$CM493),"")</f>
        <v/>
      </c>
      <c r="DN493" s="80" t="str">
        <f aca="false">IF(ISNUMBER($DL493),CHOOSE($DL493,$BT493,$CD493,$CO493),"")</f>
        <v/>
      </c>
      <c r="DO493" s="80" t="str">
        <f aca="false">IF(ISNUMBER($DL493),CHOOSE($DL493,$BV493,$CF493,$CQ493),"")</f>
        <v/>
      </c>
      <c r="DP493" s="81" t="str">
        <f aca="false">IF(ISBLANK(C493),"",IF(BK493&lt;&gt;Constants!$B$12, BK493 ,CW493))</f>
        <v/>
      </c>
      <c r="DQ493" s="82" t="str">
        <f aca="false">IF(ISBLANK($C493),"",IF($BK493&lt;&gt;Constants!$B$12,$BK493,$BL493))</f>
        <v/>
      </c>
      <c r="DR493" s="82" t="str">
        <f aca="false">IF(ISBLANK(C493),"",DH493)</f>
        <v/>
      </c>
      <c r="DS493" s="82" t="str">
        <f aca="false">IF(ISBLANK(C493),"",DG493)</f>
        <v/>
      </c>
      <c r="DT493" s="83" t="str">
        <f aca="false">IF(ISBLANK(C493),
  "",
IF(DS493=Constants!$B$9,COUNTA($C$11:$C510)+2,IF(DS493=Constants!$B$10,COUNTA($C$11:$C510)+1,IF(DS493=Constants!$B$11,COUNTA($C$11:$C510),DS493))))</f>
        <v/>
      </c>
      <c r="DU493" s="3"/>
      <c r="DV493" s="84" t="n">
        <f aca="false">IF(OR(ISNUMBER(DS493),DS493="DQ",DS493="P",DS493="NS"),
    1,
    0
)</f>
        <v>0</v>
      </c>
      <c r="DW493" s="84" t="n">
        <v>483</v>
      </c>
      <c r="DX493" s="84" t="str">
        <f aca="false">IF(ISBLANK($C493),"",IF(ISNUMBER(DT493),DT493+ROW($B493)/1000,""))</f>
        <v/>
      </c>
      <c r="DY493" s="84" t="str">
        <f aca="false">IF(ISNUMBER(DX493), RANK(DX493,DX$11:DX$510,1), "")</f>
        <v/>
      </c>
      <c r="DZ493" s="84" t="str">
        <f aca="false">IF(ISBLANK($C493),
    "",
    $B493
)</f>
        <v/>
      </c>
      <c r="EA493" s="84" t="str">
        <f aca="false">IF(ISBLANK($C493),
    "",
    $C493
)</f>
        <v/>
      </c>
      <c r="EB493" s="84" t="str">
        <f aca="false">IF(ISBLANK($C493),
    "",
    $D493
)</f>
        <v/>
      </c>
      <c r="EC493" s="84" t="str">
        <f aca="false">IF(ISBLANK($C493),"",$DQ493)</f>
        <v/>
      </c>
      <c r="ED493" s="86" t="str">
        <f aca="false">DP493</f>
        <v/>
      </c>
      <c r="EE493" s="84" t="str">
        <f aca="false">IF(ISBLANK($C493),
    "",
    DS493
)</f>
        <v/>
      </c>
      <c r="EF493" s="87" t="str">
        <f aca="false">IF(DW493&gt;DV$10,
    "",
    VLOOKUP(DW493,DY$11:EE991,7,FALSE())
)</f>
        <v/>
      </c>
      <c r="EG493" s="88" t="str">
        <f aca="false">IF(DW493&gt;DV$10,
    "",
    VLOOKUP(DW493,DY$11:EE991,2,FALSE())
)</f>
        <v/>
      </c>
      <c r="EH493" s="88" t="str">
        <f aca="false">IF(DW493&gt;DV$10,
    "",
    VLOOKUP(DW493,DY$11:EE991,3,FALSE())
)</f>
        <v/>
      </c>
      <c r="EI493" s="88" t="str">
        <f aca="false">IF(DW493&gt;DV$10,
    "",
    VLOOKUP(DW493,DY$11:EE991,4,FALSE())
)</f>
        <v/>
      </c>
      <c r="EJ493" s="89" t="str">
        <f aca="false">IF(DW493&gt;DV$10,
    "",
    VLOOKUP(DW493,DY$11:EE991,6,FALSE())
)</f>
        <v/>
      </c>
      <c r="EK493" s="59"/>
    </row>
    <row r="494" customFormat="false" ht="15.75" hidden="false" customHeight="false" outlineLevel="0" collapsed="false">
      <c r="A494" s="3"/>
      <c r="B494" s="153"/>
      <c r="C494" s="154"/>
      <c r="D494" s="135"/>
      <c r="E494" s="158"/>
      <c r="F494" s="137"/>
      <c r="G494" s="137"/>
      <c r="H494" s="138"/>
      <c r="I494" s="139"/>
      <c r="J494" s="140"/>
      <c r="K494" s="140"/>
      <c r="L494" s="140"/>
      <c r="M494" s="140"/>
      <c r="N494" s="141"/>
      <c r="O494" s="142"/>
      <c r="P494" s="137"/>
      <c r="Q494" s="138"/>
      <c r="R494" s="139"/>
      <c r="S494" s="140"/>
      <c r="T494" s="140"/>
      <c r="U494" s="140"/>
      <c r="V494" s="140"/>
      <c r="W494" s="141"/>
      <c r="X494" s="142"/>
      <c r="Y494" s="137"/>
      <c r="Z494" s="138"/>
      <c r="AA494" s="139"/>
      <c r="AB494" s="140"/>
      <c r="AC494" s="140"/>
      <c r="AD494" s="140"/>
      <c r="AE494" s="140"/>
      <c r="AF494" s="141"/>
      <c r="AG494" s="143"/>
      <c r="AH494" s="139"/>
      <c r="AI494" s="116"/>
      <c r="AJ494" s="116" t="str">
        <f aca="false">IF(ISBLANK($C494),
  "",
IF(E494=Constants!$B$7,
  TRUE(),
IF(E494=Constants!$B$8,
  FALSE(),
  TRUE()
)))</f>
        <v/>
      </c>
      <c r="AK494" s="117" t="str">
        <f aca="false">IF(ISBLANK($C494),"",IF(F494=Constants!$B$8,FALSE(),TRUE()))</f>
        <v/>
      </c>
      <c r="AL494" s="117" t="str">
        <f aca="false">IF(ISBLANK($C494),"",COUNTA($G494:$O494)&gt;0)</f>
        <v/>
      </c>
      <c r="AM494" s="117" t="str">
        <f aca="false">IF(OR(ISBLANK($C494),$AL494&lt;&gt;TRUE()),"",IF(ISBLANK(G494),Constants!$B$27,MAX(0,G494)))</f>
        <v/>
      </c>
      <c r="AN494" s="117" t="str">
        <f aca="false">IF(OR(ISBLANK($C494),$AL494&lt;&gt;TRUE()),"",IF(ISBLANK(H494),Constants!$B$28,MAX(0,H494)))</f>
        <v/>
      </c>
      <c r="AO494" s="117" t="str">
        <f aca="false">IF(OR(ISBLANK($C494),$AL494&lt;&gt;TRUE()),"",IF(J494=Constants!$B$7,TRUE(),IF(J494=Constants!$B$8,FALSE(),TRUE())))</f>
        <v/>
      </c>
      <c r="AP494" s="117" t="str">
        <f aca="false">IF(OR(ISBLANK($C494),$AL494&lt;&gt;TRUE()),"",IF(I494=Constants!$B$7,TRUE(),IF(I494=Constants!$B$8,FALSE(),TRUE())))</f>
        <v/>
      </c>
      <c r="AQ494" s="117" t="str">
        <f aca="false">IF(OR(ISBLANK($C494),$AL494&lt;&gt;TRUE()),"",IF(K494=Constants!$B$33,TRUE(),IF(K494=Constants!$B$34,FALSE(),IF(AND(ISNUMBER(O494),OR(ISBLANK(N494),N494=0)),TRUE(),IF(AND(ISBLANK(O494),ISNUMBER(N494),N494&lt;&gt;0),FALSE(),"")))))</f>
        <v/>
      </c>
      <c r="AR494" s="117" t="str">
        <f aca="false">IF(OR(ISBLANK($C494),$AL494&lt;&gt;TRUE()),"",IF(ISBLANK(L494),Constants!$B$35,MAX(0,MIN(Constants!$B$31,L494))))</f>
        <v/>
      </c>
      <c r="AS494" s="117" t="str">
        <f aca="false">IF(OR(ISBLANK($C494),$AL494&lt;&gt;TRUE()),"",IF(ISBLANK(M494),Constants!$B$35,MAX(0,MIN(Constants!$B$32,M494))))</f>
        <v/>
      </c>
      <c r="AT494" s="117" t="str">
        <f aca="false">IF(ISBLANK($C494),"",COUNTA($P494:$X494)&gt;0)</f>
        <v/>
      </c>
      <c r="AU494" s="117" t="str">
        <f aca="false">IF(OR(ISBLANK($C494),$AT494&lt;&gt;TRUE()),"",IF(ISBLANK(P494),Constants!$B$27,MAX(0,P494)))</f>
        <v/>
      </c>
      <c r="AV494" s="117" t="str">
        <f aca="false">IF(OR(ISBLANK($C494),$AT494&lt;&gt;TRUE()),"",IF(ISBLANK(Q494),Constants!$B$28,MAX(0,Q494)))</f>
        <v/>
      </c>
      <c r="AW494" s="117" t="str">
        <f aca="false">IF(OR(ISBLANK($C494),$AT494&lt;&gt;TRUE()),"",IF(S494=Constants!$B$7,TRUE(),IF(S494=Constants!$B$8,FALSE(),TRUE())))</f>
        <v/>
      </c>
      <c r="AX494" s="117" t="str">
        <f aca="false">IF(OR(ISBLANK($C494),$AT494&lt;&gt;TRUE()),"",IF(R494=Constants!$B$7,TRUE(),IF(R494=Constants!$B$8,FALSE(),TRUE())))</f>
        <v/>
      </c>
      <c r="AY494" s="117" t="str">
        <f aca="false">IF(OR(ISBLANK($C494),$AT494&lt;&gt;TRUE()),"",IF(T494=Constants!$B$33,TRUE(),IF(T494=Constants!$B$34,FALSE(),IF(AND(ISNUMBER(X494),OR(ISBLANK(W494),W494=0)),TRUE(),IF(AND(ISBLANK(X494),ISNUMBER(W494),W494&lt;&gt;0),FALSE(),"")))))</f>
        <v/>
      </c>
      <c r="AZ494" s="117" t="str">
        <f aca="false">IF(OR(ISBLANK($C494),$AT494&lt;&gt;TRUE()),"",IF(ISBLANK(U494),Constants!$B$35,MAX(0,MIN(Constants!$B$31,U494))))</f>
        <v/>
      </c>
      <c r="BA494" s="117" t="str">
        <f aca="false">IF(OR(ISBLANK($C494),$AT494&lt;&gt;TRUE()),"",IF(ISBLANK(V494),Constants!$B$35,MAX(0,MIN(Constants!$B$32,V494))))</f>
        <v/>
      </c>
      <c r="BB494" s="117" t="str">
        <f aca="false">IF(ISBLANK($C494),"",COUNTA($Y494:$AG494)&gt;0)</f>
        <v/>
      </c>
      <c r="BC494" s="117" t="str">
        <f aca="false">IF(OR(ISBLANK($C494),$BB494&lt;&gt;TRUE()),"",IF(ISBLANK(Y494),Constants!$B$27,MAX(0,Y494)))</f>
        <v/>
      </c>
      <c r="BD494" s="117" t="str">
        <f aca="false">IF(OR(ISBLANK($C494),$BB494&lt;&gt;TRUE()),"",IF(ISBLANK(Z494),Constants!$B$28,MAX(0,Z494)))</f>
        <v/>
      </c>
      <c r="BE494" s="117" t="str">
        <f aca="false">IF(OR(ISBLANK($C494),$BB494&lt;&gt;TRUE()),"",IF(AB494=Constants!$B$7,TRUE(),IF(AB494=Constants!$B$8,FALSE(),TRUE())))</f>
        <v/>
      </c>
      <c r="BF494" s="117" t="str">
        <f aca="false">IF(OR(ISBLANK($C494),$BB494&lt;&gt;TRUE()),"",IF(AA494=Constants!$B$7,TRUE(),IF(AA494=Constants!$B$8,FALSE(),TRUE())))</f>
        <v/>
      </c>
      <c r="BG494" s="117" t="str">
        <f aca="false">IF(OR(ISBLANK($C494),$BB494&lt;&gt;TRUE()),"",IF(AC494=Constants!$B$33,TRUE(),IF(AC494=Constants!$B$34,FALSE(),IF(AND(ISNUMBER(AG494),OR(ISBLANK(AF494),AF494=0)),TRUE(),IF(AND(ISBLANK(AG494),ISNUMBER(AF494),AF494&lt;&gt;0),FALSE(),"")))))</f>
        <v/>
      </c>
      <c r="BH494" s="117" t="str">
        <f aca="false">IF(OR(ISBLANK($C494),$BB494&lt;&gt;TRUE()),"",IF(ISBLANK(AD494),Constants!$B$35,MAX(0,MIN(Constants!$B$31,AD494))))</f>
        <v/>
      </c>
      <c r="BI494" s="117" t="str">
        <f aca="false">IF(OR(ISBLANK($C494),$BB494&lt;&gt;TRUE()),"",IF(ISBLANK(AE494),Constants!$B$35,MAX(0,MIN(Constants!$B$32,AE494))))</f>
        <v/>
      </c>
      <c r="BJ494" s="118" t="str">
        <f aca="false">IF(ISBLANK($C494),
  "",
IF(AH494=Constants!$B$7,
  TRUE(),
IF(AH494=Constants!$B$8,
  FALSE(),
  FALSE()
)))</f>
        <v/>
      </c>
      <c r="BK494" s="117" t="str">
        <f aca="false">IF(ISBLANK($C494),"",IF($BJ494,Constants!$B$9,IF(COUNTA($E494:$AH494)=0,Constants!$B$10,IF(NOT($AK494),Constants!$B$11,IF(AND(NOT(ISNUMBER($BM494)),COUNTA($O494,$X494,$AG494)&gt;0),Constants!$B$13,Constants!$B$12)))))</f>
        <v/>
      </c>
      <c r="BL494" s="117" t="str">
        <f aca="false">IF(ISBLANK($C494),"",IF($BK494&lt;&gt;Constants!$B$12,$BK494,Constants!$B$4))</f>
        <v/>
      </c>
      <c r="BM494" s="116" t="str">
        <f aca="false">IF(OR(ISBLANK($D$8), NOT(ISNUMBER($D$8))), Constants!$B$17,$D$8)</f>
        <v>ERROR: Set Target Time in cell D8</v>
      </c>
      <c r="BN494" s="119" t="str">
        <f aca="false">IF(OR($BK494&lt;&gt;Constants!$B$12,$AL494&lt;&gt;TRUE()),"",IF(NOT($AO494),TRUE(),IF($AQ494="","",$AQ494)))</f>
        <v/>
      </c>
      <c r="BO494" s="120" t="n">
        <f aca="false">IF(BN494="",FALSE(),IF(NOT($AO494),TRUE(),IF($AQ494,ISNUMBER(O494),ISNUMBER(N494))))</f>
        <v>0</v>
      </c>
      <c r="BP494" s="121" t="str">
        <f aca="false">IF(BO494,IF($AJ494,1,Constants!$B$22)*POWER(Constants!$B$23,MAX($AM494,0))*POWER(Constants!$B$24,MAX($AN494,0)),"")</f>
        <v/>
      </c>
      <c r="BQ494" s="117" t="str">
        <f aca="false">IF(OR($BK494&lt;&gt;Constants!$B$12,NOT($BO494)),"",IF(NOT($AO494),0,Constants!$B$19*IF($AQ494,1,MAX(0,MIN(1,(Constants!$B$20-N494)/Constants!$B$20)))))</f>
        <v/>
      </c>
      <c r="BR494" s="117" t="str">
        <f aca="false">IF(BQ494="","",BQ494*IF($AP494,1,Constants!$B$25)*BP494)</f>
        <v/>
      </c>
      <c r="BS494" s="117" t="str">
        <f aca="false">IF(OR($BK494&lt;&gt;Constants!$B$12,NOT($BO494)),"",IF(NOT($AO494),0,IF(NOT($AQ494),0,MAX(0,Constants!$B$21*(1-ABS(O494-$BM494)/$BM494)))))</f>
        <v/>
      </c>
      <c r="BT494" s="117" t="str">
        <f aca="false">IF(BS494="","",BS494*BP494)</f>
        <v/>
      </c>
      <c r="BU494" s="117" t="str">
        <f aca="false">IF(OR($BK494&lt;&gt;Constants!$B$12,NOT($BO494)),"",IF(OR(NOT($AO494),NOT($AP494)),0,MIN(Constants!$B$18,(Constants!$B$29*$AR494+Constants!$B$30*$AS494)*IF($AQ494,1,MAX(0,MIN(1,(Constants!$B$20-N494)/Constants!$B$20))))))</f>
        <v/>
      </c>
      <c r="BV494" s="117" t="str">
        <f aca="false">IF(BU494="","",BU494*BP494)</f>
        <v/>
      </c>
      <c r="BW494" s="122" t="str">
        <f aca="false">IF(OR($BK494&lt;&gt;Constants!$B$12,NOT($BO494)),"",BR494+BT494+BV494)</f>
        <v/>
      </c>
      <c r="BX494" s="119" t="str">
        <f aca="false">IF(OR($BK494&lt;&gt;Constants!$B$12,$AT494&lt;&gt;TRUE()),"",IF(NOT($AW494),TRUE(),IF($AY494="","",$AY494)))</f>
        <v/>
      </c>
      <c r="BY494" s="120" t="n">
        <f aca="false">IF(BX494="",FALSE(),IF(NOT($AW494),TRUE(),IF($AY494,ISNUMBER(X494),ISNUMBER(W494))))</f>
        <v>0</v>
      </c>
      <c r="BZ494" s="121" t="str">
        <f aca="false">IF(BY494,IF($AJ494,1,Constants!$B$22)*POWER(Constants!$B$23,MAX($AU494,0))*POWER(Constants!$B$24,MAX($AV494,0)),"")</f>
        <v/>
      </c>
      <c r="CA494" s="117" t="str">
        <f aca="false">IF(OR($BK494&lt;&gt;Constants!$B$12,NOT($BY494)),"",IF(NOT($AW494),0,Constants!$B$19*IF($AY494,1,MAX(0,MIN(1,(Constants!$B$20-W494)/Constants!$B$20)))))</f>
        <v/>
      </c>
      <c r="CB494" s="117" t="str">
        <f aca="false">IF(CA494="","",CA494*IF($AX494,1,Constants!$B$25)*BZ494)</f>
        <v/>
      </c>
      <c r="CC494" s="117" t="str">
        <f aca="false">IF(OR($BK494&lt;&gt;Constants!$B$12,NOT($BY494)),"",IF(NOT($AW494),0,IF(NOT($AY494),0,MAX(0,Constants!$B$21*(1-ABS(X494-$BM494)/$BM494)))))</f>
        <v/>
      </c>
      <c r="CD494" s="117" t="str">
        <f aca="false">IF(CC494="","",CC494*BZ494)</f>
        <v/>
      </c>
      <c r="CE494" s="117" t="str">
        <f aca="false">IF(OR($BK494&lt;&gt;Constants!$B$12,NOT($BY494)),"",IF(OR(NOT($AW494),NOT($AX494)),0,MIN(Constants!$B$18,(Constants!$B$29*$AZ494+Constants!$B$30*$BA494)*IF($AY494,1,MAX(0,MIN(1,(Constants!$B$20-W494)/Constants!$B$20))))))</f>
        <v/>
      </c>
      <c r="CF494" s="117" t="str">
        <f aca="false">IF(CE494="","",CE494*BZ494)</f>
        <v/>
      </c>
      <c r="CG494" s="122" t="str">
        <f aca="false">IF(OR($BK494&lt;&gt;Constants!$B$12,NOT($BY494)),"",CB494+CD494+CF494)</f>
        <v/>
      </c>
      <c r="CH494" s="119" t="n">
        <f aca="false">IF(OR(BN494="",BX494=""),TRUE(),BN494&lt;&gt;BX494)</f>
        <v>1</v>
      </c>
      <c r="CI494" s="117" t="str">
        <f aca="false">IF(OR($BK494&lt;&gt;Constants!$B$12,$BB494&lt;&gt;TRUE(),NOT($CH494)),"",IF(NOT($BE494),TRUE(),IF($BG494="","",$BG494)))</f>
        <v/>
      </c>
      <c r="CJ494" s="120" t="n">
        <f aca="false">IF(CI494="",FALSE(),IF(NOT($BE494),TRUE(),IF($BG494,ISNUMBER(AG494),ISNUMBER(AF494))))</f>
        <v>0</v>
      </c>
      <c r="CK494" s="121" t="str">
        <f aca="false">IF(CJ494,IF($AJ494,1,Constants!$B$22)*POWER(Constants!$B$23,MAX($BC494,0))*POWER(Constants!$B$24,MAX($BD494,0)),"")</f>
        <v/>
      </c>
      <c r="CL494" s="117" t="str">
        <f aca="false">IF(OR($BK494&lt;&gt;Constants!$B$12,NOT($CJ494)),"",IF(NOT($BE494),0,Constants!$B$19*IF($BG494,1,MAX(0,MIN(1,(Constants!$B$20-AF494)/Constants!$B$20)))))</f>
        <v/>
      </c>
      <c r="CM494" s="117" t="str">
        <f aca="false">IF(CL494="","",CL494*IF($BF494,1,Constants!$B$25)*CK494)</f>
        <v/>
      </c>
      <c r="CN494" s="117" t="str">
        <f aca="false">IF(OR($BK494&lt;&gt;Constants!$B$12,NOT($CJ494)),"",IF(NOT($BE494),0,IF(NOT($BG494),0,MAX(0,Constants!$B$21*(1-ABS(AG494-$BM494)/$BM494)))))</f>
        <v/>
      </c>
      <c r="CO494" s="117" t="str">
        <f aca="false">IF(CN494="","",CN494*CK494)</f>
        <v/>
      </c>
      <c r="CP494" s="117" t="str">
        <f aca="false">IF(OR($BK494&lt;&gt;Constants!$B$12,NOT($CJ494)),"",IF(OR(NOT($BE494),NOT($BF494)),0,MIN(Constants!$B$18,(Constants!$B$29*$BH494+Constants!$B$30*$BI494)*IF($BG494,1,MAX(0,MIN(1,(Constants!$B$20-AF494)/Constants!$B$20))))))</f>
        <v/>
      </c>
      <c r="CQ494" s="117" t="str">
        <f aca="false">IF(CP494="","",CP494*CK494)</f>
        <v/>
      </c>
      <c r="CR494" s="122" t="str">
        <f aca="false">IF(OR($BK494&lt;&gt;Constants!$B$12,NOT($CJ494)),"",CM494+CO494+CQ494)</f>
        <v/>
      </c>
      <c r="CS494" s="116" t="str">
        <f aca="false">IF(OR($BK494&lt;&gt;Constants!$B$12,ISBLANK($C494)),"",BW494)</f>
        <v/>
      </c>
      <c r="CT494" s="117" t="str">
        <f aca="false">IF(OR($BK494&lt;&gt;Constants!$B$12,ISBLANK($C494)),"",CG494)</f>
        <v/>
      </c>
      <c r="CU494" s="118" t="str">
        <f aca="false">IF(OR($BK494&lt;&gt;Constants!$B$12,ISBLANK($C494)),"",CR494)</f>
        <v/>
      </c>
      <c r="CV494" s="117" t="str">
        <f aca="false">IF(OR($BK494&lt;&gt;Constants!$B$12,ISBLANK($C494)),"",IF(COUNT(CS494:CU494)=0,0,MAX(CS494:CU494)))</f>
        <v/>
      </c>
      <c r="CW494" s="117" t="str">
        <f aca="false">IF($BK494&lt;&gt;Constants!$B$12,"",CV494)</f>
        <v/>
      </c>
      <c r="CX494" s="117" t="str">
        <f aca="false">IF(ISNUMBER(CW494), RANK(CW494,$CW$11:$CW$510), "")</f>
        <v/>
      </c>
      <c r="CY494" s="116" t="str">
        <f aca="false">IF(OR($BK494&lt;&gt;Constants!$B$12,ISBLANK($C494)),"",MAX(BT494,CD494,CO494))</f>
        <v/>
      </c>
      <c r="CZ494" s="117" t="str">
        <f aca="false">IF(ISNUMBER(CY494), RANK(CY494,CY$11:CY$510), "")</f>
        <v/>
      </c>
      <c r="DA494" s="117" t="str">
        <f aca="false">IF(OR($BK494&lt;&gt;Constants!$B$12,ISBLANK($C494)),"",MAX(AM494,AU494,IF($CH494,BC494,0)))</f>
        <v/>
      </c>
      <c r="DB494" s="117" t="str">
        <f aca="false">IF(ISNUMBER(DA494), RANK(DA494,DA$11:DA$510,1), "")</f>
        <v/>
      </c>
      <c r="DC494" s="117" t="str">
        <f aca="false">IF(OR($BK494&lt;&gt;Constants!$B$12,ISBLANK($C494)),"",MAX(BV494,CF494,CQ494))</f>
        <v/>
      </c>
      <c r="DD494" s="117" t="str">
        <f aca="false">IF(ISNUMBER(DC494),RANK(DC494,DC$11:DC$510),"")</f>
        <v/>
      </c>
      <c r="DE494" s="123" t="str">
        <f aca="false">IFERROR(IF(OR($BK494&lt;&gt;Constants!$B$12, ISBLANK($C494)),"",LARGE(CS494:CU494,2)), 0)</f>
        <v/>
      </c>
      <c r="DF494" s="118" t="str">
        <f aca="false">IF(ISNUMBER(DE494), RANK(DE494,DE$11:DE$510), "")</f>
        <v/>
      </c>
      <c r="DG494" s="117" t="str">
        <f aca="false">IF(ISBLANK($C494),"",IF(BK494=Constants!$B$12,RANK($CX494, $CX$11:$CX$510, 1)+
SUMPRODUCT(--($CX$11:$CX$510=$CX494),--($CZ494&gt;$CZ$11:$CZ$510))+
SUMPRODUCT(--($CX$11:$CX$510=$CX494),--($CZ494=$CZ$11:$CZ$510),--($DB494&gt;$DB$11:$DB$510))+
SUMPRODUCT(--($CX$11:$CX$510=$CX494),--($CZ494=$CZ$11:$CZ$510),--($DB494=$DB$11:$DB$510), --($DD494&gt;$DD$11:$DD$510))+
SUMPRODUCT(--($CX$11:$CX$510=$CX494),--($CZ494=$CZ$11:$CZ$510),--($DB494=$DB$11:$DB$510), --($DD494=$DD$11:$DD$510), --($DF494&gt;$DF$11:$DF$510))
,BK494)
)</f>
        <v/>
      </c>
      <c r="DH494" s="117" t="str">
        <f aca="false">IF(ISBLANK(C494),"",IF(BK494&lt;&gt;Constants!$B$12, BK494, CX494-DG494))</f>
        <v/>
      </c>
      <c r="DI494" s="118"/>
      <c r="DJ494" s="124"/>
      <c r="DK494" s="125" t="str">
        <f aca="false">IF(ISBLANK($C494),"",IF($BK494=Constants!$B$13,$BM494,""))</f>
        <v/>
      </c>
      <c r="DL494" s="124" t="str">
        <f aca="false">IF(ISBLANK($C494),"",IF($BK494&lt;&gt;Constants!$B$12,"",IF(COUNT($CS494:$CU494)=0,"",MATCH($CV494,$CS494:$CU494,0))))</f>
        <v/>
      </c>
      <c r="DM494" s="126" t="str">
        <f aca="false">IF(ISNUMBER($DL494),CHOOSE($DL494,$BR494,$CB494,$CM494),"")</f>
        <v/>
      </c>
      <c r="DN494" s="126" t="str">
        <f aca="false">IF(ISNUMBER($DL494),CHOOSE($DL494,$BT494,$CD494,$CO494),"")</f>
        <v/>
      </c>
      <c r="DO494" s="126" t="str">
        <f aca="false">IF(ISNUMBER($DL494),CHOOSE($DL494,$BV494,$CF494,$CQ494),"")</f>
        <v/>
      </c>
      <c r="DP494" s="127" t="str">
        <f aca="false">IF(ISBLANK(C494),"",IF(BK494&lt;&gt;Constants!$B$12, BK494 ,CW494))</f>
        <v/>
      </c>
      <c r="DQ494" s="128" t="str">
        <f aca="false">IF(ISBLANK($C494),"",IF($BK494&lt;&gt;Constants!$B$12,$BK494,$BL494))</f>
        <v/>
      </c>
      <c r="DR494" s="128" t="str">
        <f aca="false">IF(ISBLANK(C494),"",DH494)</f>
        <v/>
      </c>
      <c r="DS494" s="128" t="str">
        <f aca="false">IF(ISBLANK(C494),"",DG494)</f>
        <v/>
      </c>
      <c r="DT494" s="129" t="str">
        <f aca="false">IF(ISBLANK(C494),
  "",
IF(DS494=Constants!$B$9,COUNTA($C$11:$C510)+2,IF(DS494=Constants!$B$10,COUNTA($C$11:$C510)+1,IF(DS494=Constants!$B$11,COUNTA($C$11:$C510),DS494))))</f>
        <v/>
      </c>
      <c r="DU494" s="3"/>
      <c r="DV494" s="130" t="n">
        <f aca="false">IF(OR(ISNUMBER(DS494),DS494="DQ",DS494="P",DS494="NS"),
    1,
    0
)</f>
        <v>0</v>
      </c>
      <c r="DW494" s="130" t="n">
        <v>484</v>
      </c>
      <c r="DX494" s="130" t="str">
        <f aca="false">IF(ISBLANK($C494),"",IF(ISNUMBER(DT494),DT494+ROW($B494)/1000,""))</f>
        <v/>
      </c>
      <c r="DY494" s="130" t="str">
        <f aca="false">IF(ISNUMBER(DX494), RANK(DX494,DX$11:DX$510,1), "")</f>
        <v/>
      </c>
      <c r="DZ494" s="130" t="str">
        <f aca="false">IF(ISBLANK($C494),
    "",
    $B494
)</f>
        <v/>
      </c>
      <c r="EA494" s="130" t="str">
        <f aca="false">IF(ISBLANK($C494),
    "",
    $C494
)</f>
        <v/>
      </c>
      <c r="EB494" s="130" t="str">
        <f aca="false">IF(ISBLANK($C494),
    "",
    $D494
)</f>
        <v/>
      </c>
      <c r="EC494" s="130" t="str">
        <f aca="false">IF(ISBLANK($C494),"",$DQ494)</f>
        <v/>
      </c>
      <c r="ED494" s="131" t="str">
        <f aca="false">DP494</f>
        <v/>
      </c>
      <c r="EE494" s="130" t="str">
        <f aca="false">IF(ISBLANK($C494),
    "",
    DS494
)</f>
        <v/>
      </c>
      <c r="EF494" s="132" t="str">
        <f aca="false">IF(DW494&gt;DV$10,
    "",
    VLOOKUP(DW494,DY$11:EE992,7,FALSE())
)</f>
        <v/>
      </c>
      <c r="EG494" s="133" t="str">
        <f aca="false">IF(DW494&gt;DV$10,
    "",
    VLOOKUP(DW494,DY$11:EE992,2,FALSE())
)</f>
        <v/>
      </c>
      <c r="EH494" s="133" t="str">
        <f aca="false">IF(DW494&gt;DV$10,
    "",
    VLOOKUP(DW494,DY$11:EE992,3,FALSE())
)</f>
        <v/>
      </c>
      <c r="EI494" s="133" t="str">
        <f aca="false">IF(DW494&gt;DV$10,
    "",
    VLOOKUP(DW494,DY$11:EE992,4,FALSE())
)</f>
        <v/>
      </c>
      <c r="EJ494" s="134" t="str">
        <f aca="false">IF(DW494&gt;DV$10,
    "",
    VLOOKUP(DW494,DY$11:EE992,6,FALSE())
)</f>
        <v/>
      </c>
      <c r="EK494" s="59"/>
    </row>
    <row r="495" customFormat="false" ht="15.75" hidden="false" customHeight="false" outlineLevel="0" collapsed="false">
      <c r="A495" s="3"/>
      <c r="B495" s="153"/>
      <c r="C495" s="154"/>
      <c r="D495" s="135"/>
      <c r="E495" s="158"/>
      <c r="F495" s="137"/>
      <c r="G495" s="137"/>
      <c r="H495" s="138"/>
      <c r="I495" s="139"/>
      <c r="J495" s="140"/>
      <c r="K495" s="140"/>
      <c r="L495" s="140"/>
      <c r="M495" s="140"/>
      <c r="N495" s="141"/>
      <c r="O495" s="142"/>
      <c r="P495" s="137"/>
      <c r="Q495" s="138"/>
      <c r="R495" s="139"/>
      <c r="S495" s="140"/>
      <c r="T495" s="140"/>
      <c r="U495" s="140"/>
      <c r="V495" s="140"/>
      <c r="W495" s="141"/>
      <c r="X495" s="142"/>
      <c r="Y495" s="137"/>
      <c r="Z495" s="138"/>
      <c r="AA495" s="139"/>
      <c r="AB495" s="140"/>
      <c r="AC495" s="140"/>
      <c r="AD495" s="140"/>
      <c r="AE495" s="140"/>
      <c r="AF495" s="141"/>
      <c r="AG495" s="143"/>
      <c r="AH495" s="139"/>
      <c r="AI495" s="116"/>
      <c r="AJ495" s="116" t="str">
        <f aca="false">IF(ISBLANK($C495),
  "",
IF(E495=Constants!$B$7,
  TRUE(),
IF(E495=Constants!$B$8,
  FALSE(),
  TRUE()
)))</f>
        <v/>
      </c>
      <c r="AK495" s="117" t="str">
        <f aca="false">IF(ISBLANK($C495),"",IF(F495=Constants!$B$8,FALSE(),TRUE()))</f>
        <v/>
      </c>
      <c r="AL495" s="117" t="str">
        <f aca="false">IF(ISBLANK($C495),"",COUNTA($G495:$O495)&gt;0)</f>
        <v/>
      </c>
      <c r="AM495" s="117" t="str">
        <f aca="false">IF(OR(ISBLANK($C495),$AL495&lt;&gt;TRUE()),"",IF(ISBLANK(G495),Constants!$B$27,MAX(0,G495)))</f>
        <v/>
      </c>
      <c r="AN495" s="117" t="str">
        <f aca="false">IF(OR(ISBLANK($C495),$AL495&lt;&gt;TRUE()),"",IF(ISBLANK(H495),Constants!$B$28,MAX(0,H495)))</f>
        <v/>
      </c>
      <c r="AO495" s="117" t="str">
        <f aca="false">IF(OR(ISBLANK($C495),$AL495&lt;&gt;TRUE()),"",IF(J495=Constants!$B$7,TRUE(),IF(J495=Constants!$B$8,FALSE(),TRUE())))</f>
        <v/>
      </c>
      <c r="AP495" s="117" t="str">
        <f aca="false">IF(OR(ISBLANK($C495),$AL495&lt;&gt;TRUE()),"",IF(I495=Constants!$B$7,TRUE(),IF(I495=Constants!$B$8,FALSE(),TRUE())))</f>
        <v/>
      </c>
      <c r="AQ495" s="117" t="str">
        <f aca="false">IF(OR(ISBLANK($C495),$AL495&lt;&gt;TRUE()),"",IF(K495=Constants!$B$33,TRUE(),IF(K495=Constants!$B$34,FALSE(),IF(AND(ISNUMBER(O495),OR(ISBLANK(N495),N495=0)),TRUE(),IF(AND(ISBLANK(O495),ISNUMBER(N495),N495&lt;&gt;0),FALSE(),"")))))</f>
        <v/>
      </c>
      <c r="AR495" s="117" t="str">
        <f aca="false">IF(OR(ISBLANK($C495),$AL495&lt;&gt;TRUE()),"",IF(ISBLANK(L495),Constants!$B$35,MAX(0,MIN(Constants!$B$31,L495))))</f>
        <v/>
      </c>
      <c r="AS495" s="117" t="str">
        <f aca="false">IF(OR(ISBLANK($C495),$AL495&lt;&gt;TRUE()),"",IF(ISBLANK(M495),Constants!$B$35,MAX(0,MIN(Constants!$B$32,M495))))</f>
        <v/>
      </c>
      <c r="AT495" s="117" t="str">
        <f aca="false">IF(ISBLANK($C495),"",COUNTA($P495:$X495)&gt;0)</f>
        <v/>
      </c>
      <c r="AU495" s="117" t="str">
        <f aca="false">IF(OR(ISBLANK($C495),$AT495&lt;&gt;TRUE()),"",IF(ISBLANK(P495),Constants!$B$27,MAX(0,P495)))</f>
        <v/>
      </c>
      <c r="AV495" s="117" t="str">
        <f aca="false">IF(OR(ISBLANK($C495),$AT495&lt;&gt;TRUE()),"",IF(ISBLANK(Q495),Constants!$B$28,MAX(0,Q495)))</f>
        <v/>
      </c>
      <c r="AW495" s="117" t="str">
        <f aca="false">IF(OR(ISBLANK($C495),$AT495&lt;&gt;TRUE()),"",IF(S495=Constants!$B$7,TRUE(),IF(S495=Constants!$B$8,FALSE(),TRUE())))</f>
        <v/>
      </c>
      <c r="AX495" s="117" t="str">
        <f aca="false">IF(OR(ISBLANK($C495),$AT495&lt;&gt;TRUE()),"",IF(R495=Constants!$B$7,TRUE(),IF(R495=Constants!$B$8,FALSE(),TRUE())))</f>
        <v/>
      </c>
      <c r="AY495" s="117" t="str">
        <f aca="false">IF(OR(ISBLANK($C495),$AT495&lt;&gt;TRUE()),"",IF(T495=Constants!$B$33,TRUE(),IF(T495=Constants!$B$34,FALSE(),IF(AND(ISNUMBER(X495),OR(ISBLANK(W495),W495=0)),TRUE(),IF(AND(ISBLANK(X495),ISNUMBER(W495),W495&lt;&gt;0),FALSE(),"")))))</f>
        <v/>
      </c>
      <c r="AZ495" s="117" t="str">
        <f aca="false">IF(OR(ISBLANK($C495),$AT495&lt;&gt;TRUE()),"",IF(ISBLANK(U495),Constants!$B$35,MAX(0,MIN(Constants!$B$31,U495))))</f>
        <v/>
      </c>
      <c r="BA495" s="117" t="str">
        <f aca="false">IF(OR(ISBLANK($C495),$AT495&lt;&gt;TRUE()),"",IF(ISBLANK(V495),Constants!$B$35,MAX(0,MIN(Constants!$B$32,V495))))</f>
        <v/>
      </c>
      <c r="BB495" s="117" t="str">
        <f aca="false">IF(ISBLANK($C495),"",COUNTA($Y495:$AG495)&gt;0)</f>
        <v/>
      </c>
      <c r="BC495" s="117" t="str">
        <f aca="false">IF(OR(ISBLANK($C495),$BB495&lt;&gt;TRUE()),"",IF(ISBLANK(Y495),Constants!$B$27,MAX(0,Y495)))</f>
        <v/>
      </c>
      <c r="BD495" s="117" t="str">
        <f aca="false">IF(OR(ISBLANK($C495),$BB495&lt;&gt;TRUE()),"",IF(ISBLANK(Z495),Constants!$B$28,MAX(0,Z495)))</f>
        <v/>
      </c>
      <c r="BE495" s="117" t="str">
        <f aca="false">IF(OR(ISBLANK($C495),$BB495&lt;&gt;TRUE()),"",IF(AB495=Constants!$B$7,TRUE(),IF(AB495=Constants!$B$8,FALSE(),TRUE())))</f>
        <v/>
      </c>
      <c r="BF495" s="117" t="str">
        <f aca="false">IF(OR(ISBLANK($C495),$BB495&lt;&gt;TRUE()),"",IF(AA495=Constants!$B$7,TRUE(),IF(AA495=Constants!$B$8,FALSE(),TRUE())))</f>
        <v/>
      </c>
      <c r="BG495" s="117" t="str">
        <f aca="false">IF(OR(ISBLANK($C495),$BB495&lt;&gt;TRUE()),"",IF(AC495=Constants!$B$33,TRUE(),IF(AC495=Constants!$B$34,FALSE(),IF(AND(ISNUMBER(AG495),OR(ISBLANK(AF495),AF495=0)),TRUE(),IF(AND(ISBLANK(AG495),ISNUMBER(AF495),AF495&lt;&gt;0),FALSE(),"")))))</f>
        <v/>
      </c>
      <c r="BH495" s="117" t="str">
        <f aca="false">IF(OR(ISBLANK($C495),$BB495&lt;&gt;TRUE()),"",IF(ISBLANK(AD495),Constants!$B$35,MAX(0,MIN(Constants!$B$31,AD495))))</f>
        <v/>
      </c>
      <c r="BI495" s="117" t="str">
        <f aca="false">IF(OR(ISBLANK($C495),$BB495&lt;&gt;TRUE()),"",IF(ISBLANK(AE495),Constants!$B$35,MAX(0,MIN(Constants!$B$32,AE495))))</f>
        <v/>
      </c>
      <c r="BJ495" s="118" t="str">
        <f aca="false">IF(ISBLANK($C495),
  "",
IF(AH495=Constants!$B$7,
  TRUE(),
IF(AH495=Constants!$B$8,
  FALSE(),
  FALSE()
)))</f>
        <v/>
      </c>
      <c r="BK495" s="117" t="str">
        <f aca="false">IF(ISBLANK($C495),"",IF($BJ495,Constants!$B$9,IF(COUNTA($E495:$AH495)=0,Constants!$B$10,IF(NOT($AK495),Constants!$B$11,IF(AND(NOT(ISNUMBER($BM495)),COUNTA($O495,$X495,$AG495)&gt;0),Constants!$B$13,Constants!$B$12)))))</f>
        <v/>
      </c>
      <c r="BL495" s="117" t="str">
        <f aca="false">IF(ISBLANK($C495),"",IF($BK495&lt;&gt;Constants!$B$12,$BK495,Constants!$B$4))</f>
        <v/>
      </c>
      <c r="BM495" s="116" t="str">
        <f aca="false">IF(OR(ISBLANK($D$8), NOT(ISNUMBER($D$8))), Constants!$B$17,$D$8)</f>
        <v>ERROR: Set Target Time in cell D8</v>
      </c>
      <c r="BN495" s="119" t="str">
        <f aca="false">IF(OR($BK495&lt;&gt;Constants!$B$12,$AL495&lt;&gt;TRUE()),"",IF(NOT($AO495),TRUE(),IF($AQ495="","",$AQ495)))</f>
        <v/>
      </c>
      <c r="BO495" s="120" t="n">
        <f aca="false">IF(BN495="",FALSE(),IF(NOT($AO495),TRUE(),IF($AQ495,ISNUMBER(O495),ISNUMBER(N495))))</f>
        <v>0</v>
      </c>
      <c r="BP495" s="121" t="str">
        <f aca="false">IF(BO495,IF($AJ495,1,Constants!$B$22)*POWER(Constants!$B$23,MAX($AM495,0))*POWER(Constants!$B$24,MAX($AN495,0)),"")</f>
        <v/>
      </c>
      <c r="BQ495" s="117" t="str">
        <f aca="false">IF(OR($BK495&lt;&gt;Constants!$B$12,NOT($BO495)),"",IF(NOT($AO495),0,Constants!$B$19*IF($AQ495,1,MAX(0,MIN(1,(Constants!$B$20-N495)/Constants!$B$20)))))</f>
        <v/>
      </c>
      <c r="BR495" s="117" t="str">
        <f aca="false">IF(BQ495="","",BQ495*IF($AP495,1,Constants!$B$25)*BP495)</f>
        <v/>
      </c>
      <c r="BS495" s="117" t="str">
        <f aca="false">IF(OR($BK495&lt;&gt;Constants!$B$12,NOT($BO495)),"",IF(NOT($AO495),0,IF(NOT($AQ495),0,MAX(0,Constants!$B$21*(1-ABS(O495-$BM495)/$BM495)))))</f>
        <v/>
      </c>
      <c r="BT495" s="117" t="str">
        <f aca="false">IF(BS495="","",BS495*BP495)</f>
        <v/>
      </c>
      <c r="BU495" s="117" t="str">
        <f aca="false">IF(OR($BK495&lt;&gt;Constants!$B$12,NOT($BO495)),"",IF(OR(NOT($AO495),NOT($AP495)),0,MIN(Constants!$B$18,(Constants!$B$29*$AR495+Constants!$B$30*$AS495)*IF($AQ495,1,MAX(0,MIN(1,(Constants!$B$20-N495)/Constants!$B$20))))))</f>
        <v/>
      </c>
      <c r="BV495" s="117" t="str">
        <f aca="false">IF(BU495="","",BU495*BP495)</f>
        <v/>
      </c>
      <c r="BW495" s="122" t="str">
        <f aca="false">IF(OR($BK495&lt;&gt;Constants!$B$12,NOT($BO495)),"",BR495+BT495+BV495)</f>
        <v/>
      </c>
      <c r="BX495" s="119" t="str">
        <f aca="false">IF(OR($BK495&lt;&gt;Constants!$B$12,$AT495&lt;&gt;TRUE()),"",IF(NOT($AW495),TRUE(),IF($AY495="","",$AY495)))</f>
        <v/>
      </c>
      <c r="BY495" s="120" t="n">
        <f aca="false">IF(BX495="",FALSE(),IF(NOT($AW495),TRUE(),IF($AY495,ISNUMBER(X495),ISNUMBER(W495))))</f>
        <v>0</v>
      </c>
      <c r="BZ495" s="121" t="str">
        <f aca="false">IF(BY495,IF($AJ495,1,Constants!$B$22)*POWER(Constants!$B$23,MAX($AU495,0))*POWER(Constants!$B$24,MAX($AV495,0)),"")</f>
        <v/>
      </c>
      <c r="CA495" s="117" t="str">
        <f aca="false">IF(OR($BK495&lt;&gt;Constants!$B$12,NOT($BY495)),"",IF(NOT($AW495),0,Constants!$B$19*IF($AY495,1,MAX(0,MIN(1,(Constants!$B$20-W495)/Constants!$B$20)))))</f>
        <v/>
      </c>
      <c r="CB495" s="117" t="str">
        <f aca="false">IF(CA495="","",CA495*IF($AX495,1,Constants!$B$25)*BZ495)</f>
        <v/>
      </c>
      <c r="CC495" s="117" t="str">
        <f aca="false">IF(OR($BK495&lt;&gt;Constants!$B$12,NOT($BY495)),"",IF(NOT($AW495),0,IF(NOT($AY495),0,MAX(0,Constants!$B$21*(1-ABS(X495-$BM495)/$BM495)))))</f>
        <v/>
      </c>
      <c r="CD495" s="117" t="str">
        <f aca="false">IF(CC495="","",CC495*BZ495)</f>
        <v/>
      </c>
      <c r="CE495" s="117" t="str">
        <f aca="false">IF(OR($BK495&lt;&gt;Constants!$B$12,NOT($BY495)),"",IF(OR(NOT($AW495),NOT($AX495)),0,MIN(Constants!$B$18,(Constants!$B$29*$AZ495+Constants!$B$30*$BA495)*IF($AY495,1,MAX(0,MIN(1,(Constants!$B$20-W495)/Constants!$B$20))))))</f>
        <v/>
      </c>
      <c r="CF495" s="117" t="str">
        <f aca="false">IF(CE495="","",CE495*BZ495)</f>
        <v/>
      </c>
      <c r="CG495" s="122" t="str">
        <f aca="false">IF(OR($BK495&lt;&gt;Constants!$B$12,NOT($BY495)),"",CB495+CD495+CF495)</f>
        <v/>
      </c>
      <c r="CH495" s="119" t="n">
        <f aca="false">IF(OR(BN495="",BX495=""),TRUE(),BN495&lt;&gt;BX495)</f>
        <v>1</v>
      </c>
      <c r="CI495" s="117" t="str">
        <f aca="false">IF(OR($BK495&lt;&gt;Constants!$B$12,$BB495&lt;&gt;TRUE(),NOT($CH495)),"",IF(NOT($BE495),TRUE(),IF($BG495="","",$BG495)))</f>
        <v/>
      </c>
      <c r="CJ495" s="120" t="n">
        <f aca="false">IF(CI495="",FALSE(),IF(NOT($BE495),TRUE(),IF($BG495,ISNUMBER(AG495),ISNUMBER(AF495))))</f>
        <v>0</v>
      </c>
      <c r="CK495" s="121" t="str">
        <f aca="false">IF(CJ495,IF($AJ495,1,Constants!$B$22)*POWER(Constants!$B$23,MAX($BC495,0))*POWER(Constants!$B$24,MAX($BD495,0)),"")</f>
        <v/>
      </c>
      <c r="CL495" s="117" t="str">
        <f aca="false">IF(OR($BK495&lt;&gt;Constants!$B$12,NOT($CJ495)),"",IF(NOT($BE495),0,Constants!$B$19*IF($BG495,1,MAX(0,MIN(1,(Constants!$B$20-AF495)/Constants!$B$20)))))</f>
        <v/>
      </c>
      <c r="CM495" s="117" t="str">
        <f aca="false">IF(CL495="","",CL495*IF($BF495,1,Constants!$B$25)*CK495)</f>
        <v/>
      </c>
      <c r="CN495" s="117" t="str">
        <f aca="false">IF(OR($BK495&lt;&gt;Constants!$B$12,NOT($CJ495)),"",IF(NOT($BE495),0,IF(NOT($BG495),0,MAX(0,Constants!$B$21*(1-ABS(AG495-$BM495)/$BM495)))))</f>
        <v/>
      </c>
      <c r="CO495" s="117" t="str">
        <f aca="false">IF(CN495="","",CN495*CK495)</f>
        <v/>
      </c>
      <c r="CP495" s="117" t="str">
        <f aca="false">IF(OR($BK495&lt;&gt;Constants!$B$12,NOT($CJ495)),"",IF(OR(NOT($BE495),NOT($BF495)),0,MIN(Constants!$B$18,(Constants!$B$29*$BH495+Constants!$B$30*$BI495)*IF($BG495,1,MAX(0,MIN(1,(Constants!$B$20-AF495)/Constants!$B$20))))))</f>
        <v/>
      </c>
      <c r="CQ495" s="117" t="str">
        <f aca="false">IF(CP495="","",CP495*CK495)</f>
        <v/>
      </c>
      <c r="CR495" s="122" t="str">
        <f aca="false">IF(OR($BK495&lt;&gt;Constants!$B$12,NOT($CJ495)),"",CM495+CO495+CQ495)</f>
        <v/>
      </c>
      <c r="CS495" s="116" t="str">
        <f aca="false">IF(OR($BK495&lt;&gt;Constants!$B$12,ISBLANK($C495)),"",BW495)</f>
        <v/>
      </c>
      <c r="CT495" s="117" t="str">
        <f aca="false">IF(OR($BK495&lt;&gt;Constants!$B$12,ISBLANK($C495)),"",CG495)</f>
        <v/>
      </c>
      <c r="CU495" s="118" t="str">
        <f aca="false">IF(OR($BK495&lt;&gt;Constants!$B$12,ISBLANK($C495)),"",CR495)</f>
        <v/>
      </c>
      <c r="CV495" s="117" t="str">
        <f aca="false">IF(OR($BK495&lt;&gt;Constants!$B$12,ISBLANK($C495)),"",IF(COUNT(CS495:CU495)=0,0,MAX(CS495:CU495)))</f>
        <v/>
      </c>
      <c r="CW495" s="117" t="str">
        <f aca="false">IF($BK495&lt;&gt;Constants!$B$12,"",CV495)</f>
        <v/>
      </c>
      <c r="CX495" s="117" t="str">
        <f aca="false">IF(ISNUMBER(CW495), RANK(CW495,$CW$11:$CW$510), "")</f>
        <v/>
      </c>
      <c r="CY495" s="116" t="str">
        <f aca="false">IF(OR($BK495&lt;&gt;Constants!$B$12,ISBLANK($C495)),"",MAX(BT495,CD495,CO495))</f>
        <v/>
      </c>
      <c r="CZ495" s="117" t="str">
        <f aca="false">IF(ISNUMBER(CY495), RANK(CY495,CY$11:CY$510), "")</f>
        <v/>
      </c>
      <c r="DA495" s="117" t="str">
        <f aca="false">IF(OR($BK495&lt;&gt;Constants!$B$12,ISBLANK($C495)),"",MAX(AM495,AU495,IF($CH495,BC495,0)))</f>
        <v/>
      </c>
      <c r="DB495" s="117" t="str">
        <f aca="false">IF(ISNUMBER(DA495), RANK(DA495,DA$11:DA$510,1), "")</f>
        <v/>
      </c>
      <c r="DC495" s="117" t="str">
        <f aca="false">IF(OR($BK495&lt;&gt;Constants!$B$12,ISBLANK($C495)),"",MAX(BV495,CF495,CQ495))</f>
        <v/>
      </c>
      <c r="DD495" s="117" t="str">
        <f aca="false">IF(ISNUMBER(DC495),RANK(DC495,DC$11:DC$510),"")</f>
        <v/>
      </c>
      <c r="DE495" s="123" t="str">
        <f aca="false">IFERROR(IF(OR($BK495&lt;&gt;Constants!$B$12, ISBLANK($C495)),"",LARGE(CS495:CU495,2)), 0)</f>
        <v/>
      </c>
      <c r="DF495" s="118" t="str">
        <f aca="false">IF(ISNUMBER(DE495), RANK(DE495,DE$11:DE$510), "")</f>
        <v/>
      </c>
      <c r="DG495" s="117" t="str">
        <f aca="false">IF(ISBLANK($C495),"",IF(BK495=Constants!$B$12,RANK($CX495, $CX$11:$CX$510, 1)+
SUMPRODUCT(--($CX$11:$CX$510=$CX495),--($CZ495&gt;$CZ$11:$CZ$510))+
SUMPRODUCT(--($CX$11:$CX$510=$CX495),--($CZ495=$CZ$11:$CZ$510),--($DB495&gt;$DB$11:$DB$510))+
SUMPRODUCT(--($CX$11:$CX$510=$CX495),--($CZ495=$CZ$11:$CZ$510),--($DB495=$DB$11:$DB$510), --($DD495&gt;$DD$11:$DD$510))+
SUMPRODUCT(--($CX$11:$CX$510=$CX495),--($CZ495=$CZ$11:$CZ$510),--($DB495=$DB$11:$DB$510), --($DD495=$DD$11:$DD$510), --($DF495&gt;$DF$11:$DF$510))
,BK495)
)</f>
        <v/>
      </c>
      <c r="DH495" s="117" t="str">
        <f aca="false">IF(ISBLANK(C495),"",IF(BK495&lt;&gt;Constants!$B$12, BK495, CX495-DG495))</f>
        <v/>
      </c>
      <c r="DI495" s="118"/>
      <c r="DJ495" s="124"/>
      <c r="DK495" s="125" t="str">
        <f aca="false">IF(ISBLANK($C495),"",IF($BK495=Constants!$B$13,$BM495,""))</f>
        <v/>
      </c>
      <c r="DL495" s="124" t="str">
        <f aca="false">IF(ISBLANK($C495),"",IF($BK495&lt;&gt;Constants!$B$12,"",IF(COUNT($CS495:$CU495)=0,"",MATCH($CV495,$CS495:$CU495,0))))</f>
        <v/>
      </c>
      <c r="DM495" s="126" t="str">
        <f aca="false">IF(ISNUMBER($DL495),CHOOSE($DL495,$BR495,$CB495,$CM495),"")</f>
        <v/>
      </c>
      <c r="DN495" s="126" t="str">
        <f aca="false">IF(ISNUMBER($DL495),CHOOSE($DL495,$BT495,$CD495,$CO495),"")</f>
        <v/>
      </c>
      <c r="DO495" s="126" t="str">
        <f aca="false">IF(ISNUMBER($DL495),CHOOSE($DL495,$BV495,$CF495,$CQ495),"")</f>
        <v/>
      </c>
      <c r="DP495" s="127" t="str">
        <f aca="false">IF(ISBLANK(C495),"",IF(BK495&lt;&gt;Constants!$B$12, BK495 ,CW495))</f>
        <v/>
      </c>
      <c r="DQ495" s="128" t="str">
        <f aca="false">IF(ISBLANK($C495),"",IF($BK495&lt;&gt;Constants!$B$12,$BK495,$BL495))</f>
        <v/>
      </c>
      <c r="DR495" s="128" t="str">
        <f aca="false">IF(ISBLANK(C495),"",DH495)</f>
        <v/>
      </c>
      <c r="DS495" s="128" t="str">
        <f aca="false">IF(ISBLANK(C495),"",DG495)</f>
        <v/>
      </c>
      <c r="DT495" s="129" t="str">
        <f aca="false">IF(ISBLANK(C495),
  "",
IF(DS495=Constants!$B$9,COUNTA($C$11:$C510)+2,IF(DS495=Constants!$B$10,COUNTA($C$11:$C510)+1,IF(DS495=Constants!$B$11,COUNTA($C$11:$C510),DS495))))</f>
        <v/>
      </c>
      <c r="DU495" s="3"/>
      <c r="DV495" s="130" t="n">
        <f aca="false">IF(OR(ISNUMBER(DS495),DS495="DQ",DS495="P",DS495="NS"),
    1,
    0
)</f>
        <v>0</v>
      </c>
      <c r="DW495" s="130" t="n">
        <v>485</v>
      </c>
      <c r="DX495" s="130" t="str">
        <f aca="false">IF(ISBLANK($C495),"",IF(ISNUMBER(DT495),DT495+ROW($B495)/1000,""))</f>
        <v/>
      </c>
      <c r="DY495" s="130" t="str">
        <f aca="false">IF(ISNUMBER(DX495), RANK(DX495,DX$11:DX$510,1), "")</f>
        <v/>
      </c>
      <c r="DZ495" s="130" t="str">
        <f aca="false">IF(ISBLANK($C495),
    "",
    $B495
)</f>
        <v/>
      </c>
      <c r="EA495" s="130" t="str">
        <f aca="false">IF(ISBLANK($C495),
    "",
    $C495
)</f>
        <v/>
      </c>
      <c r="EB495" s="130" t="str">
        <f aca="false">IF(ISBLANK($C495),
    "",
    $D495
)</f>
        <v/>
      </c>
      <c r="EC495" s="130" t="str">
        <f aca="false">IF(ISBLANK($C495),"",$DQ495)</f>
        <v/>
      </c>
      <c r="ED495" s="131" t="str">
        <f aca="false">DP495</f>
        <v/>
      </c>
      <c r="EE495" s="130" t="str">
        <f aca="false">IF(ISBLANK($C495),
    "",
    DS495
)</f>
        <v/>
      </c>
      <c r="EF495" s="132" t="str">
        <f aca="false">IF(DW495&gt;DV$10,
    "",
    VLOOKUP(DW495,DY$11:EE993,7,FALSE())
)</f>
        <v/>
      </c>
      <c r="EG495" s="133" t="str">
        <f aca="false">IF(DW495&gt;DV$10,
    "",
    VLOOKUP(DW495,DY$11:EE993,2,FALSE())
)</f>
        <v/>
      </c>
      <c r="EH495" s="133" t="str">
        <f aca="false">IF(DW495&gt;DV$10,
    "",
    VLOOKUP(DW495,DY$11:EE993,3,FALSE())
)</f>
        <v/>
      </c>
      <c r="EI495" s="133" t="str">
        <f aca="false">IF(DW495&gt;DV$10,
    "",
    VLOOKUP(DW495,DY$11:EE993,4,FALSE())
)</f>
        <v/>
      </c>
      <c r="EJ495" s="134" t="str">
        <f aca="false">IF(DW495&gt;DV$10,
    "",
    VLOOKUP(DW495,DY$11:EE993,6,FALSE())
)</f>
        <v/>
      </c>
      <c r="EK495" s="59"/>
    </row>
    <row r="496" customFormat="false" ht="15.75" hidden="false" customHeight="false" outlineLevel="0" collapsed="false">
      <c r="A496" s="3"/>
      <c r="B496" s="153"/>
      <c r="C496" s="154"/>
      <c r="D496" s="135"/>
      <c r="E496" s="158"/>
      <c r="F496" s="137"/>
      <c r="G496" s="137"/>
      <c r="H496" s="138"/>
      <c r="I496" s="139"/>
      <c r="J496" s="140"/>
      <c r="K496" s="140"/>
      <c r="L496" s="140"/>
      <c r="M496" s="140"/>
      <c r="N496" s="141"/>
      <c r="O496" s="142"/>
      <c r="P496" s="137"/>
      <c r="Q496" s="138"/>
      <c r="R496" s="139"/>
      <c r="S496" s="140"/>
      <c r="T496" s="140"/>
      <c r="U496" s="140"/>
      <c r="V496" s="140"/>
      <c r="W496" s="141"/>
      <c r="X496" s="142"/>
      <c r="Y496" s="137"/>
      <c r="Z496" s="138"/>
      <c r="AA496" s="139"/>
      <c r="AB496" s="140"/>
      <c r="AC496" s="140"/>
      <c r="AD496" s="140"/>
      <c r="AE496" s="140"/>
      <c r="AF496" s="141"/>
      <c r="AG496" s="143"/>
      <c r="AH496" s="139"/>
      <c r="AI496" s="116"/>
      <c r="AJ496" s="116" t="str">
        <f aca="false">IF(ISBLANK($C496),
  "",
IF(E496=Constants!$B$7,
  TRUE(),
IF(E496=Constants!$B$8,
  FALSE(),
  TRUE()
)))</f>
        <v/>
      </c>
      <c r="AK496" s="117" t="str">
        <f aca="false">IF(ISBLANK($C496),"",IF(F496=Constants!$B$8,FALSE(),TRUE()))</f>
        <v/>
      </c>
      <c r="AL496" s="117" t="str">
        <f aca="false">IF(ISBLANK($C496),"",COUNTA($G496:$O496)&gt;0)</f>
        <v/>
      </c>
      <c r="AM496" s="117" t="str">
        <f aca="false">IF(OR(ISBLANK($C496),$AL496&lt;&gt;TRUE()),"",IF(ISBLANK(G496),Constants!$B$27,MAX(0,G496)))</f>
        <v/>
      </c>
      <c r="AN496" s="117" t="str">
        <f aca="false">IF(OR(ISBLANK($C496),$AL496&lt;&gt;TRUE()),"",IF(ISBLANK(H496),Constants!$B$28,MAX(0,H496)))</f>
        <v/>
      </c>
      <c r="AO496" s="117" t="str">
        <f aca="false">IF(OR(ISBLANK($C496),$AL496&lt;&gt;TRUE()),"",IF(J496=Constants!$B$7,TRUE(),IF(J496=Constants!$B$8,FALSE(),TRUE())))</f>
        <v/>
      </c>
      <c r="AP496" s="117" t="str">
        <f aca="false">IF(OR(ISBLANK($C496),$AL496&lt;&gt;TRUE()),"",IF(I496=Constants!$B$7,TRUE(),IF(I496=Constants!$B$8,FALSE(),TRUE())))</f>
        <v/>
      </c>
      <c r="AQ496" s="117" t="str">
        <f aca="false">IF(OR(ISBLANK($C496),$AL496&lt;&gt;TRUE()),"",IF(K496=Constants!$B$33,TRUE(),IF(K496=Constants!$B$34,FALSE(),IF(AND(ISNUMBER(O496),OR(ISBLANK(N496),N496=0)),TRUE(),IF(AND(ISBLANK(O496),ISNUMBER(N496),N496&lt;&gt;0),FALSE(),"")))))</f>
        <v/>
      </c>
      <c r="AR496" s="117" t="str">
        <f aca="false">IF(OR(ISBLANK($C496),$AL496&lt;&gt;TRUE()),"",IF(ISBLANK(L496),Constants!$B$35,MAX(0,MIN(Constants!$B$31,L496))))</f>
        <v/>
      </c>
      <c r="AS496" s="117" t="str">
        <f aca="false">IF(OR(ISBLANK($C496),$AL496&lt;&gt;TRUE()),"",IF(ISBLANK(M496),Constants!$B$35,MAX(0,MIN(Constants!$B$32,M496))))</f>
        <v/>
      </c>
      <c r="AT496" s="117" t="str">
        <f aca="false">IF(ISBLANK($C496),"",COUNTA($P496:$X496)&gt;0)</f>
        <v/>
      </c>
      <c r="AU496" s="117" t="str">
        <f aca="false">IF(OR(ISBLANK($C496),$AT496&lt;&gt;TRUE()),"",IF(ISBLANK(P496),Constants!$B$27,MAX(0,P496)))</f>
        <v/>
      </c>
      <c r="AV496" s="117" t="str">
        <f aca="false">IF(OR(ISBLANK($C496),$AT496&lt;&gt;TRUE()),"",IF(ISBLANK(Q496),Constants!$B$28,MAX(0,Q496)))</f>
        <v/>
      </c>
      <c r="AW496" s="117" t="str">
        <f aca="false">IF(OR(ISBLANK($C496),$AT496&lt;&gt;TRUE()),"",IF(S496=Constants!$B$7,TRUE(),IF(S496=Constants!$B$8,FALSE(),TRUE())))</f>
        <v/>
      </c>
      <c r="AX496" s="117" t="str">
        <f aca="false">IF(OR(ISBLANK($C496),$AT496&lt;&gt;TRUE()),"",IF(R496=Constants!$B$7,TRUE(),IF(R496=Constants!$B$8,FALSE(),TRUE())))</f>
        <v/>
      </c>
      <c r="AY496" s="117" t="str">
        <f aca="false">IF(OR(ISBLANK($C496),$AT496&lt;&gt;TRUE()),"",IF(T496=Constants!$B$33,TRUE(),IF(T496=Constants!$B$34,FALSE(),IF(AND(ISNUMBER(X496),OR(ISBLANK(W496),W496=0)),TRUE(),IF(AND(ISBLANK(X496),ISNUMBER(W496),W496&lt;&gt;0),FALSE(),"")))))</f>
        <v/>
      </c>
      <c r="AZ496" s="117" t="str">
        <f aca="false">IF(OR(ISBLANK($C496),$AT496&lt;&gt;TRUE()),"",IF(ISBLANK(U496),Constants!$B$35,MAX(0,MIN(Constants!$B$31,U496))))</f>
        <v/>
      </c>
      <c r="BA496" s="117" t="str">
        <f aca="false">IF(OR(ISBLANK($C496),$AT496&lt;&gt;TRUE()),"",IF(ISBLANK(V496),Constants!$B$35,MAX(0,MIN(Constants!$B$32,V496))))</f>
        <v/>
      </c>
      <c r="BB496" s="117" t="str">
        <f aca="false">IF(ISBLANK($C496),"",COUNTA($Y496:$AG496)&gt;0)</f>
        <v/>
      </c>
      <c r="BC496" s="117" t="str">
        <f aca="false">IF(OR(ISBLANK($C496),$BB496&lt;&gt;TRUE()),"",IF(ISBLANK(Y496),Constants!$B$27,MAX(0,Y496)))</f>
        <v/>
      </c>
      <c r="BD496" s="117" t="str">
        <f aca="false">IF(OR(ISBLANK($C496),$BB496&lt;&gt;TRUE()),"",IF(ISBLANK(Z496),Constants!$B$28,MAX(0,Z496)))</f>
        <v/>
      </c>
      <c r="BE496" s="117" t="str">
        <f aca="false">IF(OR(ISBLANK($C496),$BB496&lt;&gt;TRUE()),"",IF(AB496=Constants!$B$7,TRUE(),IF(AB496=Constants!$B$8,FALSE(),TRUE())))</f>
        <v/>
      </c>
      <c r="BF496" s="117" t="str">
        <f aca="false">IF(OR(ISBLANK($C496),$BB496&lt;&gt;TRUE()),"",IF(AA496=Constants!$B$7,TRUE(),IF(AA496=Constants!$B$8,FALSE(),TRUE())))</f>
        <v/>
      </c>
      <c r="BG496" s="117" t="str">
        <f aca="false">IF(OR(ISBLANK($C496),$BB496&lt;&gt;TRUE()),"",IF(AC496=Constants!$B$33,TRUE(),IF(AC496=Constants!$B$34,FALSE(),IF(AND(ISNUMBER(AG496),OR(ISBLANK(AF496),AF496=0)),TRUE(),IF(AND(ISBLANK(AG496),ISNUMBER(AF496),AF496&lt;&gt;0),FALSE(),"")))))</f>
        <v/>
      </c>
      <c r="BH496" s="117" t="str">
        <f aca="false">IF(OR(ISBLANK($C496),$BB496&lt;&gt;TRUE()),"",IF(ISBLANK(AD496),Constants!$B$35,MAX(0,MIN(Constants!$B$31,AD496))))</f>
        <v/>
      </c>
      <c r="BI496" s="117" t="str">
        <f aca="false">IF(OR(ISBLANK($C496),$BB496&lt;&gt;TRUE()),"",IF(ISBLANK(AE496),Constants!$B$35,MAX(0,MIN(Constants!$B$32,AE496))))</f>
        <v/>
      </c>
      <c r="BJ496" s="118" t="str">
        <f aca="false">IF(ISBLANK($C496),
  "",
IF(AH496=Constants!$B$7,
  TRUE(),
IF(AH496=Constants!$B$8,
  FALSE(),
  FALSE()
)))</f>
        <v/>
      </c>
      <c r="BK496" s="117" t="str">
        <f aca="false">IF(ISBLANK($C496),"",IF($BJ496,Constants!$B$9,IF(COUNTA($E496:$AH496)=0,Constants!$B$10,IF(NOT($AK496),Constants!$B$11,IF(AND(NOT(ISNUMBER($BM496)),COUNTA($O496,$X496,$AG496)&gt;0),Constants!$B$13,Constants!$B$12)))))</f>
        <v/>
      </c>
      <c r="BL496" s="117" t="str">
        <f aca="false">IF(ISBLANK($C496),"",IF($BK496&lt;&gt;Constants!$B$12,$BK496,Constants!$B$4))</f>
        <v/>
      </c>
      <c r="BM496" s="116" t="str">
        <f aca="false">IF(OR(ISBLANK($D$8), NOT(ISNUMBER($D$8))), Constants!$B$17,$D$8)</f>
        <v>ERROR: Set Target Time in cell D8</v>
      </c>
      <c r="BN496" s="119" t="str">
        <f aca="false">IF(OR($BK496&lt;&gt;Constants!$B$12,$AL496&lt;&gt;TRUE()),"",IF(NOT($AO496),TRUE(),IF($AQ496="","",$AQ496)))</f>
        <v/>
      </c>
      <c r="BO496" s="120" t="n">
        <f aca="false">IF(BN496="",FALSE(),IF(NOT($AO496),TRUE(),IF($AQ496,ISNUMBER(O496),ISNUMBER(N496))))</f>
        <v>0</v>
      </c>
      <c r="BP496" s="121" t="str">
        <f aca="false">IF(BO496,IF($AJ496,1,Constants!$B$22)*POWER(Constants!$B$23,MAX($AM496,0))*POWER(Constants!$B$24,MAX($AN496,0)),"")</f>
        <v/>
      </c>
      <c r="BQ496" s="117" t="str">
        <f aca="false">IF(OR($BK496&lt;&gt;Constants!$B$12,NOT($BO496)),"",IF(NOT($AO496),0,Constants!$B$19*IF($AQ496,1,MAX(0,MIN(1,(Constants!$B$20-N496)/Constants!$B$20)))))</f>
        <v/>
      </c>
      <c r="BR496" s="117" t="str">
        <f aca="false">IF(BQ496="","",BQ496*IF($AP496,1,Constants!$B$25)*BP496)</f>
        <v/>
      </c>
      <c r="BS496" s="117" t="str">
        <f aca="false">IF(OR($BK496&lt;&gt;Constants!$B$12,NOT($BO496)),"",IF(NOT($AO496),0,IF(NOT($AQ496),0,MAX(0,Constants!$B$21*(1-ABS(O496-$BM496)/$BM496)))))</f>
        <v/>
      </c>
      <c r="BT496" s="117" t="str">
        <f aca="false">IF(BS496="","",BS496*BP496)</f>
        <v/>
      </c>
      <c r="BU496" s="117" t="str">
        <f aca="false">IF(OR($BK496&lt;&gt;Constants!$B$12,NOT($BO496)),"",IF(OR(NOT($AO496),NOT($AP496)),0,MIN(Constants!$B$18,(Constants!$B$29*$AR496+Constants!$B$30*$AS496)*IF($AQ496,1,MAX(0,MIN(1,(Constants!$B$20-N496)/Constants!$B$20))))))</f>
        <v/>
      </c>
      <c r="BV496" s="117" t="str">
        <f aca="false">IF(BU496="","",BU496*BP496)</f>
        <v/>
      </c>
      <c r="BW496" s="122" t="str">
        <f aca="false">IF(OR($BK496&lt;&gt;Constants!$B$12,NOT($BO496)),"",BR496+BT496+BV496)</f>
        <v/>
      </c>
      <c r="BX496" s="119" t="str">
        <f aca="false">IF(OR($BK496&lt;&gt;Constants!$B$12,$AT496&lt;&gt;TRUE()),"",IF(NOT($AW496),TRUE(),IF($AY496="","",$AY496)))</f>
        <v/>
      </c>
      <c r="BY496" s="120" t="n">
        <f aca="false">IF(BX496="",FALSE(),IF(NOT($AW496),TRUE(),IF($AY496,ISNUMBER(X496),ISNUMBER(W496))))</f>
        <v>0</v>
      </c>
      <c r="BZ496" s="121" t="str">
        <f aca="false">IF(BY496,IF($AJ496,1,Constants!$B$22)*POWER(Constants!$B$23,MAX($AU496,0))*POWER(Constants!$B$24,MAX($AV496,0)),"")</f>
        <v/>
      </c>
      <c r="CA496" s="117" t="str">
        <f aca="false">IF(OR($BK496&lt;&gt;Constants!$B$12,NOT($BY496)),"",IF(NOT($AW496),0,Constants!$B$19*IF($AY496,1,MAX(0,MIN(1,(Constants!$B$20-W496)/Constants!$B$20)))))</f>
        <v/>
      </c>
      <c r="CB496" s="117" t="str">
        <f aca="false">IF(CA496="","",CA496*IF($AX496,1,Constants!$B$25)*BZ496)</f>
        <v/>
      </c>
      <c r="CC496" s="117" t="str">
        <f aca="false">IF(OR($BK496&lt;&gt;Constants!$B$12,NOT($BY496)),"",IF(NOT($AW496),0,IF(NOT($AY496),0,MAX(0,Constants!$B$21*(1-ABS(X496-$BM496)/$BM496)))))</f>
        <v/>
      </c>
      <c r="CD496" s="117" t="str">
        <f aca="false">IF(CC496="","",CC496*BZ496)</f>
        <v/>
      </c>
      <c r="CE496" s="117" t="str">
        <f aca="false">IF(OR($BK496&lt;&gt;Constants!$B$12,NOT($BY496)),"",IF(OR(NOT($AW496),NOT($AX496)),0,MIN(Constants!$B$18,(Constants!$B$29*$AZ496+Constants!$B$30*$BA496)*IF($AY496,1,MAX(0,MIN(1,(Constants!$B$20-W496)/Constants!$B$20))))))</f>
        <v/>
      </c>
      <c r="CF496" s="117" t="str">
        <f aca="false">IF(CE496="","",CE496*BZ496)</f>
        <v/>
      </c>
      <c r="CG496" s="122" t="str">
        <f aca="false">IF(OR($BK496&lt;&gt;Constants!$B$12,NOT($BY496)),"",CB496+CD496+CF496)</f>
        <v/>
      </c>
      <c r="CH496" s="119" t="n">
        <f aca="false">IF(OR(BN496="",BX496=""),TRUE(),BN496&lt;&gt;BX496)</f>
        <v>1</v>
      </c>
      <c r="CI496" s="117" t="str">
        <f aca="false">IF(OR($BK496&lt;&gt;Constants!$B$12,$BB496&lt;&gt;TRUE(),NOT($CH496)),"",IF(NOT($BE496),TRUE(),IF($BG496="","",$BG496)))</f>
        <v/>
      </c>
      <c r="CJ496" s="120" t="n">
        <f aca="false">IF(CI496="",FALSE(),IF(NOT($BE496),TRUE(),IF($BG496,ISNUMBER(AG496),ISNUMBER(AF496))))</f>
        <v>0</v>
      </c>
      <c r="CK496" s="121" t="str">
        <f aca="false">IF(CJ496,IF($AJ496,1,Constants!$B$22)*POWER(Constants!$B$23,MAX($BC496,0))*POWER(Constants!$B$24,MAX($BD496,0)),"")</f>
        <v/>
      </c>
      <c r="CL496" s="117" t="str">
        <f aca="false">IF(OR($BK496&lt;&gt;Constants!$B$12,NOT($CJ496)),"",IF(NOT($BE496),0,Constants!$B$19*IF($BG496,1,MAX(0,MIN(1,(Constants!$B$20-AF496)/Constants!$B$20)))))</f>
        <v/>
      </c>
      <c r="CM496" s="117" t="str">
        <f aca="false">IF(CL496="","",CL496*IF($BF496,1,Constants!$B$25)*CK496)</f>
        <v/>
      </c>
      <c r="CN496" s="117" t="str">
        <f aca="false">IF(OR($BK496&lt;&gt;Constants!$B$12,NOT($CJ496)),"",IF(NOT($BE496),0,IF(NOT($BG496),0,MAX(0,Constants!$B$21*(1-ABS(AG496-$BM496)/$BM496)))))</f>
        <v/>
      </c>
      <c r="CO496" s="117" t="str">
        <f aca="false">IF(CN496="","",CN496*CK496)</f>
        <v/>
      </c>
      <c r="CP496" s="117" t="str">
        <f aca="false">IF(OR($BK496&lt;&gt;Constants!$B$12,NOT($CJ496)),"",IF(OR(NOT($BE496),NOT($BF496)),0,MIN(Constants!$B$18,(Constants!$B$29*$BH496+Constants!$B$30*$BI496)*IF($BG496,1,MAX(0,MIN(1,(Constants!$B$20-AF496)/Constants!$B$20))))))</f>
        <v/>
      </c>
      <c r="CQ496" s="117" t="str">
        <f aca="false">IF(CP496="","",CP496*CK496)</f>
        <v/>
      </c>
      <c r="CR496" s="122" t="str">
        <f aca="false">IF(OR($BK496&lt;&gt;Constants!$B$12,NOT($CJ496)),"",CM496+CO496+CQ496)</f>
        <v/>
      </c>
      <c r="CS496" s="116" t="str">
        <f aca="false">IF(OR($BK496&lt;&gt;Constants!$B$12,ISBLANK($C496)),"",BW496)</f>
        <v/>
      </c>
      <c r="CT496" s="117" t="str">
        <f aca="false">IF(OR($BK496&lt;&gt;Constants!$B$12,ISBLANK($C496)),"",CG496)</f>
        <v/>
      </c>
      <c r="CU496" s="118" t="str">
        <f aca="false">IF(OR($BK496&lt;&gt;Constants!$B$12,ISBLANK($C496)),"",CR496)</f>
        <v/>
      </c>
      <c r="CV496" s="117" t="str">
        <f aca="false">IF(OR($BK496&lt;&gt;Constants!$B$12,ISBLANK($C496)),"",IF(COUNT(CS496:CU496)=0,0,MAX(CS496:CU496)))</f>
        <v/>
      </c>
      <c r="CW496" s="117" t="str">
        <f aca="false">IF($BK496&lt;&gt;Constants!$B$12,"",CV496)</f>
        <v/>
      </c>
      <c r="CX496" s="117" t="str">
        <f aca="false">IF(ISNUMBER(CW496), RANK(CW496,$CW$11:$CW$510), "")</f>
        <v/>
      </c>
      <c r="CY496" s="116" t="str">
        <f aca="false">IF(OR($BK496&lt;&gt;Constants!$B$12,ISBLANK($C496)),"",MAX(BT496,CD496,CO496))</f>
        <v/>
      </c>
      <c r="CZ496" s="117" t="str">
        <f aca="false">IF(ISNUMBER(CY496), RANK(CY496,CY$11:CY$510), "")</f>
        <v/>
      </c>
      <c r="DA496" s="117" t="str">
        <f aca="false">IF(OR($BK496&lt;&gt;Constants!$B$12,ISBLANK($C496)),"",MAX(AM496,AU496,IF($CH496,BC496,0)))</f>
        <v/>
      </c>
      <c r="DB496" s="117" t="str">
        <f aca="false">IF(ISNUMBER(DA496), RANK(DA496,DA$11:DA$510,1), "")</f>
        <v/>
      </c>
      <c r="DC496" s="117" t="str">
        <f aca="false">IF(OR($BK496&lt;&gt;Constants!$B$12,ISBLANK($C496)),"",MAX(BV496,CF496,CQ496))</f>
        <v/>
      </c>
      <c r="DD496" s="117" t="str">
        <f aca="false">IF(ISNUMBER(DC496),RANK(DC496,DC$11:DC$510),"")</f>
        <v/>
      </c>
      <c r="DE496" s="123" t="str">
        <f aca="false">IFERROR(IF(OR($BK496&lt;&gt;Constants!$B$12, ISBLANK($C496)),"",LARGE(CS496:CU496,2)), 0)</f>
        <v/>
      </c>
      <c r="DF496" s="118" t="str">
        <f aca="false">IF(ISNUMBER(DE496), RANK(DE496,DE$11:DE$510), "")</f>
        <v/>
      </c>
      <c r="DG496" s="117" t="str">
        <f aca="false">IF(ISBLANK($C496),"",IF(BK496=Constants!$B$12,RANK($CX496, $CX$11:$CX$510, 1)+
SUMPRODUCT(--($CX$11:$CX$510=$CX496),--($CZ496&gt;$CZ$11:$CZ$510))+
SUMPRODUCT(--($CX$11:$CX$510=$CX496),--($CZ496=$CZ$11:$CZ$510),--($DB496&gt;$DB$11:$DB$510))+
SUMPRODUCT(--($CX$11:$CX$510=$CX496),--($CZ496=$CZ$11:$CZ$510),--($DB496=$DB$11:$DB$510), --($DD496&gt;$DD$11:$DD$510))+
SUMPRODUCT(--($CX$11:$CX$510=$CX496),--($CZ496=$CZ$11:$CZ$510),--($DB496=$DB$11:$DB$510), --($DD496=$DD$11:$DD$510), --($DF496&gt;$DF$11:$DF$510))
,BK496)
)</f>
        <v/>
      </c>
      <c r="DH496" s="117" t="str">
        <f aca="false">IF(ISBLANK(C496),"",IF(BK496&lt;&gt;Constants!$B$12, BK496, CX496-DG496))</f>
        <v/>
      </c>
      <c r="DI496" s="118"/>
      <c r="DJ496" s="124"/>
      <c r="DK496" s="125" t="str">
        <f aca="false">IF(ISBLANK($C496),"",IF($BK496=Constants!$B$13,$BM496,""))</f>
        <v/>
      </c>
      <c r="DL496" s="124" t="str">
        <f aca="false">IF(ISBLANK($C496),"",IF($BK496&lt;&gt;Constants!$B$12,"",IF(COUNT($CS496:$CU496)=0,"",MATCH($CV496,$CS496:$CU496,0))))</f>
        <v/>
      </c>
      <c r="DM496" s="126" t="str">
        <f aca="false">IF(ISNUMBER($DL496),CHOOSE($DL496,$BR496,$CB496,$CM496),"")</f>
        <v/>
      </c>
      <c r="DN496" s="126" t="str">
        <f aca="false">IF(ISNUMBER($DL496),CHOOSE($DL496,$BT496,$CD496,$CO496),"")</f>
        <v/>
      </c>
      <c r="DO496" s="126" t="str">
        <f aca="false">IF(ISNUMBER($DL496),CHOOSE($DL496,$BV496,$CF496,$CQ496),"")</f>
        <v/>
      </c>
      <c r="DP496" s="127" t="str">
        <f aca="false">IF(ISBLANK(C496),"",IF(BK496&lt;&gt;Constants!$B$12, BK496 ,CW496))</f>
        <v/>
      </c>
      <c r="DQ496" s="128" t="str">
        <f aca="false">IF(ISBLANK($C496),"",IF($BK496&lt;&gt;Constants!$B$12,$BK496,$BL496))</f>
        <v/>
      </c>
      <c r="DR496" s="128" t="str">
        <f aca="false">IF(ISBLANK(C496),"",DH496)</f>
        <v/>
      </c>
      <c r="DS496" s="128" t="str">
        <f aca="false">IF(ISBLANK(C496),"",DG496)</f>
        <v/>
      </c>
      <c r="DT496" s="129" t="str">
        <f aca="false">IF(ISBLANK(C496),
  "",
IF(DS496=Constants!$B$9,COUNTA($C$11:$C510)+2,IF(DS496=Constants!$B$10,COUNTA($C$11:$C510)+1,IF(DS496=Constants!$B$11,COUNTA($C$11:$C510),DS496))))</f>
        <v/>
      </c>
      <c r="DU496" s="3"/>
      <c r="DV496" s="130" t="n">
        <f aca="false">IF(OR(ISNUMBER(DS496),DS496="DQ",DS496="P",DS496="NS"),
    1,
    0
)</f>
        <v>0</v>
      </c>
      <c r="DW496" s="130" t="n">
        <v>486</v>
      </c>
      <c r="DX496" s="130" t="str">
        <f aca="false">IF(ISBLANK($C496),"",IF(ISNUMBER(DT496),DT496+ROW($B496)/1000,""))</f>
        <v/>
      </c>
      <c r="DY496" s="130" t="str">
        <f aca="false">IF(ISNUMBER(DX496), RANK(DX496,DX$11:DX$510,1), "")</f>
        <v/>
      </c>
      <c r="DZ496" s="130" t="str">
        <f aca="false">IF(ISBLANK($C496),
    "",
    $B496
)</f>
        <v/>
      </c>
      <c r="EA496" s="130" t="str">
        <f aca="false">IF(ISBLANK($C496),
    "",
    $C496
)</f>
        <v/>
      </c>
      <c r="EB496" s="130" t="str">
        <f aca="false">IF(ISBLANK($C496),
    "",
    $D496
)</f>
        <v/>
      </c>
      <c r="EC496" s="130" t="str">
        <f aca="false">IF(ISBLANK($C496),"",$DQ496)</f>
        <v/>
      </c>
      <c r="ED496" s="131" t="str">
        <f aca="false">DP496</f>
        <v/>
      </c>
      <c r="EE496" s="130" t="str">
        <f aca="false">IF(ISBLANK($C496),
    "",
    DS496
)</f>
        <v/>
      </c>
      <c r="EF496" s="132" t="str">
        <f aca="false">IF(DW496&gt;DV$10,
    "",
    VLOOKUP(DW496,DY$11:EE994,7,FALSE())
)</f>
        <v/>
      </c>
      <c r="EG496" s="133" t="str">
        <f aca="false">IF(DW496&gt;DV$10,
    "",
    VLOOKUP(DW496,DY$11:EE994,2,FALSE())
)</f>
        <v/>
      </c>
      <c r="EH496" s="133" t="str">
        <f aca="false">IF(DW496&gt;DV$10,
    "",
    VLOOKUP(DW496,DY$11:EE994,3,FALSE())
)</f>
        <v/>
      </c>
      <c r="EI496" s="133" t="str">
        <f aca="false">IF(DW496&gt;DV$10,
    "",
    VLOOKUP(DW496,DY$11:EE994,4,FALSE())
)</f>
        <v/>
      </c>
      <c r="EJ496" s="134" t="str">
        <f aca="false">IF(DW496&gt;DV$10,
    "",
    VLOOKUP(DW496,DY$11:EE994,6,FALSE())
)</f>
        <v/>
      </c>
      <c r="EK496" s="59"/>
    </row>
    <row r="497" customFormat="false" ht="15.75" hidden="false" customHeight="false" outlineLevel="0" collapsed="false">
      <c r="A497" s="3"/>
      <c r="B497" s="155"/>
      <c r="C497" s="156"/>
      <c r="D497" s="96"/>
      <c r="E497" s="157"/>
      <c r="F497" s="148"/>
      <c r="G497" s="148"/>
      <c r="H497" s="149"/>
      <c r="I497" s="150"/>
      <c r="J497" s="151"/>
      <c r="K497" s="151"/>
      <c r="L497" s="151"/>
      <c r="M497" s="151"/>
      <c r="N497" s="152"/>
      <c r="O497" s="103"/>
      <c r="P497" s="148"/>
      <c r="Q497" s="149"/>
      <c r="R497" s="150"/>
      <c r="S497" s="151"/>
      <c r="T497" s="151"/>
      <c r="U497" s="151"/>
      <c r="V497" s="151"/>
      <c r="W497" s="152"/>
      <c r="X497" s="103"/>
      <c r="Y497" s="148"/>
      <c r="Z497" s="149"/>
      <c r="AA497" s="150"/>
      <c r="AB497" s="151"/>
      <c r="AC497" s="151"/>
      <c r="AD497" s="151"/>
      <c r="AE497" s="151"/>
      <c r="AF497" s="152"/>
      <c r="AG497" s="104"/>
      <c r="AH497" s="150"/>
      <c r="AI497" s="73"/>
      <c r="AJ497" s="73" t="str">
        <f aca="false">IF(ISBLANK($C497),
  "",
IF(E497=Constants!$B$7,
  TRUE(),
IF(E497=Constants!$B$8,
  FALSE(),
  TRUE()
)))</f>
        <v/>
      </c>
      <c r="AK497" s="74" t="str">
        <f aca="false">IF(ISBLANK($C497),"",IF(F497=Constants!$B$8,FALSE(),TRUE()))</f>
        <v/>
      </c>
      <c r="AL497" s="74" t="str">
        <f aca="false">IF(ISBLANK($C497),"",COUNTA($G497:$O497)&gt;0)</f>
        <v/>
      </c>
      <c r="AM497" s="74" t="str">
        <f aca="false">IF(OR(ISBLANK($C497),$AL497&lt;&gt;TRUE()),"",IF(ISBLANK(G497),Constants!$B$27,MAX(0,G497)))</f>
        <v/>
      </c>
      <c r="AN497" s="74" t="str">
        <f aca="false">IF(OR(ISBLANK($C497),$AL497&lt;&gt;TRUE()),"",IF(ISBLANK(H497),Constants!$B$28,MAX(0,H497)))</f>
        <v/>
      </c>
      <c r="AO497" s="74" t="str">
        <f aca="false">IF(OR(ISBLANK($C497),$AL497&lt;&gt;TRUE()),"",IF(J497=Constants!$B$7,TRUE(),IF(J497=Constants!$B$8,FALSE(),TRUE())))</f>
        <v/>
      </c>
      <c r="AP497" s="74" t="str">
        <f aca="false">IF(OR(ISBLANK($C497),$AL497&lt;&gt;TRUE()),"",IF(I497=Constants!$B$7,TRUE(),IF(I497=Constants!$B$8,FALSE(),TRUE())))</f>
        <v/>
      </c>
      <c r="AQ497" s="74" t="str">
        <f aca="false">IF(OR(ISBLANK($C497),$AL497&lt;&gt;TRUE()),"",IF(K497=Constants!$B$33,TRUE(),IF(K497=Constants!$B$34,FALSE(),IF(AND(ISNUMBER(O497),OR(ISBLANK(N497),N497=0)),TRUE(),IF(AND(ISBLANK(O497),ISNUMBER(N497),N497&lt;&gt;0),FALSE(),"")))))</f>
        <v/>
      </c>
      <c r="AR497" s="74" t="str">
        <f aca="false">IF(OR(ISBLANK($C497),$AL497&lt;&gt;TRUE()),"",IF(ISBLANK(L497),Constants!$B$35,MAX(0,MIN(Constants!$B$31,L497))))</f>
        <v/>
      </c>
      <c r="AS497" s="74" t="str">
        <f aca="false">IF(OR(ISBLANK($C497),$AL497&lt;&gt;TRUE()),"",IF(ISBLANK(M497),Constants!$B$35,MAX(0,MIN(Constants!$B$32,M497))))</f>
        <v/>
      </c>
      <c r="AT497" s="74" t="str">
        <f aca="false">IF(ISBLANK($C497),"",COUNTA($P497:$X497)&gt;0)</f>
        <v/>
      </c>
      <c r="AU497" s="74" t="str">
        <f aca="false">IF(OR(ISBLANK($C497),$AT497&lt;&gt;TRUE()),"",IF(ISBLANK(P497),Constants!$B$27,MAX(0,P497)))</f>
        <v/>
      </c>
      <c r="AV497" s="74" t="str">
        <f aca="false">IF(OR(ISBLANK($C497),$AT497&lt;&gt;TRUE()),"",IF(ISBLANK(Q497),Constants!$B$28,MAX(0,Q497)))</f>
        <v/>
      </c>
      <c r="AW497" s="74" t="str">
        <f aca="false">IF(OR(ISBLANK($C497),$AT497&lt;&gt;TRUE()),"",IF(S497=Constants!$B$7,TRUE(),IF(S497=Constants!$B$8,FALSE(),TRUE())))</f>
        <v/>
      </c>
      <c r="AX497" s="74" t="str">
        <f aca="false">IF(OR(ISBLANK($C497),$AT497&lt;&gt;TRUE()),"",IF(R497=Constants!$B$7,TRUE(),IF(R497=Constants!$B$8,FALSE(),TRUE())))</f>
        <v/>
      </c>
      <c r="AY497" s="74" t="str">
        <f aca="false">IF(OR(ISBLANK($C497),$AT497&lt;&gt;TRUE()),"",IF(T497=Constants!$B$33,TRUE(),IF(T497=Constants!$B$34,FALSE(),IF(AND(ISNUMBER(X497),OR(ISBLANK(W497),W497=0)),TRUE(),IF(AND(ISBLANK(X497),ISNUMBER(W497),W497&lt;&gt;0),FALSE(),"")))))</f>
        <v/>
      </c>
      <c r="AZ497" s="74" t="str">
        <f aca="false">IF(OR(ISBLANK($C497),$AT497&lt;&gt;TRUE()),"",IF(ISBLANK(U497),Constants!$B$35,MAX(0,MIN(Constants!$B$31,U497))))</f>
        <v/>
      </c>
      <c r="BA497" s="74" t="str">
        <f aca="false">IF(OR(ISBLANK($C497),$AT497&lt;&gt;TRUE()),"",IF(ISBLANK(V497),Constants!$B$35,MAX(0,MIN(Constants!$B$32,V497))))</f>
        <v/>
      </c>
      <c r="BB497" s="74" t="str">
        <f aca="false">IF(ISBLANK($C497),"",COUNTA($Y497:$AG497)&gt;0)</f>
        <v/>
      </c>
      <c r="BC497" s="74" t="str">
        <f aca="false">IF(OR(ISBLANK($C497),$BB497&lt;&gt;TRUE()),"",IF(ISBLANK(Y497),Constants!$B$27,MAX(0,Y497)))</f>
        <v/>
      </c>
      <c r="BD497" s="74" t="str">
        <f aca="false">IF(OR(ISBLANK($C497),$BB497&lt;&gt;TRUE()),"",IF(ISBLANK(Z497),Constants!$B$28,MAX(0,Z497)))</f>
        <v/>
      </c>
      <c r="BE497" s="74" t="str">
        <f aca="false">IF(OR(ISBLANK($C497),$BB497&lt;&gt;TRUE()),"",IF(AB497=Constants!$B$7,TRUE(),IF(AB497=Constants!$B$8,FALSE(),TRUE())))</f>
        <v/>
      </c>
      <c r="BF497" s="74" t="str">
        <f aca="false">IF(OR(ISBLANK($C497),$BB497&lt;&gt;TRUE()),"",IF(AA497=Constants!$B$7,TRUE(),IF(AA497=Constants!$B$8,FALSE(),TRUE())))</f>
        <v/>
      </c>
      <c r="BG497" s="74" t="str">
        <f aca="false">IF(OR(ISBLANK($C497),$BB497&lt;&gt;TRUE()),"",IF(AC497=Constants!$B$33,TRUE(),IF(AC497=Constants!$B$34,FALSE(),IF(AND(ISNUMBER(AG497),OR(ISBLANK(AF497),AF497=0)),TRUE(),IF(AND(ISBLANK(AG497),ISNUMBER(AF497),AF497&lt;&gt;0),FALSE(),"")))))</f>
        <v/>
      </c>
      <c r="BH497" s="74" t="str">
        <f aca="false">IF(OR(ISBLANK($C497),$BB497&lt;&gt;TRUE()),"",IF(ISBLANK(AD497),Constants!$B$35,MAX(0,MIN(Constants!$B$31,AD497))))</f>
        <v/>
      </c>
      <c r="BI497" s="74" t="str">
        <f aca="false">IF(OR(ISBLANK($C497),$BB497&lt;&gt;TRUE()),"",IF(ISBLANK(AE497),Constants!$B$35,MAX(0,MIN(Constants!$B$32,AE497))))</f>
        <v/>
      </c>
      <c r="BJ497" s="75" t="str">
        <f aca="false">IF(ISBLANK($C497),
  "",
IF(AH497=Constants!$B$7,
  TRUE(),
IF(AH497=Constants!$B$8,
  FALSE(),
  FALSE()
)))</f>
        <v/>
      </c>
      <c r="BK497" s="74" t="str">
        <f aca="false">IF(ISBLANK($C497),"",IF($BJ497,Constants!$B$9,IF(COUNTA($E497:$AH497)=0,Constants!$B$10,IF(NOT($AK497),Constants!$B$11,IF(AND(NOT(ISNUMBER($BM497)),COUNTA($O497,$X497,$AG497)&gt;0),Constants!$B$13,Constants!$B$12)))))</f>
        <v/>
      </c>
      <c r="BL497" s="74" t="str">
        <f aca="false">IF(ISBLANK($C497),"",IF($BK497&lt;&gt;Constants!$B$12,$BK497,Constants!$B$4))</f>
        <v/>
      </c>
      <c r="BM497" s="73" t="str">
        <f aca="false">IF(OR(ISBLANK($D$8), NOT(ISNUMBER($D$8))), Constants!$B$17,$D$8)</f>
        <v>ERROR: Set Target Time in cell D8</v>
      </c>
      <c r="BN497" s="73" t="str">
        <f aca="false">IF(OR($BK497&lt;&gt;Constants!$B$12,$AL497&lt;&gt;TRUE()),"",IF(NOT($AO497),TRUE(),IF($AQ497="","",$AQ497)))</f>
        <v/>
      </c>
      <c r="BO497" s="74" t="b">
        <f aca="false">IF(BN497="",FALSE(),IF(NOT($AO497),TRUE(),IF($AQ497,ISNUMBER(O497),ISNUMBER(N497))))</f>
        <v>0</v>
      </c>
      <c r="BP497" s="76" t="str">
        <f aca="false">IF(BO497,IF($AJ497,1,Constants!$B$22)*POWER(Constants!$B$23,MAX($AM497,0))*POWER(Constants!$B$24,MAX($AN497,0)),"")</f>
        <v/>
      </c>
      <c r="BQ497" s="74" t="str">
        <f aca="false">IF(OR($BK497&lt;&gt;Constants!$B$12,NOT($BO497)),"",IF(NOT($AO497),0,Constants!$B$19*IF($AQ497,1,MAX(0,MIN(1,(Constants!$B$20-N497)/Constants!$B$20)))))</f>
        <v/>
      </c>
      <c r="BR497" s="74" t="str">
        <f aca="false">IF(BQ497="","",BQ497*IF($AP497,1,Constants!$B$25)*BP497)</f>
        <v/>
      </c>
      <c r="BS497" s="74" t="str">
        <f aca="false">IF(OR($BK497&lt;&gt;Constants!$B$12,NOT($BO497)),"",IF(NOT($AO497),0,IF(NOT($AQ497),0,MAX(0,Constants!$B$21*(1-ABS(O497-$BM497)/$BM497)))))</f>
        <v/>
      </c>
      <c r="BT497" s="74" t="str">
        <f aca="false">IF(BS497="","",BS497*BP497)</f>
        <v/>
      </c>
      <c r="BU497" s="74" t="str">
        <f aca="false">IF(OR($BK497&lt;&gt;Constants!$B$12,NOT($BO497)),"",IF(OR(NOT($AO497),NOT($AP497)),0,MIN(Constants!$B$18,(Constants!$B$29*$AR497+Constants!$B$30*$AS497)*IF($AQ497,1,MAX(0,MIN(1,(Constants!$B$20-N497)/Constants!$B$20))))))</f>
        <v/>
      </c>
      <c r="BV497" s="74" t="str">
        <f aca="false">IF(BU497="","",BU497*BP497)</f>
        <v/>
      </c>
      <c r="BW497" s="75" t="str">
        <f aca="false">IF(OR($BK497&lt;&gt;Constants!$B$12,NOT($BO497)),"",BR497+BT497+BV497)</f>
        <v/>
      </c>
      <c r="BX497" s="73" t="str">
        <f aca="false">IF(OR($BK497&lt;&gt;Constants!$B$12,$AT497&lt;&gt;TRUE()),"",IF(NOT($AW497),TRUE(),IF($AY497="","",$AY497)))</f>
        <v/>
      </c>
      <c r="BY497" s="74" t="b">
        <f aca="false">IF(BX497="",FALSE(),IF(NOT($AW497),TRUE(),IF($AY497,ISNUMBER(X497),ISNUMBER(W497))))</f>
        <v>0</v>
      </c>
      <c r="BZ497" s="76" t="str">
        <f aca="false">IF(BY497,IF($AJ497,1,Constants!$B$22)*POWER(Constants!$B$23,MAX($AU497,0))*POWER(Constants!$B$24,MAX($AV497,0)),"")</f>
        <v/>
      </c>
      <c r="CA497" s="74" t="str">
        <f aca="false">IF(OR($BK497&lt;&gt;Constants!$B$12,NOT($BY497)),"",IF(NOT($AW497),0,Constants!$B$19*IF($AY497,1,MAX(0,MIN(1,(Constants!$B$20-W497)/Constants!$B$20)))))</f>
        <v/>
      </c>
      <c r="CB497" s="74" t="str">
        <f aca="false">IF(CA497="","",CA497*IF($AX497,1,Constants!$B$25)*BZ497)</f>
        <v/>
      </c>
      <c r="CC497" s="74" t="str">
        <f aca="false">IF(OR($BK497&lt;&gt;Constants!$B$12,NOT($BY497)),"",IF(NOT($AW497),0,IF(NOT($AY497),0,MAX(0,Constants!$B$21*(1-ABS(X497-$BM497)/$BM497)))))</f>
        <v/>
      </c>
      <c r="CD497" s="74" t="str">
        <f aca="false">IF(CC497="","",CC497*BZ497)</f>
        <v/>
      </c>
      <c r="CE497" s="74" t="str">
        <f aca="false">IF(OR($BK497&lt;&gt;Constants!$B$12,NOT($BY497)),"",IF(OR(NOT($AW497),NOT($AX497)),0,MIN(Constants!$B$18,(Constants!$B$29*$AZ497+Constants!$B$30*$BA497)*IF($AY497,1,MAX(0,MIN(1,(Constants!$B$20-W497)/Constants!$B$20))))))</f>
        <v/>
      </c>
      <c r="CF497" s="74" t="str">
        <f aca="false">IF(CE497="","",CE497*BZ497)</f>
        <v/>
      </c>
      <c r="CG497" s="75" t="str">
        <f aca="false">IF(OR($BK497&lt;&gt;Constants!$B$12,NOT($BY497)),"",CB497+CD497+CF497)</f>
        <v/>
      </c>
      <c r="CH497" s="73" t="b">
        <f aca="false">IF(OR(BN497="",BX497=""),TRUE(),BN497&lt;&gt;BX497)</f>
        <v>1</v>
      </c>
      <c r="CI497" s="74" t="str">
        <f aca="false">IF(OR($BK497&lt;&gt;Constants!$B$12,$BB497&lt;&gt;TRUE(),NOT($CH497)),"",IF(NOT($BE497),TRUE(),IF($BG497="","",$BG497)))</f>
        <v/>
      </c>
      <c r="CJ497" s="74" t="b">
        <f aca="false">IF(CI497="",FALSE(),IF(NOT($BE497),TRUE(),IF($BG497,ISNUMBER(AG497),ISNUMBER(AF497))))</f>
        <v>0</v>
      </c>
      <c r="CK497" s="76" t="str">
        <f aca="false">IF(CJ497,IF($AJ497,1,Constants!$B$22)*POWER(Constants!$B$23,MAX($BC497,0))*POWER(Constants!$B$24,MAX($BD497,0)),"")</f>
        <v/>
      </c>
      <c r="CL497" s="74" t="str">
        <f aca="false">IF(OR($BK497&lt;&gt;Constants!$B$12,NOT($CJ497)),"",IF(NOT($BE497),0,Constants!$B$19*IF($BG497,1,MAX(0,MIN(1,(Constants!$B$20-AF497)/Constants!$B$20)))))</f>
        <v/>
      </c>
      <c r="CM497" s="74" t="str">
        <f aca="false">IF(CL497="","",CL497*IF($BF497,1,Constants!$B$25)*CK497)</f>
        <v/>
      </c>
      <c r="CN497" s="74" t="str">
        <f aca="false">IF(OR($BK497&lt;&gt;Constants!$B$12,NOT($CJ497)),"",IF(NOT($BE497),0,IF(NOT($BG497),0,MAX(0,Constants!$B$21*(1-ABS(AG497-$BM497)/$BM497)))))</f>
        <v/>
      </c>
      <c r="CO497" s="74" t="str">
        <f aca="false">IF(CN497="","",CN497*CK497)</f>
        <v/>
      </c>
      <c r="CP497" s="74" t="str">
        <f aca="false">IF(OR($BK497&lt;&gt;Constants!$B$12,NOT($CJ497)),"",IF(OR(NOT($BE497),NOT($BF497)),0,MIN(Constants!$B$18,(Constants!$B$29*$BH497+Constants!$B$30*$BI497)*IF($BG497,1,MAX(0,MIN(1,(Constants!$B$20-AF497)/Constants!$B$20))))))</f>
        <v/>
      </c>
      <c r="CQ497" s="74" t="str">
        <f aca="false">IF(CP497="","",CP497*CK497)</f>
        <v/>
      </c>
      <c r="CR497" s="75" t="str">
        <f aca="false">IF(OR($BK497&lt;&gt;Constants!$B$12,NOT($CJ497)),"",CM497+CO497+CQ497)</f>
        <v/>
      </c>
      <c r="CS497" s="73" t="str">
        <f aca="false">IF(OR($BK497&lt;&gt;Constants!$B$12,ISBLANK($C497)),"",BW497)</f>
        <v/>
      </c>
      <c r="CT497" s="74" t="str">
        <f aca="false">IF(OR($BK497&lt;&gt;Constants!$B$12,ISBLANK($C497)),"",CG497)</f>
        <v/>
      </c>
      <c r="CU497" s="75" t="str">
        <f aca="false">IF(OR($BK497&lt;&gt;Constants!$B$12,ISBLANK($C497)),"",CR497)</f>
        <v/>
      </c>
      <c r="CV497" s="74" t="str">
        <f aca="false">IF(OR($BK497&lt;&gt;Constants!$B$12,ISBLANK($C497)),"",IF(COUNT(CS497:CU497)=0,0,MAX(CS497:CU497)))</f>
        <v/>
      </c>
      <c r="CW497" s="74" t="str">
        <f aca="false">IF($BK497&lt;&gt;Constants!$B$12,"",CV497)</f>
        <v/>
      </c>
      <c r="CX497" s="74" t="str">
        <f aca="false">IF(ISNUMBER(CW497), RANK(CW497,$CW$11:$CW$510), "")</f>
        <v/>
      </c>
      <c r="CY497" s="73" t="str">
        <f aca="false">IF(OR($BK497&lt;&gt;Constants!$B$12,ISBLANK($C497)),"",MAX(BT497,CD497,CO497))</f>
        <v/>
      </c>
      <c r="CZ497" s="74" t="str">
        <f aca="false">IF(ISNUMBER(CY497), RANK(CY497,CY$11:CY$510), "")</f>
        <v/>
      </c>
      <c r="DA497" s="74" t="str">
        <f aca="false">IF(OR($BK497&lt;&gt;Constants!$B$12,ISBLANK($C497)),"",MAX(AM497,AU497,IF($CH497,BC497,0)))</f>
        <v/>
      </c>
      <c r="DB497" s="74" t="str">
        <f aca="false">IF(ISNUMBER(DA497), RANK(DA497,DA$11:DA$510,1), "")</f>
        <v/>
      </c>
      <c r="DC497" s="74" t="str">
        <f aca="false">IF(OR($BK497&lt;&gt;Constants!$B$12,ISBLANK($C497)),"",MAX(BV497,CF497,CQ497))</f>
        <v/>
      </c>
      <c r="DD497" s="74" t="str">
        <f aca="false">IF(ISNUMBER(DC497),RANK(DC497,DC$11:DC$510),"")</f>
        <v/>
      </c>
      <c r="DE497" s="77" t="str">
        <f aca="false">IFERROR(IF(OR($BK497&lt;&gt;Constants!$B$12, ISBLANK($C497)),"",LARGE(CS497:CU497,2)), 0)</f>
        <v/>
      </c>
      <c r="DF497" s="75" t="str">
        <f aca="false">IF(ISNUMBER(DE497), RANK(DE497,DE$11:DE$510), "")</f>
        <v/>
      </c>
      <c r="DG497" s="74" t="str">
        <f aca="false">IF(ISBLANK($C497),"",IF(BK497=Constants!$B$12,RANK($CX497, $CX$11:$CX$510, 1)+
SUMPRODUCT(--($CX$11:$CX$510=$CX497),--($CZ497&gt;$CZ$11:$CZ$510))+
SUMPRODUCT(--($CX$11:$CX$510=$CX497),--($CZ497=$CZ$11:$CZ$510),--($DB497&gt;$DB$11:$DB$510))+
SUMPRODUCT(--($CX$11:$CX$510=$CX497),--($CZ497=$CZ$11:$CZ$510),--($DB497=$DB$11:$DB$510), --($DD497&gt;$DD$11:$DD$510))+
SUMPRODUCT(--($CX$11:$CX$510=$CX497),--($CZ497=$CZ$11:$CZ$510),--($DB497=$DB$11:$DB$510), --($DD497=$DD$11:$DD$510), --($DF497&gt;$DF$11:$DF$510))
,BK497)
)</f>
        <v/>
      </c>
      <c r="DH497" s="74" t="str">
        <f aca="false">IF(ISBLANK(C497),"",IF(BK497&lt;&gt;Constants!$B$12, BK497, CX497-DG497))</f>
        <v/>
      </c>
      <c r="DI497" s="75"/>
      <c r="DJ497" s="78"/>
      <c r="DK497" s="79" t="str">
        <f aca="false">IF(ISBLANK($C497),"",IF($BK497=Constants!$B$13,$BM497,""))</f>
        <v/>
      </c>
      <c r="DL497" s="78" t="str">
        <f aca="false">IF(ISBLANK($C497),"",IF($BK497&lt;&gt;Constants!$B$12,"",IF(COUNT($CS497:$CU497)=0,"",MATCH($CV497,$CS497:$CU497,0))))</f>
        <v/>
      </c>
      <c r="DM497" s="80" t="str">
        <f aca="false">IF(ISNUMBER($DL497),CHOOSE($DL497,$BR497,$CB497,$CM497),"")</f>
        <v/>
      </c>
      <c r="DN497" s="80" t="str">
        <f aca="false">IF(ISNUMBER($DL497),CHOOSE($DL497,$BT497,$CD497,$CO497),"")</f>
        <v/>
      </c>
      <c r="DO497" s="80" t="str">
        <f aca="false">IF(ISNUMBER($DL497),CHOOSE($DL497,$BV497,$CF497,$CQ497),"")</f>
        <v/>
      </c>
      <c r="DP497" s="81" t="str">
        <f aca="false">IF(ISBLANK(C497),"",IF(BK497&lt;&gt;Constants!$B$12, BK497 ,CW497))</f>
        <v/>
      </c>
      <c r="DQ497" s="82" t="str">
        <f aca="false">IF(ISBLANK($C497),"",IF($BK497&lt;&gt;Constants!$B$12,$BK497,$BL497))</f>
        <v/>
      </c>
      <c r="DR497" s="82" t="str">
        <f aca="false">IF(ISBLANK(C497),"",DH497)</f>
        <v/>
      </c>
      <c r="DS497" s="82" t="str">
        <f aca="false">IF(ISBLANK(C497),"",DG497)</f>
        <v/>
      </c>
      <c r="DT497" s="83" t="str">
        <f aca="false">IF(ISBLANK(C497),
  "",
IF(DS497=Constants!$B$9,COUNTA($C$11:$C510)+2,IF(DS497=Constants!$B$10,COUNTA($C$11:$C510)+1,IF(DS497=Constants!$B$11,COUNTA($C$11:$C510),DS497))))</f>
        <v/>
      </c>
      <c r="DU497" s="3"/>
      <c r="DV497" s="84" t="n">
        <f aca="false">IF(OR(ISNUMBER(DS497),DS497="DQ",DS497="P",DS497="NS"),
    1,
    0
)</f>
        <v>0</v>
      </c>
      <c r="DW497" s="84" t="n">
        <v>487</v>
      </c>
      <c r="DX497" s="84" t="str">
        <f aca="false">IF(ISBLANK($C497),"",IF(ISNUMBER(DT497),DT497+ROW($B497)/1000,""))</f>
        <v/>
      </c>
      <c r="DY497" s="84" t="str">
        <f aca="false">IF(ISNUMBER(DX497), RANK(DX497,DX$11:DX$510,1), "")</f>
        <v/>
      </c>
      <c r="DZ497" s="84" t="str">
        <f aca="false">IF(ISBLANK($C497),
    "",
    $B497
)</f>
        <v/>
      </c>
      <c r="EA497" s="84" t="str">
        <f aca="false">IF(ISBLANK($C497),
    "",
    $C497
)</f>
        <v/>
      </c>
      <c r="EB497" s="84" t="str">
        <f aca="false">IF(ISBLANK($C497),
    "",
    $D497
)</f>
        <v/>
      </c>
      <c r="EC497" s="84" t="str">
        <f aca="false">IF(ISBLANK($C497),"",$DQ497)</f>
        <v/>
      </c>
      <c r="ED497" s="86" t="str">
        <f aca="false">DP497</f>
        <v/>
      </c>
      <c r="EE497" s="84" t="str">
        <f aca="false">IF(ISBLANK($C497),
    "",
    DS497
)</f>
        <v/>
      </c>
      <c r="EF497" s="87" t="str">
        <f aca="false">IF(DW497&gt;DV$10,
    "",
    VLOOKUP(DW497,DY$11:EE995,7,FALSE())
)</f>
        <v/>
      </c>
      <c r="EG497" s="88" t="str">
        <f aca="false">IF(DW497&gt;DV$10,
    "",
    VLOOKUP(DW497,DY$11:EE995,2,FALSE())
)</f>
        <v/>
      </c>
      <c r="EH497" s="88" t="str">
        <f aca="false">IF(DW497&gt;DV$10,
    "",
    VLOOKUP(DW497,DY$11:EE995,3,FALSE())
)</f>
        <v/>
      </c>
      <c r="EI497" s="88" t="str">
        <f aca="false">IF(DW497&gt;DV$10,
    "",
    VLOOKUP(DW497,DY$11:EE995,4,FALSE())
)</f>
        <v/>
      </c>
      <c r="EJ497" s="89" t="str">
        <f aca="false">IF(DW497&gt;DV$10,
    "",
    VLOOKUP(DW497,DY$11:EE995,6,FALSE())
)</f>
        <v/>
      </c>
      <c r="EK497" s="59"/>
    </row>
    <row r="498" customFormat="false" ht="15.75" hidden="false" customHeight="false" outlineLevel="0" collapsed="false">
      <c r="A498" s="3"/>
      <c r="B498" s="155"/>
      <c r="C498" s="156"/>
      <c r="D498" s="96"/>
      <c r="E498" s="157"/>
      <c r="F498" s="148"/>
      <c r="G498" s="148"/>
      <c r="H498" s="149"/>
      <c r="I498" s="150"/>
      <c r="J498" s="151"/>
      <c r="K498" s="151"/>
      <c r="L498" s="151"/>
      <c r="M498" s="151"/>
      <c r="N498" s="152"/>
      <c r="O498" s="103"/>
      <c r="P498" s="148"/>
      <c r="Q498" s="149"/>
      <c r="R498" s="150"/>
      <c r="S498" s="151"/>
      <c r="T498" s="151"/>
      <c r="U498" s="151"/>
      <c r="V498" s="151"/>
      <c r="W498" s="152"/>
      <c r="X498" s="103"/>
      <c r="Y498" s="148"/>
      <c r="Z498" s="149"/>
      <c r="AA498" s="150"/>
      <c r="AB498" s="151"/>
      <c r="AC498" s="151"/>
      <c r="AD498" s="151"/>
      <c r="AE498" s="151"/>
      <c r="AF498" s="152"/>
      <c r="AG498" s="104"/>
      <c r="AH498" s="150"/>
      <c r="AI498" s="73"/>
      <c r="AJ498" s="73" t="str">
        <f aca="false">IF(ISBLANK($C498),
  "",
IF(E498=Constants!$B$7,
  TRUE(),
IF(E498=Constants!$B$8,
  FALSE(),
  TRUE()
)))</f>
        <v/>
      </c>
      <c r="AK498" s="74" t="str">
        <f aca="false">IF(ISBLANK($C498),"",IF(F498=Constants!$B$8,FALSE(),TRUE()))</f>
        <v/>
      </c>
      <c r="AL498" s="74" t="str">
        <f aca="false">IF(ISBLANK($C498),"",COUNTA($G498:$O498)&gt;0)</f>
        <v/>
      </c>
      <c r="AM498" s="74" t="str">
        <f aca="false">IF(OR(ISBLANK($C498),$AL498&lt;&gt;TRUE()),"",IF(ISBLANK(G498),Constants!$B$27,MAX(0,G498)))</f>
        <v/>
      </c>
      <c r="AN498" s="74" t="str">
        <f aca="false">IF(OR(ISBLANK($C498),$AL498&lt;&gt;TRUE()),"",IF(ISBLANK(H498),Constants!$B$28,MAX(0,H498)))</f>
        <v/>
      </c>
      <c r="AO498" s="74" t="str">
        <f aca="false">IF(OR(ISBLANK($C498),$AL498&lt;&gt;TRUE()),"",IF(J498=Constants!$B$7,TRUE(),IF(J498=Constants!$B$8,FALSE(),TRUE())))</f>
        <v/>
      </c>
      <c r="AP498" s="74" t="str">
        <f aca="false">IF(OR(ISBLANK($C498),$AL498&lt;&gt;TRUE()),"",IF(I498=Constants!$B$7,TRUE(),IF(I498=Constants!$B$8,FALSE(),TRUE())))</f>
        <v/>
      </c>
      <c r="AQ498" s="74" t="str">
        <f aca="false">IF(OR(ISBLANK($C498),$AL498&lt;&gt;TRUE()),"",IF(K498=Constants!$B$33,TRUE(),IF(K498=Constants!$B$34,FALSE(),IF(AND(ISNUMBER(O498),OR(ISBLANK(N498),N498=0)),TRUE(),IF(AND(ISBLANK(O498),ISNUMBER(N498),N498&lt;&gt;0),FALSE(),"")))))</f>
        <v/>
      </c>
      <c r="AR498" s="74" t="str">
        <f aca="false">IF(OR(ISBLANK($C498),$AL498&lt;&gt;TRUE()),"",IF(ISBLANK(L498),Constants!$B$35,MAX(0,MIN(Constants!$B$31,L498))))</f>
        <v/>
      </c>
      <c r="AS498" s="74" t="str">
        <f aca="false">IF(OR(ISBLANK($C498),$AL498&lt;&gt;TRUE()),"",IF(ISBLANK(M498),Constants!$B$35,MAX(0,MIN(Constants!$B$32,M498))))</f>
        <v/>
      </c>
      <c r="AT498" s="74" t="str">
        <f aca="false">IF(ISBLANK($C498),"",COUNTA($P498:$X498)&gt;0)</f>
        <v/>
      </c>
      <c r="AU498" s="74" t="str">
        <f aca="false">IF(OR(ISBLANK($C498),$AT498&lt;&gt;TRUE()),"",IF(ISBLANK(P498),Constants!$B$27,MAX(0,P498)))</f>
        <v/>
      </c>
      <c r="AV498" s="74" t="str">
        <f aca="false">IF(OR(ISBLANK($C498),$AT498&lt;&gt;TRUE()),"",IF(ISBLANK(Q498),Constants!$B$28,MAX(0,Q498)))</f>
        <v/>
      </c>
      <c r="AW498" s="74" t="str">
        <f aca="false">IF(OR(ISBLANK($C498),$AT498&lt;&gt;TRUE()),"",IF(S498=Constants!$B$7,TRUE(),IF(S498=Constants!$B$8,FALSE(),TRUE())))</f>
        <v/>
      </c>
      <c r="AX498" s="74" t="str">
        <f aca="false">IF(OR(ISBLANK($C498),$AT498&lt;&gt;TRUE()),"",IF(R498=Constants!$B$7,TRUE(),IF(R498=Constants!$B$8,FALSE(),TRUE())))</f>
        <v/>
      </c>
      <c r="AY498" s="74" t="str">
        <f aca="false">IF(OR(ISBLANK($C498),$AT498&lt;&gt;TRUE()),"",IF(T498=Constants!$B$33,TRUE(),IF(T498=Constants!$B$34,FALSE(),IF(AND(ISNUMBER(X498),OR(ISBLANK(W498),W498=0)),TRUE(),IF(AND(ISBLANK(X498),ISNUMBER(W498),W498&lt;&gt;0),FALSE(),"")))))</f>
        <v/>
      </c>
      <c r="AZ498" s="74" t="str">
        <f aca="false">IF(OR(ISBLANK($C498),$AT498&lt;&gt;TRUE()),"",IF(ISBLANK(U498),Constants!$B$35,MAX(0,MIN(Constants!$B$31,U498))))</f>
        <v/>
      </c>
      <c r="BA498" s="74" t="str">
        <f aca="false">IF(OR(ISBLANK($C498),$AT498&lt;&gt;TRUE()),"",IF(ISBLANK(V498),Constants!$B$35,MAX(0,MIN(Constants!$B$32,V498))))</f>
        <v/>
      </c>
      <c r="BB498" s="74" t="str">
        <f aca="false">IF(ISBLANK($C498),"",COUNTA($Y498:$AG498)&gt;0)</f>
        <v/>
      </c>
      <c r="BC498" s="74" t="str">
        <f aca="false">IF(OR(ISBLANK($C498),$BB498&lt;&gt;TRUE()),"",IF(ISBLANK(Y498),Constants!$B$27,MAX(0,Y498)))</f>
        <v/>
      </c>
      <c r="BD498" s="74" t="str">
        <f aca="false">IF(OR(ISBLANK($C498),$BB498&lt;&gt;TRUE()),"",IF(ISBLANK(Z498),Constants!$B$28,MAX(0,Z498)))</f>
        <v/>
      </c>
      <c r="BE498" s="74" t="str">
        <f aca="false">IF(OR(ISBLANK($C498),$BB498&lt;&gt;TRUE()),"",IF(AB498=Constants!$B$7,TRUE(),IF(AB498=Constants!$B$8,FALSE(),TRUE())))</f>
        <v/>
      </c>
      <c r="BF498" s="74" t="str">
        <f aca="false">IF(OR(ISBLANK($C498),$BB498&lt;&gt;TRUE()),"",IF(AA498=Constants!$B$7,TRUE(),IF(AA498=Constants!$B$8,FALSE(),TRUE())))</f>
        <v/>
      </c>
      <c r="BG498" s="74" t="str">
        <f aca="false">IF(OR(ISBLANK($C498),$BB498&lt;&gt;TRUE()),"",IF(AC498=Constants!$B$33,TRUE(),IF(AC498=Constants!$B$34,FALSE(),IF(AND(ISNUMBER(AG498),OR(ISBLANK(AF498),AF498=0)),TRUE(),IF(AND(ISBLANK(AG498),ISNUMBER(AF498),AF498&lt;&gt;0),FALSE(),"")))))</f>
        <v/>
      </c>
      <c r="BH498" s="74" t="str">
        <f aca="false">IF(OR(ISBLANK($C498),$BB498&lt;&gt;TRUE()),"",IF(ISBLANK(AD498),Constants!$B$35,MAX(0,MIN(Constants!$B$31,AD498))))</f>
        <v/>
      </c>
      <c r="BI498" s="74" t="str">
        <f aca="false">IF(OR(ISBLANK($C498),$BB498&lt;&gt;TRUE()),"",IF(ISBLANK(AE498),Constants!$B$35,MAX(0,MIN(Constants!$B$32,AE498))))</f>
        <v/>
      </c>
      <c r="BJ498" s="75" t="str">
        <f aca="false">IF(ISBLANK($C498),
  "",
IF(AH498=Constants!$B$7,
  TRUE(),
IF(AH498=Constants!$B$8,
  FALSE(),
  FALSE()
)))</f>
        <v/>
      </c>
      <c r="BK498" s="74" t="str">
        <f aca="false">IF(ISBLANK($C498),"",IF($BJ498,Constants!$B$9,IF(COUNTA($E498:$AH498)=0,Constants!$B$10,IF(NOT($AK498),Constants!$B$11,IF(AND(NOT(ISNUMBER($BM498)),COUNTA($O498,$X498,$AG498)&gt;0),Constants!$B$13,Constants!$B$12)))))</f>
        <v/>
      </c>
      <c r="BL498" s="74" t="str">
        <f aca="false">IF(ISBLANK($C498),"",IF($BK498&lt;&gt;Constants!$B$12,$BK498,Constants!$B$4))</f>
        <v/>
      </c>
      <c r="BM498" s="73" t="str">
        <f aca="false">IF(OR(ISBLANK($D$8), NOT(ISNUMBER($D$8))), Constants!$B$17,$D$8)</f>
        <v>ERROR: Set Target Time in cell D8</v>
      </c>
      <c r="BN498" s="73" t="str">
        <f aca="false">IF(OR($BK498&lt;&gt;Constants!$B$12,$AL498&lt;&gt;TRUE()),"",IF(NOT($AO498),TRUE(),IF($AQ498="","",$AQ498)))</f>
        <v/>
      </c>
      <c r="BO498" s="74" t="b">
        <f aca="false">IF(BN498="",FALSE(),IF(NOT($AO498),TRUE(),IF($AQ498,ISNUMBER(O498),ISNUMBER(N498))))</f>
        <v>0</v>
      </c>
      <c r="BP498" s="76" t="str">
        <f aca="false">IF(BO498,IF($AJ498,1,Constants!$B$22)*POWER(Constants!$B$23,MAX($AM498,0))*POWER(Constants!$B$24,MAX($AN498,0)),"")</f>
        <v/>
      </c>
      <c r="BQ498" s="74" t="str">
        <f aca="false">IF(OR($BK498&lt;&gt;Constants!$B$12,NOT($BO498)),"",IF(NOT($AO498),0,Constants!$B$19*IF($AQ498,1,MAX(0,MIN(1,(Constants!$B$20-N498)/Constants!$B$20)))))</f>
        <v/>
      </c>
      <c r="BR498" s="74" t="str">
        <f aca="false">IF(BQ498="","",BQ498*IF($AP498,1,Constants!$B$25)*BP498)</f>
        <v/>
      </c>
      <c r="BS498" s="74" t="str">
        <f aca="false">IF(OR($BK498&lt;&gt;Constants!$B$12,NOT($BO498)),"",IF(NOT($AO498),0,IF(NOT($AQ498),0,MAX(0,Constants!$B$21*(1-ABS(O498-$BM498)/$BM498)))))</f>
        <v/>
      </c>
      <c r="BT498" s="74" t="str">
        <f aca="false">IF(BS498="","",BS498*BP498)</f>
        <v/>
      </c>
      <c r="BU498" s="74" t="str">
        <f aca="false">IF(OR($BK498&lt;&gt;Constants!$B$12,NOT($BO498)),"",IF(OR(NOT($AO498),NOT($AP498)),0,MIN(Constants!$B$18,(Constants!$B$29*$AR498+Constants!$B$30*$AS498)*IF($AQ498,1,MAX(0,MIN(1,(Constants!$B$20-N498)/Constants!$B$20))))))</f>
        <v/>
      </c>
      <c r="BV498" s="74" t="str">
        <f aca="false">IF(BU498="","",BU498*BP498)</f>
        <v/>
      </c>
      <c r="BW498" s="75" t="str">
        <f aca="false">IF(OR($BK498&lt;&gt;Constants!$B$12,NOT($BO498)),"",BR498+BT498+BV498)</f>
        <v/>
      </c>
      <c r="BX498" s="73" t="str">
        <f aca="false">IF(OR($BK498&lt;&gt;Constants!$B$12,$AT498&lt;&gt;TRUE()),"",IF(NOT($AW498),TRUE(),IF($AY498="","",$AY498)))</f>
        <v/>
      </c>
      <c r="BY498" s="74" t="b">
        <f aca="false">IF(BX498="",FALSE(),IF(NOT($AW498),TRUE(),IF($AY498,ISNUMBER(X498),ISNUMBER(W498))))</f>
        <v>0</v>
      </c>
      <c r="BZ498" s="76" t="str">
        <f aca="false">IF(BY498,IF($AJ498,1,Constants!$B$22)*POWER(Constants!$B$23,MAX($AU498,0))*POWER(Constants!$B$24,MAX($AV498,0)),"")</f>
        <v/>
      </c>
      <c r="CA498" s="74" t="str">
        <f aca="false">IF(OR($BK498&lt;&gt;Constants!$B$12,NOT($BY498)),"",IF(NOT($AW498),0,Constants!$B$19*IF($AY498,1,MAX(0,MIN(1,(Constants!$B$20-W498)/Constants!$B$20)))))</f>
        <v/>
      </c>
      <c r="CB498" s="74" t="str">
        <f aca="false">IF(CA498="","",CA498*IF($AX498,1,Constants!$B$25)*BZ498)</f>
        <v/>
      </c>
      <c r="CC498" s="74" t="str">
        <f aca="false">IF(OR($BK498&lt;&gt;Constants!$B$12,NOT($BY498)),"",IF(NOT($AW498),0,IF(NOT($AY498),0,MAX(0,Constants!$B$21*(1-ABS(X498-$BM498)/$BM498)))))</f>
        <v/>
      </c>
      <c r="CD498" s="74" t="str">
        <f aca="false">IF(CC498="","",CC498*BZ498)</f>
        <v/>
      </c>
      <c r="CE498" s="74" t="str">
        <f aca="false">IF(OR($BK498&lt;&gt;Constants!$B$12,NOT($BY498)),"",IF(OR(NOT($AW498),NOT($AX498)),0,MIN(Constants!$B$18,(Constants!$B$29*$AZ498+Constants!$B$30*$BA498)*IF($AY498,1,MAX(0,MIN(1,(Constants!$B$20-W498)/Constants!$B$20))))))</f>
        <v/>
      </c>
      <c r="CF498" s="74" t="str">
        <f aca="false">IF(CE498="","",CE498*BZ498)</f>
        <v/>
      </c>
      <c r="CG498" s="75" t="str">
        <f aca="false">IF(OR($BK498&lt;&gt;Constants!$B$12,NOT($BY498)),"",CB498+CD498+CF498)</f>
        <v/>
      </c>
      <c r="CH498" s="73" t="b">
        <f aca="false">IF(OR(BN498="",BX498=""),TRUE(),BN498&lt;&gt;BX498)</f>
        <v>1</v>
      </c>
      <c r="CI498" s="74" t="str">
        <f aca="false">IF(OR($BK498&lt;&gt;Constants!$B$12,$BB498&lt;&gt;TRUE(),NOT($CH498)),"",IF(NOT($BE498),TRUE(),IF($BG498="","",$BG498)))</f>
        <v/>
      </c>
      <c r="CJ498" s="74" t="b">
        <f aca="false">IF(CI498="",FALSE(),IF(NOT($BE498),TRUE(),IF($BG498,ISNUMBER(AG498),ISNUMBER(AF498))))</f>
        <v>0</v>
      </c>
      <c r="CK498" s="76" t="str">
        <f aca="false">IF(CJ498,IF($AJ498,1,Constants!$B$22)*POWER(Constants!$B$23,MAX($BC498,0))*POWER(Constants!$B$24,MAX($BD498,0)),"")</f>
        <v/>
      </c>
      <c r="CL498" s="74" t="str">
        <f aca="false">IF(OR($BK498&lt;&gt;Constants!$B$12,NOT($CJ498)),"",IF(NOT($BE498),0,Constants!$B$19*IF($BG498,1,MAX(0,MIN(1,(Constants!$B$20-AF498)/Constants!$B$20)))))</f>
        <v/>
      </c>
      <c r="CM498" s="74" t="str">
        <f aca="false">IF(CL498="","",CL498*IF($BF498,1,Constants!$B$25)*CK498)</f>
        <v/>
      </c>
      <c r="CN498" s="74" t="str">
        <f aca="false">IF(OR($BK498&lt;&gt;Constants!$B$12,NOT($CJ498)),"",IF(NOT($BE498),0,IF(NOT($BG498),0,MAX(0,Constants!$B$21*(1-ABS(AG498-$BM498)/$BM498)))))</f>
        <v/>
      </c>
      <c r="CO498" s="74" t="str">
        <f aca="false">IF(CN498="","",CN498*CK498)</f>
        <v/>
      </c>
      <c r="CP498" s="74" t="str">
        <f aca="false">IF(OR($BK498&lt;&gt;Constants!$B$12,NOT($CJ498)),"",IF(OR(NOT($BE498),NOT($BF498)),0,MIN(Constants!$B$18,(Constants!$B$29*$BH498+Constants!$B$30*$BI498)*IF($BG498,1,MAX(0,MIN(1,(Constants!$B$20-AF498)/Constants!$B$20))))))</f>
        <v/>
      </c>
      <c r="CQ498" s="74" t="str">
        <f aca="false">IF(CP498="","",CP498*CK498)</f>
        <v/>
      </c>
      <c r="CR498" s="75" t="str">
        <f aca="false">IF(OR($BK498&lt;&gt;Constants!$B$12,NOT($CJ498)),"",CM498+CO498+CQ498)</f>
        <v/>
      </c>
      <c r="CS498" s="73" t="str">
        <f aca="false">IF(OR($BK498&lt;&gt;Constants!$B$12,ISBLANK($C498)),"",BW498)</f>
        <v/>
      </c>
      <c r="CT498" s="74" t="str">
        <f aca="false">IF(OR($BK498&lt;&gt;Constants!$B$12,ISBLANK($C498)),"",CG498)</f>
        <v/>
      </c>
      <c r="CU498" s="75" t="str">
        <f aca="false">IF(OR($BK498&lt;&gt;Constants!$B$12,ISBLANK($C498)),"",CR498)</f>
        <v/>
      </c>
      <c r="CV498" s="74" t="str">
        <f aca="false">IF(OR($BK498&lt;&gt;Constants!$B$12,ISBLANK($C498)),"",IF(COUNT(CS498:CU498)=0,0,MAX(CS498:CU498)))</f>
        <v/>
      </c>
      <c r="CW498" s="74" t="str">
        <f aca="false">IF($BK498&lt;&gt;Constants!$B$12,"",CV498)</f>
        <v/>
      </c>
      <c r="CX498" s="74" t="str">
        <f aca="false">IF(ISNUMBER(CW498), RANK(CW498,$CW$11:$CW$510), "")</f>
        <v/>
      </c>
      <c r="CY498" s="73" t="str">
        <f aca="false">IF(OR($BK498&lt;&gt;Constants!$B$12,ISBLANK($C498)),"",MAX(BT498,CD498,CO498))</f>
        <v/>
      </c>
      <c r="CZ498" s="74" t="str">
        <f aca="false">IF(ISNUMBER(CY498), RANK(CY498,CY$11:CY$510), "")</f>
        <v/>
      </c>
      <c r="DA498" s="74" t="str">
        <f aca="false">IF(OR($BK498&lt;&gt;Constants!$B$12,ISBLANK($C498)),"",MAX(AM498,AU498,IF($CH498,BC498,0)))</f>
        <v/>
      </c>
      <c r="DB498" s="74" t="str">
        <f aca="false">IF(ISNUMBER(DA498), RANK(DA498,DA$11:DA$510,1), "")</f>
        <v/>
      </c>
      <c r="DC498" s="74" t="str">
        <f aca="false">IF(OR($BK498&lt;&gt;Constants!$B$12,ISBLANK($C498)),"",MAX(BV498,CF498,CQ498))</f>
        <v/>
      </c>
      <c r="DD498" s="74" t="str">
        <f aca="false">IF(ISNUMBER(DC498),RANK(DC498,DC$11:DC$510),"")</f>
        <v/>
      </c>
      <c r="DE498" s="77" t="str">
        <f aca="false">IFERROR(IF(OR($BK498&lt;&gt;Constants!$B$12, ISBLANK($C498)),"",LARGE(CS498:CU498,2)), 0)</f>
        <v/>
      </c>
      <c r="DF498" s="75" t="str">
        <f aca="false">IF(ISNUMBER(DE498), RANK(DE498,DE$11:DE$510), "")</f>
        <v/>
      </c>
      <c r="DG498" s="74" t="str">
        <f aca="false">IF(ISBLANK($C498),"",IF(BK498=Constants!$B$12,RANK($CX498, $CX$11:$CX$510, 1)+
SUMPRODUCT(--($CX$11:$CX$510=$CX498),--($CZ498&gt;$CZ$11:$CZ$510))+
SUMPRODUCT(--($CX$11:$CX$510=$CX498),--($CZ498=$CZ$11:$CZ$510),--($DB498&gt;$DB$11:$DB$510))+
SUMPRODUCT(--($CX$11:$CX$510=$CX498),--($CZ498=$CZ$11:$CZ$510),--($DB498=$DB$11:$DB$510), --($DD498&gt;$DD$11:$DD$510))+
SUMPRODUCT(--($CX$11:$CX$510=$CX498),--($CZ498=$CZ$11:$CZ$510),--($DB498=$DB$11:$DB$510), --($DD498=$DD$11:$DD$510), --($DF498&gt;$DF$11:$DF$510))
,BK498)
)</f>
        <v/>
      </c>
      <c r="DH498" s="74" t="str">
        <f aca="false">IF(ISBLANK(C498),"",IF(BK498&lt;&gt;Constants!$B$12, BK498, CX498-DG498))</f>
        <v/>
      </c>
      <c r="DI498" s="75"/>
      <c r="DJ498" s="78"/>
      <c r="DK498" s="79" t="str">
        <f aca="false">IF(ISBLANK($C498),"",IF($BK498=Constants!$B$13,$BM498,""))</f>
        <v/>
      </c>
      <c r="DL498" s="78" t="str">
        <f aca="false">IF(ISBLANK($C498),"",IF($BK498&lt;&gt;Constants!$B$12,"",IF(COUNT($CS498:$CU498)=0,"",MATCH($CV498,$CS498:$CU498,0))))</f>
        <v/>
      </c>
      <c r="DM498" s="80" t="str">
        <f aca="false">IF(ISNUMBER($DL498),CHOOSE($DL498,$BR498,$CB498,$CM498),"")</f>
        <v/>
      </c>
      <c r="DN498" s="80" t="str">
        <f aca="false">IF(ISNUMBER($DL498),CHOOSE($DL498,$BT498,$CD498,$CO498),"")</f>
        <v/>
      </c>
      <c r="DO498" s="80" t="str">
        <f aca="false">IF(ISNUMBER($DL498),CHOOSE($DL498,$BV498,$CF498,$CQ498),"")</f>
        <v/>
      </c>
      <c r="DP498" s="81" t="str">
        <f aca="false">IF(ISBLANK(C498),"",IF(BK498&lt;&gt;Constants!$B$12, BK498 ,CW498))</f>
        <v/>
      </c>
      <c r="DQ498" s="82" t="str">
        <f aca="false">IF(ISBLANK($C498),"",IF($BK498&lt;&gt;Constants!$B$12,$BK498,$BL498))</f>
        <v/>
      </c>
      <c r="DR498" s="82" t="str">
        <f aca="false">IF(ISBLANK(C498),"",DH498)</f>
        <v/>
      </c>
      <c r="DS498" s="82" t="str">
        <f aca="false">IF(ISBLANK(C498),"",DG498)</f>
        <v/>
      </c>
      <c r="DT498" s="83" t="str">
        <f aca="false">IF(ISBLANK(C498),
  "",
IF(DS498=Constants!$B$9,COUNTA($C$11:$C510)+2,IF(DS498=Constants!$B$10,COUNTA($C$11:$C510)+1,IF(DS498=Constants!$B$11,COUNTA($C$11:$C510),DS498))))</f>
        <v/>
      </c>
      <c r="DU498" s="3"/>
      <c r="DV498" s="84" t="n">
        <f aca="false">IF(OR(ISNUMBER(DS498),DS498="DQ",DS498="P",DS498="NS"),
    1,
    0
)</f>
        <v>0</v>
      </c>
      <c r="DW498" s="84" t="n">
        <v>488</v>
      </c>
      <c r="DX498" s="84" t="str">
        <f aca="false">IF(ISBLANK($C498),"",IF(ISNUMBER(DT498),DT498+ROW($B498)/1000,""))</f>
        <v/>
      </c>
      <c r="DY498" s="84" t="str">
        <f aca="false">IF(ISNUMBER(DX498), RANK(DX498,DX$11:DX$510,1), "")</f>
        <v/>
      </c>
      <c r="DZ498" s="84" t="str">
        <f aca="false">IF(ISBLANK($C498),
    "",
    $B498
)</f>
        <v/>
      </c>
      <c r="EA498" s="84" t="str">
        <f aca="false">IF(ISBLANK($C498),
    "",
    $C498
)</f>
        <v/>
      </c>
      <c r="EB498" s="84" t="str">
        <f aca="false">IF(ISBLANK($C498),
    "",
    $D498
)</f>
        <v/>
      </c>
      <c r="EC498" s="84" t="str">
        <f aca="false">IF(ISBLANK($C498),"",$DQ498)</f>
        <v/>
      </c>
      <c r="ED498" s="86" t="str">
        <f aca="false">DP498</f>
        <v/>
      </c>
      <c r="EE498" s="84" t="str">
        <f aca="false">IF(ISBLANK($C498),
    "",
    DS498
)</f>
        <v/>
      </c>
      <c r="EF498" s="87" t="str">
        <f aca="false">IF(DW498&gt;DV$10,
    "",
    VLOOKUP(DW498,DY$11:EE996,7,FALSE())
)</f>
        <v/>
      </c>
      <c r="EG498" s="88" t="str">
        <f aca="false">IF(DW498&gt;DV$10,
    "",
    VLOOKUP(DW498,DY$11:EE996,2,FALSE())
)</f>
        <v/>
      </c>
      <c r="EH498" s="88" t="str">
        <f aca="false">IF(DW498&gt;DV$10,
    "",
    VLOOKUP(DW498,DY$11:EE996,3,FALSE())
)</f>
        <v/>
      </c>
      <c r="EI498" s="88" t="str">
        <f aca="false">IF(DW498&gt;DV$10,
    "",
    VLOOKUP(DW498,DY$11:EE996,4,FALSE())
)</f>
        <v/>
      </c>
      <c r="EJ498" s="89" t="str">
        <f aca="false">IF(DW498&gt;DV$10,
    "",
    VLOOKUP(DW498,DY$11:EE996,6,FALSE())
)</f>
        <v/>
      </c>
      <c r="EK498" s="59"/>
    </row>
    <row r="499" customFormat="false" ht="15.75" hidden="false" customHeight="false" outlineLevel="0" collapsed="false">
      <c r="A499" s="3"/>
      <c r="B499" s="155"/>
      <c r="C499" s="156"/>
      <c r="D499" s="96"/>
      <c r="E499" s="157"/>
      <c r="F499" s="148"/>
      <c r="G499" s="148"/>
      <c r="H499" s="149"/>
      <c r="I499" s="150"/>
      <c r="J499" s="151"/>
      <c r="K499" s="151"/>
      <c r="L499" s="151"/>
      <c r="M499" s="151"/>
      <c r="N499" s="152"/>
      <c r="O499" s="103"/>
      <c r="P499" s="148"/>
      <c r="Q499" s="149"/>
      <c r="R499" s="150"/>
      <c r="S499" s="151"/>
      <c r="T499" s="151"/>
      <c r="U499" s="151"/>
      <c r="V499" s="151"/>
      <c r="W499" s="152"/>
      <c r="X499" s="103"/>
      <c r="Y499" s="148"/>
      <c r="Z499" s="149"/>
      <c r="AA499" s="150"/>
      <c r="AB499" s="151"/>
      <c r="AC499" s="151"/>
      <c r="AD499" s="151"/>
      <c r="AE499" s="151"/>
      <c r="AF499" s="152"/>
      <c r="AG499" s="104"/>
      <c r="AH499" s="150"/>
      <c r="AI499" s="73"/>
      <c r="AJ499" s="73" t="str">
        <f aca="false">IF(ISBLANK($C499),
  "",
IF(E499=Constants!$B$7,
  TRUE(),
IF(E499=Constants!$B$8,
  FALSE(),
  TRUE()
)))</f>
        <v/>
      </c>
      <c r="AK499" s="74" t="str">
        <f aca="false">IF(ISBLANK($C499),"",IF(F499=Constants!$B$8,FALSE(),TRUE()))</f>
        <v/>
      </c>
      <c r="AL499" s="74" t="str">
        <f aca="false">IF(ISBLANK($C499),"",COUNTA($G499:$O499)&gt;0)</f>
        <v/>
      </c>
      <c r="AM499" s="74" t="str">
        <f aca="false">IF(OR(ISBLANK($C499),$AL499&lt;&gt;TRUE()),"",IF(ISBLANK(G499),Constants!$B$27,MAX(0,G499)))</f>
        <v/>
      </c>
      <c r="AN499" s="74" t="str">
        <f aca="false">IF(OR(ISBLANK($C499),$AL499&lt;&gt;TRUE()),"",IF(ISBLANK(H499),Constants!$B$28,MAX(0,H499)))</f>
        <v/>
      </c>
      <c r="AO499" s="74" t="str">
        <f aca="false">IF(OR(ISBLANK($C499),$AL499&lt;&gt;TRUE()),"",IF(J499=Constants!$B$7,TRUE(),IF(J499=Constants!$B$8,FALSE(),TRUE())))</f>
        <v/>
      </c>
      <c r="AP499" s="74" t="str">
        <f aca="false">IF(OR(ISBLANK($C499),$AL499&lt;&gt;TRUE()),"",IF(I499=Constants!$B$7,TRUE(),IF(I499=Constants!$B$8,FALSE(),TRUE())))</f>
        <v/>
      </c>
      <c r="AQ499" s="74" t="str">
        <f aca="false">IF(OR(ISBLANK($C499),$AL499&lt;&gt;TRUE()),"",IF(K499=Constants!$B$33,TRUE(),IF(K499=Constants!$B$34,FALSE(),IF(AND(ISNUMBER(O499),OR(ISBLANK(N499),N499=0)),TRUE(),IF(AND(ISBLANK(O499),ISNUMBER(N499),N499&lt;&gt;0),FALSE(),"")))))</f>
        <v/>
      </c>
      <c r="AR499" s="74" t="str">
        <f aca="false">IF(OR(ISBLANK($C499),$AL499&lt;&gt;TRUE()),"",IF(ISBLANK(L499),Constants!$B$35,MAX(0,MIN(Constants!$B$31,L499))))</f>
        <v/>
      </c>
      <c r="AS499" s="74" t="str">
        <f aca="false">IF(OR(ISBLANK($C499),$AL499&lt;&gt;TRUE()),"",IF(ISBLANK(M499),Constants!$B$35,MAX(0,MIN(Constants!$B$32,M499))))</f>
        <v/>
      </c>
      <c r="AT499" s="74" t="str">
        <f aca="false">IF(ISBLANK($C499),"",COUNTA($P499:$X499)&gt;0)</f>
        <v/>
      </c>
      <c r="AU499" s="74" t="str">
        <f aca="false">IF(OR(ISBLANK($C499),$AT499&lt;&gt;TRUE()),"",IF(ISBLANK(P499),Constants!$B$27,MAX(0,P499)))</f>
        <v/>
      </c>
      <c r="AV499" s="74" t="str">
        <f aca="false">IF(OR(ISBLANK($C499),$AT499&lt;&gt;TRUE()),"",IF(ISBLANK(Q499),Constants!$B$28,MAX(0,Q499)))</f>
        <v/>
      </c>
      <c r="AW499" s="74" t="str">
        <f aca="false">IF(OR(ISBLANK($C499),$AT499&lt;&gt;TRUE()),"",IF(S499=Constants!$B$7,TRUE(),IF(S499=Constants!$B$8,FALSE(),TRUE())))</f>
        <v/>
      </c>
      <c r="AX499" s="74" t="str">
        <f aca="false">IF(OR(ISBLANK($C499),$AT499&lt;&gt;TRUE()),"",IF(R499=Constants!$B$7,TRUE(),IF(R499=Constants!$B$8,FALSE(),TRUE())))</f>
        <v/>
      </c>
      <c r="AY499" s="74" t="str">
        <f aca="false">IF(OR(ISBLANK($C499),$AT499&lt;&gt;TRUE()),"",IF(T499=Constants!$B$33,TRUE(),IF(T499=Constants!$B$34,FALSE(),IF(AND(ISNUMBER(X499),OR(ISBLANK(W499),W499=0)),TRUE(),IF(AND(ISBLANK(X499),ISNUMBER(W499),W499&lt;&gt;0),FALSE(),"")))))</f>
        <v/>
      </c>
      <c r="AZ499" s="74" t="str">
        <f aca="false">IF(OR(ISBLANK($C499),$AT499&lt;&gt;TRUE()),"",IF(ISBLANK(U499),Constants!$B$35,MAX(0,MIN(Constants!$B$31,U499))))</f>
        <v/>
      </c>
      <c r="BA499" s="74" t="str">
        <f aca="false">IF(OR(ISBLANK($C499),$AT499&lt;&gt;TRUE()),"",IF(ISBLANK(V499),Constants!$B$35,MAX(0,MIN(Constants!$B$32,V499))))</f>
        <v/>
      </c>
      <c r="BB499" s="74" t="str">
        <f aca="false">IF(ISBLANK($C499),"",COUNTA($Y499:$AG499)&gt;0)</f>
        <v/>
      </c>
      <c r="BC499" s="74" t="str">
        <f aca="false">IF(OR(ISBLANK($C499),$BB499&lt;&gt;TRUE()),"",IF(ISBLANK(Y499),Constants!$B$27,MAX(0,Y499)))</f>
        <v/>
      </c>
      <c r="BD499" s="74" t="str">
        <f aca="false">IF(OR(ISBLANK($C499),$BB499&lt;&gt;TRUE()),"",IF(ISBLANK(Z499),Constants!$B$28,MAX(0,Z499)))</f>
        <v/>
      </c>
      <c r="BE499" s="74" t="str">
        <f aca="false">IF(OR(ISBLANK($C499),$BB499&lt;&gt;TRUE()),"",IF(AB499=Constants!$B$7,TRUE(),IF(AB499=Constants!$B$8,FALSE(),TRUE())))</f>
        <v/>
      </c>
      <c r="BF499" s="74" t="str">
        <f aca="false">IF(OR(ISBLANK($C499),$BB499&lt;&gt;TRUE()),"",IF(AA499=Constants!$B$7,TRUE(),IF(AA499=Constants!$B$8,FALSE(),TRUE())))</f>
        <v/>
      </c>
      <c r="BG499" s="74" t="str">
        <f aca="false">IF(OR(ISBLANK($C499),$BB499&lt;&gt;TRUE()),"",IF(AC499=Constants!$B$33,TRUE(),IF(AC499=Constants!$B$34,FALSE(),IF(AND(ISNUMBER(AG499),OR(ISBLANK(AF499),AF499=0)),TRUE(),IF(AND(ISBLANK(AG499),ISNUMBER(AF499),AF499&lt;&gt;0),FALSE(),"")))))</f>
        <v/>
      </c>
      <c r="BH499" s="74" t="str">
        <f aca="false">IF(OR(ISBLANK($C499),$BB499&lt;&gt;TRUE()),"",IF(ISBLANK(AD499),Constants!$B$35,MAX(0,MIN(Constants!$B$31,AD499))))</f>
        <v/>
      </c>
      <c r="BI499" s="74" t="str">
        <f aca="false">IF(OR(ISBLANK($C499),$BB499&lt;&gt;TRUE()),"",IF(ISBLANK(AE499),Constants!$B$35,MAX(0,MIN(Constants!$B$32,AE499))))</f>
        <v/>
      </c>
      <c r="BJ499" s="75" t="str">
        <f aca="false">IF(ISBLANK($C499),
  "",
IF(AH499=Constants!$B$7,
  TRUE(),
IF(AH499=Constants!$B$8,
  FALSE(),
  FALSE()
)))</f>
        <v/>
      </c>
      <c r="BK499" s="74" t="str">
        <f aca="false">IF(ISBLANK($C499),"",IF($BJ499,Constants!$B$9,IF(COUNTA($E499:$AH499)=0,Constants!$B$10,IF(NOT($AK499),Constants!$B$11,IF(AND(NOT(ISNUMBER($BM499)),COUNTA($O499,$X499,$AG499)&gt;0),Constants!$B$13,Constants!$B$12)))))</f>
        <v/>
      </c>
      <c r="BL499" s="74" t="str">
        <f aca="false">IF(ISBLANK($C499),"",IF($BK499&lt;&gt;Constants!$B$12,$BK499,Constants!$B$4))</f>
        <v/>
      </c>
      <c r="BM499" s="73" t="str">
        <f aca="false">IF(OR(ISBLANK($D$8), NOT(ISNUMBER($D$8))), Constants!$B$17,$D$8)</f>
        <v>ERROR: Set Target Time in cell D8</v>
      </c>
      <c r="BN499" s="73" t="str">
        <f aca="false">IF(OR($BK499&lt;&gt;Constants!$B$12,$AL499&lt;&gt;TRUE()),"",IF(NOT($AO499),TRUE(),IF($AQ499="","",$AQ499)))</f>
        <v/>
      </c>
      <c r="BO499" s="74" t="b">
        <f aca="false">IF(BN499="",FALSE(),IF(NOT($AO499),TRUE(),IF($AQ499,ISNUMBER(O499),ISNUMBER(N499))))</f>
        <v>0</v>
      </c>
      <c r="BP499" s="76" t="str">
        <f aca="false">IF(BO499,IF($AJ499,1,Constants!$B$22)*POWER(Constants!$B$23,MAX($AM499,0))*POWER(Constants!$B$24,MAX($AN499,0)),"")</f>
        <v/>
      </c>
      <c r="BQ499" s="74" t="str">
        <f aca="false">IF(OR($BK499&lt;&gt;Constants!$B$12,NOT($BO499)),"",IF(NOT($AO499),0,Constants!$B$19*IF($AQ499,1,MAX(0,MIN(1,(Constants!$B$20-N499)/Constants!$B$20)))))</f>
        <v/>
      </c>
      <c r="BR499" s="74" t="str">
        <f aca="false">IF(BQ499="","",BQ499*IF($AP499,1,Constants!$B$25)*BP499)</f>
        <v/>
      </c>
      <c r="BS499" s="74" t="str">
        <f aca="false">IF(OR($BK499&lt;&gt;Constants!$B$12,NOT($BO499)),"",IF(NOT($AO499),0,IF(NOT($AQ499),0,MAX(0,Constants!$B$21*(1-ABS(O499-$BM499)/$BM499)))))</f>
        <v/>
      </c>
      <c r="BT499" s="74" t="str">
        <f aca="false">IF(BS499="","",BS499*BP499)</f>
        <v/>
      </c>
      <c r="BU499" s="74" t="str">
        <f aca="false">IF(OR($BK499&lt;&gt;Constants!$B$12,NOT($BO499)),"",IF(OR(NOT($AO499),NOT($AP499)),0,MIN(Constants!$B$18,(Constants!$B$29*$AR499+Constants!$B$30*$AS499)*IF($AQ499,1,MAX(0,MIN(1,(Constants!$B$20-N499)/Constants!$B$20))))))</f>
        <v/>
      </c>
      <c r="BV499" s="74" t="str">
        <f aca="false">IF(BU499="","",BU499*BP499)</f>
        <v/>
      </c>
      <c r="BW499" s="75" t="str">
        <f aca="false">IF(OR($BK499&lt;&gt;Constants!$B$12,NOT($BO499)),"",BR499+BT499+BV499)</f>
        <v/>
      </c>
      <c r="BX499" s="73" t="str">
        <f aca="false">IF(OR($BK499&lt;&gt;Constants!$B$12,$AT499&lt;&gt;TRUE()),"",IF(NOT($AW499),TRUE(),IF($AY499="","",$AY499)))</f>
        <v/>
      </c>
      <c r="BY499" s="74" t="b">
        <f aca="false">IF(BX499="",FALSE(),IF(NOT($AW499),TRUE(),IF($AY499,ISNUMBER(X499),ISNUMBER(W499))))</f>
        <v>0</v>
      </c>
      <c r="BZ499" s="76" t="str">
        <f aca="false">IF(BY499,IF($AJ499,1,Constants!$B$22)*POWER(Constants!$B$23,MAX($AU499,0))*POWER(Constants!$B$24,MAX($AV499,0)),"")</f>
        <v/>
      </c>
      <c r="CA499" s="74" t="str">
        <f aca="false">IF(OR($BK499&lt;&gt;Constants!$B$12,NOT($BY499)),"",IF(NOT($AW499),0,Constants!$B$19*IF($AY499,1,MAX(0,MIN(1,(Constants!$B$20-W499)/Constants!$B$20)))))</f>
        <v/>
      </c>
      <c r="CB499" s="74" t="str">
        <f aca="false">IF(CA499="","",CA499*IF($AX499,1,Constants!$B$25)*BZ499)</f>
        <v/>
      </c>
      <c r="CC499" s="74" t="str">
        <f aca="false">IF(OR($BK499&lt;&gt;Constants!$B$12,NOT($BY499)),"",IF(NOT($AW499),0,IF(NOT($AY499),0,MAX(0,Constants!$B$21*(1-ABS(X499-$BM499)/$BM499)))))</f>
        <v/>
      </c>
      <c r="CD499" s="74" t="str">
        <f aca="false">IF(CC499="","",CC499*BZ499)</f>
        <v/>
      </c>
      <c r="CE499" s="74" t="str">
        <f aca="false">IF(OR($BK499&lt;&gt;Constants!$B$12,NOT($BY499)),"",IF(OR(NOT($AW499),NOT($AX499)),0,MIN(Constants!$B$18,(Constants!$B$29*$AZ499+Constants!$B$30*$BA499)*IF($AY499,1,MAX(0,MIN(1,(Constants!$B$20-W499)/Constants!$B$20))))))</f>
        <v/>
      </c>
      <c r="CF499" s="74" t="str">
        <f aca="false">IF(CE499="","",CE499*BZ499)</f>
        <v/>
      </c>
      <c r="CG499" s="75" t="str">
        <f aca="false">IF(OR($BK499&lt;&gt;Constants!$B$12,NOT($BY499)),"",CB499+CD499+CF499)</f>
        <v/>
      </c>
      <c r="CH499" s="73" t="b">
        <f aca="false">IF(OR(BN499="",BX499=""),TRUE(),BN499&lt;&gt;BX499)</f>
        <v>1</v>
      </c>
      <c r="CI499" s="74" t="str">
        <f aca="false">IF(OR($BK499&lt;&gt;Constants!$B$12,$BB499&lt;&gt;TRUE(),NOT($CH499)),"",IF(NOT($BE499),TRUE(),IF($BG499="","",$BG499)))</f>
        <v/>
      </c>
      <c r="CJ499" s="74" t="b">
        <f aca="false">IF(CI499="",FALSE(),IF(NOT($BE499),TRUE(),IF($BG499,ISNUMBER(AG499),ISNUMBER(AF499))))</f>
        <v>0</v>
      </c>
      <c r="CK499" s="76" t="str">
        <f aca="false">IF(CJ499,IF($AJ499,1,Constants!$B$22)*POWER(Constants!$B$23,MAX($BC499,0))*POWER(Constants!$B$24,MAX($BD499,0)),"")</f>
        <v/>
      </c>
      <c r="CL499" s="74" t="str">
        <f aca="false">IF(OR($BK499&lt;&gt;Constants!$B$12,NOT($CJ499)),"",IF(NOT($BE499),0,Constants!$B$19*IF($BG499,1,MAX(0,MIN(1,(Constants!$B$20-AF499)/Constants!$B$20)))))</f>
        <v/>
      </c>
      <c r="CM499" s="74" t="str">
        <f aca="false">IF(CL499="","",CL499*IF($BF499,1,Constants!$B$25)*CK499)</f>
        <v/>
      </c>
      <c r="CN499" s="74" t="str">
        <f aca="false">IF(OR($BK499&lt;&gt;Constants!$B$12,NOT($CJ499)),"",IF(NOT($BE499),0,IF(NOT($BG499),0,MAX(0,Constants!$B$21*(1-ABS(AG499-$BM499)/$BM499)))))</f>
        <v/>
      </c>
      <c r="CO499" s="74" t="str">
        <f aca="false">IF(CN499="","",CN499*CK499)</f>
        <v/>
      </c>
      <c r="CP499" s="74" t="str">
        <f aca="false">IF(OR($BK499&lt;&gt;Constants!$B$12,NOT($CJ499)),"",IF(OR(NOT($BE499),NOT($BF499)),0,MIN(Constants!$B$18,(Constants!$B$29*$BH499+Constants!$B$30*$BI499)*IF($BG499,1,MAX(0,MIN(1,(Constants!$B$20-AF499)/Constants!$B$20))))))</f>
        <v/>
      </c>
      <c r="CQ499" s="74" t="str">
        <f aca="false">IF(CP499="","",CP499*CK499)</f>
        <v/>
      </c>
      <c r="CR499" s="75" t="str">
        <f aca="false">IF(OR($BK499&lt;&gt;Constants!$B$12,NOT($CJ499)),"",CM499+CO499+CQ499)</f>
        <v/>
      </c>
      <c r="CS499" s="73" t="str">
        <f aca="false">IF(OR($BK499&lt;&gt;Constants!$B$12,ISBLANK($C499)),"",BW499)</f>
        <v/>
      </c>
      <c r="CT499" s="74" t="str">
        <f aca="false">IF(OR($BK499&lt;&gt;Constants!$B$12,ISBLANK($C499)),"",CG499)</f>
        <v/>
      </c>
      <c r="CU499" s="75" t="str">
        <f aca="false">IF(OR($BK499&lt;&gt;Constants!$B$12,ISBLANK($C499)),"",CR499)</f>
        <v/>
      </c>
      <c r="CV499" s="74" t="str">
        <f aca="false">IF(OR($BK499&lt;&gt;Constants!$B$12,ISBLANK($C499)),"",IF(COUNT(CS499:CU499)=0,0,MAX(CS499:CU499)))</f>
        <v/>
      </c>
      <c r="CW499" s="74" t="str">
        <f aca="false">IF($BK499&lt;&gt;Constants!$B$12,"",CV499)</f>
        <v/>
      </c>
      <c r="CX499" s="74" t="str">
        <f aca="false">IF(ISNUMBER(CW499), RANK(CW499,$CW$11:$CW$510), "")</f>
        <v/>
      </c>
      <c r="CY499" s="73" t="str">
        <f aca="false">IF(OR($BK499&lt;&gt;Constants!$B$12,ISBLANK($C499)),"",MAX(BT499,CD499,CO499))</f>
        <v/>
      </c>
      <c r="CZ499" s="74" t="str">
        <f aca="false">IF(ISNUMBER(CY499), RANK(CY499,CY$11:CY$510), "")</f>
        <v/>
      </c>
      <c r="DA499" s="74" t="str">
        <f aca="false">IF(OR($BK499&lt;&gt;Constants!$B$12,ISBLANK($C499)),"",MAX(AM499,AU499,IF($CH499,BC499,0)))</f>
        <v/>
      </c>
      <c r="DB499" s="74" t="str">
        <f aca="false">IF(ISNUMBER(DA499), RANK(DA499,DA$11:DA$510,1), "")</f>
        <v/>
      </c>
      <c r="DC499" s="74" t="str">
        <f aca="false">IF(OR($BK499&lt;&gt;Constants!$B$12,ISBLANK($C499)),"",MAX(BV499,CF499,CQ499))</f>
        <v/>
      </c>
      <c r="DD499" s="74" t="str">
        <f aca="false">IF(ISNUMBER(DC499),RANK(DC499,DC$11:DC$510),"")</f>
        <v/>
      </c>
      <c r="DE499" s="77" t="str">
        <f aca="false">IFERROR(IF(OR($BK499&lt;&gt;Constants!$B$12, ISBLANK($C499)),"",LARGE(CS499:CU499,2)), 0)</f>
        <v/>
      </c>
      <c r="DF499" s="75" t="str">
        <f aca="false">IF(ISNUMBER(DE499), RANK(DE499,DE$11:DE$510), "")</f>
        <v/>
      </c>
      <c r="DG499" s="74" t="str">
        <f aca="false">IF(ISBLANK($C499),"",IF(BK499=Constants!$B$12,RANK($CX499, $CX$11:$CX$510, 1)+
SUMPRODUCT(--($CX$11:$CX$510=$CX499),--($CZ499&gt;$CZ$11:$CZ$510))+
SUMPRODUCT(--($CX$11:$CX$510=$CX499),--($CZ499=$CZ$11:$CZ$510),--($DB499&gt;$DB$11:$DB$510))+
SUMPRODUCT(--($CX$11:$CX$510=$CX499),--($CZ499=$CZ$11:$CZ$510),--($DB499=$DB$11:$DB$510), --($DD499&gt;$DD$11:$DD$510))+
SUMPRODUCT(--($CX$11:$CX$510=$CX499),--($CZ499=$CZ$11:$CZ$510),--($DB499=$DB$11:$DB$510), --($DD499=$DD$11:$DD$510), --($DF499&gt;$DF$11:$DF$510))
,BK499)
)</f>
        <v/>
      </c>
      <c r="DH499" s="74" t="str">
        <f aca="false">IF(ISBLANK(C499),"",IF(BK499&lt;&gt;Constants!$B$12, BK499, CX499-DG499))</f>
        <v/>
      </c>
      <c r="DI499" s="75"/>
      <c r="DJ499" s="78"/>
      <c r="DK499" s="79" t="str">
        <f aca="false">IF(ISBLANK($C499),"",IF($BK499=Constants!$B$13,$BM499,""))</f>
        <v/>
      </c>
      <c r="DL499" s="78" t="str">
        <f aca="false">IF(ISBLANK($C499),"",IF($BK499&lt;&gt;Constants!$B$12,"",IF(COUNT($CS499:$CU499)=0,"",MATCH($CV499,$CS499:$CU499,0))))</f>
        <v/>
      </c>
      <c r="DM499" s="80" t="str">
        <f aca="false">IF(ISNUMBER($DL499),CHOOSE($DL499,$BR499,$CB499,$CM499),"")</f>
        <v/>
      </c>
      <c r="DN499" s="80" t="str">
        <f aca="false">IF(ISNUMBER($DL499),CHOOSE($DL499,$BT499,$CD499,$CO499),"")</f>
        <v/>
      </c>
      <c r="DO499" s="80" t="str">
        <f aca="false">IF(ISNUMBER($DL499),CHOOSE($DL499,$BV499,$CF499,$CQ499),"")</f>
        <v/>
      </c>
      <c r="DP499" s="81" t="str">
        <f aca="false">IF(ISBLANK(C499),"",IF(BK499&lt;&gt;Constants!$B$12, BK499 ,CW499))</f>
        <v/>
      </c>
      <c r="DQ499" s="82" t="str">
        <f aca="false">IF(ISBLANK($C499),"",IF($BK499&lt;&gt;Constants!$B$12,$BK499,$BL499))</f>
        <v/>
      </c>
      <c r="DR499" s="82" t="str">
        <f aca="false">IF(ISBLANK(C499),"",DH499)</f>
        <v/>
      </c>
      <c r="DS499" s="82" t="str">
        <f aca="false">IF(ISBLANK(C499),"",DG499)</f>
        <v/>
      </c>
      <c r="DT499" s="83" t="str">
        <f aca="false">IF(ISBLANK(C499),
  "",
IF(DS499=Constants!$B$9,COUNTA($C$11:$C510)+2,IF(DS499=Constants!$B$10,COUNTA($C$11:$C510)+1,IF(DS499=Constants!$B$11,COUNTA($C$11:$C510),DS499))))</f>
        <v/>
      </c>
      <c r="DU499" s="3"/>
      <c r="DV499" s="84" t="n">
        <f aca="false">IF(OR(ISNUMBER(DS499),DS499="DQ",DS499="P",DS499="NS"),
    1,
    0
)</f>
        <v>0</v>
      </c>
      <c r="DW499" s="84" t="n">
        <v>489</v>
      </c>
      <c r="DX499" s="84" t="str">
        <f aca="false">IF(ISBLANK($C499),"",IF(ISNUMBER(DT499),DT499+ROW($B499)/1000,""))</f>
        <v/>
      </c>
      <c r="DY499" s="84" t="str">
        <f aca="false">IF(ISNUMBER(DX499), RANK(DX499,DX$11:DX$510,1), "")</f>
        <v/>
      </c>
      <c r="DZ499" s="84" t="str">
        <f aca="false">IF(ISBLANK($C499),
    "",
    $B499
)</f>
        <v/>
      </c>
      <c r="EA499" s="84" t="str">
        <f aca="false">IF(ISBLANK($C499),
    "",
    $C499
)</f>
        <v/>
      </c>
      <c r="EB499" s="84" t="str">
        <f aca="false">IF(ISBLANK($C499),
    "",
    $D499
)</f>
        <v/>
      </c>
      <c r="EC499" s="84" t="str">
        <f aca="false">IF(ISBLANK($C499),"",$DQ499)</f>
        <v/>
      </c>
      <c r="ED499" s="86" t="str">
        <f aca="false">DP499</f>
        <v/>
      </c>
      <c r="EE499" s="84" t="str">
        <f aca="false">IF(ISBLANK($C499),
    "",
    DS499
)</f>
        <v/>
      </c>
      <c r="EF499" s="87" t="str">
        <f aca="false">IF(DW499&gt;DV$10,
    "",
    VLOOKUP(DW499,DY$11:EE997,7,FALSE())
)</f>
        <v/>
      </c>
      <c r="EG499" s="88" t="str">
        <f aca="false">IF(DW499&gt;DV$10,
    "",
    VLOOKUP(DW499,DY$11:EE997,2,FALSE())
)</f>
        <v/>
      </c>
      <c r="EH499" s="88" t="str">
        <f aca="false">IF(DW499&gt;DV$10,
    "",
    VLOOKUP(DW499,DY$11:EE997,3,FALSE())
)</f>
        <v/>
      </c>
      <c r="EI499" s="88" t="str">
        <f aca="false">IF(DW499&gt;DV$10,
    "",
    VLOOKUP(DW499,DY$11:EE997,4,FALSE())
)</f>
        <v/>
      </c>
      <c r="EJ499" s="89" t="str">
        <f aca="false">IF(DW499&gt;DV$10,
    "",
    VLOOKUP(DW499,DY$11:EE997,6,FALSE())
)</f>
        <v/>
      </c>
      <c r="EK499" s="59"/>
    </row>
    <row r="500" customFormat="false" ht="15.75" hidden="false" customHeight="false" outlineLevel="0" collapsed="false">
      <c r="A500" s="3"/>
      <c r="B500" s="153"/>
      <c r="C500" s="154"/>
      <c r="D500" s="135"/>
      <c r="E500" s="158"/>
      <c r="F500" s="137"/>
      <c r="G500" s="137"/>
      <c r="H500" s="138"/>
      <c r="I500" s="139"/>
      <c r="J500" s="140"/>
      <c r="K500" s="140"/>
      <c r="L500" s="140"/>
      <c r="M500" s="140"/>
      <c r="N500" s="141"/>
      <c r="O500" s="142"/>
      <c r="P500" s="137"/>
      <c r="Q500" s="138"/>
      <c r="R500" s="139"/>
      <c r="S500" s="140"/>
      <c r="T500" s="140"/>
      <c r="U500" s="140"/>
      <c r="V500" s="140"/>
      <c r="W500" s="141"/>
      <c r="X500" s="142"/>
      <c r="Y500" s="137"/>
      <c r="Z500" s="138"/>
      <c r="AA500" s="139"/>
      <c r="AB500" s="140"/>
      <c r="AC500" s="140"/>
      <c r="AD500" s="140"/>
      <c r="AE500" s="140"/>
      <c r="AF500" s="141"/>
      <c r="AG500" s="143"/>
      <c r="AH500" s="139"/>
      <c r="AI500" s="116"/>
      <c r="AJ500" s="116" t="str">
        <f aca="false">IF(ISBLANK($C500),
  "",
IF(E500=Constants!$B$7,
  TRUE(),
IF(E500=Constants!$B$8,
  FALSE(),
  TRUE()
)))</f>
        <v/>
      </c>
      <c r="AK500" s="117" t="str">
        <f aca="false">IF(ISBLANK($C500),"",IF(F500=Constants!$B$8,FALSE(),TRUE()))</f>
        <v/>
      </c>
      <c r="AL500" s="117" t="str">
        <f aca="false">IF(ISBLANK($C500),"",COUNTA($G500:$O500)&gt;0)</f>
        <v/>
      </c>
      <c r="AM500" s="117" t="str">
        <f aca="false">IF(OR(ISBLANK($C500),$AL500&lt;&gt;TRUE()),"",IF(ISBLANK(G500),Constants!$B$27,MAX(0,G500)))</f>
        <v/>
      </c>
      <c r="AN500" s="117" t="str">
        <f aca="false">IF(OR(ISBLANK($C500),$AL500&lt;&gt;TRUE()),"",IF(ISBLANK(H500),Constants!$B$28,MAX(0,H500)))</f>
        <v/>
      </c>
      <c r="AO500" s="117" t="str">
        <f aca="false">IF(OR(ISBLANK($C500),$AL500&lt;&gt;TRUE()),"",IF(J500=Constants!$B$7,TRUE(),IF(J500=Constants!$B$8,FALSE(),TRUE())))</f>
        <v/>
      </c>
      <c r="AP500" s="117" t="str">
        <f aca="false">IF(OR(ISBLANK($C500),$AL500&lt;&gt;TRUE()),"",IF(I500=Constants!$B$7,TRUE(),IF(I500=Constants!$B$8,FALSE(),TRUE())))</f>
        <v/>
      </c>
      <c r="AQ500" s="117" t="str">
        <f aca="false">IF(OR(ISBLANK($C500),$AL500&lt;&gt;TRUE()),"",IF(K500=Constants!$B$33,TRUE(),IF(K500=Constants!$B$34,FALSE(),IF(AND(ISNUMBER(O500),OR(ISBLANK(N500),N500=0)),TRUE(),IF(AND(ISBLANK(O500),ISNUMBER(N500),N500&lt;&gt;0),FALSE(),"")))))</f>
        <v/>
      </c>
      <c r="AR500" s="117" t="str">
        <f aca="false">IF(OR(ISBLANK($C500),$AL500&lt;&gt;TRUE()),"",IF(ISBLANK(L500),Constants!$B$35,MAX(0,MIN(Constants!$B$31,L500))))</f>
        <v/>
      </c>
      <c r="AS500" s="117" t="str">
        <f aca="false">IF(OR(ISBLANK($C500),$AL500&lt;&gt;TRUE()),"",IF(ISBLANK(M500),Constants!$B$35,MAX(0,MIN(Constants!$B$32,M500))))</f>
        <v/>
      </c>
      <c r="AT500" s="117" t="str">
        <f aca="false">IF(ISBLANK($C500),"",COUNTA($P500:$X500)&gt;0)</f>
        <v/>
      </c>
      <c r="AU500" s="117" t="str">
        <f aca="false">IF(OR(ISBLANK($C500),$AT500&lt;&gt;TRUE()),"",IF(ISBLANK(P500),Constants!$B$27,MAX(0,P500)))</f>
        <v/>
      </c>
      <c r="AV500" s="117" t="str">
        <f aca="false">IF(OR(ISBLANK($C500),$AT500&lt;&gt;TRUE()),"",IF(ISBLANK(Q500),Constants!$B$28,MAX(0,Q500)))</f>
        <v/>
      </c>
      <c r="AW500" s="117" t="str">
        <f aca="false">IF(OR(ISBLANK($C500),$AT500&lt;&gt;TRUE()),"",IF(S500=Constants!$B$7,TRUE(),IF(S500=Constants!$B$8,FALSE(),TRUE())))</f>
        <v/>
      </c>
      <c r="AX500" s="117" t="str">
        <f aca="false">IF(OR(ISBLANK($C500),$AT500&lt;&gt;TRUE()),"",IF(R500=Constants!$B$7,TRUE(),IF(R500=Constants!$B$8,FALSE(),TRUE())))</f>
        <v/>
      </c>
      <c r="AY500" s="117" t="str">
        <f aca="false">IF(OR(ISBLANK($C500),$AT500&lt;&gt;TRUE()),"",IF(T500=Constants!$B$33,TRUE(),IF(T500=Constants!$B$34,FALSE(),IF(AND(ISNUMBER(X500),OR(ISBLANK(W500),W500=0)),TRUE(),IF(AND(ISBLANK(X500),ISNUMBER(W500),W500&lt;&gt;0),FALSE(),"")))))</f>
        <v/>
      </c>
      <c r="AZ500" s="117" t="str">
        <f aca="false">IF(OR(ISBLANK($C500),$AT500&lt;&gt;TRUE()),"",IF(ISBLANK(U500),Constants!$B$35,MAX(0,MIN(Constants!$B$31,U500))))</f>
        <v/>
      </c>
      <c r="BA500" s="117" t="str">
        <f aca="false">IF(OR(ISBLANK($C500),$AT500&lt;&gt;TRUE()),"",IF(ISBLANK(V500),Constants!$B$35,MAX(0,MIN(Constants!$B$32,V500))))</f>
        <v/>
      </c>
      <c r="BB500" s="117" t="str">
        <f aca="false">IF(ISBLANK($C500),"",COUNTA($Y500:$AG500)&gt;0)</f>
        <v/>
      </c>
      <c r="BC500" s="117" t="str">
        <f aca="false">IF(OR(ISBLANK($C500),$BB500&lt;&gt;TRUE()),"",IF(ISBLANK(Y500),Constants!$B$27,MAX(0,Y500)))</f>
        <v/>
      </c>
      <c r="BD500" s="117" t="str">
        <f aca="false">IF(OR(ISBLANK($C500),$BB500&lt;&gt;TRUE()),"",IF(ISBLANK(Z500),Constants!$B$28,MAX(0,Z500)))</f>
        <v/>
      </c>
      <c r="BE500" s="117" t="str">
        <f aca="false">IF(OR(ISBLANK($C500),$BB500&lt;&gt;TRUE()),"",IF(AB500=Constants!$B$7,TRUE(),IF(AB500=Constants!$B$8,FALSE(),TRUE())))</f>
        <v/>
      </c>
      <c r="BF500" s="117" t="str">
        <f aca="false">IF(OR(ISBLANK($C500),$BB500&lt;&gt;TRUE()),"",IF(AA500=Constants!$B$7,TRUE(),IF(AA500=Constants!$B$8,FALSE(),TRUE())))</f>
        <v/>
      </c>
      <c r="BG500" s="117" t="str">
        <f aca="false">IF(OR(ISBLANK($C500),$BB500&lt;&gt;TRUE()),"",IF(AC500=Constants!$B$33,TRUE(),IF(AC500=Constants!$B$34,FALSE(),IF(AND(ISNUMBER(AG500),OR(ISBLANK(AF500),AF500=0)),TRUE(),IF(AND(ISBLANK(AG500),ISNUMBER(AF500),AF500&lt;&gt;0),FALSE(),"")))))</f>
        <v/>
      </c>
      <c r="BH500" s="117" t="str">
        <f aca="false">IF(OR(ISBLANK($C500),$BB500&lt;&gt;TRUE()),"",IF(ISBLANK(AD500),Constants!$B$35,MAX(0,MIN(Constants!$B$31,AD500))))</f>
        <v/>
      </c>
      <c r="BI500" s="117" t="str">
        <f aca="false">IF(OR(ISBLANK($C500),$BB500&lt;&gt;TRUE()),"",IF(ISBLANK(AE500),Constants!$B$35,MAX(0,MIN(Constants!$B$32,AE500))))</f>
        <v/>
      </c>
      <c r="BJ500" s="118" t="str">
        <f aca="false">IF(ISBLANK($C500),
  "",
IF(AH500=Constants!$B$7,
  TRUE(),
IF(AH500=Constants!$B$8,
  FALSE(),
  FALSE()
)))</f>
        <v/>
      </c>
      <c r="BK500" s="117" t="str">
        <f aca="false">IF(ISBLANK($C500),"",IF($BJ500,Constants!$B$9,IF(COUNTA($E500:$AH500)=0,Constants!$B$10,IF(NOT($AK500),Constants!$B$11,IF(AND(NOT(ISNUMBER($BM500)),COUNTA($O500,$X500,$AG500)&gt;0),Constants!$B$13,Constants!$B$12)))))</f>
        <v/>
      </c>
      <c r="BL500" s="117" t="str">
        <f aca="false">IF(ISBLANK($C500),"",IF($BK500&lt;&gt;Constants!$B$12,$BK500,Constants!$B$4))</f>
        <v/>
      </c>
      <c r="BM500" s="116" t="str">
        <f aca="false">IF(OR(ISBLANK($D$8), NOT(ISNUMBER($D$8))), Constants!$B$17,$D$8)</f>
        <v>ERROR: Set Target Time in cell D8</v>
      </c>
      <c r="BN500" s="119" t="str">
        <f aca="false">IF(OR($BK500&lt;&gt;Constants!$B$12,$AL500&lt;&gt;TRUE()),"",IF(NOT($AO500),TRUE(),IF($AQ500="","",$AQ500)))</f>
        <v/>
      </c>
      <c r="BO500" s="120" t="n">
        <f aca="false">IF(BN500="",FALSE(),IF(NOT($AO500),TRUE(),IF($AQ500,ISNUMBER(O500),ISNUMBER(N500))))</f>
        <v>0</v>
      </c>
      <c r="BP500" s="121" t="str">
        <f aca="false">IF(BO500,IF($AJ500,1,Constants!$B$22)*POWER(Constants!$B$23,MAX($AM500,0))*POWER(Constants!$B$24,MAX($AN500,0)),"")</f>
        <v/>
      </c>
      <c r="BQ500" s="117" t="str">
        <f aca="false">IF(OR($BK500&lt;&gt;Constants!$B$12,NOT($BO500)),"",IF(NOT($AO500),0,Constants!$B$19*IF($AQ500,1,MAX(0,MIN(1,(Constants!$B$20-N500)/Constants!$B$20)))))</f>
        <v/>
      </c>
      <c r="BR500" s="117" t="str">
        <f aca="false">IF(BQ500="","",BQ500*IF($AP500,1,Constants!$B$25)*BP500)</f>
        <v/>
      </c>
      <c r="BS500" s="117" t="str">
        <f aca="false">IF(OR($BK500&lt;&gt;Constants!$B$12,NOT($BO500)),"",IF(NOT($AO500),0,IF(NOT($AQ500),0,MAX(0,Constants!$B$21*(1-ABS(O500-$BM500)/$BM500)))))</f>
        <v/>
      </c>
      <c r="BT500" s="117" t="str">
        <f aca="false">IF(BS500="","",BS500*BP500)</f>
        <v/>
      </c>
      <c r="BU500" s="117" t="str">
        <f aca="false">IF(OR($BK500&lt;&gt;Constants!$B$12,NOT($BO500)),"",IF(OR(NOT($AO500),NOT($AP500)),0,MIN(Constants!$B$18,(Constants!$B$29*$AR500+Constants!$B$30*$AS500)*IF($AQ500,1,MAX(0,MIN(1,(Constants!$B$20-N500)/Constants!$B$20))))))</f>
        <v/>
      </c>
      <c r="BV500" s="117" t="str">
        <f aca="false">IF(BU500="","",BU500*BP500)</f>
        <v/>
      </c>
      <c r="BW500" s="122" t="str">
        <f aca="false">IF(OR($BK500&lt;&gt;Constants!$B$12,NOT($BO500)),"",BR500+BT500+BV500)</f>
        <v/>
      </c>
      <c r="BX500" s="119" t="str">
        <f aca="false">IF(OR($BK500&lt;&gt;Constants!$B$12,$AT500&lt;&gt;TRUE()),"",IF(NOT($AW500),TRUE(),IF($AY500="","",$AY500)))</f>
        <v/>
      </c>
      <c r="BY500" s="120" t="n">
        <f aca="false">IF(BX500="",FALSE(),IF(NOT($AW500),TRUE(),IF($AY500,ISNUMBER(X500),ISNUMBER(W500))))</f>
        <v>0</v>
      </c>
      <c r="BZ500" s="121" t="str">
        <f aca="false">IF(BY500,IF($AJ500,1,Constants!$B$22)*POWER(Constants!$B$23,MAX($AU500,0))*POWER(Constants!$B$24,MAX($AV500,0)),"")</f>
        <v/>
      </c>
      <c r="CA500" s="117" t="str">
        <f aca="false">IF(OR($BK500&lt;&gt;Constants!$B$12,NOT($BY500)),"",IF(NOT($AW500),0,Constants!$B$19*IF($AY500,1,MAX(0,MIN(1,(Constants!$B$20-W500)/Constants!$B$20)))))</f>
        <v/>
      </c>
      <c r="CB500" s="117" t="str">
        <f aca="false">IF(CA500="","",CA500*IF($AX500,1,Constants!$B$25)*BZ500)</f>
        <v/>
      </c>
      <c r="CC500" s="117" t="str">
        <f aca="false">IF(OR($BK500&lt;&gt;Constants!$B$12,NOT($BY500)),"",IF(NOT($AW500),0,IF(NOT($AY500),0,MAX(0,Constants!$B$21*(1-ABS(X500-$BM500)/$BM500)))))</f>
        <v/>
      </c>
      <c r="CD500" s="117" t="str">
        <f aca="false">IF(CC500="","",CC500*BZ500)</f>
        <v/>
      </c>
      <c r="CE500" s="117" t="str">
        <f aca="false">IF(OR($BK500&lt;&gt;Constants!$B$12,NOT($BY500)),"",IF(OR(NOT($AW500),NOT($AX500)),0,MIN(Constants!$B$18,(Constants!$B$29*$AZ500+Constants!$B$30*$BA500)*IF($AY500,1,MAX(0,MIN(1,(Constants!$B$20-W500)/Constants!$B$20))))))</f>
        <v/>
      </c>
      <c r="CF500" s="117" t="str">
        <f aca="false">IF(CE500="","",CE500*BZ500)</f>
        <v/>
      </c>
      <c r="CG500" s="122" t="str">
        <f aca="false">IF(OR($BK500&lt;&gt;Constants!$B$12,NOT($BY500)),"",CB500+CD500+CF500)</f>
        <v/>
      </c>
      <c r="CH500" s="119" t="n">
        <f aca="false">IF(OR(BN500="",BX500=""),TRUE(),BN500&lt;&gt;BX500)</f>
        <v>1</v>
      </c>
      <c r="CI500" s="117" t="str">
        <f aca="false">IF(OR($BK500&lt;&gt;Constants!$B$12,$BB500&lt;&gt;TRUE(),NOT($CH500)),"",IF(NOT($BE500),TRUE(),IF($BG500="","",$BG500)))</f>
        <v/>
      </c>
      <c r="CJ500" s="120" t="n">
        <f aca="false">IF(CI500="",FALSE(),IF(NOT($BE500),TRUE(),IF($BG500,ISNUMBER(AG500),ISNUMBER(AF500))))</f>
        <v>0</v>
      </c>
      <c r="CK500" s="121" t="str">
        <f aca="false">IF(CJ500,IF($AJ500,1,Constants!$B$22)*POWER(Constants!$B$23,MAX($BC500,0))*POWER(Constants!$B$24,MAX($BD500,0)),"")</f>
        <v/>
      </c>
      <c r="CL500" s="117" t="str">
        <f aca="false">IF(OR($BK500&lt;&gt;Constants!$B$12,NOT($CJ500)),"",IF(NOT($BE500),0,Constants!$B$19*IF($BG500,1,MAX(0,MIN(1,(Constants!$B$20-AF500)/Constants!$B$20)))))</f>
        <v/>
      </c>
      <c r="CM500" s="117" t="str">
        <f aca="false">IF(CL500="","",CL500*IF($BF500,1,Constants!$B$25)*CK500)</f>
        <v/>
      </c>
      <c r="CN500" s="117" t="str">
        <f aca="false">IF(OR($BK500&lt;&gt;Constants!$B$12,NOT($CJ500)),"",IF(NOT($BE500),0,IF(NOT($BG500),0,MAX(0,Constants!$B$21*(1-ABS(AG500-$BM500)/$BM500)))))</f>
        <v/>
      </c>
      <c r="CO500" s="117" t="str">
        <f aca="false">IF(CN500="","",CN500*CK500)</f>
        <v/>
      </c>
      <c r="CP500" s="117" t="str">
        <f aca="false">IF(OR($BK500&lt;&gt;Constants!$B$12,NOT($CJ500)),"",IF(OR(NOT($BE500),NOT($BF500)),0,MIN(Constants!$B$18,(Constants!$B$29*$BH500+Constants!$B$30*$BI500)*IF($BG500,1,MAX(0,MIN(1,(Constants!$B$20-AF500)/Constants!$B$20))))))</f>
        <v/>
      </c>
      <c r="CQ500" s="117" t="str">
        <f aca="false">IF(CP500="","",CP500*CK500)</f>
        <v/>
      </c>
      <c r="CR500" s="122" t="str">
        <f aca="false">IF(OR($BK500&lt;&gt;Constants!$B$12,NOT($CJ500)),"",CM500+CO500+CQ500)</f>
        <v/>
      </c>
      <c r="CS500" s="116" t="str">
        <f aca="false">IF(OR($BK500&lt;&gt;Constants!$B$12,ISBLANK($C500)),"",BW500)</f>
        <v/>
      </c>
      <c r="CT500" s="117" t="str">
        <f aca="false">IF(OR($BK500&lt;&gt;Constants!$B$12,ISBLANK($C500)),"",CG500)</f>
        <v/>
      </c>
      <c r="CU500" s="118" t="str">
        <f aca="false">IF(OR($BK500&lt;&gt;Constants!$B$12,ISBLANK($C500)),"",CR500)</f>
        <v/>
      </c>
      <c r="CV500" s="117" t="str">
        <f aca="false">IF(OR($BK500&lt;&gt;Constants!$B$12,ISBLANK($C500)),"",IF(COUNT(CS500:CU500)=0,0,MAX(CS500:CU500)))</f>
        <v/>
      </c>
      <c r="CW500" s="117" t="str">
        <f aca="false">IF($BK500&lt;&gt;Constants!$B$12,"",CV500)</f>
        <v/>
      </c>
      <c r="CX500" s="117" t="str">
        <f aca="false">IF(ISNUMBER(CW500), RANK(CW500,$CW$11:$CW$510), "")</f>
        <v/>
      </c>
      <c r="CY500" s="116" t="str">
        <f aca="false">IF(OR($BK500&lt;&gt;Constants!$B$12,ISBLANK($C500)),"",MAX(BT500,CD500,CO500))</f>
        <v/>
      </c>
      <c r="CZ500" s="117" t="str">
        <f aca="false">IF(ISNUMBER(CY500), RANK(CY500,CY$11:CY$510), "")</f>
        <v/>
      </c>
      <c r="DA500" s="117" t="str">
        <f aca="false">IF(OR($BK500&lt;&gt;Constants!$B$12,ISBLANK($C500)),"",MAX(AM500,AU500,IF($CH500,BC500,0)))</f>
        <v/>
      </c>
      <c r="DB500" s="117" t="str">
        <f aca="false">IF(ISNUMBER(DA500), RANK(DA500,DA$11:DA$510,1), "")</f>
        <v/>
      </c>
      <c r="DC500" s="117" t="str">
        <f aca="false">IF(OR($BK500&lt;&gt;Constants!$B$12,ISBLANK($C500)),"",MAX(BV500,CF500,CQ500))</f>
        <v/>
      </c>
      <c r="DD500" s="117" t="str">
        <f aca="false">IF(ISNUMBER(DC500),RANK(DC500,DC$11:DC$510),"")</f>
        <v/>
      </c>
      <c r="DE500" s="123" t="str">
        <f aca="false">IFERROR(IF(OR($BK500&lt;&gt;Constants!$B$12, ISBLANK($C500)),"",LARGE(CS500:CU500,2)), 0)</f>
        <v/>
      </c>
      <c r="DF500" s="118" t="str">
        <f aca="false">IF(ISNUMBER(DE500), RANK(DE500,DE$11:DE$510), "")</f>
        <v/>
      </c>
      <c r="DG500" s="117" t="str">
        <f aca="false">IF(ISBLANK($C500),"",IF(BK500=Constants!$B$12,RANK($CX500, $CX$11:$CX$510, 1)+
SUMPRODUCT(--($CX$11:$CX$510=$CX500),--($CZ500&gt;$CZ$11:$CZ$510))+
SUMPRODUCT(--($CX$11:$CX$510=$CX500),--($CZ500=$CZ$11:$CZ$510),--($DB500&gt;$DB$11:$DB$510))+
SUMPRODUCT(--($CX$11:$CX$510=$CX500),--($CZ500=$CZ$11:$CZ$510),--($DB500=$DB$11:$DB$510), --($DD500&gt;$DD$11:$DD$510))+
SUMPRODUCT(--($CX$11:$CX$510=$CX500),--($CZ500=$CZ$11:$CZ$510),--($DB500=$DB$11:$DB$510), --($DD500=$DD$11:$DD$510), --($DF500&gt;$DF$11:$DF$510))
,BK500)
)</f>
        <v/>
      </c>
      <c r="DH500" s="117" t="str">
        <f aca="false">IF(ISBLANK(C500),"",IF(BK500&lt;&gt;Constants!$B$12, BK500, CX500-DG500))</f>
        <v/>
      </c>
      <c r="DI500" s="118"/>
      <c r="DJ500" s="124"/>
      <c r="DK500" s="125" t="str">
        <f aca="false">IF(ISBLANK($C500),"",IF($BK500=Constants!$B$13,$BM500,""))</f>
        <v/>
      </c>
      <c r="DL500" s="124" t="str">
        <f aca="false">IF(ISBLANK($C500),"",IF($BK500&lt;&gt;Constants!$B$12,"",IF(COUNT($CS500:$CU500)=0,"",MATCH($CV500,$CS500:$CU500,0))))</f>
        <v/>
      </c>
      <c r="DM500" s="126" t="str">
        <f aca="false">IF(ISNUMBER($DL500),CHOOSE($DL500,$BR500,$CB500,$CM500),"")</f>
        <v/>
      </c>
      <c r="DN500" s="126" t="str">
        <f aca="false">IF(ISNUMBER($DL500),CHOOSE($DL500,$BT500,$CD500,$CO500),"")</f>
        <v/>
      </c>
      <c r="DO500" s="126" t="str">
        <f aca="false">IF(ISNUMBER($DL500),CHOOSE($DL500,$BV500,$CF500,$CQ500),"")</f>
        <v/>
      </c>
      <c r="DP500" s="127" t="str">
        <f aca="false">IF(ISBLANK(C500),"",IF(BK500&lt;&gt;Constants!$B$12, BK500 ,CW500))</f>
        <v/>
      </c>
      <c r="DQ500" s="128" t="str">
        <f aca="false">IF(ISBLANK($C500),"",IF($BK500&lt;&gt;Constants!$B$12,$BK500,$BL500))</f>
        <v/>
      </c>
      <c r="DR500" s="128" t="str">
        <f aca="false">IF(ISBLANK(C500),"",DH500)</f>
        <v/>
      </c>
      <c r="DS500" s="128" t="str">
        <f aca="false">IF(ISBLANK(C500),"",DG500)</f>
        <v/>
      </c>
      <c r="DT500" s="129" t="str">
        <f aca="false">IF(ISBLANK(C500),
  "",
IF(DS500=Constants!$B$9,COUNTA($C$11:$C510)+2,IF(DS500=Constants!$B$10,COUNTA($C$11:$C510)+1,IF(DS500=Constants!$B$11,COUNTA($C$11:$C510),DS500))))</f>
        <v/>
      </c>
      <c r="DU500" s="3"/>
      <c r="DV500" s="130" t="n">
        <f aca="false">IF(OR(ISNUMBER(DS500),DS500="DQ",DS500="P",DS500="NS"),
    1,
    0
)</f>
        <v>0</v>
      </c>
      <c r="DW500" s="130" t="n">
        <v>490</v>
      </c>
      <c r="DX500" s="130" t="str">
        <f aca="false">IF(ISBLANK($C500),"",IF(ISNUMBER(DT500),DT500+ROW($B500)/1000,""))</f>
        <v/>
      </c>
      <c r="DY500" s="130" t="str">
        <f aca="false">IF(ISNUMBER(DX500), RANK(DX500,DX$11:DX$510,1), "")</f>
        <v/>
      </c>
      <c r="DZ500" s="130" t="str">
        <f aca="false">IF(ISBLANK($C500),
    "",
    $B500
)</f>
        <v/>
      </c>
      <c r="EA500" s="130" t="str">
        <f aca="false">IF(ISBLANK($C500),
    "",
    $C500
)</f>
        <v/>
      </c>
      <c r="EB500" s="130" t="str">
        <f aca="false">IF(ISBLANK($C500),
    "",
    $D500
)</f>
        <v/>
      </c>
      <c r="EC500" s="130" t="str">
        <f aca="false">IF(ISBLANK($C500),"",$DQ500)</f>
        <v/>
      </c>
      <c r="ED500" s="131" t="str">
        <f aca="false">DP500</f>
        <v/>
      </c>
      <c r="EE500" s="130" t="str">
        <f aca="false">IF(ISBLANK($C500),
    "",
    DS500
)</f>
        <v/>
      </c>
      <c r="EF500" s="132" t="str">
        <f aca="false">IF(DW500&gt;DV$10,
    "",
    VLOOKUP(DW500,DY$11:EE998,7,FALSE())
)</f>
        <v/>
      </c>
      <c r="EG500" s="133" t="str">
        <f aca="false">IF(DW500&gt;DV$10,
    "",
    VLOOKUP(DW500,DY$11:EE998,2,FALSE())
)</f>
        <v/>
      </c>
      <c r="EH500" s="133" t="str">
        <f aca="false">IF(DW500&gt;DV$10,
    "",
    VLOOKUP(DW500,DY$11:EE998,3,FALSE())
)</f>
        <v/>
      </c>
      <c r="EI500" s="133" t="str">
        <f aca="false">IF(DW500&gt;DV$10,
    "",
    VLOOKUP(DW500,DY$11:EE998,4,FALSE())
)</f>
        <v/>
      </c>
      <c r="EJ500" s="134" t="str">
        <f aca="false">IF(DW500&gt;DV$10,
    "",
    VLOOKUP(DW500,DY$11:EE998,6,FALSE())
)</f>
        <v/>
      </c>
      <c r="EK500" s="59"/>
    </row>
    <row r="501" customFormat="false" ht="15.75" hidden="false" customHeight="false" outlineLevel="0" collapsed="false">
      <c r="A501" s="3"/>
      <c r="B501" s="153"/>
      <c r="C501" s="154"/>
      <c r="D501" s="135"/>
      <c r="E501" s="158"/>
      <c r="F501" s="137"/>
      <c r="G501" s="137"/>
      <c r="H501" s="138"/>
      <c r="I501" s="139"/>
      <c r="J501" s="140"/>
      <c r="K501" s="140"/>
      <c r="L501" s="140"/>
      <c r="M501" s="140"/>
      <c r="N501" s="113"/>
      <c r="O501" s="142"/>
      <c r="P501" s="137"/>
      <c r="Q501" s="138"/>
      <c r="R501" s="139"/>
      <c r="S501" s="140"/>
      <c r="T501" s="140"/>
      <c r="U501" s="140"/>
      <c r="V501" s="140"/>
      <c r="W501" s="113"/>
      <c r="X501" s="142"/>
      <c r="Y501" s="137"/>
      <c r="Z501" s="138"/>
      <c r="AA501" s="139"/>
      <c r="AB501" s="140"/>
      <c r="AC501" s="140"/>
      <c r="AD501" s="140"/>
      <c r="AE501" s="140"/>
      <c r="AF501" s="113"/>
      <c r="AG501" s="143"/>
      <c r="AH501" s="139"/>
      <c r="AI501" s="116"/>
      <c r="AJ501" s="116" t="str">
        <f aca="false">IF(ISBLANK($C501),
  "",
IF(E501=Constants!$B$7,
  TRUE(),
IF(E501=Constants!$B$8,
  FALSE(),
  TRUE()
)))</f>
        <v/>
      </c>
      <c r="AK501" s="117" t="str">
        <f aca="false">IF(ISBLANK($C501),"",IF(F501=Constants!$B$8,FALSE(),TRUE()))</f>
        <v/>
      </c>
      <c r="AL501" s="117" t="str">
        <f aca="false">IF(ISBLANK($C501),"",COUNTA($G501:$O501)&gt;0)</f>
        <v/>
      </c>
      <c r="AM501" s="117" t="str">
        <f aca="false">IF(OR(ISBLANK($C501),$AL501&lt;&gt;TRUE()),"",IF(ISBLANK(G501),Constants!$B$27,MAX(0,G501)))</f>
        <v/>
      </c>
      <c r="AN501" s="117" t="str">
        <f aca="false">IF(OR(ISBLANK($C501),$AL501&lt;&gt;TRUE()),"",IF(ISBLANK(H501),Constants!$B$28,MAX(0,H501)))</f>
        <v/>
      </c>
      <c r="AO501" s="117" t="str">
        <f aca="false">IF(OR(ISBLANK($C501),$AL501&lt;&gt;TRUE()),"",IF(J501=Constants!$B$7,TRUE(),IF(J501=Constants!$B$8,FALSE(),TRUE())))</f>
        <v/>
      </c>
      <c r="AP501" s="117" t="str">
        <f aca="false">IF(OR(ISBLANK($C501),$AL501&lt;&gt;TRUE()),"",IF(I501=Constants!$B$7,TRUE(),IF(I501=Constants!$B$8,FALSE(),TRUE())))</f>
        <v/>
      </c>
      <c r="AQ501" s="117" t="str">
        <f aca="false">IF(OR(ISBLANK($C501),$AL501&lt;&gt;TRUE()),"",IF(K501=Constants!$B$33,TRUE(),IF(K501=Constants!$B$34,FALSE(),IF(AND(ISNUMBER(O501),OR(ISBLANK(N501),N501=0)),TRUE(),IF(AND(ISBLANK(O501),ISNUMBER(N501),N501&lt;&gt;0),FALSE(),"")))))</f>
        <v/>
      </c>
      <c r="AR501" s="117" t="str">
        <f aca="false">IF(OR(ISBLANK($C501),$AL501&lt;&gt;TRUE()),"",IF(ISBLANK(L501),Constants!$B$35,MAX(0,MIN(Constants!$B$31,L501))))</f>
        <v/>
      </c>
      <c r="AS501" s="117" t="str">
        <f aca="false">IF(OR(ISBLANK($C501),$AL501&lt;&gt;TRUE()),"",IF(ISBLANK(M501),Constants!$B$35,MAX(0,MIN(Constants!$B$32,M501))))</f>
        <v/>
      </c>
      <c r="AT501" s="117" t="str">
        <f aca="false">IF(ISBLANK($C501),"",COUNTA($P501:$X501)&gt;0)</f>
        <v/>
      </c>
      <c r="AU501" s="117" t="str">
        <f aca="false">IF(OR(ISBLANK($C501),$AT501&lt;&gt;TRUE()),"",IF(ISBLANK(P501),Constants!$B$27,MAX(0,P501)))</f>
        <v/>
      </c>
      <c r="AV501" s="117" t="str">
        <f aca="false">IF(OR(ISBLANK($C501),$AT501&lt;&gt;TRUE()),"",IF(ISBLANK(Q501),Constants!$B$28,MAX(0,Q501)))</f>
        <v/>
      </c>
      <c r="AW501" s="117" t="str">
        <f aca="false">IF(OR(ISBLANK($C501),$AT501&lt;&gt;TRUE()),"",IF(S501=Constants!$B$7,TRUE(),IF(S501=Constants!$B$8,FALSE(),TRUE())))</f>
        <v/>
      </c>
      <c r="AX501" s="117" t="str">
        <f aca="false">IF(OR(ISBLANK($C501),$AT501&lt;&gt;TRUE()),"",IF(R501=Constants!$B$7,TRUE(),IF(R501=Constants!$B$8,FALSE(),TRUE())))</f>
        <v/>
      </c>
      <c r="AY501" s="117" t="str">
        <f aca="false">IF(OR(ISBLANK($C501),$AT501&lt;&gt;TRUE()),"",IF(T501=Constants!$B$33,TRUE(),IF(T501=Constants!$B$34,FALSE(),IF(AND(ISNUMBER(X501),OR(ISBLANK(W501),W501=0)),TRUE(),IF(AND(ISBLANK(X501),ISNUMBER(W501),W501&lt;&gt;0),FALSE(),"")))))</f>
        <v/>
      </c>
      <c r="AZ501" s="117" t="str">
        <f aca="false">IF(OR(ISBLANK($C501),$AT501&lt;&gt;TRUE()),"",IF(ISBLANK(U501),Constants!$B$35,MAX(0,MIN(Constants!$B$31,U501))))</f>
        <v/>
      </c>
      <c r="BA501" s="117" t="str">
        <f aca="false">IF(OR(ISBLANK($C501),$AT501&lt;&gt;TRUE()),"",IF(ISBLANK(V501),Constants!$B$35,MAX(0,MIN(Constants!$B$32,V501))))</f>
        <v/>
      </c>
      <c r="BB501" s="117" t="str">
        <f aca="false">IF(ISBLANK($C501),"",COUNTA($Y501:$AG501)&gt;0)</f>
        <v/>
      </c>
      <c r="BC501" s="117" t="str">
        <f aca="false">IF(OR(ISBLANK($C501),$BB501&lt;&gt;TRUE()),"",IF(ISBLANK(Y501),Constants!$B$27,MAX(0,Y501)))</f>
        <v/>
      </c>
      <c r="BD501" s="117" t="str">
        <f aca="false">IF(OR(ISBLANK($C501),$BB501&lt;&gt;TRUE()),"",IF(ISBLANK(Z501),Constants!$B$28,MAX(0,Z501)))</f>
        <v/>
      </c>
      <c r="BE501" s="117" t="str">
        <f aca="false">IF(OR(ISBLANK($C501),$BB501&lt;&gt;TRUE()),"",IF(AB501=Constants!$B$7,TRUE(),IF(AB501=Constants!$B$8,FALSE(),TRUE())))</f>
        <v/>
      </c>
      <c r="BF501" s="117" t="str">
        <f aca="false">IF(OR(ISBLANK($C501),$BB501&lt;&gt;TRUE()),"",IF(AA501=Constants!$B$7,TRUE(),IF(AA501=Constants!$B$8,FALSE(),TRUE())))</f>
        <v/>
      </c>
      <c r="BG501" s="117" t="str">
        <f aca="false">IF(OR(ISBLANK($C501),$BB501&lt;&gt;TRUE()),"",IF(AC501=Constants!$B$33,TRUE(),IF(AC501=Constants!$B$34,FALSE(),IF(AND(ISNUMBER(AG501),OR(ISBLANK(AF501),AF501=0)),TRUE(),IF(AND(ISBLANK(AG501),ISNUMBER(AF501),AF501&lt;&gt;0),FALSE(),"")))))</f>
        <v/>
      </c>
      <c r="BH501" s="117" t="str">
        <f aca="false">IF(OR(ISBLANK($C501),$BB501&lt;&gt;TRUE()),"",IF(ISBLANK(AD501),Constants!$B$35,MAX(0,MIN(Constants!$B$31,AD501))))</f>
        <v/>
      </c>
      <c r="BI501" s="117" t="str">
        <f aca="false">IF(OR(ISBLANK($C501),$BB501&lt;&gt;TRUE()),"",IF(ISBLANK(AE501),Constants!$B$35,MAX(0,MIN(Constants!$B$32,AE501))))</f>
        <v/>
      </c>
      <c r="BJ501" s="118" t="str">
        <f aca="false">IF(ISBLANK($C501),
  "",
IF(AH501=Constants!$B$7,
  TRUE(),
IF(AH501=Constants!$B$8,
  FALSE(),
  FALSE()
)))</f>
        <v/>
      </c>
      <c r="BK501" s="117" t="str">
        <f aca="false">IF(ISBLANK($C501),"",IF($BJ501,Constants!$B$9,IF(COUNTA($E501:$AH501)=0,Constants!$B$10,IF(NOT($AK501),Constants!$B$11,IF(AND(NOT(ISNUMBER($BM501)),COUNTA($O501,$X501,$AG501)&gt;0),Constants!$B$13,Constants!$B$12)))))</f>
        <v/>
      </c>
      <c r="BL501" s="117" t="str">
        <f aca="false">IF(ISBLANK($C501),"",IF($BK501&lt;&gt;Constants!$B$12,$BK501,Constants!$B$4))</f>
        <v/>
      </c>
      <c r="BM501" s="116" t="str">
        <f aca="false">IF(OR(ISBLANK($D$8), NOT(ISNUMBER($D$8))), Constants!$B$17,$D$8)</f>
        <v>ERROR: Set Target Time in cell D8</v>
      </c>
      <c r="BN501" s="119" t="str">
        <f aca="false">IF(OR($BK501&lt;&gt;Constants!$B$12,$AL501&lt;&gt;TRUE()),"",IF(NOT($AO501),TRUE(),IF($AQ501="","",$AQ501)))</f>
        <v/>
      </c>
      <c r="BO501" s="120" t="n">
        <f aca="false">IF(BN501="",FALSE(),IF(NOT($AO501),TRUE(),IF($AQ501,ISNUMBER(O501),ISNUMBER(N501))))</f>
        <v>0</v>
      </c>
      <c r="BP501" s="121" t="str">
        <f aca="false">IF(BO501,IF($AJ501,1,Constants!$B$22)*POWER(Constants!$B$23,MAX($AM501,0))*POWER(Constants!$B$24,MAX($AN501,0)),"")</f>
        <v/>
      </c>
      <c r="BQ501" s="117" t="str">
        <f aca="false">IF(OR($BK501&lt;&gt;Constants!$B$12,NOT($BO501)),"",IF(NOT($AO501),0,Constants!$B$19*IF($AQ501,1,MAX(0,MIN(1,(Constants!$B$20-N501)/Constants!$B$20)))))</f>
        <v/>
      </c>
      <c r="BR501" s="117" t="str">
        <f aca="false">IF(BQ501="","",BQ501*IF($AP501,1,Constants!$B$25)*BP501)</f>
        <v/>
      </c>
      <c r="BS501" s="117" t="str">
        <f aca="false">IF(OR($BK501&lt;&gt;Constants!$B$12,NOT($BO501)),"",IF(NOT($AO501),0,IF(NOT($AQ501),0,MAX(0,Constants!$B$21*(1-ABS(O501-$BM501)/$BM501)))))</f>
        <v/>
      </c>
      <c r="BT501" s="117" t="str">
        <f aca="false">IF(BS501="","",BS501*BP501)</f>
        <v/>
      </c>
      <c r="BU501" s="117" t="str">
        <f aca="false">IF(OR($BK501&lt;&gt;Constants!$B$12,NOT($BO501)),"",IF(OR(NOT($AO501),NOT($AP501)),0,MIN(Constants!$B$18,(Constants!$B$29*$AR501+Constants!$B$30*$AS501)*IF($AQ501,1,MAX(0,MIN(1,(Constants!$B$20-N501)/Constants!$B$20))))))</f>
        <v/>
      </c>
      <c r="BV501" s="117" t="str">
        <f aca="false">IF(BU501="","",BU501*BP501)</f>
        <v/>
      </c>
      <c r="BW501" s="122" t="str">
        <f aca="false">IF(OR($BK501&lt;&gt;Constants!$B$12,NOT($BO501)),"",BR501+BT501+BV501)</f>
        <v/>
      </c>
      <c r="BX501" s="119" t="str">
        <f aca="false">IF(OR($BK501&lt;&gt;Constants!$B$12,$AT501&lt;&gt;TRUE()),"",IF(NOT($AW501),TRUE(),IF($AY501="","",$AY501)))</f>
        <v/>
      </c>
      <c r="BY501" s="120" t="n">
        <f aca="false">IF(BX501="",FALSE(),IF(NOT($AW501),TRUE(),IF($AY501,ISNUMBER(X501),ISNUMBER(W501))))</f>
        <v>0</v>
      </c>
      <c r="BZ501" s="121" t="str">
        <f aca="false">IF(BY501,IF($AJ501,1,Constants!$B$22)*POWER(Constants!$B$23,MAX($AU501,0))*POWER(Constants!$B$24,MAX($AV501,0)),"")</f>
        <v/>
      </c>
      <c r="CA501" s="117" t="str">
        <f aca="false">IF(OR($BK501&lt;&gt;Constants!$B$12,NOT($BY501)),"",IF(NOT($AW501),0,Constants!$B$19*IF($AY501,1,MAX(0,MIN(1,(Constants!$B$20-W501)/Constants!$B$20)))))</f>
        <v/>
      </c>
      <c r="CB501" s="117" t="str">
        <f aca="false">IF(CA501="","",CA501*IF($AX501,1,Constants!$B$25)*BZ501)</f>
        <v/>
      </c>
      <c r="CC501" s="117" t="str">
        <f aca="false">IF(OR($BK501&lt;&gt;Constants!$B$12,NOT($BY501)),"",IF(NOT($AW501),0,IF(NOT($AY501),0,MAX(0,Constants!$B$21*(1-ABS(X501-$BM501)/$BM501)))))</f>
        <v/>
      </c>
      <c r="CD501" s="117" t="str">
        <f aca="false">IF(CC501="","",CC501*BZ501)</f>
        <v/>
      </c>
      <c r="CE501" s="117" t="str">
        <f aca="false">IF(OR($BK501&lt;&gt;Constants!$B$12,NOT($BY501)),"",IF(OR(NOT($AW501),NOT($AX501)),0,MIN(Constants!$B$18,(Constants!$B$29*$AZ501+Constants!$B$30*$BA501)*IF($AY501,1,MAX(0,MIN(1,(Constants!$B$20-W501)/Constants!$B$20))))))</f>
        <v/>
      </c>
      <c r="CF501" s="117" t="str">
        <f aca="false">IF(CE501="","",CE501*BZ501)</f>
        <v/>
      </c>
      <c r="CG501" s="122" t="str">
        <f aca="false">IF(OR($BK501&lt;&gt;Constants!$B$12,NOT($BY501)),"",CB501+CD501+CF501)</f>
        <v/>
      </c>
      <c r="CH501" s="119" t="n">
        <f aca="false">IF(OR(BN501="",BX501=""),TRUE(),BN501&lt;&gt;BX501)</f>
        <v>1</v>
      </c>
      <c r="CI501" s="117" t="str">
        <f aca="false">IF(OR($BK501&lt;&gt;Constants!$B$12,$BB501&lt;&gt;TRUE(),NOT($CH501)),"",IF(NOT($BE501),TRUE(),IF($BG501="","",$BG501)))</f>
        <v/>
      </c>
      <c r="CJ501" s="120" t="n">
        <f aca="false">IF(CI501="",FALSE(),IF(NOT($BE501),TRUE(),IF($BG501,ISNUMBER(AG501),ISNUMBER(AF501))))</f>
        <v>0</v>
      </c>
      <c r="CK501" s="121" t="str">
        <f aca="false">IF(CJ501,IF($AJ501,1,Constants!$B$22)*POWER(Constants!$B$23,MAX($BC501,0))*POWER(Constants!$B$24,MAX($BD501,0)),"")</f>
        <v/>
      </c>
      <c r="CL501" s="117" t="str">
        <f aca="false">IF(OR($BK501&lt;&gt;Constants!$B$12,NOT($CJ501)),"",IF(NOT($BE501),0,Constants!$B$19*IF($BG501,1,MAX(0,MIN(1,(Constants!$B$20-AF501)/Constants!$B$20)))))</f>
        <v/>
      </c>
      <c r="CM501" s="117" t="str">
        <f aca="false">IF(CL501="","",CL501*IF($BF501,1,Constants!$B$25)*CK501)</f>
        <v/>
      </c>
      <c r="CN501" s="117" t="str">
        <f aca="false">IF(OR($BK501&lt;&gt;Constants!$B$12,NOT($CJ501)),"",IF(NOT($BE501),0,IF(NOT($BG501),0,MAX(0,Constants!$B$21*(1-ABS(AG501-$BM501)/$BM501)))))</f>
        <v/>
      </c>
      <c r="CO501" s="117" t="str">
        <f aca="false">IF(CN501="","",CN501*CK501)</f>
        <v/>
      </c>
      <c r="CP501" s="117" t="str">
        <f aca="false">IF(OR($BK501&lt;&gt;Constants!$B$12,NOT($CJ501)),"",IF(OR(NOT($BE501),NOT($BF501)),0,MIN(Constants!$B$18,(Constants!$B$29*$BH501+Constants!$B$30*$BI501)*IF($BG501,1,MAX(0,MIN(1,(Constants!$B$20-AF501)/Constants!$B$20))))))</f>
        <v/>
      </c>
      <c r="CQ501" s="117" t="str">
        <f aca="false">IF(CP501="","",CP501*CK501)</f>
        <v/>
      </c>
      <c r="CR501" s="122" t="str">
        <f aca="false">IF(OR($BK501&lt;&gt;Constants!$B$12,NOT($CJ501)),"",CM501+CO501+CQ501)</f>
        <v/>
      </c>
      <c r="CS501" s="116" t="str">
        <f aca="false">IF(OR($BK501&lt;&gt;Constants!$B$12,ISBLANK($C501)),"",BW501)</f>
        <v/>
      </c>
      <c r="CT501" s="117" t="str">
        <f aca="false">IF(OR($BK501&lt;&gt;Constants!$B$12,ISBLANK($C501)),"",CG501)</f>
        <v/>
      </c>
      <c r="CU501" s="118" t="str">
        <f aca="false">IF(OR($BK501&lt;&gt;Constants!$B$12,ISBLANK($C501)),"",CR501)</f>
        <v/>
      </c>
      <c r="CV501" s="117" t="str">
        <f aca="false">IF(OR($BK501&lt;&gt;Constants!$B$12,ISBLANK($C501)),"",IF(COUNT(CS501:CU501)=0,0,MAX(CS501:CU501)))</f>
        <v/>
      </c>
      <c r="CW501" s="117" t="str">
        <f aca="false">IF($BK501&lt;&gt;Constants!$B$12,"",CV501)</f>
        <v/>
      </c>
      <c r="CX501" s="117" t="str">
        <f aca="false">IF(ISNUMBER(CW501), RANK(CW501,$CW$11:$CW$510), "")</f>
        <v/>
      </c>
      <c r="CY501" s="116" t="str">
        <f aca="false">IF(OR($BK501&lt;&gt;Constants!$B$12,ISBLANK($C501)),"",MAX(BT501,CD501,CO501))</f>
        <v/>
      </c>
      <c r="CZ501" s="117" t="str">
        <f aca="false">IF(ISNUMBER(CY501), RANK(CY501,CY$11:CY$510), "")</f>
        <v/>
      </c>
      <c r="DA501" s="117" t="str">
        <f aca="false">IF(OR($BK501&lt;&gt;Constants!$B$12,ISBLANK($C501)),"",MAX(AM501,AU501,IF($CH501,BC501,0)))</f>
        <v/>
      </c>
      <c r="DB501" s="117" t="str">
        <f aca="false">IF(ISNUMBER(DA501), RANK(DA501,DA$11:DA$510,1), "")</f>
        <v/>
      </c>
      <c r="DC501" s="117" t="str">
        <f aca="false">IF(OR($BK501&lt;&gt;Constants!$B$12,ISBLANK($C501)),"",MAX(BV501,CF501,CQ501))</f>
        <v/>
      </c>
      <c r="DD501" s="117" t="str">
        <f aca="false">IF(ISNUMBER(DC501),RANK(DC501,DC$11:DC$510),"")</f>
        <v/>
      </c>
      <c r="DE501" s="123" t="str">
        <f aca="false">IFERROR(IF(OR($BK501&lt;&gt;Constants!$B$12, ISBLANK($C501)),"",LARGE(CS501:CU501,2)), 0)</f>
        <v/>
      </c>
      <c r="DF501" s="118" t="str">
        <f aca="false">IF(ISNUMBER(DE501), RANK(DE501,DE$11:DE$510), "")</f>
        <v/>
      </c>
      <c r="DG501" s="117" t="str">
        <f aca="false">IF(ISBLANK($C501),"",IF(BK501=Constants!$B$12,RANK($CX501, $CX$11:$CX$510, 1)+
SUMPRODUCT(--($CX$11:$CX$510=$CX501),--($CZ501&gt;$CZ$11:$CZ$510))+
SUMPRODUCT(--($CX$11:$CX$510=$CX501),--($CZ501=$CZ$11:$CZ$510),--($DB501&gt;$DB$11:$DB$510))+
SUMPRODUCT(--($CX$11:$CX$510=$CX501),--($CZ501=$CZ$11:$CZ$510),--($DB501=$DB$11:$DB$510), --($DD501&gt;$DD$11:$DD$510))+
SUMPRODUCT(--($CX$11:$CX$510=$CX501),--($CZ501=$CZ$11:$CZ$510),--($DB501=$DB$11:$DB$510), --($DD501=$DD$11:$DD$510), --($DF501&gt;$DF$11:$DF$510))
,BK501)
)</f>
        <v/>
      </c>
      <c r="DH501" s="117" t="str">
        <f aca="false">IF(ISBLANK(C501),"",IF(BK501&lt;&gt;Constants!$B$12, BK501, CX501-DG501))</f>
        <v/>
      </c>
      <c r="DI501" s="118"/>
      <c r="DJ501" s="124"/>
      <c r="DK501" s="125" t="str">
        <f aca="false">IF(ISBLANK($C501),"",IF($BK501=Constants!$B$13,$BM501,""))</f>
        <v/>
      </c>
      <c r="DL501" s="124" t="str">
        <f aca="false">IF(ISBLANK($C501),"",IF($BK501&lt;&gt;Constants!$B$12,"",IF(COUNT($CS501:$CU501)=0,"",MATCH($CV501,$CS501:$CU501,0))))</f>
        <v/>
      </c>
      <c r="DM501" s="126" t="str">
        <f aca="false">IF(ISNUMBER($DL501),CHOOSE($DL501,$BR501,$CB501,$CM501),"")</f>
        <v/>
      </c>
      <c r="DN501" s="126" t="str">
        <f aca="false">IF(ISNUMBER($DL501),CHOOSE($DL501,$BT501,$CD501,$CO501),"")</f>
        <v/>
      </c>
      <c r="DO501" s="126" t="str">
        <f aca="false">IF(ISNUMBER($DL501),CHOOSE($DL501,$BV501,$CF501,$CQ501),"")</f>
        <v/>
      </c>
      <c r="DP501" s="127" t="str">
        <f aca="false">IF(ISBLANK(C501),"",IF(BK501&lt;&gt;Constants!$B$12, BK501 ,CW501))</f>
        <v/>
      </c>
      <c r="DQ501" s="128" t="str">
        <f aca="false">IF(ISBLANK($C501),"",IF($BK501&lt;&gt;Constants!$B$12,$BK501,$BL501))</f>
        <v/>
      </c>
      <c r="DR501" s="128" t="str">
        <f aca="false">IF(ISBLANK(C501),"",DH501)</f>
        <v/>
      </c>
      <c r="DS501" s="128" t="str">
        <f aca="false">IF(ISBLANK(C501),"",DG501)</f>
        <v/>
      </c>
      <c r="DT501" s="129" t="str">
        <f aca="false">IF(ISBLANK(C501),
  "",
IF(DS501=Constants!$B$9,COUNTA($C$11:$C510)+2,IF(DS501=Constants!$B$10,COUNTA($C$11:$C510)+1,IF(DS501=Constants!$B$11,COUNTA($C$11:$C510),DS501))))</f>
        <v/>
      </c>
      <c r="DU501" s="3"/>
      <c r="DV501" s="130" t="n">
        <f aca="false">IF(OR(ISNUMBER(DS501),DS501="DQ",DS501="P",DS501="NS"),
    1,
    0
)</f>
        <v>0</v>
      </c>
      <c r="DW501" s="130" t="n">
        <v>491</v>
      </c>
      <c r="DX501" s="130" t="str">
        <f aca="false">IF(ISBLANK($C501),"",IF(ISNUMBER(DT501),DT501+ROW($B501)/1000,""))</f>
        <v/>
      </c>
      <c r="DY501" s="130" t="str">
        <f aca="false">IF(ISNUMBER(DX501), RANK(DX501,DX$11:DX$510,1), "")</f>
        <v/>
      </c>
      <c r="DZ501" s="130" t="str">
        <f aca="false">IF(ISBLANK($C501),
    "",
    $B501
)</f>
        <v/>
      </c>
      <c r="EA501" s="130" t="str">
        <f aca="false">IF(ISBLANK($C501),
    "",
    $C501
)</f>
        <v/>
      </c>
      <c r="EB501" s="130" t="str">
        <f aca="false">IF(ISBLANK($C501),
    "",
    $D501
)</f>
        <v/>
      </c>
      <c r="EC501" s="130" t="str">
        <f aca="false">IF(ISBLANK($C501),"",$DQ501)</f>
        <v/>
      </c>
      <c r="ED501" s="131" t="str">
        <f aca="false">DP501</f>
        <v/>
      </c>
      <c r="EE501" s="130" t="str">
        <f aca="false">IF(ISBLANK($C501),
    "",
    DS501
)</f>
        <v/>
      </c>
      <c r="EF501" s="132" t="str">
        <f aca="false">IF(DW501&gt;DV$10,
    "",
    VLOOKUP(DW501,DY$11:EE999,7,FALSE())
)</f>
        <v/>
      </c>
      <c r="EG501" s="133" t="str">
        <f aca="false">IF(DW501&gt;DV$10,
    "",
    VLOOKUP(DW501,DY$11:EE999,2,FALSE())
)</f>
        <v/>
      </c>
      <c r="EH501" s="133" t="str">
        <f aca="false">IF(DW501&gt;DV$10,
    "",
    VLOOKUP(DW501,DY$11:EE999,3,FALSE())
)</f>
        <v/>
      </c>
      <c r="EI501" s="133" t="str">
        <f aca="false">IF(DW501&gt;DV$10,
    "",
    VLOOKUP(DW501,DY$11:EE999,4,FALSE())
)</f>
        <v/>
      </c>
      <c r="EJ501" s="134" t="str">
        <f aca="false">IF(DW501&gt;DV$10,
    "",
    VLOOKUP(DW501,DY$11:EE999,6,FALSE())
)</f>
        <v/>
      </c>
      <c r="EK501" s="59"/>
    </row>
    <row r="502" customFormat="false" ht="15.75" hidden="false" customHeight="false" outlineLevel="0" collapsed="false">
      <c r="A502" s="3"/>
      <c r="B502" s="153"/>
      <c r="C502" s="154"/>
      <c r="D502" s="135"/>
      <c r="E502" s="158"/>
      <c r="F502" s="137"/>
      <c r="G502" s="137"/>
      <c r="H502" s="138"/>
      <c r="I502" s="139"/>
      <c r="J502" s="140"/>
      <c r="K502" s="140"/>
      <c r="L502" s="140"/>
      <c r="M502" s="140"/>
      <c r="N502" s="141"/>
      <c r="O502" s="142"/>
      <c r="P502" s="137"/>
      <c r="Q502" s="138"/>
      <c r="R502" s="139"/>
      <c r="S502" s="140"/>
      <c r="T502" s="140"/>
      <c r="U502" s="140"/>
      <c r="V502" s="140"/>
      <c r="W502" s="141"/>
      <c r="X502" s="142"/>
      <c r="Y502" s="137"/>
      <c r="Z502" s="138"/>
      <c r="AA502" s="139"/>
      <c r="AB502" s="140"/>
      <c r="AC502" s="140"/>
      <c r="AD502" s="140"/>
      <c r="AE502" s="140"/>
      <c r="AF502" s="141"/>
      <c r="AG502" s="143"/>
      <c r="AH502" s="139"/>
      <c r="AI502" s="116"/>
      <c r="AJ502" s="116" t="str">
        <f aca="false">IF(ISBLANK($C502),
  "",
IF(E502=Constants!$B$7,
  TRUE(),
IF(E502=Constants!$B$8,
  FALSE(),
  TRUE()
)))</f>
        <v/>
      </c>
      <c r="AK502" s="117" t="str">
        <f aca="false">IF(ISBLANK($C502),"",IF(F502=Constants!$B$8,FALSE(),TRUE()))</f>
        <v/>
      </c>
      <c r="AL502" s="117" t="str">
        <f aca="false">IF(ISBLANK($C502),"",COUNTA($G502:$O502)&gt;0)</f>
        <v/>
      </c>
      <c r="AM502" s="117" t="str">
        <f aca="false">IF(OR(ISBLANK($C502),$AL502&lt;&gt;TRUE()),"",IF(ISBLANK(G502),Constants!$B$27,MAX(0,G502)))</f>
        <v/>
      </c>
      <c r="AN502" s="117" t="str">
        <f aca="false">IF(OR(ISBLANK($C502),$AL502&lt;&gt;TRUE()),"",IF(ISBLANK(H502),Constants!$B$28,MAX(0,H502)))</f>
        <v/>
      </c>
      <c r="AO502" s="117" t="str">
        <f aca="false">IF(OR(ISBLANK($C502),$AL502&lt;&gt;TRUE()),"",IF(J502=Constants!$B$7,TRUE(),IF(J502=Constants!$B$8,FALSE(),TRUE())))</f>
        <v/>
      </c>
      <c r="AP502" s="117" t="str">
        <f aca="false">IF(OR(ISBLANK($C502),$AL502&lt;&gt;TRUE()),"",IF(I502=Constants!$B$7,TRUE(),IF(I502=Constants!$B$8,FALSE(),TRUE())))</f>
        <v/>
      </c>
      <c r="AQ502" s="117" t="str">
        <f aca="false">IF(OR(ISBLANK($C502),$AL502&lt;&gt;TRUE()),"",IF(K502=Constants!$B$33,TRUE(),IF(K502=Constants!$B$34,FALSE(),IF(AND(ISNUMBER(O502),OR(ISBLANK(N502),N502=0)),TRUE(),IF(AND(ISBLANK(O502),ISNUMBER(N502),N502&lt;&gt;0),FALSE(),"")))))</f>
        <v/>
      </c>
      <c r="AR502" s="117" t="str">
        <f aca="false">IF(OR(ISBLANK($C502),$AL502&lt;&gt;TRUE()),"",IF(ISBLANK(L502),Constants!$B$35,MAX(0,MIN(Constants!$B$31,L502))))</f>
        <v/>
      </c>
      <c r="AS502" s="117" t="str">
        <f aca="false">IF(OR(ISBLANK($C502),$AL502&lt;&gt;TRUE()),"",IF(ISBLANK(M502),Constants!$B$35,MAX(0,MIN(Constants!$B$32,M502))))</f>
        <v/>
      </c>
      <c r="AT502" s="117" t="str">
        <f aca="false">IF(ISBLANK($C502),"",COUNTA($P502:$X502)&gt;0)</f>
        <v/>
      </c>
      <c r="AU502" s="117" t="str">
        <f aca="false">IF(OR(ISBLANK($C502),$AT502&lt;&gt;TRUE()),"",IF(ISBLANK(P502),Constants!$B$27,MAX(0,P502)))</f>
        <v/>
      </c>
      <c r="AV502" s="117" t="str">
        <f aca="false">IF(OR(ISBLANK($C502),$AT502&lt;&gt;TRUE()),"",IF(ISBLANK(Q502),Constants!$B$28,MAX(0,Q502)))</f>
        <v/>
      </c>
      <c r="AW502" s="117" t="str">
        <f aca="false">IF(OR(ISBLANK($C502),$AT502&lt;&gt;TRUE()),"",IF(S502=Constants!$B$7,TRUE(),IF(S502=Constants!$B$8,FALSE(),TRUE())))</f>
        <v/>
      </c>
      <c r="AX502" s="117" t="str">
        <f aca="false">IF(OR(ISBLANK($C502),$AT502&lt;&gt;TRUE()),"",IF(R502=Constants!$B$7,TRUE(),IF(R502=Constants!$B$8,FALSE(),TRUE())))</f>
        <v/>
      </c>
      <c r="AY502" s="117" t="str">
        <f aca="false">IF(OR(ISBLANK($C502),$AT502&lt;&gt;TRUE()),"",IF(T502=Constants!$B$33,TRUE(),IF(T502=Constants!$B$34,FALSE(),IF(AND(ISNUMBER(X502),OR(ISBLANK(W502),W502=0)),TRUE(),IF(AND(ISBLANK(X502),ISNUMBER(W502),W502&lt;&gt;0),FALSE(),"")))))</f>
        <v/>
      </c>
      <c r="AZ502" s="117" t="str">
        <f aca="false">IF(OR(ISBLANK($C502),$AT502&lt;&gt;TRUE()),"",IF(ISBLANK(U502),Constants!$B$35,MAX(0,MIN(Constants!$B$31,U502))))</f>
        <v/>
      </c>
      <c r="BA502" s="117" t="str">
        <f aca="false">IF(OR(ISBLANK($C502),$AT502&lt;&gt;TRUE()),"",IF(ISBLANK(V502),Constants!$B$35,MAX(0,MIN(Constants!$B$32,V502))))</f>
        <v/>
      </c>
      <c r="BB502" s="117" t="str">
        <f aca="false">IF(ISBLANK($C502),"",COUNTA($Y502:$AG502)&gt;0)</f>
        <v/>
      </c>
      <c r="BC502" s="117" t="str">
        <f aca="false">IF(OR(ISBLANK($C502),$BB502&lt;&gt;TRUE()),"",IF(ISBLANK(Y502),Constants!$B$27,MAX(0,Y502)))</f>
        <v/>
      </c>
      <c r="BD502" s="117" t="str">
        <f aca="false">IF(OR(ISBLANK($C502),$BB502&lt;&gt;TRUE()),"",IF(ISBLANK(Z502),Constants!$B$28,MAX(0,Z502)))</f>
        <v/>
      </c>
      <c r="BE502" s="117" t="str">
        <f aca="false">IF(OR(ISBLANK($C502),$BB502&lt;&gt;TRUE()),"",IF(AB502=Constants!$B$7,TRUE(),IF(AB502=Constants!$B$8,FALSE(),TRUE())))</f>
        <v/>
      </c>
      <c r="BF502" s="117" t="str">
        <f aca="false">IF(OR(ISBLANK($C502),$BB502&lt;&gt;TRUE()),"",IF(AA502=Constants!$B$7,TRUE(),IF(AA502=Constants!$B$8,FALSE(),TRUE())))</f>
        <v/>
      </c>
      <c r="BG502" s="117" t="str">
        <f aca="false">IF(OR(ISBLANK($C502),$BB502&lt;&gt;TRUE()),"",IF(AC502=Constants!$B$33,TRUE(),IF(AC502=Constants!$B$34,FALSE(),IF(AND(ISNUMBER(AG502),OR(ISBLANK(AF502),AF502=0)),TRUE(),IF(AND(ISBLANK(AG502),ISNUMBER(AF502),AF502&lt;&gt;0),FALSE(),"")))))</f>
        <v/>
      </c>
      <c r="BH502" s="117" t="str">
        <f aca="false">IF(OR(ISBLANK($C502),$BB502&lt;&gt;TRUE()),"",IF(ISBLANK(AD502),Constants!$B$35,MAX(0,MIN(Constants!$B$31,AD502))))</f>
        <v/>
      </c>
      <c r="BI502" s="117" t="str">
        <f aca="false">IF(OR(ISBLANK($C502),$BB502&lt;&gt;TRUE()),"",IF(ISBLANK(AE502),Constants!$B$35,MAX(0,MIN(Constants!$B$32,AE502))))</f>
        <v/>
      </c>
      <c r="BJ502" s="118" t="str">
        <f aca="false">IF(ISBLANK($C502),
  "",
IF(AH502=Constants!$B$7,
  TRUE(),
IF(AH502=Constants!$B$8,
  FALSE(),
  FALSE()
)))</f>
        <v/>
      </c>
      <c r="BK502" s="117" t="str">
        <f aca="false">IF(ISBLANK($C502),"",IF($BJ502,Constants!$B$9,IF(COUNTA($E502:$AH502)=0,Constants!$B$10,IF(NOT($AK502),Constants!$B$11,IF(AND(NOT(ISNUMBER($BM502)),COUNTA($O502,$X502,$AG502)&gt;0),Constants!$B$13,Constants!$B$12)))))</f>
        <v/>
      </c>
      <c r="BL502" s="117" t="str">
        <f aca="false">IF(ISBLANK($C502),"",IF($BK502&lt;&gt;Constants!$B$12,$BK502,Constants!$B$4))</f>
        <v/>
      </c>
      <c r="BM502" s="116" t="str">
        <f aca="false">IF(OR(ISBLANK($D$8), NOT(ISNUMBER($D$8))), Constants!$B$17,$D$8)</f>
        <v>ERROR: Set Target Time in cell D8</v>
      </c>
      <c r="BN502" s="119" t="str">
        <f aca="false">IF(OR($BK502&lt;&gt;Constants!$B$12,$AL502&lt;&gt;TRUE()),"",IF(NOT($AO502),TRUE(),IF($AQ502="","",$AQ502)))</f>
        <v/>
      </c>
      <c r="BO502" s="120" t="n">
        <f aca="false">IF(BN502="",FALSE(),IF(NOT($AO502),TRUE(),IF($AQ502,ISNUMBER(O502),ISNUMBER(N502))))</f>
        <v>0</v>
      </c>
      <c r="BP502" s="121" t="str">
        <f aca="false">IF(BO502,IF($AJ502,1,Constants!$B$22)*POWER(Constants!$B$23,MAX($AM502,0))*POWER(Constants!$B$24,MAX($AN502,0)),"")</f>
        <v/>
      </c>
      <c r="BQ502" s="117" t="str">
        <f aca="false">IF(OR($BK502&lt;&gt;Constants!$B$12,NOT($BO502)),"",IF(NOT($AO502),0,Constants!$B$19*IF($AQ502,1,MAX(0,MIN(1,(Constants!$B$20-N502)/Constants!$B$20)))))</f>
        <v/>
      </c>
      <c r="BR502" s="117" t="str">
        <f aca="false">IF(BQ502="","",BQ502*IF($AP502,1,Constants!$B$25)*BP502)</f>
        <v/>
      </c>
      <c r="BS502" s="117" t="str">
        <f aca="false">IF(OR($BK502&lt;&gt;Constants!$B$12,NOT($BO502)),"",IF(NOT($AO502),0,IF(NOT($AQ502),0,MAX(0,Constants!$B$21*(1-ABS(O502-$BM502)/$BM502)))))</f>
        <v/>
      </c>
      <c r="BT502" s="117" t="str">
        <f aca="false">IF(BS502="","",BS502*BP502)</f>
        <v/>
      </c>
      <c r="BU502" s="117" t="str">
        <f aca="false">IF(OR($BK502&lt;&gt;Constants!$B$12,NOT($BO502)),"",IF(OR(NOT($AO502),NOT($AP502)),0,MIN(Constants!$B$18,(Constants!$B$29*$AR502+Constants!$B$30*$AS502)*IF($AQ502,1,MAX(0,MIN(1,(Constants!$B$20-N502)/Constants!$B$20))))))</f>
        <v/>
      </c>
      <c r="BV502" s="117" t="str">
        <f aca="false">IF(BU502="","",BU502*BP502)</f>
        <v/>
      </c>
      <c r="BW502" s="122" t="str">
        <f aca="false">IF(OR($BK502&lt;&gt;Constants!$B$12,NOT($BO502)),"",BR502+BT502+BV502)</f>
        <v/>
      </c>
      <c r="BX502" s="119" t="str">
        <f aca="false">IF(OR($BK502&lt;&gt;Constants!$B$12,$AT502&lt;&gt;TRUE()),"",IF(NOT($AW502),TRUE(),IF($AY502="","",$AY502)))</f>
        <v/>
      </c>
      <c r="BY502" s="120" t="n">
        <f aca="false">IF(BX502="",FALSE(),IF(NOT($AW502),TRUE(),IF($AY502,ISNUMBER(X502),ISNUMBER(W502))))</f>
        <v>0</v>
      </c>
      <c r="BZ502" s="121" t="str">
        <f aca="false">IF(BY502,IF($AJ502,1,Constants!$B$22)*POWER(Constants!$B$23,MAX($AU502,0))*POWER(Constants!$B$24,MAX($AV502,0)),"")</f>
        <v/>
      </c>
      <c r="CA502" s="117" t="str">
        <f aca="false">IF(OR($BK502&lt;&gt;Constants!$B$12,NOT($BY502)),"",IF(NOT($AW502),0,Constants!$B$19*IF($AY502,1,MAX(0,MIN(1,(Constants!$B$20-W502)/Constants!$B$20)))))</f>
        <v/>
      </c>
      <c r="CB502" s="117" t="str">
        <f aca="false">IF(CA502="","",CA502*IF($AX502,1,Constants!$B$25)*BZ502)</f>
        <v/>
      </c>
      <c r="CC502" s="117" t="str">
        <f aca="false">IF(OR($BK502&lt;&gt;Constants!$B$12,NOT($BY502)),"",IF(NOT($AW502),0,IF(NOT($AY502),0,MAX(0,Constants!$B$21*(1-ABS(X502-$BM502)/$BM502)))))</f>
        <v/>
      </c>
      <c r="CD502" s="117" t="str">
        <f aca="false">IF(CC502="","",CC502*BZ502)</f>
        <v/>
      </c>
      <c r="CE502" s="117" t="str">
        <f aca="false">IF(OR($BK502&lt;&gt;Constants!$B$12,NOT($BY502)),"",IF(OR(NOT($AW502),NOT($AX502)),0,MIN(Constants!$B$18,(Constants!$B$29*$AZ502+Constants!$B$30*$BA502)*IF($AY502,1,MAX(0,MIN(1,(Constants!$B$20-W502)/Constants!$B$20))))))</f>
        <v/>
      </c>
      <c r="CF502" s="117" t="str">
        <f aca="false">IF(CE502="","",CE502*BZ502)</f>
        <v/>
      </c>
      <c r="CG502" s="122" t="str">
        <f aca="false">IF(OR($BK502&lt;&gt;Constants!$B$12,NOT($BY502)),"",CB502+CD502+CF502)</f>
        <v/>
      </c>
      <c r="CH502" s="119" t="n">
        <f aca="false">IF(OR(BN502="",BX502=""),TRUE(),BN502&lt;&gt;BX502)</f>
        <v>1</v>
      </c>
      <c r="CI502" s="117" t="str">
        <f aca="false">IF(OR($BK502&lt;&gt;Constants!$B$12,$BB502&lt;&gt;TRUE(),NOT($CH502)),"",IF(NOT($BE502),TRUE(),IF($BG502="","",$BG502)))</f>
        <v/>
      </c>
      <c r="CJ502" s="120" t="n">
        <f aca="false">IF(CI502="",FALSE(),IF(NOT($BE502),TRUE(),IF($BG502,ISNUMBER(AG502),ISNUMBER(AF502))))</f>
        <v>0</v>
      </c>
      <c r="CK502" s="121" t="str">
        <f aca="false">IF(CJ502,IF($AJ502,1,Constants!$B$22)*POWER(Constants!$B$23,MAX($BC502,0))*POWER(Constants!$B$24,MAX($BD502,0)),"")</f>
        <v/>
      </c>
      <c r="CL502" s="117" t="str">
        <f aca="false">IF(OR($BK502&lt;&gt;Constants!$B$12,NOT($CJ502)),"",IF(NOT($BE502),0,Constants!$B$19*IF($BG502,1,MAX(0,MIN(1,(Constants!$B$20-AF502)/Constants!$B$20)))))</f>
        <v/>
      </c>
      <c r="CM502" s="117" t="str">
        <f aca="false">IF(CL502="","",CL502*IF($BF502,1,Constants!$B$25)*CK502)</f>
        <v/>
      </c>
      <c r="CN502" s="117" t="str">
        <f aca="false">IF(OR($BK502&lt;&gt;Constants!$B$12,NOT($CJ502)),"",IF(NOT($BE502),0,IF(NOT($BG502),0,MAX(0,Constants!$B$21*(1-ABS(AG502-$BM502)/$BM502)))))</f>
        <v/>
      </c>
      <c r="CO502" s="117" t="str">
        <f aca="false">IF(CN502="","",CN502*CK502)</f>
        <v/>
      </c>
      <c r="CP502" s="117" t="str">
        <f aca="false">IF(OR($BK502&lt;&gt;Constants!$B$12,NOT($CJ502)),"",IF(OR(NOT($BE502),NOT($BF502)),0,MIN(Constants!$B$18,(Constants!$B$29*$BH502+Constants!$B$30*$BI502)*IF($BG502,1,MAX(0,MIN(1,(Constants!$B$20-AF502)/Constants!$B$20))))))</f>
        <v/>
      </c>
      <c r="CQ502" s="117" t="str">
        <f aca="false">IF(CP502="","",CP502*CK502)</f>
        <v/>
      </c>
      <c r="CR502" s="122" t="str">
        <f aca="false">IF(OR($BK502&lt;&gt;Constants!$B$12,NOT($CJ502)),"",CM502+CO502+CQ502)</f>
        <v/>
      </c>
      <c r="CS502" s="116" t="str">
        <f aca="false">IF(OR($BK502&lt;&gt;Constants!$B$12,ISBLANK($C502)),"",BW502)</f>
        <v/>
      </c>
      <c r="CT502" s="117" t="str">
        <f aca="false">IF(OR($BK502&lt;&gt;Constants!$B$12,ISBLANK($C502)),"",CG502)</f>
        <v/>
      </c>
      <c r="CU502" s="118" t="str">
        <f aca="false">IF(OR($BK502&lt;&gt;Constants!$B$12,ISBLANK($C502)),"",CR502)</f>
        <v/>
      </c>
      <c r="CV502" s="117" t="str">
        <f aca="false">IF(OR($BK502&lt;&gt;Constants!$B$12,ISBLANK($C502)),"",IF(COUNT(CS502:CU502)=0,0,MAX(CS502:CU502)))</f>
        <v/>
      </c>
      <c r="CW502" s="117" t="str">
        <f aca="false">IF($BK502&lt;&gt;Constants!$B$12,"",CV502)</f>
        <v/>
      </c>
      <c r="CX502" s="117" t="str">
        <f aca="false">IF(ISNUMBER(CW502), RANK(CW502,$CW$11:$CW$510), "")</f>
        <v/>
      </c>
      <c r="CY502" s="116" t="str">
        <f aca="false">IF(OR($BK502&lt;&gt;Constants!$B$12,ISBLANK($C502)),"",MAX(BT502,CD502,CO502))</f>
        <v/>
      </c>
      <c r="CZ502" s="117" t="str">
        <f aca="false">IF(ISNUMBER(CY502), RANK(CY502,CY$11:CY$510), "")</f>
        <v/>
      </c>
      <c r="DA502" s="117" t="str">
        <f aca="false">IF(OR($BK502&lt;&gt;Constants!$B$12,ISBLANK($C502)),"",MAX(AM502,AU502,IF($CH502,BC502,0)))</f>
        <v/>
      </c>
      <c r="DB502" s="117" t="str">
        <f aca="false">IF(ISNUMBER(DA502), RANK(DA502,DA$11:DA$510,1), "")</f>
        <v/>
      </c>
      <c r="DC502" s="117" t="str">
        <f aca="false">IF(OR($BK502&lt;&gt;Constants!$B$12,ISBLANK($C502)),"",MAX(BV502,CF502,CQ502))</f>
        <v/>
      </c>
      <c r="DD502" s="117" t="str">
        <f aca="false">IF(ISNUMBER(DC502),RANK(DC502,DC$11:DC$510),"")</f>
        <v/>
      </c>
      <c r="DE502" s="123" t="str">
        <f aca="false">IFERROR(IF(OR($BK502&lt;&gt;Constants!$B$12, ISBLANK($C502)),"",LARGE(CS502:CU502,2)), 0)</f>
        <v/>
      </c>
      <c r="DF502" s="118" t="str">
        <f aca="false">IF(ISNUMBER(DE502), RANK(DE502,DE$11:DE$510), "")</f>
        <v/>
      </c>
      <c r="DG502" s="117" t="str">
        <f aca="false">IF(ISBLANK($C502),"",IF(BK502=Constants!$B$12,RANK($CX502, $CX$11:$CX$510, 1)+
SUMPRODUCT(--($CX$11:$CX$510=$CX502),--($CZ502&gt;$CZ$11:$CZ$510))+
SUMPRODUCT(--($CX$11:$CX$510=$CX502),--($CZ502=$CZ$11:$CZ$510),--($DB502&gt;$DB$11:$DB$510))+
SUMPRODUCT(--($CX$11:$CX$510=$CX502),--($CZ502=$CZ$11:$CZ$510),--($DB502=$DB$11:$DB$510), --($DD502&gt;$DD$11:$DD$510))+
SUMPRODUCT(--($CX$11:$CX$510=$CX502),--($CZ502=$CZ$11:$CZ$510),--($DB502=$DB$11:$DB$510), --($DD502=$DD$11:$DD$510), --($DF502&gt;$DF$11:$DF$510))
,BK502)
)</f>
        <v/>
      </c>
      <c r="DH502" s="117" t="str">
        <f aca="false">IF(ISBLANK(C502),"",IF(BK502&lt;&gt;Constants!$B$12, BK502, CX502-DG502))</f>
        <v/>
      </c>
      <c r="DI502" s="118"/>
      <c r="DJ502" s="124"/>
      <c r="DK502" s="125" t="str">
        <f aca="false">IF(ISBLANK($C502),"",IF($BK502=Constants!$B$13,$BM502,""))</f>
        <v/>
      </c>
      <c r="DL502" s="124" t="str">
        <f aca="false">IF(ISBLANK($C502),"",IF($BK502&lt;&gt;Constants!$B$12,"",IF(COUNT($CS502:$CU502)=0,"",MATCH($CV502,$CS502:$CU502,0))))</f>
        <v/>
      </c>
      <c r="DM502" s="126" t="str">
        <f aca="false">IF(ISNUMBER($DL502),CHOOSE($DL502,$BR502,$CB502,$CM502),"")</f>
        <v/>
      </c>
      <c r="DN502" s="126" t="str">
        <f aca="false">IF(ISNUMBER($DL502),CHOOSE($DL502,$BT502,$CD502,$CO502),"")</f>
        <v/>
      </c>
      <c r="DO502" s="126" t="str">
        <f aca="false">IF(ISNUMBER($DL502),CHOOSE($DL502,$BV502,$CF502,$CQ502),"")</f>
        <v/>
      </c>
      <c r="DP502" s="127" t="str">
        <f aca="false">IF(ISBLANK(C502),"",IF(BK502&lt;&gt;Constants!$B$12, BK502 ,CW502))</f>
        <v/>
      </c>
      <c r="DQ502" s="128" t="str">
        <f aca="false">IF(ISBLANK($C502),"",IF($BK502&lt;&gt;Constants!$B$12,$BK502,$BL502))</f>
        <v/>
      </c>
      <c r="DR502" s="128" t="str">
        <f aca="false">IF(ISBLANK(C502),"",DH502)</f>
        <v/>
      </c>
      <c r="DS502" s="128" t="str">
        <f aca="false">IF(ISBLANK(C502),"",DG502)</f>
        <v/>
      </c>
      <c r="DT502" s="129" t="str">
        <f aca="false">IF(ISBLANK(C502),
  "",
IF(DS502=Constants!$B$9,COUNTA($C$11:$C510)+2,IF(DS502=Constants!$B$10,COUNTA($C$11:$C510)+1,IF(DS502=Constants!$B$11,COUNTA($C$11:$C510),DS502))))</f>
        <v/>
      </c>
      <c r="DU502" s="3"/>
      <c r="DV502" s="130" t="n">
        <f aca="false">IF(OR(ISNUMBER(DS502),DS502="DQ",DS502="P",DS502="NS"),
    1,
    0
)</f>
        <v>0</v>
      </c>
      <c r="DW502" s="130" t="n">
        <v>492</v>
      </c>
      <c r="DX502" s="130" t="str">
        <f aca="false">IF(ISBLANK($C502),"",IF(ISNUMBER(DT502),DT502+ROW($B502)/1000,""))</f>
        <v/>
      </c>
      <c r="DY502" s="130" t="str">
        <f aca="false">IF(ISNUMBER(DX502), RANK(DX502,DX$11:DX$510,1), "")</f>
        <v/>
      </c>
      <c r="DZ502" s="130" t="str">
        <f aca="false">IF(ISBLANK($C502),
    "",
    $B502
)</f>
        <v/>
      </c>
      <c r="EA502" s="130" t="str">
        <f aca="false">IF(ISBLANK($C502),
    "",
    $C502
)</f>
        <v/>
      </c>
      <c r="EB502" s="130" t="str">
        <f aca="false">IF(ISBLANK($C502),
    "",
    $D502
)</f>
        <v/>
      </c>
      <c r="EC502" s="130" t="str">
        <f aca="false">IF(ISBLANK($C502),"",$DQ502)</f>
        <v/>
      </c>
      <c r="ED502" s="131" t="str">
        <f aca="false">DP502</f>
        <v/>
      </c>
      <c r="EE502" s="130" t="str">
        <f aca="false">IF(ISBLANK($C502),
    "",
    DS502
)</f>
        <v/>
      </c>
      <c r="EF502" s="132" t="str">
        <f aca="false">IF(DW502&gt;DV$10,
    "",
    VLOOKUP(DW502,DY$11:EE1000,7,FALSE())
)</f>
        <v/>
      </c>
      <c r="EG502" s="133" t="str">
        <f aca="false">IF(DW502&gt;DV$10,
    "",
    VLOOKUP(DW502,DY$11:EE1000,2,FALSE())
)</f>
        <v/>
      </c>
      <c r="EH502" s="133" t="str">
        <f aca="false">IF(DW502&gt;DV$10,
    "",
    VLOOKUP(DW502,DY$11:EE1000,3,FALSE())
)</f>
        <v/>
      </c>
      <c r="EI502" s="133" t="str">
        <f aca="false">IF(DW502&gt;DV$10,
    "",
    VLOOKUP(DW502,DY$11:EE1000,4,FALSE())
)</f>
        <v/>
      </c>
      <c r="EJ502" s="134" t="str">
        <f aca="false">IF(DW502&gt;DV$10,
    "",
    VLOOKUP(DW502,DY$11:EE1000,6,FALSE())
)</f>
        <v/>
      </c>
      <c r="EK502" s="59"/>
    </row>
    <row r="503" customFormat="false" ht="15.75" hidden="false" customHeight="false" outlineLevel="0" collapsed="false">
      <c r="A503" s="3"/>
      <c r="B503" s="155"/>
      <c r="C503" s="156"/>
      <c r="D503" s="96"/>
      <c r="E503" s="157"/>
      <c r="F503" s="148"/>
      <c r="G503" s="148"/>
      <c r="H503" s="149"/>
      <c r="I503" s="150"/>
      <c r="J503" s="151"/>
      <c r="K503" s="151"/>
      <c r="L503" s="151"/>
      <c r="M503" s="151"/>
      <c r="N503" s="152"/>
      <c r="O503" s="103"/>
      <c r="P503" s="148"/>
      <c r="Q503" s="149"/>
      <c r="R503" s="150"/>
      <c r="S503" s="151"/>
      <c r="T503" s="151"/>
      <c r="U503" s="151"/>
      <c r="V503" s="151"/>
      <c r="W503" s="152"/>
      <c r="X503" s="103"/>
      <c r="Y503" s="148"/>
      <c r="Z503" s="149"/>
      <c r="AA503" s="150"/>
      <c r="AB503" s="151"/>
      <c r="AC503" s="151"/>
      <c r="AD503" s="151"/>
      <c r="AE503" s="151"/>
      <c r="AF503" s="152"/>
      <c r="AG503" s="104"/>
      <c r="AH503" s="150"/>
      <c r="AI503" s="73"/>
      <c r="AJ503" s="73" t="str">
        <f aca="false">IF(ISBLANK($C503),
  "",
IF(E503=Constants!$B$7,
  TRUE(),
IF(E503=Constants!$B$8,
  FALSE(),
  TRUE()
)))</f>
        <v/>
      </c>
      <c r="AK503" s="74" t="str">
        <f aca="false">IF(ISBLANK($C503),"",IF(F503=Constants!$B$8,FALSE(),TRUE()))</f>
        <v/>
      </c>
      <c r="AL503" s="74" t="str">
        <f aca="false">IF(ISBLANK($C503),"",COUNTA($G503:$O503)&gt;0)</f>
        <v/>
      </c>
      <c r="AM503" s="74" t="str">
        <f aca="false">IF(OR(ISBLANK($C503),$AL503&lt;&gt;TRUE()),"",IF(ISBLANK(G503),Constants!$B$27,MAX(0,G503)))</f>
        <v/>
      </c>
      <c r="AN503" s="74" t="str">
        <f aca="false">IF(OR(ISBLANK($C503),$AL503&lt;&gt;TRUE()),"",IF(ISBLANK(H503),Constants!$B$28,MAX(0,H503)))</f>
        <v/>
      </c>
      <c r="AO503" s="74" t="str">
        <f aca="false">IF(OR(ISBLANK($C503),$AL503&lt;&gt;TRUE()),"",IF(J503=Constants!$B$7,TRUE(),IF(J503=Constants!$B$8,FALSE(),TRUE())))</f>
        <v/>
      </c>
      <c r="AP503" s="74" t="str">
        <f aca="false">IF(OR(ISBLANK($C503),$AL503&lt;&gt;TRUE()),"",IF(I503=Constants!$B$7,TRUE(),IF(I503=Constants!$B$8,FALSE(),TRUE())))</f>
        <v/>
      </c>
      <c r="AQ503" s="74" t="str">
        <f aca="false">IF(OR(ISBLANK($C503),$AL503&lt;&gt;TRUE()),"",IF(K503=Constants!$B$33,TRUE(),IF(K503=Constants!$B$34,FALSE(),IF(AND(ISNUMBER(O503),OR(ISBLANK(N503),N503=0)),TRUE(),IF(AND(ISBLANK(O503),ISNUMBER(N503),N503&lt;&gt;0),FALSE(),"")))))</f>
        <v/>
      </c>
      <c r="AR503" s="74" t="str">
        <f aca="false">IF(OR(ISBLANK($C503),$AL503&lt;&gt;TRUE()),"",IF(ISBLANK(L503),Constants!$B$35,MAX(0,MIN(Constants!$B$31,L503))))</f>
        <v/>
      </c>
      <c r="AS503" s="74" t="str">
        <f aca="false">IF(OR(ISBLANK($C503),$AL503&lt;&gt;TRUE()),"",IF(ISBLANK(M503),Constants!$B$35,MAX(0,MIN(Constants!$B$32,M503))))</f>
        <v/>
      </c>
      <c r="AT503" s="74" t="str">
        <f aca="false">IF(ISBLANK($C503),"",COUNTA($P503:$X503)&gt;0)</f>
        <v/>
      </c>
      <c r="AU503" s="74" t="str">
        <f aca="false">IF(OR(ISBLANK($C503),$AT503&lt;&gt;TRUE()),"",IF(ISBLANK(P503),Constants!$B$27,MAX(0,P503)))</f>
        <v/>
      </c>
      <c r="AV503" s="74" t="str">
        <f aca="false">IF(OR(ISBLANK($C503),$AT503&lt;&gt;TRUE()),"",IF(ISBLANK(Q503),Constants!$B$28,MAX(0,Q503)))</f>
        <v/>
      </c>
      <c r="AW503" s="74" t="str">
        <f aca="false">IF(OR(ISBLANK($C503),$AT503&lt;&gt;TRUE()),"",IF(S503=Constants!$B$7,TRUE(),IF(S503=Constants!$B$8,FALSE(),TRUE())))</f>
        <v/>
      </c>
      <c r="AX503" s="74" t="str">
        <f aca="false">IF(OR(ISBLANK($C503),$AT503&lt;&gt;TRUE()),"",IF(R503=Constants!$B$7,TRUE(),IF(R503=Constants!$B$8,FALSE(),TRUE())))</f>
        <v/>
      </c>
      <c r="AY503" s="74" t="str">
        <f aca="false">IF(OR(ISBLANK($C503),$AT503&lt;&gt;TRUE()),"",IF(T503=Constants!$B$33,TRUE(),IF(T503=Constants!$B$34,FALSE(),IF(AND(ISNUMBER(X503),OR(ISBLANK(W503),W503=0)),TRUE(),IF(AND(ISBLANK(X503),ISNUMBER(W503),W503&lt;&gt;0),FALSE(),"")))))</f>
        <v/>
      </c>
      <c r="AZ503" s="74" t="str">
        <f aca="false">IF(OR(ISBLANK($C503),$AT503&lt;&gt;TRUE()),"",IF(ISBLANK(U503),Constants!$B$35,MAX(0,MIN(Constants!$B$31,U503))))</f>
        <v/>
      </c>
      <c r="BA503" s="74" t="str">
        <f aca="false">IF(OR(ISBLANK($C503),$AT503&lt;&gt;TRUE()),"",IF(ISBLANK(V503),Constants!$B$35,MAX(0,MIN(Constants!$B$32,V503))))</f>
        <v/>
      </c>
      <c r="BB503" s="74" t="str">
        <f aca="false">IF(ISBLANK($C503),"",COUNTA($Y503:$AG503)&gt;0)</f>
        <v/>
      </c>
      <c r="BC503" s="74" t="str">
        <f aca="false">IF(OR(ISBLANK($C503),$BB503&lt;&gt;TRUE()),"",IF(ISBLANK(Y503),Constants!$B$27,MAX(0,Y503)))</f>
        <v/>
      </c>
      <c r="BD503" s="74" t="str">
        <f aca="false">IF(OR(ISBLANK($C503),$BB503&lt;&gt;TRUE()),"",IF(ISBLANK(Z503),Constants!$B$28,MAX(0,Z503)))</f>
        <v/>
      </c>
      <c r="BE503" s="74" t="str">
        <f aca="false">IF(OR(ISBLANK($C503),$BB503&lt;&gt;TRUE()),"",IF(AB503=Constants!$B$7,TRUE(),IF(AB503=Constants!$B$8,FALSE(),TRUE())))</f>
        <v/>
      </c>
      <c r="BF503" s="74" t="str">
        <f aca="false">IF(OR(ISBLANK($C503),$BB503&lt;&gt;TRUE()),"",IF(AA503=Constants!$B$7,TRUE(),IF(AA503=Constants!$B$8,FALSE(),TRUE())))</f>
        <v/>
      </c>
      <c r="BG503" s="74" t="str">
        <f aca="false">IF(OR(ISBLANK($C503),$BB503&lt;&gt;TRUE()),"",IF(AC503=Constants!$B$33,TRUE(),IF(AC503=Constants!$B$34,FALSE(),IF(AND(ISNUMBER(AG503),OR(ISBLANK(AF503),AF503=0)),TRUE(),IF(AND(ISBLANK(AG503),ISNUMBER(AF503),AF503&lt;&gt;0),FALSE(),"")))))</f>
        <v/>
      </c>
      <c r="BH503" s="74" t="str">
        <f aca="false">IF(OR(ISBLANK($C503),$BB503&lt;&gt;TRUE()),"",IF(ISBLANK(AD503),Constants!$B$35,MAX(0,MIN(Constants!$B$31,AD503))))</f>
        <v/>
      </c>
      <c r="BI503" s="74" t="str">
        <f aca="false">IF(OR(ISBLANK($C503),$BB503&lt;&gt;TRUE()),"",IF(ISBLANK(AE503),Constants!$B$35,MAX(0,MIN(Constants!$B$32,AE503))))</f>
        <v/>
      </c>
      <c r="BJ503" s="75" t="str">
        <f aca="false">IF(ISBLANK($C503),
  "",
IF(AH503=Constants!$B$7,
  TRUE(),
IF(AH503=Constants!$B$8,
  FALSE(),
  FALSE()
)))</f>
        <v/>
      </c>
      <c r="BK503" s="74" t="str">
        <f aca="false">IF(ISBLANK($C503),"",IF($BJ503,Constants!$B$9,IF(COUNTA($E503:$AH503)=0,Constants!$B$10,IF(NOT($AK503),Constants!$B$11,IF(AND(NOT(ISNUMBER($BM503)),COUNTA($O503,$X503,$AG503)&gt;0),Constants!$B$13,Constants!$B$12)))))</f>
        <v/>
      </c>
      <c r="BL503" s="74" t="str">
        <f aca="false">IF(ISBLANK($C503),"",IF($BK503&lt;&gt;Constants!$B$12,$BK503,Constants!$B$4))</f>
        <v/>
      </c>
      <c r="BM503" s="73" t="str">
        <f aca="false">IF(OR(ISBLANK($D$8), NOT(ISNUMBER($D$8))), Constants!$B$17,$D$8)</f>
        <v>ERROR: Set Target Time in cell D8</v>
      </c>
      <c r="BN503" s="73" t="str">
        <f aca="false">IF(OR($BK503&lt;&gt;Constants!$B$12,$AL503&lt;&gt;TRUE()),"",IF(NOT($AO503),TRUE(),IF($AQ503="","",$AQ503)))</f>
        <v/>
      </c>
      <c r="BO503" s="74" t="b">
        <f aca="false">IF(BN503="",FALSE(),IF(NOT($AO503),TRUE(),IF($AQ503,ISNUMBER(O503),ISNUMBER(N503))))</f>
        <v>0</v>
      </c>
      <c r="BP503" s="76" t="str">
        <f aca="false">IF(BO503,IF($AJ503,1,Constants!$B$22)*POWER(Constants!$B$23,MAX($AM503,0))*POWER(Constants!$B$24,MAX($AN503,0)),"")</f>
        <v/>
      </c>
      <c r="BQ503" s="74" t="str">
        <f aca="false">IF(OR($BK503&lt;&gt;Constants!$B$12,NOT($BO503)),"",IF(NOT($AO503),0,Constants!$B$19*IF($AQ503,1,MAX(0,MIN(1,(Constants!$B$20-N503)/Constants!$B$20)))))</f>
        <v/>
      </c>
      <c r="BR503" s="74" t="str">
        <f aca="false">IF(BQ503="","",BQ503*IF($AP503,1,Constants!$B$25)*BP503)</f>
        <v/>
      </c>
      <c r="BS503" s="74" t="str">
        <f aca="false">IF(OR($BK503&lt;&gt;Constants!$B$12,NOT($BO503)),"",IF(NOT($AO503),0,IF(NOT($AQ503),0,MAX(0,Constants!$B$21*(1-ABS(O503-$BM503)/$BM503)))))</f>
        <v/>
      </c>
      <c r="BT503" s="74" t="str">
        <f aca="false">IF(BS503="","",BS503*BP503)</f>
        <v/>
      </c>
      <c r="BU503" s="74" t="str">
        <f aca="false">IF(OR($BK503&lt;&gt;Constants!$B$12,NOT($BO503)),"",IF(OR(NOT($AO503),NOT($AP503)),0,MIN(Constants!$B$18,(Constants!$B$29*$AR503+Constants!$B$30*$AS503)*IF($AQ503,1,MAX(0,MIN(1,(Constants!$B$20-N503)/Constants!$B$20))))))</f>
        <v/>
      </c>
      <c r="BV503" s="74" t="str">
        <f aca="false">IF(BU503="","",BU503*BP503)</f>
        <v/>
      </c>
      <c r="BW503" s="75" t="str">
        <f aca="false">IF(OR($BK503&lt;&gt;Constants!$B$12,NOT($BO503)),"",BR503+BT503+BV503)</f>
        <v/>
      </c>
      <c r="BX503" s="73" t="str">
        <f aca="false">IF(OR($BK503&lt;&gt;Constants!$B$12,$AT503&lt;&gt;TRUE()),"",IF(NOT($AW503),TRUE(),IF($AY503="","",$AY503)))</f>
        <v/>
      </c>
      <c r="BY503" s="74" t="b">
        <f aca="false">IF(BX503="",FALSE(),IF(NOT($AW503),TRUE(),IF($AY503,ISNUMBER(X503),ISNUMBER(W503))))</f>
        <v>0</v>
      </c>
      <c r="BZ503" s="76" t="str">
        <f aca="false">IF(BY503,IF($AJ503,1,Constants!$B$22)*POWER(Constants!$B$23,MAX($AU503,0))*POWER(Constants!$B$24,MAX($AV503,0)),"")</f>
        <v/>
      </c>
      <c r="CA503" s="74" t="str">
        <f aca="false">IF(OR($BK503&lt;&gt;Constants!$B$12,NOT($BY503)),"",IF(NOT($AW503),0,Constants!$B$19*IF($AY503,1,MAX(0,MIN(1,(Constants!$B$20-W503)/Constants!$B$20)))))</f>
        <v/>
      </c>
      <c r="CB503" s="74" t="str">
        <f aca="false">IF(CA503="","",CA503*IF($AX503,1,Constants!$B$25)*BZ503)</f>
        <v/>
      </c>
      <c r="CC503" s="74" t="str">
        <f aca="false">IF(OR($BK503&lt;&gt;Constants!$B$12,NOT($BY503)),"",IF(NOT($AW503),0,IF(NOT($AY503),0,MAX(0,Constants!$B$21*(1-ABS(X503-$BM503)/$BM503)))))</f>
        <v/>
      </c>
      <c r="CD503" s="74" t="str">
        <f aca="false">IF(CC503="","",CC503*BZ503)</f>
        <v/>
      </c>
      <c r="CE503" s="74" t="str">
        <f aca="false">IF(OR($BK503&lt;&gt;Constants!$B$12,NOT($BY503)),"",IF(OR(NOT($AW503),NOT($AX503)),0,MIN(Constants!$B$18,(Constants!$B$29*$AZ503+Constants!$B$30*$BA503)*IF($AY503,1,MAX(0,MIN(1,(Constants!$B$20-W503)/Constants!$B$20))))))</f>
        <v/>
      </c>
      <c r="CF503" s="74" t="str">
        <f aca="false">IF(CE503="","",CE503*BZ503)</f>
        <v/>
      </c>
      <c r="CG503" s="75" t="str">
        <f aca="false">IF(OR($BK503&lt;&gt;Constants!$B$12,NOT($BY503)),"",CB503+CD503+CF503)</f>
        <v/>
      </c>
      <c r="CH503" s="73" t="b">
        <f aca="false">IF(OR(BN503="",BX503=""),TRUE(),BN503&lt;&gt;BX503)</f>
        <v>1</v>
      </c>
      <c r="CI503" s="74" t="str">
        <f aca="false">IF(OR($BK503&lt;&gt;Constants!$B$12,$BB503&lt;&gt;TRUE(),NOT($CH503)),"",IF(NOT($BE503),TRUE(),IF($BG503="","",$BG503)))</f>
        <v/>
      </c>
      <c r="CJ503" s="74" t="b">
        <f aca="false">IF(CI503="",FALSE(),IF(NOT($BE503),TRUE(),IF($BG503,ISNUMBER(AG503),ISNUMBER(AF503))))</f>
        <v>0</v>
      </c>
      <c r="CK503" s="76" t="str">
        <f aca="false">IF(CJ503,IF($AJ503,1,Constants!$B$22)*POWER(Constants!$B$23,MAX($BC503,0))*POWER(Constants!$B$24,MAX($BD503,0)),"")</f>
        <v/>
      </c>
      <c r="CL503" s="74" t="str">
        <f aca="false">IF(OR($BK503&lt;&gt;Constants!$B$12,NOT($CJ503)),"",IF(NOT($BE503),0,Constants!$B$19*IF($BG503,1,MAX(0,MIN(1,(Constants!$B$20-AF503)/Constants!$B$20)))))</f>
        <v/>
      </c>
      <c r="CM503" s="74" t="str">
        <f aca="false">IF(CL503="","",CL503*IF($BF503,1,Constants!$B$25)*CK503)</f>
        <v/>
      </c>
      <c r="CN503" s="74" t="str">
        <f aca="false">IF(OR($BK503&lt;&gt;Constants!$B$12,NOT($CJ503)),"",IF(NOT($BE503),0,IF(NOT($BG503),0,MAX(0,Constants!$B$21*(1-ABS(AG503-$BM503)/$BM503)))))</f>
        <v/>
      </c>
      <c r="CO503" s="74" t="str">
        <f aca="false">IF(CN503="","",CN503*CK503)</f>
        <v/>
      </c>
      <c r="CP503" s="74" t="str">
        <f aca="false">IF(OR($BK503&lt;&gt;Constants!$B$12,NOT($CJ503)),"",IF(OR(NOT($BE503),NOT($BF503)),0,MIN(Constants!$B$18,(Constants!$B$29*$BH503+Constants!$B$30*$BI503)*IF($BG503,1,MAX(0,MIN(1,(Constants!$B$20-AF503)/Constants!$B$20))))))</f>
        <v/>
      </c>
      <c r="CQ503" s="74" t="str">
        <f aca="false">IF(CP503="","",CP503*CK503)</f>
        <v/>
      </c>
      <c r="CR503" s="75" t="str">
        <f aca="false">IF(OR($BK503&lt;&gt;Constants!$B$12,NOT($CJ503)),"",CM503+CO503+CQ503)</f>
        <v/>
      </c>
      <c r="CS503" s="73" t="str">
        <f aca="false">IF(OR($BK503&lt;&gt;Constants!$B$12,ISBLANK($C503)),"",BW503)</f>
        <v/>
      </c>
      <c r="CT503" s="74" t="str">
        <f aca="false">IF(OR($BK503&lt;&gt;Constants!$B$12,ISBLANK($C503)),"",CG503)</f>
        <v/>
      </c>
      <c r="CU503" s="75" t="str">
        <f aca="false">IF(OR($BK503&lt;&gt;Constants!$B$12,ISBLANK($C503)),"",CR503)</f>
        <v/>
      </c>
      <c r="CV503" s="74" t="str">
        <f aca="false">IF(OR($BK503&lt;&gt;Constants!$B$12,ISBLANK($C503)),"",IF(COUNT(CS503:CU503)=0,0,MAX(CS503:CU503)))</f>
        <v/>
      </c>
      <c r="CW503" s="74" t="str">
        <f aca="false">IF($BK503&lt;&gt;Constants!$B$12,"",CV503)</f>
        <v/>
      </c>
      <c r="CX503" s="74" t="str">
        <f aca="false">IF(ISNUMBER(CW503), RANK(CW503,$CW$11:$CW$510), "")</f>
        <v/>
      </c>
      <c r="CY503" s="73" t="str">
        <f aca="false">IF(OR($BK503&lt;&gt;Constants!$B$12,ISBLANK($C503)),"",MAX(BT503,CD503,CO503))</f>
        <v/>
      </c>
      <c r="CZ503" s="74" t="str">
        <f aca="false">IF(ISNUMBER(CY503), RANK(CY503,CY$11:CY$510), "")</f>
        <v/>
      </c>
      <c r="DA503" s="74" t="str">
        <f aca="false">IF(OR($BK503&lt;&gt;Constants!$B$12,ISBLANK($C503)),"",MAX(AM503,AU503,IF($CH503,BC503,0)))</f>
        <v/>
      </c>
      <c r="DB503" s="74" t="str">
        <f aca="false">IF(ISNUMBER(DA503), RANK(DA503,DA$11:DA$510,1), "")</f>
        <v/>
      </c>
      <c r="DC503" s="74" t="str">
        <f aca="false">IF(OR($BK503&lt;&gt;Constants!$B$12,ISBLANK($C503)),"",MAX(BV503,CF503,CQ503))</f>
        <v/>
      </c>
      <c r="DD503" s="74" t="str">
        <f aca="false">IF(ISNUMBER(DC503),RANK(DC503,DC$11:DC$510),"")</f>
        <v/>
      </c>
      <c r="DE503" s="77" t="str">
        <f aca="false">IFERROR(IF(OR($BK503&lt;&gt;Constants!$B$12, ISBLANK($C503)),"",LARGE(CS503:CU503,2)), 0)</f>
        <v/>
      </c>
      <c r="DF503" s="75" t="str">
        <f aca="false">IF(ISNUMBER(DE503), RANK(DE503,DE$11:DE$510), "")</f>
        <v/>
      </c>
      <c r="DG503" s="74" t="str">
        <f aca="false">IF(ISBLANK($C503),"",IF(BK503=Constants!$B$12,RANK($CX503, $CX$11:$CX$510, 1)+
SUMPRODUCT(--($CX$11:$CX$510=$CX503),--($CZ503&gt;$CZ$11:$CZ$510))+
SUMPRODUCT(--($CX$11:$CX$510=$CX503),--($CZ503=$CZ$11:$CZ$510),--($DB503&gt;$DB$11:$DB$510))+
SUMPRODUCT(--($CX$11:$CX$510=$CX503),--($CZ503=$CZ$11:$CZ$510),--($DB503=$DB$11:$DB$510), --($DD503&gt;$DD$11:$DD$510))+
SUMPRODUCT(--($CX$11:$CX$510=$CX503),--($CZ503=$CZ$11:$CZ$510),--($DB503=$DB$11:$DB$510), --($DD503=$DD$11:$DD$510), --($DF503&gt;$DF$11:$DF$510))
,BK503)
)</f>
        <v/>
      </c>
      <c r="DH503" s="74" t="str">
        <f aca="false">IF(ISBLANK(C503),"",IF(BK503&lt;&gt;Constants!$B$12, BK503, CX503-DG503))</f>
        <v/>
      </c>
      <c r="DI503" s="75"/>
      <c r="DJ503" s="78"/>
      <c r="DK503" s="79" t="str">
        <f aca="false">IF(ISBLANK($C503),"",IF($BK503=Constants!$B$13,$BM503,""))</f>
        <v/>
      </c>
      <c r="DL503" s="78" t="str">
        <f aca="false">IF(ISBLANK($C503),"",IF($BK503&lt;&gt;Constants!$B$12,"",IF(COUNT($CS503:$CU503)=0,"",MATCH($CV503,$CS503:$CU503,0))))</f>
        <v/>
      </c>
      <c r="DM503" s="80" t="str">
        <f aca="false">IF(ISNUMBER($DL503),CHOOSE($DL503,$BR503,$CB503,$CM503),"")</f>
        <v/>
      </c>
      <c r="DN503" s="80" t="str">
        <f aca="false">IF(ISNUMBER($DL503),CHOOSE($DL503,$BT503,$CD503,$CO503),"")</f>
        <v/>
      </c>
      <c r="DO503" s="80" t="str">
        <f aca="false">IF(ISNUMBER($DL503),CHOOSE($DL503,$BV503,$CF503,$CQ503),"")</f>
        <v/>
      </c>
      <c r="DP503" s="81" t="str">
        <f aca="false">IF(ISBLANK(C503),"",IF(BK503&lt;&gt;Constants!$B$12, BK503 ,CW503))</f>
        <v/>
      </c>
      <c r="DQ503" s="82" t="str">
        <f aca="false">IF(ISBLANK($C503),"",IF($BK503&lt;&gt;Constants!$B$12,$BK503,$BL503))</f>
        <v/>
      </c>
      <c r="DR503" s="82" t="str">
        <f aca="false">IF(ISBLANK(C503),"",DH503)</f>
        <v/>
      </c>
      <c r="DS503" s="82" t="str">
        <f aca="false">IF(ISBLANK(C503),"",DG503)</f>
        <v/>
      </c>
      <c r="DT503" s="83" t="str">
        <f aca="false">IF(ISBLANK(C503),
  "",
IF(DS503=Constants!$B$9,COUNTA($C$11:$C510)+2,IF(DS503=Constants!$B$10,COUNTA($C$11:$C510)+1,IF(DS503=Constants!$B$11,COUNTA($C$11:$C510),DS503))))</f>
        <v/>
      </c>
      <c r="DU503" s="3"/>
      <c r="DV503" s="84" t="n">
        <f aca="false">IF(OR(ISNUMBER(DS503),DS503="DQ",DS503="P",DS503="NS"),
    1,
    0
)</f>
        <v>0</v>
      </c>
      <c r="DW503" s="84" t="n">
        <v>493</v>
      </c>
      <c r="DX503" s="84" t="str">
        <f aca="false">IF(ISBLANK($C503),"",IF(ISNUMBER(DT503),DT503+ROW($B503)/1000,""))</f>
        <v/>
      </c>
      <c r="DY503" s="84" t="str">
        <f aca="false">IF(ISNUMBER(DX503), RANK(DX503,DX$11:DX$510,1), "")</f>
        <v/>
      </c>
      <c r="DZ503" s="84" t="str">
        <f aca="false">IF(ISBLANK($C503),
    "",
    $B503
)</f>
        <v/>
      </c>
      <c r="EA503" s="84" t="str">
        <f aca="false">IF(ISBLANK($C503),
    "",
    $C503
)</f>
        <v/>
      </c>
      <c r="EB503" s="84" t="str">
        <f aca="false">IF(ISBLANK($C503),
    "",
    $D503
)</f>
        <v/>
      </c>
      <c r="EC503" s="84" t="str">
        <f aca="false">IF(ISBLANK($C503),"",$DQ503)</f>
        <v/>
      </c>
      <c r="ED503" s="86" t="str">
        <f aca="false">DP503</f>
        <v/>
      </c>
      <c r="EE503" s="84" t="str">
        <f aca="false">IF(ISBLANK($C503),
    "",
    DS503
)</f>
        <v/>
      </c>
      <c r="EF503" s="87" t="str">
        <f aca="false">IF(DW503&gt;DV$10,
    "",
    VLOOKUP(DW503,DY$11:EE1001,7,FALSE())
)</f>
        <v/>
      </c>
      <c r="EG503" s="88" t="str">
        <f aca="false">IF(DW503&gt;DV$10,
    "",
    VLOOKUP(DW503,DY$11:EE1001,2,FALSE())
)</f>
        <v/>
      </c>
      <c r="EH503" s="88" t="str">
        <f aca="false">IF(DW503&gt;DV$10,
    "",
    VLOOKUP(DW503,DY$11:EE1001,3,FALSE())
)</f>
        <v/>
      </c>
      <c r="EI503" s="88" t="str">
        <f aca="false">IF(DW503&gt;DV$10,
    "",
    VLOOKUP(DW503,DY$11:EE1001,4,FALSE())
)</f>
        <v/>
      </c>
      <c r="EJ503" s="89" t="str">
        <f aca="false">IF(DW503&gt;DV$10,
    "",
    VLOOKUP(DW503,DY$11:EE1001,6,FALSE())
)</f>
        <v/>
      </c>
      <c r="EK503" s="59"/>
    </row>
    <row r="504" customFormat="false" ht="15.75" hidden="false" customHeight="false" outlineLevel="0" collapsed="false">
      <c r="A504" s="3"/>
      <c r="B504" s="155"/>
      <c r="C504" s="156"/>
      <c r="D504" s="96"/>
      <c r="E504" s="157"/>
      <c r="F504" s="148"/>
      <c r="G504" s="148"/>
      <c r="H504" s="149"/>
      <c r="I504" s="150"/>
      <c r="J504" s="151"/>
      <c r="K504" s="151"/>
      <c r="L504" s="151"/>
      <c r="M504" s="151"/>
      <c r="N504" s="152"/>
      <c r="O504" s="103"/>
      <c r="P504" s="148"/>
      <c r="Q504" s="149"/>
      <c r="R504" s="150"/>
      <c r="S504" s="151"/>
      <c r="T504" s="151"/>
      <c r="U504" s="151"/>
      <c r="V504" s="151"/>
      <c r="W504" s="152"/>
      <c r="X504" s="103"/>
      <c r="Y504" s="148"/>
      <c r="Z504" s="149"/>
      <c r="AA504" s="150"/>
      <c r="AB504" s="151"/>
      <c r="AC504" s="151"/>
      <c r="AD504" s="151"/>
      <c r="AE504" s="151"/>
      <c r="AF504" s="152"/>
      <c r="AG504" s="104"/>
      <c r="AH504" s="150"/>
      <c r="AI504" s="73"/>
      <c r="AJ504" s="73" t="str">
        <f aca="false">IF(ISBLANK($C504),
  "",
IF(E504=Constants!$B$7,
  TRUE(),
IF(E504=Constants!$B$8,
  FALSE(),
  TRUE()
)))</f>
        <v/>
      </c>
      <c r="AK504" s="74" t="str">
        <f aca="false">IF(ISBLANK($C504),"",IF(F504=Constants!$B$8,FALSE(),TRUE()))</f>
        <v/>
      </c>
      <c r="AL504" s="74" t="str">
        <f aca="false">IF(ISBLANK($C504),"",COUNTA($G504:$O504)&gt;0)</f>
        <v/>
      </c>
      <c r="AM504" s="74" t="str">
        <f aca="false">IF(OR(ISBLANK($C504),$AL504&lt;&gt;TRUE()),"",IF(ISBLANK(G504),Constants!$B$27,MAX(0,G504)))</f>
        <v/>
      </c>
      <c r="AN504" s="74" t="str">
        <f aca="false">IF(OR(ISBLANK($C504),$AL504&lt;&gt;TRUE()),"",IF(ISBLANK(H504),Constants!$B$28,MAX(0,H504)))</f>
        <v/>
      </c>
      <c r="AO504" s="74" t="str">
        <f aca="false">IF(OR(ISBLANK($C504),$AL504&lt;&gt;TRUE()),"",IF(J504=Constants!$B$7,TRUE(),IF(J504=Constants!$B$8,FALSE(),TRUE())))</f>
        <v/>
      </c>
      <c r="AP504" s="74" t="str">
        <f aca="false">IF(OR(ISBLANK($C504),$AL504&lt;&gt;TRUE()),"",IF(I504=Constants!$B$7,TRUE(),IF(I504=Constants!$B$8,FALSE(),TRUE())))</f>
        <v/>
      </c>
      <c r="AQ504" s="74" t="str">
        <f aca="false">IF(OR(ISBLANK($C504),$AL504&lt;&gt;TRUE()),"",IF(K504=Constants!$B$33,TRUE(),IF(K504=Constants!$B$34,FALSE(),IF(AND(ISNUMBER(O504),OR(ISBLANK(N504),N504=0)),TRUE(),IF(AND(ISBLANK(O504),ISNUMBER(N504),N504&lt;&gt;0),FALSE(),"")))))</f>
        <v/>
      </c>
      <c r="AR504" s="74" t="str">
        <f aca="false">IF(OR(ISBLANK($C504),$AL504&lt;&gt;TRUE()),"",IF(ISBLANK(L504),Constants!$B$35,MAX(0,MIN(Constants!$B$31,L504))))</f>
        <v/>
      </c>
      <c r="AS504" s="74" t="str">
        <f aca="false">IF(OR(ISBLANK($C504),$AL504&lt;&gt;TRUE()),"",IF(ISBLANK(M504),Constants!$B$35,MAX(0,MIN(Constants!$B$32,M504))))</f>
        <v/>
      </c>
      <c r="AT504" s="74" t="str">
        <f aca="false">IF(ISBLANK($C504),"",COUNTA($P504:$X504)&gt;0)</f>
        <v/>
      </c>
      <c r="AU504" s="74" t="str">
        <f aca="false">IF(OR(ISBLANK($C504),$AT504&lt;&gt;TRUE()),"",IF(ISBLANK(P504),Constants!$B$27,MAX(0,P504)))</f>
        <v/>
      </c>
      <c r="AV504" s="74" t="str">
        <f aca="false">IF(OR(ISBLANK($C504),$AT504&lt;&gt;TRUE()),"",IF(ISBLANK(Q504),Constants!$B$28,MAX(0,Q504)))</f>
        <v/>
      </c>
      <c r="AW504" s="74" t="str">
        <f aca="false">IF(OR(ISBLANK($C504),$AT504&lt;&gt;TRUE()),"",IF(S504=Constants!$B$7,TRUE(),IF(S504=Constants!$B$8,FALSE(),TRUE())))</f>
        <v/>
      </c>
      <c r="AX504" s="74" t="str">
        <f aca="false">IF(OR(ISBLANK($C504),$AT504&lt;&gt;TRUE()),"",IF(R504=Constants!$B$7,TRUE(),IF(R504=Constants!$B$8,FALSE(),TRUE())))</f>
        <v/>
      </c>
      <c r="AY504" s="74" t="str">
        <f aca="false">IF(OR(ISBLANK($C504),$AT504&lt;&gt;TRUE()),"",IF(T504=Constants!$B$33,TRUE(),IF(T504=Constants!$B$34,FALSE(),IF(AND(ISNUMBER(X504),OR(ISBLANK(W504),W504=0)),TRUE(),IF(AND(ISBLANK(X504),ISNUMBER(W504),W504&lt;&gt;0),FALSE(),"")))))</f>
        <v/>
      </c>
      <c r="AZ504" s="74" t="str">
        <f aca="false">IF(OR(ISBLANK($C504),$AT504&lt;&gt;TRUE()),"",IF(ISBLANK(U504),Constants!$B$35,MAX(0,MIN(Constants!$B$31,U504))))</f>
        <v/>
      </c>
      <c r="BA504" s="74" t="str">
        <f aca="false">IF(OR(ISBLANK($C504),$AT504&lt;&gt;TRUE()),"",IF(ISBLANK(V504),Constants!$B$35,MAX(0,MIN(Constants!$B$32,V504))))</f>
        <v/>
      </c>
      <c r="BB504" s="74" t="str">
        <f aca="false">IF(ISBLANK($C504),"",COUNTA($Y504:$AG504)&gt;0)</f>
        <v/>
      </c>
      <c r="BC504" s="74" t="str">
        <f aca="false">IF(OR(ISBLANK($C504),$BB504&lt;&gt;TRUE()),"",IF(ISBLANK(Y504),Constants!$B$27,MAX(0,Y504)))</f>
        <v/>
      </c>
      <c r="BD504" s="74" t="str">
        <f aca="false">IF(OR(ISBLANK($C504),$BB504&lt;&gt;TRUE()),"",IF(ISBLANK(Z504),Constants!$B$28,MAX(0,Z504)))</f>
        <v/>
      </c>
      <c r="BE504" s="74" t="str">
        <f aca="false">IF(OR(ISBLANK($C504),$BB504&lt;&gt;TRUE()),"",IF(AB504=Constants!$B$7,TRUE(),IF(AB504=Constants!$B$8,FALSE(),TRUE())))</f>
        <v/>
      </c>
      <c r="BF504" s="74" t="str">
        <f aca="false">IF(OR(ISBLANK($C504),$BB504&lt;&gt;TRUE()),"",IF(AA504=Constants!$B$7,TRUE(),IF(AA504=Constants!$B$8,FALSE(),TRUE())))</f>
        <v/>
      </c>
      <c r="BG504" s="74" t="str">
        <f aca="false">IF(OR(ISBLANK($C504),$BB504&lt;&gt;TRUE()),"",IF(AC504=Constants!$B$33,TRUE(),IF(AC504=Constants!$B$34,FALSE(),IF(AND(ISNUMBER(AG504),OR(ISBLANK(AF504),AF504=0)),TRUE(),IF(AND(ISBLANK(AG504),ISNUMBER(AF504),AF504&lt;&gt;0),FALSE(),"")))))</f>
        <v/>
      </c>
      <c r="BH504" s="74" t="str">
        <f aca="false">IF(OR(ISBLANK($C504),$BB504&lt;&gt;TRUE()),"",IF(ISBLANK(AD504),Constants!$B$35,MAX(0,MIN(Constants!$B$31,AD504))))</f>
        <v/>
      </c>
      <c r="BI504" s="74" t="str">
        <f aca="false">IF(OR(ISBLANK($C504),$BB504&lt;&gt;TRUE()),"",IF(ISBLANK(AE504),Constants!$B$35,MAX(0,MIN(Constants!$B$32,AE504))))</f>
        <v/>
      </c>
      <c r="BJ504" s="75" t="str">
        <f aca="false">IF(ISBLANK($C504),
  "",
IF(AH504=Constants!$B$7,
  TRUE(),
IF(AH504=Constants!$B$8,
  FALSE(),
  FALSE()
)))</f>
        <v/>
      </c>
      <c r="BK504" s="74" t="str">
        <f aca="false">IF(ISBLANK($C504),"",IF($BJ504,Constants!$B$9,IF(COUNTA($E504:$AH504)=0,Constants!$B$10,IF(NOT($AK504),Constants!$B$11,IF(AND(NOT(ISNUMBER($BM504)),COUNTA($O504,$X504,$AG504)&gt;0),Constants!$B$13,Constants!$B$12)))))</f>
        <v/>
      </c>
      <c r="BL504" s="74" t="str">
        <f aca="false">IF(ISBLANK($C504),"",IF($BK504&lt;&gt;Constants!$B$12,$BK504,Constants!$B$4))</f>
        <v/>
      </c>
      <c r="BM504" s="73" t="str">
        <f aca="false">IF(OR(ISBLANK($D$8), NOT(ISNUMBER($D$8))), Constants!$B$17,$D$8)</f>
        <v>ERROR: Set Target Time in cell D8</v>
      </c>
      <c r="BN504" s="73" t="str">
        <f aca="false">IF(OR($BK504&lt;&gt;Constants!$B$12,$AL504&lt;&gt;TRUE()),"",IF(NOT($AO504),TRUE(),IF($AQ504="","",$AQ504)))</f>
        <v/>
      </c>
      <c r="BO504" s="74" t="b">
        <f aca="false">IF(BN504="",FALSE(),IF(NOT($AO504),TRUE(),IF($AQ504,ISNUMBER(O504),ISNUMBER(N504))))</f>
        <v>0</v>
      </c>
      <c r="BP504" s="76" t="str">
        <f aca="false">IF(BO504,IF($AJ504,1,Constants!$B$22)*POWER(Constants!$B$23,MAX($AM504,0))*POWER(Constants!$B$24,MAX($AN504,0)),"")</f>
        <v/>
      </c>
      <c r="BQ504" s="74" t="str">
        <f aca="false">IF(OR($BK504&lt;&gt;Constants!$B$12,NOT($BO504)),"",IF(NOT($AO504),0,Constants!$B$19*IF($AQ504,1,MAX(0,MIN(1,(Constants!$B$20-N504)/Constants!$B$20)))))</f>
        <v/>
      </c>
      <c r="BR504" s="74" t="str">
        <f aca="false">IF(BQ504="","",BQ504*IF($AP504,1,Constants!$B$25)*BP504)</f>
        <v/>
      </c>
      <c r="BS504" s="74" t="str">
        <f aca="false">IF(OR($BK504&lt;&gt;Constants!$B$12,NOT($BO504)),"",IF(NOT($AO504),0,IF(NOT($AQ504),0,MAX(0,Constants!$B$21*(1-ABS(O504-$BM504)/$BM504)))))</f>
        <v/>
      </c>
      <c r="BT504" s="74" t="str">
        <f aca="false">IF(BS504="","",BS504*BP504)</f>
        <v/>
      </c>
      <c r="BU504" s="74" t="str">
        <f aca="false">IF(OR($BK504&lt;&gt;Constants!$B$12,NOT($BO504)),"",IF(OR(NOT($AO504),NOT($AP504)),0,MIN(Constants!$B$18,(Constants!$B$29*$AR504+Constants!$B$30*$AS504)*IF($AQ504,1,MAX(0,MIN(1,(Constants!$B$20-N504)/Constants!$B$20))))))</f>
        <v/>
      </c>
      <c r="BV504" s="74" t="str">
        <f aca="false">IF(BU504="","",BU504*BP504)</f>
        <v/>
      </c>
      <c r="BW504" s="75" t="str">
        <f aca="false">IF(OR($BK504&lt;&gt;Constants!$B$12,NOT($BO504)),"",BR504+BT504+BV504)</f>
        <v/>
      </c>
      <c r="BX504" s="73" t="str">
        <f aca="false">IF(OR($BK504&lt;&gt;Constants!$B$12,$AT504&lt;&gt;TRUE()),"",IF(NOT($AW504),TRUE(),IF($AY504="","",$AY504)))</f>
        <v/>
      </c>
      <c r="BY504" s="74" t="b">
        <f aca="false">IF(BX504="",FALSE(),IF(NOT($AW504),TRUE(),IF($AY504,ISNUMBER(X504),ISNUMBER(W504))))</f>
        <v>0</v>
      </c>
      <c r="BZ504" s="76" t="str">
        <f aca="false">IF(BY504,IF($AJ504,1,Constants!$B$22)*POWER(Constants!$B$23,MAX($AU504,0))*POWER(Constants!$B$24,MAX($AV504,0)),"")</f>
        <v/>
      </c>
      <c r="CA504" s="74" t="str">
        <f aca="false">IF(OR($BK504&lt;&gt;Constants!$B$12,NOT($BY504)),"",IF(NOT($AW504),0,Constants!$B$19*IF($AY504,1,MAX(0,MIN(1,(Constants!$B$20-W504)/Constants!$B$20)))))</f>
        <v/>
      </c>
      <c r="CB504" s="74" t="str">
        <f aca="false">IF(CA504="","",CA504*IF($AX504,1,Constants!$B$25)*BZ504)</f>
        <v/>
      </c>
      <c r="CC504" s="74" t="str">
        <f aca="false">IF(OR($BK504&lt;&gt;Constants!$B$12,NOT($BY504)),"",IF(NOT($AW504),0,IF(NOT($AY504),0,MAX(0,Constants!$B$21*(1-ABS(X504-$BM504)/$BM504)))))</f>
        <v/>
      </c>
      <c r="CD504" s="74" t="str">
        <f aca="false">IF(CC504="","",CC504*BZ504)</f>
        <v/>
      </c>
      <c r="CE504" s="74" t="str">
        <f aca="false">IF(OR($BK504&lt;&gt;Constants!$B$12,NOT($BY504)),"",IF(OR(NOT($AW504),NOT($AX504)),0,MIN(Constants!$B$18,(Constants!$B$29*$AZ504+Constants!$B$30*$BA504)*IF($AY504,1,MAX(0,MIN(1,(Constants!$B$20-W504)/Constants!$B$20))))))</f>
        <v/>
      </c>
      <c r="CF504" s="74" t="str">
        <f aca="false">IF(CE504="","",CE504*BZ504)</f>
        <v/>
      </c>
      <c r="CG504" s="75" t="str">
        <f aca="false">IF(OR($BK504&lt;&gt;Constants!$B$12,NOT($BY504)),"",CB504+CD504+CF504)</f>
        <v/>
      </c>
      <c r="CH504" s="73" t="b">
        <f aca="false">IF(OR(BN504="",BX504=""),TRUE(),BN504&lt;&gt;BX504)</f>
        <v>1</v>
      </c>
      <c r="CI504" s="74" t="str">
        <f aca="false">IF(OR($BK504&lt;&gt;Constants!$B$12,$BB504&lt;&gt;TRUE(),NOT($CH504)),"",IF(NOT($BE504),TRUE(),IF($BG504="","",$BG504)))</f>
        <v/>
      </c>
      <c r="CJ504" s="74" t="b">
        <f aca="false">IF(CI504="",FALSE(),IF(NOT($BE504),TRUE(),IF($BG504,ISNUMBER(AG504),ISNUMBER(AF504))))</f>
        <v>0</v>
      </c>
      <c r="CK504" s="76" t="str">
        <f aca="false">IF(CJ504,IF($AJ504,1,Constants!$B$22)*POWER(Constants!$B$23,MAX($BC504,0))*POWER(Constants!$B$24,MAX($BD504,0)),"")</f>
        <v/>
      </c>
      <c r="CL504" s="74" t="str">
        <f aca="false">IF(OR($BK504&lt;&gt;Constants!$B$12,NOT($CJ504)),"",IF(NOT($BE504),0,Constants!$B$19*IF($BG504,1,MAX(0,MIN(1,(Constants!$B$20-AF504)/Constants!$B$20)))))</f>
        <v/>
      </c>
      <c r="CM504" s="74" t="str">
        <f aca="false">IF(CL504="","",CL504*IF($BF504,1,Constants!$B$25)*CK504)</f>
        <v/>
      </c>
      <c r="CN504" s="74" t="str">
        <f aca="false">IF(OR($BK504&lt;&gt;Constants!$B$12,NOT($CJ504)),"",IF(NOT($BE504),0,IF(NOT($BG504),0,MAX(0,Constants!$B$21*(1-ABS(AG504-$BM504)/$BM504)))))</f>
        <v/>
      </c>
      <c r="CO504" s="74" t="str">
        <f aca="false">IF(CN504="","",CN504*CK504)</f>
        <v/>
      </c>
      <c r="CP504" s="74" t="str">
        <f aca="false">IF(OR($BK504&lt;&gt;Constants!$B$12,NOT($CJ504)),"",IF(OR(NOT($BE504),NOT($BF504)),0,MIN(Constants!$B$18,(Constants!$B$29*$BH504+Constants!$B$30*$BI504)*IF($BG504,1,MAX(0,MIN(1,(Constants!$B$20-AF504)/Constants!$B$20))))))</f>
        <v/>
      </c>
      <c r="CQ504" s="74" t="str">
        <f aca="false">IF(CP504="","",CP504*CK504)</f>
        <v/>
      </c>
      <c r="CR504" s="75" t="str">
        <f aca="false">IF(OR($BK504&lt;&gt;Constants!$B$12,NOT($CJ504)),"",CM504+CO504+CQ504)</f>
        <v/>
      </c>
      <c r="CS504" s="73" t="str">
        <f aca="false">IF(OR($BK504&lt;&gt;Constants!$B$12,ISBLANK($C504)),"",BW504)</f>
        <v/>
      </c>
      <c r="CT504" s="74" t="str">
        <f aca="false">IF(OR($BK504&lt;&gt;Constants!$B$12,ISBLANK($C504)),"",CG504)</f>
        <v/>
      </c>
      <c r="CU504" s="75" t="str">
        <f aca="false">IF(OR($BK504&lt;&gt;Constants!$B$12,ISBLANK($C504)),"",CR504)</f>
        <v/>
      </c>
      <c r="CV504" s="74" t="str">
        <f aca="false">IF(OR($BK504&lt;&gt;Constants!$B$12,ISBLANK($C504)),"",IF(COUNT(CS504:CU504)=0,0,MAX(CS504:CU504)))</f>
        <v/>
      </c>
      <c r="CW504" s="74" t="str">
        <f aca="false">IF($BK504&lt;&gt;Constants!$B$12,"",CV504)</f>
        <v/>
      </c>
      <c r="CX504" s="74" t="str">
        <f aca="false">IF(ISNUMBER(CW504), RANK(CW504,$CW$11:$CW$510), "")</f>
        <v/>
      </c>
      <c r="CY504" s="73" t="str">
        <f aca="false">IF(OR($BK504&lt;&gt;Constants!$B$12,ISBLANK($C504)),"",MAX(BT504,CD504,CO504))</f>
        <v/>
      </c>
      <c r="CZ504" s="74" t="str">
        <f aca="false">IF(ISNUMBER(CY504), RANK(CY504,CY$11:CY$510), "")</f>
        <v/>
      </c>
      <c r="DA504" s="74" t="str">
        <f aca="false">IF(OR($BK504&lt;&gt;Constants!$B$12,ISBLANK($C504)),"",MAX(AM504,AU504,IF($CH504,BC504,0)))</f>
        <v/>
      </c>
      <c r="DB504" s="74" t="str">
        <f aca="false">IF(ISNUMBER(DA504), RANK(DA504,DA$11:DA$510,1), "")</f>
        <v/>
      </c>
      <c r="DC504" s="74" t="str">
        <f aca="false">IF(OR($BK504&lt;&gt;Constants!$B$12,ISBLANK($C504)),"",MAX(BV504,CF504,CQ504))</f>
        <v/>
      </c>
      <c r="DD504" s="74" t="str">
        <f aca="false">IF(ISNUMBER(DC504),RANK(DC504,DC$11:DC$510),"")</f>
        <v/>
      </c>
      <c r="DE504" s="77" t="str">
        <f aca="false">IFERROR(IF(OR($BK504&lt;&gt;Constants!$B$12, ISBLANK($C504)),"",LARGE(CS504:CU504,2)), 0)</f>
        <v/>
      </c>
      <c r="DF504" s="75" t="str">
        <f aca="false">IF(ISNUMBER(DE504), RANK(DE504,DE$11:DE$510), "")</f>
        <v/>
      </c>
      <c r="DG504" s="74" t="str">
        <f aca="false">IF(ISBLANK($C504),"",IF(BK504=Constants!$B$12,RANK($CX504, $CX$11:$CX$510, 1)+
SUMPRODUCT(--($CX$11:$CX$510=$CX504),--($CZ504&gt;$CZ$11:$CZ$510))+
SUMPRODUCT(--($CX$11:$CX$510=$CX504),--($CZ504=$CZ$11:$CZ$510),--($DB504&gt;$DB$11:$DB$510))+
SUMPRODUCT(--($CX$11:$CX$510=$CX504),--($CZ504=$CZ$11:$CZ$510),--($DB504=$DB$11:$DB$510), --($DD504&gt;$DD$11:$DD$510))+
SUMPRODUCT(--($CX$11:$CX$510=$CX504),--($CZ504=$CZ$11:$CZ$510),--($DB504=$DB$11:$DB$510), --($DD504=$DD$11:$DD$510), --($DF504&gt;$DF$11:$DF$510))
,BK504)
)</f>
        <v/>
      </c>
      <c r="DH504" s="74" t="str">
        <f aca="false">IF(ISBLANK(C504),"",IF(BK504&lt;&gt;Constants!$B$12, BK504, CX504-DG504))</f>
        <v/>
      </c>
      <c r="DI504" s="75"/>
      <c r="DJ504" s="78"/>
      <c r="DK504" s="79" t="str">
        <f aca="false">IF(ISBLANK($C504),"",IF($BK504=Constants!$B$13,$BM504,""))</f>
        <v/>
      </c>
      <c r="DL504" s="78" t="str">
        <f aca="false">IF(ISBLANK($C504),"",IF($BK504&lt;&gt;Constants!$B$12,"",IF(COUNT($CS504:$CU504)=0,"",MATCH($CV504,$CS504:$CU504,0))))</f>
        <v/>
      </c>
      <c r="DM504" s="80" t="str">
        <f aca="false">IF(ISNUMBER($DL504),CHOOSE($DL504,$BR504,$CB504,$CM504),"")</f>
        <v/>
      </c>
      <c r="DN504" s="80" t="str">
        <f aca="false">IF(ISNUMBER($DL504),CHOOSE($DL504,$BT504,$CD504,$CO504),"")</f>
        <v/>
      </c>
      <c r="DO504" s="80" t="str">
        <f aca="false">IF(ISNUMBER($DL504),CHOOSE($DL504,$BV504,$CF504,$CQ504),"")</f>
        <v/>
      </c>
      <c r="DP504" s="81" t="str">
        <f aca="false">IF(ISBLANK(C504),"",IF(BK504&lt;&gt;Constants!$B$12, BK504 ,CW504))</f>
        <v/>
      </c>
      <c r="DQ504" s="82" t="str">
        <f aca="false">IF(ISBLANK($C504),"",IF($BK504&lt;&gt;Constants!$B$12,$BK504,$BL504))</f>
        <v/>
      </c>
      <c r="DR504" s="82" t="str">
        <f aca="false">IF(ISBLANK(C504),"",DH504)</f>
        <v/>
      </c>
      <c r="DS504" s="82" t="str">
        <f aca="false">IF(ISBLANK(C504),"",DG504)</f>
        <v/>
      </c>
      <c r="DT504" s="83" t="str">
        <f aca="false">IF(ISBLANK(C504),
  "",
IF(DS504=Constants!$B$9,COUNTA($C$11:$C510)+2,IF(DS504=Constants!$B$10,COUNTA($C$11:$C510)+1,IF(DS504=Constants!$B$11,COUNTA($C$11:$C510),DS504))))</f>
        <v/>
      </c>
      <c r="DU504" s="3"/>
      <c r="DV504" s="84" t="n">
        <f aca="false">IF(OR(ISNUMBER(DS504),DS504="DQ",DS504="P",DS504="NS"),
    1,
    0
)</f>
        <v>0</v>
      </c>
      <c r="DW504" s="84" t="n">
        <v>494</v>
      </c>
      <c r="DX504" s="84" t="str">
        <f aca="false">IF(ISBLANK($C504),"",IF(ISNUMBER(DT504),DT504+ROW($B504)/1000,""))</f>
        <v/>
      </c>
      <c r="DY504" s="84" t="str">
        <f aca="false">IF(ISNUMBER(DX504), RANK(DX504,DX$11:DX$510,1), "")</f>
        <v/>
      </c>
      <c r="DZ504" s="84" t="str">
        <f aca="false">IF(ISBLANK($C504),
    "",
    $B504
)</f>
        <v/>
      </c>
      <c r="EA504" s="84" t="str">
        <f aca="false">IF(ISBLANK($C504),
    "",
    $C504
)</f>
        <v/>
      </c>
      <c r="EB504" s="84" t="str">
        <f aca="false">IF(ISBLANK($C504),
    "",
    $D504
)</f>
        <v/>
      </c>
      <c r="EC504" s="84" t="str">
        <f aca="false">IF(ISBLANK($C504),"",$DQ504)</f>
        <v/>
      </c>
      <c r="ED504" s="86" t="str">
        <f aca="false">DP504</f>
        <v/>
      </c>
      <c r="EE504" s="84" t="str">
        <f aca="false">IF(ISBLANK($C504),
    "",
    DS504
)</f>
        <v/>
      </c>
      <c r="EF504" s="87" t="str">
        <f aca="false">IF(DW504&gt;DV$10,
    "",
    VLOOKUP(DW504,DY$11:EE1002,7,FALSE())
)</f>
        <v/>
      </c>
      <c r="EG504" s="88" t="str">
        <f aca="false">IF(DW504&gt;DV$10,
    "",
    VLOOKUP(DW504,DY$11:EE1002,2,FALSE())
)</f>
        <v/>
      </c>
      <c r="EH504" s="88" t="str">
        <f aca="false">IF(DW504&gt;DV$10,
    "",
    VLOOKUP(DW504,DY$11:EE1002,3,FALSE())
)</f>
        <v/>
      </c>
      <c r="EI504" s="88" t="str">
        <f aca="false">IF(DW504&gt;DV$10,
    "",
    VLOOKUP(DW504,DY$11:EE1002,4,FALSE())
)</f>
        <v/>
      </c>
      <c r="EJ504" s="89" t="str">
        <f aca="false">IF(DW504&gt;DV$10,
    "",
    VLOOKUP(DW504,DY$11:EE1002,6,FALSE())
)</f>
        <v/>
      </c>
      <c r="EK504" s="59"/>
    </row>
    <row r="505" customFormat="false" ht="15.75" hidden="false" customHeight="false" outlineLevel="0" collapsed="false">
      <c r="A505" s="3"/>
      <c r="B505" s="155"/>
      <c r="C505" s="156"/>
      <c r="D505" s="96"/>
      <c r="E505" s="157"/>
      <c r="F505" s="148"/>
      <c r="G505" s="148"/>
      <c r="H505" s="149"/>
      <c r="I505" s="150"/>
      <c r="J505" s="151"/>
      <c r="K505" s="151"/>
      <c r="L505" s="151"/>
      <c r="M505" s="151"/>
      <c r="N505" s="152"/>
      <c r="O505" s="103"/>
      <c r="P505" s="148"/>
      <c r="Q505" s="149"/>
      <c r="R505" s="150"/>
      <c r="S505" s="151"/>
      <c r="T505" s="151"/>
      <c r="U505" s="151"/>
      <c r="V505" s="151"/>
      <c r="W505" s="152"/>
      <c r="X505" s="103"/>
      <c r="Y505" s="148"/>
      <c r="Z505" s="149"/>
      <c r="AA505" s="150"/>
      <c r="AB505" s="151"/>
      <c r="AC505" s="151"/>
      <c r="AD505" s="151"/>
      <c r="AE505" s="151"/>
      <c r="AF505" s="152"/>
      <c r="AG505" s="104"/>
      <c r="AH505" s="150"/>
      <c r="AI505" s="73"/>
      <c r="AJ505" s="73" t="str">
        <f aca="false">IF(ISBLANK($C505),
  "",
IF(E505=Constants!$B$7,
  TRUE(),
IF(E505=Constants!$B$8,
  FALSE(),
  TRUE()
)))</f>
        <v/>
      </c>
      <c r="AK505" s="74" t="str">
        <f aca="false">IF(ISBLANK($C505),"",IF(F505=Constants!$B$8,FALSE(),TRUE()))</f>
        <v/>
      </c>
      <c r="AL505" s="74" t="str">
        <f aca="false">IF(ISBLANK($C505),"",COUNTA($G505:$O505)&gt;0)</f>
        <v/>
      </c>
      <c r="AM505" s="74" t="str">
        <f aca="false">IF(OR(ISBLANK($C505),$AL505&lt;&gt;TRUE()),"",IF(ISBLANK(G505),Constants!$B$27,MAX(0,G505)))</f>
        <v/>
      </c>
      <c r="AN505" s="74" t="str">
        <f aca="false">IF(OR(ISBLANK($C505),$AL505&lt;&gt;TRUE()),"",IF(ISBLANK(H505),Constants!$B$28,MAX(0,H505)))</f>
        <v/>
      </c>
      <c r="AO505" s="74" t="str">
        <f aca="false">IF(OR(ISBLANK($C505),$AL505&lt;&gt;TRUE()),"",IF(J505=Constants!$B$7,TRUE(),IF(J505=Constants!$B$8,FALSE(),TRUE())))</f>
        <v/>
      </c>
      <c r="AP505" s="74" t="str">
        <f aca="false">IF(OR(ISBLANK($C505),$AL505&lt;&gt;TRUE()),"",IF(I505=Constants!$B$7,TRUE(),IF(I505=Constants!$B$8,FALSE(),TRUE())))</f>
        <v/>
      </c>
      <c r="AQ505" s="74" t="str">
        <f aca="false">IF(OR(ISBLANK($C505),$AL505&lt;&gt;TRUE()),"",IF(K505=Constants!$B$33,TRUE(),IF(K505=Constants!$B$34,FALSE(),IF(AND(ISNUMBER(O505),OR(ISBLANK(N505),N505=0)),TRUE(),IF(AND(ISBLANK(O505),ISNUMBER(N505),N505&lt;&gt;0),FALSE(),"")))))</f>
        <v/>
      </c>
      <c r="AR505" s="74" t="str">
        <f aca="false">IF(OR(ISBLANK($C505),$AL505&lt;&gt;TRUE()),"",IF(ISBLANK(L505),Constants!$B$35,MAX(0,MIN(Constants!$B$31,L505))))</f>
        <v/>
      </c>
      <c r="AS505" s="74" t="str">
        <f aca="false">IF(OR(ISBLANK($C505),$AL505&lt;&gt;TRUE()),"",IF(ISBLANK(M505),Constants!$B$35,MAX(0,MIN(Constants!$B$32,M505))))</f>
        <v/>
      </c>
      <c r="AT505" s="74" t="str">
        <f aca="false">IF(ISBLANK($C505),"",COUNTA($P505:$X505)&gt;0)</f>
        <v/>
      </c>
      <c r="AU505" s="74" t="str">
        <f aca="false">IF(OR(ISBLANK($C505),$AT505&lt;&gt;TRUE()),"",IF(ISBLANK(P505),Constants!$B$27,MAX(0,P505)))</f>
        <v/>
      </c>
      <c r="AV505" s="74" t="str">
        <f aca="false">IF(OR(ISBLANK($C505),$AT505&lt;&gt;TRUE()),"",IF(ISBLANK(Q505),Constants!$B$28,MAX(0,Q505)))</f>
        <v/>
      </c>
      <c r="AW505" s="74" t="str">
        <f aca="false">IF(OR(ISBLANK($C505),$AT505&lt;&gt;TRUE()),"",IF(S505=Constants!$B$7,TRUE(),IF(S505=Constants!$B$8,FALSE(),TRUE())))</f>
        <v/>
      </c>
      <c r="AX505" s="74" t="str">
        <f aca="false">IF(OR(ISBLANK($C505),$AT505&lt;&gt;TRUE()),"",IF(R505=Constants!$B$7,TRUE(),IF(R505=Constants!$B$8,FALSE(),TRUE())))</f>
        <v/>
      </c>
      <c r="AY505" s="74" t="str">
        <f aca="false">IF(OR(ISBLANK($C505),$AT505&lt;&gt;TRUE()),"",IF(T505=Constants!$B$33,TRUE(),IF(T505=Constants!$B$34,FALSE(),IF(AND(ISNUMBER(X505),OR(ISBLANK(W505),W505=0)),TRUE(),IF(AND(ISBLANK(X505),ISNUMBER(W505),W505&lt;&gt;0),FALSE(),"")))))</f>
        <v/>
      </c>
      <c r="AZ505" s="74" t="str">
        <f aca="false">IF(OR(ISBLANK($C505),$AT505&lt;&gt;TRUE()),"",IF(ISBLANK(U505),Constants!$B$35,MAX(0,MIN(Constants!$B$31,U505))))</f>
        <v/>
      </c>
      <c r="BA505" s="74" t="str">
        <f aca="false">IF(OR(ISBLANK($C505),$AT505&lt;&gt;TRUE()),"",IF(ISBLANK(V505),Constants!$B$35,MAX(0,MIN(Constants!$B$32,V505))))</f>
        <v/>
      </c>
      <c r="BB505" s="74" t="str">
        <f aca="false">IF(ISBLANK($C505),"",COUNTA($Y505:$AG505)&gt;0)</f>
        <v/>
      </c>
      <c r="BC505" s="74" t="str">
        <f aca="false">IF(OR(ISBLANK($C505),$BB505&lt;&gt;TRUE()),"",IF(ISBLANK(Y505),Constants!$B$27,MAX(0,Y505)))</f>
        <v/>
      </c>
      <c r="BD505" s="74" t="str">
        <f aca="false">IF(OR(ISBLANK($C505),$BB505&lt;&gt;TRUE()),"",IF(ISBLANK(Z505),Constants!$B$28,MAX(0,Z505)))</f>
        <v/>
      </c>
      <c r="BE505" s="74" t="str">
        <f aca="false">IF(OR(ISBLANK($C505),$BB505&lt;&gt;TRUE()),"",IF(AB505=Constants!$B$7,TRUE(),IF(AB505=Constants!$B$8,FALSE(),TRUE())))</f>
        <v/>
      </c>
      <c r="BF505" s="74" t="str">
        <f aca="false">IF(OR(ISBLANK($C505),$BB505&lt;&gt;TRUE()),"",IF(AA505=Constants!$B$7,TRUE(),IF(AA505=Constants!$B$8,FALSE(),TRUE())))</f>
        <v/>
      </c>
      <c r="BG505" s="74" t="str">
        <f aca="false">IF(OR(ISBLANK($C505),$BB505&lt;&gt;TRUE()),"",IF(AC505=Constants!$B$33,TRUE(),IF(AC505=Constants!$B$34,FALSE(),IF(AND(ISNUMBER(AG505),OR(ISBLANK(AF505),AF505=0)),TRUE(),IF(AND(ISBLANK(AG505),ISNUMBER(AF505),AF505&lt;&gt;0),FALSE(),"")))))</f>
        <v/>
      </c>
      <c r="BH505" s="74" t="str">
        <f aca="false">IF(OR(ISBLANK($C505),$BB505&lt;&gt;TRUE()),"",IF(ISBLANK(AD505),Constants!$B$35,MAX(0,MIN(Constants!$B$31,AD505))))</f>
        <v/>
      </c>
      <c r="BI505" s="74" t="str">
        <f aca="false">IF(OR(ISBLANK($C505),$BB505&lt;&gt;TRUE()),"",IF(ISBLANK(AE505),Constants!$B$35,MAX(0,MIN(Constants!$B$32,AE505))))</f>
        <v/>
      </c>
      <c r="BJ505" s="75" t="str">
        <f aca="false">IF(ISBLANK($C505),
  "",
IF(AH505=Constants!$B$7,
  TRUE(),
IF(AH505=Constants!$B$8,
  FALSE(),
  FALSE()
)))</f>
        <v/>
      </c>
      <c r="BK505" s="74" t="str">
        <f aca="false">IF(ISBLANK($C505),"",IF($BJ505,Constants!$B$9,IF(COUNTA($E505:$AH505)=0,Constants!$B$10,IF(NOT($AK505),Constants!$B$11,IF(AND(NOT(ISNUMBER($BM505)),COUNTA($O505,$X505,$AG505)&gt;0),Constants!$B$13,Constants!$B$12)))))</f>
        <v/>
      </c>
      <c r="BL505" s="74" t="str">
        <f aca="false">IF(ISBLANK($C505),"",IF($BK505&lt;&gt;Constants!$B$12,$BK505,Constants!$B$4))</f>
        <v/>
      </c>
      <c r="BM505" s="73" t="str">
        <f aca="false">IF(OR(ISBLANK($D$8), NOT(ISNUMBER($D$8))), Constants!$B$17,$D$8)</f>
        <v>ERROR: Set Target Time in cell D8</v>
      </c>
      <c r="BN505" s="73" t="str">
        <f aca="false">IF(OR($BK505&lt;&gt;Constants!$B$12,$AL505&lt;&gt;TRUE()),"",IF(NOT($AO505),TRUE(),IF($AQ505="","",$AQ505)))</f>
        <v/>
      </c>
      <c r="BO505" s="74" t="b">
        <f aca="false">IF(BN505="",FALSE(),IF(NOT($AO505),TRUE(),IF($AQ505,ISNUMBER(O505),ISNUMBER(N505))))</f>
        <v>0</v>
      </c>
      <c r="BP505" s="76" t="str">
        <f aca="false">IF(BO505,IF($AJ505,1,Constants!$B$22)*POWER(Constants!$B$23,MAX($AM505,0))*POWER(Constants!$B$24,MAX($AN505,0)),"")</f>
        <v/>
      </c>
      <c r="BQ505" s="74" t="str">
        <f aca="false">IF(OR($BK505&lt;&gt;Constants!$B$12,NOT($BO505)),"",IF(NOT($AO505),0,Constants!$B$19*IF($AQ505,1,MAX(0,MIN(1,(Constants!$B$20-N505)/Constants!$B$20)))))</f>
        <v/>
      </c>
      <c r="BR505" s="74" t="str">
        <f aca="false">IF(BQ505="","",BQ505*IF($AP505,1,Constants!$B$25)*BP505)</f>
        <v/>
      </c>
      <c r="BS505" s="74" t="str">
        <f aca="false">IF(OR($BK505&lt;&gt;Constants!$B$12,NOT($BO505)),"",IF(NOT($AO505),0,IF(NOT($AQ505),0,MAX(0,Constants!$B$21*(1-ABS(O505-$BM505)/$BM505)))))</f>
        <v/>
      </c>
      <c r="BT505" s="74" t="str">
        <f aca="false">IF(BS505="","",BS505*BP505)</f>
        <v/>
      </c>
      <c r="BU505" s="74" t="str">
        <f aca="false">IF(OR($BK505&lt;&gt;Constants!$B$12,NOT($BO505)),"",IF(OR(NOT($AO505),NOT($AP505)),0,MIN(Constants!$B$18,(Constants!$B$29*$AR505+Constants!$B$30*$AS505)*IF($AQ505,1,MAX(0,MIN(1,(Constants!$B$20-N505)/Constants!$B$20))))))</f>
        <v/>
      </c>
      <c r="BV505" s="74" t="str">
        <f aca="false">IF(BU505="","",BU505*BP505)</f>
        <v/>
      </c>
      <c r="BW505" s="75" t="str">
        <f aca="false">IF(OR($BK505&lt;&gt;Constants!$B$12,NOT($BO505)),"",BR505+BT505+BV505)</f>
        <v/>
      </c>
      <c r="BX505" s="73" t="str">
        <f aca="false">IF(OR($BK505&lt;&gt;Constants!$B$12,$AT505&lt;&gt;TRUE()),"",IF(NOT($AW505),TRUE(),IF($AY505="","",$AY505)))</f>
        <v/>
      </c>
      <c r="BY505" s="74" t="b">
        <f aca="false">IF(BX505="",FALSE(),IF(NOT($AW505),TRUE(),IF($AY505,ISNUMBER(X505),ISNUMBER(W505))))</f>
        <v>0</v>
      </c>
      <c r="BZ505" s="76" t="str">
        <f aca="false">IF(BY505,IF($AJ505,1,Constants!$B$22)*POWER(Constants!$B$23,MAX($AU505,0))*POWER(Constants!$B$24,MAX($AV505,0)),"")</f>
        <v/>
      </c>
      <c r="CA505" s="74" t="str">
        <f aca="false">IF(OR($BK505&lt;&gt;Constants!$B$12,NOT($BY505)),"",IF(NOT($AW505),0,Constants!$B$19*IF($AY505,1,MAX(0,MIN(1,(Constants!$B$20-W505)/Constants!$B$20)))))</f>
        <v/>
      </c>
      <c r="CB505" s="74" t="str">
        <f aca="false">IF(CA505="","",CA505*IF($AX505,1,Constants!$B$25)*BZ505)</f>
        <v/>
      </c>
      <c r="CC505" s="74" t="str">
        <f aca="false">IF(OR($BK505&lt;&gt;Constants!$B$12,NOT($BY505)),"",IF(NOT($AW505),0,IF(NOT($AY505),0,MAX(0,Constants!$B$21*(1-ABS(X505-$BM505)/$BM505)))))</f>
        <v/>
      </c>
      <c r="CD505" s="74" t="str">
        <f aca="false">IF(CC505="","",CC505*BZ505)</f>
        <v/>
      </c>
      <c r="CE505" s="74" t="str">
        <f aca="false">IF(OR($BK505&lt;&gt;Constants!$B$12,NOT($BY505)),"",IF(OR(NOT($AW505),NOT($AX505)),0,MIN(Constants!$B$18,(Constants!$B$29*$AZ505+Constants!$B$30*$BA505)*IF($AY505,1,MAX(0,MIN(1,(Constants!$B$20-W505)/Constants!$B$20))))))</f>
        <v/>
      </c>
      <c r="CF505" s="74" t="str">
        <f aca="false">IF(CE505="","",CE505*BZ505)</f>
        <v/>
      </c>
      <c r="CG505" s="75" t="str">
        <f aca="false">IF(OR($BK505&lt;&gt;Constants!$B$12,NOT($BY505)),"",CB505+CD505+CF505)</f>
        <v/>
      </c>
      <c r="CH505" s="73" t="b">
        <f aca="false">IF(OR(BN505="",BX505=""),TRUE(),BN505&lt;&gt;BX505)</f>
        <v>1</v>
      </c>
      <c r="CI505" s="74" t="str">
        <f aca="false">IF(OR($BK505&lt;&gt;Constants!$B$12,$BB505&lt;&gt;TRUE(),NOT($CH505)),"",IF(NOT($BE505),TRUE(),IF($BG505="","",$BG505)))</f>
        <v/>
      </c>
      <c r="CJ505" s="74" t="b">
        <f aca="false">IF(CI505="",FALSE(),IF(NOT($BE505),TRUE(),IF($BG505,ISNUMBER(AG505),ISNUMBER(AF505))))</f>
        <v>0</v>
      </c>
      <c r="CK505" s="76" t="str">
        <f aca="false">IF(CJ505,IF($AJ505,1,Constants!$B$22)*POWER(Constants!$B$23,MAX($BC505,0))*POWER(Constants!$B$24,MAX($BD505,0)),"")</f>
        <v/>
      </c>
      <c r="CL505" s="74" t="str">
        <f aca="false">IF(OR($BK505&lt;&gt;Constants!$B$12,NOT($CJ505)),"",IF(NOT($BE505),0,Constants!$B$19*IF($BG505,1,MAX(0,MIN(1,(Constants!$B$20-AF505)/Constants!$B$20)))))</f>
        <v/>
      </c>
      <c r="CM505" s="74" t="str">
        <f aca="false">IF(CL505="","",CL505*IF($BF505,1,Constants!$B$25)*CK505)</f>
        <v/>
      </c>
      <c r="CN505" s="74" t="str">
        <f aca="false">IF(OR($BK505&lt;&gt;Constants!$B$12,NOT($CJ505)),"",IF(NOT($BE505),0,IF(NOT($BG505),0,MAX(0,Constants!$B$21*(1-ABS(AG505-$BM505)/$BM505)))))</f>
        <v/>
      </c>
      <c r="CO505" s="74" t="str">
        <f aca="false">IF(CN505="","",CN505*CK505)</f>
        <v/>
      </c>
      <c r="CP505" s="74" t="str">
        <f aca="false">IF(OR($BK505&lt;&gt;Constants!$B$12,NOT($CJ505)),"",IF(OR(NOT($BE505),NOT($BF505)),0,MIN(Constants!$B$18,(Constants!$B$29*$BH505+Constants!$B$30*$BI505)*IF($BG505,1,MAX(0,MIN(1,(Constants!$B$20-AF505)/Constants!$B$20))))))</f>
        <v/>
      </c>
      <c r="CQ505" s="74" t="str">
        <f aca="false">IF(CP505="","",CP505*CK505)</f>
        <v/>
      </c>
      <c r="CR505" s="75" t="str">
        <f aca="false">IF(OR($BK505&lt;&gt;Constants!$B$12,NOT($CJ505)),"",CM505+CO505+CQ505)</f>
        <v/>
      </c>
      <c r="CS505" s="73" t="str">
        <f aca="false">IF(OR($BK505&lt;&gt;Constants!$B$12,ISBLANK($C505)),"",BW505)</f>
        <v/>
      </c>
      <c r="CT505" s="74" t="str">
        <f aca="false">IF(OR($BK505&lt;&gt;Constants!$B$12,ISBLANK($C505)),"",CG505)</f>
        <v/>
      </c>
      <c r="CU505" s="75" t="str">
        <f aca="false">IF(OR($BK505&lt;&gt;Constants!$B$12,ISBLANK($C505)),"",CR505)</f>
        <v/>
      </c>
      <c r="CV505" s="74" t="str">
        <f aca="false">IF(OR($BK505&lt;&gt;Constants!$B$12,ISBLANK($C505)),"",IF(COUNT(CS505:CU505)=0,0,MAX(CS505:CU505)))</f>
        <v/>
      </c>
      <c r="CW505" s="74" t="str">
        <f aca="false">IF($BK505&lt;&gt;Constants!$B$12,"",CV505)</f>
        <v/>
      </c>
      <c r="CX505" s="74" t="str">
        <f aca="false">IF(ISNUMBER(CW505), RANK(CW505,$CW$11:$CW$510), "")</f>
        <v/>
      </c>
      <c r="CY505" s="73" t="str">
        <f aca="false">IF(OR($BK505&lt;&gt;Constants!$B$12,ISBLANK($C505)),"",MAX(BT505,CD505,CO505))</f>
        <v/>
      </c>
      <c r="CZ505" s="74" t="str">
        <f aca="false">IF(ISNUMBER(CY505), RANK(CY505,CY$11:CY$510), "")</f>
        <v/>
      </c>
      <c r="DA505" s="74" t="str">
        <f aca="false">IF(OR($BK505&lt;&gt;Constants!$B$12,ISBLANK($C505)),"",MAX(AM505,AU505,IF($CH505,BC505,0)))</f>
        <v/>
      </c>
      <c r="DB505" s="74" t="str">
        <f aca="false">IF(ISNUMBER(DA505), RANK(DA505,DA$11:DA$510,1), "")</f>
        <v/>
      </c>
      <c r="DC505" s="74" t="str">
        <f aca="false">IF(OR($BK505&lt;&gt;Constants!$B$12,ISBLANK($C505)),"",MAX(BV505,CF505,CQ505))</f>
        <v/>
      </c>
      <c r="DD505" s="74" t="str">
        <f aca="false">IF(ISNUMBER(DC505),RANK(DC505,DC$11:DC$510),"")</f>
        <v/>
      </c>
      <c r="DE505" s="77" t="str">
        <f aca="false">IFERROR(IF(OR($BK505&lt;&gt;Constants!$B$12, ISBLANK($C505)),"",LARGE(CS505:CU505,2)), 0)</f>
        <v/>
      </c>
      <c r="DF505" s="75" t="str">
        <f aca="false">IF(ISNUMBER(DE505), RANK(DE505,DE$11:DE$510), "")</f>
        <v/>
      </c>
      <c r="DG505" s="74" t="str">
        <f aca="false">IF(ISBLANK($C505),"",IF(BK505=Constants!$B$12,RANK($CX505, $CX$11:$CX$510, 1)+
SUMPRODUCT(--($CX$11:$CX$510=$CX505),--($CZ505&gt;$CZ$11:$CZ$510))+
SUMPRODUCT(--($CX$11:$CX$510=$CX505),--($CZ505=$CZ$11:$CZ$510),--($DB505&gt;$DB$11:$DB$510))+
SUMPRODUCT(--($CX$11:$CX$510=$CX505),--($CZ505=$CZ$11:$CZ$510),--($DB505=$DB$11:$DB$510), --($DD505&gt;$DD$11:$DD$510))+
SUMPRODUCT(--($CX$11:$CX$510=$CX505),--($CZ505=$CZ$11:$CZ$510),--($DB505=$DB$11:$DB$510), --($DD505=$DD$11:$DD$510), --($DF505&gt;$DF$11:$DF$510))
,BK505)
)</f>
        <v/>
      </c>
      <c r="DH505" s="74" t="str">
        <f aca="false">IF(ISBLANK(C505),"",IF(BK505&lt;&gt;Constants!$B$12, BK505, CX505-DG505))</f>
        <v/>
      </c>
      <c r="DI505" s="75"/>
      <c r="DJ505" s="78"/>
      <c r="DK505" s="79" t="str">
        <f aca="false">IF(ISBLANK($C505),"",IF($BK505=Constants!$B$13,$BM505,""))</f>
        <v/>
      </c>
      <c r="DL505" s="78" t="str">
        <f aca="false">IF(ISBLANK($C505),"",IF($BK505&lt;&gt;Constants!$B$12,"",IF(COUNT($CS505:$CU505)=0,"",MATCH($CV505,$CS505:$CU505,0))))</f>
        <v/>
      </c>
      <c r="DM505" s="80" t="str">
        <f aca="false">IF(ISNUMBER($DL505),CHOOSE($DL505,$BR505,$CB505,$CM505),"")</f>
        <v/>
      </c>
      <c r="DN505" s="80" t="str">
        <f aca="false">IF(ISNUMBER($DL505),CHOOSE($DL505,$BT505,$CD505,$CO505),"")</f>
        <v/>
      </c>
      <c r="DO505" s="80" t="str">
        <f aca="false">IF(ISNUMBER($DL505),CHOOSE($DL505,$BV505,$CF505,$CQ505),"")</f>
        <v/>
      </c>
      <c r="DP505" s="81" t="str">
        <f aca="false">IF(ISBLANK(C505),"",IF(BK505&lt;&gt;Constants!$B$12, BK505 ,CW505))</f>
        <v/>
      </c>
      <c r="DQ505" s="82" t="str">
        <f aca="false">IF(ISBLANK($C505),"",IF($BK505&lt;&gt;Constants!$B$12,$BK505,$BL505))</f>
        <v/>
      </c>
      <c r="DR505" s="82" t="str">
        <f aca="false">IF(ISBLANK(C505),"",DH505)</f>
        <v/>
      </c>
      <c r="DS505" s="82" t="str">
        <f aca="false">IF(ISBLANK(C505),"",DG505)</f>
        <v/>
      </c>
      <c r="DT505" s="83" t="str">
        <f aca="false">IF(ISBLANK(C505),
  "",
IF(DS505=Constants!$B$9,COUNTA($C$11:$C510)+2,IF(DS505=Constants!$B$10,COUNTA($C$11:$C510)+1,IF(DS505=Constants!$B$11,COUNTA($C$11:$C510),DS505))))</f>
        <v/>
      </c>
      <c r="DU505" s="3"/>
      <c r="DV505" s="84" t="n">
        <f aca="false">IF(OR(ISNUMBER(DS505),DS505="DQ",DS505="P",DS505="NS"),
    1,
    0
)</f>
        <v>0</v>
      </c>
      <c r="DW505" s="84" t="n">
        <v>495</v>
      </c>
      <c r="DX505" s="84" t="str">
        <f aca="false">IF(ISBLANK($C505),"",IF(ISNUMBER(DT505),DT505+ROW($B505)/1000,""))</f>
        <v/>
      </c>
      <c r="DY505" s="84" t="str">
        <f aca="false">IF(ISNUMBER(DX505), RANK(DX505,DX$11:DX$510,1), "")</f>
        <v/>
      </c>
      <c r="DZ505" s="84" t="str">
        <f aca="false">IF(ISBLANK($C505),
    "",
    $B505
)</f>
        <v/>
      </c>
      <c r="EA505" s="84" t="str">
        <f aca="false">IF(ISBLANK($C505),
    "",
    $C505
)</f>
        <v/>
      </c>
      <c r="EB505" s="84" t="str">
        <f aca="false">IF(ISBLANK($C505),
    "",
    $D505
)</f>
        <v/>
      </c>
      <c r="EC505" s="84" t="str">
        <f aca="false">IF(ISBLANK($C505),"",$DQ505)</f>
        <v/>
      </c>
      <c r="ED505" s="86" t="str">
        <f aca="false">DP505</f>
        <v/>
      </c>
      <c r="EE505" s="84" t="str">
        <f aca="false">IF(ISBLANK($C505),
    "",
    DS505
)</f>
        <v/>
      </c>
      <c r="EF505" s="87" t="str">
        <f aca="false">IF(DW505&gt;DV$10,
    "",
    VLOOKUP(DW505,DY$11:EE1003,7,FALSE())
)</f>
        <v/>
      </c>
      <c r="EG505" s="88" t="str">
        <f aca="false">IF(DW505&gt;DV$10,
    "",
    VLOOKUP(DW505,DY$11:EE1003,2,FALSE())
)</f>
        <v/>
      </c>
      <c r="EH505" s="88" t="str">
        <f aca="false">IF(DW505&gt;DV$10,
    "",
    VLOOKUP(DW505,DY$11:EE1003,3,FALSE())
)</f>
        <v/>
      </c>
      <c r="EI505" s="88" t="str">
        <f aca="false">IF(DW505&gt;DV$10,
    "",
    VLOOKUP(DW505,DY$11:EE1003,4,FALSE())
)</f>
        <v/>
      </c>
      <c r="EJ505" s="89" t="str">
        <f aca="false">IF(DW505&gt;DV$10,
    "",
    VLOOKUP(DW505,DY$11:EE1003,6,FALSE())
)</f>
        <v/>
      </c>
      <c r="EK505" s="59"/>
    </row>
    <row r="506" customFormat="false" ht="15.75" hidden="false" customHeight="false" outlineLevel="0" collapsed="false">
      <c r="A506" s="3"/>
      <c r="B506" s="153"/>
      <c r="C506" s="154"/>
      <c r="D506" s="135"/>
      <c r="E506" s="158"/>
      <c r="F506" s="137"/>
      <c r="G506" s="137"/>
      <c r="H506" s="138"/>
      <c r="I506" s="139"/>
      <c r="J506" s="140"/>
      <c r="K506" s="140"/>
      <c r="L506" s="140"/>
      <c r="M506" s="140"/>
      <c r="N506" s="141"/>
      <c r="O506" s="142"/>
      <c r="P506" s="137"/>
      <c r="Q506" s="138"/>
      <c r="R506" s="139"/>
      <c r="S506" s="140"/>
      <c r="T506" s="140"/>
      <c r="U506" s="140"/>
      <c r="V506" s="140"/>
      <c r="W506" s="141"/>
      <c r="X506" s="142"/>
      <c r="Y506" s="137"/>
      <c r="Z506" s="138"/>
      <c r="AA506" s="139"/>
      <c r="AB506" s="140"/>
      <c r="AC506" s="140"/>
      <c r="AD506" s="140"/>
      <c r="AE506" s="140"/>
      <c r="AF506" s="141"/>
      <c r="AG506" s="143"/>
      <c r="AH506" s="139"/>
      <c r="AI506" s="116"/>
      <c r="AJ506" s="116" t="str">
        <f aca="false">IF(ISBLANK($C506),
  "",
IF(E506=Constants!$B$7,
  TRUE(),
IF(E506=Constants!$B$8,
  FALSE(),
  TRUE()
)))</f>
        <v/>
      </c>
      <c r="AK506" s="117" t="str">
        <f aca="false">IF(ISBLANK($C506),"",IF(F506=Constants!$B$8,FALSE(),TRUE()))</f>
        <v/>
      </c>
      <c r="AL506" s="117" t="str">
        <f aca="false">IF(ISBLANK($C506),"",COUNTA($G506:$O506)&gt;0)</f>
        <v/>
      </c>
      <c r="AM506" s="117" t="str">
        <f aca="false">IF(OR(ISBLANK($C506),$AL506&lt;&gt;TRUE()),"",IF(ISBLANK(G506),Constants!$B$27,MAX(0,G506)))</f>
        <v/>
      </c>
      <c r="AN506" s="117" t="str">
        <f aca="false">IF(OR(ISBLANK($C506),$AL506&lt;&gt;TRUE()),"",IF(ISBLANK(H506),Constants!$B$28,MAX(0,H506)))</f>
        <v/>
      </c>
      <c r="AO506" s="117" t="str">
        <f aca="false">IF(OR(ISBLANK($C506),$AL506&lt;&gt;TRUE()),"",IF(J506=Constants!$B$7,TRUE(),IF(J506=Constants!$B$8,FALSE(),TRUE())))</f>
        <v/>
      </c>
      <c r="AP506" s="117" t="str">
        <f aca="false">IF(OR(ISBLANK($C506),$AL506&lt;&gt;TRUE()),"",IF(I506=Constants!$B$7,TRUE(),IF(I506=Constants!$B$8,FALSE(),TRUE())))</f>
        <v/>
      </c>
      <c r="AQ506" s="117" t="str">
        <f aca="false">IF(OR(ISBLANK($C506),$AL506&lt;&gt;TRUE()),"",IF(K506=Constants!$B$33,TRUE(),IF(K506=Constants!$B$34,FALSE(),IF(AND(ISNUMBER(O506),OR(ISBLANK(N506),N506=0)),TRUE(),IF(AND(ISBLANK(O506),ISNUMBER(N506),N506&lt;&gt;0),FALSE(),"")))))</f>
        <v/>
      </c>
      <c r="AR506" s="117" t="str">
        <f aca="false">IF(OR(ISBLANK($C506),$AL506&lt;&gt;TRUE()),"",IF(ISBLANK(L506),Constants!$B$35,MAX(0,MIN(Constants!$B$31,L506))))</f>
        <v/>
      </c>
      <c r="AS506" s="117" t="str">
        <f aca="false">IF(OR(ISBLANK($C506),$AL506&lt;&gt;TRUE()),"",IF(ISBLANK(M506),Constants!$B$35,MAX(0,MIN(Constants!$B$32,M506))))</f>
        <v/>
      </c>
      <c r="AT506" s="117" t="str">
        <f aca="false">IF(ISBLANK($C506),"",COUNTA($P506:$X506)&gt;0)</f>
        <v/>
      </c>
      <c r="AU506" s="117" t="str">
        <f aca="false">IF(OR(ISBLANK($C506),$AT506&lt;&gt;TRUE()),"",IF(ISBLANK(P506),Constants!$B$27,MAX(0,P506)))</f>
        <v/>
      </c>
      <c r="AV506" s="117" t="str">
        <f aca="false">IF(OR(ISBLANK($C506),$AT506&lt;&gt;TRUE()),"",IF(ISBLANK(Q506),Constants!$B$28,MAX(0,Q506)))</f>
        <v/>
      </c>
      <c r="AW506" s="117" t="str">
        <f aca="false">IF(OR(ISBLANK($C506),$AT506&lt;&gt;TRUE()),"",IF(S506=Constants!$B$7,TRUE(),IF(S506=Constants!$B$8,FALSE(),TRUE())))</f>
        <v/>
      </c>
      <c r="AX506" s="117" t="str">
        <f aca="false">IF(OR(ISBLANK($C506),$AT506&lt;&gt;TRUE()),"",IF(R506=Constants!$B$7,TRUE(),IF(R506=Constants!$B$8,FALSE(),TRUE())))</f>
        <v/>
      </c>
      <c r="AY506" s="117" t="str">
        <f aca="false">IF(OR(ISBLANK($C506),$AT506&lt;&gt;TRUE()),"",IF(T506=Constants!$B$33,TRUE(),IF(T506=Constants!$B$34,FALSE(),IF(AND(ISNUMBER(X506),OR(ISBLANK(W506),W506=0)),TRUE(),IF(AND(ISBLANK(X506),ISNUMBER(W506),W506&lt;&gt;0),FALSE(),"")))))</f>
        <v/>
      </c>
      <c r="AZ506" s="117" t="str">
        <f aca="false">IF(OR(ISBLANK($C506),$AT506&lt;&gt;TRUE()),"",IF(ISBLANK(U506),Constants!$B$35,MAX(0,MIN(Constants!$B$31,U506))))</f>
        <v/>
      </c>
      <c r="BA506" s="117" t="str">
        <f aca="false">IF(OR(ISBLANK($C506),$AT506&lt;&gt;TRUE()),"",IF(ISBLANK(V506),Constants!$B$35,MAX(0,MIN(Constants!$B$32,V506))))</f>
        <v/>
      </c>
      <c r="BB506" s="117" t="str">
        <f aca="false">IF(ISBLANK($C506),"",COUNTA($Y506:$AG506)&gt;0)</f>
        <v/>
      </c>
      <c r="BC506" s="117" t="str">
        <f aca="false">IF(OR(ISBLANK($C506),$BB506&lt;&gt;TRUE()),"",IF(ISBLANK(Y506),Constants!$B$27,MAX(0,Y506)))</f>
        <v/>
      </c>
      <c r="BD506" s="117" t="str">
        <f aca="false">IF(OR(ISBLANK($C506),$BB506&lt;&gt;TRUE()),"",IF(ISBLANK(Z506),Constants!$B$28,MAX(0,Z506)))</f>
        <v/>
      </c>
      <c r="BE506" s="117" t="str">
        <f aca="false">IF(OR(ISBLANK($C506),$BB506&lt;&gt;TRUE()),"",IF(AB506=Constants!$B$7,TRUE(),IF(AB506=Constants!$B$8,FALSE(),TRUE())))</f>
        <v/>
      </c>
      <c r="BF506" s="117" t="str">
        <f aca="false">IF(OR(ISBLANK($C506),$BB506&lt;&gt;TRUE()),"",IF(AA506=Constants!$B$7,TRUE(),IF(AA506=Constants!$B$8,FALSE(),TRUE())))</f>
        <v/>
      </c>
      <c r="BG506" s="117" t="str">
        <f aca="false">IF(OR(ISBLANK($C506),$BB506&lt;&gt;TRUE()),"",IF(AC506=Constants!$B$33,TRUE(),IF(AC506=Constants!$B$34,FALSE(),IF(AND(ISNUMBER(AG506),OR(ISBLANK(AF506),AF506=0)),TRUE(),IF(AND(ISBLANK(AG506),ISNUMBER(AF506),AF506&lt;&gt;0),FALSE(),"")))))</f>
        <v/>
      </c>
      <c r="BH506" s="117" t="str">
        <f aca="false">IF(OR(ISBLANK($C506),$BB506&lt;&gt;TRUE()),"",IF(ISBLANK(AD506),Constants!$B$35,MAX(0,MIN(Constants!$B$31,AD506))))</f>
        <v/>
      </c>
      <c r="BI506" s="117" t="str">
        <f aca="false">IF(OR(ISBLANK($C506),$BB506&lt;&gt;TRUE()),"",IF(ISBLANK(AE506),Constants!$B$35,MAX(0,MIN(Constants!$B$32,AE506))))</f>
        <v/>
      </c>
      <c r="BJ506" s="118" t="str">
        <f aca="false">IF(ISBLANK($C506),
  "",
IF(AH506=Constants!$B$7,
  TRUE(),
IF(AH506=Constants!$B$8,
  FALSE(),
  FALSE()
)))</f>
        <v/>
      </c>
      <c r="BK506" s="117" t="str">
        <f aca="false">IF(ISBLANK($C506),"",IF($BJ506,Constants!$B$9,IF(COUNTA($E506:$AH506)=0,Constants!$B$10,IF(NOT($AK506),Constants!$B$11,IF(AND(NOT(ISNUMBER($BM506)),COUNTA($O506,$X506,$AG506)&gt;0),Constants!$B$13,Constants!$B$12)))))</f>
        <v/>
      </c>
      <c r="BL506" s="117" t="str">
        <f aca="false">IF(ISBLANK($C506),"",IF($BK506&lt;&gt;Constants!$B$12,$BK506,Constants!$B$4))</f>
        <v/>
      </c>
      <c r="BM506" s="116" t="str">
        <f aca="false">IF(OR(ISBLANK($D$8), NOT(ISNUMBER($D$8))), Constants!$B$17,$D$8)</f>
        <v>ERROR: Set Target Time in cell D8</v>
      </c>
      <c r="BN506" s="119" t="str">
        <f aca="false">IF(OR($BK506&lt;&gt;Constants!$B$12,$AL506&lt;&gt;TRUE()),"",IF(NOT($AO506),TRUE(),IF($AQ506="","",$AQ506)))</f>
        <v/>
      </c>
      <c r="BO506" s="120" t="n">
        <f aca="false">IF(BN506="",FALSE(),IF(NOT($AO506),TRUE(),IF($AQ506,ISNUMBER(O506),ISNUMBER(N506))))</f>
        <v>0</v>
      </c>
      <c r="BP506" s="121" t="str">
        <f aca="false">IF(BO506,IF($AJ506,1,Constants!$B$22)*POWER(Constants!$B$23,MAX($AM506,0))*POWER(Constants!$B$24,MAX($AN506,0)),"")</f>
        <v/>
      </c>
      <c r="BQ506" s="117" t="str">
        <f aca="false">IF(OR($BK506&lt;&gt;Constants!$B$12,NOT($BO506)),"",IF(NOT($AO506),0,Constants!$B$19*IF($AQ506,1,MAX(0,MIN(1,(Constants!$B$20-N506)/Constants!$B$20)))))</f>
        <v/>
      </c>
      <c r="BR506" s="117" t="str">
        <f aca="false">IF(BQ506="","",BQ506*IF($AP506,1,Constants!$B$25)*BP506)</f>
        <v/>
      </c>
      <c r="BS506" s="117" t="str">
        <f aca="false">IF(OR($BK506&lt;&gt;Constants!$B$12,NOT($BO506)),"",IF(NOT($AO506),0,IF(NOT($AQ506),0,MAX(0,Constants!$B$21*(1-ABS(O506-$BM506)/$BM506)))))</f>
        <v/>
      </c>
      <c r="BT506" s="117" t="str">
        <f aca="false">IF(BS506="","",BS506*BP506)</f>
        <v/>
      </c>
      <c r="BU506" s="117" t="str">
        <f aca="false">IF(OR($BK506&lt;&gt;Constants!$B$12,NOT($BO506)),"",IF(OR(NOT($AO506),NOT($AP506)),0,MIN(Constants!$B$18,(Constants!$B$29*$AR506+Constants!$B$30*$AS506)*IF($AQ506,1,MAX(0,MIN(1,(Constants!$B$20-N506)/Constants!$B$20))))))</f>
        <v/>
      </c>
      <c r="BV506" s="117" t="str">
        <f aca="false">IF(BU506="","",BU506*BP506)</f>
        <v/>
      </c>
      <c r="BW506" s="122" t="str">
        <f aca="false">IF(OR($BK506&lt;&gt;Constants!$B$12,NOT($BO506)),"",BR506+BT506+BV506)</f>
        <v/>
      </c>
      <c r="BX506" s="119" t="str">
        <f aca="false">IF(OR($BK506&lt;&gt;Constants!$B$12,$AT506&lt;&gt;TRUE()),"",IF(NOT($AW506),TRUE(),IF($AY506="","",$AY506)))</f>
        <v/>
      </c>
      <c r="BY506" s="120" t="n">
        <f aca="false">IF(BX506="",FALSE(),IF(NOT($AW506),TRUE(),IF($AY506,ISNUMBER(X506),ISNUMBER(W506))))</f>
        <v>0</v>
      </c>
      <c r="BZ506" s="121" t="str">
        <f aca="false">IF(BY506,IF($AJ506,1,Constants!$B$22)*POWER(Constants!$B$23,MAX($AU506,0))*POWER(Constants!$B$24,MAX($AV506,0)),"")</f>
        <v/>
      </c>
      <c r="CA506" s="117" t="str">
        <f aca="false">IF(OR($BK506&lt;&gt;Constants!$B$12,NOT($BY506)),"",IF(NOT($AW506),0,Constants!$B$19*IF($AY506,1,MAX(0,MIN(1,(Constants!$B$20-W506)/Constants!$B$20)))))</f>
        <v/>
      </c>
      <c r="CB506" s="117" t="str">
        <f aca="false">IF(CA506="","",CA506*IF($AX506,1,Constants!$B$25)*BZ506)</f>
        <v/>
      </c>
      <c r="CC506" s="117" t="str">
        <f aca="false">IF(OR($BK506&lt;&gt;Constants!$B$12,NOT($BY506)),"",IF(NOT($AW506),0,IF(NOT($AY506),0,MAX(0,Constants!$B$21*(1-ABS(X506-$BM506)/$BM506)))))</f>
        <v/>
      </c>
      <c r="CD506" s="117" t="str">
        <f aca="false">IF(CC506="","",CC506*BZ506)</f>
        <v/>
      </c>
      <c r="CE506" s="117" t="str">
        <f aca="false">IF(OR($BK506&lt;&gt;Constants!$B$12,NOT($BY506)),"",IF(OR(NOT($AW506),NOT($AX506)),0,MIN(Constants!$B$18,(Constants!$B$29*$AZ506+Constants!$B$30*$BA506)*IF($AY506,1,MAX(0,MIN(1,(Constants!$B$20-W506)/Constants!$B$20))))))</f>
        <v/>
      </c>
      <c r="CF506" s="117" t="str">
        <f aca="false">IF(CE506="","",CE506*BZ506)</f>
        <v/>
      </c>
      <c r="CG506" s="122" t="str">
        <f aca="false">IF(OR($BK506&lt;&gt;Constants!$B$12,NOT($BY506)),"",CB506+CD506+CF506)</f>
        <v/>
      </c>
      <c r="CH506" s="119" t="n">
        <f aca="false">IF(OR(BN506="",BX506=""),TRUE(),BN506&lt;&gt;BX506)</f>
        <v>1</v>
      </c>
      <c r="CI506" s="117" t="str">
        <f aca="false">IF(OR($BK506&lt;&gt;Constants!$B$12,$BB506&lt;&gt;TRUE(),NOT($CH506)),"",IF(NOT($BE506),TRUE(),IF($BG506="","",$BG506)))</f>
        <v/>
      </c>
      <c r="CJ506" s="120" t="n">
        <f aca="false">IF(CI506="",FALSE(),IF(NOT($BE506),TRUE(),IF($BG506,ISNUMBER(AG506),ISNUMBER(AF506))))</f>
        <v>0</v>
      </c>
      <c r="CK506" s="121" t="str">
        <f aca="false">IF(CJ506,IF($AJ506,1,Constants!$B$22)*POWER(Constants!$B$23,MAX($BC506,0))*POWER(Constants!$B$24,MAX($BD506,0)),"")</f>
        <v/>
      </c>
      <c r="CL506" s="117" t="str">
        <f aca="false">IF(OR($BK506&lt;&gt;Constants!$B$12,NOT($CJ506)),"",IF(NOT($BE506),0,Constants!$B$19*IF($BG506,1,MAX(0,MIN(1,(Constants!$B$20-AF506)/Constants!$B$20)))))</f>
        <v/>
      </c>
      <c r="CM506" s="117" t="str">
        <f aca="false">IF(CL506="","",CL506*IF($BF506,1,Constants!$B$25)*CK506)</f>
        <v/>
      </c>
      <c r="CN506" s="117" t="str">
        <f aca="false">IF(OR($BK506&lt;&gt;Constants!$B$12,NOT($CJ506)),"",IF(NOT($BE506),0,IF(NOT($BG506),0,MAX(0,Constants!$B$21*(1-ABS(AG506-$BM506)/$BM506)))))</f>
        <v/>
      </c>
      <c r="CO506" s="117" t="str">
        <f aca="false">IF(CN506="","",CN506*CK506)</f>
        <v/>
      </c>
      <c r="CP506" s="117" t="str">
        <f aca="false">IF(OR($BK506&lt;&gt;Constants!$B$12,NOT($CJ506)),"",IF(OR(NOT($BE506),NOT($BF506)),0,MIN(Constants!$B$18,(Constants!$B$29*$BH506+Constants!$B$30*$BI506)*IF($BG506,1,MAX(0,MIN(1,(Constants!$B$20-AF506)/Constants!$B$20))))))</f>
        <v/>
      </c>
      <c r="CQ506" s="117" t="str">
        <f aca="false">IF(CP506="","",CP506*CK506)</f>
        <v/>
      </c>
      <c r="CR506" s="122" t="str">
        <f aca="false">IF(OR($BK506&lt;&gt;Constants!$B$12,NOT($CJ506)),"",CM506+CO506+CQ506)</f>
        <v/>
      </c>
      <c r="CS506" s="116" t="str">
        <f aca="false">IF(OR($BK506&lt;&gt;Constants!$B$12,ISBLANK($C506)),"",BW506)</f>
        <v/>
      </c>
      <c r="CT506" s="117" t="str">
        <f aca="false">IF(OR($BK506&lt;&gt;Constants!$B$12,ISBLANK($C506)),"",CG506)</f>
        <v/>
      </c>
      <c r="CU506" s="118" t="str">
        <f aca="false">IF(OR($BK506&lt;&gt;Constants!$B$12,ISBLANK($C506)),"",CR506)</f>
        <v/>
      </c>
      <c r="CV506" s="117" t="str">
        <f aca="false">IF(OR($BK506&lt;&gt;Constants!$B$12,ISBLANK($C506)),"",IF(COUNT(CS506:CU506)=0,0,MAX(CS506:CU506)))</f>
        <v/>
      </c>
      <c r="CW506" s="117" t="str">
        <f aca="false">IF($BK506&lt;&gt;Constants!$B$12,"",CV506)</f>
        <v/>
      </c>
      <c r="CX506" s="117" t="str">
        <f aca="false">IF(ISNUMBER(CW506), RANK(CW506,$CW$11:$CW$510), "")</f>
        <v/>
      </c>
      <c r="CY506" s="116" t="str">
        <f aca="false">IF(OR($BK506&lt;&gt;Constants!$B$12,ISBLANK($C506)),"",MAX(BT506,CD506,CO506))</f>
        <v/>
      </c>
      <c r="CZ506" s="117" t="str">
        <f aca="false">IF(ISNUMBER(CY506), RANK(CY506,CY$11:CY$510), "")</f>
        <v/>
      </c>
      <c r="DA506" s="117" t="str">
        <f aca="false">IF(OR($BK506&lt;&gt;Constants!$B$12,ISBLANK($C506)),"",MAX(AM506,AU506,IF($CH506,BC506,0)))</f>
        <v/>
      </c>
      <c r="DB506" s="117" t="str">
        <f aca="false">IF(ISNUMBER(DA506), RANK(DA506,DA$11:DA$510,1), "")</f>
        <v/>
      </c>
      <c r="DC506" s="117" t="str">
        <f aca="false">IF(OR($BK506&lt;&gt;Constants!$B$12,ISBLANK($C506)),"",MAX(BV506,CF506,CQ506))</f>
        <v/>
      </c>
      <c r="DD506" s="117" t="str">
        <f aca="false">IF(ISNUMBER(DC506),RANK(DC506,DC$11:DC$510),"")</f>
        <v/>
      </c>
      <c r="DE506" s="123" t="str">
        <f aca="false">IFERROR(IF(OR($BK506&lt;&gt;Constants!$B$12, ISBLANK($C506)),"",LARGE(CS506:CU506,2)), 0)</f>
        <v/>
      </c>
      <c r="DF506" s="118" t="str">
        <f aca="false">IF(ISNUMBER(DE506), RANK(DE506,DE$11:DE$510), "")</f>
        <v/>
      </c>
      <c r="DG506" s="117" t="str">
        <f aca="false">IF(ISBLANK($C506),"",IF(BK506=Constants!$B$12,RANK($CX506, $CX$11:$CX$510, 1)+
SUMPRODUCT(--($CX$11:$CX$510=$CX506),--($CZ506&gt;$CZ$11:$CZ$510))+
SUMPRODUCT(--($CX$11:$CX$510=$CX506),--($CZ506=$CZ$11:$CZ$510),--($DB506&gt;$DB$11:$DB$510))+
SUMPRODUCT(--($CX$11:$CX$510=$CX506),--($CZ506=$CZ$11:$CZ$510),--($DB506=$DB$11:$DB$510), --($DD506&gt;$DD$11:$DD$510))+
SUMPRODUCT(--($CX$11:$CX$510=$CX506),--($CZ506=$CZ$11:$CZ$510),--($DB506=$DB$11:$DB$510), --($DD506=$DD$11:$DD$510), --($DF506&gt;$DF$11:$DF$510))
,BK506)
)</f>
        <v/>
      </c>
      <c r="DH506" s="117" t="str">
        <f aca="false">IF(ISBLANK(C506),"",IF(BK506&lt;&gt;Constants!$B$12, BK506, CX506-DG506))</f>
        <v/>
      </c>
      <c r="DI506" s="118"/>
      <c r="DJ506" s="124"/>
      <c r="DK506" s="125" t="str">
        <f aca="false">IF(ISBLANK($C506),"",IF($BK506=Constants!$B$13,$BM506,""))</f>
        <v/>
      </c>
      <c r="DL506" s="124" t="str">
        <f aca="false">IF(ISBLANK($C506),"",IF($BK506&lt;&gt;Constants!$B$12,"",IF(COUNT($CS506:$CU506)=0,"",MATCH($CV506,$CS506:$CU506,0))))</f>
        <v/>
      </c>
      <c r="DM506" s="126" t="str">
        <f aca="false">IF(ISNUMBER($DL506),CHOOSE($DL506,$BR506,$CB506,$CM506),"")</f>
        <v/>
      </c>
      <c r="DN506" s="126" t="str">
        <f aca="false">IF(ISNUMBER($DL506),CHOOSE($DL506,$BT506,$CD506,$CO506),"")</f>
        <v/>
      </c>
      <c r="DO506" s="126" t="str">
        <f aca="false">IF(ISNUMBER($DL506),CHOOSE($DL506,$BV506,$CF506,$CQ506),"")</f>
        <v/>
      </c>
      <c r="DP506" s="127" t="str">
        <f aca="false">IF(ISBLANK(C506),"",IF(BK506&lt;&gt;Constants!$B$12, BK506 ,CW506))</f>
        <v/>
      </c>
      <c r="DQ506" s="128" t="str">
        <f aca="false">IF(ISBLANK($C506),"",IF($BK506&lt;&gt;Constants!$B$12,$BK506,$BL506))</f>
        <v/>
      </c>
      <c r="DR506" s="128" t="str">
        <f aca="false">IF(ISBLANK(C506),"",DH506)</f>
        <v/>
      </c>
      <c r="DS506" s="128" t="str">
        <f aca="false">IF(ISBLANK(C506),"",DG506)</f>
        <v/>
      </c>
      <c r="DT506" s="129" t="str">
        <f aca="false">IF(ISBLANK(C506),
  "",
IF(DS506=Constants!$B$9,COUNTA($C$11:$C510)+2,IF(DS506=Constants!$B$10,COUNTA($C$11:$C510)+1,IF(DS506=Constants!$B$11,COUNTA($C$11:$C510),DS506))))</f>
        <v/>
      </c>
      <c r="DU506" s="3"/>
      <c r="DV506" s="130" t="n">
        <f aca="false">IF(OR(ISNUMBER(DS506),DS506="DQ",DS506="P",DS506="NS"),
    1,
    0
)</f>
        <v>0</v>
      </c>
      <c r="DW506" s="130" t="n">
        <v>496</v>
      </c>
      <c r="DX506" s="130" t="str">
        <f aca="false">IF(ISBLANK($C506),"",IF(ISNUMBER(DT506),DT506+ROW($B506)/1000,""))</f>
        <v/>
      </c>
      <c r="DY506" s="130" t="str">
        <f aca="false">IF(ISNUMBER(DX506), RANK(DX506,DX$11:DX$510,1), "")</f>
        <v/>
      </c>
      <c r="DZ506" s="130" t="str">
        <f aca="false">IF(ISBLANK($C506),
    "",
    $B506
)</f>
        <v/>
      </c>
      <c r="EA506" s="130" t="str">
        <f aca="false">IF(ISBLANK($C506),
    "",
    $C506
)</f>
        <v/>
      </c>
      <c r="EB506" s="130" t="str">
        <f aca="false">IF(ISBLANK($C506),
    "",
    $D506
)</f>
        <v/>
      </c>
      <c r="EC506" s="130" t="str">
        <f aca="false">IF(ISBLANK($C506),"",$DQ506)</f>
        <v/>
      </c>
      <c r="ED506" s="131" t="str">
        <f aca="false">DP506</f>
        <v/>
      </c>
      <c r="EE506" s="130" t="str">
        <f aca="false">IF(ISBLANK($C506),
    "",
    DS506
)</f>
        <v/>
      </c>
      <c r="EF506" s="132" t="str">
        <f aca="false">IF(DW506&gt;DV$10,
    "",
    VLOOKUP(DW506,DY$11:EE1004,7,FALSE())
)</f>
        <v/>
      </c>
      <c r="EG506" s="133" t="str">
        <f aca="false">IF(DW506&gt;DV$10,
    "",
    VLOOKUP(DW506,DY$11:EE1004,2,FALSE())
)</f>
        <v/>
      </c>
      <c r="EH506" s="133" t="str">
        <f aca="false">IF(DW506&gt;DV$10,
    "",
    VLOOKUP(DW506,DY$11:EE1004,3,FALSE())
)</f>
        <v/>
      </c>
      <c r="EI506" s="133" t="str">
        <f aca="false">IF(DW506&gt;DV$10,
    "",
    VLOOKUP(DW506,DY$11:EE1004,4,FALSE())
)</f>
        <v/>
      </c>
      <c r="EJ506" s="134" t="str">
        <f aca="false">IF(DW506&gt;DV$10,
    "",
    VLOOKUP(DW506,DY$11:EE1004,6,FALSE())
)</f>
        <v/>
      </c>
      <c r="EK506" s="59"/>
    </row>
    <row r="507" customFormat="false" ht="15.75" hidden="false" customHeight="false" outlineLevel="0" collapsed="false">
      <c r="A507" s="3"/>
      <c r="B507" s="153"/>
      <c r="C507" s="154"/>
      <c r="D507" s="135"/>
      <c r="E507" s="158"/>
      <c r="F507" s="137"/>
      <c r="G507" s="137"/>
      <c r="H507" s="138"/>
      <c r="I507" s="139"/>
      <c r="J507" s="140"/>
      <c r="K507" s="140"/>
      <c r="L507" s="140"/>
      <c r="M507" s="140"/>
      <c r="N507" s="141"/>
      <c r="O507" s="142"/>
      <c r="P507" s="137"/>
      <c r="Q507" s="138"/>
      <c r="R507" s="139"/>
      <c r="S507" s="140"/>
      <c r="T507" s="140"/>
      <c r="U507" s="140"/>
      <c r="V507" s="140"/>
      <c r="W507" s="141"/>
      <c r="X507" s="142"/>
      <c r="Y507" s="137"/>
      <c r="Z507" s="138"/>
      <c r="AA507" s="139"/>
      <c r="AB507" s="140"/>
      <c r="AC507" s="140"/>
      <c r="AD507" s="140"/>
      <c r="AE507" s="140"/>
      <c r="AF507" s="141"/>
      <c r="AG507" s="143"/>
      <c r="AH507" s="139"/>
      <c r="AI507" s="116"/>
      <c r="AJ507" s="116" t="str">
        <f aca="false">IF(ISBLANK($C507),
  "",
IF(E507=Constants!$B$7,
  TRUE(),
IF(E507=Constants!$B$8,
  FALSE(),
  TRUE()
)))</f>
        <v/>
      </c>
      <c r="AK507" s="117" t="str">
        <f aca="false">IF(ISBLANK($C507),"",IF(F507=Constants!$B$8,FALSE(),TRUE()))</f>
        <v/>
      </c>
      <c r="AL507" s="117" t="str">
        <f aca="false">IF(ISBLANK($C507),"",COUNTA($G507:$O507)&gt;0)</f>
        <v/>
      </c>
      <c r="AM507" s="117" t="str">
        <f aca="false">IF(OR(ISBLANK($C507),$AL507&lt;&gt;TRUE()),"",IF(ISBLANK(G507),Constants!$B$27,MAX(0,G507)))</f>
        <v/>
      </c>
      <c r="AN507" s="117" t="str">
        <f aca="false">IF(OR(ISBLANK($C507),$AL507&lt;&gt;TRUE()),"",IF(ISBLANK(H507),Constants!$B$28,MAX(0,H507)))</f>
        <v/>
      </c>
      <c r="AO507" s="117" t="str">
        <f aca="false">IF(OR(ISBLANK($C507),$AL507&lt;&gt;TRUE()),"",IF(J507=Constants!$B$7,TRUE(),IF(J507=Constants!$B$8,FALSE(),TRUE())))</f>
        <v/>
      </c>
      <c r="AP507" s="117" t="str">
        <f aca="false">IF(OR(ISBLANK($C507),$AL507&lt;&gt;TRUE()),"",IF(I507=Constants!$B$7,TRUE(),IF(I507=Constants!$B$8,FALSE(),TRUE())))</f>
        <v/>
      </c>
      <c r="AQ507" s="117" t="str">
        <f aca="false">IF(OR(ISBLANK($C507),$AL507&lt;&gt;TRUE()),"",IF(K507=Constants!$B$33,TRUE(),IF(K507=Constants!$B$34,FALSE(),IF(AND(ISNUMBER(O507),OR(ISBLANK(N507),N507=0)),TRUE(),IF(AND(ISBLANK(O507),ISNUMBER(N507),N507&lt;&gt;0),FALSE(),"")))))</f>
        <v/>
      </c>
      <c r="AR507" s="117" t="str">
        <f aca="false">IF(OR(ISBLANK($C507),$AL507&lt;&gt;TRUE()),"",IF(ISBLANK(L507),Constants!$B$35,MAX(0,MIN(Constants!$B$31,L507))))</f>
        <v/>
      </c>
      <c r="AS507" s="117" t="str">
        <f aca="false">IF(OR(ISBLANK($C507),$AL507&lt;&gt;TRUE()),"",IF(ISBLANK(M507),Constants!$B$35,MAX(0,MIN(Constants!$B$32,M507))))</f>
        <v/>
      </c>
      <c r="AT507" s="117" t="str">
        <f aca="false">IF(ISBLANK($C507),"",COUNTA($P507:$X507)&gt;0)</f>
        <v/>
      </c>
      <c r="AU507" s="117" t="str">
        <f aca="false">IF(OR(ISBLANK($C507),$AT507&lt;&gt;TRUE()),"",IF(ISBLANK(P507),Constants!$B$27,MAX(0,P507)))</f>
        <v/>
      </c>
      <c r="AV507" s="117" t="str">
        <f aca="false">IF(OR(ISBLANK($C507),$AT507&lt;&gt;TRUE()),"",IF(ISBLANK(Q507),Constants!$B$28,MAX(0,Q507)))</f>
        <v/>
      </c>
      <c r="AW507" s="117" t="str">
        <f aca="false">IF(OR(ISBLANK($C507),$AT507&lt;&gt;TRUE()),"",IF(S507=Constants!$B$7,TRUE(),IF(S507=Constants!$B$8,FALSE(),TRUE())))</f>
        <v/>
      </c>
      <c r="AX507" s="117" t="str">
        <f aca="false">IF(OR(ISBLANK($C507),$AT507&lt;&gt;TRUE()),"",IF(R507=Constants!$B$7,TRUE(),IF(R507=Constants!$B$8,FALSE(),TRUE())))</f>
        <v/>
      </c>
      <c r="AY507" s="117" t="str">
        <f aca="false">IF(OR(ISBLANK($C507),$AT507&lt;&gt;TRUE()),"",IF(T507=Constants!$B$33,TRUE(),IF(T507=Constants!$B$34,FALSE(),IF(AND(ISNUMBER(X507),OR(ISBLANK(W507),W507=0)),TRUE(),IF(AND(ISBLANK(X507),ISNUMBER(W507),W507&lt;&gt;0),FALSE(),"")))))</f>
        <v/>
      </c>
      <c r="AZ507" s="117" t="str">
        <f aca="false">IF(OR(ISBLANK($C507),$AT507&lt;&gt;TRUE()),"",IF(ISBLANK(U507),Constants!$B$35,MAX(0,MIN(Constants!$B$31,U507))))</f>
        <v/>
      </c>
      <c r="BA507" s="117" t="str">
        <f aca="false">IF(OR(ISBLANK($C507),$AT507&lt;&gt;TRUE()),"",IF(ISBLANK(V507),Constants!$B$35,MAX(0,MIN(Constants!$B$32,V507))))</f>
        <v/>
      </c>
      <c r="BB507" s="117" t="str">
        <f aca="false">IF(ISBLANK($C507),"",COUNTA($Y507:$AG507)&gt;0)</f>
        <v/>
      </c>
      <c r="BC507" s="117" t="str">
        <f aca="false">IF(OR(ISBLANK($C507),$BB507&lt;&gt;TRUE()),"",IF(ISBLANK(Y507),Constants!$B$27,MAX(0,Y507)))</f>
        <v/>
      </c>
      <c r="BD507" s="117" t="str">
        <f aca="false">IF(OR(ISBLANK($C507),$BB507&lt;&gt;TRUE()),"",IF(ISBLANK(Z507),Constants!$B$28,MAX(0,Z507)))</f>
        <v/>
      </c>
      <c r="BE507" s="117" t="str">
        <f aca="false">IF(OR(ISBLANK($C507),$BB507&lt;&gt;TRUE()),"",IF(AB507=Constants!$B$7,TRUE(),IF(AB507=Constants!$B$8,FALSE(),TRUE())))</f>
        <v/>
      </c>
      <c r="BF507" s="117" t="str">
        <f aca="false">IF(OR(ISBLANK($C507),$BB507&lt;&gt;TRUE()),"",IF(AA507=Constants!$B$7,TRUE(),IF(AA507=Constants!$B$8,FALSE(),TRUE())))</f>
        <v/>
      </c>
      <c r="BG507" s="117" t="str">
        <f aca="false">IF(OR(ISBLANK($C507),$BB507&lt;&gt;TRUE()),"",IF(AC507=Constants!$B$33,TRUE(),IF(AC507=Constants!$B$34,FALSE(),IF(AND(ISNUMBER(AG507),OR(ISBLANK(AF507),AF507=0)),TRUE(),IF(AND(ISBLANK(AG507),ISNUMBER(AF507),AF507&lt;&gt;0),FALSE(),"")))))</f>
        <v/>
      </c>
      <c r="BH507" s="117" t="str">
        <f aca="false">IF(OR(ISBLANK($C507),$BB507&lt;&gt;TRUE()),"",IF(ISBLANK(AD507),Constants!$B$35,MAX(0,MIN(Constants!$B$31,AD507))))</f>
        <v/>
      </c>
      <c r="BI507" s="117" t="str">
        <f aca="false">IF(OR(ISBLANK($C507),$BB507&lt;&gt;TRUE()),"",IF(ISBLANK(AE507),Constants!$B$35,MAX(0,MIN(Constants!$B$32,AE507))))</f>
        <v/>
      </c>
      <c r="BJ507" s="118" t="str">
        <f aca="false">IF(ISBLANK($C507),
  "",
IF(AH507=Constants!$B$7,
  TRUE(),
IF(AH507=Constants!$B$8,
  FALSE(),
  FALSE()
)))</f>
        <v/>
      </c>
      <c r="BK507" s="117" t="str">
        <f aca="false">IF(ISBLANK($C507),"",IF($BJ507,Constants!$B$9,IF(COUNTA($E507:$AH507)=0,Constants!$B$10,IF(NOT($AK507),Constants!$B$11,IF(AND(NOT(ISNUMBER($BM507)),COUNTA($O507,$X507,$AG507)&gt;0),Constants!$B$13,Constants!$B$12)))))</f>
        <v/>
      </c>
      <c r="BL507" s="117" t="str">
        <f aca="false">IF(ISBLANK($C507),"",IF($BK507&lt;&gt;Constants!$B$12,$BK507,Constants!$B$4))</f>
        <v/>
      </c>
      <c r="BM507" s="116" t="str">
        <f aca="false">IF(OR(ISBLANK($D$8), NOT(ISNUMBER($D$8))), Constants!$B$17,$D$8)</f>
        <v>ERROR: Set Target Time in cell D8</v>
      </c>
      <c r="BN507" s="119" t="str">
        <f aca="false">IF(OR($BK507&lt;&gt;Constants!$B$12,$AL507&lt;&gt;TRUE()),"",IF(NOT($AO507),TRUE(),IF($AQ507="","",$AQ507)))</f>
        <v/>
      </c>
      <c r="BO507" s="120" t="n">
        <f aca="false">IF(BN507="",FALSE(),IF(NOT($AO507),TRUE(),IF($AQ507,ISNUMBER(O507),ISNUMBER(N507))))</f>
        <v>0</v>
      </c>
      <c r="BP507" s="121" t="str">
        <f aca="false">IF(BO507,IF($AJ507,1,Constants!$B$22)*POWER(Constants!$B$23,MAX($AM507,0))*POWER(Constants!$B$24,MAX($AN507,0)),"")</f>
        <v/>
      </c>
      <c r="BQ507" s="117" t="str">
        <f aca="false">IF(OR($BK507&lt;&gt;Constants!$B$12,NOT($BO507)),"",IF(NOT($AO507),0,Constants!$B$19*IF($AQ507,1,MAX(0,MIN(1,(Constants!$B$20-N507)/Constants!$B$20)))))</f>
        <v/>
      </c>
      <c r="BR507" s="117" t="str">
        <f aca="false">IF(BQ507="","",BQ507*IF($AP507,1,Constants!$B$25)*BP507)</f>
        <v/>
      </c>
      <c r="BS507" s="117" t="str">
        <f aca="false">IF(OR($BK507&lt;&gt;Constants!$B$12,NOT($BO507)),"",IF(NOT($AO507),0,IF(NOT($AQ507),0,MAX(0,Constants!$B$21*(1-ABS(O507-$BM507)/$BM507)))))</f>
        <v/>
      </c>
      <c r="BT507" s="117" t="str">
        <f aca="false">IF(BS507="","",BS507*BP507)</f>
        <v/>
      </c>
      <c r="BU507" s="117" t="str">
        <f aca="false">IF(OR($BK507&lt;&gt;Constants!$B$12,NOT($BO507)),"",IF(OR(NOT($AO507),NOT($AP507)),0,MIN(Constants!$B$18,(Constants!$B$29*$AR507+Constants!$B$30*$AS507)*IF($AQ507,1,MAX(0,MIN(1,(Constants!$B$20-N507)/Constants!$B$20))))))</f>
        <v/>
      </c>
      <c r="BV507" s="117" t="str">
        <f aca="false">IF(BU507="","",BU507*BP507)</f>
        <v/>
      </c>
      <c r="BW507" s="122" t="str">
        <f aca="false">IF(OR($BK507&lt;&gt;Constants!$B$12,NOT($BO507)),"",BR507+BT507+BV507)</f>
        <v/>
      </c>
      <c r="BX507" s="119" t="str">
        <f aca="false">IF(OR($BK507&lt;&gt;Constants!$B$12,$AT507&lt;&gt;TRUE()),"",IF(NOT($AW507),TRUE(),IF($AY507="","",$AY507)))</f>
        <v/>
      </c>
      <c r="BY507" s="120" t="n">
        <f aca="false">IF(BX507="",FALSE(),IF(NOT($AW507),TRUE(),IF($AY507,ISNUMBER(X507),ISNUMBER(W507))))</f>
        <v>0</v>
      </c>
      <c r="BZ507" s="121" t="str">
        <f aca="false">IF(BY507,IF($AJ507,1,Constants!$B$22)*POWER(Constants!$B$23,MAX($AU507,0))*POWER(Constants!$B$24,MAX($AV507,0)),"")</f>
        <v/>
      </c>
      <c r="CA507" s="117" t="str">
        <f aca="false">IF(OR($BK507&lt;&gt;Constants!$B$12,NOT($BY507)),"",IF(NOT($AW507),0,Constants!$B$19*IF($AY507,1,MAX(0,MIN(1,(Constants!$B$20-W507)/Constants!$B$20)))))</f>
        <v/>
      </c>
      <c r="CB507" s="117" t="str">
        <f aca="false">IF(CA507="","",CA507*IF($AX507,1,Constants!$B$25)*BZ507)</f>
        <v/>
      </c>
      <c r="CC507" s="117" t="str">
        <f aca="false">IF(OR($BK507&lt;&gt;Constants!$B$12,NOT($BY507)),"",IF(NOT($AW507),0,IF(NOT($AY507),0,MAX(0,Constants!$B$21*(1-ABS(X507-$BM507)/$BM507)))))</f>
        <v/>
      </c>
      <c r="CD507" s="117" t="str">
        <f aca="false">IF(CC507="","",CC507*BZ507)</f>
        <v/>
      </c>
      <c r="CE507" s="117" t="str">
        <f aca="false">IF(OR($BK507&lt;&gt;Constants!$B$12,NOT($BY507)),"",IF(OR(NOT($AW507),NOT($AX507)),0,MIN(Constants!$B$18,(Constants!$B$29*$AZ507+Constants!$B$30*$BA507)*IF($AY507,1,MAX(0,MIN(1,(Constants!$B$20-W507)/Constants!$B$20))))))</f>
        <v/>
      </c>
      <c r="CF507" s="117" t="str">
        <f aca="false">IF(CE507="","",CE507*BZ507)</f>
        <v/>
      </c>
      <c r="CG507" s="122" t="str">
        <f aca="false">IF(OR($BK507&lt;&gt;Constants!$B$12,NOT($BY507)),"",CB507+CD507+CF507)</f>
        <v/>
      </c>
      <c r="CH507" s="119" t="n">
        <f aca="false">IF(OR(BN507="",BX507=""),TRUE(),BN507&lt;&gt;BX507)</f>
        <v>1</v>
      </c>
      <c r="CI507" s="117" t="str">
        <f aca="false">IF(OR($BK507&lt;&gt;Constants!$B$12,$BB507&lt;&gt;TRUE(),NOT($CH507)),"",IF(NOT($BE507),TRUE(),IF($BG507="","",$BG507)))</f>
        <v/>
      </c>
      <c r="CJ507" s="120" t="n">
        <f aca="false">IF(CI507="",FALSE(),IF(NOT($BE507),TRUE(),IF($BG507,ISNUMBER(AG507),ISNUMBER(AF507))))</f>
        <v>0</v>
      </c>
      <c r="CK507" s="121" t="str">
        <f aca="false">IF(CJ507,IF($AJ507,1,Constants!$B$22)*POWER(Constants!$B$23,MAX($BC507,0))*POWER(Constants!$B$24,MAX($BD507,0)),"")</f>
        <v/>
      </c>
      <c r="CL507" s="117" t="str">
        <f aca="false">IF(OR($BK507&lt;&gt;Constants!$B$12,NOT($CJ507)),"",IF(NOT($BE507),0,Constants!$B$19*IF($BG507,1,MAX(0,MIN(1,(Constants!$B$20-AF507)/Constants!$B$20)))))</f>
        <v/>
      </c>
      <c r="CM507" s="117" t="str">
        <f aca="false">IF(CL507="","",CL507*IF($BF507,1,Constants!$B$25)*CK507)</f>
        <v/>
      </c>
      <c r="CN507" s="117" t="str">
        <f aca="false">IF(OR($BK507&lt;&gt;Constants!$B$12,NOT($CJ507)),"",IF(NOT($BE507),0,IF(NOT($BG507),0,MAX(0,Constants!$B$21*(1-ABS(AG507-$BM507)/$BM507)))))</f>
        <v/>
      </c>
      <c r="CO507" s="117" t="str">
        <f aca="false">IF(CN507="","",CN507*CK507)</f>
        <v/>
      </c>
      <c r="CP507" s="117" t="str">
        <f aca="false">IF(OR($BK507&lt;&gt;Constants!$B$12,NOT($CJ507)),"",IF(OR(NOT($BE507),NOT($BF507)),0,MIN(Constants!$B$18,(Constants!$B$29*$BH507+Constants!$B$30*$BI507)*IF($BG507,1,MAX(0,MIN(1,(Constants!$B$20-AF507)/Constants!$B$20))))))</f>
        <v/>
      </c>
      <c r="CQ507" s="117" t="str">
        <f aca="false">IF(CP507="","",CP507*CK507)</f>
        <v/>
      </c>
      <c r="CR507" s="122" t="str">
        <f aca="false">IF(OR($BK507&lt;&gt;Constants!$B$12,NOT($CJ507)),"",CM507+CO507+CQ507)</f>
        <v/>
      </c>
      <c r="CS507" s="116" t="str">
        <f aca="false">IF(OR($BK507&lt;&gt;Constants!$B$12,ISBLANK($C507)),"",BW507)</f>
        <v/>
      </c>
      <c r="CT507" s="117" t="str">
        <f aca="false">IF(OR($BK507&lt;&gt;Constants!$B$12,ISBLANK($C507)),"",CG507)</f>
        <v/>
      </c>
      <c r="CU507" s="118" t="str">
        <f aca="false">IF(OR($BK507&lt;&gt;Constants!$B$12,ISBLANK($C507)),"",CR507)</f>
        <v/>
      </c>
      <c r="CV507" s="117" t="str">
        <f aca="false">IF(OR($BK507&lt;&gt;Constants!$B$12,ISBLANK($C507)),"",IF(COUNT(CS507:CU507)=0,0,MAX(CS507:CU507)))</f>
        <v/>
      </c>
      <c r="CW507" s="117" t="str">
        <f aca="false">IF($BK507&lt;&gt;Constants!$B$12,"",CV507)</f>
        <v/>
      </c>
      <c r="CX507" s="117" t="str">
        <f aca="false">IF(ISNUMBER(CW507), RANK(CW507,$CW$11:$CW$510), "")</f>
        <v/>
      </c>
      <c r="CY507" s="116" t="str">
        <f aca="false">IF(OR($BK507&lt;&gt;Constants!$B$12,ISBLANK($C507)),"",MAX(BT507,CD507,CO507))</f>
        <v/>
      </c>
      <c r="CZ507" s="117" t="str">
        <f aca="false">IF(ISNUMBER(CY507), RANK(CY507,CY$11:CY$510), "")</f>
        <v/>
      </c>
      <c r="DA507" s="117" t="str">
        <f aca="false">IF(OR($BK507&lt;&gt;Constants!$B$12,ISBLANK($C507)),"",MAX(AM507,AU507,IF($CH507,BC507,0)))</f>
        <v/>
      </c>
      <c r="DB507" s="117" t="str">
        <f aca="false">IF(ISNUMBER(DA507), RANK(DA507,DA$11:DA$510,1), "")</f>
        <v/>
      </c>
      <c r="DC507" s="117" t="str">
        <f aca="false">IF(OR($BK507&lt;&gt;Constants!$B$12,ISBLANK($C507)),"",MAX(BV507,CF507,CQ507))</f>
        <v/>
      </c>
      <c r="DD507" s="117" t="str">
        <f aca="false">IF(ISNUMBER(DC507),RANK(DC507,DC$11:DC$510),"")</f>
        <v/>
      </c>
      <c r="DE507" s="123" t="str">
        <f aca="false">IFERROR(IF(OR($BK507&lt;&gt;Constants!$B$12, ISBLANK($C507)),"",LARGE(CS507:CU507,2)), 0)</f>
        <v/>
      </c>
      <c r="DF507" s="118" t="str">
        <f aca="false">IF(ISNUMBER(DE507), RANK(DE507,DE$11:DE$510), "")</f>
        <v/>
      </c>
      <c r="DG507" s="117" t="str">
        <f aca="false">IF(ISBLANK($C507),"",IF(BK507=Constants!$B$12,RANK($CX507, $CX$11:$CX$510, 1)+
SUMPRODUCT(--($CX$11:$CX$510=$CX507),--($CZ507&gt;$CZ$11:$CZ$510))+
SUMPRODUCT(--($CX$11:$CX$510=$CX507),--($CZ507=$CZ$11:$CZ$510),--($DB507&gt;$DB$11:$DB$510))+
SUMPRODUCT(--($CX$11:$CX$510=$CX507),--($CZ507=$CZ$11:$CZ$510),--($DB507=$DB$11:$DB$510), --($DD507&gt;$DD$11:$DD$510))+
SUMPRODUCT(--($CX$11:$CX$510=$CX507),--($CZ507=$CZ$11:$CZ$510),--($DB507=$DB$11:$DB$510), --($DD507=$DD$11:$DD$510), --($DF507&gt;$DF$11:$DF$510))
,BK507)
)</f>
        <v/>
      </c>
      <c r="DH507" s="117" t="str">
        <f aca="false">IF(ISBLANK(C507),"",IF(BK507&lt;&gt;Constants!$B$12, BK507, CX507-DG507))</f>
        <v/>
      </c>
      <c r="DI507" s="118"/>
      <c r="DJ507" s="124"/>
      <c r="DK507" s="125" t="str">
        <f aca="false">IF(ISBLANK($C507),"",IF($BK507=Constants!$B$13,$BM507,""))</f>
        <v/>
      </c>
      <c r="DL507" s="124" t="str">
        <f aca="false">IF(ISBLANK($C507),"",IF($BK507&lt;&gt;Constants!$B$12,"",IF(COUNT($CS507:$CU507)=0,"",MATCH($CV507,$CS507:$CU507,0))))</f>
        <v/>
      </c>
      <c r="DM507" s="126" t="str">
        <f aca="false">IF(ISNUMBER($DL507),CHOOSE($DL507,$BR507,$CB507,$CM507),"")</f>
        <v/>
      </c>
      <c r="DN507" s="126" t="str">
        <f aca="false">IF(ISNUMBER($DL507),CHOOSE($DL507,$BT507,$CD507,$CO507),"")</f>
        <v/>
      </c>
      <c r="DO507" s="126" t="str">
        <f aca="false">IF(ISNUMBER($DL507),CHOOSE($DL507,$BV507,$CF507,$CQ507),"")</f>
        <v/>
      </c>
      <c r="DP507" s="127" t="str">
        <f aca="false">IF(ISBLANK(C507),"",IF(BK507&lt;&gt;Constants!$B$12, BK507 ,CW507))</f>
        <v/>
      </c>
      <c r="DQ507" s="128" t="str">
        <f aca="false">IF(ISBLANK($C507),"",IF($BK507&lt;&gt;Constants!$B$12,$BK507,$BL507))</f>
        <v/>
      </c>
      <c r="DR507" s="128" t="str">
        <f aca="false">IF(ISBLANK(C507),"",DH507)</f>
        <v/>
      </c>
      <c r="DS507" s="128" t="str">
        <f aca="false">IF(ISBLANK(C507),"",DG507)</f>
        <v/>
      </c>
      <c r="DT507" s="129" t="str">
        <f aca="false">IF(ISBLANK(C507),
  "",
IF(DS507=Constants!$B$9,COUNTA($C$11:$C510)+2,IF(DS507=Constants!$B$10,COUNTA($C$11:$C510)+1,IF(DS507=Constants!$B$11,COUNTA($C$11:$C510),DS507))))</f>
        <v/>
      </c>
      <c r="DU507" s="3"/>
      <c r="DV507" s="130" t="n">
        <f aca="false">IF(OR(ISNUMBER(DS507),DS507="DQ",DS507="P",DS507="NS"),
    1,
    0
)</f>
        <v>0</v>
      </c>
      <c r="DW507" s="130" t="n">
        <v>497</v>
      </c>
      <c r="DX507" s="130" t="str">
        <f aca="false">IF(ISBLANK($C507),"",IF(ISNUMBER(DT507),DT507+ROW($B507)/1000,""))</f>
        <v/>
      </c>
      <c r="DY507" s="130" t="str">
        <f aca="false">IF(ISNUMBER(DX507), RANK(DX507,DX$11:DX$510,1), "")</f>
        <v/>
      </c>
      <c r="DZ507" s="130" t="str">
        <f aca="false">IF(ISBLANK($C507),
    "",
    $B507
)</f>
        <v/>
      </c>
      <c r="EA507" s="130" t="str">
        <f aca="false">IF(ISBLANK($C507),
    "",
    $C507
)</f>
        <v/>
      </c>
      <c r="EB507" s="130" t="str">
        <f aca="false">IF(ISBLANK($C507),
    "",
    $D507
)</f>
        <v/>
      </c>
      <c r="EC507" s="130" t="str">
        <f aca="false">IF(ISBLANK($C507),"",$DQ507)</f>
        <v/>
      </c>
      <c r="ED507" s="131" t="str">
        <f aca="false">DP507</f>
        <v/>
      </c>
      <c r="EE507" s="130" t="str">
        <f aca="false">IF(ISBLANK($C507),
    "",
    DS507
)</f>
        <v/>
      </c>
      <c r="EF507" s="132" t="str">
        <f aca="false">IF(DW507&gt;DV$10,
    "",
    VLOOKUP(DW507,DY$11:EE1005,7,FALSE())
)</f>
        <v/>
      </c>
      <c r="EG507" s="133" t="str">
        <f aca="false">IF(DW507&gt;DV$10,
    "",
    VLOOKUP(DW507,DY$11:EE1005,2,FALSE())
)</f>
        <v/>
      </c>
      <c r="EH507" s="133" t="str">
        <f aca="false">IF(DW507&gt;DV$10,
    "",
    VLOOKUP(DW507,DY$11:EE1005,3,FALSE())
)</f>
        <v/>
      </c>
      <c r="EI507" s="133" t="str">
        <f aca="false">IF(DW507&gt;DV$10,
    "",
    VLOOKUP(DW507,DY$11:EE1005,4,FALSE())
)</f>
        <v/>
      </c>
      <c r="EJ507" s="134" t="str">
        <f aca="false">IF(DW507&gt;DV$10,
    "",
    VLOOKUP(DW507,DY$11:EE1005,6,FALSE())
)</f>
        <v/>
      </c>
      <c r="EK507" s="59"/>
    </row>
    <row r="508" customFormat="false" ht="15.75" hidden="false" customHeight="false" outlineLevel="0" collapsed="false">
      <c r="A508" s="3"/>
      <c r="B508" s="153"/>
      <c r="C508" s="154"/>
      <c r="D508" s="135"/>
      <c r="E508" s="158"/>
      <c r="F508" s="137"/>
      <c r="G508" s="137"/>
      <c r="H508" s="138"/>
      <c r="I508" s="139"/>
      <c r="J508" s="140"/>
      <c r="K508" s="140"/>
      <c r="L508" s="140"/>
      <c r="M508" s="140"/>
      <c r="N508" s="141"/>
      <c r="O508" s="142"/>
      <c r="P508" s="137"/>
      <c r="Q508" s="138"/>
      <c r="R508" s="139"/>
      <c r="S508" s="140"/>
      <c r="T508" s="140"/>
      <c r="U508" s="140"/>
      <c r="V508" s="140"/>
      <c r="W508" s="141"/>
      <c r="X508" s="142"/>
      <c r="Y508" s="137"/>
      <c r="Z508" s="138"/>
      <c r="AA508" s="139"/>
      <c r="AB508" s="140"/>
      <c r="AC508" s="140"/>
      <c r="AD508" s="140"/>
      <c r="AE508" s="140"/>
      <c r="AF508" s="141"/>
      <c r="AG508" s="143"/>
      <c r="AH508" s="139"/>
      <c r="AI508" s="116"/>
      <c r="AJ508" s="116" t="str">
        <f aca="false">IF(ISBLANK($C508),
  "",
IF(E508=Constants!$B$7,
  TRUE(),
IF(E508=Constants!$B$8,
  FALSE(),
  TRUE()
)))</f>
        <v/>
      </c>
      <c r="AK508" s="117" t="str">
        <f aca="false">IF(ISBLANK($C508),"",IF(F508=Constants!$B$8,FALSE(),TRUE()))</f>
        <v/>
      </c>
      <c r="AL508" s="117" t="str">
        <f aca="false">IF(ISBLANK($C508),"",COUNTA($G508:$O508)&gt;0)</f>
        <v/>
      </c>
      <c r="AM508" s="117" t="str">
        <f aca="false">IF(OR(ISBLANK($C508),$AL508&lt;&gt;TRUE()),"",IF(ISBLANK(G508),Constants!$B$27,MAX(0,G508)))</f>
        <v/>
      </c>
      <c r="AN508" s="117" t="str">
        <f aca="false">IF(OR(ISBLANK($C508),$AL508&lt;&gt;TRUE()),"",IF(ISBLANK(H508),Constants!$B$28,MAX(0,H508)))</f>
        <v/>
      </c>
      <c r="AO508" s="117" t="str">
        <f aca="false">IF(OR(ISBLANK($C508),$AL508&lt;&gt;TRUE()),"",IF(J508=Constants!$B$7,TRUE(),IF(J508=Constants!$B$8,FALSE(),TRUE())))</f>
        <v/>
      </c>
      <c r="AP508" s="117" t="str">
        <f aca="false">IF(OR(ISBLANK($C508),$AL508&lt;&gt;TRUE()),"",IF(I508=Constants!$B$7,TRUE(),IF(I508=Constants!$B$8,FALSE(),TRUE())))</f>
        <v/>
      </c>
      <c r="AQ508" s="117" t="str">
        <f aca="false">IF(OR(ISBLANK($C508),$AL508&lt;&gt;TRUE()),"",IF(K508=Constants!$B$33,TRUE(),IF(K508=Constants!$B$34,FALSE(),IF(AND(ISNUMBER(O508),OR(ISBLANK(N508),N508=0)),TRUE(),IF(AND(ISBLANK(O508),ISNUMBER(N508),N508&lt;&gt;0),FALSE(),"")))))</f>
        <v/>
      </c>
      <c r="AR508" s="117" t="str">
        <f aca="false">IF(OR(ISBLANK($C508),$AL508&lt;&gt;TRUE()),"",IF(ISBLANK(L508),Constants!$B$35,MAX(0,MIN(Constants!$B$31,L508))))</f>
        <v/>
      </c>
      <c r="AS508" s="117" t="str">
        <f aca="false">IF(OR(ISBLANK($C508),$AL508&lt;&gt;TRUE()),"",IF(ISBLANK(M508),Constants!$B$35,MAX(0,MIN(Constants!$B$32,M508))))</f>
        <v/>
      </c>
      <c r="AT508" s="117" t="str">
        <f aca="false">IF(ISBLANK($C508),"",COUNTA($P508:$X508)&gt;0)</f>
        <v/>
      </c>
      <c r="AU508" s="117" t="str">
        <f aca="false">IF(OR(ISBLANK($C508),$AT508&lt;&gt;TRUE()),"",IF(ISBLANK(P508),Constants!$B$27,MAX(0,P508)))</f>
        <v/>
      </c>
      <c r="AV508" s="117" t="str">
        <f aca="false">IF(OR(ISBLANK($C508),$AT508&lt;&gt;TRUE()),"",IF(ISBLANK(Q508),Constants!$B$28,MAX(0,Q508)))</f>
        <v/>
      </c>
      <c r="AW508" s="117" t="str">
        <f aca="false">IF(OR(ISBLANK($C508),$AT508&lt;&gt;TRUE()),"",IF(S508=Constants!$B$7,TRUE(),IF(S508=Constants!$B$8,FALSE(),TRUE())))</f>
        <v/>
      </c>
      <c r="AX508" s="117" t="str">
        <f aca="false">IF(OR(ISBLANK($C508),$AT508&lt;&gt;TRUE()),"",IF(R508=Constants!$B$7,TRUE(),IF(R508=Constants!$B$8,FALSE(),TRUE())))</f>
        <v/>
      </c>
      <c r="AY508" s="117" t="str">
        <f aca="false">IF(OR(ISBLANK($C508),$AT508&lt;&gt;TRUE()),"",IF(T508=Constants!$B$33,TRUE(),IF(T508=Constants!$B$34,FALSE(),IF(AND(ISNUMBER(X508),OR(ISBLANK(W508),W508=0)),TRUE(),IF(AND(ISBLANK(X508),ISNUMBER(W508),W508&lt;&gt;0),FALSE(),"")))))</f>
        <v/>
      </c>
      <c r="AZ508" s="117" t="str">
        <f aca="false">IF(OR(ISBLANK($C508),$AT508&lt;&gt;TRUE()),"",IF(ISBLANK(U508),Constants!$B$35,MAX(0,MIN(Constants!$B$31,U508))))</f>
        <v/>
      </c>
      <c r="BA508" s="117" t="str">
        <f aca="false">IF(OR(ISBLANK($C508),$AT508&lt;&gt;TRUE()),"",IF(ISBLANK(V508),Constants!$B$35,MAX(0,MIN(Constants!$B$32,V508))))</f>
        <v/>
      </c>
      <c r="BB508" s="117" t="str">
        <f aca="false">IF(ISBLANK($C508),"",COUNTA($Y508:$AG508)&gt;0)</f>
        <v/>
      </c>
      <c r="BC508" s="117" t="str">
        <f aca="false">IF(OR(ISBLANK($C508),$BB508&lt;&gt;TRUE()),"",IF(ISBLANK(Y508),Constants!$B$27,MAX(0,Y508)))</f>
        <v/>
      </c>
      <c r="BD508" s="117" t="str">
        <f aca="false">IF(OR(ISBLANK($C508),$BB508&lt;&gt;TRUE()),"",IF(ISBLANK(Z508),Constants!$B$28,MAX(0,Z508)))</f>
        <v/>
      </c>
      <c r="BE508" s="117" t="str">
        <f aca="false">IF(OR(ISBLANK($C508),$BB508&lt;&gt;TRUE()),"",IF(AB508=Constants!$B$7,TRUE(),IF(AB508=Constants!$B$8,FALSE(),TRUE())))</f>
        <v/>
      </c>
      <c r="BF508" s="117" t="str">
        <f aca="false">IF(OR(ISBLANK($C508),$BB508&lt;&gt;TRUE()),"",IF(AA508=Constants!$B$7,TRUE(),IF(AA508=Constants!$B$8,FALSE(),TRUE())))</f>
        <v/>
      </c>
      <c r="BG508" s="117" t="str">
        <f aca="false">IF(OR(ISBLANK($C508),$BB508&lt;&gt;TRUE()),"",IF(AC508=Constants!$B$33,TRUE(),IF(AC508=Constants!$B$34,FALSE(),IF(AND(ISNUMBER(AG508),OR(ISBLANK(AF508),AF508=0)),TRUE(),IF(AND(ISBLANK(AG508),ISNUMBER(AF508),AF508&lt;&gt;0),FALSE(),"")))))</f>
        <v/>
      </c>
      <c r="BH508" s="117" t="str">
        <f aca="false">IF(OR(ISBLANK($C508),$BB508&lt;&gt;TRUE()),"",IF(ISBLANK(AD508),Constants!$B$35,MAX(0,MIN(Constants!$B$31,AD508))))</f>
        <v/>
      </c>
      <c r="BI508" s="117" t="str">
        <f aca="false">IF(OR(ISBLANK($C508),$BB508&lt;&gt;TRUE()),"",IF(ISBLANK(AE508),Constants!$B$35,MAX(0,MIN(Constants!$B$32,AE508))))</f>
        <v/>
      </c>
      <c r="BJ508" s="118" t="str">
        <f aca="false">IF(ISBLANK($C508),
  "",
IF(AH508=Constants!$B$7,
  TRUE(),
IF(AH508=Constants!$B$8,
  FALSE(),
  FALSE()
)))</f>
        <v/>
      </c>
      <c r="BK508" s="117" t="str">
        <f aca="false">IF(ISBLANK($C508),"",IF($BJ508,Constants!$B$9,IF(COUNTA($E508:$AH508)=0,Constants!$B$10,IF(NOT($AK508),Constants!$B$11,IF(AND(NOT(ISNUMBER($BM508)),COUNTA($O508,$X508,$AG508)&gt;0),Constants!$B$13,Constants!$B$12)))))</f>
        <v/>
      </c>
      <c r="BL508" s="117" t="str">
        <f aca="false">IF(ISBLANK($C508),"",IF($BK508&lt;&gt;Constants!$B$12,$BK508,Constants!$B$4))</f>
        <v/>
      </c>
      <c r="BM508" s="116" t="str">
        <f aca="false">IF(OR(ISBLANK($D$8), NOT(ISNUMBER($D$8))), Constants!$B$17,$D$8)</f>
        <v>ERROR: Set Target Time in cell D8</v>
      </c>
      <c r="BN508" s="119" t="str">
        <f aca="false">IF(OR($BK508&lt;&gt;Constants!$B$12,$AL508&lt;&gt;TRUE()),"",IF(NOT($AO508),TRUE(),IF($AQ508="","",$AQ508)))</f>
        <v/>
      </c>
      <c r="BO508" s="120" t="n">
        <f aca="false">IF(BN508="",FALSE(),IF(NOT($AO508),TRUE(),IF($AQ508,ISNUMBER(O508),ISNUMBER(N508))))</f>
        <v>0</v>
      </c>
      <c r="BP508" s="121" t="str">
        <f aca="false">IF(BO508,IF($AJ508,1,Constants!$B$22)*POWER(Constants!$B$23,MAX($AM508,0))*POWER(Constants!$B$24,MAX($AN508,0)),"")</f>
        <v/>
      </c>
      <c r="BQ508" s="117" t="str">
        <f aca="false">IF(OR($BK508&lt;&gt;Constants!$B$12,NOT($BO508)),"",IF(NOT($AO508),0,Constants!$B$19*IF($AQ508,1,MAX(0,MIN(1,(Constants!$B$20-N508)/Constants!$B$20)))))</f>
        <v/>
      </c>
      <c r="BR508" s="117" t="str">
        <f aca="false">IF(BQ508="","",BQ508*IF($AP508,1,Constants!$B$25)*BP508)</f>
        <v/>
      </c>
      <c r="BS508" s="117" t="str">
        <f aca="false">IF(OR($BK508&lt;&gt;Constants!$B$12,NOT($BO508)),"",IF(NOT($AO508),0,IF(NOT($AQ508),0,MAX(0,Constants!$B$21*(1-ABS(O508-$BM508)/$BM508)))))</f>
        <v/>
      </c>
      <c r="BT508" s="117" t="str">
        <f aca="false">IF(BS508="","",BS508*BP508)</f>
        <v/>
      </c>
      <c r="BU508" s="117" t="str">
        <f aca="false">IF(OR($BK508&lt;&gt;Constants!$B$12,NOT($BO508)),"",IF(OR(NOT($AO508),NOT($AP508)),0,MIN(Constants!$B$18,(Constants!$B$29*$AR508+Constants!$B$30*$AS508)*IF($AQ508,1,MAX(0,MIN(1,(Constants!$B$20-N508)/Constants!$B$20))))))</f>
        <v/>
      </c>
      <c r="BV508" s="117" t="str">
        <f aca="false">IF(BU508="","",BU508*BP508)</f>
        <v/>
      </c>
      <c r="BW508" s="122" t="str">
        <f aca="false">IF(OR($BK508&lt;&gt;Constants!$B$12,NOT($BO508)),"",BR508+BT508+BV508)</f>
        <v/>
      </c>
      <c r="BX508" s="119" t="str">
        <f aca="false">IF(OR($BK508&lt;&gt;Constants!$B$12,$AT508&lt;&gt;TRUE()),"",IF(NOT($AW508),TRUE(),IF($AY508="","",$AY508)))</f>
        <v/>
      </c>
      <c r="BY508" s="120" t="n">
        <f aca="false">IF(BX508="",FALSE(),IF(NOT($AW508),TRUE(),IF($AY508,ISNUMBER(X508),ISNUMBER(W508))))</f>
        <v>0</v>
      </c>
      <c r="BZ508" s="121" t="str">
        <f aca="false">IF(BY508,IF($AJ508,1,Constants!$B$22)*POWER(Constants!$B$23,MAX($AU508,0))*POWER(Constants!$B$24,MAX($AV508,0)),"")</f>
        <v/>
      </c>
      <c r="CA508" s="117" t="str">
        <f aca="false">IF(OR($BK508&lt;&gt;Constants!$B$12,NOT($BY508)),"",IF(NOT($AW508),0,Constants!$B$19*IF($AY508,1,MAX(0,MIN(1,(Constants!$B$20-W508)/Constants!$B$20)))))</f>
        <v/>
      </c>
      <c r="CB508" s="117" t="str">
        <f aca="false">IF(CA508="","",CA508*IF($AX508,1,Constants!$B$25)*BZ508)</f>
        <v/>
      </c>
      <c r="CC508" s="117" t="str">
        <f aca="false">IF(OR($BK508&lt;&gt;Constants!$B$12,NOT($BY508)),"",IF(NOT($AW508),0,IF(NOT($AY508),0,MAX(0,Constants!$B$21*(1-ABS(X508-$BM508)/$BM508)))))</f>
        <v/>
      </c>
      <c r="CD508" s="117" t="str">
        <f aca="false">IF(CC508="","",CC508*BZ508)</f>
        <v/>
      </c>
      <c r="CE508" s="117" t="str">
        <f aca="false">IF(OR($BK508&lt;&gt;Constants!$B$12,NOT($BY508)),"",IF(OR(NOT($AW508),NOT($AX508)),0,MIN(Constants!$B$18,(Constants!$B$29*$AZ508+Constants!$B$30*$BA508)*IF($AY508,1,MAX(0,MIN(1,(Constants!$B$20-W508)/Constants!$B$20))))))</f>
        <v/>
      </c>
      <c r="CF508" s="117" t="str">
        <f aca="false">IF(CE508="","",CE508*BZ508)</f>
        <v/>
      </c>
      <c r="CG508" s="122" t="str">
        <f aca="false">IF(OR($BK508&lt;&gt;Constants!$B$12,NOT($BY508)),"",CB508+CD508+CF508)</f>
        <v/>
      </c>
      <c r="CH508" s="119" t="n">
        <f aca="false">IF(OR(BN508="",BX508=""),TRUE(),BN508&lt;&gt;BX508)</f>
        <v>1</v>
      </c>
      <c r="CI508" s="117" t="str">
        <f aca="false">IF(OR($BK508&lt;&gt;Constants!$B$12,$BB508&lt;&gt;TRUE(),NOT($CH508)),"",IF(NOT($BE508),TRUE(),IF($BG508="","",$BG508)))</f>
        <v/>
      </c>
      <c r="CJ508" s="120" t="n">
        <f aca="false">IF(CI508="",FALSE(),IF(NOT($BE508),TRUE(),IF($BG508,ISNUMBER(AG508),ISNUMBER(AF508))))</f>
        <v>0</v>
      </c>
      <c r="CK508" s="121" t="str">
        <f aca="false">IF(CJ508,IF($AJ508,1,Constants!$B$22)*POWER(Constants!$B$23,MAX($BC508,0))*POWER(Constants!$B$24,MAX($BD508,0)),"")</f>
        <v/>
      </c>
      <c r="CL508" s="117" t="str">
        <f aca="false">IF(OR($BK508&lt;&gt;Constants!$B$12,NOT($CJ508)),"",IF(NOT($BE508),0,Constants!$B$19*IF($BG508,1,MAX(0,MIN(1,(Constants!$B$20-AF508)/Constants!$B$20)))))</f>
        <v/>
      </c>
      <c r="CM508" s="117" t="str">
        <f aca="false">IF(CL508="","",CL508*IF($BF508,1,Constants!$B$25)*CK508)</f>
        <v/>
      </c>
      <c r="CN508" s="117" t="str">
        <f aca="false">IF(OR($BK508&lt;&gt;Constants!$B$12,NOT($CJ508)),"",IF(NOT($BE508),0,IF(NOT($BG508),0,MAX(0,Constants!$B$21*(1-ABS(AG508-$BM508)/$BM508)))))</f>
        <v/>
      </c>
      <c r="CO508" s="117" t="str">
        <f aca="false">IF(CN508="","",CN508*CK508)</f>
        <v/>
      </c>
      <c r="CP508" s="117" t="str">
        <f aca="false">IF(OR($BK508&lt;&gt;Constants!$B$12,NOT($CJ508)),"",IF(OR(NOT($BE508),NOT($BF508)),0,MIN(Constants!$B$18,(Constants!$B$29*$BH508+Constants!$B$30*$BI508)*IF($BG508,1,MAX(0,MIN(1,(Constants!$B$20-AF508)/Constants!$B$20))))))</f>
        <v/>
      </c>
      <c r="CQ508" s="117" t="str">
        <f aca="false">IF(CP508="","",CP508*CK508)</f>
        <v/>
      </c>
      <c r="CR508" s="122" t="str">
        <f aca="false">IF(OR($BK508&lt;&gt;Constants!$B$12,NOT($CJ508)),"",CM508+CO508+CQ508)</f>
        <v/>
      </c>
      <c r="CS508" s="116" t="str">
        <f aca="false">IF(OR($BK508&lt;&gt;Constants!$B$12,ISBLANK($C508)),"",BW508)</f>
        <v/>
      </c>
      <c r="CT508" s="117" t="str">
        <f aca="false">IF(OR($BK508&lt;&gt;Constants!$B$12,ISBLANK($C508)),"",CG508)</f>
        <v/>
      </c>
      <c r="CU508" s="118" t="str">
        <f aca="false">IF(OR($BK508&lt;&gt;Constants!$B$12,ISBLANK($C508)),"",CR508)</f>
        <v/>
      </c>
      <c r="CV508" s="117" t="str">
        <f aca="false">IF(OR($BK508&lt;&gt;Constants!$B$12,ISBLANK($C508)),"",IF(COUNT(CS508:CU508)=0,0,MAX(CS508:CU508)))</f>
        <v/>
      </c>
      <c r="CW508" s="117" t="str">
        <f aca="false">IF($BK508&lt;&gt;Constants!$B$12,"",CV508)</f>
        <v/>
      </c>
      <c r="CX508" s="117" t="str">
        <f aca="false">IF(ISNUMBER(CW508), RANK(CW508,$CW$11:$CW$510), "")</f>
        <v/>
      </c>
      <c r="CY508" s="116" t="str">
        <f aca="false">IF(OR($BK508&lt;&gt;Constants!$B$12,ISBLANK($C508)),"",MAX(BT508,CD508,CO508))</f>
        <v/>
      </c>
      <c r="CZ508" s="117" t="str">
        <f aca="false">IF(ISNUMBER(CY508), RANK(CY508,CY$11:CY$510), "")</f>
        <v/>
      </c>
      <c r="DA508" s="117" t="str">
        <f aca="false">IF(OR($BK508&lt;&gt;Constants!$B$12,ISBLANK($C508)),"",MAX(AM508,AU508,IF($CH508,BC508,0)))</f>
        <v/>
      </c>
      <c r="DB508" s="117" t="str">
        <f aca="false">IF(ISNUMBER(DA508), RANK(DA508,DA$11:DA$510,1), "")</f>
        <v/>
      </c>
      <c r="DC508" s="117" t="str">
        <f aca="false">IF(OR($BK508&lt;&gt;Constants!$B$12,ISBLANK($C508)),"",MAX(BV508,CF508,CQ508))</f>
        <v/>
      </c>
      <c r="DD508" s="117" t="str">
        <f aca="false">IF(ISNUMBER(DC508),RANK(DC508,DC$11:DC$510),"")</f>
        <v/>
      </c>
      <c r="DE508" s="123" t="str">
        <f aca="false">IFERROR(IF(OR($BK508&lt;&gt;Constants!$B$12, ISBLANK($C508)),"",LARGE(CS508:CU508,2)), 0)</f>
        <v/>
      </c>
      <c r="DF508" s="118" t="str">
        <f aca="false">IF(ISNUMBER(DE508), RANK(DE508,DE$11:DE$510), "")</f>
        <v/>
      </c>
      <c r="DG508" s="117" t="str">
        <f aca="false">IF(ISBLANK($C508),"",IF(BK508=Constants!$B$12,RANK($CX508, $CX$11:$CX$510, 1)+
SUMPRODUCT(--($CX$11:$CX$510=$CX508),--($CZ508&gt;$CZ$11:$CZ$510))+
SUMPRODUCT(--($CX$11:$CX$510=$CX508),--($CZ508=$CZ$11:$CZ$510),--($DB508&gt;$DB$11:$DB$510))+
SUMPRODUCT(--($CX$11:$CX$510=$CX508),--($CZ508=$CZ$11:$CZ$510),--($DB508=$DB$11:$DB$510), --($DD508&gt;$DD$11:$DD$510))+
SUMPRODUCT(--($CX$11:$CX$510=$CX508),--($CZ508=$CZ$11:$CZ$510),--($DB508=$DB$11:$DB$510), --($DD508=$DD$11:$DD$510), --($DF508&gt;$DF$11:$DF$510))
,BK508)
)</f>
        <v/>
      </c>
      <c r="DH508" s="117" t="str">
        <f aca="false">IF(ISBLANK(C508),"",IF(BK508&lt;&gt;Constants!$B$12, BK508, CX508-DG508))</f>
        <v/>
      </c>
      <c r="DI508" s="118"/>
      <c r="DJ508" s="124"/>
      <c r="DK508" s="125" t="str">
        <f aca="false">IF(ISBLANK($C508),"",IF($BK508=Constants!$B$13,$BM508,""))</f>
        <v/>
      </c>
      <c r="DL508" s="124" t="str">
        <f aca="false">IF(ISBLANK($C508),"",IF($BK508&lt;&gt;Constants!$B$12,"",IF(COUNT($CS508:$CU508)=0,"",MATCH($CV508,$CS508:$CU508,0))))</f>
        <v/>
      </c>
      <c r="DM508" s="126" t="str">
        <f aca="false">IF(ISNUMBER($DL508),CHOOSE($DL508,$BR508,$CB508,$CM508),"")</f>
        <v/>
      </c>
      <c r="DN508" s="126" t="str">
        <f aca="false">IF(ISNUMBER($DL508),CHOOSE($DL508,$BT508,$CD508,$CO508),"")</f>
        <v/>
      </c>
      <c r="DO508" s="126" t="str">
        <f aca="false">IF(ISNUMBER($DL508),CHOOSE($DL508,$BV508,$CF508,$CQ508),"")</f>
        <v/>
      </c>
      <c r="DP508" s="127" t="str">
        <f aca="false">IF(ISBLANK(C508),"",IF(BK508&lt;&gt;Constants!$B$12, BK508 ,CW508))</f>
        <v/>
      </c>
      <c r="DQ508" s="128" t="str">
        <f aca="false">IF(ISBLANK($C508),"",IF($BK508&lt;&gt;Constants!$B$12,$BK508,$BL508))</f>
        <v/>
      </c>
      <c r="DR508" s="128" t="str">
        <f aca="false">IF(ISBLANK(C508),"",DH508)</f>
        <v/>
      </c>
      <c r="DS508" s="128" t="str">
        <f aca="false">IF(ISBLANK(C508),"",DG508)</f>
        <v/>
      </c>
      <c r="DT508" s="129" t="str">
        <f aca="false">IF(ISBLANK(C508),
  "",
IF(DS508=Constants!$B$9,COUNTA($C$11:$C510)+2,IF(DS508=Constants!$B$10,COUNTA($C$11:$C510)+1,IF(DS508=Constants!$B$11,COUNTA($C$11:$C510),DS508))))</f>
        <v/>
      </c>
      <c r="DU508" s="3"/>
      <c r="DV508" s="130" t="n">
        <f aca="false">IF(OR(ISNUMBER(DS508),DS508="DQ",DS508="P",DS508="NS"),
    1,
    0
)</f>
        <v>0</v>
      </c>
      <c r="DW508" s="130" t="n">
        <v>498</v>
      </c>
      <c r="DX508" s="130" t="str">
        <f aca="false">IF(ISBLANK($C508),"",IF(ISNUMBER(DT508),DT508+ROW($B508)/1000,""))</f>
        <v/>
      </c>
      <c r="DY508" s="130" t="str">
        <f aca="false">IF(ISNUMBER(DX508), RANK(DX508,DX$11:DX$510,1), "")</f>
        <v/>
      </c>
      <c r="DZ508" s="130" t="str">
        <f aca="false">IF(ISBLANK($C508),
    "",
    $B508
)</f>
        <v/>
      </c>
      <c r="EA508" s="130" t="str">
        <f aca="false">IF(ISBLANK($C508),
    "",
    $C508
)</f>
        <v/>
      </c>
      <c r="EB508" s="130" t="str">
        <f aca="false">IF(ISBLANK($C508),
    "",
    $D508
)</f>
        <v/>
      </c>
      <c r="EC508" s="130" t="str">
        <f aca="false">IF(ISBLANK($C508),"",$DQ508)</f>
        <v/>
      </c>
      <c r="ED508" s="131" t="str">
        <f aca="false">DP508</f>
        <v/>
      </c>
      <c r="EE508" s="130" t="str">
        <f aca="false">IF(ISBLANK($C508),
    "",
    DS508
)</f>
        <v/>
      </c>
      <c r="EF508" s="132" t="str">
        <f aca="false">IF(DW508&gt;DV$10,
    "",
    VLOOKUP(DW508,DY$11:EE1006,7,FALSE())
)</f>
        <v/>
      </c>
      <c r="EG508" s="133" t="str">
        <f aca="false">IF(DW508&gt;DV$10,
    "",
    VLOOKUP(DW508,DY$11:EE1006,2,FALSE())
)</f>
        <v/>
      </c>
      <c r="EH508" s="133" t="str">
        <f aca="false">IF(DW508&gt;DV$10,
    "",
    VLOOKUP(DW508,DY$11:EE1006,3,FALSE())
)</f>
        <v/>
      </c>
      <c r="EI508" s="133" t="str">
        <f aca="false">IF(DW508&gt;DV$10,
    "",
    VLOOKUP(DW508,DY$11:EE1006,4,FALSE())
)</f>
        <v/>
      </c>
      <c r="EJ508" s="134" t="str">
        <f aca="false">IF(DW508&gt;DV$10,
    "",
    VLOOKUP(DW508,DY$11:EE1006,6,FALSE())
)</f>
        <v/>
      </c>
      <c r="EK508" s="59"/>
    </row>
    <row r="509" customFormat="false" ht="15.75" hidden="false" customHeight="false" outlineLevel="0" collapsed="false">
      <c r="A509" s="3"/>
      <c r="B509" s="155"/>
      <c r="C509" s="156"/>
      <c r="D509" s="96"/>
      <c r="E509" s="157"/>
      <c r="F509" s="148"/>
      <c r="G509" s="148"/>
      <c r="H509" s="149"/>
      <c r="I509" s="150"/>
      <c r="J509" s="151"/>
      <c r="K509" s="151"/>
      <c r="L509" s="151"/>
      <c r="M509" s="151"/>
      <c r="N509" s="152"/>
      <c r="O509" s="103"/>
      <c r="P509" s="148"/>
      <c r="Q509" s="149"/>
      <c r="R509" s="150"/>
      <c r="S509" s="151"/>
      <c r="T509" s="151"/>
      <c r="U509" s="151"/>
      <c r="V509" s="151"/>
      <c r="W509" s="152"/>
      <c r="X509" s="103"/>
      <c r="Y509" s="148"/>
      <c r="Z509" s="149"/>
      <c r="AA509" s="150"/>
      <c r="AB509" s="151"/>
      <c r="AC509" s="151"/>
      <c r="AD509" s="151"/>
      <c r="AE509" s="151"/>
      <c r="AF509" s="152"/>
      <c r="AG509" s="104"/>
      <c r="AH509" s="150"/>
      <c r="AI509" s="73"/>
      <c r="AJ509" s="73" t="str">
        <f aca="false">IF(ISBLANK($C509),
  "",
IF(E509=Constants!$B$7,
  TRUE(),
IF(E509=Constants!$B$8,
  FALSE(),
  TRUE()
)))</f>
        <v/>
      </c>
      <c r="AK509" s="74" t="str">
        <f aca="false">IF(ISBLANK($C509),"",IF(F509=Constants!$B$8,FALSE(),TRUE()))</f>
        <v/>
      </c>
      <c r="AL509" s="74" t="str">
        <f aca="false">IF(ISBLANK($C509),"",COUNTA($G509:$O509)&gt;0)</f>
        <v/>
      </c>
      <c r="AM509" s="74" t="str">
        <f aca="false">IF(OR(ISBLANK($C509),$AL509&lt;&gt;TRUE()),"",IF(ISBLANK(G509),Constants!$B$27,MAX(0,G509)))</f>
        <v/>
      </c>
      <c r="AN509" s="74" t="str">
        <f aca="false">IF(OR(ISBLANK($C509),$AL509&lt;&gt;TRUE()),"",IF(ISBLANK(H509),Constants!$B$28,MAX(0,H509)))</f>
        <v/>
      </c>
      <c r="AO509" s="74" t="str">
        <f aca="false">IF(OR(ISBLANK($C509),$AL509&lt;&gt;TRUE()),"",IF(J509=Constants!$B$7,TRUE(),IF(J509=Constants!$B$8,FALSE(),TRUE())))</f>
        <v/>
      </c>
      <c r="AP509" s="74" t="str">
        <f aca="false">IF(OR(ISBLANK($C509),$AL509&lt;&gt;TRUE()),"",IF(I509=Constants!$B$7,TRUE(),IF(I509=Constants!$B$8,FALSE(),TRUE())))</f>
        <v/>
      </c>
      <c r="AQ509" s="74" t="str">
        <f aca="false">IF(OR(ISBLANK($C509),$AL509&lt;&gt;TRUE()),"",IF(K509=Constants!$B$33,TRUE(),IF(K509=Constants!$B$34,FALSE(),IF(AND(ISNUMBER(O509),OR(ISBLANK(N509),N509=0)),TRUE(),IF(AND(ISBLANK(O509),ISNUMBER(N509),N509&lt;&gt;0),FALSE(),"")))))</f>
        <v/>
      </c>
      <c r="AR509" s="74" t="str">
        <f aca="false">IF(OR(ISBLANK($C509),$AL509&lt;&gt;TRUE()),"",IF(ISBLANK(L509),Constants!$B$35,MAX(0,MIN(Constants!$B$31,L509))))</f>
        <v/>
      </c>
      <c r="AS509" s="74" t="str">
        <f aca="false">IF(OR(ISBLANK($C509),$AL509&lt;&gt;TRUE()),"",IF(ISBLANK(M509),Constants!$B$35,MAX(0,MIN(Constants!$B$32,M509))))</f>
        <v/>
      </c>
      <c r="AT509" s="74" t="str">
        <f aca="false">IF(ISBLANK($C509),"",COUNTA($P509:$X509)&gt;0)</f>
        <v/>
      </c>
      <c r="AU509" s="74" t="str">
        <f aca="false">IF(OR(ISBLANK($C509),$AT509&lt;&gt;TRUE()),"",IF(ISBLANK(P509),Constants!$B$27,MAX(0,P509)))</f>
        <v/>
      </c>
      <c r="AV509" s="74" t="str">
        <f aca="false">IF(OR(ISBLANK($C509),$AT509&lt;&gt;TRUE()),"",IF(ISBLANK(Q509),Constants!$B$28,MAX(0,Q509)))</f>
        <v/>
      </c>
      <c r="AW509" s="74" t="str">
        <f aca="false">IF(OR(ISBLANK($C509),$AT509&lt;&gt;TRUE()),"",IF(S509=Constants!$B$7,TRUE(),IF(S509=Constants!$B$8,FALSE(),TRUE())))</f>
        <v/>
      </c>
      <c r="AX509" s="74" t="str">
        <f aca="false">IF(OR(ISBLANK($C509),$AT509&lt;&gt;TRUE()),"",IF(R509=Constants!$B$7,TRUE(),IF(R509=Constants!$B$8,FALSE(),TRUE())))</f>
        <v/>
      </c>
      <c r="AY509" s="74" t="str">
        <f aca="false">IF(OR(ISBLANK($C509),$AT509&lt;&gt;TRUE()),"",IF(T509=Constants!$B$33,TRUE(),IF(T509=Constants!$B$34,FALSE(),IF(AND(ISNUMBER(X509),OR(ISBLANK(W509),W509=0)),TRUE(),IF(AND(ISBLANK(X509),ISNUMBER(W509),W509&lt;&gt;0),FALSE(),"")))))</f>
        <v/>
      </c>
      <c r="AZ509" s="74" t="str">
        <f aca="false">IF(OR(ISBLANK($C509),$AT509&lt;&gt;TRUE()),"",IF(ISBLANK(U509),Constants!$B$35,MAX(0,MIN(Constants!$B$31,U509))))</f>
        <v/>
      </c>
      <c r="BA509" s="74" t="str">
        <f aca="false">IF(OR(ISBLANK($C509),$AT509&lt;&gt;TRUE()),"",IF(ISBLANK(V509),Constants!$B$35,MAX(0,MIN(Constants!$B$32,V509))))</f>
        <v/>
      </c>
      <c r="BB509" s="74" t="str">
        <f aca="false">IF(ISBLANK($C509),"",COUNTA($Y509:$AG509)&gt;0)</f>
        <v/>
      </c>
      <c r="BC509" s="74" t="str">
        <f aca="false">IF(OR(ISBLANK($C509),$BB509&lt;&gt;TRUE()),"",IF(ISBLANK(Y509),Constants!$B$27,MAX(0,Y509)))</f>
        <v/>
      </c>
      <c r="BD509" s="74" t="str">
        <f aca="false">IF(OR(ISBLANK($C509),$BB509&lt;&gt;TRUE()),"",IF(ISBLANK(Z509),Constants!$B$28,MAX(0,Z509)))</f>
        <v/>
      </c>
      <c r="BE509" s="74" t="str">
        <f aca="false">IF(OR(ISBLANK($C509),$BB509&lt;&gt;TRUE()),"",IF(AB509=Constants!$B$7,TRUE(),IF(AB509=Constants!$B$8,FALSE(),TRUE())))</f>
        <v/>
      </c>
      <c r="BF509" s="74" t="str">
        <f aca="false">IF(OR(ISBLANK($C509),$BB509&lt;&gt;TRUE()),"",IF(AA509=Constants!$B$7,TRUE(),IF(AA509=Constants!$B$8,FALSE(),TRUE())))</f>
        <v/>
      </c>
      <c r="BG509" s="74" t="str">
        <f aca="false">IF(OR(ISBLANK($C509),$BB509&lt;&gt;TRUE()),"",IF(AC509=Constants!$B$33,TRUE(),IF(AC509=Constants!$B$34,FALSE(),IF(AND(ISNUMBER(AG509),OR(ISBLANK(AF509),AF509=0)),TRUE(),IF(AND(ISBLANK(AG509),ISNUMBER(AF509),AF509&lt;&gt;0),FALSE(),"")))))</f>
        <v/>
      </c>
      <c r="BH509" s="74" t="str">
        <f aca="false">IF(OR(ISBLANK($C509),$BB509&lt;&gt;TRUE()),"",IF(ISBLANK(AD509),Constants!$B$35,MAX(0,MIN(Constants!$B$31,AD509))))</f>
        <v/>
      </c>
      <c r="BI509" s="74" t="str">
        <f aca="false">IF(OR(ISBLANK($C509),$BB509&lt;&gt;TRUE()),"",IF(ISBLANK(AE509),Constants!$B$35,MAX(0,MIN(Constants!$B$32,AE509))))</f>
        <v/>
      </c>
      <c r="BJ509" s="75" t="str">
        <f aca="false">IF(ISBLANK($C509),
  "",
IF(AH509=Constants!$B$7,
  TRUE(),
IF(AH509=Constants!$B$8,
  FALSE(),
  FALSE()
)))</f>
        <v/>
      </c>
      <c r="BK509" s="74" t="str">
        <f aca="false">IF(ISBLANK($C509),"",IF($BJ509,Constants!$B$9,IF(COUNTA($E509:$AH509)=0,Constants!$B$10,IF(NOT($AK509),Constants!$B$11,IF(AND(NOT(ISNUMBER($BM509)),COUNTA($O509,$X509,$AG509)&gt;0),Constants!$B$13,Constants!$B$12)))))</f>
        <v/>
      </c>
      <c r="BL509" s="74" t="str">
        <f aca="false">IF(ISBLANK($C509),"",IF($BK509&lt;&gt;Constants!$B$12,$BK509,Constants!$B$4))</f>
        <v/>
      </c>
      <c r="BM509" s="73" t="str">
        <f aca="false">IF(OR(ISBLANK($D$8), NOT(ISNUMBER($D$8))), Constants!$B$17,$D$8)</f>
        <v>ERROR: Set Target Time in cell D8</v>
      </c>
      <c r="BN509" s="73" t="str">
        <f aca="false">IF(OR($BK509&lt;&gt;Constants!$B$12,$AL509&lt;&gt;TRUE()),"",IF(NOT($AO509),TRUE(),IF($AQ509="","",$AQ509)))</f>
        <v/>
      </c>
      <c r="BO509" s="74" t="b">
        <f aca="false">IF(BN509="",FALSE(),IF(NOT($AO509),TRUE(),IF($AQ509,ISNUMBER(O509),ISNUMBER(N509))))</f>
        <v>0</v>
      </c>
      <c r="BP509" s="76" t="str">
        <f aca="false">IF(BO509,IF($AJ509,1,Constants!$B$22)*POWER(Constants!$B$23,MAX($AM509,0))*POWER(Constants!$B$24,MAX($AN509,0)),"")</f>
        <v/>
      </c>
      <c r="BQ509" s="74" t="str">
        <f aca="false">IF(OR($BK509&lt;&gt;Constants!$B$12,NOT($BO509)),"",IF(NOT($AO509),0,Constants!$B$19*IF($AQ509,1,MAX(0,MIN(1,(Constants!$B$20-N509)/Constants!$B$20)))))</f>
        <v/>
      </c>
      <c r="BR509" s="74" t="str">
        <f aca="false">IF(BQ509="","",BQ509*IF($AP509,1,Constants!$B$25)*BP509)</f>
        <v/>
      </c>
      <c r="BS509" s="74" t="str">
        <f aca="false">IF(OR($BK509&lt;&gt;Constants!$B$12,NOT($BO509)),"",IF(NOT($AO509),0,IF(NOT($AQ509),0,MAX(0,Constants!$B$21*(1-ABS(O509-$BM509)/$BM509)))))</f>
        <v/>
      </c>
      <c r="BT509" s="74" t="str">
        <f aca="false">IF(BS509="","",BS509*BP509)</f>
        <v/>
      </c>
      <c r="BU509" s="74" t="str">
        <f aca="false">IF(OR($BK509&lt;&gt;Constants!$B$12,NOT($BO509)),"",IF(OR(NOT($AO509),NOT($AP509)),0,MIN(Constants!$B$18,(Constants!$B$29*$AR509+Constants!$B$30*$AS509)*IF($AQ509,1,MAX(0,MIN(1,(Constants!$B$20-N509)/Constants!$B$20))))))</f>
        <v/>
      </c>
      <c r="BV509" s="74" t="str">
        <f aca="false">IF(BU509="","",BU509*BP509)</f>
        <v/>
      </c>
      <c r="BW509" s="75" t="str">
        <f aca="false">IF(OR($BK509&lt;&gt;Constants!$B$12,NOT($BO509)),"",BR509+BT509+BV509)</f>
        <v/>
      </c>
      <c r="BX509" s="73" t="str">
        <f aca="false">IF(OR($BK509&lt;&gt;Constants!$B$12,$AT509&lt;&gt;TRUE()),"",IF(NOT($AW509),TRUE(),IF($AY509="","",$AY509)))</f>
        <v/>
      </c>
      <c r="BY509" s="74" t="b">
        <f aca="false">IF(BX509="",FALSE(),IF(NOT($AW509),TRUE(),IF($AY509,ISNUMBER(X509),ISNUMBER(W509))))</f>
        <v>0</v>
      </c>
      <c r="BZ509" s="76" t="str">
        <f aca="false">IF(BY509,IF($AJ509,1,Constants!$B$22)*POWER(Constants!$B$23,MAX($AU509,0))*POWER(Constants!$B$24,MAX($AV509,0)),"")</f>
        <v/>
      </c>
      <c r="CA509" s="74" t="str">
        <f aca="false">IF(OR($BK509&lt;&gt;Constants!$B$12,NOT($BY509)),"",IF(NOT($AW509),0,Constants!$B$19*IF($AY509,1,MAX(0,MIN(1,(Constants!$B$20-W509)/Constants!$B$20)))))</f>
        <v/>
      </c>
      <c r="CB509" s="74" t="str">
        <f aca="false">IF(CA509="","",CA509*IF($AX509,1,Constants!$B$25)*BZ509)</f>
        <v/>
      </c>
      <c r="CC509" s="74" t="str">
        <f aca="false">IF(OR($BK509&lt;&gt;Constants!$B$12,NOT($BY509)),"",IF(NOT($AW509),0,IF(NOT($AY509),0,MAX(0,Constants!$B$21*(1-ABS(X509-$BM509)/$BM509)))))</f>
        <v/>
      </c>
      <c r="CD509" s="74" t="str">
        <f aca="false">IF(CC509="","",CC509*BZ509)</f>
        <v/>
      </c>
      <c r="CE509" s="74" t="str">
        <f aca="false">IF(OR($BK509&lt;&gt;Constants!$B$12,NOT($BY509)),"",IF(OR(NOT($AW509),NOT($AX509)),0,MIN(Constants!$B$18,(Constants!$B$29*$AZ509+Constants!$B$30*$BA509)*IF($AY509,1,MAX(0,MIN(1,(Constants!$B$20-W509)/Constants!$B$20))))))</f>
        <v/>
      </c>
      <c r="CF509" s="74" t="str">
        <f aca="false">IF(CE509="","",CE509*BZ509)</f>
        <v/>
      </c>
      <c r="CG509" s="75" t="str">
        <f aca="false">IF(OR($BK509&lt;&gt;Constants!$B$12,NOT($BY509)),"",CB509+CD509+CF509)</f>
        <v/>
      </c>
      <c r="CH509" s="73" t="b">
        <f aca="false">IF(OR(BN509="",BX509=""),TRUE(),BN509&lt;&gt;BX509)</f>
        <v>1</v>
      </c>
      <c r="CI509" s="74" t="str">
        <f aca="false">IF(OR($BK509&lt;&gt;Constants!$B$12,$BB509&lt;&gt;TRUE(),NOT($CH509)),"",IF(NOT($BE509),TRUE(),IF($BG509="","",$BG509)))</f>
        <v/>
      </c>
      <c r="CJ509" s="74" t="b">
        <f aca="false">IF(CI509="",FALSE(),IF(NOT($BE509),TRUE(),IF($BG509,ISNUMBER(AG509),ISNUMBER(AF509))))</f>
        <v>0</v>
      </c>
      <c r="CK509" s="76" t="str">
        <f aca="false">IF(CJ509,IF($AJ509,1,Constants!$B$22)*POWER(Constants!$B$23,MAX($BC509,0))*POWER(Constants!$B$24,MAX($BD509,0)),"")</f>
        <v/>
      </c>
      <c r="CL509" s="74" t="str">
        <f aca="false">IF(OR($BK509&lt;&gt;Constants!$B$12,NOT($CJ509)),"",IF(NOT($BE509),0,Constants!$B$19*IF($BG509,1,MAX(0,MIN(1,(Constants!$B$20-AF509)/Constants!$B$20)))))</f>
        <v/>
      </c>
      <c r="CM509" s="74" t="str">
        <f aca="false">IF(CL509="","",CL509*IF($BF509,1,Constants!$B$25)*CK509)</f>
        <v/>
      </c>
      <c r="CN509" s="74" t="str">
        <f aca="false">IF(OR($BK509&lt;&gt;Constants!$B$12,NOT($CJ509)),"",IF(NOT($BE509),0,IF(NOT($BG509),0,MAX(0,Constants!$B$21*(1-ABS(AG509-$BM509)/$BM509)))))</f>
        <v/>
      </c>
      <c r="CO509" s="74" t="str">
        <f aca="false">IF(CN509="","",CN509*CK509)</f>
        <v/>
      </c>
      <c r="CP509" s="74" t="str">
        <f aca="false">IF(OR($BK509&lt;&gt;Constants!$B$12,NOT($CJ509)),"",IF(OR(NOT($BE509),NOT($BF509)),0,MIN(Constants!$B$18,(Constants!$B$29*$BH509+Constants!$B$30*$BI509)*IF($BG509,1,MAX(0,MIN(1,(Constants!$B$20-AF509)/Constants!$B$20))))))</f>
        <v/>
      </c>
      <c r="CQ509" s="74" t="str">
        <f aca="false">IF(CP509="","",CP509*CK509)</f>
        <v/>
      </c>
      <c r="CR509" s="75" t="str">
        <f aca="false">IF(OR($BK509&lt;&gt;Constants!$B$12,NOT($CJ509)),"",CM509+CO509+CQ509)</f>
        <v/>
      </c>
      <c r="CS509" s="73" t="str">
        <f aca="false">IF(OR($BK509&lt;&gt;Constants!$B$12,ISBLANK($C509)),"",BW509)</f>
        <v/>
      </c>
      <c r="CT509" s="74" t="str">
        <f aca="false">IF(OR($BK509&lt;&gt;Constants!$B$12,ISBLANK($C509)),"",CG509)</f>
        <v/>
      </c>
      <c r="CU509" s="75" t="str">
        <f aca="false">IF(OR($BK509&lt;&gt;Constants!$B$12,ISBLANK($C509)),"",CR509)</f>
        <v/>
      </c>
      <c r="CV509" s="74" t="str">
        <f aca="false">IF(OR($BK509&lt;&gt;Constants!$B$12,ISBLANK($C509)),"",IF(COUNT(CS509:CU509)=0,0,MAX(CS509:CU509)))</f>
        <v/>
      </c>
      <c r="CW509" s="74" t="str">
        <f aca="false">IF($BK509&lt;&gt;Constants!$B$12,"",CV509)</f>
        <v/>
      </c>
      <c r="CX509" s="74" t="str">
        <f aca="false">IF(ISNUMBER(CW509), RANK(CW509,$CW$11:$CW$510), "")</f>
        <v/>
      </c>
      <c r="CY509" s="73" t="str">
        <f aca="false">IF(OR($BK509&lt;&gt;Constants!$B$12,ISBLANK($C509)),"",MAX(BT509,CD509,CO509))</f>
        <v/>
      </c>
      <c r="CZ509" s="74" t="str">
        <f aca="false">IF(ISNUMBER(CY509), RANK(CY509,CY$11:CY$510), "")</f>
        <v/>
      </c>
      <c r="DA509" s="74" t="str">
        <f aca="false">IF(OR($BK509&lt;&gt;Constants!$B$12,ISBLANK($C509)),"",MAX(AM509,AU509,IF($CH509,BC509,0)))</f>
        <v/>
      </c>
      <c r="DB509" s="74" t="str">
        <f aca="false">IF(ISNUMBER(DA509), RANK(DA509,DA$11:DA$510,1), "")</f>
        <v/>
      </c>
      <c r="DC509" s="74" t="str">
        <f aca="false">IF(OR($BK509&lt;&gt;Constants!$B$12,ISBLANK($C509)),"",MAX(BV509,CF509,CQ509))</f>
        <v/>
      </c>
      <c r="DD509" s="74" t="str">
        <f aca="false">IF(ISNUMBER(DC509),RANK(DC509,DC$11:DC$510),"")</f>
        <v/>
      </c>
      <c r="DE509" s="77" t="str">
        <f aca="false">IFERROR(IF(OR($BK509&lt;&gt;Constants!$B$12, ISBLANK($C509)),"",LARGE(CS509:CU509,2)), 0)</f>
        <v/>
      </c>
      <c r="DF509" s="75" t="str">
        <f aca="false">IF(ISNUMBER(DE509), RANK(DE509,DE$11:DE$510), "")</f>
        <v/>
      </c>
      <c r="DG509" s="74" t="str">
        <f aca="false">IF(ISBLANK($C509),"",IF(BK509=Constants!$B$12,RANK($CX509, $CX$11:$CX$510, 1)+
SUMPRODUCT(--($CX$11:$CX$510=$CX509),--($CZ509&gt;$CZ$11:$CZ$510))+
SUMPRODUCT(--($CX$11:$CX$510=$CX509),--($CZ509=$CZ$11:$CZ$510),--($DB509&gt;$DB$11:$DB$510))+
SUMPRODUCT(--($CX$11:$CX$510=$CX509),--($CZ509=$CZ$11:$CZ$510),--($DB509=$DB$11:$DB$510), --($DD509&gt;$DD$11:$DD$510))+
SUMPRODUCT(--($CX$11:$CX$510=$CX509),--($CZ509=$CZ$11:$CZ$510),--($DB509=$DB$11:$DB$510), --($DD509=$DD$11:$DD$510), --($DF509&gt;$DF$11:$DF$510))
,BK509)
)</f>
        <v/>
      </c>
      <c r="DH509" s="74" t="str">
        <f aca="false">IF(ISBLANK(C509),"",IF(BK509&lt;&gt;Constants!$B$12, BK509, CX509-DG509))</f>
        <v/>
      </c>
      <c r="DI509" s="75"/>
      <c r="DJ509" s="78"/>
      <c r="DK509" s="79" t="str">
        <f aca="false">IF(ISBLANK($C509),"",IF($BK509=Constants!$B$13,$BM509,""))</f>
        <v/>
      </c>
      <c r="DL509" s="78" t="str">
        <f aca="false">IF(ISBLANK($C509),"",IF($BK509&lt;&gt;Constants!$B$12,"",IF(COUNT($CS509:$CU509)=0,"",MATCH($CV509,$CS509:$CU509,0))))</f>
        <v/>
      </c>
      <c r="DM509" s="80" t="str">
        <f aca="false">IF(ISNUMBER($DL509),CHOOSE($DL509,$BR509,$CB509,$CM509),"")</f>
        <v/>
      </c>
      <c r="DN509" s="80" t="str">
        <f aca="false">IF(ISNUMBER($DL509),CHOOSE($DL509,$BT509,$CD509,$CO509),"")</f>
        <v/>
      </c>
      <c r="DO509" s="80" t="str">
        <f aca="false">IF(ISNUMBER($DL509),CHOOSE($DL509,$BV509,$CF509,$CQ509),"")</f>
        <v/>
      </c>
      <c r="DP509" s="81" t="str">
        <f aca="false">IF(ISBLANK(C509),"",IF(BK509&lt;&gt;Constants!$B$12, BK509 ,CW509))</f>
        <v/>
      </c>
      <c r="DQ509" s="82" t="str">
        <f aca="false">IF(ISBLANK($C509),"",IF($BK509&lt;&gt;Constants!$B$12,$BK509,$BL509))</f>
        <v/>
      </c>
      <c r="DR509" s="82" t="str">
        <f aca="false">IF(ISBLANK(C509),"",DH509)</f>
        <v/>
      </c>
      <c r="DS509" s="82" t="str">
        <f aca="false">IF(ISBLANK(C509),"",DG509)</f>
        <v/>
      </c>
      <c r="DT509" s="83" t="str">
        <f aca="false">IF(ISBLANK(C509),
  "",
IF(DS509=Constants!$B$9,COUNTA($C$11:$C510)+2,IF(DS509=Constants!$B$10,COUNTA($C$11:$C510)+1,IF(DS509=Constants!$B$11,COUNTA($C$11:$C510),DS509))))</f>
        <v/>
      </c>
      <c r="DU509" s="3"/>
      <c r="DV509" s="84" t="n">
        <f aca="false">IF(OR(ISNUMBER(DS509),DS509="DQ",DS509="P",DS509="NS"),
    1,
    0
)</f>
        <v>0</v>
      </c>
      <c r="DW509" s="84" t="n">
        <v>499</v>
      </c>
      <c r="DX509" s="84" t="str">
        <f aca="false">IF(ISBLANK($C509),"",IF(ISNUMBER(DT509),DT509+ROW($B509)/1000,""))</f>
        <v/>
      </c>
      <c r="DY509" s="84" t="str">
        <f aca="false">IF(ISNUMBER(DX509), RANK(DX509,DX$11:DX$510,1), "")</f>
        <v/>
      </c>
      <c r="DZ509" s="84" t="str">
        <f aca="false">IF(ISBLANK($C509),
    "",
    $B509
)</f>
        <v/>
      </c>
      <c r="EA509" s="84" t="str">
        <f aca="false">IF(ISBLANK($C509),
    "",
    $C509
)</f>
        <v/>
      </c>
      <c r="EB509" s="84" t="str">
        <f aca="false">IF(ISBLANK($C509),
    "",
    $D509
)</f>
        <v/>
      </c>
      <c r="EC509" s="84" t="str">
        <f aca="false">IF(ISBLANK($C509),"",$DQ509)</f>
        <v/>
      </c>
      <c r="ED509" s="86" t="str">
        <f aca="false">DP509</f>
        <v/>
      </c>
      <c r="EE509" s="84" t="str">
        <f aca="false">IF(ISBLANK($C509),
    "",
    DS509
)</f>
        <v/>
      </c>
      <c r="EF509" s="87" t="str">
        <f aca="false">IF(DW509&gt;DV$10,
    "",
    VLOOKUP(DW509,DY$11:EE1007,7,FALSE())
)</f>
        <v/>
      </c>
      <c r="EG509" s="88" t="str">
        <f aca="false">IF(DW509&gt;DV$10,
    "",
    VLOOKUP(DW509,DY$11:EE1007,2,FALSE())
)</f>
        <v/>
      </c>
      <c r="EH509" s="88" t="str">
        <f aca="false">IF(DW509&gt;DV$10,
    "",
    VLOOKUP(DW509,DY$11:EE1007,3,FALSE())
)</f>
        <v/>
      </c>
      <c r="EI509" s="88" t="str">
        <f aca="false">IF(DW509&gt;DV$10,
    "",
    VLOOKUP(DW509,DY$11:EE1007,4,FALSE())
)</f>
        <v/>
      </c>
      <c r="EJ509" s="89" t="str">
        <f aca="false">IF(DW509&gt;DV$10,
    "",
    VLOOKUP(DW509,DY$11:EE1007,6,FALSE())
)</f>
        <v/>
      </c>
      <c r="EK509" s="59"/>
    </row>
    <row r="510" customFormat="false" ht="15.75" hidden="false" customHeight="false" outlineLevel="0" collapsed="false">
      <c r="A510" s="3"/>
      <c r="B510" s="155"/>
      <c r="C510" s="156"/>
      <c r="D510" s="96"/>
      <c r="E510" s="157"/>
      <c r="F510" s="148"/>
      <c r="G510" s="148"/>
      <c r="H510" s="149"/>
      <c r="I510" s="150"/>
      <c r="J510" s="151"/>
      <c r="K510" s="151"/>
      <c r="L510" s="151"/>
      <c r="M510" s="151"/>
      <c r="N510" s="152"/>
      <c r="O510" s="103"/>
      <c r="P510" s="148"/>
      <c r="Q510" s="149"/>
      <c r="R510" s="150"/>
      <c r="S510" s="151"/>
      <c r="T510" s="151"/>
      <c r="U510" s="151"/>
      <c r="V510" s="151"/>
      <c r="W510" s="152"/>
      <c r="X510" s="103"/>
      <c r="Y510" s="148"/>
      <c r="Z510" s="149"/>
      <c r="AA510" s="150"/>
      <c r="AB510" s="151"/>
      <c r="AC510" s="151"/>
      <c r="AD510" s="151"/>
      <c r="AE510" s="151"/>
      <c r="AF510" s="152"/>
      <c r="AG510" s="104"/>
      <c r="AH510" s="150"/>
      <c r="AI510" s="73"/>
      <c r="AJ510" s="159" t="str">
        <f aca="false">IF(ISBLANK($C510),
  "",
IF(E510=Constants!$B$7,
  TRUE(),
IF(E510=Constants!$B$8,
  FALSE(),
  TRUE()
)))</f>
        <v/>
      </c>
      <c r="AK510" s="160" t="str">
        <f aca="false">IF(ISBLANK($C510),"",IF(F510=Constants!$B$8,FALSE(),TRUE()))</f>
        <v/>
      </c>
      <c r="AL510" s="160" t="str">
        <f aca="false">IF(ISBLANK($C510),"",COUNTA($G510:$O510)&gt;0)</f>
        <v/>
      </c>
      <c r="AM510" s="160" t="str">
        <f aca="false">IF(OR(ISBLANK($C510),$AL510&lt;&gt;TRUE()),"",IF(ISBLANK(G510),Constants!$B$27,MAX(0,G510)))</f>
        <v/>
      </c>
      <c r="AN510" s="160" t="str">
        <f aca="false">IF(OR(ISBLANK($C510),$AL510&lt;&gt;TRUE()),"",IF(ISBLANK(H510),Constants!$B$28,MAX(0,H510)))</f>
        <v/>
      </c>
      <c r="AO510" s="160" t="str">
        <f aca="false">IF(OR(ISBLANK($C510),$AL510&lt;&gt;TRUE()),"",IF(J510=Constants!$B$7,TRUE(),IF(J510=Constants!$B$8,FALSE(),TRUE())))</f>
        <v/>
      </c>
      <c r="AP510" s="160" t="str">
        <f aca="false">IF(OR(ISBLANK($C510),$AL510&lt;&gt;TRUE()),"",IF(I510=Constants!$B$7,TRUE(),IF(I510=Constants!$B$8,FALSE(),TRUE())))</f>
        <v/>
      </c>
      <c r="AQ510" s="160" t="str">
        <f aca="false">IF(OR(ISBLANK($C510),$AL510&lt;&gt;TRUE()),"",IF(K510=Constants!$B$33,TRUE(),IF(K510=Constants!$B$34,FALSE(),IF(AND(ISNUMBER(O510),OR(ISBLANK(N510),N510=0)),TRUE(),IF(AND(ISBLANK(O510),ISNUMBER(N510),N510&lt;&gt;0),FALSE(),"")))))</f>
        <v/>
      </c>
      <c r="AR510" s="160" t="str">
        <f aca="false">IF(OR(ISBLANK($C510),$AL510&lt;&gt;TRUE()),"",IF(ISBLANK(L510),Constants!$B$35,MAX(0,MIN(Constants!$B$31,L510))))</f>
        <v/>
      </c>
      <c r="AS510" s="160" t="str">
        <f aca="false">IF(OR(ISBLANK($C510),$AL510&lt;&gt;TRUE()),"",IF(ISBLANK(M510),Constants!$B$35,MAX(0,MIN(Constants!$B$32,M510))))</f>
        <v/>
      </c>
      <c r="AT510" s="160" t="str">
        <f aca="false">IF(ISBLANK($C510),"",COUNTA($P510:$X510)&gt;0)</f>
        <v/>
      </c>
      <c r="AU510" s="160" t="str">
        <f aca="false">IF(OR(ISBLANK($C510),$AT510&lt;&gt;TRUE()),"",IF(ISBLANK(P510),Constants!$B$27,MAX(0,P510)))</f>
        <v/>
      </c>
      <c r="AV510" s="160" t="str">
        <f aca="false">IF(OR(ISBLANK($C510),$AT510&lt;&gt;TRUE()),"",IF(ISBLANK(Q510),Constants!$B$28,MAX(0,Q510)))</f>
        <v/>
      </c>
      <c r="AW510" s="160" t="str">
        <f aca="false">IF(OR(ISBLANK($C510),$AT510&lt;&gt;TRUE()),"",IF(S510=Constants!$B$7,TRUE(),IF(S510=Constants!$B$8,FALSE(),TRUE())))</f>
        <v/>
      </c>
      <c r="AX510" s="160" t="str">
        <f aca="false">IF(OR(ISBLANK($C510),$AT510&lt;&gt;TRUE()),"",IF(R510=Constants!$B$7,TRUE(),IF(R510=Constants!$B$8,FALSE(),TRUE())))</f>
        <v/>
      </c>
      <c r="AY510" s="160" t="str">
        <f aca="false">IF(OR(ISBLANK($C510),$AT510&lt;&gt;TRUE()),"",IF(T510=Constants!$B$33,TRUE(),IF(T510=Constants!$B$34,FALSE(),IF(AND(ISNUMBER(X510),OR(ISBLANK(W510),W510=0)),TRUE(),IF(AND(ISBLANK(X510),ISNUMBER(W510),W510&lt;&gt;0),FALSE(),"")))))</f>
        <v/>
      </c>
      <c r="AZ510" s="160" t="str">
        <f aca="false">IF(OR(ISBLANK($C510),$AT510&lt;&gt;TRUE()),"",IF(ISBLANK(U510),Constants!$B$35,MAX(0,MIN(Constants!$B$31,U510))))</f>
        <v/>
      </c>
      <c r="BA510" s="160" t="str">
        <f aca="false">IF(OR(ISBLANK($C510),$AT510&lt;&gt;TRUE()),"",IF(ISBLANK(V510),Constants!$B$35,MAX(0,MIN(Constants!$B$32,V510))))</f>
        <v/>
      </c>
      <c r="BB510" s="160" t="str">
        <f aca="false">IF(ISBLANK($C510),"",COUNTA($Y510:$AG510)&gt;0)</f>
        <v/>
      </c>
      <c r="BC510" s="160" t="str">
        <f aca="false">IF(OR(ISBLANK($C510),$BB510&lt;&gt;TRUE()),"",IF(ISBLANK(Y510),Constants!$B$27,MAX(0,Y510)))</f>
        <v/>
      </c>
      <c r="BD510" s="160" t="str">
        <f aca="false">IF(OR(ISBLANK($C510),$BB510&lt;&gt;TRUE()),"",IF(ISBLANK(Z510),Constants!$B$28,MAX(0,Z510)))</f>
        <v/>
      </c>
      <c r="BE510" s="160" t="str">
        <f aca="false">IF(OR(ISBLANK($C510),$BB510&lt;&gt;TRUE()),"",IF(AB510=Constants!$B$7,TRUE(),IF(AB510=Constants!$B$8,FALSE(),TRUE())))</f>
        <v/>
      </c>
      <c r="BF510" s="160" t="str">
        <f aca="false">IF(OR(ISBLANK($C510),$BB510&lt;&gt;TRUE()),"",IF(AA510=Constants!$B$7,TRUE(),IF(AA510=Constants!$B$8,FALSE(),TRUE())))</f>
        <v/>
      </c>
      <c r="BG510" s="160" t="str">
        <f aca="false">IF(OR(ISBLANK($C510),$BB510&lt;&gt;TRUE()),"",IF(AC510=Constants!$B$33,TRUE(),IF(AC510=Constants!$B$34,FALSE(),IF(AND(ISNUMBER(AG510),OR(ISBLANK(AF510),AF510=0)),TRUE(),IF(AND(ISBLANK(AG510),ISNUMBER(AF510),AF510&lt;&gt;0),FALSE(),"")))))</f>
        <v/>
      </c>
      <c r="BH510" s="160" t="str">
        <f aca="false">IF(OR(ISBLANK($C510),$BB510&lt;&gt;TRUE()),"",IF(ISBLANK(AD510),Constants!$B$35,MAX(0,MIN(Constants!$B$31,AD510))))</f>
        <v/>
      </c>
      <c r="BI510" s="160" t="str">
        <f aca="false">IF(OR(ISBLANK($C510),$BB510&lt;&gt;TRUE()),"",IF(ISBLANK(AE510),Constants!$B$35,MAX(0,MIN(Constants!$B$32,AE510))))</f>
        <v/>
      </c>
      <c r="BJ510" s="161" t="str">
        <f aca="false">IF(ISBLANK($C510),
  "",
IF(AH510=Constants!$B$7,
  TRUE(),
IF(AH510=Constants!$B$8,
  FALSE(),
  FALSE()
)))</f>
        <v/>
      </c>
      <c r="BK510" s="74" t="str">
        <f aca="false">IF(ISBLANK($C510),"",IF($BJ510,Constants!$B$9,IF(COUNTA($E510:$AH510)=0,Constants!$B$10,IF(NOT($AK510),Constants!$B$11,IF(AND(NOT(ISNUMBER($BM510)),COUNTA($O510,$X510,$AG510)&gt;0),Constants!$B$13,Constants!$B$12)))))</f>
        <v/>
      </c>
      <c r="BL510" s="74" t="str">
        <f aca="false">IF(ISBLANK($C510),"",IF($BK510&lt;&gt;Constants!$B$12,$BK510,Constants!$B$4))</f>
        <v/>
      </c>
      <c r="BM510" s="159" t="str">
        <f aca="false">IF(OR(ISBLANK($D$8), NOT(ISNUMBER($D$8))), Constants!$B$17,$D$8)</f>
        <v>ERROR: Set Target Time in cell D8</v>
      </c>
      <c r="BN510" s="162" t="str">
        <f aca="false">IF(OR($BK510&lt;&gt;Constants!$B$12,$AL510&lt;&gt;TRUE()),"",IF(NOT($AO510),TRUE(),IF($AQ510="","",$AQ510)))</f>
        <v/>
      </c>
      <c r="BO510" s="163" t="n">
        <f aca="false">IF(BN510="",FALSE(),IF(NOT($AO510),TRUE(),IF($AQ510,ISNUMBER(O510),ISNUMBER(N510))))</f>
        <v>0</v>
      </c>
      <c r="BP510" s="164" t="str">
        <f aca="false">IF(BO510,IF($AJ510,1,Constants!$B$22)*POWER(Constants!$B$23,MAX($AM510,0))*POWER(Constants!$B$24,MAX($AN510,0)),"")</f>
        <v/>
      </c>
      <c r="BQ510" s="160" t="str">
        <f aca="false">IF(OR($BK510&lt;&gt;Constants!$B$12,NOT($BO510)),"",IF(NOT($AO510),0,Constants!$B$19*IF($AQ510,1,MAX(0,MIN(1,(Constants!$B$20-N510)/Constants!$B$20)))))</f>
        <v/>
      </c>
      <c r="BR510" s="160" t="str">
        <f aca="false">IF(BQ510="","",BQ510*IF($AP510,1,Constants!$B$25)*BP510)</f>
        <v/>
      </c>
      <c r="BS510" s="160" t="str">
        <f aca="false">IF(OR($BK510&lt;&gt;Constants!$B$12,NOT($BO510)),"",IF(NOT($AO510),0,IF(NOT($AQ510),0,MAX(0,Constants!$B$21*(1-ABS(O510-$BM510)/$BM510)))))</f>
        <v/>
      </c>
      <c r="BT510" s="160" t="str">
        <f aca="false">IF(BS510="","",BS510*BP510)</f>
        <v/>
      </c>
      <c r="BU510" s="160" t="str">
        <f aca="false">IF(OR($BK510&lt;&gt;Constants!$B$12,NOT($BO510)),"",IF(OR(NOT($AO510),NOT($AP510)),0,MIN(Constants!$B$18,(Constants!$B$29*$AR510+Constants!$B$30*$AS510)*IF($AQ510,1,MAX(0,MIN(1,(Constants!$B$20-N510)/Constants!$B$20))))))</f>
        <v/>
      </c>
      <c r="BV510" s="160" t="str">
        <f aca="false">IF(BU510="","",BU510*BP510)</f>
        <v/>
      </c>
      <c r="BW510" s="165" t="str">
        <f aca="false">IF(OR($BK510&lt;&gt;Constants!$B$12,NOT($BO510)),"",BR510+BT510+BV510)</f>
        <v/>
      </c>
      <c r="BX510" s="162" t="str">
        <f aca="false">IF(OR($BK510&lt;&gt;Constants!$B$12,$AT510&lt;&gt;TRUE()),"",IF(NOT($AW510),TRUE(),IF($AY510="","",$AY510)))</f>
        <v/>
      </c>
      <c r="BY510" s="163" t="n">
        <f aca="false">IF(BX510="",FALSE(),IF(NOT($AW510),TRUE(),IF($AY510,ISNUMBER(X510),ISNUMBER(W510))))</f>
        <v>0</v>
      </c>
      <c r="BZ510" s="164" t="str">
        <f aca="false">IF(BY510,IF($AJ510,1,Constants!$B$22)*POWER(Constants!$B$23,MAX($AU510,0))*POWER(Constants!$B$24,MAX($AV510,0)),"")</f>
        <v/>
      </c>
      <c r="CA510" s="160" t="str">
        <f aca="false">IF(OR($BK510&lt;&gt;Constants!$B$12,NOT($BY510)),"",IF(NOT($AW510),0,Constants!$B$19*IF($AY510,1,MAX(0,MIN(1,(Constants!$B$20-W510)/Constants!$B$20)))))</f>
        <v/>
      </c>
      <c r="CB510" s="160" t="str">
        <f aca="false">IF(CA510="","",CA510*IF($AX510,1,Constants!$B$25)*BZ510)</f>
        <v/>
      </c>
      <c r="CC510" s="160" t="str">
        <f aca="false">IF(OR($BK510&lt;&gt;Constants!$B$12,NOT($BY510)),"",IF(NOT($AW510),0,IF(NOT($AY510),0,MAX(0,Constants!$B$21*(1-ABS(X510-$BM510)/$BM510)))))</f>
        <v/>
      </c>
      <c r="CD510" s="160" t="str">
        <f aca="false">IF(CC510="","",CC510*BZ510)</f>
        <v/>
      </c>
      <c r="CE510" s="160" t="str">
        <f aca="false">IF(OR($BK510&lt;&gt;Constants!$B$12,NOT($BY510)),"",IF(OR(NOT($AW510),NOT($AX510)),0,MIN(Constants!$B$18,(Constants!$B$29*$AZ510+Constants!$B$30*$BA510)*IF($AY510,1,MAX(0,MIN(1,(Constants!$B$20-W510)/Constants!$B$20))))))</f>
        <v/>
      </c>
      <c r="CF510" s="160" t="str">
        <f aca="false">IF(CE510="","",CE510*BZ510)</f>
        <v/>
      </c>
      <c r="CG510" s="165" t="str">
        <f aca="false">IF(OR($BK510&lt;&gt;Constants!$B$12,NOT($BY510)),"",CB510+CD510+CF510)</f>
        <v/>
      </c>
      <c r="CH510" s="162" t="n">
        <f aca="false">IF(OR(BN510="",BX510=""),TRUE(),BN510&lt;&gt;BX510)</f>
        <v>1</v>
      </c>
      <c r="CI510" s="160" t="str">
        <f aca="false">IF(OR($BK510&lt;&gt;Constants!$B$12,$BB510&lt;&gt;TRUE(),NOT($CH510)),"",IF(NOT($BE510),TRUE(),IF($BG510="","",$BG510)))</f>
        <v/>
      </c>
      <c r="CJ510" s="163" t="n">
        <f aca="false">IF(CI510="",FALSE(),IF(NOT($BE510),TRUE(),IF($BG510,ISNUMBER(AG510),ISNUMBER(AF510))))</f>
        <v>0</v>
      </c>
      <c r="CK510" s="164" t="str">
        <f aca="false">IF(CJ510,IF($AJ510,1,Constants!$B$22)*POWER(Constants!$B$23,MAX($BC510,0))*POWER(Constants!$B$24,MAX($BD510,0)),"")</f>
        <v/>
      </c>
      <c r="CL510" s="160" t="str">
        <f aca="false">IF(OR($BK510&lt;&gt;Constants!$B$12,NOT($CJ510)),"",IF(NOT($BE510),0,Constants!$B$19*IF($BG510,1,MAX(0,MIN(1,(Constants!$B$20-AF510)/Constants!$B$20)))))</f>
        <v/>
      </c>
      <c r="CM510" s="160" t="str">
        <f aca="false">IF(CL510="","",CL510*IF($BF510,1,Constants!$B$25)*CK510)</f>
        <v/>
      </c>
      <c r="CN510" s="160" t="str">
        <f aca="false">IF(OR($BK510&lt;&gt;Constants!$B$12,NOT($CJ510)),"",IF(NOT($BE510),0,IF(NOT($BG510),0,MAX(0,Constants!$B$21*(1-ABS(AG510-$BM510)/$BM510)))))</f>
        <v/>
      </c>
      <c r="CO510" s="160" t="str">
        <f aca="false">IF(CN510="","",CN510*CK510)</f>
        <v/>
      </c>
      <c r="CP510" s="160" t="str">
        <f aca="false">IF(OR($BK510&lt;&gt;Constants!$B$12,NOT($CJ510)),"",IF(OR(NOT($BE510),NOT($BF510)),0,MIN(Constants!$B$18,(Constants!$B$29*$BH510+Constants!$B$30*$BI510)*IF($BG510,1,MAX(0,MIN(1,(Constants!$B$20-AF510)/Constants!$B$20))))))</f>
        <v/>
      </c>
      <c r="CQ510" s="160" t="str">
        <f aca="false">IF(CP510="","",CP510*CK510)</f>
        <v/>
      </c>
      <c r="CR510" s="165" t="str">
        <f aca="false">IF(OR($BK510&lt;&gt;Constants!$B$12,NOT($CJ510)),"",CM510+CO510+CQ510)</f>
        <v/>
      </c>
      <c r="CS510" s="159" t="str">
        <f aca="false">IF(OR($BK510&lt;&gt;Constants!$B$12,ISBLANK($C510)),"",BW510)</f>
        <v/>
      </c>
      <c r="CT510" s="160" t="str">
        <f aca="false">IF(OR($BK510&lt;&gt;Constants!$B$12,ISBLANK($C510)),"",CG510)</f>
        <v/>
      </c>
      <c r="CU510" s="161" t="str">
        <f aca="false">IF(OR($BK510&lt;&gt;Constants!$B$12,ISBLANK($C510)),"",CR510)</f>
        <v/>
      </c>
      <c r="CV510" s="74" t="str">
        <f aca="false">IF(OR($BK510&lt;&gt;Constants!$B$12,ISBLANK($C510)),"",IF(COUNT(CS510:CU510)=0,0,MAX(CS510:CU510)))</f>
        <v/>
      </c>
      <c r="CW510" s="74" t="str">
        <f aca="false">IF($BK510&lt;&gt;Constants!$B$12,"",CV510)</f>
        <v/>
      </c>
      <c r="CX510" s="74" t="str">
        <f aca="false">IF(ISNUMBER(CW510), RANK(CW510,$CW$11:$CW$510), "")</f>
        <v/>
      </c>
      <c r="CY510" s="159" t="str">
        <f aca="false">IF(OR($BK510&lt;&gt;Constants!$B$12,ISBLANK($C510)),"",MAX(BT510,CD510,CO510))</f>
        <v/>
      </c>
      <c r="CZ510" s="160" t="str">
        <f aca="false">IF(ISNUMBER(CY510), RANK(CY510,CY$11:CY$510), "")</f>
        <v/>
      </c>
      <c r="DA510" s="160" t="str">
        <f aca="false">IF(OR($BK510&lt;&gt;Constants!$B$12,ISBLANK($C510)),"",MAX(AM510,AU510,IF($CH510,BC510,0)))</f>
        <v/>
      </c>
      <c r="DB510" s="160" t="str">
        <f aca="false">IF(ISNUMBER(DA510), RANK(DA510,DA$11:DA$510,1), "")</f>
        <v/>
      </c>
      <c r="DC510" s="160" t="str">
        <f aca="false">IF(OR($BK510&lt;&gt;Constants!$B$12,ISBLANK($C510)),"",MAX(BV510,CF510,CQ510))</f>
        <v/>
      </c>
      <c r="DD510" s="160" t="str">
        <f aca="false">IF(ISNUMBER(DC510),RANK(DC510,DC$11:DC$510),"")</f>
        <v/>
      </c>
      <c r="DE510" s="166" t="str">
        <f aca="false">IFERROR(IF(OR($BK510&lt;&gt;Constants!$B$12, ISBLANK($C510)),"",LARGE(CS510:CU510,2)), 0)</f>
        <v/>
      </c>
      <c r="DF510" s="161" t="str">
        <f aca="false">IF(ISNUMBER(DE510), RANK(DE510,DE$11:DE$510), "")</f>
        <v/>
      </c>
      <c r="DG510" s="74" t="str">
        <f aca="false">IF(ISBLANK($C510),"",IF(BK510=Constants!$B$12,RANK($CX510, $CX$11:$CX$510, 1)+
SUMPRODUCT(--($CX$11:$CX$510=$CX510),--($CZ510&gt;$CZ$11:$CZ$510))+
SUMPRODUCT(--($CX$11:$CX$510=$CX510),--($CZ510=$CZ$11:$CZ$510),--($DB510&gt;$DB$11:$DB$510))+
SUMPRODUCT(--($CX$11:$CX$510=$CX510),--($CZ510=$CZ$11:$CZ$510),--($DB510=$DB$11:$DB$510), --($DD510&gt;$DD$11:$DD$510))+
SUMPRODUCT(--($CX$11:$CX$510=$CX510),--($CZ510=$CZ$11:$CZ$510),--($DB510=$DB$11:$DB$510), --($DD510=$DD$11:$DD$510), --($DF510&gt;$DF$11:$DF$510))
,BK510)
)</f>
        <v/>
      </c>
      <c r="DH510" s="74" t="str">
        <f aca="false">IF(ISBLANK(C510),"",IF(BK510&lt;&gt;Constants!$B$12, BK510, CX510-DG510))</f>
        <v/>
      </c>
      <c r="DI510" s="75"/>
      <c r="DJ510" s="78"/>
      <c r="DK510" s="79" t="str">
        <f aca="false">IF(ISBLANK($C510),"",IF($BK510=Constants!$B$13,$BM510,""))</f>
        <v/>
      </c>
      <c r="DL510" s="78" t="str">
        <f aca="false">IF(ISBLANK($C510),"",IF($BK510&lt;&gt;Constants!$B$12,"",IF(COUNT($CS510:$CU510)=0,"",MATCH($CV510,$CS510:$CU510,0))))</f>
        <v/>
      </c>
      <c r="DM510" s="80" t="str">
        <f aca="false">IF(ISNUMBER($DL510),CHOOSE($DL510,$BR510,$CB510,$CM510),"")</f>
        <v/>
      </c>
      <c r="DN510" s="80" t="str">
        <f aca="false">IF(ISNUMBER($DL510),CHOOSE($DL510,$BT510,$CD510,$CO510),"")</f>
        <v/>
      </c>
      <c r="DO510" s="80" t="str">
        <f aca="false">IF(ISNUMBER($DL510),CHOOSE($DL510,$BV510,$CF510,$CQ510),"")</f>
        <v/>
      </c>
      <c r="DP510" s="81" t="str">
        <f aca="false">IF(ISBLANK(C510),"",IF(BK510&lt;&gt;Constants!$B$12, BK510 ,CW510))</f>
        <v/>
      </c>
      <c r="DQ510" s="82" t="str">
        <f aca="false">IF(ISBLANK($C510),"",IF($BK510&lt;&gt;Constants!$B$12,$BK510,$BL510))</f>
        <v/>
      </c>
      <c r="DR510" s="82" t="str">
        <f aca="false">IF(ISBLANK(C510),"",DH510)</f>
        <v/>
      </c>
      <c r="DS510" s="82" t="str">
        <f aca="false">IF(ISBLANK(C510),"",DG510)</f>
        <v/>
      </c>
      <c r="DT510" s="83" t="str">
        <f aca="false">IF(ISBLANK(C510),
  "",
IF(DS510=Constants!$B$9,COUNTA($C$11:$C510)+2,IF(DS510=Constants!$B$10,COUNTA($C$11:$C510)+1,IF(DS510=Constants!$B$11,COUNTA($C$11:$C510),DS510))))</f>
        <v/>
      </c>
      <c r="DU510" s="3"/>
      <c r="DV510" s="84" t="n">
        <f aca="false">IF(OR(ISNUMBER(DS510),DS510="DQ",DS510="P",DS510="NS"),
    1,
    0
)</f>
        <v>0</v>
      </c>
      <c r="DW510" s="84" t="n">
        <v>500</v>
      </c>
      <c r="DX510" s="84" t="str">
        <f aca="false">IF(ISBLANK($C510),"",IF(ISNUMBER(DT510),DT510+ROW($B510)/1000,""))</f>
        <v/>
      </c>
      <c r="DY510" s="84" t="str">
        <f aca="false">IF(ISNUMBER(DX510), RANK(DX510,DX$11:DX$510,1), "")</f>
        <v/>
      </c>
      <c r="DZ510" s="84" t="str">
        <f aca="false">IF(ISBLANK($C510),
    "",
    $B510
)</f>
        <v/>
      </c>
      <c r="EA510" s="84" t="str">
        <f aca="false">IF(ISBLANK($C510),
    "",
    $C510
)</f>
        <v/>
      </c>
      <c r="EB510" s="84" t="str">
        <f aca="false">IF(ISBLANK($C510),
    "",
    $D510
)</f>
        <v/>
      </c>
      <c r="EC510" s="84" t="str">
        <f aca="false">IF(ISBLANK($C510),"",$DQ510)</f>
        <v/>
      </c>
      <c r="ED510" s="86" t="str">
        <f aca="false">DP510</f>
        <v/>
      </c>
      <c r="EE510" s="84" t="str">
        <f aca="false">IF(ISBLANK($C510),
    "",
    DS510
)</f>
        <v/>
      </c>
      <c r="EF510" s="87" t="str">
        <f aca="false">IF(DW510&gt;DV$10,
    "",
    VLOOKUP(DW510,DY$11:EE1008,7,FALSE())
)</f>
        <v/>
      </c>
      <c r="EG510" s="88" t="str">
        <f aca="false">IF(DW510&gt;DV$10,
    "",
    VLOOKUP(DW510,DY$11:EE1008,2,FALSE())
)</f>
        <v/>
      </c>
      <c r="EH510" s="88" t="str">
        <f aca="false">IF(DW510&gt;DV$10,
    "",
    VLOOKUP(DW510,DY$11:EE1008,3,FALSE())
)</f>
        <v/>
      </c>
      <c r="EI510" s="88" t="str">
        <f aca="false">IF(DW510&gt;DV$10,
    "",
    VLOOKUP(DW510,DY$11:EE1008,4,FALSE())
)</f>
        <v/>
      </c>
      <c r="EJ510" s="89" t="str">
        <f aca="false">IF(DW510&gt;DV$10,
    "",
    VLOOKUP(DW510,DY$11:EE1008,6,FALSE())
)</f>
        <v/>
      </c>
      <c r="EK510" s="59"/>
    </row>
  </sheetData>
  <mergeCells count="101">
    <mergeCell ref="A1:EK1"/>
    <mergeCell ref="B2:D3"/>
    <mergeCell ref="E2:AH2"/>
    <mergeCell ref="AI2:AI7"/>
    <mergeCell ref="DI2:DI7"/>
    <mergeCell ref="DL2:DO2"/>
    <mergeCell ref="DX2:DX10"/>
    <mergeCell ref="DY2:DY10"/>
    <mergeCell ref="DZ2:DZ10"/>
    <mergeCell ref="EA2:EA10"/>
    <mergeCell ref="EB2:EB10"/>
    <mergeCell ref="EC2:EC10"/>
    <mergeCell ref="ED2:ED10"/>
    <mergeCell ref="EE2:EE10"/>
    <mergeCell ref="EF2:EJ2"/>
    <mergeCell ref="E3:E10"/>
    <mergeCell ref="F3:F10"/>
    <mergeCell ref="G3:O3"/>
    <mergeCell ref="P3:X3"/>
    <mergeCell ref="Y3:AG3"/>
    <mergeCell ref="AH3:AH10"/>
    <mergeCell ref="AJ3:AJ10"/>
    <mergeCell ref="AK3:AK10"/>
    <mergeCell ref="AL3:AL10"/>
    <mergeCell ref="AM3:AM10"/>
    <mergeCell ref="AN3:AN10"/>
    <mergeCell ref="AO3:AO10"/>
    <mergeCell ref="AP3:AP10"/>
    <mergeCell ref="AQ3:AQ10"/>
    <mergeCell ref="AR3:AR10"/>
    <mergeCell ref="AS3:AS10"/>
    <mergeCell ref="AT3:AT10"/>
    <mergeCell ref="AU3:AU10"/>
    <mergeCell ref="AV3:AV10"/>
    <mergeCell ref="AW3:AW10"/>
    <mergeCell ref="AX3:AX10"/>
    <mergeCell ref="AY3:AY10"/>
    <mergeCell ref="AZ3:AZ10"/>
    <mergeCell ref="BA3:BA10"/>
    <mergeCell ref="BB3:BB10"/>
    <mergeCell ref="BC3:BC10"/>
    <mergeCell ref="BD3:BD10"/>
    <mergeCell ref="BE3:BE10"/>
    <mergeCell ref="BF3:BF10"/>
    <mergeCell ref="BG3:BG10"/>
    <mergeCell ref="BH3:BH10"/>
    <mergeCell ref="BI3:BI10"/>
    <mergeCell ref="BJ3:BJ10"/>
    <mergeCell ref="B4:D5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W4:W10"/>
    <mergeCell ref="X4:X10"/>
    <mergeCell ref="Y4:Y10"/>
    <mergeCell ref="Z4:Z10"/>
    <mergeCell ref="AA4:AA10"/>
    <mergeCell ref="AB4:AB10"/>
    <mergeCell ref="AC4:AC10"/>
    <mergeCell ref="AD4:AD10"/>
    <mergeCell ref="AE4:AE10"/>
    <mergeCell ref="AF4:AF10"/>
    <mergeCell ref="AG4:AG10"/>
    <mergeCell ref="DJ4:DJ10"/>
    <mergeCell ref="DL4:DL10"/>
    <mergeCell ref="DM4:DM10"/>
    <mergeCell ref="DN4:DN10"/>
    <mergeCell ref="DO4:DO10"/>
    <mergeCell ref="DP4:DP10"/>
    <mergeCell ref="DQ4:DQ10"/>
    <mergeCell ref="DR4:DR10"/>
    <mergeCell ref="DS4:DS10"/>
    <mergeCell ref="DT4:DT10"/>
    <mergeCell ref="DU4:DU10"/>
    <mergeCell ref="EF4:EF10"/>
    <mergeCell ref="EG4:EG10"/>
    <mergeCell ref="EH4:EH10"/>
    <mergeCell ref="EI4:EI10"/>
    <mergeCell ref="EJ4:EJ10"/>
    <mergeCell ref="B6:D6"/>
    <mergeCell ref="B7:D7"/>
    <mergeCell ref="B8:C9"/>
    <mergeCell ref="D8:D9"/>
    <mergeCell ref="BN9:BW9"/>
    <mergeCell ref="BX9:CG9"/>
    <mergeCell ref="CH9:CR9"/>
    <mergeCell ref="CS9:CU9"/>
    <mergeCell ref="CY9:DF9"/>
  </mergeCells>
  <conditionalFormatting sqref="K11:K510">
    <cfRule type="expression" priority="2" aboveAverage="0" equalAverage="0" bottom="0" percent="0" rank="0" text="" dxfId="0">
      <formula>AND($AL11=TRUE(),$AQ11="",$AO11&lt;&gt;FALSE())</formula>
    </cfRule>
  </conditionalFormatting>
  <conditionalFormatting sqref="N11:N510">
    <cfRule type="expression" priority="3" aboveAverage="0" equalAverage="0" bottom="0" percent="0" rank="0" text="" dxfId="0">
      <formula>OR(AND($AQ11=TRUE(),NOT(OR(ISBLANK(N11),N11=0))),AND($AQ11=FALSE(),OR(NOT(ISNUMBER(N11)),N11=0)))</formula>
    </cfRule>
  </conditionalFormatting>
  <conditionalFormatting sqref="O11:O510">
    <cfRule type="expression" priority="4" aboveAverage="0" equalAverage="0" bottom="0" percent="0" rank="0" text="" dxfId="0">
      <formula>AND($AQ11=TRUE(),NOT(ISNUMBER(O11)))</formula>
    </cfRule>
  </conditionalFormatting>
  <conditionalFormatting sqref="T11:T510">
    <cfRule type="expression" priority="5" aboveAverage="0" equalAverage="0" bottom="0" percent="0" rank="0" text="" dxfId="0">
      <formula>AND($AT11=TRUE(),$AY11="",$AW11&lt;&gt;FALSE())</formula>
    </cfRule>
  </conditionalFormatting>
  <conditionalFormatting sqref="W11:W510">
    <cfRule type="expression" priority="6" aboveAverage="0" equalAverage="0" bottom="0" percent="0" rank="0" text="" dxfId="0">
      <formula>OR(AND($AY11=TRUE(),NOT(OR(ISBLANK(W11),W11=0))),AND($AY11=FALSE(),OR(NOT(ISNUMBER(W11)),W11=0)))</formula>
    </cfRule>
  </conditionalFormatting>
  <conditionalFormatting sqref="X11:X510">
    <cfRule type="expression" priority="7" aboveAverage="0" equalAverage="0" bottom="0" percent="0" rank="0" text="" dxfId="0">
      <formula>AND($AY11=TRUE(),NOT(ISNUMBER(X11)))</formula>
    </cfRule>
  </conditionalFormatting>
  <conditionalFormatting sqref="AC11:AC510">
    <cfRule type="expression" priority="8" aboveAverage="0" equalAverage="0" bottom="0" percent="0" rank="0" text="" dxfId="0">
      <formula>AND($BB11=TRUE(),$BG11="",$BE11&lt;&gt;FALSE())</formula>
    </cfRule>
  </conditionalFormatting>
  <conditionalFormatting sqref="AF11:AF510">
    <cfRule type="expression" priority="9" aboveAverage="0" equalAverage="0" bottom="0" percent="0" rank="0" text="" dxfId="0">
      <formula>OR(AND($BG11=TRUE(),NOT(OR(ISBLANK(AF11),AF11=0))),AND($BG11=FALSE(),OR(NOT(ISNUMBER(AF11)),AF11=0)))</formula>
    </cfRule>
  </conditionalFormatting>
  <conditionalFormatting sqref="AG11:AG510">
    <cfRule type="expression" priority="10" aboveAverage="0" equalAverage="0" bottom="0" percent="0" rank="0" text="" dxfId="0">
      <formula>AND($BG11=TRUE(),NOT(ISNUMBER(AG11)))</formula>
    </cfRule>
  </conditionalFormatting>
  <conditionalFormatting sqref="B4:D5">
    <cfRule type="containsText" priority="11" operator="containsText" aboveAverage="0" equalAverage="0" bottom="0" percent="0" rank="0" text="download" dxfId="1">
      <formula>NOT(ISERROR(SEARCH("download",B4)))</formula>
    </cfRule>
  </conditionalFormatting>
  <conditionalFormatting sqref="D8">
    <cfRule type="expression" priority="12" aboveAverage="0" equalAverage="0" bottom="0" percent="0" rank="0" text="" dxfId="2">
      <formula>LEN(TRIM(D8))=0</formula>
    </cfRule>
  </conditionalFormatting>
  <conditionalFormatting sqref="DK11:DK510">
    <cfRule type="expression" priority="13" aboveAverage="0" equalAverage="0" bottom="0" percent="0" rank="0" text="" dxfId="3">
      <formula>LEN(TRIM(DK11))&gt;0</formula>
    </cfRule>
  </conditionalFormatting>
  <conditionalFormatting sqref="AH2">
    <cfRule type="cellIs" priority="14" operator="equal" aboveAverage="0" equalAverage="0" bottom="0" percent="0" rank="0" text="" dxfId="2">
      <formula>"T"</formula>
    </cfRule>
  </conditionalFormatting>
  <conditionalFormatting sqref="E11:F510">
    <cfRule type="cellIs" priority="15" operator="equal" aboveAverage="0" equalAverage="0" bottom="0" percent="0" rank="0" text="" dxfId="2">
      <formula>"F"</formula>
    </cfRule>
  </conditionalFormatting>
  <conditionalFormatting sqref="AH11:AH510">
    <cfRule type="cellIs" priority="16" operator="equal" aboveAverage="0" equalAverage="0" bottom="0" percent="0" rank="0" text="" dxfId="2">
      <formula>"T"</formula>
    </cfRule>
  </conditionalFormatting>
  <conditionalFormatting sqref="I11:I510 R11:R510 AA11:AA510">
    <cfRule type="cellIs" priority="17" operator="equal" aboveAverage="0" equalAverage="0" bottom="0" percent="0" rank="0" text="" dxfId="2">
      <formula>"F"</formula>
    </cfRule>
  </conditionalFormatting>
  <conditionalFormatting sqref="K11:K510 T11:T510 AC11:AC510">
    <cfRule type="cellIs" priority="18" operator="equal" aboveAverage="0" equalAverage="0" bottom="0" percent="0" rank="0" text="" dxfId="2">
      <formula>"I"</formula>
    </cfRule>
  </conditionalFormatting>
  <conditionalFormatting sqref="J11:J510 S11:S510 AB11:AB510">
    <cfRule type="cellIs" priority="19" operator="equal" aboveAverage="0" equalAverage="0" bottom="0" percent="0" rank="0" text="" dxfId="2">
      <formula>"F"</formula>
    </cfRule>
  </conditionalFormatting>
  <conditionalFormatting sqref="G11:H510 L11:Q510 U11:Z510 AD11:AG510">
    <cfRule type="cellIs" priority="20" operator="lessThan" aboveAverage="0" equalAverage="0" bottom="0" percent="0" rank="0" text="" dxfId="2">
      <formula>0</formula>
    </cfRule>
  </conditionalFormatting>
  <conditionalFormatting sqref="D8">
    <cfRule type="expression" priority="21" aboveAverage="0" equalAverage="0" bottom="0" percent="0" rank="0" text="" dxfId="2">
      <formula>NOT(ISNUMBER(D8))</formula>
    </cfRule>
  </conditionalFormatting>
  <conditionalFormatting sqref="D8">
    <cfRule type="cellIs" priority="22" operator="notBetween" aboveAverage="0" equalAverage="0" bottom="0" percent="0" rank="0" text="" dxfId="2">
      <formula>6</formula>
      <formula>26</formula>
    </cfRule>
  </conditionalFormatting>
  <conditionalFormatting sqref="G11:G510">
    <cfRule type="expression" priority="23" aboveAverage="0" equalAverage="0" bottom="0" percent="0" rank="0" text="" dxfId="2">
      <formula>AND(ISNUMBER(G11),G11&gt;0)</formula>
    </cfRule>
  </conditionalFormatting>
  <conditionalFormatting sqref="H11:H510">
    <cfRule type="expression" priority="24" aboveAverage="0" equalAverage="0" bottom="0" percent="0" rank="0" text="" dxfId="2">
      <formula>AND(ISNUMBER(H11),H11&gt;0)</formula>
    </cfRule>
  </conditionalFormatting>
  <conditionalFormatting sqref="P11:P510">
    <cfRule type="expression" priority="25" aboveAverage="0" equalAverage="0" bottom="0" percent="0" rank="0" text="" dxfId="2">
      <formula>AND(ISNUMBER(P11),P11&gt;0)</formula>
    </cfRule>
  </conditionalFormatting>
  <conditionalFormatting sqref="Q11:Q510">
    <cfRule type="expression" priority="26" aboveAverage="0" equalAverage="0" bottom="0" percent="0" rank="0" text="" dxfId="2">
      <formula>AND(ISNUMBER(Q11),Q11&gt;0)</formula>
    </cfRule>
  </conditionalFormatting>
  <conditionalFormatting sqref="Y11:Y510">
    <cfRule type="expression" priority="27" aboveAverage="0" equalAverage="0" bottom="0" percent="0" rank="0" text="" dxfId="2">
      <formula>AND(ISNUMBER(Y11),Y11&gt;0)</formula>
    </cfRule>
  </conditionalFormatting>
  <conditionalFormatting sqref="Z11:Z510">
    <cfRule type="expression" priority="28" aboveAverage="0" equalAverage="0" bottom="0" percent="0" rank="0" text="" dxfId="2">
      <formula>AND(ISNUMBER(Z11),Z11&gt;0)</formula>
    </cfRule>
  </conditionalFormatting>
  <conditionalFormatting sqref="AH1">
    <cfRule type="cellIs" priority="29" operator="equal" aboveAverage="0" equalAverage="0" bottom="0" percent="0" rank="0" text="" dxfId="2">
      <formula>"T"</formula>
    </cfRule>
  </conditionalFormatting>
  <dataValidations count="4">
    <dataValidation allowBlank="true" errorStyle="stop" operator="greaterThanOrEqual" showDropDown="true" showErrorMessage="true" showInputMessage="false" sqref="G11:H510 L11:Q510 U11:Z510 AD11:AG510" type="decimal">
      <formula1>0</formula1>
      <formula2>0</formula2>
    </dataValidation>
    <dataValidation allowBlank="true" errorStyle="stop" operator="between" prompt="True (T)/False (F)" showDropDown="false" showErrorMessage="true" showInputMessage="true" sqref="E11:F510 I11:J510 R11:S510 AA11:AB510 AH11:AH510" type="list">
      <formula1>"T,F"</formula1>
      <formula2>0</formula2>
    </dataValidation>
    <dataValidation allowBlank="true" errorStyle="stop" operator="between" prompt="Complete (C)/Incomplete (I)" showDropDown="false" showErrorMessage="true" showInputMessage="true" sqref="K11:K510 T11:T510 AC11:AC510" type="list">
      <formula1>"C,I"</formula1>
      <formula2>0</formula2>
    </dataValidation>
    <dataValidation allowBlank="true" errorStyle="stop" operator="between" prompt="Enter a number between 6 and 26" showDropDown="true" showErrorMessage="false" showInputMessage="true" sqref="D8" type="decimal">
      <formula1>6</formula1>
      <formula2>26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1" sqref="A3:C3 A2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0.62"/>
  </cols>
  <sheetData>
    <row r="1" customFormat="false" ht="15.75" hidden="false" customHeight="false" outlineLevel="0" collapsed="false">
      <c r="A1" s="167" t="s">
        <v>96</v>
      </c>
      <c r="B1" s="167" t="s">
        <v>97</v>
      </c>
    </row>
    <row r="2" customFormat="false" ht="15.75" hidden="false" customHeight="false" outlineLevel="0" collapsed="false"/>
    <row r="3" customFormat="false" ht="15.75" hidden="false" customHeight="false" outlineLevel="0" collapsed="false"/>
    <row r="4" customFormat="false" ht="15.75" hidden="false" customHeight="false" outlineLevel="0" collapsed="false">
      <c r="A4" s="167" t="s">
        <v>98</v>
      </c>
      <c r="B4" s="167" t="n">
        <v>1</v>
      </c>
    </row>
    <row r="5" customFormat="false" ht="15.75" hidden="false" customHeight="false" outlineLevel="0" collapsed="false">
      <c r="A5" s="167" t="s">
        <v>99</v>
      </c>
      <c r="B5" s="167" t="n">
        <v>2</v>
      </c>
    </row>
    <row r="6" customFormat="false" ht="15.75" hidden="false" customHeight="false" outlineLevel="0" collapsed="false">
      <c r="A6" s="167" t="s">
        <v>100</v>
      </c>
      <c r="B6" s="167" t="n">
        <v>3</v>
      </c>
    </row>
    <row r="7" customFormat="false" ht="15.75" hidden="false" customHeight="false" outlineLevel="0" collapsed="false">
      <c r="A7" s="167" t="b">
        <f aca="false">TRUE()</f>
        <v>1</v>
      </c>
      <c r="B7" s="167" t="s">
        <v>101</v>
      </c>
    </row>
    <row r="8" customFormat="false" ht="15.75" hidden="false" customHeight="false" outlineLevel="0" collapsed="false">
      <c r="A8" s="167" t="b">
        <f aca="false">FALSE()</f>
        <v>0</v>
      </c>
      <c r="B8" s="167" t="s">
        <v>102</v>
      </c>
    </row>
    <row r="9" customFormat="false" ht="15.75" hidden="false" customHeight="false" outlineLevel="0" collapsed="false">
      <c r="A9" s="167" t="s">
        <v>103</v>
      </c>
      <c r="B9" s="167" t="s">
        <v>104</v>
      </c>
    </row>
    <row r="10" customFormat="false" ht="15.75" hidden="false" customHeight="false" outlineLevel="0" collapsed="false">
      <c r="A10" s="167" t="s">
        <v>105</v>
      </c>
      <c r="B10" s="167" t="s">
        <v>106</v>
      </c>
    </row>
    <row r="11" customFormat="false" ht="15.75" hidden="false" customHeight="false" outlineLevel="0" collapsed="false">
      <c r="A11" s="167" t="s">
        <v>107</v>
      </c>
      <c r="B11" s="167" t="s">
        <v>108</v>
      </c>
    </row>
    <row r="12" customFormat="false" ht="15.75" hidden="false" customHeight="false" outlineLevel="0" collapsed="false">
      <c r="A12" s="167" t="s">
        <v>109</v>
      </c>
      <c r="B12" s="167" t="s">
        <v>110</v>
      </c>
    </row>
    <row r="13" customFormat="false" ht="15.75" hidden="false" customHeight="false" outlineLevel="0" collapsed="false">
      <c r="A13" s="167" t="s">
        <v>111</v>
      </c>
      <c r="B13" s="167" t="s">
        <v>112</v>
      </c>
    </row>
    <row r="14" customFormat="false" ht="15.75" hidden="false" customHeight="false" outlineLevel="0" collapsed="false">
      <c r="A14" s="167" t="s">
        <v>113</v>
      </c>
      <c r="B14" s="167" t="s">
        <v>114</v>
      </c>
    </row>
    <row r="15" customFormat="false" ht="15.75" hidden="false" customHeight="false" outlineLevel="0" collapsed="false">
      <c r="A15" s="167" t="s">
        <v>115</v>
      </c>
      <c r="B15" s="167" t="s">
        <v>116</v>
      </c>
    </row>
    <row r="16" customFormat="false" ht="15.75" hidden="false" customHeight="false" outlineLevel="0" collapsed="false">
      <c r="A16" s="167" t="s">
        <v>117</v>
      </c>
      <c r="B16" s="168" t="n">
        <f aca="false">8*60</f>
        <v>480</v>
      </c>
    </row>
    <row r="17" customFormat="false" ht="15.75" hidden="false" customHeight="false" outlineLevel="0" collapsed="false">
      <c r="A17" s="167" t="s">
        <v>118</v>
      </c>
      <c r="B17" s="167" t="s">
        <v>119</v>
      </c>
    </row>
    <row r="18" customFormat="false" ht="15.75" hidden="false" customHeight="false" outlineLevel="0" collapsed="false">
      <c r="A18" s="167" t="s">
        <v>120</v>
      </c>
      <c r="B18" s="167" t="n">
        <v>20</v>
      </c>
    </row>
    <row r="19" customFormat="false" ht="15.75" hidden="false" customHeight="false" outlineLevel="0" collapsed="false">
      <c r="A19" s="167" t="s">
        <v>121</v>
      </c>
      <c r="B19" s="167" t="n">
        <v>40</v>
      </c>
    </row>
    <row r="20" customFormat="false" ht="15.75" hidden="false" customHeight="false" outlineLevel="0" collapsed="false">
      <c r="A20" s="167" t="s">
        <v>122</v>
      </c>
      <c r="B20" s="167" t="n">
        <v>185</v>
      </c>
    </row>
    <row r="21" customFormat="false" ht="15.75" hidden="false" customHeight="false" outlineLevel="0" collapsed="false">
      <c r="A21" s="167" t="s">
        <v>123</v>
      </c>
      <c r="B21" s="167" t="n">
        <v>40</v>
      </c>
    </row>
    <row r="22" customFormat="false" ht="15.75" hidden="false" customHeight="false" outlineLevel="0" collapsed="false">
      <c r="A22" s="167" t="s">
        <v>124</v>
      </c>
      <c r="B22" s="167" t="n">
        <v>0.7</v>
      </c>
    </row>
    <row r="23" customFormat="false" ht="15.75" hidden="false" customHeight="false" outlineLevel="0" collapsed="false">
      <c r="A23" s="167" t="s">
        <v>125</v>
      </c>
      <c r="B23" s="167" t="n">
        <v>0.8</v>
      </c>
    </row>
    <row r="24" customFormat="false" ht="15.75" hidden="false" customHeight="false" outlineLevel="0" collapsed="false">
      <c r="A24" s="167" t="s">
        <v>126</v>
      </c>
      <c r="B24" s="167" t="n">
        <v>0.9</v>
      </c>
    </row>
    <row r="25" customFormat="false" ht="15.75" hidden="false" customHeight="false" outlineLevel="0" collapsed="false">
      <c r="A25" s="167" t="s">
        <v>127</v>
      </c>
      <c r="B25" s="167" t="n">
        <v>0.5</v>
      </c>
    </row>
    <row r="26" customFormat="false" ht="15.75" hidden="false" customHeight="false" outlineLevel="0" collapsed="false">
      <c r="A26" s="167" t="s">
        <v>128</v>
      </c>
      <c r="B26" s="167" t="n">
        <v>0</v>
      </c>
    </row>
    <row r="27" customFormat="false" ht="15.75" hidden="false" customHeight="false" outlineLevel="0" collapsed="false">
      <c r="A27" s="167" t="s">
        <v>129</v>
      </c>
      <c r="B27" s="167" t="n">
        <v>0</v>
      </c>
    </row>
    <row r="28" customFormat="false" ht="15.75" hidden="false" customHeight="false" outlineLevel="0" collapsed="false">
      <c r="A28" s="167" t="s">
        <v>130</v>
      </c>
      <c r="B28" s="167" t="n">
        <v>0</v>
      </c>
    </row>
    <row r="29" customFormat="false" ht="15.75" hidden="false" customHeight="false" outlineLevel="0" collapsed="false">
      <c r="A29" s="167" t="s">
        <v>131</v>
      </c>
      <c r="B29" s="167" t="n">
        <v>4</v>
      </c>
    </row>
    <row r="30" customFormat="false" ht="15.75" hidden="false" customHeight="false" outlineLevel="0" collapsed="false">
      <c r="A30" s="167" t="s">
        <v>132</v>
      </c>
      <c r="B30" s="167" t="n">
        <v>0.1</v>
      </c>
    </row>
    <row r="31" customFormat="false" ht="15.75" hidden="false" customHeight="false" outlineLevel="0" collapsed="false">
      <c r="A31" s="167" t="s">
        <v>133</v>
      </c>
      <c r="B31" s="167" t="n">
        <v>4.5</v>
      </c>
    </row>
    <row r="32" customFormat="false" ht="15.75" hidden="false" customHeight="false" outlineLevel="0" collapsed="false">
      <c r="A32" s="167" t="s">
        <v>134</v>
      </c>
      <c r="B32" s="167" t="n">
        <v>20</v>
      </c>
    </row>
    <row r="33" customFormat="false" ht="15.75" hidden="false" customHeight="false" outlineLevel="0" collapsed="false">
      <c r="A33" s="167" t="s">
        <v>135</v>
      </c>
      <c r="B33" s="167" t="s">
        <v>110</v>
      </c>
    </row>
    <row r="34" customFormat="false" ht="15.75" hidden="false" customHeight="false" outlineLevel="0" collapsed="false">
      <c r="A34" s="167" t="s">
        <v>136</v>
      </c>
      <c r="B34" s="167" t="s">
        <v>137</v>
      </c>
    </row>
    <row r="35" customFormat="false" ht="15.75" hidden="false" customHeight="false" outlineLevel="0" collapsed="false">
      <c r="A35" s="167" t="s">
        <v>138</v>
      </c>
      <c r="B35" s="167" t="n">
        <v>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1" sqref="A3:C3 G3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69" t="s">
        <v>58</v>
      </c>
      <c r="B1" s="169" t="s">
        <v>59</v>
      </c>
      <c r="C1" s="169" t="s">
        <v>60</v>
      </c>
      <c r="D1" s="169" t="s">
        <v>65</v>
      </c>
      <c r="E1" s="169" t="s">
        <v>53</v>
      </c>
      <c r="F1" s="169" t="s">
        <v>55</v>
      </c>
      <c r="G1" s="169" t="s">
        <v>54</v>
      </c>
      <c r="H1" s="169" t="s">
        <v>57</v>
      </c>
      <c r="I1" s="169" t="s">
        <v>56</v>
      </c>
    </row>
    <row r="2" customFormat="false" ht="15.75" hidden="false" customHeight="false" outlineLevel="0" collapsed="false">
      <c r="A2" s="170" t="n">
        <f aca="false">ExportRaw!$F2</f>
        <v>0</v>
      </c>
      <c r="B2" s="171" t="n">
        <f aca="false">ExportRaw!$C2</f>
        <v>0</v>
      </c>
      <c r="C2" s="171" t="n">
        <f aca="false">ExportRaw!$G2</f>
        <v>0</v>
      </c>
      <c r="D2" s="171" t="str">
        <f aca="false">ExportRaw!$E2</f>
        <v/>
      </c>
      <c r="E2" s="172" t="str">
        <f aca="false">ExportRaw!$D2</f>
        <v/>
      </c>
      <c r="F2" s="171" t="str">
        <f aca="false">ExportRaw!$H2</f>
        <v/>
      </c>
      <c r="G2" s="171" t="str">
        <f aca="false">ExportRaw!$I2</f>
        <v/>
      </c>
      <c r="H2" s="171" t="str">
        <f aca="false">ExportRaw!$A2</f>
        <v/>
      </c>
      <c r="I2" s="171" t="str">
        <f aca="false">ExportRaw!$B2</f>
        <v/>
      </c>
    </row>
    <row r="3" customFormat="false" ht="15.75" hidden="false" customHeight="false" outlineLevel="0" collapsed="false">
      <c r="A3" s="171" t="n">
        <f aca="false">ExportRaw!$F3</f>
        <v>0</v>
      </c>
      <c r="B3" s="171" t="n">
        <f aca="false">ExportRaw!$C3</f>
        <v>0</v>
      </c>
      <c r="C3" s="171" t="n">
        <f aca="false">ExportRaw!$G3</f>
        <v>0</v>
      </c>
      <c r="D3" s="171" t="str">
        <f aca="false">ExportRaw!$E3</f>
        <v/>
      </c>
      <c r="E3" s="172" t="str">
        <f aca="false">ExportRaw!$D3</f>
        <v/>
      </c>
      <c r="F3" s="171" t="str">
        <f aca="false">ExportRaw!$H3</f>
        <v/>
      </c>
      <c r="G3" s="171" t="str">
        <f aca="false">ExportRaw!$I3</f>
        <v/>
      </c>
      <c r="H3" s="171" t="str">
        <f aca="false">ExportRaw!$A3</f>
        <v/>
      </c>
      <c r="I3" s="171" t="str">
        <f aca="false">ExportRaw!$B3</f>
        <v/>
      </c>
    </row>
    <row r="4" customFormat="false" ht="15.75" hidden="false" customHeight="false" outlineLevel="0" collapsed="false">
      <c r="A4" s="171" t="n">
        <f aca="false">ExportRaw!$F4</f>
        <v>0</v>
      </c>
      <c r="B4" s="171" t="n">
        <f aca="false">ExportRaw!$C4</f>
        <v>0</v>
      </c>
      <c r="C4" s="171" t="n">
        <f aca="false">ExportRaw!$G4</f>
        <v>0</v>
      </c>
      <c r="D4" s="171" t="str">
        <f aca="false">ExportRaw!$E4</f>
        <v/>
      </c>
      <c r="E4" s="172" t="str">
        <f aca="false">ExportRaw!$D4</f>
        <v/>
      </c>
      <c r="F4" s="171" t="str">
        <f aca="false">ExportRaw!$H4</f>
        <v/>
      </c>
      <c r="G4" s="171" t="str">
        <f aca="false">ExportRaw!$I4</f>
        <v/>
      </c>
      <c r="H4" s="171" t="str">
        <f aca="false">ExportRaw!$A4</f>
        <v/>
      </c>
      <c r="I4" s="171" t="str">
        <f aca="false">ExportRaw!$B4</f>
        <v/>
      </c>
    </row>
    <row r="5" customFormat="false" ht="15.75" hidden="false" customHeight="false" outlineLevel="0" collapsed="false">
      <c r="A5" s="171" t="n">
        <f aca="false">ExportRaw!$F5</f>
        <v>0</v>
      </c>
      <c r="B5" s="171" t="n">
        <f aca="false">ExportRaw!$C5</f>
        <v>0</v>
      </c>
      <c r="C5" s="171" t="n">
        <f aca="false">ExportRaw!$G5</f>
        <v>0</v>
      </c>
      <c r="D5" s="171" t="str">
        <f aca="false">ExportRaw!$E5</f>
        <v/>
      </c>
      <c r="E5" s="172" t="str">
        <f aca="false">ExportRaw!$D5</f>
        <v/>
      </c>
      <c r="F5" s="171" t="str">
        <f aca="false">ExportRaw!$H5</f>
        <v/>
      </c>
      <c r="G5" s="171" t="str">
        <f aca="false">ExportRaw!$I5</f>
        <v/>
      </c>
      <c r="H5" s="171" t="str">
        <f aca="false">ExportRaw!$A5</f>
        <v/>
      </c>
      <c r="I5" s="171" t="str">
        <f aca="false">ExportRaw!$B5</f>
        <v/>
      </c>
    </row>
    <row r="6" customFormat="false" ht="15.75" hidden="false" customHeight="false" outlineLevel="0" collapsed="false">
      <c r="A6" s="171" t="n">
        <f aca="false">ExportRaw!$F6</f>
        <v>0</v>
      </c>
      <c r="B6" s="171" t="n">
        <f aca="false">ExportRaw!$C6</f>
        <v>0</v>
      </c>
      <c r="C6" s="171" t="n">
        <f aca="false">ExportRaw!$G6</f>
        <v>0</v>
      </c>
      <c r="D6" s="171" t="str">
        <f aca="false">ExportRaw!$E6</f>
        <v/>
      </c>
      <c r="E6" s="172" t="str">
        <f aca="false">ExportRaw!$D6</f>
        <v/>
      </c>
      <c r="F6" s="171" t="str">
        <f aca="false">ExportRaw!$H6</f>
        <v/>
      </c>
      <c r="G6" s="171" t="str">
        <f aca="false">ExportRaw!$I6</f>
        <v/>
      </c>
      <c r="H6" s="171" t="str">
        <f aca="false">ExportRaw!$A6</f>
        <v/>
      </c>
      <c r="I6" s="171" t="str">
        <f aca="false">ExportRaw!$B6</f>
        <v/>
      </c>
    </row>
    <row r="7" customFormat="false" ht="15.75" hidden="false" customHeight="false" outlineLevel="0" collapsed="false">
      <c r="A7" s="171" t="n">
        <f aca="false">ExportRaw!$F7</f>
        <v>0</v>
      </c>
      <c r="B7" s="171" t="n">
        <f aca="false">ExportRaw!$C7</f>
        <v>0</v>
      </c>
      <c r="C7" s="171" t="n">
        <f aca="false">ExportRaw!$G7</f>
        <v>0</v>
      </c>
      <c r="D7" s="171" t="str">
        <f aca="false">ExportRaw!$E7</f>
        <v/>
      </c>
      <c r="E7" s="172" t="str">
        <f aca="false">ExportRaw!$D7</f>
        <v/>
      </c>
      <c r="F7" s="171" t="str">
        <f aca="false">ExportRaw!$H7</f>
        <v/>
      </c>
      <c r="G7" s="171" t="str">
        <f aca="false">ExportRaw!$I7</f>
        <v/>
      </c>
      <c r="H7" s="171" t="str">
        <f aca="false">ExportRaw!$A7</f>
        <v/>
      </c>
      <c r="I7" s="171" t="str">
        <f aca="false">ExportRaw!$B7</f>
        <v/>
      </c>
    </row>
    <row r="8" customFormat="false" ht="15.75" hidden="false" customHeight="false" outlineLevel="0" collapsed="false">
      <c r="A8" s="171" t="n">
        <f aca="false">ExportRaw!$F8</f>
        <v>0</v>
      </c>
      <c r="B8" s="171" t="n">
        <f aca="false">ExportRaw!$C8</f>
        <v>0</v>
      </c>
      <c r="C8" s="171" t="n">
        <f aca="false">ExportRaw!$G8</f>
        <v>0</v>
      </c>
      <c r="D8" s="171" t="str">
        <f aca="false">ExportRaw!$E8</f>
        <v/>
      </c>
      <c r="E8" s="172" t="str">
        <f aca="false">ExportRaw!$D8</f>
        <v/>
      </c>
      <c r="F8" s="171" t="str">
        <f aca="false">ExportRaw!$H8</f>
        <v/>
      </c>
      <c r="G8" s="171" t="str">
        <f aca="false">ExportRaw!$I8</f>
        <v/>
      </c>
      <c r="H8" s="171" t="str">
        <f aca="false">ExportRaw!$A8</f>
        <v/>
      </c>
      <c r="I8" s="171" t="str">
        <f aca="false">ExportRaw!$B8</f>
        <v/>
      </c>
    </row>
    <row r="9" customFormat="false" ht="15.75" hidden="false" customHeight="false" outlineLevel="0" collapsed="false">
      <c r="A9" s="171" t="n">
        <f aca="false">ExportRaw!$F9</f>
        <v>0</v>
      </c>
      <c r="B9" s="171" t="n">
        <f aca="false">ExportRaw!$C9</f>
        <v>0</v>
      </c>
      <c r="C9" s="171" t="n">
        <f aca="false">ExportRaw!$G9</f>
        <v>0</v>
      </c>
      <c r="D9" s="171" t="str">
        <f aca="false">ExportRaw!$E9</f>
        <v/>
      </c>
      <c r="E9" s="172" t="str">
        <f aca="false">ExportRaw!$D9</f>
        <v/>
      </c>
      <c r="F9" s="171" t="str">
        <f aca="false">ExportRaw!$H9</f>
        <v/>
      </c>
      <c r="G9" s="171" t="str">
        <f aca="false">ExportRaw!$I9</f>
        <v/>
      </c>
      <c r="H9" s="171" t="str">
        <f aca="false">ExportRaw!$A9</f>
        <v/>
      </c>
      <c r="I9" s="171" t="str">
        <f aca="false">ExportRaw!$B9</f>
        <v/>
      </c>
    </row>
    <row r="10" customFormat="false" ht="15.75" hidden="false" customHeight="false" outlineLevel="0" collapsed="false">
      <c r="A10" s="171" t="n">
        <f aca="false">ExportRaw!$F10</f>
        <v>0</v>
      </c>
      <c r="B10" s="171" t="n">
        <f aca="false">ExportRaw!$C10</f>
        <v>0</v>
      </c>
      <c r="C10" s="171" t="n">
        <f aca="false">ExportRaw!$G10</f>
        <v>0</v>
      </c>
      <c r="D10" s="171" t="str">
        <f aca="false">ExportRaw!$E10</f>
        <v/>
      </c>
      <c r="E10" s="172" t="str">
        <f aca="false">ExportRaw!$D10</f>
        <v/>
      </c>
      <c r="F10" s="171" t="str">
        <f aca="false">ExportRaw!$H10</f>
        <v/>
      </c>
      <c r="G10" s="171" t="str">
        <f aca="false">ExportRaw!$I10</f>
        <v/>
      </c>
      <c r="H10" s="171" t="str">
        <f aca="false">ExportRaw!$A10</f>
        <v/>
      </c>
      <c r="I10" s="171" t="str">
        <f aca="false">ExportRaw!$B10</f>
        <v/>
      </c>
    </row>
    <row r="11" customFormat="false" ht="15.75" hidden="false" customHeight="false" outlineLevel="0" collapsed="false">
      <c r="A11" s="171" t="n">
        <f aca="false">ExportRaw!$F11</f>
        <v>0</v>
      </c>
      <c r="B11" s="171" t="n">
        <f aca="false">ExportRaw!$C11</f>
        <v>0</v>
      </c>
      <c r="C11" s="171" t="n">
        <f aca="false">ExportRaw!$G11</f>
        <v>0</v>
      </c>
      <c r="D11" s="171" t="str">
        <f aca="false">ExportRaw!$E11</f>
        <v/>
      </c>
      <c r="E11" s="172" t="str">
        <f aca="false">ExportRaw!$D11</f>
        <v/>
      </c>
      <c r="F11" s="171" t="str">
        <f aca="false">ExportRaw!$H11</f>
        <v/>
      </c>
      <c r="G11" s="171" t="str">
        <f aca="false">ExportRaw!$I11</f>
        <v/>
      </c>
      <c r="H11" s="171" t="str">
        <f aca="false">ExportRaw!$A11</f>
        <v/>
      </c>
      <c r="I11" s="171" t="str">
        <f aca="false">ExportRaw!$B11</f>
        <v/>
      </c>
    </row>
    <row r="12" customFormat="false" ht="15.75" hidden="false" customHeight="false" outlineLevel="0" collapsed="false">
      <c r="A12" s="171" t="n">
        <f aca="false">ExportRaw!$F12</f>
        <v>0</v>
      </c>
      <c r="B12" s="171" t="n">
        <f aca="false">ExportRaw!$C12</f>
        <v>0</v>
      </c>
      <c r="C12" s="171" t="n">
        <f aca="false">ExportRaw!$G12</f>
        <v>0</v>
      </c>
      <c r="D12" s="171" t="str">
        <f aca="false">ExportRaw!$E12</f>
        <v/>
      </c>
      <c r="E12" s="172" t="str">
        <f aca="false">ExportRaw!$D12</f>
        <v/>
      </c>
      <c r="F12" s="171" t="str">
        <f aca="false">ExportRaw!$H12</f>
        <v/>
      </c>
      <c r="G12" s="171" t="str">
        <f aca="false">ExportRaw!$I12</f>
        <v/>
      </c>
      <c r="H12" s="171" t="str">
        <f aca="false">ExportRaw!$A12</f>
        <v/>
      </c>
      <c r="I12" s="171" t="str">
        <f aca="false">ExportRaw!$B12</f>
        <v/>
      </c>
    </row>
    <row r="13" customFormat="false" ht="15.75" hidden="false" customHeight="false" outlineLevel="0" collapsed="false">
      <c r="A13" s="171" t="n">
        <f aca="false">ExportRaw!$F13</f>
        <v>0</v>
      </c>
      <c r="B13" s="171" t="n">
        <f aca="false">ExportRaw!$C13</f>
        <v>0</v>
      </c>
      <c r="C13" s="171" t="n">
        <f aca="false">ExportRaw!$G13</f>
        <v>0</v>
      </c>
      <c r="D13" s="171" t="str">
        <f aca="false">ExportRaw!$E13</f>
        <v/>
      </c>
      <c r="E13" s="172" t="str">
        <f aca="false">ExportRaw!$D13</f>
        <v/>
      </c>
      <c r="F13" s="171" t="str">
        <f aca="false">ExportRaw!$H13</f>
        <v/>
      </c>
      <c r="G13" s="171" t="str">
        <f aca="false">ExportRaw!$I13</f>
        <v/>
      </c>
      <c r="H13" s="171" t="str">
        <f aca="false">ExportRaw!$A13</f>
        <v/>
      </c>
      <c r="I13" s="171" t="str">
        <f aca="false">ExportRaw!$B13</f>
        <v/>
      </c>
    </row>
    <row r="14" customFormat="false" ht="15.75" hidden="false" customHeight="false" outlineLevel="0" collapsed="false">
      <c r="A14" s="171" t="n">
        <f aca="false">ExportRaw!$F14</f>
        <v>0</v>
      </c>
      <c r="B14" s="171" t="n">
        <f aca="false">ExportRaw!$C14</f>
        <v>0</v>
      </c>
      <c r="C14" s="171" t="n">
        <f aca="false">ExportRaw!$G14</f>
        <v>0</v>
      </c>
      <c r="D14" s="171" t="str">
        <f aca="false">ExportRaw!$E14</f>
        <v/>
      </c>
      <c r="E14" s="172" t="str">
        <f aca="false">ExportRaw!$D14</f>
        <v/>
      </c>
      <c r="F14" s="171" t="str">
        <f aca="false">ExportRaw!$H14</f>
        <v/>
      </c>
      <c r="G14" s="171" t="str">
        <f aca="false">ExportRaw!$I14</f>
        <v/>
      </c>
      <c r="H14" s="171" t="str">
        <f aca="false">ExportRaw!$A14</f>
        <v/>
      </c>
      <c r="I14" s="171" t="str">
        <f aca="false">ExportRaw!$B14</f>
        <v/>
      </c>
    </row>
    <row r="15" customFormat="false" ht="15.75" hidden="false" customHeight="false" outlineLevel="0" collapsed="false">
      <c r="A15" s="171" t="n">
        <f aca="false">ExportRaw!$F15</f>
        <v>0</v>
      </c>
      <c r="B15" s="171" t="n">
        <f aca="false">ExportRaw!$C15</f>
        <v>0</v>
      </c>
      <c r="C15" s="171" t="n">
        <f aca="false">ExportRaw!$G15</f>
        <v>0</v>
      </c>
      <c r="D15" s="171" t="str">
        <f aca="false">ExportRaw!$E15</f>
        <v/>
      </c>
      <c r="E15" s="172" t="str">
        <f aca="false">ExportRaw!$D15</f>
        <v/>
      </c>
      <c r="F15" s="171" t="str">
        <f aca="false">ExportRaw!$H15</f>
        <v/>
      </c>
      <c r="G15" s="171" t="str">
        <f aca="false">ExportRaw!$I15</f>
        <v/>
      </c>
      <c r="H15" s="171" t="str">
        <f aca="false">ExportRaw!$A15</f>
        <v/>
      </c>
      <c r="I15" s="171" t="str">
        <f aca="false">ExportRaw!$B15</f>
        <v/>
      </c>
    </row>
    <row r="16" customFormat="false" ht="15.75" hidden="false" customHeight="false" outlineLevel="0" collapsed="false">
      <c r="A16" s="171" t="n">
        <f aca="false">ExportRaw!$F16</f>
        <v>0</v>
      </c>
      <c r="B16" s="171" t="n">
        <f aca="false">ExportRaw!$C16</f>
        <v>0</v>
      </c>
      <c r="C16" s="171" t="n">
        <f aca="false">ExportRaw!$G16</f>
        <v>0</v>
      </c>
      <c r="D16" s="171" t="str">
        <f aca="false">ExportRaw!$E16</f>
        <v/>
      </c>
      <c r="E16" s="172" t="str">
        <f aca="false">ExportRaw!$D16</f>
        <v/>
      </c>
      <c r="F16" s="171" t="str">
        <f aca="false">ExportRaw!$H16</f>
        <v/>
      </c>
      <c r="G16" s="171" t="str">
        <f aca="false">ExportRaw!$I16</f>
        <v/>
      </c>
      <c r="H16" s="171" t="str">
        <f aca="false">ExportRaw!$A16</f>
        <v/>
      </c>
      <c r="I16" s="171" t="str">
        <f aca="false">ExportRaw!$B16</f>
        <v/>
      </c>
    </row>
    <row r="17" customFormat="false" ht="15.75" hidden="false" customHeight="false" outlineLevel="0" collapsed="false">
      <c r="A17" s="171" t="n">
        <f aca="false">ExportRaw!$F17</f>
        <v>0</v>
      </c>
      <c r="B17" s="171" t="n">
        <f aca="false">ExportRaw!$C17</f>
        <v>0</v>
      </c>
      <c r="C17" s="171" t="n">
        <f aca="false">ExportRaw!$G17</f>
        <v>0</v>
      </c>
      <c r="D17" s="171" t="str">
        <f aca="false">ExportRaw!$E17</f>
        <v/>
      </c>
      <c r="E17" s="172" t="str">
        <f aca="false">ExportRaw!$D17</f>
        <v/>
      </c>
      <c r="F17" s="171" t="str">
        <f aca="false">ExportRaw!$H17</f>
        <v/>
      </c>
      <c r="G17" s="171" t="str">
        <f aca="false">ExportRaw!$I17</f>
        <v/>
      </c>
      <c r="H17" s="171" t="str">
        <f aca="false">ExportRaw!$A17</f>
        <v/>
      </c>
      <c r="I17" s="171" t="str">
        <f aca="false">ExportRaw!$B17</f>
        <v/>
      </c>
    </row>
    <row r="18" customFormat="false" ht="15.75" hidden="false" customHeight="false" outlineLevel="0" collapsed="false">
      <c r="A18" s="171" t="n">
        <f aca="false">ExportRaw!$F18</f>
        <v>0</v>
      </c>
      <c r="B18" s="171" t="n">
        <f aca="false">ExportRaw!$C18</f>
        <v>0</v>
      </c>
      <c r="C18" s="171" t="n">
        <f aca="false">ExportRaw!$G18</f>
        <v>0</v>
      </c>
      <c r="D18" s="171" t="str">
        <f aca="false">ExportRaw!$E18</f>
        <v/>
      </c>
      <c r="E18" s="172" t="str">
        <f aca="false">ExportRaw!$D18</f>
        <v/>
      </c>
      <c r="F18" s="171" t="str">
        <f aca="false">ExportRaw!$H18</f>
        <v/>
      </c>
      <c r="G18" s="171" t="str">
        <f aca="false">ExportRaw!$I18</f>
        <v/>
      </c>
      <c r="H18" s="171" t="str">
        <f aca="false">ExportRaw!$A18</f>
        <v/>
      </c>
      <c r="I18" s="171" t="str">
        <f aca="false">ExportRaw!$B18</f>
        <v/>
      </c>
    </row>
    <row r="19" customFormat="false" ht="15.75" hidden="false" customHeight="false" outlineLevel="0" collapsed="false">
      <c r="A19" s="171" t="n">
        <f aca="false">ExportRaw!$F19</f>
        <v>0</v>
      </c>
      <c r="B19" s="171" t="n">
        <f aca="false">ExportRaw!$C19</f>
        <v>0</v>
      </c>
      <c r="C19" s="171" t="n">
        <f aca="false">ExportRaw!$G19</f>
        <v>0</v>
      </c>
      <c r="D19" s="171" t="str">
        <f aca="false">ExportRaw!$E19</f>
        <v/>
      </c>
      <c r="E19" s="172" t="str">
        <f aca="false">ExportRaw!$D19</f>
        <v/>
      </c>
      <c r="F19" s="171" t="str">
        <f aca="false">ExportRaw!$H19</f>
        <v/>
      </c>
      <c r="G19" s="171" t="str">
        <f aca="false">ExportRaw!$I19</f>
        <v/>
      </c>
      <c r="H19" s="171" t="str">
        <f aca="false">ExportRaw!$A19</f>
        <v/>
      </c>
      <c r="I19" s="171" t="str">
        <f aca="false">ExportRaw!$B19</f>
        <v/>
      </c>
    </row>
    <row r="20" customFormat="false" ht="15.75" hidden="false" customHeight="false" outlineLevel="0" collapsed="false">
      <c r="A20" s="171" t="n">
        <f aca="false">ExportRaw!$F20</f>
        <v>0</v>
      </c>
      <c r="B20" s="171" t="n">
        <f aca="false">ExportRaw!$C20</f>
        <v>0</v>
      </c>
      <c r="C20" s="171" t="n">
        <f aca="false">ExportRaw!$G20</f>
        <v>0</v>
      </c>
      <c r="D20" s="171" t="str">
        <f aca="false">ExportRaw!$E20</f>
        <v/>
      </c>
      <c r="E20" s="172" t="str">
        <f aca="false">ExportRaw!$D20</f>
        <v/>
      </c>
      <c r="F20" s="171" t="str">
        <f aca="false">ExportRaw!$H20</f>
        <v/>
      </c>
      <c r="G20" s="171" t="str">
        <f aca="false">ExportRaw!$I20</f>
        <v/>
      </c>
      <c r="H20" s="171" t="str">
        <f aca="false">ExportRaw!$A20</f>
        <v/>
      </c>
      <c r="I20" s="171" t="str">
        <f aca="false">ExportRaw!$B20</f>
        <v/>
      </c>
    </row>
    <row r="21" customFormat="false" ht="15.75" hidden="false" customHeight="false" outlineLevel="0" collapsed="false">
      <c r="A21" s="171" t="n">
        <f aca="false">ExportRaw!$F21</f>
        <v>0</v>
      </c>
      <c r="B21" s="171" t="n">
        <f aca="false">ExportRaw!$C21</f>
        <v>0</v>
      </c>
      <c r="C21" s="171" t="n">
        <f aca="false">ExportRaw!$G21</f>
        <v>0</v>
      </c>
      <c r="D21" s="171" t="str">
        <f aca="false">ExportRaw!$E21</f>
        <v/>
      </c>
      <c r="E21" s="172" t="str">
        <f aca="false">ExportRaw!$D21</f>
        <v/>
      </c>
      <c r="F21" s="171" t="str">
        <f aca="false">ExportRaw!$H21</f>
        <v/>
      </c>
      <c r="G21" s="171" t="str">
        <f aca="false">ExportRaw!$I21</f>
        <v/>
      </c>
      <c r="H21" s="171" t="str">
        <f aca="false">ExportRaw!$A21</f>
        <v/>
      </c>
      <c r="I21" s="171" t="str">
        <f aca="false">ExportRaw!$B21</f>
        <v/>
      </c>
    </row>
    <row r="22" customFormat="false" ht="15.75" hidden="false" customHeight="false" outlineLevel="0" collapsed="false">
      <c r="A22" s="171" t="n">
        <f aca="false">ExportRaw!$F22</f>
        <v>0</v>
      </c>
      <c r="B22" s="171" t="n">
        <f aca="false">ExportRaw!$C22</f>
        <v>0</v>
      </c>
      <c r="C22" s="171" t="n">
        <f aca="false">ExportRaw!$G22</f>
        <v>0</v>
      </c>
      <c r="D22" s="171" t="str">
        <f aca="false">ExportRaw!$E22</f>
        <v/>
      </c>
      <c r="E22" s="172" t="str">
        <f aca="false">ExportRaw!$D22</f>
        <v/>
      </c>
      <c r="F22" s="171" t="str">
        <f aca="false">ExportRaw!$H22</f>
        <v/>
      </c>
      <c r="G22" s="171" t="str">
        <f aca="false">ExportRaw!$I22</f>
        <v/>
      </c>
      <c r="H22" s="171" t="str">
        <f aca="false">ExportRaw!$A22</f>
        <v/>
      </c>
      <c r="I22" s="171" t="str">
        <f aca="false">ExportRaw!$B22</f>
        <v/>
      </c>
    </row>
    <row r="23" customFormat="false" ht="15.75" hidden="false" customHeight="false" outlineLevel="0" collapsed="false">
      <c r="A23" s="171" t="n">
        <f aca="false">ExportRaw!$F23</f>
        <v>0</v>
      </c>
      <c r="B23" s="171" t="n">
        <f aca="false">ExportRaw!$C23</f>
        <v>0</v>
      </c>
      <c r="C23" s="171" t="n">
        <f aca="false">ExportRaw!$G23</f>
        <v>0</v>
      </c>
      <c r="D23" s="171" t="str">
        <f aca="false">ExportRaw!$E23</f>
        <v/>
      </c>
      <c r="E23" s="172" t="str">
        <f aca="false">ExportRaw!$D23</f>
        <v/>
      </c>
      <c r="F23" s="171" t="str">
        <f aca="false">ExportRaw!$H23</f>
        <v/>
      </c>
      <c r="G23" s="171" t="str">
        <f aca="false">ExportRaw!$I23</f>
        <v/>
      </c>
      <c r="H23" s="171" t="str">
        <f aca="false">ExportRaw!$A23</f>
        <v/>
      </c>
      <c r="I23" s="171" t="str">
        <f aca="false">ExportRaw!$B23</f>
        <v/>
      </c>
    </row>
    <row r="24" customFormat="false" ht="15.75" hidden="false" customHeight="false" outlineLevel="0" collapsed="false">
      <c r="A24" s="171" t="n">
        <f aca="false">ExportRaw!$F24</f>
        <v>0</v>
      </c>
      <c r="B24" s="171" t="n">
        <f aca="false">ExportRaw!$C24</f>
        <v>0</v>
      </c>
      <c r="C24" s="171" t="n">
        <f aca="false">ExportRaw!$G24</f>
        <v>0</v>
      </c>
      <c r="D24" s="171" t="str">
        <f aca="false">ExportRaw!$E24</f>
        <v/>
      </c>
      <c r="E24" s="172" t="str">
        <f aca="false">ExportRaw!$D24</f>
        <v/>
      </c>
      <c r="F24" s="171" t="str">
        <f aca="false">ExportRaw!$H24</f>
        <v/>
      </c>
      <c r="G24" s="171" t="str">
        <f aca="false">ExportRaw!$I24</f>
        <v/>
      </c>
      <c r="H24" s="171" t="str">
        <f aca="false">ExportRaw!$A24</f>
        <v/>
      </c>
      <c r="I24" s="171" t="str">
        <f aca="false">ExportRaw!$B24</f>
        <v/>
      </c>
    </row>
    <row r="25" customFormat="false" ht="15.75" hidden="false" customHeight="false" outlineLevel="0" collapsed="false">
      <c r="A25" s="171" t="n">
        <f aca="false">ExportRaw!$F25</f>
        <v>0</v>
      </c>
      <c r="B25" s="171" t="n">
        <f aca="false">ExportRaw!$C25</f>
        <v>0</v>
      </c>
      <c r="C25" s="171" t="n">
        <f aca="false">ExportRaw!$G25</f>
        <v>0</v>
      </c>
      <c r="D25" s="171" t="str">
        <f aca="false">ExportRaw!$E25</f>
        <v/>
      </c>
      <c r="E25" s="172" t="str">
        <f aca="false">ExportRaw!$D25</f>
        <v/>
      </c>
      <c r="F25" s="171" t="str">
        <f aca="false">ExportRaw!$H25</f>
        <v/>
      </c>
      <c r="G25" s="171" t="str">
        <f aca="false">ExportRaw!$I25</f>
        <v/>
      </c>
      <c r="H25" s="171" t="str">
        <f aca="false">ExportRaw!$A25</f>
        <v/>
      </c>
      <c r="I25" s="171" t="str">
        <f aca="false">ExportRaw!$B25</f>
        <v/>
      </c>
    </row>
    <row r="26" customFormat="false" ht="15.75" hidden="false" customHeight="false" outlineLevel="0" collapsed="false">
      <c r="A26" s="171" t="n">
        <f aca="false">ExportRaw!$F26</f>
        <v>0</v>
      </c>
      <c r="B26" s="171" t="n">
        <f aca="false">ExportRaw!$C26</f>
        <v>0</v>
      </c>
      <c r="C26" s="171" t="n">
        <f aca="false">ExportRaw!$G26</f>
        <v>0</v>
      </c>
      <c r="D26" s="171" t="str">
        <f aca="false">ExportRaw!$E26</f>
        <v/>
      </c>
      <c r="E26" s="172" t="str">
        <f aca="false">ExportRaw!$D26</f>
        <v/>
      </c>
      <c r="F26" s="171" t="str">
        <f aca="false">ExportRaw!$H26</f>
        <v/>
      </c>
      <c r="G26" s="171" t="str">
        <f aca="false">ExportRaw!$I26</f>
        <v/>
      </c>
      <c r="H26" s="171" t="str">
        <f aca="false">ExportRaw!$A26</f>
        <v/>
      </c>
      <c r="I26" s="171" t="str">
        <f aca="false">ExportRaw!$B26</f>
        <v/>
      </c>
    </row>
    <row r="27" customFormat="false" ht="15.75" hidden="false" customHeight="false" outlineLevel="0" collapsed="false">
      <c r="A27" s="171" t="n">
        <f aca="false">ExportRaw!$F27</f>
        <v>0</v>
      </c>
      <c r="B27" s="171" t="n">
        <f aca="false">ExportRaw!$C27</f>
        <v>0</v>
      </c>
      <c r="C27" s="171" t="n">
        <f aca="false">ExportRaw!$G27</f>
        <v>0</v>
      </c>
      <c r="D27" s="171" t="str">
        <f aca="false">ExportRaw!$E27</f>
        <v/>
      </c>
      <c r="E27" s="172" t="str">
        <f aca="false">ExportRaw!$D27</f>
        <v/>
      </c>
      <c r="F27" s="171" t="str">
        <f aca="false">ExportRaw!$H27</f>
        <v/>
      </c>
      <c r="G27" s="171" t="str">
        <f aca="false">ExportRaw!$I27</f>
        <v/>
      </c>
      <c r="H27" s="171" t="str">
        <f aca="false">ExportRaw!$A27</f>
        <v/>
      </c>
      <c r="I27" s="171" t="str">
        <f aca="false">ExportRaw!$B27</f>
        <v/>
      </c>
    </row>
    <row r="28" customFormat="false" ht="15.75" hidden="false" customHeight="false" outlineLevel="0" collapsed="false">
      <c r="A28" s="171" t="n">
        <f aca="false">ExportRaw!$F28</f>
        <v>0</v>
      </c>
      <c r="B28" s="171" t="n">
        <f aca="false">ExportRaw!$C28</f>
        <v>0</v>
      </c>
      <c r="C28" s="171" t="n">
        <f aca="false">ExportRaw!$G28</f>
        <v>0</v>
      </c>
      <c r="D28" s="171" t="str">
        <f aca="false">ExportRaw!$E28</f>
        <v/>
      </c>
      <c r="E28" s="172" t="str">
        <f aca="false">ExportRaw!$D28</f>
        <v/>
      </c>
      <c r="F28" s="171" t="str">
        <f aca="false">ExportRaw!$H28</f>
        <v/>
      </c>
      <c r="G28" s="171" t="str">
        <f aca="false">ExportRaw!$I28</f>
        <v/>
      </c>
      <c r="H28" s="171" t="str">
        <f aca="false">ExportRaw!$A28</f>
        <v/>
      </c>
      <c r="I28" s="171" t="str">
        <f aca="false">ExportRaw!$B28</f>
        <v/>
      </c>
    </row>
    <row r="29" customFormat="false" ht="15.75" hidden="false" customHeight="false" outlineLevel="0" collapsed="false">
      <c r="A29" s="171" t="n">
        <f aca="false">ExportRaw!$F29</f>
        <v>0</v>
      </c>
      <c r="B29" s="171" t="n">
        <f aca="false">ExportRaw!$C29</f>
        <v>0</v>
      </c>
      <c r="C29" s="171" t="n">
        <f aca="false">ExportRaw!$G29</f>
        <v>0</v>
      </c>
      <c r="D29" s="171" t="str">
        <f aca="false">ExportRaw!$E29</f>
        <v/>
      </c>
      <c r="E29" s="172" t="str">
        <f aca="false">ExportRaw!$D29</f>
        <v/>
      </c>
      <c r="F29" s="171" t="str">
        <f aca="false">ExportRaw!$H29</f>
        <v/>
      </c>
      <c r="G29" s="171" t="str">
        <f aca="false">ExportRaw!$I29</f>
        <v/>
      </c>
      <c r="H29" s="171" t="str">
        <f aca="false">ExportRaw!$A29</f>
        <v/>
      </c>
      <c r="I29" s="171" t="str">
        <f aca="false">ExportRaw!$B29</f>
        <v/>
      </c>
    </row>
    <row r="30" customFormat="false" ht="15.75" hidden="false" customHeight="false" outlineLevel="0" collapsed="false">
      <c r="A30" s="171" t="n">
        <f aca="false">ExportRaw!$F30</f>
        <v>0</v>
      </c>
      <c r="B30" s="171" t="n">
        <f aca="false">ExportRaw!$C30</f>
        <v>0</v>
      </c>
      <c r="C30" s="171" t="n">
        <f aca="false">ExportRaw!$G30</f>
        <v>0</v>
      </c>
      <c r="D30" s="171" t="str">
        <f aca="false">ExportRaw!$E30</f>
        <v/>
      </c>
      <c r="E30" s="172" t="str">
        <f aca="false">ExportRaw!$D30</f>
        <v/>
      </c>
      <c r="F30" s="171" t="str">
        <f aca="false">ExportRaw!$H30</f>
        <v/>
      </c>
      <c r="G30" s="171" t="str">
        <f aca="false">ExportRaw!$I30</f>
        <v/>
      </c>
      <c r="H30" s="171" t="str">
        <f aca="false">ExportRaw!$A30</f>
        <v/>
      </c>
      <c r="I30" s="171" t="str">
        <f aca="false">ExportRaw!$B30</f>
        <v/>
      </c>
    </row>
    <row r="31" customFormat="false" ht="15.75" hidden="false" customHeight="false" outlineLevel="0" collapsed="false">
      <c r="A31" s="171" t="n">
        <f aca="false">ExportRaw!$F31</f>
        <v>0</v>
      </c>
      <c r="B31" s="171" t="n">
        <f aca="false">ExportRaw!$C31</f>
        <v>0</v>
      </c>
      <c r="C31" s="171" t="n">
        <f aca="false">ExportRaw!$G31</f>
        <v>0</v>
      </c>
      <c r="D31" s="171" t="str">
        <f aca="false">ExportRaw!$E31</f>
        <v/>
      </c>
      <c r="E31" s="172" t="str">
        <f aca="false">ExportRaw!$D31</f>
        <v/>
      </c>
      <c r="F31" s="171" t="str">
        <f aca="false">ExportRaw!$H31</f>
        <v/>
      </c>
      <c r="G31" s="171" t="str">
        <f aca="false">ExportRaw!$I31</f>
        <v/>
      </c>
      <c r="H31" s="171" t="str">
        <f aca="false">ExportRaw!$A31</f>
        <v/>
      </c>
      <c r="I31" s="171" t="str">
        <f aca="false">ExportRaw!$B31</f>
        <v/>
      </c>
    </row>
    <row r="32" customFormat="false" ht="15.75" hidden="false" customHeight="false" outlineLevel="0" collapsed="false">
      <c r="A32" s="171" t="n">
        <f aca="false">ExportRaw!$F32</f>
        <v>0</v>
      </c>
      <c r="B32" s="171" t="n">
        <f aca="false">ExportRaw!$C32</f>
        <v>0</v>
      </c>
      <c r="C32" s="171" t="n">
        <f aca="false">ExportRaw!$G32</f>
        <v>0</v>
      </c>
      <c r="D32" s="171" t="str">
        <f aca="false">ExportRaw!$E32</f>
        <v/>
      </c>
      <c r="E32" s="172" t="str">
        <f aca="false">ExportRaw!$D32</f>
        <v/>
      </c>
      <c r="F32" s="171" t="str">
        <f aca="false">ExportRaw!$H32</f>
        <v/>
      </c>
      <c r="G32" s="171" t="str">
        <f aca="false">ExportRaw!$I32</f>
        <v/>
      </c>
      <c r="H32" s="171" t="str">
        <f aca="false">ExportRaw!$A32</f>
        <v/>
      </c>
      <c r="I32" s="171" t="str">
        <f aca="false">ExportRaw!$B32</f>
        <v/>
      </c>
    </row>
    <row r="33" customFormat="false" ht="15.75" hidden="false" customHeight="false" outlineLevel="0" collapsed="false">
      <c r="A33" s="171" t="n">
        <f aca="false">ExportRaw!$F33</f>
        <v>0</v>
      </c>
      <c r="B33" s="171" t="n">
        <f aca="false">ExportRaw!$C33</f>
        <v>0</v>
      </c>
      <c r="C33" s="171" t="n">
        <f aca="false">ExportRaw!$G33</f>
        <v>0</v>
      </c>
      <c r="D33" s="171" t="str">
        <f aca="false">ExportRaw!$E33</f>
        <v/>
      </c>
      <c r="E33" s="172" t="str">
        <f aca="false">ExportRaw!$D33</f>
        <v/>
      </c>
      <c r="F33" s="171" t="str">
        <f aca="false">ExportRaw!$H33</f>
        <v/>
      </c>
      <c r="G33" s="171" t="str">
        <f aca="false">ExportRaw!$I33</f>
        <v/>
      </c>
      <c r="H33" s="171" t="str">
        <f aca="false">ExportRaw!$A33</f>
        <v/>
      </c>
      <c r="I33" s="171" t="str">
        <f aca="false">ExportRaw!$B33</f>
        <v/>
      </c>
    </row>
    <row r="34" customFormat="false" ht="15.75" hidden="false" customHeight="false" outlineLevel="0" collapsed="false">
      <c r="A34" s="171" t="n">
        <f aca="false">ExportRaw!$F34</f>
        <v>0</v>
      </c>
      <c r="B34" s="171" t="n">
        <f aca="false">ExportRaw!$C34</f>
        <v>0</v>
      </c>
      <c r="C34" s="171" t="n">
        <f aca="false">ExportRaw!$G34</f>
        <v>0</v>
      </c>
      <c r="D34" s="171" t="str">
        <f aca="false">ExportRaw!$E34</f>
        <v/>
      </c>
      <c r="E34" s="172" t="str">
        <f aca="false">ExportRaw!$D34</f>
        <v/>
      </c>
      <c r="F34" s="171" t="str">
        <f aca="false">ExportRaw!$H34</f>
        <v/>
      </c>
      <c r="G34" s="171" t="str">
        <f aca="false">ExportRaw!$I34</f>
        <v/>
      </c>
      <c r="H34" s="171" t="str">
        <f aca="false">ExportRaw!$A34</f>
        <v/>
      </c>
      <c r="I34" s="171" t="str">
        <f aca="false">ExportRaw!$B34</f>
        <v/>
      </c>
    </row>
    <row r="35" customFormat="false" ht="15.75" hidden="false" customHeight="false" outlineLevel="0" collapsed="false">
      <c r="A35" s="171" t="n">
        <f aca="false">ExportRaw!$F35</f>
        <v>0</v>
      </c>
      <c r="B35" s="171" t="n">
        <f aca="false">ExportRaw!$C35</f>
        <v>0</v>
      </c>
      <c r="C35" s="171" t="n">
        <f aca="false">ExportRaw!$G35</f>
        <v>0</v>
      </c>
      <c r="D35" s="171" t="str">
        <f aca="false">ExportRaw!$E35</f>
        <v/>
      </c>
      <c r="E35" s="172" t="str">
        <f aca="false">ExportRaw!$D35</f>
        <v/>
      </c>
      <c r="F35" s="171" t="str">
        <f aca="false">ExportRaw!$H35</f>
        <v/>
      </c>
      <c r="G35" s="171" t="str">
        <f aca="false">ExportRaw!$I35</f>
        <v/>
      </c>
      <c r="H35" s="171" t="str">
        <f aca="false">ExportRaw!$A35</f>
        <v/>
      </c>
      <c r="I35" s="171" t="str">
        <f aca="false">ExportRaw!$B35</f>
        <v/>
      </c>
    </row>
    <row r="36" customFormat="false" ht="15.75" hidden="false" customHeight="false" outlineLevel="0" collapsed="false">
      <c r="A36" s="171" t="n">
        <f aca="false">ExportRaw!$F36</f>
        <v>0</v>
      </c>
      <c r="B36" s="171" t="n">
        <f aca="false">ExportRaw!$C36</f>
        <v>0</v>
      </c>
      <c r="C36" s="171" t="n">
        <f aca="false">ExportRaw!$G36</f>
        <v>0</v>
      </c>
      <c r="D36" s="171" t="str">
        <f aca="false">ExportRaw!$E36</f>
        <v/>
      </c>
      <c r="E36" s="172" t="str">
        <f aca="false">ExportRaw!$D36</f>
        <v/>
      </c>
      <c r="F36" s="171" t="str">
        <f aca="false">ExportRaw!$H36</f>
        <v/>
      </c>
      <c r="G36" s="171" t="str">
        <f aca="false">ExportRaw!$I36</f>
        <v/>
      </c>
      <c r="H36" s="171" t="str">
        <f aca="false">ExportRaw!$A36</f>
        <v/>
      </c>
      <c r="I36" s="171" t="str">
        <f aca="false">ExportRaw!$B36</f>
        <v/>
      </c>
    </row>
    <row r="37" customFormat="false" ht="15.75" hidden="false" customHeight="false" outlineLevel="0" collapsed="false">
      <c r="A37" s="171" t="n">
        <f aca="false">ExportRaw!$F37</f>
        <v>0</v>
      </c>
      <c r="B37" s="171" t="n">
        <f aca="false">ExportRaw!$C37</f>
        <v>0</v>
      </c>
      <c r="C37" s="171" t="n">
        <f aca="false">ExportRaw!$G37</f>
        <v>0</v>
      </c>
      <c r="D37" s="171" t="str">
        <f aca="false">ExportRaw!$E37</f>
        <v/>
      </c>
      <c r="E37" s="172" t="str">
        <f aca="false">ExportRaw!$D37</f>
        <v/>
      </c>
      <c r="F37" s="171" t="str">
        <f aca="false">ExportRaw!$H37</f>
        <v/>
      </c>
      <c r="G37" s="171" t="str">
        <f aca="false">ExportRaw!$I37</f>
        <v/>
      </c>
      <c r="H37" s="171" t="str">
        <f aca="false">ExportRaw!$A37</f>
        <v/>
      </c>
      <c r="I37" s="171" t="str">
        <f aca="false">ExportRaw!$B37</f>
        <v/>
      </c>
    </row>
    <row r="38" customFormat="false" ht="15.75" hidden="false" customHeight="false" outlineLevel="0" collapsed="false">
      <c r="A38" s="171" t="n">
        <f aca="false">ExportRaw!$F38</f>
        <v>0</v>
      </c>
      <c r="B38" s="171" t="n">
        <f aca="false">ExportRaw!$C38</f>
        <v>0</v>
      </c>
      <c r="C38" s="171" t="n">
        <f aca="false">ExportRaw!$G38</f>
        <v>0</v>
      </c>
      <c r="D38" s="171" t="str">
        <f aca="false">ExportRaw!$E38</f>
        <v/>
      </c>
      <c r="E38" s="172" t="str">
        <f aca="false">ExportRaw!$D38</f>
        <v/>
      </c>
      <c r="F38" s="171" t="str">
        <f aca="false">ExportRaw!$H38</f>
        <v/>
      </c>
      <c r="G38" s="171" t="str">
        <f aca="false">ExportRaw!$I38</f>
        <v/>
      </c>
      <c r="H38" s="171" t="str">
        <f aca="false">ExportRaw!$A38</f>
        <v/>
      </c>
      <c r="I38" s="171" t="str">
        <f aca="false">ExportRaw!$B38</f>
        <v/>
      </c>
    </row>
    <row r="39" customFormat="false" ht="15.75" hidden="false" customHeight="false" outlineLevel="0" collapsed="false">
      <c r="A39" s="171" t="n">
        <f aca="false">ExportRaw!$F39</f>
        <v>0</v>
      </c>
      <c r="B39" s="171" t="n">
        <f aca="false">ExportRaw!$C39</f>
        <v>0</v>
      </c>
      <c r="C39" s="171" t="n">
        <f aca="false">ExportRaw!$G39</f>
        <v>0</v>
      </c>
      <c r="D39" s="171" t="str">
        <f aca="false">ExportRaw!$E39</f>
        <v/>
      </c>
      <c r="E39" s="172" t="str">
        <f aca="false">ExportRaw!$D39</f>
        <v/>
      </c>
      <c r="F39" s="171" t="str">
        <f aca="false">ExportRaw!$H39</f>
        <v/>
      </c>
      <c r="G39" s="171" t="str">
        <f aca="false">ExportRaw!$I39</f>
        <v/>
      </c>
      <c r="H39" s="171" t="str">
        <f aca="false">ExportRaw!$A39</f>
        <v/>
      </c>
      <c r="I39" s="171" t="str">
        <f aca="false">ExportRaw!$B39</f>
        <v/>
      </c>
    </row>
    <row r="40" customFormat="false" ht="15.75" hidden="false" customHeight="false" outlineLevel="0" collapsed="false">
      <c r="A40" s="171" t="n">
        <f aca="false">ExportRaw!$F40</f>
        <v>0</v>
      </c>
      <c r="B40" s="171" t="n">
        <f aca="false">ExportRaw!$C40</f>
        <v>0</v>
      </c>
      <c r="C40" s="171" t="n">
        <f aca="false">ExportRaw!$G40</f>
        <v>0</v>
      </c>
      <c r="D40" s="171" t="str">
        <f aca="false">ExportRaw!$E40</f>
        <v/>
      </c>
      <c r="E40" s="172" t="str">
        <f aca="false">ExportRaw!$D40</f>
        <v/>
      </c>
      <c r="F40" s="171" t="str">
        <f aca="false">ExportRaw!$H40</f>
        <v/>
      </c>
      <c r="G40" s="171" t="str">
        <f aca="false">ExportRaw!$I40</f>
        <v/>
      </c>
      <c r="H40" s="171" t="str">
        <f aca="false">ExportRaw!$A40</f>
        <v/>
      </c>
      <c r="I40" s="171" t="str">
        <f aca="false">ExportRaw!$B40</f>
        <v/>
      </c>
    </row>
    <row r="41" customFormat="false" ht="15.75" hidden="false" customHeight="false" outlineLevel="0" collapsed="false">
      <c r="A41" s="171" t="n">
        <f aca="false">ExportRaw!$F41</f>
        <v>0</v>
      </c>
      <c r="B41" s="171" t="n">
        <f aca="false">ExportRaw!$C41</f>
        <v>0</v>
      </c>
      <c r="C41" s="171" t="n">
        <f aca="false">ExportRaw!$G41</f>
        <v>0</v>
      </c>
      <c r="D41" s="171" t="str">
        <f aca="false">ExportRaw!$E41</f>
        <v/>
      </c>
      <c r="E41" s="172" t="str">
        <f aca="false">ExportRaw!$D41</f>
        <v/>
      </c>
      <c r="F41" s="171" t="str">
        <f aca="false">ExportRaw!$H41</f>
        <v/>
      </c>
      <c r="G41" s="171" t="str">
        <f aca="false">ExportRaw!$I41</f>
        <v/>
      </c>
      <c r="H41" s="171" t="str">
        <f aca="false">ExportRaw!$A41</f>
        <v/>
      </c>
      <c r="I41" s="171" t="str">
        <f aca="false">ExportRaw!$B41</f>
        <v/>
      </c>
    </row>
    <row r="42" customFormat="false" ht="15.75" hidden="false" customHeight="false" outlineLevel="0" collapsed="false">
      <c r="A42" s="171" t="n">
        <f aca="false">ExportRaw!$F42</f>
        <v>0</v>
      </c>
      <c r="B42" s="171" t="n">
        <f aca="false">ExportRaw!$C42</f>
        <v>0</v>
      </c>
      <c r="C42" s="171" t="n">
        <f aca="false">ExportRaw!$G42</f>
        <v>0</v>
      </c>
      <c r="D42" s="171" t="str">
        <f aca="false">ExportRaw!$E42</f>
        <v/>
      </c>
      <c r="E42" s="172" t="str">
        <f aca="false">ExportRaw!$D42</f>
        <v/>
      </c>
      <c r="F42" s="171" t="str">
        <f aca="false">ExportRaw!$H42</f>
        <v/>
      </c>
      <c r="G42" s="171" t="str">
        <f aca="false">ExportRaw!$I42</f>
        <v/>
      </c>
      <c r="H42" s="171" t="str">
        <f aca="false">ExportRaw!$A42</f>
        <v/>
      </c>
      <c r="I42" s="171" t="str">
        <f aca="false">ExportRaw!$B42</f>
        <v/>
      </c>
    </row>
    <row r="43" customFormat="false" ht="15.75" hidden="false" customHeight="false" outlineLevel="0" collapsed="false">
      <c r="A43" s="171" t="n">
        <f aca="false">ExportRaw!$F43</f>
        <v>0</v>
      </c>
      <c r="B43" s="171" t="n">
        <f aca="false">ExportRaw!$C43</f>
        <v>0</v>
      </c>
      <c r="C43" s="171" t="n">
        <f aca="false">ExportRaw!$G43</f>
        <v>0</v>
      </c>
      <c r="D43" s="171" t="str">
        <f aca="false">ExportRaw!$E43</f>
        <v/>
      </c>
      <c r="E43" s="172" t="str">
        <f aca="false">ExportRaw!$D43</f>
        <v/>
      </c>
      <c r="F43" s="171" t="str">
        <f aca="false">ExportRaw!$H43</f>
        <v/>
      </c>
      <c r="G43" s="171" t="str">
        <f aca="false">ExportRaw!$I43</f>
        <v/>
      </c>
      <c r="H43" s="171" t="str">
        <f aca="false">ExportRaw!$A43</f>
        <v/>
      </c>
      <c r="I43" s="171" t="str">
        <f aca="false">ExportRaw!$B43</f>
        <v/>
      </c>
    </row>
    <row r="44" customFormat="false" ht="15.75" hidden="false" customHeight="false" outlineLevel="0" collapsed="false">
      <c r="A44" s="171" t="n">
        <f aca="false">ExportRaw!$F44</f>
        <v>0</v>
      </c>
      <c r="B44" s="171" t="n">
        <f aca="false">ExportRaw!$C44</f>
        <v>0</v>
      </c>
      <c r="C44" s="171" t="n">
        <f aca="false">ExportRaw!$G44</f>
        <v>0</v>
      </c>
      <c r="D44" s="171" t="str">
        <f aca="false">ExportRaw!$E44</f>
        <v/>
      </c>
      <c r="E44" s="172" t="str">
        <f aca="false">ExportRaw!$D44</f>
        <v/>
      </c>
      <c r="F44" s="171" t="str">
        <f aca="false">ExportRaw!$H44</f>
        <v/>
      </c>
      <c r="G44" s="171" t="str">
        <f aca="false">ExportRaw!$I44</f>
        <v/>
      </c>
      <c r="H44" s="171" t="str">
        <f aca="false">ExportRaw!$A44</f>
        <v/>
      </c>
      <c r="I44" s="171" t="str">
        <f aca="false">ExportRaw!$B44</f>
        <v/>
      </c>
    </row>
    <row r="45" customFormat="false" ht="15.75" hidden="false" customHeight="false" outlineLevel="0" collapsed="false">
      <c r="A45" s="171" t="n">
        <f aca="false">ExportRaw!$F45</f>
        <v>0</v>
      </c>
      <c r="B45" s="171" t="n">
        <f aca="false">ExportRaw!$C45</f>
        <v>0</v>
      </c>
      <c r="C45" s="171" t="n">
        <f aca="false">ExportRaw!$G45</f>
        <v>0</v>
      </c>
      <c r="D45" s="171" t="str">
        <f aca="false">ExportRaw!$E45</f>
        <v/>
      </c>
      <c r="E45" s="172" t="str">
        <f aca="false">ExportRaw!$D45</f>
        <v/>
      </c>
      <c r="F45" s="171" t="str">
        <f aca="false">ExportRaw!$H45</f>
        <v/>
      </c>
      <c r="G45" s="171" t="str">
        <f aca="false">ExportRaw!$I45</f>
        <v/>
      </c>
      <c r="H45" s="171" t="str">
        <f aca="false">ExportRaw!$A45</f>
        <v/>
      </c>
      <c r="I45" s="171" t="str">
        <f aca="false">ExportRaw!$B45</f>
        <v/>
      </c>
    </row>
    <row r="46" customFormat="false" ht="15.75" hidden="false" customHeight="false" outlineLevel="0" collapsed="false">
      <c r="A46" s="171" t="n">
        <f aca="false">ExportRaw!$F46</f>
        <v>0</v>
      </c>
      <c r="B46" s="171" t="n">
        <f aca="false">ExportRaw!$C46</f>
        <v>0</v>
      </c>
      <c r="C46" s="171" t="n">
        <f aca="false">ExportRaw!$G46</f>
        <v>0</v>
      </c>
      <c r="D46" s="171" t="str">
        <f aca="false">ExportRaw!$E46</f>
        <v/>
      </c>
      <c r="E46" s="172" t="str">
        <f aca="false">ExportRaw!$D46</f>
        <v/>
      </c>
      <c r="F46" s="171" t="str">
        <f aca="false">ExportRaw!$H46</f>
        <v/>
      </c>
      <c r="G46" s="171" t="str">
        <f aca="false">ExportRaw!$I46</f>
        <v/>
      </c>
      <c r="H46" s="171" t="str">
        <f aca="false">ExportRaw!$A46</f>
        <v/>
      </c>
      <c r="I46" s="171" t="str">
        <f aca="false">ExportRaw!$B46</f>
        <v/>
      </c>
    </row>
    <row r="47" customFormat="false" ht="15.75" hidden="false" customHeight="false" outlineLevel="0" collapsed="false">
      <c r="A47" s="171" t="n">
        <f aca="false">ExportRaw!$F47</f>
        <v>0</v>
      </c>
      <c r="B47" s="171" t="n">
        <f aca="false">ExportRaw!$C47</f>
        <v>0</v>
      </c>
      <c r="C47" s="171" t="n">
        <f aca="false">ExportRaw!$G47</f>
        <v>0</v>
      </c>
      <c r="D47" s="171" t="str">
        <f aca="false">ExportRaw!$E47</f>
        <v/>
      </c>
      <c r="E47" s="172" t="str">
        <f aca="false">ExportRaw!$D47</f>
        <v/>
      </c>
      <c r="F47" s="171" t="str">
        <f aca="false">ExportRaw!$H47</f>
        <v/>
      </c>
      <c r="G47" s="171" t="str">
        <f aca="false">ExportRaw!$I47</f>
        <v/>
      </c>
      <c r="H47" s="171" t="str">
        <f aca="false">ExportRaw!$A47</f>
        <v/>
      </c>
      <c r="I47" s="171" t="str">
        <f aca="false">ExportRaw!$B47</f>
        <v/>
      </c>
    </row>
    <row r="48" customFormat="false" ht="15.75" hidden="false" customHeight="false" outlineLevel="0" collapsed="false">
      <c r="A48" s="171" t="n">
        <f aca="false">ExportRaw!$F48</f>
        <v>0</v>
      </c>
      <c r="B48" s="171" t="n">
        <f aca="false">ExportRaw!$C48</f>
        <v>0</v>
      </c>
      <c r="C48" s="171" t="n">
        <f aca="false">ExportRaw!$G48</f>
        <v>0</v>
      </c>
      <c r="D48" s="171" t="str">
        <f aca="false">ExportRaw!$E48</f>
        <v/>
      </c>
      <c r="E48" s="172" t="str">
        <f aca="false">ExportRaw!$D48</f>
        <v/>
      </c>
      <c r="F48" s="171" t="str">
        <f aca="false">ExportRaw!$H48</f>
        <v/>
      </c>
      <c r="G48" s="171" t="str">
        <f aca="false">ExportRaw!$I48</f>
        <v/>
      </c>
      <c r="H48" s="171" t="str">
        <f aca="false">ExportRaw!$A48</f>
        <v/>
      </c>
      <c r="I48" s="171" t="str">
        <f aca="false">ExportRaw!$B48</f>
        <v/>
      </c>
    </row>
    <row r="49" customFormat="false" ht="15.75" hidden="false" customHeight="false" outlineLevel="0" collapsed="false">
      <c r="A49" s="171" t="n">
        <f aca="false">ExportRaw!$F49</f>
        <v>0</v>
      </c>
      <c r="B49" s="171" t="n">
        <f aca="false">ExportRaw!$C49</f>
        <v>0</v>
      </c>
      <c r="C49" s="171" t="n">
        <f aca="false">ExportRaw!$G49</f>
        <v>0</v>
      </c>
      <c r="D49" s="171" t="str">
        <f aca="false">ExportRaw!$E49</f>
        <v/>
      </c>
      <c r="E49" s="172" t="str">
        <f aca="false">ExportRaw!$D49</f>
        <v/>
      </c>
      <c r="F49" s="171" t="str">
        <f aca="false">ExportRaw!$H49</f>
        <v/>
      </c>
      <c r="G49" s="171" t="str">
        <f aca="false">ExportRaw!$I49</f>
        <v/>
      </c>
      <c r="H49" s="171" t="str">
        <f aca="false">ExportRaw!$A49</f>
        <v/>
      </c>
      <c r="I49" s="171" t="str">
        <f aca="false">ExportRaw!$B49</f>
        <v/>
      </c>
    </row>
    <row r="50" customFormat="false" ht="15.75" hidden="false" customHeight="false" outlineLevel="0" collapsed="false">
      <c r="A50" s="171" t="n">
        <f aca="false">ExportRaw!$F50</f>
        <v>0</v>
      </c>
      <c r="B50" s="171" t="n">
        <f aca="false">ExportRaw!$C50</f>
        <v>0</v>
      </c>
      <c r="C50" s="171" t="n">
        <f aca="false">ExportRaw!$G50</f>
        <v>0</v>
      </c>
      <c r="D50" s="171" t="str">
        <f aca="false">ExportRaw!$E50</f>
        <v/>
      </c>
      <c r="E50" s="172" t="str">
        <f aca="false">ExportRaw!$D50</f>
        <v/>
      </c>
      <c r="F50" s="171" t="str">
        <f aca="false">ExportRaw!$H50</f>
        <v/>
      </c>
      <c r="G50" s="171" t="str">
        <f aca="false">ExportRaw!$I50</f>
        <v/>
      </c>
      <c r="H50" s="171" t="str">
        <f aca="false">ExportRaw!$A50</f>
        <v/>
      </c>
      <c r="I50" s="171" t="str">
        <f aca="false">ExportRaw!$B50</f>
        <v/>
      </c>
    </row>
    <row r="51" customFormat="false" ht="15.75" hidden="false" customHeight="false" outlineLevel="0" collapsed="false">
      <c r="A51" s="171" t="n">
        <f aca="false">ExportRaw!$F51</f>
        <v>0</v>
      </c>
      <c r="B51" s="171" t="n">
        <f aca="false">ExportRaw!$C51</f>
        <v>0</v>
      </c>
      <c r="C51" s="171" t="n">
        <f aca="false">ExportRaw!$G51</f>
        <v>0</v>
      </c>
      <c r="D51" s="171" t="str">
        <f aca="false">ExportRaw!$E51</f>
        <v/>
      </c>
      <c r="E51" s="172" t="str">
        <f aca="false">ExportRaw!$D51</f>
        <v/>
      </c>
      <c r="F51" s="171" t="str">
        <f aca="false">ExportRaw!$H51</f>
        <v/>
      </c>
      <c r="G51" s="171" t="str">
        <f aca="false">ExportRaw!$I51</f>
        <v/>
      </c>
      <c r="H51" s="171" t="str">
        <f aca="false">ExportRaw!$A51</f>
        <v/>
      </c>
      <c r="I51" s="171" t="str">
        <f aca="false">ExportRaw!$B51</f>
        <v/>
      </c>
    </row>
    <row r="52" customFormat="false" ht="15.75" hidden="false" customHeight="false" outlineLevel="0" collapsed="false">
      <c r="A52" s="171" t="n">
        <f aca="false">ExportRaw!$F52</f>
        <v>0</v>
      </c>
      <c r="B52" s="171" t="n">
        <f aca="false">ExportRaw!$C52</f>
        <v>0</v>
      </c>
      <c r="C52" s="171" t="n">
        <f aca="false">ExportRaw!$G52</f>
        <v>0</v>
      </c>
      <c r="D52" s="171" t="str">
        <f aca="false">ExportRaw!$E52</f>
        <v/>
      </c>
      <c r="E52" s="172" t="str">
        <f aca="false">ExportRaw!$D52</f>
        <v/>
      </c>
      <c r="F52" s="171" t="str">
        <f aca="false">ExportRaw!$H52</f>
        <v/>
      </c>
      <c r="G52" s="171" t="str">
        <f aca="false">ExportRaw!$I52</f>
        <v/>
      </c>
      <c r="H52" s="171" t="str">
        <f aca="false">ExportRaw!$A52</f>
        <v/>
      </c>
      <c r="I52" s="171" t="str">
        <f aca="false">ExportRaw!$B52</f>
        <v/>
      </c>
    </row>
    <row r="53" customFormat="false" ht="15.75" hidden="false" customHeight="false" outlineLevel="0" collapsed="false">
      <c r="A53" s="171" t="n">
        <f aca="false">ExportRaw!$F53</f>
        <v>0</v>
      </c>
      <c r="B53" s="171" t="n">
        <f aca="false">ExportRaw!$C53</f>
        <v>0</v>
      </c>
      <c r="C53" s="171" t="n">
        <f aca="false">ExportRaw!$G53</f>
        <v>0</v>
      </c>
      <c r="D53" s="171" t="str">
        <f aca="false">ExportRaw!$E53</f>
        <v/>
      </c>
      <c r="E53" s="172" t="str">
        <f aca="false">ExportRaw!$D53</f>
        <v/>
      </c>
      <c r="F53" s="171" t="str">
        <f aca="false">ExportRaw!$H53</f>
        <v/>
      </c>
      <c r="G53" s="171" t="str">
        <f aca="false">ExportRaw!$I53</f>
        <v/>
      </c>
      <c r="H53" s="171" t="str">
        <f aca="false">ExportRaw!$A53</f>
        <v/>
      </c>
      <c r="I53" s="171" t="str">
        <f aca="false">ExportRaw!$B53</f>
        <v/>
      </c>
    </row>
    <row r="54" customFormat="false" ht="15.75" hidden="false" customHeight="false" outlineLevel="0" collapsed="false">
      <c r="A54" s="171" t="n">
        <f aca="false">ExportRaw!$F54</f>
        <v>0</v>
      </c>
      <c r="B54" s="171" t="n">
        <f aca="false">ExportRaw!$C54</f>
        <v>0</v>
      </c>
      <c r="C54" s="171" t="n">
        <f aca="false">ExportRaw!$G54</f>
        <v>0</v>
      </c>
      <c r="D54" s="171" t="str">
        <f aca="false">ExportRaw!$E54</f>
        <v/>
      </c>
      <c r="E54" s="172" t="str">
        <f aca="false">ExportRaw!$D54</f>
        <v/>
      </c>
      <c r="F54" s="171" t="str">
        <f aca="false">ExportRaw!$H54</f>
        <v/>
      </c>
      <c r="G54" s="171" t="str">
        <f aca="false">ExportRaw!$I54</f>
        <v/>
      </c>
      <c r="H54" s="171" t="str">
        <f aca="false">ExportRaw!$A54</f>
        <v/>
      </c>
      <c r="I54" s="171" t="str">
        <f aca="false">ExportRaw!$B54</f>
        <v/>
      </c>
    </row>
    <row r="55" customFormat="false" ht="15.75" hidden="false" customHeight="false" outlineLevel="0" collapsed="false">
      <c r="A55" s="171" t="n">
        <f aca="false">ExportRaw!$F55</f>
        <v>0</v>
      </c>
      <c r="B55" s="171" t="n">
        <f aca="false">ExportRaw!$C55</f>
        <v>0</v>
      </c>
      <c r="C55" s="171" t="n">
        <f aca="false">ExportRaw!$G55</f>
        <v>0</v>
      </c>
      <c r="D55" s="171" t="str">
        <f aca="false">ExportRaw!$E55</f>
        <v/>
      </c>
      <c r="E55" s="172" t="str">
        <f aca="false">ExportRaw!$D55</f>
        <v/>
      </c>
      <c r="F55" s="171" t="str">
        <f aca="false">ExportRaw!$H55</f>
        <v/>
      </c>
      <c r="G55" s="171" t="str">
        <f aca="false">ExportRaw!$I55</f>
        <v/>
      </c>
      <c r="H55" s="171" t="str">
        <f aca="false">ExportRaw!$A55</f>
        <v/>
      </c>
      <c r="I55" s="171" t="str">
        <f aca="false">ExportRaw!$B55</f>
        <v/>
      </c>
    </row>
    <row r="56" customFormat="false" ht="15.75" hidden="false" customHeight="false" outlineLevel="0" collapsed="false">
      <c r="A56" s="171" t="n">
        <f aca="false">ExportRaw!$F56</f>
        <v>0</v>
      </c>
      <c r="B56" s="171" t="n">
        <f aca="false">ExportRaw!$C56</f>
        <v>0</v>
      </c>
      <c r="C56" s="171" t="n">
        <f aca="false">ExportRaw!$G56</f>
        <v>0</v>
      </c>
      <c r="D56" s="171" t="str">
        <f aca="false">ExportRaw!$E56</f>
        <v/>
      </c>
      <c r="E56" s="172" t="str">
        <f aca="false">ExportRaw!$D56</f>
        <v/>
      </c>
      <c r="F56" s="171" t="str">
        <f aca="false">ExportRaw!$H56</f>
        <v/>
      </c>
      <c r="G56" s="171" t="str">
        <f aca="false">ExportRaw!$I56</f>
        <v/>
      </c>
      <c r="H56" s="171" t="str">
        <f aca="false">ExportRaw!$A56</f>
        <v/>
      </c>
      <c r="I56" s="171" t="str">
        <f aca="false">ExportRaw!$B56</f>
        <v/>
      </c>
    </row>
    <row r="57" customFormat="false" ht="15.75" hidden="false" customHeight="false" outlineLevel="0" collapsed="false">
      <c r="A57" s="171" t="n">
        <f aca="false">ExportRaw!$F57</f>
        <v>0</v>
      </c>
      <c r="B57" s="171" t="n">
        <f aca="false">ExportRaw!$C57</f>
        <v>0</v>
      </c>
      <c r="C57" s="171" t="n">
        <f aca="false">ExportRaw!$G57</f>
        <v>0</v>
      </c>
      <c r="D57" s="171" t="str">
        <f aca="false">ExportRaw!$E57</f>
        <v/>
      </c>
      <c r="E57" s="172" t="str">
        <f aca="false">ExportRaw!$D57</f>
        <v/>
      </c>
      <c r="F57" s="171" t="str">
        <f aca="false">ExportRaw!$H57</f>
        <v/>
      </c>
      <c r="G57" s="171" t="str">
        <f aca="false">ExportRaw!$I57</f>
        <v/>
      </c>
      <c r="H57" s="171" t="str">
        <f aca="false">ExportRaw!$A57</f>
        <v/>
      </c>
      <c r="I57" s="171" t="str">
        <f aca="false">ExportRaw!$B57</f>
        <v/>
      </c>
    </row>
    <row r="58" customFormat="false" ht="15.75" hidden="false" customHeight="false" outlineLevel="0" collapsed="false">
      <c r="A58" s="171" t="n">
        <f aca="false">ExportRaw!$F58</f>
        <v>0</v>
      </c>
      <c r="B58" s="171" t="n">
        <f aca="false">ExportRaw!$C58</f>
        <v>0</v>
      </c>
      <c r="C58" s="171" t="n">
        <f aca="false">ExportRaw!$G58</f>
        <v>0</v>
      </c>
      <c r="D58" s="171" t="str">
        <f aca="false">ExportRaw!$E58</f>
        <v/>
      </c>
      <c r="E58" s="172" t="str">
        <f aca="false">ExportRaw!$D58</f>
        <v/>
      </c>
      <c r="F58" s="171" t="str">
        <f aca="false">ExportRaw!$H58</f>
        <v/>
      </c>
      <c r="G58" s="171" t="str">
        <f aca="false">ExportRaw!$I58</f>
        <v/>
      </c>
      <c r="H58" s="171" t="str">
        <f aca="false">ExportRaw!$A58</f>
        <v/>
      </c>
      <c r="I58" s="171" t="str">
        <f aca="false">ExportRaw!$B58</f>
        <v/>
      </c>
    </row>
    <row r="59" customFormat="false" ht="15.75" hidden="false" customHeight="false" outlineLevel="0" collapsed="false">
      <c r="A59" s="171" t="n">
        <f aca="false">ExportRaw!$F59</f>
        <v>0</v>
      </c>
      <c r="B59" s="171" t="n">
        <f aca="false">ExportRaw!$C59</f>
        <v>0</v>
      </c>
      <c r="C59" s="171" t="n">
        <f aca="false">ExportRaw!$G59</f>
        <v>0</v>
      </c>
      <c r="D59" s="171" t="str">
        <f aca="false">ExportRaw!$E59</f>
        <v/>
      </c>
      <c r="E59" s="172" t="str">
        <f aca="false">ExportRaw!$D59</f>
        <v/>
      </c>
      <c r="F59" s="171" t="str">
        <f aca="false">ExportRaw!$H59</f>
        <v/>
      </c>
      <c r="G59" s="171" t="str">
        <f aca="false">ExportRaw!$I59</f>
        <v/>
      </c>
      <c r="H59" s="171" t="str">
        <f aca="false">ExportRaw!$A59</f>
        <v/>
      </c>
      <c r="I59" s="171" t="str">
        <f aca="false">ExportRaw!$B59</f>
        <v/>
      </c>
    </row>
    <row r="60" customFormat="false" ht="15.75" hidden="false" customHeight="false" outlineLevel="0" collapsed="false">
      <c r="A60" s="171" t="n">
        <f aca="false">ExportRaw!$F60</f>
        <v>0</v>
      </c>
      <c r="B60" s="171" t="n">
        <f aca="false">ExportRaw!$C60</f>
        <v>0</v>
      </c>
      <c r="C60" s="171" t="n">
        <f aca="false">ExportRaw!$G60</f>
        <v>0</v>
      </c>
      <c r="D60" s="171" t="str">
        <f aca="false">ExportRaw!$E60</f>
        <v/>
      </c>
      <c r="E60" s="172" t="str">
        <f aca="false">ExportRaw!$D60</f>
        <v/>
      </c>
      <c r="F60" s="171" t="str">
        <f aca="false">ExportRaw!$H60</f>
        <v/>
      </c>
      <c r="G60" s="171" t="str">
        <f aca="false">ExportRaw!$I60</f>
        <v/>
      </c>
      <c r="H60" s="171" t="str">
        <f aca="false">ExportRaw!$A60</f>
        <v/>
      </c>
      <c r="I60" s="171" t="str">
        <f aca="false">ExportRaw!$B60</f>
        <v/>
      </c>
    </row>
    <row r="61" customFormat="false" ht="15.75" hidden="false" customHeight="false" outlineLevel="0" collapsed="false">
      <c r="A61" s="171" t="n">
        <f aca="false">ExportRaw!$F61</f>
        <v>0</v>
      </c>
      <c r="B61" s="171" t="n">
        <f aca="false">ExportRaw!$C61</f>
        <v>0</v>
      </c>
      <c r="C61" s="171" t="n">
        <f aca="false">ExportRaw!$G61</f>
        <v>0</v>
      </c>
      <c r="D61" s="171" t="str">
        <f aca="false">ExportRaw!$E61</f>
        <v/>
      </c>
      <c r="E61" s="172" t="str">
        <f aca="false">ExportRaw!$D61</f>
        <v/>
      </c>
      <c r="F61" s="171" t="str">
        <f aca="false">ExportRaw!$H61</f>
        <v/>
      </c>
      <c r="G61" s="171" t="str">
        <f aca="false">ExportRaw!$I61</f>
        <v/>
      </c>
      <c r="H61" s="171" t="str">
        <f aca="false">ExportRaw!$A61</f>
        <v/>
      </c>
      <c r="I61" s="171" t="str">
        <f aca="false">ExportRaw!$B61</f>
        <v/>
      </c>
    </row>
    <row r="62" customFormat="false" ht="15.75" hidden="false" customHeight="false" outlineLevel="0" collapsed="false">
      <c r="A62" s="171" t="n">
        <f aca="false">ExportRaw!$F62</f>
        <v>0</v>
      </c>
      <c r="B62" s="171" t="n">
        <f aca="false">ExportRaw!$C62</f>
        <v>0</v>
      </c>
      <c r="C62" s="171" t="n">
        <f aca="false">ExportRaw!$G62</f>
        <v>0</v>
      </c>
      <c r="D62" s="171" t="str">
        <f aca="false">ExportRaw!$E62</f>
        <v/>
      </c>
      <c r="E62" s="172" t="str">
        <f aca="false">ExportRaw!$D62</f>
        <v/>
      </c>
      <c r="F62" s="171" t="str">
        <f aca="false">ExportRaw!$H62</f>
        <v/>
      </c>
      <c r="G62" s="171" t="str">
        <f aca="false">ExportRaw!$I62</f>
        <v/>
      </c>
      <c r="H62" s="171" t="str">
        <f aca="false">ExportRaw!$A62</f>
        <v/>
      </c>
      <c r="I62" s="171" t="str">
        <f aca="false">ExportRaw!$B62</f>
        <v/>
      </c>
    </row>
    <row r="63" customFormat="false" ht="15.75" hidden="false" customHeight="false" outlineLevel="0" collapsed="false">
      <c r="A63" s="171" t="n">
        <f aca="false">ExportRaw!$F63</f>
        <v>0</v>
      </c>
      <c r="B63" s="171" t="n">
        <f aca="false">ExportRaw!$C63</f>
        <v>0</v>
      </c>
      <c r="C63" s="171" t="n">
        <f aca="false">ExportRaw!$G63</f>
        <v>0</v>
      </c>
      <c r="D63" s="171" t="str">
        <f aca="false">ExportRaw!$E63</f>
        <v/>
      </c>
      <c r="E63" s="172" t="str">
        <f aca="false">ExportRaw!$D63</f>
        <v/>
      </c>
      <c r="F63" s="171" t="str">
        <f aca="false">ExportRaw!$H63</f>
        <v/>
      </c>
      <c r="G63" s="171" t="str">
        <f aca="false">ExportRaw!$I63</f>
        <v/>
      </c>
      <c r="H63" s="171" t="str">
        <f aca="false">ExportRaw!$A63</f>
        <v/>
      </c>
      <c r="I63" s="171" t="str">
        <f aca="false">ExportRaw!$B63</f>
        <v/>
      </c>
    </row>
    <row r="64" customFormat="false" ht="15.75" hidden="false" customHeight="false" outlineLevel="0" collapsed="false">
      <c r="A64" s="171" t="n">
        <f aca="false">ExportRaw!$F64</f>
        <v>0</v>
      </c>
      <c r="B64" s="171" t="n">
        <f aca="false">ExportRaw!$C64</f>
        <v>0</v>
      </c>
      <c r="C64" s="171" t="n">
        <f aca="false">ExportRaw!$G64</f>
        <v>0</v>
      </c>
      <c r="D64" s="171" t="str">
        <f aca="false">ExportRaw!$E64</f>
        <v/>
      </c>
      <c r="E64" s="172" t="str">
        <f aca="false">ExportRaw!$D64</f>
        <v/>
      </c>
      <c r="F64" s="171" t="str">
        <f aca="false">ExportRaw!$H64</f>
        <v/>
      </c>
      <c r="G64" s="171" t="str">
        <f aca="false">ExportRaw!$I64</f>
        <v/>
      </c>
      <c r="H64" s="171" t="str">
        <f aca="false">ExportRaw!$A64</f>
        <v/>
      </c>
      <c r="I64" s="171" t="str">
        <f aca="false">ExportRaw!$B64</f>
        <v/>
      </c>
    </row>
    <row r="65" customFormat="false" ht="15.75" hidden="false" customHeight="false" outlineLevel="0" collapsed="false">
      <c r="A65" s="171" t="n">
        <f aca="false">ExportRaw!$F65</f>
        <v>0</v>
      </c>
      <c r="B65" s="171" t="n">
        <f aca="false">ExportRaw!$C65</f>
        <v>0</v>
      </c>
      <c r="C65" s="171" t="n">
        <f aca="false">ExportRaw!$G65</f>
        <v>0</v>
      </c>
      <c r="D65" s="171" t="str">
        <f aca="false">ExportRaw!$E65</f>
        <v/>
      </c>
      <c r="E65" s="172" t="str">
        <f aca="false">ExportRaw!$D65</f>
        <v/>
      </c>
      <c r="F65" s="171" t="str">
        <f aca="false">ExportRaw!$H65</f>
        <v/>
      </c>
      <c r="G65" s="171" t="str">
        <f aca="false">ExportRaw!$I65</f>
        <v/>
      </c>
      <c r="H65" s="171" t="str">
        <f aca="false">ExportRaw!$A65</f>
        <v/>
      </c>
      <c r="I65" s="171" t="str">
        <f aca="false">ExportRaw!$B65</f>
        <v/>
      </c>
    </row>
    <row r="66" customFormat="false" ht="15.75" hidden="false" customHeight="false" outlineLevel="0" collapsed="false">
      <c r="A66" s="171" t="n">
        <f aca="false">ExportRaw!$F66</f>
        <v>0</v>
      </c>
      <c r="B66" s="171" t="n">
        <f aca="false">ExportRaw!$C66</f>
        <v>0</v>
      </c>
      <c r="C66" s="171" t="n">
        <f aca="false">ExportRaw!$G66</f>
        <v>0</v>
      </c>
      <c r="D66" s="171" t="str">
        <f aca="false">ExportRaw!$E66</f>
        <v/>
      </c>
      <c r="E66" s="172" t="str">
        <f aca="false">ExportRaw!$D66</f>
        <v/>
      </c>
      <c r="F66" s="171" t="str">
        <f aca="false">ExportRaw!$H66</f>
        <v/>
      </c>
      <c r="G66" s="171" t="str">
        <f aca="false">ExportRaw!$I66</f>
        <v/>
      </c>
      <c r="H66" s="171" t="str">
        <f aca="false">ExportRaw!$A66</f>
        <v/>
      </c>
      <c r="I66" s="171" t="str">
        <f aca="false">ExportRaw!$B66</f>
        <v/>
      </c>
    </row>
    <row r="67" customFormat="false" ht="15.75" hidden="false" customHeight="false" outlineLevel="0" collapsed="false">
      <c r="A67" s="171" t="n">
        <f aca="false">ExportRaw!$F67</f>
        <v>0</v>
      </c>
      <c r="B67" s="171" t="n">
        <f aca="false">ExportRaw!$C67</f>
        <v>0</v>
      </c>
      <c r="C67" s="171" t="n">
        <f aca="false">ExportRaw!$G67</f>
        <v>0</v>
      </c>
      <c r="D67" s="171" t="str">
        <f aca="false">ExportRaw!$E67</f>
        <v/>
      </c>
      <c r="E67" s="172" t="str">
        <f aca="false">ExportRaw!$D67</f>
        <v/>
      </c>
      <c r="F67" s="171" t="str">
        <f aca="false">ExportRaw!$H67</f>
        <v/>
      </c>
      <c r="G67" s="171" t="str">
        <f aca="false">ExportRaw!$I67</f>
        <v/>
      </c>
      <c r="H67" s="171" t="str">
        <f aca="false">ExportRaw!$A67</f>
        <v/>
      </c>
      <c r="I67" s="171" t="str">
        <f aca="false">ExportRaw!$B67</f>
        <v/>
      </c>
    </row>
    <row r="68" customFormat="false" ht="15.75" hidden="false" customHeight="false" outlineLevel="0" collapsed="false">
      <c r="A68" s="171" t="n">
        <f aca="false">ExportRaw!$F68</f>
        <v>0</v>
      </c>
      <c r="B68" s="171" t="n">
        <f aca="false">ExportRaw!$C68</f>
        <v>0</v>
      </c>
      <c r="C68" s="171" t="n">
        <f aca="false">ExportRaw!$G68</f>
        <v>0</v>
      </c>
      <c r="D68" s="171" t="str">
        <f aca="false">ExportRaw!$E68</f>
        <v/>
      </c>
      <c r="E68" s="172" t="str">
        <f aca="false">ExportRaw!$D68</f>
        <v/>
      </c>
      <c r="F68" s="171" t="str">
        <f aca="false">ExportRaw!$H68</f>
        <v/>
      </c>
      <c r="G68" s="171" t="str">
        <f aca="false">ExportRaw!$I68</f>
        <v/>
      </c>
      <c r="H68" s="171" t="str">
        <f aca="false">ExportRaw!$A68</f>
        <v/>
      </c>
      <c r="I68" s="171" t="str">
        <f aca="false">ExportRaw!$B68</f>
        <v/>
      </c>
    </row>
    <row r="69" customFormat="false" ht="15.75" hidden="false" customHeight="false" outlineLevel="0" collapsed="false">
      <c r="A69" s="171" t="n">
        <f aca="false">ExportRaw!$F69</f>
        <v>0</v>
      </c>
      <c r="B69" s="171" t="n">
        <f aca="false">ExportRaw!$C69</f>
        <v>0</v>
      </c>
      <c r="C69" s="171" t="n">
        <f aca="false">ExportRaw!$G69</f>
        <v>0</v>
      </c>
      <c r="D69" s="171" t="str">
        <f aca="false">ExportRaw!$E69</f>
        <v/>
      </c>
      <c r="E69" s="172" t="str">
        <f aca="false">ExportRaw!$D69</f>
        <v/>
      </c>
      <c r="F69" s="171" t="str">
        <f aca="false">ExportRaw!$H69</f>
        <v/>
      </c>
      <c r="G69" s="171" t="str">
        <f aca="false">ExportRaw!$I69</f>
        <v/>
      </c>
      <c r="H69" s="171" t="str">
        <f aca="false">ExportRaw!$A69</f>
        <v/>
      </c>
      <c r="I69" s="171" t="str">
        <f aca="false">ExportRaw!$B69</f>
        <v/>
      </c>
    </row>
    <row r="70" customFormat="false" ht="15.75" hidden="false" customHeight="false" outlineLevel="0" collapsed="false">
      <c r="A70" s="171" t="n">
        <f aca="false">ExportRaw!$F70</f>
        <v>0</v>
      </c>
      <c r="B70" s="171" t="n">
        <f aca="false">ExportRaw!$C70</f>
        <v>0</v>
      </c>
      <c r="C70" s="171" t="n">
        <f aca="false">ExportRaw!$G70</f>
        <v>0</v>
      </c>
      <c r="D70" s="171" t="str">
        <f aca="false">ExportRaw!$E70</f>
        <v/>
      </c>
      <c r="E70" s="172" t="str">
        <f aca="false">ExportRaw!$D70</f>
        <v/>
      </c>
      <c r="F70" s="171" t="str">
        <f aca="false">ExportRaw!$H70</f>
        <v/>
      </c>
      <c r="G70" s="171" t="str">
        <f aca="false">ExportRaw!$I70</f>
        <v/>
      </c>
      <c r="H70" s="171" t="str">
        <f aca="false">ExportRaw!$A70</f>
        <v/>
      </c>
      <c r="I70" s="171" t="str">
        <f aca="false">ExportRaw!$B70</f>
        <v/>
      </c>
    </row>
    <row r="71" customFormat="false" ht="15.75" hidden="false" customHeight="false" outlineLevel="0" collapsed="false">
      <c r="A71" s="171" t="n">
        <f aca="false">ExportRaw!$F71</f>
        <v>0</v>
      </c>
      <c r="B71" s="171" t="n">
        <f aca="false">ExportRaw!$C71</f>
        <v>0</v>
      </c>
      <c r="C71" s="171" t="n">
        <f aca="false">ExportRaw!$G71</f>
        <v>0</v>
      </c>
      <c r="D71" s="171" t="str">
        <f aca="false">ExportRaw!$E71</f>
        <v/>
      </c>
      <c r="E71" s="172" t="str">
        <f aca="false">ExportRaw!$D71</f>
        <v/>
      </c>
      <c r="F71" s="171" t="str">
        <f aca="false">ExportRaw!$H71</f>
        <v/>
      </c>
      <c r="G71" s="171" t="str">
        <f aca="false">ExportRaw!$I71</f>
        <v/>
      </c>
      <c r="H71" s="171" t="str">
        <f aca="false">ExportRaw!$A71</f>
        <v/>
      </c>
      <c r="I71" s="171" t="str">
        <f aca="false">ExportRaw!$B71</f>
        <v/>
      </c>
    </row>
    <row r="72" customFormat="false" ht="15.75" hidden="false" customHeight="false" outlineLevel="0" collapsed="false">
      <c r="A72" s="171" t="n">
        <f aca="false">ExportRaw!$F72</f>
        <v>0</v>
      </c>
      <c r="B72" s="171" t="n">
        <f aca="false">ExportRaw!$C72</f>
        <v>0</v>
      </c>
      <c r="C72" s="171" t="n">
        <f aca="false">ExportRaw!$G72</f>
        <v>0</v>
      </c>
      <c r="D72" s="171" t="str">
        <f aca="false">ExportRaw!$E72</f>
        <v/>
      </c>
      <c r="E72" s="172" t="str">
        <f aca="false">ExportRaw!$D72</f>
        <v/>
      </c>
      <c r="F72" s="171" t="str">
        <f aca="false">ExportRaw!$H72</f>
        <v/>
      </c>
      <c r="G72" s="171" t="str">
        <f aca="false">ExportRaw!$I72</f>
        <v/>
      </c>
      <c r="H72" s="171" t="str">
        <f aca="false">ExportRaw!$A72</f>
        <v/>
      </c>
      <c r="I72" s="171" t="str">
        <f aca="false">ExportRaw!$B72</f>
        <v/>
      </c>
    </row>
    <row r="73" customFormat="false" ht="15.75" hidden="false" customHeight="false" outlineLevel="0" collapsed="false">
      <c r="A73" s="171" t="n">
        <f aca="false">ExportRaw!$F73</f>
        <v>0</v>
      </c>
      <c r="B73" s="171" t="n">
        <f aca="false">ExportRaw!$C73</f>
        <v>0</v>
      </c>
      <c r="C73" s="171" t="n">
        <f aca="false">ExportRaw!$G73</f>
        <v>0</v>
      </c>
      <c r="D73" s="171" t="str">
        <f aca="false">ExportRaw!$E73</f>
        <v/>
      </c>
      <c r="E73" s="172" t="str">
        <f aca="false">ExportRaw!$D73</f>
        <v/>
      </c>
      <c r="F73" s="171" t="str">
        <f aca="false">ExportRaw!$H73</f>
        <v/>
      </c>
      <c r="G73" s="171" t="str">
        <f aca="false">ExportRaw!$I73</f>
        <v/>
      </c>
      <c r="H73" s="171" t="str">
        <f aca="false">ExportRaw!$A73</f>
        <v/>
      </c>
      <c r="I73" s="171" t="str">
        <f aca="false">ExportRaw!$B73</f>
        <v/>
      </c>
    </row>
    <row r="74" customFormat="false" ht="15.75" hidden="false" customHeight="false" outlineLevel="0" collapsed="false">
      <c r="A74" s="171" t="n">
        <f aca="false">ExportRaw!$F74</f>
        <v>0</v>
      </c>
      <c r="B74" s="171" t="n">
        <f aca="false">ExportRaw!$C74</f>
        <v>0</v>
      </c>
      <c r="C74" s="171" t="n">
        <f aca="false">ExportRaw!$G74</f>
        <v>0</v>
      </c>
      <c r="D74" s="171" t="str">
        <f aca="false">ExportRaw!$E74</f>
        <v/>
      </c>
      <c r="E74" s="172" t="str">
        <f aca="false">ExportRaw!$D74</f>
        <v/>
      </c>
      <c r="F74" s="171" t="str">
        <f aca="false">ExportRaw!$H74</f>
        <v/>
      </c>
      <c r="G74" s="171" t="str">
        <f aca="false">ExportRaw!$I74</f>
        <v/>
      </c>
      <c r="H74" s="171" t="str">
        <f aca="false">ExportRaw!$A74</f>
        <v/>
      </c>
      <c r="I74" s="171" t="str">
        <f aca="false">ExportRaw!$B74</f>
        <v/>
      </c>
    </row>
    <row r="75" customFormat="false" ht="15.75" hidden="false" customHeight="false" outlineLevel="0" collapsed="false">
      <c r="A75" s="171" t="n">
        <f aca="false">ExportRaw!$F75</f>
        <v>0</v>
      </c>
      <c r="B75" s="171" t="n">
        <f aca="false">ExportRaw!$C75</f>
        <v>0</v>
      </c>
      <c r="C75" s="171" t="n">
        <f aca="false">ExportRaw!$G75</f>
        <v>0</v>
      </c>
      <c r="D75" s="171" t="str">
        <f aca="false">ExportRaw!$E75</f>
        <v/>
      </c>
      <c r="E75" s="172" t="str">
        <f aca="false">ExportRaw!$D75</f>
        <v/>
      </c>
      <c r="F75" s="171" t="str">
        <f aca="false">ExportRaw!$H75</f>
        <v/>
      </c>
      <c r="G75" s="171" t="str">
        <f aca="false">ExportRaw!$I75</f>
        <v/>
      </c>
      <c r="H75" s="171" t="str">
        <f aca="false">ExportRaw!$A75</f>
        <v/>
      </c>
      <c r="I75" s="171" t="str">
        <f aca="false">ExportRaw!$B75</f>
        <v/>
      </c>
    </row>
    <row r="76" customFormat="false" ht="15.75" hidden="false" customHeight="false" outlineLevel="0" collapsed="false">
      <c r="A76" s="171" t="n">
        <f aca="false">ExportRaw!$F76</f>
        <v>0</v>
      </c>
      <c r="B76" s="171" t="n">
        <f aca="false">ExportRaw!$C76</f>
        <v>0</v>
      </c>
      <c r="C76" s="171" t="n">
        <f aca="false">ExportRaw!$G76</f>
        <v>0</v>
      </c>
      <c r="D76" s="171" t="str">
        <f aca="false">ExportRaw!$E76</f>
        <v/>
      </c>
      <c r="E76" s="172" t="str">
        <f aca="false">ExportRaw!$D76</f>
        <v/>
      </c>
      <c r="F76" s="171" t="str">
        <f aca="false">ExportRaw!$H76</f>
        <v/>
      </c>
      <c r="G76" s="171" t="str">
        <f aca="false">ExportRaw!$I76</f>
        <v/>
      </c>
      <c r="H76" s="171" t="str">
        <f aca="false">ExportRaw!$A76</f>
        <v/>
      </c>
      <c r="I76" s="171" t="str">
        <f aca="false">ExportRaw!$B76</f>
        <v/>
      </c>
    </row>
    <row r="77" customFormat="false" ht="15.75" hidden="false" customHeight="false" outlineLevel="0" collapsed="false">
      <c r="A77" s="171" t="n">
        <f aca="false">ExportRaw!$F77</f>
        <v>0</v>
      </c>
      <c r="B77" s="171" t="n">
        <f aca="false">ExportRaw!$C77</f>
        <v>0</v>
      </c>
      <c r="C77" s="171" t="n">
        <f aca="false">ExportRaw!$G77</f>
        <v>0</v>
      </c>
      <c r="D77" s="171" t="str">
        <f aca="false">ExportRaw!$E77</f>
        <v/>
      </c>
      <c r="E77" s="172" t="str">
        <f aca="false">ExportRaw!$D77</f>
        <v/>
      </c>
      <c r="F77" s="171" t="str">
        <f aca="false">ExportRaw!$H77</f>
        <v/>
      </c>
      <c r="G77" s="171" t="str">
        <f aca="false">ExportRaw!$I77</f>
        <v/>
      </c>
      <c r="H77" s="171" t="str">
        <f aca="false">ExportRaw!$A77</f>
        <v/>
      </c>
      <c r="I77" s="171" t="str">
        <f aca="false">ExportRaw!$B77</f>
        <v/>
      </c>
    </row>
    <row r="78" customFormat="false" ht="15.75" hidden="false" customHeight="false" outlineLevel="0" collapsed="false">
      <c r="A78" s="171" t="n">
        <f aca="false">ExportRaw!$F78</f>
        <v>0</v>
      </c>
      <c r="B78" s="171" t="n">
        <f aca="false">ExportRaw!$C78</f>
        <v>0</v>
      </c>
      <c r="C78" s="171" t="n">
        <f aca="false">ExportRaw!$G78</f>
        <v>0</v>
      </c>
      <c r="D78" s="171" t="str">
        <f aca="false">ExportRaw!$E78</f>
        <v/>
      </c>
      <c r="E78" s="172" t="str">
        <f aca="false">ExportRaw!$D78</f>
        <v/>
      </c>
      <c r="F78" s="171" t="str">
        <f aca="false">ExportRaw!$H78</f>
        <v/>
      </c>
      <c r="G78" s="171" t="str">
        <f aca="false">ExportRaw!$I78</f>
        <v/>
      </c>
      <c r="H78" s="171" t="str">
        <f aca="false">ExportRaw!$A78</f>
        <v/>
      </c>
      <c r="I78" s="171" t="str">
        <f aca="false">ExportRaw!$B78</f>
        <v/>
      </c>
    </row>
    <row r="79" customFormat="false" ht="15.75" hidden="false" customHeight="false" outlineLevel="0" collapsed="false">
      <c r="A79" s="171" t="n">
        <f aca="false">ExportRaw!$F79</f>
        <v>0</v>
      </c>
      <c r="B79" s="171" t="n">
        <f aca="false">ExportRaw!$C79</f>
        <v>0</v>
      </c>
      <c r="C79" s="171" t="n">
        <f aca="false">ExportRaw!$G79</f>
        <v>0</v>
      </c>
      <c r="D79" s="171" t="str">
        <f aca="false">ExportRaw!$E79</f>
        <v/>
      </c>
      <c r="E79" s="172" t="str">
        <f aca="false">ExportRaw!$D79</f>
        <v/>
      </c>
      <c r="F79" s="171" t="str">
        <f aca="false">ExportRaw!$H79</f>
        <v/>
      </c>
      <c r="G79" s="171" t="str">
        <f aca="false">ExportRaw!$I79</f>
        <v/>
      </c>
      <c r="H79" s="171" t="str">
        <f aca="false">ExportRaw!$A79</f>
        <v/>
      </c>
      <c r="I79" s="171" t="str">
        <f aca="false">ExportRaw!$B79</f>
        <v/>
      </c>
    </row>
    <row r="80" customFormat="false" ht="15.75" hidden="false" customHeight="false" outlineLevel="0" collapsed="false">
      <c r="A80" s="171" t="n">
        <f aca="false">ExportRaw!$F80</f>
        <v>0</v>
      </c>
      <c r="B80" s="171" t="n">
        <f aca="false">ExportRaw!$C80</f>
        <v>0</v>
      </c>
      <c r="C80" s="171" t="n">
        <f aca="false">ExportRaw!$G80</f>
        <v>0</v>
      </c>
      <c r="D80" s="171" t="str">
        <f aca="false">ExportRaw!$E80</f>
        <v/>
      </c>
      <c r="E80" s="172" t="str">
        <f aca="false">ExportRaw!$D80</f>
        <v/>
      </c>
      <c r="F80" s="171" t="str">
        <f aca="false">ExportRaw!$H80</f>
        <v/>
      </c>
      <c r="G80" s="171" t="str">
        <f aca="false">ExportRaw!$I80</f>
        <v/>
      </c>
      <c r="H80" s="171" t="str">
        <f aca="false">ExportRaw!$A80</f>
        <v/>
      </c>
      <c r="I80" s="171" t="str">
        <f aca="false">ExportRaw!$B80</f>
        <v/>
      </c>
    </row>
    <row r="81" customFormat="false" ht="15.75" hidden="false" customHeight="false" outlineLevel="0" collapsed="false">
      <c r="A81" s="171" t="n">
        <f aca="false">ExportRaw!$F81</f>
        <v>0</v>
      </c>
      <c r="B81" s="171" t="n">
        <f aca="false">ExportRaw!$C81</f>
        <v>0</v>
      </c>
      <c r="C81" s="171" t="n">
        <f aca="false">ExportRaw!$G81</f>
        <v>0</v>
      </c>
      <c r="D81" s="171" t="str">
        <f aca="false">ExportRaw!$E81</f>
        <v/>
      </c>
      <c r="E81" s="172" t="str">
        <f aca="false">ExportRaw!$D81</f>
        <v/>
      </c>
      <c r="F81" s="171" t="str">
        <f aca="false">ExportRaw!$H81</f>
        <v/>
      </c>
      <c r="G81" s="171" t="str">
        <f aca="false">ExportRaw!$I81</f>
        <v/>
      </c>
      <c r="H81" s="171" t="str">
        <f aca="false">ExportRaw!$A81</f>
        <v/>
      </c>
      <c r="I81" s="171" t="str">
        <f aca="false">ExportRaw!$B81</f>
        <v/>
      </c>
    </row>
    <row r="82" customFormat="false" ht="15.75" hidden="false" customHeight="false" outlineLevel="0" collapsed="false">
      <c r="A82" s="171" t="n">
        <f aca="false">ExportRaw!$F82</f>
        <v>0</v>
      </c>
      <c r="B82" s="171" t="n">
        <f aca="false">ExportRaw!$C82</f>
        <v>0</v>
      </c>
      <c r="C82" s="171" t="n">
        <f aca="false">ExportRaw!$G82</f>
        <v>0</v>
      </c>
      <c r="D82" s="171" t="str">
        <f aca="false">ExportRaw!$E82</f>
        <v/>
      </c>
      <c r="E82" s="172" t="str">
        <f aca="false">ExportRaw!$D82</f>
        <v/>
      </c>
      <c r="F82" s="171" t="str">
        <f aca="false">ExportRaw!$H82</f>
        <v/>
      </c>
      <c r="G82" s="171" t="str">
        <f aca="false">ExportRaw!$I82</f>
        <v/>
      </c>
      <c r="H82" s="171" t="str">
        <f aca="false">ExportRaw!$A82</f>
        <v/>
      </c>
      <c r="I82" s="171" t="str">
        <f aca="false">ExportRaw!$B82</f>
        <v/>
      </c>
    </row>
    <row r="83" customFormat="false" ht="15.75" hidden="false" customHeight="false" outlineLevel="0" collapsed="false">
      <c r="A83" s="171" t="n">
        <f aca="false">ExportRaw!$F83</f>
        <v>0</v>
      </c>
      <c r="B83" s="171" t="n">
        <f aca="false">ExportRaw!$C83</f>
        <v>0</v>
      </c>
      <c r="C83" s="171" t="n">
        <f aca="false">ExportRaw!$G83</f>
        <v>0</v>
      </c>
      <c r="D83" s="171" t="str">
        <f aca="false">ExportRaw!$E83</f>
        <v/>
      </c>
      <c r="E83" s="172" t="str">
        <f aca="false">ExportRaw!$D83</f>
        <v/>
      </c>
      <c r="F83" s="171" t="str">
        <f aca="false">ExportRaw!$H83</f>
        <v/>
      </c>
      <c r="G83" s="171" t="str">
        <f aca="false">ExportRaw!$I83</f>
        <v/>
      </c>
      <c r="H83" s="171" t="str">
        <f aca="false">ExportRaw!$A83</f>
        <v/>
      </c>
      <c r="I83" s="171" t="str">
        <f aca="false">ExportRaw!$B83</f>
        <v/>
      </c>
    </row>
    <row r="84" customFormat="false" ht="15.75" hidden="false" customHeight="false" outlineLevel="0" collapsed="false">
      <c r="A84" s="171" t="n">
        <f aca="false">ExportRaw!$F84</f>
        <v>0</v>
      </c>
      <c r="B84" s="171" t="n">
        <f aca="false">ExportRaw!$C84</f>
        <v>0</v>
      </c>
      <c r="C84" s="171" t="n">
        <f aca="false">ExportRaw!$G84</f>
        <v>0</v>
      </c>
      <c r="D84" s="171" t="str">
        <f aca="false">ExportRaw!$E84</f>
        <v/>
      </c>
      <c r="E84" s="172" t="str">
        <f aca="false">ExportRaw!$D84</f>
        <v/>
      </c>
      <c r="F84" s="171" t="str">
        <f aca="false">ExportRaw!$H84</f>
        <v/>
      </c>
      <c r="G84" s="171" t="str">
        <f aca="false">ExportRaw!$I84</f>
        <v/>
      </c>
      <c r="H84" s="171" t="str">
        <f aca="false">ExportRaw!$A84</f>
        <v/>
      </c>
      <c r="I84" s="171" t="str">
        <f aca="false">ExportRaw!$B84</f>
        <v/>
      </c>
    </row>
    <row r="85" customFormat="false" ht="15.75" hidden="false" customHeight="false" outlineLevel="0" collapsed="false">
      <c r="A85" s="171" t="n">
        <f aca="false">ExportRaw!$F85</f>
        <v>0</v>
      </c>
      <c r="B85" s="171" t="n">
        <f aca="false">ExportRaw!$C85</f>
        <v>0</v>
      </c>
      <c r="C85" s="171" t="n">
        <f aca="false">ExportRaw!$G85</f>
        <v>0</v>
      </c>
      <c r="D85" s="171" t="str">
        <f aca="false">ExportRaw!$E85</f>
        <v/>
      </c>
      <c r="E85" s="172" t="str">
        <f aca="false">ExportRaw!$D85</f>
        <v/>
      </c>
      <c r="F85" s="171" t="str">
        <f aca="false">ExportRaw!$H85</f>
        <v/>
      </c>
      <c r="G85" s="171" t="str">
        <f aca="false">ExportRaw!$I85</f>
        <v/>
      </c>
      <c r="H85" s="171" t="str">
        <f aca="false">ExportRaw!$A85</f>
        <v/>
      </c>
      <c r="I85" s="171" t="str">
        <f aca="false">ExportRaw!$B85</f>
        <v/>
      </c>
    </row>
    <row r="86" customFormat="false" ht="15.75" hidden="false" customHeight="false" outlineLevel="0" collapsed="false">
      <c r="A86" s="171" t="n">
        <f aca="false">ExportRaw!$F86</f>
        <v>0</v>
      </c>
      <c r="B86" s="171" t="n">
        <f aca="false">ExportRaw!$C86</f>
        <v>0</v>
      </c>
      <c r="C86" s="171" t="n">
        <f aca="false">ExportRaw!$G86</f>
        <v>0</v>
      </c>
      <c r="D86" s="171" t="str">
        <f aca="false">ExportRaw!$E86</f>
        <v/>
      </c>
      <c r="E86" s="172" t="str">
        <f aca="false">ExportRaw!$D86</f>
        <v/>
      </c>
      <c r="F86" s="171" t="str">
        <f aca="false">ExportRaw!$H86</f>
        <v/>
      </c>
      <c r="G86" s="171" t="str">
        <f aca="false">ExportRaw!$I86</f>
        <v/>
      </c>
      <c r="H86" s="171" t="str">
        <f aca="false">ExportRaw!$A86</f>
        <v/>
      </c>
      <c r="I86" s="171" t="str">
        <f aca="false">ExportRaw!$B86</f>
        <v/>
      </c>
    </row>
    <row r="87" customFormat="false" ht="15.75" hidden="false" customHeight="false" outlineLevel="0" collapsed="false">
      <c r="A87" s="171" t="n">
        <f aca="false">ExportRaw!$F87</f>
        <v>0</v>
      </c>
      <c r="B87" s="171" t="n">
        <f aca="false">ExportRaw!$C87</f>
        <v>0</v>
      </c>
      <c r="C87" s="171" t="n">
        <f aca="false">ExportRaw!$G87</f>
        <v>0</v>
      </c>
      <c r="D87" s="171" t="str">
        <f aca="false">ExportRaw!$E87</f>
        <v/>
      </c>
      <c r="E87" s="172" t="str">
        <f aca="false">ExportRaw!$D87</f>
        <v/>
      </c>
      <c r="F87" s="171" t="str">
        <f aca="false">ExportRaw!$H87</f>
        <v/>
      </c>
      <c r="G87" s="171" t="str">
        <f aca="false">ExportRaw!$I87</f>
        <v/>
      </c>
      <c r="H87" s="171" t="str">
        <f aca="false">ExportRaw!$A87</f>
        <v/>
      </c>
      <c r="I87" s="171" t="str">
        <f aca="false">ExportRaw!$B87</f>
        <v/>
      </c>
    </row>
    <row r="88" customFormat="false" ht="15.75" hidden="false" customHeight="false" outlineLevel="0" collapsed="false">
      <c r="A88" s="171" t="n">
        <f aca="false">ExportRaw!$F88</f>
        <v>0</v>
      </c>
      <c r="B88" s="171" t="n">
        <f aca="false">ExportRaw!$C88</f>
        <v>0</v>
      </c>
      <c r="C88" s="171" t="n">
        <f aca="false">ExportRaw!$G88</f>
        <v>0</v>
      </c>
      <c r="D88" s="171" t="str">
        <f aca="false">ExportRaw!$E88</f>
        <v/>
      </c>
      <c r="E88" s="172" t="str">
        <f aca="false">ExportRaw!$D88</f>
        <v/>
      </c>
      <c r="F88" s="171" t="str">
        <f aca="false">ExportRaw!$H88</f>
        <v/>
      </c>
      <c r="G88" s="171" t="str">
        <f aca="false">ExportRaw!$I88</f>
        <v/>
      </c>
      <c r="H88" s="171" t="str">
        <f aca="false">ExportRaw!$A88</f>
        <v/>
      </c>
      <c r="I88" s="171" t="str">
        <f aca="false">ExportRaw!$B88</f>
        <v/>
      </c>
    </row>
    <row r="89" customFormat="false" ht="15.75" hidden="false" customHeight="false" outlineLevel="0" collapsed="false">
      <c r="A89" s="171" t="n">
        <f aca="false">ExportRaw!$F89</f>
        <v>0</v>
      </c>
      <c r="B89" s="171" t="n">
        <f aca="false">ExportRaw!$C89</f>
        <v>0</v>
      </c>
      <c r="C89" s="171" t="n">
        <f aca="false">ExportRaw!$G89</f>
        <v>0</v>
      </c>
      <c r="D89" s="171" t="str">
        <f aca="false">ExportRaw!$E89</f>
        <v/>
      </c>
      <c r="E89" s="172" t="str">
        <f aca="false">ExportRaw!$D89</f>
        <v/>
      </c>
      <c r="F89" s="171" t="str">
        <f aca="false">ExportRaw!$H89</f>
        <v/>
      </c>
      <c r="G89" s="171" t="str">
        <f aca="false">ExportRaw!$I89</f>
        <v/>
      </c>
      <c r="H89" s="171" t="str">
        <f aca="false">ExportRaw!$A89</f>
        <v/>
      </c>
      <c r="I89" s="171" t="str">
        <f aca="false">ExportRaw!$B89</f>
        <v/>
      </c>
    </row>
    <row r="90" customFormat="false" ht="15.75" hidden="false" customHeight="false" outlineLevel="0" collapsed="false">
      <c r="A90" s="171" t="n">
        <f aca="false">ExportRaw!$F90</f>
        <v>0</v>
      </c>
      <c r="B90" s="171" t="n">
        <f aca="false">ExportRaw!$C90</f>
        <v>0</v>
      </c>
      <c r="C90" s="171" t="n">
        <f aca="false">ExportRaw!$G90</f>
        <v>0</v>
      </c>
      <c r="D90" s="171" t="str">
        <f aca="false">ExportRaw!$E90</f>
        <v/>
      </c>
      <c r="E90" s="172" t="str">
        <f aca="false">ExportRaw!$D90</f>
        <v/>
      </c>
      <c r="F90" s="171" t="str">
        <f aca="false">ExportRaw!$H90</f>
        <v/>
      </c>
      <c r="G90" s="171" t="str">
        <f aca="false">ExportRaw!$I90</f>
        <v/>
      </c>
      <c r="H90" s="171" t="str">
        <f aca="false">ExportRaw!$A90</f>
        <v/>
      </c>
      <c r="I90" s="171" t="str">
        <f aca="false">ExportRaw!$B90</f>
        <v/>
      </c>
    </row>
    <row r="91" customFormat="false" ht="15.75" hidden="false" customHeight="false" outlineLevel="0" collapsed="false">
      <c r="A91" s="171" t="n">
        <f aca="false">ExportRaw!$F91</f>
        <v>0</v>
      </c>
      <c r="B91" s="171" t="n">
        <f aca="false">ExportRaw!$C91</f>
        <v>0</v>
      </c>
      <c r="C91" s="171" t="n">
        <f aca="false">ExportRaw!$G91</f>
        <v>0</v>
      </c>
      <c r="D91" s="171" t="str">
        <f aca="false">ExportRaw!$E91</f>
        <v/>
      </c>
      <c r="E91" s="172" t="str">
        <f aca="false">ExportRaw!$D91</f>
        <v/>
      </c>
      <c r="F91" s="171" t="str">
        <f aca="false">ExportRaw!$H91</f>
        <v/>
      </c>
      <c r="G91" s="171" t="str">
        <f aca="false">ExportRaw!$I91</f>
        <v/>
      </c>
      <c r="H91" s="171" t="str">
        <f aca="false">ExportRaw!$A91</f>
        <v/>
      </c>
      <c r="I91" s="171" t="str">
        <f aca="false">ExportRaw!$B91</f>
        <v/>
      </c>
    </row>
    <row r="92" customFormat="false" ht="15.75" hidden="false" customHeight="false" outlineLevel="0" collapsed="false">
      <c r="A92" s="171" t="n">
        <f aca="false">ExportRaw!$F92</f>
        <v>0</v>
      </c>
      <c r="B92" s="171" t="n">
        <f aca="false">ExportRaw!$C92</f>
        <v>0</v>
      </c>
      <c r="C92" s="171" t="n">
        <f aca="false">ExportRaw!$G92</f>
        <v>0</v>
      </c>
      <c r="D92" s="171" t="str">
        <f aca="false">ExportRaw!$E92</f>
        <v/>
      </c>
      <c r="E92" s="172" t="str">
        <f aca="false">ExportRaw!$D92</f>
        <v/>
      </c>
      <c r="F92" s="171" t="str">
        <f aca="false">ExportRaw!$H92</f>
        <v/>
      </c>
      <c r="G92" s="171" t="str">
        <f aca="false">ExportRaw!$I92</f>
        <v/>
      </c>
      <c r="H92" s="171" t="str">
        <f aca="false">ExportRaw!$A92</f>
        <v/>
      </c>
      <c r="I92" s="171" t="str">
        <f aca="false">ExportRaw!$B92</f>
        <v/>
      </c>
    </row>
    <row r="93" customFormat="false" ht="15.75" hidden="false" customHeight="false" outlineLevel="0" collapsed="false">
      <c r="A93" s="171" t="n">
        <f aca="false">ExportRaw!$F93</f>
        <v>0</v>
      </c>
      <c r="B93" s="171" t="n">
        <f aca="false">ExportRaw!$C93</f>
        <v>0</v>
      </c>
      <c r="C93" s="171" t="n">
        <f aca="false">ExportRaw!$G93</f>
        <v>0</v>
      </c>
      <c r="D93" s="171" t="str">
        <f aca="false">ExportRaw!$E93</f>
        <v/>
      </c>
      <c r="E93" s="172" t="str">
        <f aca="false">ExportRaw!$D93</f>
        <v/>
      </c>
      <c r="F93" s="171" t="str">
        <f aca="false">ExportRaw!$H93</f>
        <v/>
      </c>
      <c r="G93" s="171" t="str">
        <f aca="false">ExportRaw!$I93</f>
        <v/>
      </c>
      <c r="H93" s="171" t="str">
        <f aca="false">ExportRaw!$A93</f>
        <v/>
      </c>
      <c r="I93" s="171" t="str">
        <f aca="false">ExportRaw!$B93</f>
        <v/>
      </c>
    </row>
    <row r="94" customFormat="false" ht="15.75" hidden="false" customHeight="false" outlineLevel="0" collapsed="false">
      <c r="A94" s="171" t="n">
        <f aca="false">ExportRaw!$F94</f>
        <v>0</v>
      </c>
      <c r="B94" s="171" t="n">
        <f aca="false">ExportRaw!$C94</f>
        <v>0</v>
      </c>
      <c r="C94" s="171" t="n">
        <f aca="false">ExportRaw!$G94</f>
        <v>0</v>
      </c>
      <c r="D94" s="171" t="str">
        <f aca="false">ExportRaw!$E94</f>
        <v/>
      </c>
      <c r="E94" s="172" t="str">
        <f aca="false">ExportRaw!$D94</f>
        <v/>
      </c>
      <c r="F94" s="171" t="str">
        <f aca="false">ExportRaw!$H94</f>
        <v/>
      </c>
      <c r="G94" s="171" t="str">
        <f aca="false">ExportRaw!$I94</f>
        <v/>
      </c>
      <c r="H94" s="171" t="str">
        <f aca="false">ExportRaw!$A94</f>
        <v/>
      </c>
      <c r="I94" s="171" t="str">
        <f aca="false">ExportRaw!$B94</f>
        <v/>
      </c>
    </row>
    <row r="95" customFormat="false" ht="15.75" hidden="false" customHeight="false" outlineLevel="0" collapsed="false">
      <c r="A95" s="171" t="n">
        <f aca="false">ExportRaw!$F95</f>
        <v>0</v>
      </c>
      <c r="B95" s="171" t="n">
        <f aca="false">ExportRaw!$C95</f>
        <v>0</v>
      </c>
      <c r="C95" s="171" t="n">
        <f aca="false">ExportRaw!$G95</f>
        <v>0</v>
      </c>
      <c r="D95" s="171" t="str">
        <f aca="false">ExportRaw!$E95</f>
        <v/>
      </c>
      <c r="E95" s="172" t="str">
        <f aca="false">ExportRaw!$D95</f>
        <v/>
      </c>
      <c r="F95" s="171" t="str">
        <f aca="false">ExportRaw!$H95</f>
        <v/>
      </c>
      <c r="G95" s="171" t="str">
        <f aca="false">ExportRaw!$I95</f>
        <v/>
      </c>
      <c r="H95" s="171" t="str">
        <f aca="false">ExportRaw!$A95</f>
        <v/>
      </c>
      <c r="I95" s="171" t="str">
        <f aca="false">ExportRaw!$B95</f>
        <v/>
      </c>
    </row>
    <row r="96" customFormat="false" ht="15.75" hidden="false" customHeight="false" outlineLevel="0" collapsed="false">
      <c r="A96" s="171" t="n">
        <f aca="false">ExportRaw!$F96</f>
        <v>0</v>
      </c>
      <c r="B96" s="171" t="n">
        <f aca="false">ExportRaw!$C96</f>
        <v>0</v>
      </c>
      <c r="C96" s="171" t="n">
        <f aca="false">ExportRaw!$G96</f>
        <v>0</v>
      </c>
      <c r="D96" s="171" t="str">
        <f aca="false">ExportRaw!$E96</f>
        <v/>
      </c>
      <c r="E96" s="172" t="str">
        <f aca="false">ExportRaw!$D96</f>
        <v/>
      </c>
      <c r="F96" s="171" t="str">
        <f aca="false">ExportRaw!$H96</f>
        <v/>
      </c>
      <c r="G96" s="171" t="str">
        <f aca="false">ExportRaw!$I96</f>
        <v/>
      </c>
      <c r="H96" s="171" t="str">
        <f aca="false">ExportRaw!$A96</f>
        <v/>
      </c>
      <c r="I96" s="171" t="str">
        <f aca="false">ExportRaw!$B96</f>
        <v/>
      </c>
    </row>
    <row r="97" customFormat="false" ht="15.75" hidden="false" customHeight="false" outlineLevel="0" collapsed="false">
      <c r="A97" s="171" t="n">
        <f aca="false">ExportRaw!$F97</f>
        <v>0</v>
      </c>
      <c r="B97" s="171" t="n">
        <f aca="false">ExportRaw!$C97</f>
        <v>0</v>
      </c>
      <c r="C97" s="171" t="n">
        <f aca="false">ExportRaw!$G97</f>
        <v>0</v>
      </c>
      <c r="D97" s="171" t="str">
        <f aca="false">ExportRaw!$E97</f>
        <v/>
      </c>
      <c r="E97" s="172" t="str">
        <f aca="false">ExportRaw!$D97</f>
        <v/>
      </c>
      <c r="F97" s="171" t="str">
        <f aca="false">ExportRaw!$H97</f>
        <v/>
      </c>
      <c r="G97" s="171" t="str">
        <f aca="false">ExportRaw!$I97</f>
        <v/>
      </c>
      <c r="H97" s="171" t="str">
        <f aca="false">ExportRaw!$A97</f>
        <v/>
      </c>
      <c r="I97" s="171" t="str">
        <f aca="false">ExportRaw!$B97</f>
        <v/>
      </c>
    </row>
    <row r="98" customFormat="false" ht="15.75" hidden="false" customHeight="false" outlineLevel="0" collapsed="false">
      <c r="A98" s="171" t="n">
        <f aca="false">ExportRaw!$F98</f>
        <v>0</v>
      </c>
      <c r="B98" s="171" t="n">
        <f aca="false">ExportRaw!$C98</f>
        <v>0</v>
      </c>
      <c r="C98" s="171" t="n">
        <f aca="false">ExportRaw!$G98</f>
        <v>0</v>
      </c>
      <c r="D98" s="171" t="str">
        <f aca="false">ExportRaw!$E98</f>
        <v/>
      </c>
      <c r="E98" s="172" t="str">
        <f aca="false">ExportRaw!$D98</f>
        <v/>
      </c>
      <c r="F98" s="171" t="str">
        <f aca="false">ExportRaw!$H98</f>
        <v/>
      </c>
      <c r="G98" s="171" t="str">
        <f aca="false">ExportRaw!$I98</f>
        <v/>
      </c>
      <c r="H98" s="171" t="str">
        <f aca="false">ExportRaw!$A98</f>
        <v/>
      </c>
      <c r="I98" s="171" t="str">
        <f aca="false">ExportRaw!$B98</f>
        <v/>
      </c>
    </row>
    <row r="99" customFormat="false" ht="15.75" hidden="false" customHeight="false" outlineLevel="0" collapsed="false">
      <c r="A99" s="171" t="n">
        <f aca="false">ExportRaw!$F99</f>
        <v>0</v>
      </c>
      <c r="B99" s="171" t="n">
        <f aca="false">ExportRaw!$C99</f>
        <v>0</v>
      </c>
      <c r="C99" s="171" t="n">
        <f aca="false">ExportRaw!$G99</f>
        <v>0</v>
      </c>
      <c r="D99" s="171" t="str">
        <f aca="false">ExportRaw!$E99</f>
        <v/>
      </c>
      <c r="E99" s="172" t="str">
        <f aca="false">ExportRaw!$D99</f>
        <v/>
      </c>
      <c r="F99" s="171" t="str">
        <f aca="false">ExportRaw!$H99</f>
        <v/>
      </c>
      <c r="G99" s="171" t="str">
        <f aca="false">ExportRaw!$I99</f>
        <v/>
      </c>
      <c r="H99" s="171" t="str">
        <f aca="false">ExportRaw!$A99</f>
        <v/>
      </c>
      <c r="I99" s="171" t="str">
        <f aca="false">ExportRaw!$B99</f>
        <v/>
      </c>
    </row>
    <row r="100" customFormat="false" ht="15.75" hidden="false" customHeight="false" outlineLevel="0" collapsed="false">
      <c r="A100" s="171" t="n">
        <f aca="false">ExportRaw!$F100</f>
        <v>0</v>
      </c>
      <c r="B100" s="171" t="n">
        <f aca="false">ExportRaw!$C100</f>
        <v>0</v>
      </c>
      <c r="C100" s="171" t="n">
        <f aca="false">ExportRaw!$G100</f>
        <v>0</v>
      </c>
      <c r="D100" s="171" t="str">
        <f aca="false">ExportRaw!$E100</f>
        <v/>
      </c>
      <c r="E100" s="172" t="str">
        <f aca="false">ExportRaw!$D100</f>
        <v/>
      </c>
      <c r="F100" s="171" t="str">
        <f aca="false">ExportRaw!$H100</f>
        <v/>
      </c>
      <c r="G100" s="171" t="str">
        <f aca="false">ExportRaw!$I100</f>
        <v/>
      </c>
      <c r="H100" s="171" t="str">
        <f aca="false">ExportRaw!$A100</f>
        <v/>
      </c>
      <c r="I100" s="171" t="str">
        <f aca="false">ExportRaw!$B100</f>
        <v/>
      </c>
    </row>
    <row r="101" customFormat="false" ht="15.75" hidden="false" customHeight="false" outlineLevel="0" collapsed="false">
      <c r="A101" s="171" t="n">
        <f aca="false">ExportRaw!$F101</f>
        <v>0</v>
      </c>
      <c r="B101" s="171" t="n">
        <f aca="false">ExportRaw!$C101</f>
        <v>0</v>
      </c>
      <c r="C101" s="171" t="n">
        <f aca="false">ExportRaw!$G101</f>
        <v>0</v>
      </c>
      <c r="D101" s="171" t="str">
        <f aca="false">ExportRaw!$E101</f>
        <v/>
      </c>
      <c r="E101" s="172" t="str">
        <f aca="false">ExportRaw!$D101</f>
        <v/>
      </c>
      <c r="F101" s="171" t="str">
        <f aca="false">ExportRaw!$H101</f>
        <v/>
      </c>
      <c r="G101" s="171" t="str">
        <f aca="false">ExportRaw!$I101</f>
        <v/>
      </c>
      <c r="H101" s="171" t="str">
        <f aca="false">ExportRaw!$A101</f>
        <v/>
      </c>
      <c r="I101" s="171" t="str">
        <f aca="false">ExportRaw!$B101</f>
        <v/>
      </c>
    </row>
    <row r="102" customFormat="false" ht="15.75" hidden="false" customHeight="false" outlineLevel="0" collapsed="false">
      <c r="A102" s="171" t="n">
        <f aca="false">ExportRaw!$F102</f>
        <v>0</v>
      </c>
      <c r="B102" s="171" t="n">
        <f aca="false">ExportRaw!$C102</f>
        <v>0</v>
      </c>
      <c r="C102" s="171" t="n">
        <f aca="false">ExportRaw!$G102</f>
        <v>0</v>
      </c>
      <c r="D102" s="171" t="str">
        <f aca="false">ExportRaw!$E102</f>
        <v/>
      </c>
      <c r="E102" s="172" t="str">
        <f aca="false">ExportRaw!$D102</f>
        <v/>
      </c>
      <c r="F102" s="171" t="str">
        <f aca="false">ExportRaw!$H102</f>
        <v/>
      </c>
      <c r="G102" s="171" t="str">
        <f aca="false">ExportRaw!$I102</f>
        <v/>
      </c>
      <c r="H102" s="171" t="str">
        <f aca="false">ExportRaw!$A102</f>
        <v/>
      </c>
      <c r="I102" s="171" t="str">
        <f aca="false">ExportRaw!$B102</f>
        <v/>
      </c>
    </row>
    <row r="103" customFormat="false" ht="15.75" hidden="false" customHeight="false" outlineLevel="0" collapsed="false">
      <c r="A103" s="171" t="n">
        <f aca="false">ExportRaw!$F103</f>
        <v>0</v>
      </c>
      <c r="B103" s="171" t="n">
        <f aca="false">ExportRaw!$C103</f>
        <v>0</v>
      </c>
      <c r="C103" s="171" t="n">
        <f aca="false">ExportRaw!$G103</f>
        <v>0</v>
      </c>
      <c r="D103" s="171" t="str">
        <f aca="false">ExportRaw!$E103</f>
        <v/>
      </c>
      <c r="E103" s="172" t="str">
        <f aca="false">ExportRaw!$D103</f>
        <v/>
      </c>
      <c r="F103" s="171" t="str">
        <f aca="false">ExportRaw!$H103</f>
        <v/>
      </c>
      <c r="G103" s="171" t="str">
        <f aca="false">ExportRaw!$I103</f>
        <v/>
      </c>
      <c r="H103" s="171" t="str">
        <f aca="false">ExportRaw!$A103</f>
        <v/>
      </c>
      <c r="I103" s="171" t="str">
        <f aca="false">ExportRaw!$B103</f>
        <v/>
      </c>
    </row>
    <row r="104" customFormat="false" ht="15.75" hidden="false" customHeight="false" outlineLevel="0" collapsed="false">
      <c r="A104" s="171" t="n">
        <f aca="false">ExportRaw!$F104</f>
        <v>0</v>
      </c>
      <c r="B104" s="171" t="n">
        <f aca="false">ExportRaw!$C104</f>
        <v>0</v>
      </c>
      <c r="C104" s="171" t="n">
        <f aca="false">ExportRaw!$G104</f>
        <v>0</v>
      </c>
      <c r="D104" s="171" t="str">
        <f aca="false">ExportRaw!$E104</f>
        <v/>
      </c>
      <c r="E104" s="172" t="str">
        <f aca="false">ExportRaw!$D104</f>
        <v/>
      </c>
      <c r="F104" s="171" t="str">
        <f aca="false">ExportRaw!$H104</f>
        <v/>
      </c>
      <c r="G104" s="171" t="str">
        <f aca="false">ExportRaw!$I104</f>
        <v/>
      </c>
      <c r="H104" s="171" t="str">
        <f aca="false">ExportRaw!$A104</f>
        <v/>
      </c>
      <c r="I104" s="171" t="str">
        <f aca="false">ExportRaw!$B104</f>
        <v/>
      </c>
    </row>
    <row r="105" customFormat="false" ht="15.75" hidden="false" customHeight="false" outlineLevel="0" collapsed="false">
      <c r="A105" s="171" t="n">
        <f aca="false">ExportRaw!$F105</f>
        <v>0</v>
      </c>
      <c r="B105" s="171" t="n">
        <f aca="false">ExportRaw!$C105</f>
        <v>0</v>
      </c>
      <c r="C105" s="171" t="n">
        <f aca="false">ExportRaw!$G105</f>
        <v>0</v>
      </c>
      <c r="D105" s="171" t="str">
        <f aca="false">ExportRaw!$E105</f>
        <v/>
      </c>
      <c r="E105" s="172" t="str">
        <f aca="false">ExportRaw!$D105</f>
        <v/>
      </c>
      <c r="F105" s="171" t="str">
        <f aca="false">ExportRaw!$H105</f>
        <v/>
      </c>
      <c r="G105" s="171" t="str">
        <f aca="false">ExportRaw!$I105</f>
        <v/>
      </c>
      <c r="H105" s="171" t="str">
        <f aca="false">ExportRaw!$A105</f>
        <v/>
      </c>
      <c r="I105" s="171" t="str">
        <f aca="false">ExportRaw!$B105</f>
        <v/>
      </c>
    </row>
    <row r="106" customFormat="false" ht="15.75" hidden="false" customHeight="false" outlineLevel="0" collapsed="false">
      <c r="A106" s="171" t="n">
        <f aca="false">ExportRaw!$F106</f>
        <v>0</v>
      </c>
      <c r="B106" s="171" t="n">
        <f aca="false">ExportRaw!$C106</f>
        <v>0</v>
      </c>
      <c r="C106" s="171" t="n">
        <f aca="false">ExportRaw!$G106</f>
        <v>0</v>
      </c>
      <c r="D106" s="171" t="str">
        <f aca="false">ExportRaw!$E106</f>
        <v/>
      </c>
      <c r="E106" s="172" t="str">
        <f aca="false">ExportRaw!$D106</f>
        <v/>
      </c>
      <c r="F106" s="171" t="str">
        <f aca="false">ExportRaw!$H106</f>
        <v/>
      </c>
      <c r="G106" s="171" t="str">
        <f aca="false">ExportRaw!$I106</f>
        <v/>
      </c>
      <c r="H106" s="171" t="str">
        <f aca="false">ExportRaw!$A106</f>
        <v/>
      </c>
      <c r="I106" s="171" t="str">
        <f aca="false">ExportRaw!$B106</f>
        <v/>
      </c>
    </row>
    <row r="107" customFormat="false" ht="15.75" hidden="false" customHeight="false" outlineLevel="0" collapsed="false">
      <c r="A107" s="171" t="n">
        <f aca="false">ExportRaw!$F107</f>
        <v>0</v>
      </c>
      <c r="B107" s="171" t="n">
        <f aca="false">ExportRaw!$C107</f>
        <v>0</v>
      </c>
      <c r="C107" s="171" t="n">
        <f aca="false">ExportRaw!$G107</f>
        <v>0</v>
      </c>
      <c r="D107" s="171" t="str">
        <f aca="false">ExportRaw!$E107</f>
        <v/>
      </c>
      <c r="E107" s="172" t="str">
        <f aca="false">ExportRaw!$D107</f>
        <v/>
      </c>
      <c r="F107" s="171" t="str">
        <f aca="false">ExportRaw!$H107</f>
        <v/>
      </c>
      <c r="G107" s="171" t="str">
        <f aca="false">ExportRaw!$I107</f>
        <v/>
      </c>
      <c r="H107" s="171" t="str">
        <f aca="false">ExportRaw!$A107</f>
        <v/>
      </c>
      <c r="I107" s="171" t="str">
        <f aca="false">ExportRaw!$B107</f>
        <v/>
      </c>
    </row>
    <row r="108" customFormat="false" ht="15.75" hidden="false" customHeight="false" outlineLevel="0" collapsed="false">
      <c r="A108" s="171" t="n">
        <f aca="false">ExportRaw!$F108</f>
        <v>0</v>
      </c>
      <c r="B108" s="171" t="n">
        <f aca="false">ExportRaw!$C108</f>
        <v>0</v>
      </c>
      <c r="C108" s="171" t="n">
        <f aca="false">ExportRaw!$G108</f>
        <v>0</v>
      </c>
      <c r="D108" s="171" t="str">
        <f aca="false">ExportRaw!$E108</f>
        <v/>
      </c>
      <c r="E108" s="172" t="str">
        <f aca="false">ExportRaw!$D108</f>
        <v/>
      </c>
      <c r="F108" s="171" t="str">
        <f aca="false">ExportRaw!$H108</f>
        <v/>
      </c>
      <c r="G108" s="171" t="str">
        <f aca="false">ExportRaw!$I108</f>
        <v/>
      </c>
      <c r="H108" s="171" t="str">
        <f aca="false">ExportRaw!$A108</f>
        <v/>
      </c>
      <c r="I108" s="171" t="str">
        <f aca="false">ExportRaw!$B108</f>
        <v/>
      </c>
    </row>
    <row r="109" customFormat="false" ht="15.75" hidden="false" customHeight="false" outlineLevel="0" collapsed="false">
      <c r="A109" s="171" t="n">
        <f aca="false">ExportRaw!$F109</f>
        <v>0</v>
      </c>
      <c r="B109" s="171" t="n">
        <f aca="false">ExportRaw!$C109</f>
        <v>0</v>
      </c>
      <c r="C109" s="171" t="n">
        <f aca="false">ExportRaw!$G109</f>
        <v>0</v>
      </c>
      <c r="D109" s="171" t="str">
        <f aca="false">ExportRaw!$E109</f>
        <v/>
      </c>
      <c r="E109" s="172" t="str">
        <f aca="false">ExportRaw!$D109</f>
        <v/>
      </c>
      <c r="F109" s="171" t="str">
        <f aca="false">ExportRaw!$H109</f>
        <v/>
      </c>
      <c r="G109" s="171" t="str">
        <f aca="false">ExportRaw!$I109</f>
        <v/>
      </c>
      <c r="H109" s="171" t="str">
        <f aca="false">ExportRaw!$A109</f>
        <v/>
      </c>
      <c r="I109" s="171" t="str">
        <f aca="false">ExportRaw!$B109</f>
        <v/>
      </c>
    </row>
    <row r="110" customFormat="false" ht="15.75" hidden="false" customHeight="false" outlineLevel="0" collapsed="false">
      <c r="A110" s="171" t="n">
        <f aca="false">ExportRaw!$F110</f>
        <v>0</v>
      </c>
      <c r="B110" s="171" t="n">
        <f aca="false">ExportRaw!$C110</f>
        <v>0</v>
      </c>
      <c r="C110" s="171" t="n">
        <f aca="false">ExportRaw!$G110</f>
        <v>0</v>
      </c>
      <c r="D110" s="171" t="str">
        <f aca="false">ExportRaw!$E110</f>
        <v/>
      </c>
      <c r="E110" s="172" t="str">
        <f aca="false">ExportRaw!$D110</f>
        <v/>
      </c>
      <c r="F110" s="171" t="str">
        <f aca="false">ExportRaw!$H110</f>
        <v/>
      </c>
      <c r="G110" s="171" t="str">
        <f aca="false">ExportRaw!$I110</f>
        <v/>
      </c>
      <c r="H110" s="171" t="str">
        <f aca="false">ExportRaw!$A110</f>
        <v/>
      </c>
      <c r="I110" s="171" t="str">
        <f aca="false">ExportRaw!$B110</f>
        <v/>
      </c>
    </row>
    <row r="111" customFormat="false" ht="15.75" hidden="false" customHeight="false" outlineLevel="0" collapsed="false">
      <c r="A111" s="171" t="n">
        <f aca="false">ExportRaw!$F111</f>
        <v>0</v>
      </c>
      <c r="B111" s="171" t="n">
        <f aca="false">ExportRaw!$C111</f>
        <v>0</v>
      </c>
      <c r="C111" s="171" t="n">
        <f aca="false">ExportRaw!$G111</f>
        <v>0</v>
      </c>
      <c r="D111" s="171" t="str">
        <f aca="false">ExportRaw!$E111</f>
        <v/>
      </c>
      <c r="E111" s="172" t="str">
        <f aca="false">ExportRaw!$D111</f>
        <v/>
      </c>
      <c r="F111" s="171" t="str">
        <f aca="false">ExportRaw!$H111</f>
        <v/>
      </c>
      <c r="G111" s="171" t="str">
        <f aca="false">ExportRaw!$I111</f>
        <v/>
      </c>
      <c r="H111" s="171" t="str">
        <f aca="false">ExportRaw!$A111</f>
        <v/>
      </c>
      <c r="I111" s="171" t="str">
        <f aca="false">ExportRaw!$B111</f>
        <v/>
      </c>
    </row>
    <row r="112" customFormat="false" ht="15.75" hidden="false" customHeight="false" outlineLevel="0" collapsed="false">
      <c r="A112" s="171" t="n">
        <f aca="false">ExportRaw!$F112</f>
        <v>0</v>
      </c>
      <c r="B112" s="171" t="n">
        <f aca="false">ExportRaw!$C112</f>
        <v>0</v>
      </c>
      <c r="C112" s="171" t="n">
        <f aca="false">ExportRaw!$G112</f>
        <v>0</v>
      </c>
      <c r="D112" s="171" t="str">
        <f aca="false">ExportRaw!$E112</f>
        <v/>
      </c>
      <c r="E112" s="172" t="str">
        <f aca="false">ExportRaw!$D112</f>
        <v/>
      </c>
      <c r="F112" s="171" t="str">
        <f aca="false">ExportRaw!$H112</f>
        <v/>
      </c>
      <c r="G112" s="171" t="str">
        <f aca="false">ExportRaw!$I112</f>
        <v/>
      </c>
      <c r="H112" s="171" t="str">
        <f aca="false">ExportRaw!$A112</f>
        <v/>
      </c>
      <c r="I112" s="171" t="str">
        <f aca="false">ExportRaw!$B112</f>
        <v/>
      </c>
    </row>
    <row r="113" customFormat="false" ht="15.75" hidden="false" customHeight="false" outlineLevel="0" collapsed="false">
      <c r="A113" s="171" t="n">
        <f aca="false">ExportRaw!$F113</f>
        <v>0</v>
      </c>
      <c r="B113" s="171" t="n">
        <f aca="false">ExportRaw!$C113</f>
        <v>0</v>
      </c>
      <c r="C113" s="171" t="n">
        <f aca="false">ExportRaw!$G113</f>
        <v>0</v>
      </c>
      <c r="D113" s="171" t="str">
        <f aca="false">ExportRaw!$E113</f>
        <v/>
      </c>
      <c r="E113" s="172" t="str">
        <f aca="false">ExportRaw!$D113</f>
        <v/>
      </c>
      <c r="F113" s="171" t="str">
        <f aca="false">ExportRaw!$H113</f>
        <v/>
      </c>
      <c r="G113" s="171" t="str">
        <f aca="false">ExportRaw!$I113</f>
        <v/>
      </c>
      <c r="H113" s="171" t="str">
        <f aca="false">ExportRaw!$A113</f>
        <v/>
      </c>
      <c r="I113" s="171" t="str">
        <f aca="false">ExportRaw!$B113</f>
        <v/>
      </c>
    </row>
    <row r="114" customFormat="false" ht="15.75" hidden="false" customHeight="false" outlineLevel="0" collapsed="false">
      <c r="A114" s="171" t="n">
        <f aca="false">ExportRaw!$F114</f>
        <v>0</v>
      </c>
      <c r="B114" s="171" t="n">
        <f aca="false">ExportRaw!$C114</f>
        <v>0</v>
      </c>
      <c r="C114" s="171" t="n">
        <f aca="false">ExportRaw!$G114</f>
        <v>0</v>
      </c>
      <c r="D114" s="171" t="str">
        <f aca="false">ExportRaw!$E114</f>
        <v/>
      </c>
      <c r="E114" s="172" t="str">
        <f aca="false">ExportRaw!$D114</f>
        <v/>
      </c>
      <c r="F114" s="171" t="str">
        <f aca="false">ExportRaw!$H114</f>
        <v/>
      </c>
      <c r="G114" s="171" t="str">
        <f aca="false">ExportRaw!$I114</f>
        <v/>
      </c>
      <c r="H114" s="171" t="str">
        <f aca="false">ExportRaw!$A114</f>
        <v/>
      </c>
      <c r="I114" s="171" t="str">
        <f aca="false">ExportRaw!$B114</f>
        <v/>
      </c>
    </row>
    <row r="115" customFormat="false" ht="15.75" hidden="false" customHeight="false" outlineLevel="0" collapsed="false">
      <c r="A115" s="171" t="n">
        <f aca="false">ExportRaw!$F115</f>
        <v>0</v>
      </c>
      <c r="B115" s="171" t="n">
        <f aca="false">ExportRaw!$C115</f>
        <v>0</v>
      </c>
      <c r="C115" s="171" t="n">
        <f aca="false">ExportRaw!$G115</f>
        <v>0</v>
      </c>
      <c r="D115" s="171" t="str">
        <f aca="false">ExportRaw!$E115</f>
        <v/>
      </c>
      <c r="E115" s="172" t="str">
        <f aca="false">ExportRaw!$D115</f>
        <v/>
      </c>
      <c r="F115" s="171" t="str">
        <f aca="false">ExportRaw!$H115</f>
        <v/>
      </c>
      <c r="G115" s="171" t="str">
        <f aca="false">ExportRaw!$I115</f>
        <v/>
      </c>
      <c r="H115" s="171" t="str">
        <f aca="false">ExportRaw!$A115</f>
        <v/>
      </c>
      <c r="I115" s="171" t="str">
        <f aca="false">ExportRaw!$B115</f>
        <v/>
      </c>
    </row>
    <row r="116" customFormat="false" ht="15.75" hidden="false" customHeight="false" outlineLevel="0" collapsed="false">
      <c r="A116" s="171" t="n">
        <f aca="false">ExportRaw!$F116</f>
        <v>0</v>
      </c>
      <c r="B116" s="171" t="n">
        <f aca="false">ExportRaw!$C116</f>
        <v>0</v>
      </c>
      <c r="C116" s="171" t="n">
        <f aca="false">ExportRaw!$G116</f>
        <v>0</v>
      </c>
      <c r="D116" s="171" t="str">
        <f aca="false">ExportRaw!$E116</f>
        <v/>
      </c>
      <c r="E116" s="172" t="str">
        <f aca="false">ExportRaw!$D116</f>
        <v/>
      </c>
      <c r="F116" s="171" t="str">
        <f aca="false">ExportRaw!$H116</f>
        <v/>
      </c>
      <c r="G116" s="171" t="str">
        <f aca="false">ExportRaw!$I116</f>
        <v/>
      </c>
      <c r="H116" s="171" t="str">
        <f aca="false">ExportRaw!$A116</f>
        <v/>
      </c>
      <c r="I116" s="171" t="str">
        <f aca="false">ExportRaw!$B116</f>
        <v/>
      </c>
    </row>
    <row r="117" customFormat="false" ht="15.75" hidden="false" customHeight="false" outlineLevel="0" collapsed="false">
      <c r="A117" s="171" t="n">
        <f aca="false">ExportRaw!$F117</f>
        <v>0</v>
      </c>
      <c r="B117" s="171" t="n">
        <f aca="false">ExportRaw!$C117</f>
        <v>0</v>
      </c>
      <c r="C117" s="171" t="n">
        <f aca="false">ExportRaw!$G117</f>
        <v>0</v>
      </c>
      <c r="D117" s="171" t="str">
        <f aca="false">ExportRaw!$E117</f>
        <v/>
      </c>
      <c r="E117" s="172" t="str">
        <f aca="false">ExportRaw!$D117</f>
        <v/>
      </c>
      <c r="F117" s="171" t="str">
        <f aca="false">ExportRaw!$H117</f>
        <v/>
      </c>
      <c r="G117" s="171" t="str">
        <f aca="false">ExportRaw!$I117</f>
        <v/>
      </c>
      <c r="H117" s="171" t="str">
        <f aca="false">ExportRaw!$A117</f>
        <v/>
      </c>
      <c r="I117" s="171" t="str">
        <f aca="false">ExportRaw!$B117</f>
        <v/>
      </c>
    </row>
    <row r="118" customFormat="false" ht="15.75" hidden="false" customHeight="false" outlineLevel="0" collapsed="false">
      <c r="A118" s="171" t="n">
        <f aca="false">ExportRaw!$F118</f>
        <v>0</v>
      </c>
      <c r="B118" s="171" t="n">
        <f aca="false">ExportRaw!$C118</f>
        <v>0</v>
      </c>
      <c r="C118" s="171" t="n">
        <f aca="false">ExportRaw!$G118</f>
        <v>0</v>
      </c>
      <c r="D118" s="171" t="str">
        <f aca="false">ExportRaw!$E118</f>
        <v/>
      </c>
      <c r="E118" s="172" t="str">
        <f aca="false">ExportRaw!$D118</f>
        <v/>
      </c>
      <c r="F118" s="171" t="str">
        <f aca="false">ExportRaw!$H118</f>
        <v/>
      </c>
      <c r="G118" s="171" t="str">
        <f aca="false">ExportRaw!$I118</f>
        <v/>
      </c>
      <c r="H118" s="171" t="str">
        <f aca="false">ExportRaw!$A118</f>
        <v/>
      </c>
      <c r="I118" s="171" t="str">
        <f aca="false">ExportRaw!$B118</f>
        <v/>
      </c>
    </row>
    <row r="119" customFormat="false" ht="15.75" hidden="false" customHeight="false" outlineLevel="0" collapsed="false">
      <c r="A119" s="171" t="n">
        <f aca="false">ExportRaw!$F119</f>
        <v>0</v>
      </c>
      <c r="B119" s="171" t="n">
        <f aca="false">ExportRaw!$C119</f>
        <v>0</v>
      </c>
      <c r="C119" s="171" t="n">
        <f aca="false">ExportRaw!$G119</f>
        <v>0</v>
      </c>
      <c r="D119" s="171" t="str">
        <f aca="false">ExportRaw!$E119</f>
        <v/>
      </c>
      <c r="E119" s="172" t="str">
        <f aca="false">ExportRaw!$D119</f>
        <v/>
      </c>
      <c r="F119" s="171" t="str">
        <f aca="false">ExportRaw!$H119</f>
        <v/>
      </c>
      <c r="G119" s="171" t="str">
        <f aca="false">ExportRaw!$I119</f>
        <v/>
      </c>
      <c r="H119" s="171" t="str">
        <f aca="false">ExportRaw!$A119</f>
        <v/>
      </c>
      <c r="I119" s="171" t="str">
        <f aca="false">ExportRaw!$B119</f>
        <v/>
      </c>
    </row>
    <row r="120" customFormat="false" ht="15.75" hidden="false" customHeight="false" outlineLevel="0" collapsed="false">
      <c r="A120" s="171" t="n">
        <f aca="false">ExportRaw!$F120</f>
        <v>0</v>
      </c>
      <c r="B120" s="171" t="n">
        <f aca="false">ExportRaw!$C120</f>
        <v>0</v>
      </c>
      <c r="C120" s="171" t="n">
        <f aca="false">ExportRaw!$G120</f>
        <v>0</v>
      </c>
      <c r="D120" s="171" t="str">
        <f aca="false">ExportRaw!$E120</f>
        <v/>
      </c>
      <c r="E120" s="172" t="str">
        <f aca="false">ExportRaw!$D120</f>
        <v/>
      </c>
      <c r="F120" s="171" t="str">
        <f aca="false">ExportRaw!$H120</f>
        <v/>
      </c>
      <c r="G120" s="171" t="str">
        <f aca="false">ExportRaw!$I120</f>
        <v/>
      </c>
      <c r="H120" s="171" t="str">
        <f aca="false">ExportRaw!$A120</f>
        <v/>
      </c>
      <c r="I120" s="171" t="str">
        <f aca="false">ExportRaw!$B120</f>
        <v/>
      </c>
    </row>
    <row r="121" customFormat="false" ht="15.75" hidden="false" customHeight="false" outlineLevel="0" collapsed="false">
      <c r="A121" s="171" t="n">
        <f aca="false">ExportRaw!$F121</f>
        <v>0</v>
      </c>
      <c r="B121" s="171" t="n">
        <f aca="false">ExportRaw!$C121</f>
        <v>0</v>
      </c>
      <c r="C121" s="171" t="n">
        <f aca="false">ExportRaw!$G121</f>
        <v>0</v>
      </c>
      <c r="D121" s="171" t="str">
        <f aca="false">ExportRaw!$E121</f>
        <v/>
      </c>
      <c r="E121" s="172" t="str">
        <f aca="false">ExportRaw!$D121</f>
        <v/>
      </c>
      <c r="F121" s="171" t="str">
        <f aca="false">ExportRaw!$H121</f>
        <v/>
      </c>
      <c r="G121" s="171" t="str">
        <f aca="false">ExportRaw!$I121</f>
        <v/>
      </c>
      <c r="H121" s="171" t="str">
        <f aca="false">ExportRaw!$A121</f>
        <v/>
      </c>
      <c r="I121" s="171" t="str">
        <f aca="false">ExportRaw!$B121</f>
        <v/>
      </c>
    </row>
    <row r="122" customFormat="false" ht="15.75" hidden="false" customHeight="false" outlineLevel="0" collapsed="false">
      <c r="A122" s="171" t="n">
        <f aca="false">ExportRaw!$F122</f>
        <v>0</v>
      </c>
      <c r="B122" s="171" t="n">
        <f aca="false">ExportRaw!$C122</f>
        <v>0</v>
      </c>
      <c r="C122" s="171" t="n">
        <f aca="false">ExportRaw!$G122</f>
        <v>0</v>
      </c>
      <c r="D122" s="171" t="str">
        <f aca="false">ExportRaw!$E122</f>
        <v/>
      </c>
      <c r="E122" s="172" t="str">
        <f aca="false">ExportRaw!$D122</f>
        <v/>
      </c>
      <c r="F122" s="171" t="str">
        <f aca="false">ExportRaw!$H122</f>
        <v/>
      </c>
      <c r="G122" s="171" t="str">
        <f aca="false">ExportRaw!$I122</f>
        <v/>
      </c>
      <c r="H122" s="171" t="str">
        <f aca="false">ExportRaw!$A122</f>
        <v/>
      </c>
      <c r="I122" s="171" t="str">
        <f aca="false">ExportRaw!$B122</f>
        <v/>
      </c>
    </row>
    <row r="123" customFormat="false" ht="15.75" hidden="false" customHeight="false" outlineLevel="0" collapsed="false">
      <c r="A123" s="171" t="n">
        <f aca="false">ExportRaw!$F123</f>
        <v>0</v>
      </c>
      <c r="B123" s="171" t="n">
        <f aca="false">ExportRaw!$C123</f>
        <v>0</v>
      </c>
      <c r="C123" s="171" t="n">
        <f aca="false">ExportRaw!$G123</f>
        <v>0</v>
      </c>
      <c r="D123" s="171" t="str">
        <f aca="false">ExportRaw!$E123</f>
        <v/>
      </c>
      <c r="E123" s="172" t="str">
        <f aca="false">ExportRaw!$D123</f>
        <v/>
      </c>
      <c r="F123" s="171" t="str">
        <f aca="false">ExportRaw!$H123</f>
        <v/>
      </c>
      <c r="G123" s="171" t="str">
        <f aca="false">ExportRaw!$I123</f>
        <v/>
      </c>
      <c r="H123" s="171" t="str">
        <f aca="false">ExportRaw!$A123</f>
        <v/>
      </c>
      <c r="I123" s="171" t="str">
        <f aca="false">ExportRaw!$B123</f>
        <v/>
      </c>
    </row>
    <row r="124" customFormat="false" ht="15.75" hidden="false" customHeight="false" outlineLevel="0" collapsed="false">
      <c r="A124" s="171" t="n">
        <f aca="false">ExportRaw!$F124</f>
        <v>0</v>
      </c>
      <c r="B124" s="171" t="n">
        <f aca="false">ExportRaw!$C124</f>
        <v>0</v>
      </c>
      <c r="C124" s="171" t="n">
        <f aca="false">ExportRaw!$G124</f>
        <v>0</v>
      </c>
      <c r="D124" s="171" t="str">
        <f aca="false">ExportRaw!$E124</f>
        <v/>
      </c>
      <c r="E124" s="172" t="str">
        <f aca="false">ExportRaw!$D124</f>
        <v/>
      </c>
      <c r="F124" s="171" t="str">
        <f aca="false">ExportRaw!$H124</f>
        <v/>
      </c>
      <c r="G124" s="171" t="str">
        <f aca="false">ExportRaw!$I124</f>
        <v/>
      </c>
      <c r="H124" s="171" t="str">
        <f aca="false">ExportRaw!$A124</f>
        <v/>
      </c>
      <c r="I124" s="171" t="str">
        <f aca="false">ExportRaw!$B124</f>
        <v/>
      </c>
    </row>
    <row r="125" customFormat="false" ht="15.75" hidden="false" customHeight="false" outlineLevel="0" collapsed="false">
      <c r="A125" s="171" t="n">
        <f aca="false">ExportRaw!$F125</f>
        <v>0</v>
      </c>
      <c r="B125" s="171" t="n">
        <f aca="false">ExportRaw!$C125</f>
        <v>0</v>
      </c>
      <c r="C125" s="171" t="n">
        <f aca="false">ExportRaw!$G125</f>
        <v>0</v>
      </c>
      <c r="D125" s="171" t="str">
        <f aca="false">ExportRaw!$E125</f>
        <v/>
      </c>
      <c r="E125" s="172" t="str">
        <f aca="false">ExportRaw!$D125</f>
        <v/>
      </c>
      <c r="F125" s="171" t="str">
        <f aca="false">ExportRaw!$H125</f>
        <v/>
      </c>
      <c r="G125" s="171" t="str">
        <f aca="false">ExportRaw!$I125</f>
        <v/>
      </c>
      <c r="H125" s="171" t="str">
        <f aca="false">ExportRaw!$A125</f>
        <v/>
      </c>
      <c r="I125" s="171" t="str">
        <f aca="false">ExportRaw!$B125</f>
        <v/>
      </c>
    </row>
    <row r="126" customFormat="false" ht="15.75" hidden="false" customHeight="false" outlineLevel="0" collapsed="false">
      <c r="A126" s="171" t="n">
        <f aca="false">ExportRaw!$F126</f>
        <v>0</v>
      </c>
      <c r="B126" s="171" t="n">
        <f aca="false">ExportRaw!$C126</f>
        <v>0</v>
      </c>
      <c r="C126" s="171" t="n">
        <f aca="false">ExportRaw!$G126</f>
        <v>0</v>
      </c>
      <c r="D126" s="171" t="str">
        <f aca="false">ExportRaw!$E126</f>
        <v/>
      </c>
      <c r="E126" s="172" t="str">
        <f aca="false">ExportRaw!$D126</f>
        <v/>
      </c>
      <c r="F126" s="171" t="str">
        <f aca="false">ExportRaw!$H126</f>
        <v/>
      </c>
      <c r="G126" s="171" t="str">
        <f aca="false">ExportRaw!$I126</f>
        <v/>
      </c>
      <c r="H126" s="171" t="str">
        <f aca="false">ExportRaw!$A126</f>
        <v/>
      </c>
      <c r="I126" s="171" t="str">
        <f aca="false">ExportRaw!$B126</f>
        <v/>
      </c>
    </row>
    <row r="127" customFormat="false" ht="15.75" hidden="false" customHeight="false" outlineLevel="0" collapsed="false">
      <c r="A127" s="171" t="n">
        <f aca="false">ExportRaw!$F127</f>
        <v>0</v>
      </c>
      <c r="B127" s="171" t="n">
        <f aca="false">ExportRaw!$C127</f>
        <v>0</v>
      </c>
      <c r="C127" s="171" t="n">
        <f aca="false">ExportRaw!$G127</f>
        <v>0</v>
      </c>
      <c r="D127" s="171" t="str">
        <f aca="false">ExportRaw!$E127</f>
        <v/>
      </c>
      <c r="E127" s="172" t="str">
        <f aca="false">ExportRaw!$D127</f>
        <v/>
      </c>
      <c r="F127" s="171" t="str">
        <f aca="false">ExportRaw!$H127</f>
        <v/>
      </c>
      <c r="G127" s="171" t="str">
        <f aca="false">ExportRaw!$I127</f>
        <v/>
      </c>
      <c r="H127" s="171" t="str">
        <f aca="false">ExportRaw!$A127</f>
        <v/>
      </c>
      <c r="I127" s="171" t="str">
        <f aca="false">ExportRaw!$B127</f>
        <v/>
      </c>
    </row>
    <row r="128" customFormat="false" ht="15.75" hidden="false" customHeight="false" outlineLevel="0" collapsed="false">
      <c r="A128" s="171" t="n">
        <f aca="false">ExportRaw!$F128</f>
        <v>0</v>
      </c>
      <c r="B128" s="171" t="n">
        <f aca="false">ExportRaw!$C128</f>
        <v>0</v>
      </c>
      <c r="C128" s="171" t="n">
        <f aca="false">ExportRaw!$G128</f>
        <v>0</v>
      </c>
      <c r="D128" s="171" t="str">
        <f aca="false">ExportRaw!$E128</f>
        <v/>
      </c>
      <c r="E128" s="172" t="str">
        <f aca="false">ExportRaw!$D128</f>
        <v/>
      </c>
      <c r="F128" s="171" t="str">
        <f aca="false">ExportRaw!$H128</f>
        <v/>
      </c>
      <c r="G128" s="171" t="str">
        <f aca="false">ExportRaw!$I128</f>
        <v/>
      </c>
      <c r="H128" s="171" t="str">
        <f aca="false">ExportRaw!$A128</f>
        <v/>
      </c>
      <c r="I128" s="171" t="str">
        <f aca="false">ExportRaw!$B128</f>
        <v/>
      </c>
    </row>
    <row r="129" customFormat="false" ht="15.75" hidden="false" customHeight="false" outlineLevel="0" collapsed="false">
      <c r="A129" s="171" t="n">
        <f aca="false">ExportRaw!$F129</f>
        <v>0</v>
      </c>
      <c r="B129" s="171" t="n">
        <f aca="false">ExportRaw!$C129</f>
        <v>0</v>
      </c>
      <c r="C129" s="171" t="n">
        <f aca="false">ExportRaw!$G129</f>
        <v>0</v>
      </c>
      <c r="D129" s="171" t="str">
        <f aca="false">ExportRaw!$E129</f>
        <v/>
      </c>
      <c r="E129" s="172" t="str">
        <f aca="false">ExportRaw!$D129</f>
        <v/>
      </c>
      <c r="F129" s="171" t="str">
        <f aca="false">ExportRaw!$H129</f>
        <v/>
      </c>
      <c r="G129" s="171" t="str">
        <f aca="false">ExportRaw!$I129</f>
        <v/>
      </c>
      <c r="H129" s="171" t="str">
        <f aca="false">ExportRaw!$A129</f>
        <v/>
      </c>
      <c r="I129" s="171" t="str">
        <f aca="false">ExportRaw!$B129</f>
        <v/>
      </c>
    </row>
    <row r="130" customFormat="false" ht="15.75" hidden="false" customHeight="false" outlineLevel="0" collapsed="false">
      <c r="A130" s="171" t="n">
        <f aca="false">ExportRaw!$F130</f>
        <v>0</v>
      </c>
      <c r="B130" s="171" t="n">
        <f aca="false">ExportRaw!$C130</f>
        <v>0</v>
      </c>
      <c r="C130" s="171" t="n">
        <f aca="false">ExportRaw!$G130</f>
        <v>0</v>
      </c>
      <c r="D130" s="171" t="str">
        <f aca="false">ExportRaw!$E130</f>
        <v/>
      </c>
      <c r="E130" s="172" t="str">
        <f aca="false">ExportRaw!$D130</f>
        <v/>
      </c>
      <c r="F130" s="171" t="str">
        <f aca="false">ExportRaw!$H130</f>
        <v/>
      </c>
      <c r="G130" s="171" t="str">
        <f aca="false">ExportRaw!$I130</f>
        <v/>
      </c>
      <c r="H130" s="171" t="str">
        <f aca="false">ExportRaw!$A130</f>
        <v/>
      </c>
      <c r="I130" s="171" t="str">
        <f aca="false">ExportRaw!$B130</f>
        <v/>
      </c>
    </row>
    <row r="131" customFormat="false" ht="15.75" hidden="false" customHeight="false" outlineLevel="0" collapsed="false">
      <c r="A131" s="171" t="n">
        <f aca="false">ExportRaw!$F131</f>
        <v>0</v>
      </c>
      <c r="B131" s="171" t="n">
        <f aca="false">ExportRaw!$C131</f>
        <v>0</v>
      </c>
      <c r="C131" s="171" t="n">
        <f aca="false">ExportRaw!$G131</f>
        <v>0</v>
      </c>
      <c r="D131" s="171" t="str">
        <f aca="false">ExportRaw!$E131</f>
        <v/>
      </c>
      <c r="E131" s="172" t="str">
        <f aca="false">ExportRaw!$D131</f>
        <v/>
      </c>
      <c r="F131" s="171" t="str">
        <f aca="false">ExportRaw!$H131</f>
        <v/>
      </c>
      <c r="G131" s="171" t="str">
        <f aca="false">ExportRaw!$I131</f>
        <v/>
      </c>
      <c r="H131" s="171" t="str">
        <f aca="false">ExportRaw!$A131</f>
        <v/>
      </c>
      <c r="I131" s="171" t="str">
        <f aca="false">ExportRaw!$B131</f>
        <v/>
      </c>
    </row>
    <row r="132" customFormat="false" ht="15.75" hidden="false" customHeight="false" outlineLevel="0" collapsed="false">
      <c r="A132" s="171" t="n">
        <f aca="false">ExportRaw!$F132</f>
        <v>0</v>
      </c>
      <c r="B132" s="171" t="n">
        <f aca="false">ExportRaw!$C132</f>
        <v>0</v>
      </c>
      <c r="C132" s="171" t="n">
        <f aca="false">ExportRaw!$G132</f>
        <v>0</v>
      </c>
      <c r="D132" s="171" t="str">
        <f aca="false">ExportRaw!$E132</f>
        <v/>
      </c>
      <c r="E132" s="172" t="str">
        <f aca="false">ExportRaw!$D132</f>
        <v/>
      </c>
      <c r="F132" s="171" t="str">
        <f aca="false">ExportRaw!$H132</f>
        <v/>
      </c>
      <c r="G132" s="171" t="str">
        <f aca="false">ExportRaw!$I132</f>
        <v/>
      </c>
      <c r="H132" s="171" t="str">
        <f aca="false">ExportRaw!$A132</f>
        <v/>
      </c>
      <c r="I132" s="171" t="str">
        <f aca="false">ExportRaw!$B132</f>
        <v/>
      </c>
    </row>
    <row r="133" customFormat="false" ht="15.75" hidden="false" customHeight="false" outlineLevel="0" collapsed="false">
      <c r="A133" s="171" t="n">
        <f aca="false">ExportRaw!$F133</f>
        <v>0</v>
      </c>
      <c r="B133" s="171" t="n">
        <f aca="false">ExportRaw!$C133</f>
        <v>0</v>
      </c>
      <c r="C133" s="171" t="n">
        <f aca="false">ExportRaw!$G133</f>
        <v>0</v>
      </c>
      <c r="D133" s="171" t="str">
        <f aca="false">ExportRaw!$E133</f>
        <v/>
      </c>
      <c r="E133" s="172" t="str">
        <f aca="false">ExportRaw!$D133</f>
        <v/>
      </c>
      <c r="F133" s="171" t="str">
        <f aca="false">ExportRaw!$H133</f>
        <v/>
      </c>
      <c r="G133" s="171" t="str">
        <f aca="false">ExportRaw!$I133</f>
        <v/>
      </c>
      <c r="H133" s="171" t="str">
        <f aca="false">ExportRaw!$A133</f>
        <v/>
      </c>
      <c r="I133" s="171" t="str">
        <f aca="false">ExportRaw!$B133</f>
        <v/>
      </c>
    </row>
    <row r="134" customFormat="false" ht="15.75" hidden="false" customHeight="false" outlineLevel="0" collapsed="false">
      <c r="A134" s="171" t="n">
        <f aca="false">ExportRaw!$F134</f>
        <v>0</v>
      </c>
      <c r="B134" s="171" t="n">
        <f aca="false">ExportRaw!$C134</f>
        <v>0</v>
      </c>
      <c r="C134" s="171" t="n">
        <f aca="false">ExportRaw!$G134</f>
        <v>0</v>
      </c>
      <c r="D134" s="171" t="str">
        <f aca="false">ExportRaw!$E134</f>
        <v/>
      </c>
      <c r="E134" s="172" t="str">
        <f aca="false">ExportRaw!$D134</f>
        <v/>
      </c>
      <c r="F134" s="171" t="str">
        <f aca="false">ExportRaw!$H134</f>
        <v/>
      </c>
      <c r="G134" s="171" t="str">
        <f aca="false">ExportRaw!$I134</f>
        <v/>
      </c>
      <c r="H134" s="171" t="str">
        <f aca="false">ExportRaw!$A134</f>
        <v/>
      </c>
      <c r="I134" s="171" t="str">
        <f aca="false">ExportRaw!$B134</f>
        <v/>
      </c>
    </row>
    <row r="135" customFormat="false" ht="15.75" hidden="false" customHeight="false" outlineLevel="0" collapsed="false">
      <c r="A135" s="171" t="n">
        <f aca="false">ExportRaw!$F135</f>
        <v>0</v>
      </c>
      <c r="B135" s="171" t="n">
        <f aca="false">ExportRaw!$C135</f>
        <v>0</v>
      </c>
      <c r="C135" s="171" t="n">
        <f aca="false">ExportRaw!$G135</f>
        <v>0</v>
      </c>
      <c r="D135" s="171" t="str">
        <f aca="false">ExportRaw!$E135</f>
        <v/>
      </c>
      <c r="E135" s="172" t="str">
        <f aca="false">ExportRaw!$D135</f>
        <v/>
      </c>
      <c r="F135" s="171" t="str">
        <f aca="false">ExportRaw!$H135</f>
        <v/>
      </c>
      <c r="G135" s="171" t="str">
        <f aca="false">ExportRaw!$I135</f>
        <v/>
      </c>
      <c r="H135" s="171" t="str">
        <f aca="false">ExportRaw!$A135</f>
        <v/>
      </c>
      <c r="I135" s="171" t="str">
        <f aca="false">ExportRaw!$B135</f>
        <v/>
      </c>
    </row>
    <row r="136" customFormat="false" ht="15.75" hidden="false" customHeight="false" outlineLevel="0" collapsed="false">
      <c r="A136" s="171" t="n">
        <f aca="false">ExportRaw!$F136</f>
        <v>0</v>
      </c>
      <c r="B136" s="171" t="n">
        <f aca="false">ExportRaw!$C136</f>
        <v>0</v>
      </c>
      <c r="C136" s="171" t="n">
        <f aca="false">ExportRaw!$G136</f>
        <v>0</v>
      </c>
      <c r="D136" s="171" t="str">
        <f aca="false">ExportRaw!$E136</f>
        <v/>
      </c>
      <c r="E136" s="172" t="str">
        <f aca="false">ExportRaw!$D136</f>
        <v/>
      </c>
      <c r="F136" s="171" t="str">
        <f aca="false">ExportRaw!$H136</f>
        <v/>
      </c>
      <c r="G136" s="171" t="str">
        <f aca="false">ExportRaw!$I136</f>
        <v/>
      </c>
      <c r="H136" s="171" t="str">
        <f aca="false">ExportRaw!$A136</f>
        <v/>
      </c>
      <c r="I136" s="171" t="str">
        <f aca="false">ExportRaw!$B136</f>
        <v/>
      </c>
    </row>
    <row r="137" customFormat="false" ht="15.75" hidden="false" customHeight="false" outlineLevel="0" collapsed="false">
      <c r="A137" s="171" t="n">
        <f aca="false">ExportRaw!$F137</f>
        <v>0</v>
      </c>
      <c r="B137" s="171" t="n">
        <f aca="false">ExportRaw!$C137</f>
        <v>0</v>
      </c>
      <c r="C137" s="171" t="n">
        <f aca="false">ExportRaw!$G137</f>
        <v>0</v>
      </c>
      <c r="D137" s="171" t="str">
        <f aca="false">ExportRaw!$E137</f>
        <v/>
      </c>
      <c r="E137" s="172" t="str">
        <f aca="false">ExportRaw!$D137</f>
        <v/>
      </c>
      <c r="F137" s="171" t="str">
        <f aca="false">ExportRaw!$H137</f>
        <v/>
      </c>
      <c r="G137" s="171" t="str">
        <f aca="false">ExportRaw!$I137</f>
        <v/>
      </c>
      <c r="H137" s="171" t="str">
        <f aca="false">ExportRaw!$A137</f>
        <v/>
      </c>
      <c r="I137" s="171" t="str">
        <f aca="false">ExportRaw!$B137</f>
        <v/>
      </c>
    </row>
    <row r="138" customFormat="false" ht="15.75" hidden="false" customHeight="false" outlineLevel="0" collapsed="false">
      <c r="A138" s="171" t="n">
        <f aca="false">ExportRaw!$F138</f>
        <v>0</v>
      </c>
      <c r="B138" s="171" t="n">
        <f aca="false">ExportRaw!$C138</f>
        <v>0</v>
      </c>
      <c r="C138" s="171" t="n">
        <f aca="false">ExportRaw!$G138</f>
        <v>0</v>
      </c>
      <c r="D138" s="171" t="str">
        <f aca="false">ExportRaw!$E138</f>
        <v/>
      </c>
      <c r="E138" s="172" t="str">
        <f aca="false">ExportRaw!$D138</f>
        <v/>
      </c>
      <c r="F138" s="171" t="str">
        <f aca="false">ExportRaw!$H138</f>
        <v/>
      </c>
      <c r="G138" s="171" t="str">
        <f aca="false">ExportRaw!$I138</f>
        <v/>
      </c>
      <c r="H138" s="171" t="str">
        <f aca="false">ExportRaw!$A138</f>
        <v/>
      </c>
      <c r="I138" s="171" t="str">
        <f aca="false">ExportRaw!$B138</f>
        <v/>
      </c>
    </row>
    <row r="139" customFormat="false" ht="15.75" hidden="false" customHeight="false" outlineLevel="0" collapsed="false">
      <c r="A139" s="171" t="n">
        <f aca="false">ExportRaw!$F139</f>
        <v>0</v>
      </c>
      <c r="B139" s="171" t="n">
        <f aca="false">ExportRaw!$C139</f>
        <v>0</v>
      </c>
      <c r="C139" s="171" t="n">
        <f aca="false">ExportRaw!$G139</f>
        <v>0</v>
      </c>
      <c r="D139" s="171" t="str">
        <f aca="false">ExportRaw!$E139</f>
        <v/>
      </c>
      <c r="E139" s="172" t="str">
        <f aca="false">ExportRaw!$D139</f>
        <v/>
      </c>
      <c r="F139" s="171" t="str">
        <f aca="false">ExportRaw!$H139</f>
        <v/>
      </c>
      <c r="G139" s="171" t="str">
        <f aca="false">ExportRaw!$I139</f>
        <v/>
      </c>
      <c r="H139" s="171" t="str">
        <f aca="false">ExportRaw!$A139</f>
        <v/>
      </c>
      <c r="I139" s="171" t="str">
        <f aca="false">ExportRaw!$B139</f>
        <v/>
      </c>
    </row>
    <row r="140" customFormat="false" ht="15.75" hidden="false" customHeight="false" outlineLevel="0" collapsed="false">
      <c r="A140" s="171" t="n">
        <f aca="false">ExportRaw!$F140</f>
        <v>0</v>
      </c>
      <c r="B140" s="171" t="n">
        <f aca="false">ExportRaw!$C140</f>
        <v>0</v>
      </c>
      <c r="C140" s="171" t="n">
        <f aca="false">ExportRaw!$G140</f>
        <v>0</v>
      </c>
      <c r="D140" s="171" t="str">
        <f aca="false">ExportRaw!$E140</f>
        <v/>
      </c>
      <c r="E140" s="172" t="str">
        <f aca="false">ExportRaw!$D140</f>
        <v/>
      </c>
      <c r="F140" s="171" t="str">
        <f aca="false">ExportRaw!$H140</f>
        <v/>
      </c>
      <c r="G140" s="171" t="str">
        <f aca="false">ExportRaw!$I140</f>
        <v/>
      </c>
      <c r="H140" s="171" t="str">
        <f aca="false">ExportRaw!$A140</f>
        <v/>
      </c>
      <c r="I140" s="171" t="str">
        <f aca="false">ExportRaw!$B140</f>
        <v/>
      </c>
    </row>
    <row r="141" customFormat="false" ht="15.75" hidden="false" customHeight="false" outlineLevel="0" collapsed="false">
      <c r="A141" s="171" t="n">
        <f aca="false">ExportRaw!$F141</f>
        <v>0</v>
      </c>
      <c r="B141" s="171" t="n">
        <f aca="false">ExportRaw!$C141</f>
        <v>0</v>
      </c>
      <c r="C141" s="171" t="n">
        <f aca="false">ExportRaw!$G141</f>
        <v>0</v>
      </c>
      <c r="D141" s="171" t="str">
        <f aca="false">ExportRaw!$E141</f>
        <v/>
      </c>
      <c r="E141" s="172" t="str">
        <f aca="false">ExportRaw!$D141</f>
        <v/>
      </c>
      <c r="F141" s="171" t="str">
        <f aca="false">ExportRaw!$H141</f>
        <v/>
      </c>
      <c r="G141" s="171" t="str">
        <f aca="false">ExportRaw!$I141</f>
        <v/>
      </c>
      <c r="H141" s="171" t="str">
        <f aca="false">ExportRaw!$A141</f>
        <v/>
      </c>
      <c r="I141" s="171" t="str">
        <f aca="false">ExportRaw!$B141</f>
        <v/>
      </c>
    </row>
    <row r="142" customFormat="false" ht="15.75" hidden="false" customHeight="false" outlineLevel="0" collapsed="false">
      <c r="A142" s="171" t="n">
        <f aca="false">ExportRaw!$F142</f>
        <v>0</v>
      </c>
      <c r="B142" s="171" t="n">
        <f aca="false">ExportRaw!$C142</f>
        <v>0</v>
      </c>
      <c r="C142" s="171" t="n">
        <f aca="false">ExportRaw!$G142</f>
        <v>0</v>
      </c>
      <c r="D142" s="171" t="str">
        <f aca="false">ExportRaw!$E142</f>
        <v/>
      </c>
      <c r="E142" s="172" t="str">
        <f aca="false">ExportRaw!$D142</f>
        <v/>
      </c>
      <c r="F142" s="171" t="str">
        <f aca="false">ExportRaw!$H142</f>
        <v/>
      </c>
      <c r="G142" s="171" t="str">
        <f aca="false">ExportRaw!$I142</f>
        <v/>
      </c>
      <c r="H142" s="171" t="str">
        <f aca="false">ExportRaw!$A142</f>
        <v/>
      </c>
      <c r="I142" s="171" t="str">
        <f aca="false">ExportRaw!$B142</f>
        <v/>
      </c>
    </row>
    <row r="143" customFormat="false" ht="15.75" hidden="false" customHeight="false" outlineLevel="0" collapsed="false">
      <c r="A143" s="171" t="n">
        <f aca="false">ExportRaw!$F143</f>
        <v>0</v>
      </c>
      <c r="B143" s="171" t="n">
        <f aca="false">ExportRaw!$C143</f>
        <v>0</v>
      </c>
      <c r="C143" s="171" t="n">
        <f aca="false">ExportRaw!$G143</f>
        <v>0</v>
      </c>
      <c r="D143" s="171" t="str">
        <f aca="false">ExportRaw!$E143</f>
        <v/>
      </c>
      <c r="E143" s="172" t="str">
        <f aca="false">ExportRaw!$D143</f>
        <v/>
      </c>
      <c r="F143" s="171" t="str">
        <f aca="false">ExportRaw!$H143</f>
        <v/>
      </c>
      <c r="G143" s="171" t="str">
        <f aca="false">ExportRaw!$I143</f>
        <v/>
      </c>
      <c r="H143" s="171" t="str">
        <f aca="false">ExportRaw!$A143</f>
        <v/>
      </c>
      <c r="I143" s="171" t="str">
        <f aca="false">ExportRaw!$B143</f>
        <v/>
      </c>
    </row>
    <row r="144" customFormat="false" ht="15.75" hidden="false" customHeight="false" outlineLevel="0" collapsed="false">
      <c r="A144" s="171" t="n">
        <f aca="false">ExportRaw!$F144</f>
        <v>0</v>
      </c>
      <c r="B144" s="171" t="n">
        <f aca="false">ExportRaw!$C144</f>
        <v>0</v>
      </c>
      <c r="C144" s="171" t="n">
        <f aca="false">ExportRaw!$G144</f>
        <v>0</v>
      </c>
      <c r="D144" s="171" t="str">
        <f aca="false">ExportRaw!$E144</f>
        <v/>
      </c>
      <c r="E144" s="172" t="str">
        <f aca="false">ExportRaw!$D144</f>
        <v/>
      </c>
      <c r="F144" s="171" t="str">
        <f aca="false">ExportRaw!$H144</f>
        <v/>
      </c>
      <c r="G144" s="171" t="str">
        <f aca="false">ExportRaw!$I144</f>
        <v/>
      </c>
      <c r="H144" s="171" t="str">
        <f aca="false">ExportRaw!$A144</f>
        <v/>
      </c>
      <c r="I144" s="171" t="str">
        <f aca="false">ExportRaw!$B144</f>
        <v/>
      </c>
    </row>
    <row r="145" customFormat="false" ht="15.75" hidden="false" customHeight="false" outlineLevel="0" collapsed="false">
      <c r="A145" s="171" t="n">
        <f aca="false">ExportRaw!$F145</f>
        <v>0</v>
      </c>
      <c r="B145" s="171" t="n">
        <f aca="false">ExportRaw!$C145</f>
        <v>0</v>
      </c>
      <c r="C145" s="171" t="n">
        <f aca="false">ExportRaw!$G145</f>
        <v>0</v>
      </c>
      <c r="D145" s="171" t="str">
        <f aca="false">ExportRaw!$E145</f>
        <v/>
      </c>
      <c r="E145" s="172" t="str">
        <f aca="false">ExportRaw!$D145</f>
        <v/>
      </c>
      <c r="F145" s="171" t="str">
        <f aca="false">ExportRaw!$H145</f>
        <v/>
      </c>
      <c r="G145" s="171" t="str">
        <f aca="false">ExportRaw!$I145</f>
        <v/>
      </c>
      <c r="H145" s="171" t="str">
        <f aca="false">ExportRaw!$A145</f>
        <v/>
      </c>
      <c r="I145" s="171" t="str">
        <f aca="false">ExportRaw!$B145</f>
        <v/>
      </c>
    </row>
    <row r="146" customFormat="false" ht="15.75" hidden="false" customHeight="false" outlineLevel="0" collapsed="false">
      <c r="A146" s="171" t="n">
        <f aca="false">ExportRaw!$F146</f>
        <v>0</v>
      </c>
      <c r="B146" s="171" t="n">
        <f aca="false">ExportRaw!$C146</f>
        <v>0</v>
      </c>
      <c r="C146" s="171" t="n">
        <f aca="false">ExportRaw!$G146</f>
        <v>0</v>
      </c>
      <c r="D146" s="171" t="str">
        <f aca="false">ExportRaw!$E146</f>
        <v/>
      </c>
      <c r="E146" s="172" t="str">
        <f aca="false">ExportRaw!$D146</f>
        <v/>
      </c>
      <c r="F146" s="171" t="str">
        <f aca="false">ExportRaw!$H146</f>
        <v/>
      </c>
      <c r="G146" s="171" t="str">
        <f aca="false">ExportRaw!$I146</f>
        <v/>
      </c>
      <c r="H146" s="171" t="str">
        <f aca="false">ExportRaw!$A146</f>
        <v/>
      </c>
      <c r="I146" s="171" t="str">
        <f aca="false">ExportRaw!$B146</f>
        <v/>
      </c>
    </row>
    <row r="147" customFormat="false" ht="15.75" hidden="false" customHeight="false" outlineLevel="0" collapsed="false">
      <c r="A147" s="171" t="n">
        <f aca="false">ExportRaw!$F147</f>
        <v>0</v>
      </c>
      <c r="B147" s="171" t="n">
        <f aca="false">ExportRaw!$C147</f>
        <v>0</v>
      </c>
      <c r="C147" s="171" t="n">
        <f aca="false">ExportRaw!$G147</f>
        <v>0</v>
      </c>
      <c r="D147" s="171" t="str">
        <f aca="false">ExportRaw!$E147</f>
        <v/>
      </c>
      <c r="E147" s="172" t="str">
        <f aca="false">ExportRaw!$D147</f>
        <v/>
      </c>
      <c r="F147" s="171" t="str">
        <f aca="false">ExportRaw!$H147</f>
        <v/>
      </c>
      <c r="G147" s="171" t="str">
        <f aca="false">ExportRaw!$I147</f>
        <v/>
      </c>
      <c r="H147" s="171" t="str">
        <f aca="false">ExportRaw!$A147</f>
        <v/>
      </c>
      <c r="I147" s="171" t="str">
        <f aca="false">ExportRaw!$B147</f>
        <v/>
      </c>
    </row>
    <row r="148" customFormat="false" ht="15.75" hidden="false" customHeight="false" outlineLevel="0" collapsed="false">
      <c r="A148" s="171" t="n">
        <f aca="false">ExportRaw!$F148</f>
        <v>0</v>
      </c>
      <c r="B148" s="171" t="n">
        <f aca="false">ExportRaw!$C148</f>
        <v>0</v>
      </c>
      <c r="C148" s="171" t="n">
        <f aca="false">ExportRaw!$G148</f>
        <v>0</v>
      </c>
      <c r="D148" s="171" t="str">
        <f aca="false">ExportRaw!$E148</f>
        <v/>
      </c>
      <c r="E148" s="172" t="str">
        <f aca="false">ExportRaw!$D148</f>
        <v/>
      </c>
      <c r="F148" s="171" t="str">
        <f aca="false">ExportRaw!$H148</f>
        <v/>
      </c>
      <c r="G148" s="171" t="str">
        <f aca="false">ExportRaw!$I148</f>
        <v/>
      </c>
      <c r="H148" s="171" t="str">
        <f aca="false">ExportRaw!$A148</f>
        <v/>
      </c>
      <c r="I148" s="171" t="str">
        <f aca="false">ExportRaw!$B148</f>
        <v/>
      </c>
    </row>
    <row r="149" customFormat="false" ht="15.75" hidden="false" customHeight="false" outlineLevel="0" collapsed="false">
      <c r="A149" s="171" t="n">
        <f aca="false">ExportRaw!$F149</f>
        <v>0</v>
      </c>
      <c r="B149" s="171" t="n">
        <f aca="false">ExportRaw!$C149</f>
        <v>0</v>
      </c>
      <c r="C149" s="171" t="n">
        <f aca="false">ExportRaw!$G149</f>
        <v>0</v>
      </c>
      <c r="D149" s="171" t="str">
        <f aca="false">ExportRaw!$E149</f>
        <v/>
      </c>
      <c r="E149" s="172" t="str">
        <f aca="false">ExportRaw!$D149</f>
        <v/>
      </c>
      <c r="F149" s="171" t="str">
        <f aca="false">ExportRaw!$H149</f>
        <v/>
      </c>
      <c r="G149" s="171" t="str">
        <f aca="false">ExportRaw!$I149</f>
        <v/>
      </c>
      <c r="H149" s="171" t="str">
        <f aca="false">ExportRaw!$A149</f>
        <v/>
      </c>
      <c r="I149" s="171" t="str">
        <f aca="false">ExportRaw!$B149</f>
        <v/>
      </c>
    </row>
    <row r="150" customFormat="false" ht="15.75" hidden="false" customHeight="false" outlineLevel="0" collapsed="false">
      <c r="A150" s="171" t="n">
        <f aca="false">ExportRaw!$F150</f>
        <v>0</v>
      </c>
      <c r="B150" s="171" t="n">
        <f aca="false">ExportRaw!$C150</f>
        <v>0</v>
      </c>
      <c r="C150" s="171" t="n">
        <f aca="false">ExportRaw!$G150</f>
        <v>0</v>
      </c>
      <c r="D150" s="171" t="str">
        <f aca="false">ExportRaw!$E150</f>
        <v/>
      </c>
      <c r="E150" s="172" t="str">
        <f aca="false">ExportRaw!$D150</f>
        <v/>
      </c>
      <c r="F150" s="171" t="str">
        <f aca="false">ExportRaw!$H150</f>
        <v/>
      </c>
      <c r="G150" s="171" t="str">
        <f aca="false">ExportRaw!$I150</f>
        <v/>
      </c>
      <c r="H150" s="171" t="str">
        <f aca="false">ExportRaw!$A150</f>
        <v/>
      </c>
      <c r="I150" s="171" t="str">
        <f aca="false">ExportRaw!$B150</f>
        <v/>
      </c>
    </row>
    <row r="151" customFormat="false" ht="15.75" hidden="false" customHeight="false" outlineLevel="0" collapsed="false">
      <c r="A151" s="171" t="n">
        <f aca="false">ExportRaw!$F151</f>
        <v>0</v>
      </c>
      <c r="B151" s="171" t="n">
        <f aca="false">ExportRaw!$C151</f>
        <v>0</v>
      </c>
      <c r="C151" s="171" t="n">
        <f aca="false">ExportRaw!$G151</f>
        <v>0</v>
      </c>
      <c r="D151" s="171" t="str">
        <f aca="false">ExportRaw!$E151</f>
        <v/>
      </c>
      <c r="E151" s="172" t="str">
        <f aca="false">ExportRaw!$D151</f>
        <v/>
      </c>
      <c r="F151" s="171" t="str">
        <f aca="false">ExportRaw!$H151</f>
        <v/>
      </c>
      <c r="G151" s="171" t="str">
        <f aca="false">ExportRaw!$I151</f>
        <v/>
      </c>
      <c r="H151" s="171" t="str">
        <f aca="false">ExportRaw!$A151</f>
        <v/>
      </c>
      <c r="I151" s="171" t="str">
        <f aca="false">ExportRaw!$B151</f>
        <v/>
      </c>
    </row>
    <row r="152" customFormat="false" ht="15.75" hidden="false" customHeight="false" outlineLevel="0" collapsed="false">
      <c r="A152" s="171" t="n">
        <f aca="false">ExportRaw!$F152</f>
        <v>0</v>
      </c>
      <c r="B152" s="171" t="n">
        <f aca="false">ExportRaw!$C152</f>
        <v>0</v>
      </c>
      <c r="C152" s="171" t="n">
        <f aca="false">ExportRaw!$G152</f>
        <v>0</v>
      </c>
      <c r="D152" s="171" t="str">
        <f aca="false">ExportRaw!$E152</f>
        <v/>
      </c>
      <c r="E152" s="172" t="str">
        <f aca="false">ExportRaw!$D152</f>
        <v/>
      </c>
      <c r="F152" s="171" t="str">
        <f aca="false">ExportRaw!$H152</f>
        <v/>
      </c>
      <c r="G152" s="171" t="str">
        <f aca="false">ExportRaw!$I152</f>
        <v/>
      </c>
      <c r="H152" s="171" t="str">
        <f aca="false">ExportRaw!$A152</f>
        <v/>
      </c>
      <c r="I152" s="171" t="str">
        <f aca="false">ExportRaw!$B152</f>
        <v/>
      </c>
    </row>
    <row r="153" customFormat="false" ht="15.75" hidden="false" customHeight="false" outlineLevel="0" collapsed="false">
      <c r="A153" s="171" t="n">
        <f aca="false">ExportRaw!$F153</f>
        <v>0</v>
      </c>
      <c r="B153" s="171" t="n">
        <f aca="false">ExportRaw!$C153</f>
        <v>0</v>
      </c>
      <c r="C153" s="171" t="n">
        <f aca="false">ExportRaw!$G153</f>
        <v>0</v>
      </c>
      <c r="D153" s="171" t="str">
        <f aca="false">ExportRaw!$E153</f>
        <v/>
      </c>
      <c r="E153" s="172" t="str">
        <f aca="false">ExportRaw!$D153</f>
        <v/>
      </c>
      <c r="F153" s="171" t="str">
        <f aca="false">ExportRaw!$H153</f>
        <v/>
      </c>
      <c r="G153" s="171" t="str">
        <f aca="false">ExportRaw!$I153</f>
        <v/>
      </c>
      <c r="H153" s="171" t="str">
        <f aca="false">ExportRaw!$A153</f>
        <v/>
      </c>
      <c r="I153" s="171" t="str">
        <f aca="false">ExportRaw!$B153</f>
        <v/>
      </c>
    </row>
    <row r="154" customFormat="false" ht="15.75" hidden="false" customHeight="false" outlineLevel="0" collapsed="false">
      <c r="A154" s="171" t="n">
        <f aca="false">ExportRaw!$F154</f>
        <v>0</v>
      </c>
      <c r="B154" s="171" t="n">
        <f aca="false">ExportRaw!$C154</f>
        <v>0</v>
      </c>
      <c r="C154" s="171" t="n">
        <f aca="false">ExportRaw!$G154</f>
        <v>0</v>
      </c>
      <c r="D154" s="171" t="str">
        <f aca="false">ExportRaw!$E154</f>
        <v/>
      </c>
      <c r="E154" s="172" t="str">
        <f aca="false">ExportRaw!$D154</f>
        <v/>
      </c>
      <c r="F154" s="171" t="str">
        <f aca="false">ExportRaw!$H154</f>
        <v/>
      </c>
      <c r="G154" s="171" t="str">
        <f aca="false">ExportRaw!$I154</f>
        <v/>
      </c>
      <c r="H154" s="171" t="str">
        <f aca="false">ExportRaw!$A154</f>
        <v/>
      </c>
      <c r="I154" s="171" t="str">
        <f aca="false">ExportRaw!$B154</f>
        <v/>
      </c>
    </row>
    <row r="155" customFormat="false" ht="15.75" hidden="false" customHeight="false" outlineLevel="0" collapsed="false">
      <c r="A155" s="171" t="n">
        <f aca="false">ExportRaw!$F155</f>
        <v>0</v>
      </c>
      <c r="B155" s="171" t="n">
        <f aca="false">ExportRaw!$C155</f>
        <v>0</v>
      </c>
      <c r="C155" s="171" t="n">
        <f aca="false">ExportRaw!$G155</f>
        <v>0</v>
      </c>
      <c r="D155" s="171" t="str">
        <f aca="false">ExportRaw!$E155</f>
        <v/>
      </c>
      <c r="E155" s="172" t="str">
        <f aca="false">ExportRaw!$D155</f>
        <v/>
      </c>
      <c r="F155" s="171" t="str">
        <f aca="false">ExportRaw!$H155</f>
        <v/>
      </c>
      <c r="G155" s="171" t="str">
        <f aca="false">ExportRaw!$I155</f>
        <v/>
      </c>
      <c r="H155" s="171" t="str">
        <f aca="false">ExportRaw!$A155</f>
        <v/>
      </c>
      <c r="I155" s="171" t="str">
        <f aca="false">ExportRaw!$B155</f>
        <v/>
      </c>
    </row>
    <row r="156" customFormat="false" ht="15.75" hidden="false" customHeight="false" outlineLevel="0" collapsed="false">
      <c r="A156" s="171" t="n">
        <f aca="false">ExportRaw!$F156</f>
        <v>0</v>
      </c>
      <c r="B156" s="171" t="n">
        <f aca="false">ExportRaw!$C156</f>
        <v>0</v>
      </c>
      <c r="C156" s="171" t="n">
        <f aca="false">ExportRaw!$G156</f>
        <v>0</v>
      </c>
      <c r="D156" s="171" t="str">
        <f aca="false">ExportRaw!$E156</f>
        <v/>
      </c>
      <c r="E156" s="172" t="str">
        <f aca="false">ExportRaw!$D156</f>
        <v/>
      </c>
      <c r="F156" s="171" t="str">
        <f aca="false">ExportRaw!$H156</f>
        <v/>
      </c>
      <c r="G156" s="171" t="str">
        <f aca="false">ExportRaw!$I156</f>
        <v/>
      </c>
      <c r="H156" s="171" t="str">
        <f aca="false">ExportRaw!$A156</f>
        <v/>
      </c>
      <c r="I156" s="171" t="str">
        <f aca="false">ExportRaw!$B156</f>
        <v/>
      </c>
    </row>
    <row r="157" customFormat="false" ht="15.75" hidden="false" customHeight="false" outlineLevel="0" collapsed="false">
      <c r="A157" s="171" t="n">
        <f aca="false">ExportRaw!$F157</f>
        <v>0</v>
      </c>
      <c r="B157" s="171" t="n">
        <f aca="false">ExportRaw!$C157</f>
        <v>0</v>
      </c>
      <c r="C157" s="171" t="n">
        <f aca="false">ExportRaw!$G157</f>
        <v>0</v>
      </c>
      <c r="D157" s="171" t="str">
        <f aca="false">ExportRaw!$E157</f>
        <v/>
      </c>
      <c r="E157" s="172" t="str">
        <f aca="false">ExportRaw!$D157</f>
        <v/>
      </c>
      <c r="F157" s="171" t="str">
        <f aca="false">ExportRaw!$H157</f>
        <v/>
      </c>
      <c r="G157" s="171" t="str">
        <f aca="false">ExportRaw!$I157</f>
        <v/>
      </c>
      <c r="H157" s="171" t="str">
        <f aca="false">ExportRaw!$A157</f>
        <v/>
      </c>
      <c r="I157" s="171" t="str">
        <f aca="false">ExportRaw!$B157</f>
        <v/>
      </c>
    </row>
    <row r="158" customFormat="false" ht="15.75" hidden="false" customHeight="false" outlineLevel="0" collapsed="false">
      <c r="A158" s="171" t="n">
        <f aca="false">ExportRaw!$F158</f>
        <v>0</v>
      </c>
      <c r="B158" s="171" t="n">
        <f aca="false">ExportRaw!$C158</f>
        <v>0</v>
      </c>
      <c r="C158" s="171" t="n">
        <f aca="false">ExportRaw!$G158</f>
        <v>0</v>
      </c>
      <c r="D158" s="171" t="str">
        <f aca="false">ExportRaw!$E158</f>
        <v/>
      </c>
      <c r="E158" s="172" t="str">
        <f aca="false">ExportRaw!$D158</f>
        <v/>
      </c>
      <c r="F158" s="171" t="str">
        <f aca="false">ExportRaw!$H158</f>
        <v/>
      </c>
      <c r="G158" s="171" t="str">
        <f aca="false">ExportRaw!$I158</f>
        <v/>
      </c>
      <c r="H158" s="171" t="str">
        <f aca="false">ExportRaw!$A158</f>
        <v/>
      </c>
      <c r="I158" s="171" t="str">
        <f aca="false">ExportRaw!$B158</f>
        <v/>
      </c>
    </row>
    <row r="159" customFormat="false" ht="15.75" hidden="false" customHeight="false" outlineLevel="0" collapsed="false">
      <c r="A159" s="171" t="n">
        <f aca="false">ExportRaw!$F159</f>
        <v>0</v>
      </c>
      <c r="B159" s="171" t="n">
        <f aca="false">ExportRaw!$C159</f>
        <v>0</v>
      </c>
      <c r="C159" s="171" t="n">
        <f aca="false">ExportRaw!$G159</f>
        <v>0</v>
      </c>
      <c r="D159" s="171" t="str">
        <f aca="false">ExportRaw!$E159</f>
        <v/>
      </c>
      <c r="E159" s="172" t="str">
        <f aca="false">ExportRaw!$D159</f>
        <v/>
      </c>
      <c r="F159" s="171" t="str">
        <f aca="false">ExportRaw!$H159</f>
        <v/>
      </c>
      <c r="G159" s="171" t="str">
        <f aca="false">ExportRaw!$I159</f>
        <v/>
      </c>
      <c r="H159" s="171" t="str">
        <f aca="false">ExportRaw!$A159</f>
        <v/>
      </c>
      <c r="I159" s="171" t="str">
        <f aca="false">ExportRaw!$B159</f>
        <v/>
      </c>
    </row>
    <row r="160" customFormat="false" ht="15.75" hidden="false" customHeight="false" outlineLevel="0" collapsed="false">
      <c r="A160" s="171" t="n">
        <f aca="false">ExportRaw!$F160</f>
        <v>0</v>
      </c>
      <c r="B160" s="171" t="n">
        <f aca="false">ExportRaw!$C160</f>
        <v>0</v>
      </c>
      <c r="C160" s="171" t="n">
        <f aca="false">ExportRaw!$G160</f>
        <v>0</v>
      </c>
      <c r="D160" s="171" t="str">
        <f aca="false">ExportRaw!$E160</f>
        <v/>
      </c>
      <c r="E160" s="172" t="str">
        <f aca="false">ExportRaw!$D160</f>
        <v/>
      </c>
      <c r="F160" s="171" t="str">
        <f aca="false">ExportRaw!$H160</f>
        <v/>
      </c>
      <c r="G160" s="171" t="str">
        <f aca="false">ExportRaw!$I160</f>
        <v/>
      </c>
      <c r="H160" s="171" t="str">
        <f aca="false">ExportRaw!$A160</f>
        <v/>
      </c>
      <c r="I160" s="171" t="str">
        <f aca="false">ExportRaw!$B160</f>
        <v/>
      </c>
    </row>
    <row r="161" customFormat="false" ht="15.75" hidden="false" customHeight="false" outlineLevel="0" collapsed="false">
      <c r="A161" s="171" t="n">
        <f aca="false">ExportRaw!$F161</f>
        <v>0</v>
      </c>
      <c r="B161" s="171" t="n">
        <f aca="false">ExportRaw!$C161</f>
        <v>0</v>
      </c>
      <c r="C161" s="171" t="n">
        <f aca="false">ExportRaw!$G161</f>
        <v>0</v>
      </c>
      <c r="D161" s="171" t="str">
        <f aca="false">ExportRaw!$E161</f>
        <v/>
      </c>
      <c r="E161" s="172" t="str">
        <f aca="false">ExportRaw!$D161</f>
        <v/>
      </c>
      <c r="F161" s="171" t="str">
        <f aca="false">ExportRaw!$H161</f>
        <v/>
      </c>
      <c r="G161" s="171" t="str">
        <f aca="false">ExportRaw!$I161</f>
        <v/>
      </c>
      <c r="H161" s="171" t="str">
        <f aca="false">ExportRaw!$A161</f>
        <v/>
      </c>
      <c r="I161" s="171" t="str">
        <f aca="false">ExportRaw!$B161</f>
        <v/>
      </c>
    </row>
    <row r="162" customFormat="false" ht="15.75" hidden="false" customHeight="false" outlineLevel="0" collapsed="false">
      <c r="A162" s="171" t="n">
        <f aca="false">ExportRaw!$F162</f>
        <v>0</v>
      </c>
      <c r="B162" s="171" t="n">
        <f aca="false">ExportRaw!$C162</f>
        <v>0</v>
      </c>
      <c r="C162" s="171" t="n">
        <f aca="false">ExportRaw!$G162</f>
        <v>0</v>
      </c>
      <c r="D162" s="171" t="str">
        <f aca="false">ExportRaw!$E162</f>
        <v/>
      </c>
      <c r="E162" s="172" t="str">
        <f aca="false">ExportRaw!$D162</f>
        <v/>
      </c>
      <c r="F162" s="171" t="str">
        <f aca="false">ExportRaw!$H162</f>
        <v/>
      </c>
      <c r="G162" s="171" t="str">
        <f aca="false">ExportRaw!$I162</f>
        <v/>
      </c>
      <c r="H162" s="171" t="str">
        <f aca="false">ExportRaw!$A162</f>
        <v/>
      </c>
      <c r="I162" s="171" t="str">
        <f aca="false">ExportRaw!$B162</f>
        <v/>
      </c>
    </row>
    <row r="163" customFormat="false" ht="15.75" hidden="false" customHeight="false" outlineLevel="0" collapsed="false">
      <c r="A163" s="171" t="n">
        <f aca="false">ExportRaw!$F163</f>
        <v>0</v>
      </c>
      <c r="B163" s="171" t="n">
        <f aca="false">ExportRaw!$C163</f>
        <v>0</v>
      </c>
      <c r="C163" s="171" t="n">
        <f aca="false">ExportRaw!$G163</f>
        <v>0</v>
      </c>
      <c r="D163" s="171" t="str">
        <f aca="false">ExportRaw!$E163</f>
        <v/>
      </c>
      <c r="E163" s="172" t="str">
        <f aca="false">ExportRaw!$D163</f>
        <v/>
      </c>
      <c r="F163" s="171" t="str">
        <f aca="false">ExportRaw!$H163</f>
        <v/>
      </c>
      <c r="G163" s="171" t="str">
        <f aca="false">ExportRaw!$I163</f>
        <v/>
      </c>
      <c r="H163" s="171" t="str">
        <f aca="false">ExportRaw!$A163</f>
        <v/>
      </c>
      <c r="I163" s="171" t="str">
        <f aca="false">ExportRaw!$B163</f>
        <v/>
      </c>
    </row>
    <row r="164" customFormat="false" ht="15.75" hidden="false" customHeight="false" outlineLevel="0" collapsed="false">
      <c r="A164" s="171" t="n">
        <f aca="false">ExportRaw!$F164</f>
        <v>0</v>
      </c>
      <c r="B164" s="171" t="n">
        <f aca="false">ExportRaw!$C164</f>
        <v>0</v>
      </c>
      <c r="C164" s="171" t="n">
        <f aca="false">ExportRaw!$G164</f>
        <v>0</v>
      </c>
      <c r="D164" s="171" t="str">
        <f aca="false">ExportRaw!$E164</f>
        <v/>
      </c>
      <c r="E164" s="172" t="str">
        <f aca="false">ExportRaw!$D164</f>
        <v/>
      </c>
      <c r="F164" s="171" t="str">
        <f aca="false">ExportRaw!$H164</f>
        <v/>
      </c>
      <c r="G164" s="171" t="str">
        <f aca="false">ExportRaw!$I164</f>
        <v/>
      </c>
      <c r="H164" s="171" t="str">
        <f aca="false">ExportRaw!$A164</f>
        <v/>
      </c>
      <c r="I164" s="171" t="str">
        <f aca="false">ExportRaw!$B164</f>
        <v/>
      </c>
    </row>
    <row r="165" customFormat="false" ht="15.75" hidden="false" customHeight="false" outlineLevel="0" collapsed="false">
      <c r="A165" s="171" t="n">
        <f aca="false">ExportRaw!$F165</f>
        <v>0</v>
      </c>
      <c r="B165" s="171" t="n">
        <f aca="false">ExportRaw!$C165</f>
        <v>0</v>
      </c>
      <c r="C165" s="171" t="n">
        <f aca="false">ExportRaw!$G165</f>
        <v>0</v>
      </c>
      <c r="D165" s="171" t="str">
        <f aca="false">ExportRaw!$E165</f>
        <v/>
      </c>
      <c r="E165" s="172" t="str">
        <f aca="false">ExportRaw!$D165</f>
        <v/>
      </c>
      <c r="F165" s="171" t="str">
        <f aca="false">ExportRaw!$H165</f>
        <v/>
      </c>
      <c r="G165" s="171" t="str">
        <f aca="false">ExportRaw!$I165</f>
        <v/>
      </c>
      <c r="H165" s="171" t="str">
        <f aca="false">ExportRaw!$A165</f>
        <v/>
      </c>
      <c r="I165" s="171" t="str">
        <f aca="false">ExportRaw!$B165</f>
        <v/>
      </c>
    </row>
    <row r="166" customFormat="false" ht="15.75" hidden="false" customHeight="false" outlineLevel="0" collapsed="false">
      <c r="A166" s="171" t="n">
        <f aca="false">ExportRaw!$F166</f>
        <v>0</v>
      </c>
      <c r="B166" s="171" t="n">
        <f aca="false">ExportRaw!$C166</f>
        <v>0</v>
      </c>
      <c r="C166" s="171" t="n">
        <f aca="false">ExportRaw!$G166</f>
        <v>0</v>
      </c>
      <c r="D166" s="171" t="str">
        <f aca="false">ExportRaw!$E166</f>
        <v/>
      </c>
      <c r="E166" s="172" t="str">
        <f aca="false">ExportRaw!$D166</f>
        <v/>
      </c>
      <c r="F166" s="171" t="str">
        <f aca="false">ExportRaw!$H166</f>
        <v/>
      </c>
      <c r="G166" s="171" t="str">
        <f aca="false">ExportRaw!$I166</f>
        <v/>
      </c>
      <c r="H166" s="171" t="str">
        <f aca="false">ExportRaw!$A166</f>
        <v/>
      </c>
      <c r="I166" s="171" t="str">
        <f aca="false">ExportRaw!$B166</f>
        <v/>
      </c>
    </row>
    <row r="167" customFormat="false" ht="15.75" hidden="false" customHeight="false" outlineLevel="0" collapsed="false">
      <c r="A167" s="171" t="n">
        <f aca="false">ExportRaw!$F167</f>
        <v>0</v>
      </c>
      <c r="B167" s="171" t="n">
        <f aca="false">ExportRaw!$C167</f>
        <v>0</v>
      </c>
      <c r="C167" s="171" t="n">
        <f aca="false">ExportRaw!$G167</f>
        <v>0</v>
      </c>
      <c r="D167" s="171" t="str">
        <f aca="false">ExportRaw!$E167</f>
        <v/>
      </c>
      <c r="E167" s="172" t="str">
        <f aca="false">ExportRaw!$D167</f>
        <v/>
      </c>
      <c r="F167" s="171" t="str">
        <f aca="false">ExportRaw!$H167</f>
        <v/>
      </c>
      <c r="G167" s="171" t="str">
        <f aca="false">ExportRaw!$I167</f>
        <v/>
      </c>
      <c r="H167" s="171" t="str">
        <f aca="false">ExportRaw!$A167</f>
        <v/>
      </c>
      <c r="I167" s="171" t="str">
        <f aca="false">ExportRaw!$B167</f>
        <v/>
      </c>
    </row>
    <row r="168" customFormat="false" ht="15.75" hidden="false" customHeight="false" outlineLevel="0" collapsed="false">
      <c r="A168" s="171" t="n">
        <f aca="false">ExportRaw!$F168</f>
        <v>0</v>
      </c>
      <c r="B168" s="171" t="n">
        <f aca="false">ExportRaw!$C168</f>
        <v>0</v>
      </c>
      <c r="C168" s="171" t="n">
        <f aca="false">ExportRaw!$G168</f>
        <v>0</v>
      </c>
      <c r="D168" s="171" t="str">
        <f aca="false">ExportRaw!$E168</f>
        <v/>
      </c>
      <c r="E168" s="172" t="str">
        <f aca="false">ExportRaw!$D168</f>
        <v/>
      </c>
      <c r="F168" s="171" t="str">
        <f aca="false">ExportRaw!$H168</f>
        <v/>
      </c>
      <c r="G168" s="171" t="str">
        <f aca="false">ExportRaw!$I168</f>
        <v/>
      </c>
      <c r="H168" s="171" t="str">
        <f aca="false">ExportRaw!$A168</f>
        <v/>
      </c>
      <c r="I168" s="171" t="str">
        <f aca="false">ExportRaw!$B168</f>
        <v/>
      </c>
    </row>
    <row r="169" customFormat="false" ht="15.75" hidden="false" customHeight="false" outlineLevel="0" collapsed="false">
      <c r="A169" s="171" t="n">
        <f aca="false">ExportRaw!$F169</f>
        <v>0</v>
      </c>
      <c r="B169" s="171" t="n">
        <f aca="false">ExportRaw!$C169</f>
        <v>0</v>
      </c>
      <c r="C169" s="171" t="n">
        <f aca="false">ExportRaw!$G169</f>
        <v>0</v>
      </c>
      <c r="D169" s="171" t="str">
        <f aca="false">ExportRaw!$E169</f>
        <v/>
      </c>
      <c r="E169" s="172" t="str">
        <f aca="false">ExportRaw!$D169</f>
        <v/>
      </c>
      <c r="F169" s="171" t="str">
        <f aca="false">ExportRaw!$H169</f>
        <v/>
      </c>
      <c r="G169" s="171" t="str">
        <f aca="false">ExportRaw!$I169</f>
        <v/>
      </c>
      <c r="H169" s="171" t="str">
        <f aca="false">ExportRaw!$A169</f>
        <v/>
      </c>
      <c r="I169" s="171" t="str">
        <f aca="false">ExportRaw!$B169</f>
        <v/>
      </c>
    </row>
    <row r="170" customFormat="false" ht="15.75" hidden="false" customHeight="false" outlineLevel="0" collapsed="false">
      <c r="A170" s="171" t="n">
        <f aca="false">ExportRaw!$F170</f>
        <v>0</v>
      </c>
      <c r="B170" s="171" t="n">
        <f aca="false">ExportRaw!$C170</f>
        <v>0</v>
      </c>
      <c r="C170" s="171" t="n">
        <f aca="false">ExportRaw!$G170</f>
        <v>0</v>
      </c>
      <c r="D170" s="171" t="str">
        <f aca="false">ExportRaw!$E170</f>
        <v/>
      </c>
      <c r="E170" s="172" t="str">
        <f aca="false">ExportRaw!$D170</f>
        <v/>
      </c>
      <c r="F170" s="171" t="str">
        <f aca="false">ExportRaw!$H170</f>
        <v/>
      </c>
      <c r="G170" s="171" t="str">
        <f aca="false">ExportRaw!$I170</f>
        <v/>
      </c>
      <c r="H170" s="171" t="str">
        <f aca="false">ExportRaw!$A170</f>
        <v/>
      </c>
      <c r="I170" s="171" t="str">
        <f aca="false">ExportRaw!$B170</f>
        <v/>
      </c>
    </row>
    <row r="171" customFormat="false" ht="15.75" hidden="false" customHeight="false" outlineLevel="0" collapsed="false">
      <c r="A171" s="171" t="n">
        <f aca="false">ExportRaw!$F171</f>
        <v>0</v>
      </c>
      <c r="B171" s="171" t="n">
        <f aca="false">ExportRaw!$C171</f>
        <v>0</v>
      </c>
      <c r="C171" s="171" t="n">
        <f aca="false">ExportRaw!$G171</f>
        <v>0</v>
      </c>
      <c r="D171" s="171" t="str">
        <f aca="false">ExportRaw!$E171</f>
        <v/>
      </c>
      <c r="E171" s="172" t="str">
        <f aca="false">ExportRaw!$D171</f>
        <v/>
      </c>
      <c r="F171" s="171" t="str">
        <f aca="false">ExportRaw!$H171</f>
        <v/>
      </c>
      <c r="G171" s="171" t="str">
        <f aca="false">ExportRaw!$I171</f>
        <v/>
      </c>
      <c r="H171" s="171" t="str">
        <f aca="false">ExportRaw!$A171</f>
        <v/>
      </c>
      <c r="I171" s="171" t="str">
        <f aca="false">ExportRaw!$B171</f>
        <v/>
      </c>
    </row>
    <row r="172" customFormat="false" ht="15.75" hidden="false" customHeight="false" outlineLevel="0" collapsed="false">
      <c r="A172" s="171" t="n">
        <f aca="false">ExportRaw!$F172</f>
        <v>0</v>
      </c>
      <c r="B172" s="171" t="n">
        <f aca="false">ExportRaw!$C172</f>
        <v>0</v>
      </c>
      <c r="C172" s="171" t="n">
        <f aca="false">ExportRaw!$G172</f>
        <v>0</v>
      </c>
      <c r="D172" s="171" t="str">
        <f aca="false">ExportRaw!$E172</f>
        <v/>
      </c>
      <c r="E172" s="172" t="str">
        <f aca="false">ExportRaw!$D172</f>
        <v/>
      </c>
      <c r="F172" s="171" t="str">
        <f aca="false">ExportRaw!$H172</f>
        <v/>
      </c>
      <c r="G172" s="171" t="str">
        <f aca="false">ExportRaw!$I172</f>
        <v/>
      </c>
      <c r="H172" s="171" t="str">
        <f aca="false">ExportRaw!$A172</f>
        <v/>
      </c>
      <c r="I172" s="171" t="str">
        <f aca="false">ExportRaw!$B172</f>
        <v/>
      </c>
    </row>
    <row r="173" customFormat="false" ht="15.75" hidden="false" customHeight="false" outlineLevel="0" collapsed="false">
      <c r="A173" s="171" t="n">
        <f aca="false">ExportRaw!$F173</f>
        <v>0</v>
      </c>
      <c r="B173" s="171" t="n">
        <f aca="false">ExportRaw!$C173</f>
        <v>0</v>
      </c>
      <c r="C173" s="171" t="n">
        <f aca="false">ExportRaw!$G173</f>
        <v>0</v>
      </c>
      <c r="D173" s="171" t="str">
        <f aca="false">ExportRaw!$E173</f>
        <v/>
      </c>
      <c r="E173" s="172" t="str">
        <f aca="false">ExportRaw!$D173</f>
        <v/>
      </c>
      <c r="F173" s="171" t="str">
        <f aca="false">ExportRaw!$H173</f>
        <v/>
      </c>
      <c r="G173" s="171" t="str">
        <f aca="false">ExportRaw!$I173</f>
        <v/>
      </c>
      <c r="H173" s="171" t="str">
        <f aca="false">ExportRaw!$A173</f>
        <v/>
      </c>
      <c r="I173" s="171" t="str">
        <f aca="false">ExportRaw!$B173</f>
        <v/>
      </c>
    </row>
    <row r="174" customFormat="false" ht="15.75" hidden="false" customHeight="false" outlineLevel="0" collapsed="false">
      <c r="A174" s="171" t="n">
        <f aca="false">ExportRaw!$F174</f>
        <v>0</v>
      </c>
      <c r="B174" s="171" t="n">
        <f aca="false">ExportRaw!$C174</f>
        <v>0</v>
      </c>
      <c r="C174" s="171" t="n">
        <f aca="false">ExportRaw!$G174</f>
        <v>0</v>
      </c>
      <c r="D174" s="171" t="str">
        <f aca="false">ExportRaw!$E174</f>
        <v/>
      </c>
      <c r="E174" s="172" t="str">
        <f aca="false">ExportRaw!$D174</f>
        <v/>
      </c>
      <c r="F174" s="171" t="str">
        <f aca="false">ExportRaw!$H174</f>
        <v/>
      </c>
      <c r="G174" s="171" t="str">
        <f aca="false">ExportRaw!$I174</f>
        <v/>
      </c>
      <c r="H174" s="171" t="str">
        <f aca="false">ExportRaw!$A174</f>
        <v/>
      </c>
      <c r="I174" s="171" t="str">
        <f aca="false">ExportRaw!$B174</f>
        <v/>
      </c>
    </row>
    <row r="175" customFormat="false" ht="15.75" hidden="false" customHeight="false" outlineLevel="0" collapsed="false">
      <c r="A175" s="171" t="n">
        <f aca="false">ExportRaw!$F175</f>
        <v>0</v>
      </c>
      <c r="B175" s="171" t="n">
        <f aca="false">ExportRaw!$C175</f>
        <v>0</v>
      </c>
      <c r="C175" s="171" t="n">
        <f aca="false">ExportRaw!$G175</f>
        <v>0</v>
      </c>
      <c r="D175" s="171" t="str">
        <f aca="false">ExportRaw!$E175</f>
        <v/>
      </c>
      <c r="E175" s="172" t="str">
        <f aca="false">ExportRaw!$D175</f>
        <v/>
      </c>
      <c r="F175" s="171" t="str">
        <f aca="false">ExportRaw!$H175</f>
        <v/>
      </c>
      <c r="G175" s="171" t="str">
        <f aca="false">ExportRaw!$I175</f>
        <v/>
      </c>
      <c r="H175" s="171" t="str">
        <f aca="false">ExportRaw!$A175</f>
        <v/>
      </c>
      <c r="I175" s="171" t="str">
        <f aca="false">ExportRaw!$B175</f>
        <v/>
      </c>
    </row>
    <row r="176" customFormat="false" ht="15.75" hidden="false" customHeight="false" outlineLevel="0" collapsed="false">
      <c r="A176" s="171" t="n">
        <f aca="false">ExportRaw!$F176</f>
        <v>0</v>
      </c>
      <c r="B176" s="171" t="n">
        <f aca="false">ExportRaw!$C176</f>
        <v>0</v>
      </c>
      <c r="C176" s="171" t="n">
        <f aca="false">ExportRaw!$G176</f>
        <v>0</v>
      </c>
      <c r="D176" s="171" t="str">
        <f aca="false">ExportRaw!$E176</f>
        <v/>
      </c>
      <c r="E176" s="172" t="str">
        <f aca="false">ExportRaw!$D176</f>
        <v/>
      </c>
      <c r="F176" s="171" t="str">
        <f aca="false">ExportRaw!$H176</f>
        <v/>
      </c>
      <c r="G176" s="171" t="str">
        <f aca="false">ExportRaw!$I176</f>
        <v/>
      </c>
      <c r="H176" s="171" t="str">
        <f aca="false">ExportRaw!$A176</f>
        <v/>
      </c>
      <c r="I176" s="171" t="str">
        <f aca="false">ExportRaw!$B176</f>
        <v/>
      </c>
    </row>
    <row r="177" customFormat="false" ht="15.75" hidden="false" customHeight="false" outlineLevel="0" collapsed="false">
      <c r="A177" s="171" t="n">
        <f aca="false">ExportRaw!$F177</f>
        <v>0</v>
      </c>
      <c r="B177" s="171" t="n">
        <f aca="false">ExportRaw!$C177</f>
        <v>0</v>
      </c>
      <c r="C177" s="171" t="n">
        <f aca="false">ExportRaw!$G177</f>
        <v>0</v>
      </c>
      <c r="D177" s="171" t="str">
        <f aca="false">ExportRaw!$E177</f>
        <v/>
      </c>
      <c r="E177" s="172" t="str">
        <f aca="false">ExportRaw!$D177</f>
        <v/>
      </c>
      <c r="F177" s="171" t="str">
        <f aca="false">ExportRaw!$H177</f>
        <v/>
      </c>
      <c r="G177" s="171" t="str">
        <f aca="false">ExportRaw!$I177</f>
        <v/>
      </c>
      <c r="H177" s="171" t="str">
        <f aca="false">ExportRaw!$A177</f>
        <v/>
      </c>
      <c r="I177" s="171" t="str">
        <f aca="false">ExportRaw!$B177</f>
        <v/>
      </c>
    </row>
    <row r="178" customFormat="false" ht="15.75" hidden="false" customHeight="false" outlineLevel="0" collapsed="false">
      <c r="A178" s="171" t="n">
        <f aca="false">ExportRaw!$F178</f>
        <v>0</v>
      </c>
      <c r="B178" s="171" t="n">
        <f aca="false">ExportRaw!$C178</f>
        <v>0</v>
      </c>
      <c r="C178" s="171" t="n">
        <f aca="false">ExportRaw!$G178</f>
        <v>0</v>
      </c>
      <c r="D178" s="171" t="str">
        <f aca="false">ExportRaw!$E178</f>
        <v/>
      </c>
      <c r="E178" s="172" t="str">
        <f aca="false">ExportRaw!$D178</f>
        <v/>
      </c>
      <c r="F178" s="171" t="str">
        <f aca="false">ExportRaw!$H178</f>
        <v/>
      </c>
      <c r="G178" s="171" t="str">
        <f aca="false">ExportRaw!$I178</f>
        <v/>
      </c>
      <c r="H178" s="171" t="str">
        <f aca="false">ExportRaw!$A178</f>
        <v/>
      </c>
      <c r="I178" s="171" t="str">
        <f aca="false">ExportRaw!$B178</f>
        <v/>
      </c>
    </row>
    <row r="179" customFormat="false" ht="15.75" hidden="false" customHeight="false" outlineLevel="0" collapsed="false">
      <c r="A179" s="171" t="n">
        <f aca="false">ExportRaw!$F179</f>
        <v>0</v>
      </c>
      <c r="B179" s="171" t="n">
        <f aca="false">ExportRaw!$C179</f>
        <v>0</v>
      </c>
      <c r="C179" s="171" t="n">
        <f aca="false">ExportRaw!$G179</f>
        <v>0</v>
      </c>
      <c r="D179" s="171" t="str">
        <f aca="false">ExportRaw!$E179</f>
        <v/>
      </c>
      <c r="E179" s="172" t="str">
        <f aca="false">ExportRaw!$D179</f>
        <v/>
      </c>
      <c r="F179" s="171" t="str">
        <f aca="false">ExportRaw!$H179</f>
        <v/>
      </c>
      <c r="G179" s="171" t="str">
        <f aca="false">ExportRaw!$I179</f>
        <v/>
      </c>
      <c r="H179" s="171" t="str">
        <f aca="false">ExportRaw!$A179</f>
        <v/>
      </c>
      <c r="I179" s="171" t="str">
        <f aca="false">ExportRaw!$B179</f>
        <v/>
      </c>
    </row>
    <row r="180" customFormat="false" ht="15.75" hidden="false" customHeight="false" outlineLevel="0" collapsed="false">
      <c r="A180" s="171" t="n">
        <f aca="false">ExportRaw!$F180</f>
        <v>0</v>
      </c>
      <c r="B180" s="171" t="n">
        <f aca="false">ExportRaw!$C180</f>
        <v>0</v>
      </c>
      <c r="C180" s="171" t="n">
        <f aca="false">ExportRaw!$G180</f>
        <v>0</v>
      </c>
      <c r="D180" s="171" t="str">
        <f aca="false">ExportRaw!$E180</f>
        <v/>
      </c>
      <c r="E180" s="172" t="str">
        <f aca="false">ExportRaw!$D180</f>
        <v/>
      </c>
      <c r="F180" s="171" t="str">
        <f aca="false">ExportRaw!$H180</f>
        <v/>
      </c>
      <c r="G180" s="171" t="str">
        <f aca="false">ExportRaw!$I180</f>
        <v/>
      </c>
      <c r="H180" s="171" t="str">
        <f aca="false">ExportRaw!$A180</f>
        <v/>
      </c>
      <c r="I180" s="171" t="str">
        <f aca="false">ExportRaw!$B180</f>
        <v/>
      </c>
    </row>
    <row r="181" customFormat="false" ht="15.75" hidden="false" customHeight="false" outlineLevel="0" collapsed="false">
      <c r="A181" s="171" t="n">
        <f aca="false">ExportRaw!$F181</f>
        <v>0</v>
      </c>
      <c r="B181" s="171" t="n">
        <f aca="false">ExportRaw!$C181</f>
        <v>0</v>
      </c>
      <c r="C181" s="171" t="n">
        <f aca="false">ExportRaw!$G181</f>
        <v>0</v>
      </c>
      <c r="D181" s="171" t="str">
        <f aca="false">ExportRaw!$E181</f>
        <v/>
      </c>
      <c r="E181" s="172" t="str">
        <f aca="false">ExportRaw!$D181</f>
        <v/>
      </c>
      <c r="F181" s="171" t="str">
        <f aca="false">ExportRaw!$H181</f>
        <v/>
      </c>
      <c r="G181" s="171" t="str">
        <f aca="false">ExportRaw!$I181</f>
        <v/>
      </c>
      <c r="H181" s="171" t="str">
        <f aca="false">ExportRaw!$A181</f>
        <v/>
      </c>
      <c r="I181" s="171" t="str">
        <f aca="false">ExportRaw!$B181</f>
        <v/>
      </c>
    </row>
    <row r="182" customFormat="false" ht="15.75" hidden="false" customHeight="false" outlineLevel="0" collapsed="false">
      <c r="A182" s="171" t="n">
        <f aca="false">ExportRaw!$F182</f>
        <v>0</v>
      </c>
      <c r="B182" s="171" t="n">
        <f aca="false">ExportRaw!$C182</f>
        <v>0</v>
      </c>
      <c r="C182" s="171" t="n">
        <f aca="false">ExportRaw!$G182</f>
        <v>0</v>
      </c>
      <c r="D182" s="171" t="str">
        <f aca="false">ExportRaw!$E182</f>
        <v/>
      </c>
      <c r="E182" s="172" t="str">
        <f aca="false">ExportRaw!$D182</f>
        <v/>
      </c>
      <c r="F182" s="171" t="str">
        <f aca="false">ExportRaw!$H182</f>
        <v/>
      </c>
      <c r="G182" s="171" t="str">
        <f aca="false">ExportRaw!$I182</f>
        <v/>
      </c>
      <c r="H182" s="171" t="str">
        <f aca="false">ExportRaw!$A182</f>
        <v/>
      </c>
      <c r="I182" s="171" t="str">
        <f aca="false">ExportRaw!$B182</f>
        <v/>
      </c>
    </row>
    <row r="183" customFormat="false" ht="15.75" hidden="false" customHeight="false" outlineLevel="0" collapsed="false">
      <c r="A183" s="171" t="n">
        <f aca="false">ExportRaw!$F183</f>
        <v>0</v>
      </c>
      <c r="B183" s="171" t="n">
        <f aca="false">ExportRaw!$C183</f>
        <v>0</v>
      </c>
      <c r="C183" s="171" t="n">
        <f aca="false">ExportRaw!$G183</f>
        <v>0</v>
      </c>
      <c r="D183" s="171" t="str">
        <f aca="false">ExportRaw!$E183</f>
        <v/>
      </c>
      <c r="E183" s="172" t="str">
        <f aca="false">ExportRaw!$D183</f>
        <v/>
      </c>
      <c r="F183" s="171" t="str">
        <f aca="false">ExportRaw!$H183</f>
        <v/>
      </c>
      <c r="G183" s="171" t="str">
        <f aca="false">ExportRaw!$I183</f>
        <v/>
      </c>
      <c r="H183" s="171" t="str">
        <f aca="false">ExportRaw!$A183</f>
        <v/>
      </c>
      <c r="I183" s="171" t="str">
        <f aca="false">ExportRaw!$B183</f>
        <v/>
      </c>
    </row>
    <row r="184" customFormat="false" ht="15.75" hidden="false" customHeight="false" outlineLevel="0" collapsed="false">
      <c r="A184" s="171" t="n">
        <f aca="false">ExportRaw!$F184</f>
        <v>0</v>
      </c>
      <c r="B184" s="171" t="n">
        <f aca="false">ExportRaw!$C184</f>
        <v>0</v>
      </c>
      <c r="C184" s="171" t="n">
        <f aca="false">ExportRaw!$G184</f>
        <v>0</v>
      </c>
      <c r="D184" s="171" t="str">
        <f aca="false">ExportRaw!$E184</f>
        <v/>
      </c>
      <c r="E184" s="172" t="str">
        <f aca="false">ExportRaw!$D184</f>
        <v/>
      </c>
      <c r="F184" s="171" t="str">
        <f aca="false">ExportRaw!$H184</f>
        <v/>
      </c>
      <c r="G184" s="171" t="str">
        <f aca="false">ExportRaw!$I184</f>
        <v/>
      </c>
      <c r="H184" s="171" t="str">
        <f aca="false">ExportRaw!$A184</f>
        <v/>
      </c>
      <c r="I184" s="171" t="str">
        <f aca="false">ExportRaw!$B184</f>
        <v/>
      </c>
    </row>
    <row r="185" customFormat="false" ht="15.75" hidden="false" customHeight="false" outlineLevel="0" collapsed="false">
      <c r="A185" s="171" t="n">
        <f aca="false">ExportRaw!$F185</f>
        <v>0</v>
      </c>
      <c r="B185" s="171" t="n">
        <f aca="false">ExportRaw!$C185</f>
        <v>0</v>
      </c>
      <c r="C185" s="171" t="n">
        <f aca="false">ExportRaw!$G185</f>
        <v>0</v>
      </c>
      <c r="D185" s="171" t="str">
        <f aca="false">ExportRaw!$E185</f>
        <v/>
      </c>
      <c r="E185" s="172" t="str">
        <f aca="false">ExportRaw!$D185</f>
        <v/>
      </c>
      <c r="F185" s="171" t="str">
        <f aca="false">ExportRaw!$H185</f>
        <v/>
      </c>
      <c r="G185" s="171" t="str">
        <f aca="false">ExportRaw!$I185</f>
        <v/>
      </c>
      <c r="H185" s="171" t="str">
        <f aca="false">ExportRaw!$A185</f>
        <v/>
      </c>
      <c r="I185" s="171" t="str">
        <f aca="false">ExportRaw!$B185</f>
        <v/>
      </c>
    </row>
    <row r="186" customFormat="false" ht="15.75" hidden="false" customHeight="false" outlineLevel="0" collapsed="false">
      <c r="A186" s="171" t="n">
        <f aca="false">ExportRaw!$F186</f>
        <v>0</v>
      </c>
      <c r="B186" s="171" t="n">
        <f aca="false">ExportRaw!$C186</f>
        <v>0</v>
      </c>
      <c r="C186" s="171" t="n">
        <f aca="false">ExportRaw!$G186</f>
        <v>0</v>
      </c>
      <c r="D186" s="171" t="str">
        <f aca="false">ExportRaw!$E186</f>
        <v/>
      </c>
      <c r="E186" s="172" t="str">
        <f aca="false">ExportRaw!$D186</f>
        <v/>
      </c>
      <c r="F186" s="171" t="str">
        <f aca="false">ExportRaw!$H186</f>
        <v/>
      </c>
      <c r="G186" s="171" t="str">
        <f aca="false">ExportRaw!$I186</f>
        <v/>
      </c>
      <c r="H186" s="171" t="str">
        <f aca="false">ExportRaw!$A186</f>
        <v/>
      </c>
      <c r="I186" s="171" t="str">
        <f aca="false">ExportRaw!$B186</f>
        <v/>
      </c>
    </row>
    <row r="187" customFormat="false" ht="15.75" hidden="false" customHeight="false" outlineLevel="0" collapsed="false">
      <c r="A187" s="171" t="n">
        <f aca="false">ExportRaw!$F187</f>
        <v>0</v>
      </c>
      <c r="B187" s="171" t="n">
        <f aca="false">ExportRaw!$C187</f>
        <v>0</v>
      </c>
      <c r="C187" s="171" t="n">
        <f aca="false">ExportRaw!$G187</f>
        <v>0</v>
      </c>
      <c r="D187" s="171" t="str">
        <f aca="false">ExportRaw!$E187</f>
        <v/>
      </c>
      <c r="E187" s="172" t="str">
        <f aca="false">ExportRaw!$D187</f>
        <v/>
      </c>
      <c r="F187" s="171" t="str">
        <f aca="false">ExportRaw!$H187</f>
        <v/>
      </c>
      <c r="G187" s="171" t="str">
        <f aca="false">ExportRaw!$I187</f>
        <v/>
      </c>
      <c r="H187" s="171" t="str">
        <f aca="false">ExportRaw!$A187</f>
        <v/>
      </c>
      <c r="I187" s="171" t="str">
        <f aca="false">ExportRaw!$B187</f>
        <v/>
      </c>
    </row>
    <row r="188" customFormat="false" ht="15.75" hidden="false" customHeight="false" outlineLevel="0" collapsed="false">
      <c r="A188" s="171" t="n">
        <f aca="false">ExportRaw!$F188</f>
        <v>0</v>
      </c>
      <c r="B188" s="171" t="n">
        <f aca="false">ExportRaw!$C188</f>
        <v>0</v>
      </c>
      <c r="C188" s="171" t="n">
        <f aca="false">ExportRaw!$G188</f>
        <v>0</v>
      </c>
      <c r="D188" s="171" t="str">
        <f aca="false">ExportRaw!$E188</f>
        <v/>
      </c>
      <c r="E188" s="172" t="str">
        <f aca="false">ExportRaw!$D188</f>
        <v/>
      </c>
      <c r="F188" s="171" t="str">
        <f aca="false">ExportRaw!$H188</f>
        <v/>
      </c>
      <c r="G188" s="171" t="str">
        <f aca="false">ExportRaw!$I188</f>
        <v/>
      </c>
      <c r="H188" s="171" t="str">
        <f aca="false">ExportRaw!$A188</f>
        <v/>
      </c>
      <c r="I188" s="171" t="str">
        <f aca="false">ExportRaw!$B188</f>
        <v/>
      </c>
    </row>
    <row r="189" customFormat="false" ht="15.75" hidden="false" customHeight="false" outlineLevel="0" collapsed="false">
      <c r="A189" s="171" t="n">
        <f aca="false">ExportRaw!$F189</f>
        <v>0</v>
      </c>
      <c r="B189" s="171" t="n">
        <f aca="false">ExportRaw!$C189</f>
        <v>0</v>
      </c>
      <c r="C189" s="171" t="n">
        <f aca="false">ExportRaw!$G189</f>
        <v>0</v>
      </c>
      <c r="D189" s="171" t="str">
        <f aca="false">ExportRaw!$E189</f>
        <v/>
      </c>
      <c r="E189" s="172" t="str">
        <f aca="false">ExportRaw!$D189</f>
        <v/>
      </c>
      <c r="F189" s="171" t="str">
        <f aca="false">ExportRaw!$H189</f>
        <v/>
      </c>
      <c r="G189" s="171" t="str">
        <f aca="false">ExportRaw!$I189</f>
        <v/>
      </c>
      <c r="H189" s="171" t="str">
        <f aca="false">ExportRaw!$A189</f>
        <v/>
      </c>
      <c r="I189" s="171" t="str">
        <f aca="false">ExportRaw!$B189</f>
        <v/>
      </c>
    </row>
    <row r="190" customFormat="false" ht="15.75" hidden="false" customHeight="false" outlineLevel="0" collapsed="false">
      <c r="A190" s="171" t="n">
        <f aca="false">ExportRaw!$F190</f>
        <v>0</v>
      </c>
      <c r="B190" s="171" t="n">
        <f aca="false">ExportRaw!$C190</f>
        <v>0</v>
      </c>
      <c r="C190" s="171" t="n">
        <f aca="false">ExportRaw!$G190</f>
        <v>0</v>
      </c>
      <c r="D190" s="171" t="str">
        <f aca="false">ExportRaw!$E190</f>
        <v/>
      </c>
      <c r="E190" s="172" t="str">
        <f aca="false">ExportRaw!$D190</f>
        <v/>
      </c>
      <c r="F190" s="171" t="str">
        <f aca="false">ExportRaw!$H190</f>
        <v/>
      </c>
      <c r="G190" s="171" t="str">
        <f aca="false">ExportRaw!$I190</f>
        <v/>
      </c>
      <c r="H190" s="171" t="str">
        <f aca="false">ExportRaw!$A190</f>
        <v/>
      </c>
      <c r="I190" s="171" t="str">
        <f aca="false">ExportRaw!$B190</f>
        <v/>
      </c>
    </row>
    <row r="191" customFormat="false" ht="15.75" hidden="false" customHeight="false" outlineLevel="0" collapsed="false">
      <c r="A191" s="171" t="n">
        <f aca="false">ExportRaw!$F191</f>
        <v>0</v>
      </c>
      <c r="B191" s="171" t="n">
        <f aca="false">ExportRaw!$C191</f>
        <v>0</v>
      </c>
      <c r="C191" s="171" t="n">
        <f aca="false">ExportRaw!$G191</f>
        <v>0</v>
      </c>
      <c r="D191" s="171" t="str">
        <f aca="false">ExportRaw!$E191</f>
        <v/>
      </c>
      <c r="E191" s="172" t="str">
        <f aca="false">ExportRaw!$D191</f>
        <v/>
      </c>
      <c r="F191" s="171" t="str">
        <f aca="false">ExportRaw!$H191</f>
        <v/>
      </c>
      <c r="G191" s="171" t="str">
        <f aca="false">ExportRaw!$I191</f>
        <v/>
      </c>
      <c r="H191" s="171" t="str">
        <f aca="false">ExportRaw!$A191</f>
        <v/>
      </c>
      <c r="I191" s="171" t="str">
        <f aca="false">ExportRaw!$B191</f>
        <v/>
      </c>
    </row>
    <row r="192" customFormat="false" ht="15.75" hidden="false" customHeight="false" outlineLevel="0" collapsed="false">
      <c r="A192" s="171" t="n">
        <f aca="false">ExportRaw!$F192</f>
        <v>0</v>
      </c>
      <c r="B192" s="171" t="n">
        <f aca="false">ExportRaw!$C192</f>
        <v>0</v>
      </c>
      <c r="C192" s="171" t="n">
        <f aca="false">ExportRaw!$G192</f>
        <v>0</v>
      </c>
      <c r="D192" s="171" t="str">
        <f aca="false">ExportRaw!$E192</f>
        <v/>
      </c>
      <c r="E192" s="172" t="str">
        <f aca="false">ExportRaw!$D192</f>
        <v/>
      </c>
      <c r="F192" s="171" t="str">
        <f aca="false">ExportRaw!$H192</f>
        <v/>
      </c>
      <c r="G192" s="171" t="str">
        <f aca="false">ExportRaw!$I192</f>
        <v/>
      </c>
      <c r="H192" s="171" t="str">
        <f aca="false">ExportRaw!$A192</f>
        <v/>
      </c>
      <c r="I192" s="171" t="str">
        <f aca="false">ExportRaw!$B192</f>
        <v/>
      </c>
    </row>
    <row r="193" customFormat="false" ht="15.75" hidden="false" customHeight="false" outlineLevel="0" collapsed="false">
      <c r="A193" s="171" t="n">
        <f aca="false">ExportRaw!$F193</f>
        <v>0</v>
      </c>
      <c r="B193" s="171" t="n">
        <f aca="false">ExportRaw!$C193</f>
        <v>0</v>
      </c>
      <c r="C193" s="171" t="n">
        <f aca="false">ExportRaw!$G193</f>
        <v>0</v>
      </c>
      <c r="D193" s="171" t="str">
        <f aca="false">ExportRaw!$E193</f>
        <v/>
      </c>
      <c r="E193" s="172" t="str">
        <f aca="false">ExportRaw!$D193</f>
        <v/>
      </c>
      <c r="F193" s="171" t="str">
        <f aca="false">ExportRaw!$H193</f>
        <v/>
      </c>
      <c r="G193" s="171" t="str">
        <f aca="false">ExportRaw!$I193</f>
        <v/>
      </c>
      <c r="H193" s="171" t="str">
        <f aca="false">ExportRaw!$A193</f>
        <v/>
      </c>
      <c r="I193" s="171" t="str">
        <f aca="false">ExportRaw!$B193</f>
        <v/>
      </c>
    </row>
    <row r="194" customFormat="false" ht="15.75" hidden="false" customHeight="false" outlineLevel="0" collapsed="false">
      <c r="A194" s="171" t="n">
        <f aca="false">ExportRaw!$F194</f>
        <v>0</v>
      </c>
      <c r="B194" s="171" t="n">
        <f aca="false">ExportRaw!$C194</f>
        <v>0</v>
      </c>
      <c r="C194" s="171" t="n">
        <f aca="false">ExportRaw!$G194</f>
        <v>0</v>
      </c>
      <c r="D194" s="171" t="str">
        <f aca="false">ExportRaw!$E194</f>
        <v/>
      </c>
      <c r="E194" s="172" t="str">
        <f aca="false">ExportRaw!$D194</f>
        <v/>
      </c>
      <c r="F194" s="171" t="str">
        <f aca="false">ExportRaw!$H194</f>
        <v/>
      </c>
      <c r="G194" s="171" t="str">
        <f aca="false">ExportRaw!$I194</f>
        <v/>
      </c>
      <c r="H194" s="171" t="str">
        <f aca="false">ExportRaw!$A194</f>
        <v/>
      </c>
      <c r="I194" s="171" t="str">
        <f aca="false">ExportRaw!$B194</f>
        <v/>
      </c>
    </row>
    <row r="195" customFormat="false" ht="15.75" hidden="false" customHeight="false" outlineLevel="0" collapsed="false">
      <c r="A195" s="171" t="n">
        <f aca="false">ExportRaw!$F195</f>
        <v>0</v>
      </c>
      <c r="B195" s="171" t="n">
        <f aca="false">ExportRaw!$C195</f>
        <v>0</v>
      </c>
      <c r="C195" s="171" t="n">
        <f aca="false">ExportRaw!$G195</f>
        <v>0</v>
      </c>
      <c r="D195" s="171" t="str">
        <f aca="false">ExportRaw!$E195</f>
        <v/>
      </c>
      <c r="E195" s="172" t="str">
        <f aca="false">ExportRaw!$D195</f>
        <v/>
      </c>
      <c r="F195" s="171" t="str">
        <f aca="false">ExportRaw!$H195</f>
        <v/>
      </c>
      <c r="G195" s="171" t="str">
        <f aca="false">ExportRaw!$I195</f>
        <v/>
      </c>
      <c r="H195" s="171" t="str">
        <f aca="false">ExportRaw!$A195</f>
        <v/>
      </c>
      <c r="I195" s="171" t="str">
        <f aca="false">ExportRaw!$B195</f>
        <v/>
      </c>
    </row>
    <row r="196" customFormat="false" ht="15.75" hidden="false" customHeight="false" outlineLevel="0" collapsed="false">
      <c r="A196" s="171" t="n">
        <f aca="false">ExportRaw!$F196</f>
        <v>0</v>
      </c>
      <c r="B196" s="171" t="n">
        <f aca="false">ExportRaw!$C196</f>
        <v>0</v>
      </c>
      <c r="C196" s="171" t="n">
        <f aca="false">ExportRaw!$G196</f>
        <v>0</v>
      </c>
      <c r="D196" s="171" t="str">
        <f aca="false">ExportRaw!$E196</f>
        <v/>
      </c>
      <c r="E196" s="172" t="str">
        <f aca="false">ExportRaw!$D196</f>
        <v/>
      </c>
      <c r="F196" s="171" t="str">
        <f aca="false">ExportRaw!$H196</f>
        <v/>
      </c>
      <c r="G196" s="171" t="str">
        <f aca="false">ExportRaw!$I196</f>
        <v/>
      </c>
      <c r="H196" s="171" t="str">
        <f aca="false">ExportRaw!$A196</f>
        <v/>
      </c>
      <c r="I196" s="171" t="str">
        <f aca="false">ExportRaw!$B196</f>
        <v/>
      </c>
    </row>
    <row r="197" customFormat="false" ht="15.75" hidden="false" customHeight="false" outlineLevel="0" collapsed="false">
      <c r="A197" s="171" t="n">
        <f aca="false">ExportRaw!$F197</f>
        <v>0</v>
      </c>
      <c r="B197" s="171" t="n">
        <f aca="false">ExportRaw!$C197</f>
        <v>0</v>
      </c>
      <c r="C197" s="171" t="n">
        <f aca="false">ExportRaw!$G197</f>
        <v>0</v>
      </c>
      <c r="D197" s="171" t="str">
        <f aca="false">ExportRaw!$E197</f>
        <v/>
      </c>
      <c r="E197" s="172" t="str">
        <f aca="false">ExportRaw!$D197</f>
        <v/>
      </c>
      <c r="F197" s="171" t="str">
        <f aca="false">ExportRaw!$H197</f>
        <v/>
      </c>
      <c r="G197" s="171" t="str">
        <f aca="false">ExportRaw!$I197</f>
        <v/>
      </c>
      <c r="H197" s="171" t="str">
        <f aca="false">ExportRaw!$A197</f>
        <v/>
      </c>
      <c r="I197" s="171" t="str">
        <f aca="false">ExportRaw!$B197</f>
        <v/>
      </c>
    </row>
    <row r="198" customFormat="false" ht="15.75" hidden="false" customHeight="false" outlineLevel="0" collapsed="false">
      <c r="A198" s="171" t="n">
        <f aca="false">ExportRaw!$F198</f>
        <v>0</v>
      </c>
      <c r="B198" s="171" t="n">
        <f aca="false">ExportRaw!$C198</f>
        <v>0</v>
      </c>
      <c r="C198" s="171" t="n">
        <f aca="false">ExportRaw!$G198</f>
        <v>0</v>
      </c>
      <c r="D198" s="171" t="str">
        <f aca="false">ExportRaw!$E198</f>
        <v/>
      </c>
      <c r="E198" s="172" t="str">
        <f aca="false">ExportRaw!$D198</f>
        <v/>
      </c>
      <c r="F198" s="171" t="str">
        <f aca="false">ExportRaw!$H198</f>
        <v/>
      </c>
      <c r="G198" s="171" t="str">
        <f aca="false">ExportRaw!$I198</f>
        <v/>
      </c>
      <c r="H198" s="171" t="str">
        <f aca="false">ExportRaw!$A198</f>
        <v/>
      </c>
      <c r="I198" s="171" t="str">
        <f aca="false">ExportRaw!$B198</f>
        <v/>
      </c>
    </row>
    <row r="199" customFormat="false" ht="15.75" hidden="false" customHeight="false" outlineLevel="0" collapsed="false">
      <c r="A199" s="171" t="n">
        <f aca="false">ExportRaw!$F199</f>
        <v>0</v>
      </c>
      <c r="B199" s="171" t="n">
        <f aca="false">ExportRaw!$C199</f>
        <v>0</v>
      </c>
      <c r="C199" s="171" t="n">
        <f aca="false">ExportRaw!$G199</f>
        <v>0</v>
      </c>
      <c r="D199" s="171" t="str">
        <f aca="false">ExportRaw!$E199</f>
        <v/>
      </c>
      <c r="E199" s="172" t="str">
        <f aca="false">ExportRaw!$D199</f>
        <v/>
      </c>
      <c r="F199" s="171" t="str">
        <f aca="false">ExportRaw!$H199</f>
        <v/>
      </c>
      <c r="G199" s="171" t="str">
        <f aca="false">ExportRaw!$I199</f>
        <v/>
      </c>
      <c r="H199" s="171" t="str">
        <f aca="false">ExportRaw!$A199</f>
        <v/>
      </c>
      <c r="I199" s="171" t="str">
        <f aca="false">ExportRaw!$B199</f>
        <v/>
      </c>
    </row>
    <row r="200" customFormat="false" ht="15.75" hidden="false" customHeight="false" outlineLevel="0" collapsed="false">
      <c r="A200" s="171" t="n">
        <f aca="false">ExportRaw!$F200</f>
        <v>0</v>
      </c>
      <c r="B200" s="171" t="n">
        <f aca="false">ExportRaw!$C200</f>
        <v>0</v>
      </c>
      <c r="C200" s="171" t="n">
        <f aca="false">ExportRaw!$G200</f>
        <v>0</v>
      </c>
      <c r="D200" s="171" t="str">
        <f aca="false">ExportRaw!$E200</f>
        <v/>
      </c>
      <c r="E200" s="172" t="str">
        <f aca="false">ExportRaw!$D200</f>
        <v/>
      </c>
      <c r="F200" s="171" t="str">
        <f aca="false">ExportRaw!$H200</f>
        <v/>
      </c>
      <c r="G200" s="171" t="str">
        <f aca="false">ExportRaw!$I200</f>
        <v/>
      </c>
      <c r="H200" s="171" t="str">
        <f aca="false">ExportRaw!$A200</f>
        <v/>
      </c>
      <c r="I200" s="171" t="str">
        <f aca="false">ExportRaw!$B200</f>
        <v/>
      </c>
    </row>
    <row r="201" customFormat="false" ht="15.75" hidden="false" customHeight="false" outlineLevel="0" collapsed="false">
      <c r="A201" s="171" t="n">
        <f aca="false">ExportRaw!$F201</f>
        <v>0</v>
      </c>
      <c r="B201" s="171" t="n">
        <f aca="false">ExportRaw!$C201</f>
        <v>0</v>
      </c>
      <c r="C201" s="171" t="n">
        <f aca="false">ExportRaw!$G201</f>
        <v>0</v>
      </c>
      <c r="D201" s="171" t="str">
        <f aca="false">ExportRaw!$E201</f>
        <v/>
      </c>
      <c r="E201" s="172" t="str">
        <f aca="false">ExportRaw!$D201</f>
        <v/>
      </c>
      <c r="F201" s="171" t="str">
        <f aca="false">ExportRaw!$H201</f>
        <v/>
      </c>
      <c r="G201" s="171" t="str">
        <f aca="false">ExportRaw!$I201</f>
        <v/>
      </c>
      <c r="H201" s="171" t="str">
        <f aca="false">ExportRaw!$A201</f>
        <v/>
      </c>
      <c r="I201" s="171" t="str">
        <f aca="false">ExportRaw!$B201</f>
        <v/>
      </c>
    </row>
    <row r="202" customFormat="false" ht="15.75" hidden="false" customHeight="false" outlineLevel="0" collapsed="false">
      <c r="A202" s="171" t="n">
        <f aca="false">ExportRaw!$F202</f>
        <v>0</v>
      </c>
      <c r="B202" s="171" t="n">
        <f aca="false">ExportRaw!$C202</f>
        <v>0</v>
      </c>
      <c r="C202" s="171" t="n">
        <f aca="false">ExportRaw!$G202</f>
        <v>0</v>
      </c>
      <c r="D202" s="171" t="str">
        <f aca="false">ExportRaw!$E202</f>
        <v/>
      </c>
      <c r="E202" s="172" t="str">
        <f aca="false">ExportRaw!$D202</f>
        <v/>
      </c>
      <c r="F202" s="171" t="str">
        <f aca="false">ExportRaw!$H202</f>
        <v/>
      </c>
      <c r="G202" s="171" t="str">
        <f aca="false">ExportRaw!$I202</f>
        <v/>
      </c>
      <c r="H202" s="171" t="str">
        <f aca="false">ExportRaw!$A202</f>
        <v/>
      </c>
      <c r="I202" s="171" t="str">
        <f aca="false">ExportRaw!$B202</f>
        <v/>
      </c>
    </row>
    <row r="203" customFormat="false" ht="15.75" hidden="false" customHeight="false" outlineLevel="0" collapsed="false">
      <c r="A203" s="171" t="n">
        <f aca="false">ExportRaw!$F203</f>
        <v>0</v>
      </c>
      <c r="B203" s="171" t="n">
        <f aca="false">ExportRaw!$C203</f>
        <v>0</v>
      </c>
      <c r="C203" s="171" t="n">
        <f aca="false">ExportRaw!$G203</f>
        <v>0</v>
      </c>
      <c r="D203" s="171" t="str">
        <f aca="false">ExportRaw!$E203</f>
        <v/>
      </c>
      <c r="E203" s="172" t="str">
        <f aca="false">ExportRaw!$D203</f>
        <v/>
      </c>
      <c r="F203" s="171" t="str">
        <f aca="false">ExportRaw!$H203</f>
        <v/>
      </c>
      <c r="G203" s="171" t="str">
        <f aca="false">ExportRaw!$I203</f>
        <v/>
      </c>
      <c r="H203" s="171" t="str">
        <f aca="false">ExportRaw!$A203</f>
        <v/>
      </c>
      <c r="I203" s="171" t="str">
        <f aca="false">ExportRaw!$B203</f>
        <v/>
      </c>
    </row>
    <row r="204" customFormat="false" ht="15.75" hidden="false" customHeight="false" outlineLevel="0" collapsed="false">
      <c r="A204" s="171" t="n">
        <f aca="false">ExportRaw!$F204</f>
        <v>0</v>
      </c>
      <c r="B204" s="171" t="n">
        <f aca="false">ExportRaw!$C204</f>
        <v>0</v>
      </c>
      <c r="C204" s="171" t="n">
        <f aca="false">ExportRaw!$G204</f>
        <v>0</v>
      </c>
      <c r="D204" s="171" t="str">
        <f aca="false">ExportRaw!$E204</f>
        <v/>
      </c>
      <c r="E204" s="172" t="str">
        <f aca="false">ExportRaw!$D204</f>
        <v/>
      </c>
      <c r="F204" s="171" t="str">
        <f aca="false">ExportRaw!$H204</f>
        <v/>
      </c>
      <c r="G204" s="171" t="str">
        <f aca="false">ExportRaw!$I204</f>
        <v/>
      </c>
      <c r="H204" s="171" t="str">
        <f aca="false">ExportRaw!$A204</f>
        <v/>
      </c>
      <c r="I204" s="171" t="str">
        <f aca="false">ExportRaw!$B204</f>
        <v/>
      </c>
    </row>
    <row r="205" customFormat="false" ht="15.75" hidden="false" customHeight="false" outlineLevel="0" collapsed="false">
      <c r="A205" s="171" t="n">
        <f aca="false">ExportRaw!$F205</f>
        <v>0</v>
      </c>
      <c r="B205" s="171" t="n">
        <f aca="false">ExportRaw!$C205</f>
        <v>0</v>
      </c>
      <c r="C205" s="171" t="n">
        <f aca="false">ExportRaw!$G205</f>
        <v>0</v>
      </c>
      <c r="D205" s="171" t="str">
        <f aca="false">ExportRaw!$E205</f>
        <v/>
      </c>
      <c r="E205" s="172" t="str">
        <f aca="false">ExportRaw!$D205</f>
        <v/>
      </c>
      <c r="F205" s="171" t="str">
        <f aca="false">ExportRaw!$H205</f>
        <v/>
      </c>
      <c r="G205" s="171" t="str">
        <f aca="false">ExportRaw!$I205</f>
        <v/>
      </c>
      <c r="H205" s="171" t="str">
        <f aca="false">ExportRaw!$A205</f>
        <v/>
      </c>
      <c r="I205" s="171" t="str">
        <f aca="false">ExportRaw!$B205</f>
        <v/>
      </c>
    </row>
    <row r="206" customFormat="false" ht="15.75" hidden="false" customHeight="false" outlineLevel="0" collapsed="false">
      <c r="A206" s="171" t="n">
        <f aca="false">ExportRaw!$F206</f>
        <v>0</v>
      </c>
      <c r="B206" s="171" t="n">
        <f aca="false">ExportRaw!$C206</f>
        <v>0</v>
      </c>
      <c r="C206" s="171" t="n">
        <f aca="false">ExportRaw!$G206</f>
        <v>0</v>
      </c>
      <c r="D206" s="171" t="str">
        <f aca="false">ExportRaw!$E206</f>
        <v/>
      </c>
      <c r="E206" s="172" t="str">
        <f aca="false">ExportRaw!$D206</f>
        <v/>
      </c>
      <c r="F206" s="171" t="str">
        <f aca="false">ExportRaw!$H206</f>
        <v/>
      </c>
      <c r="G206" s="171" t="str">
        <f aca="false">ExportRaw!$I206</f>
        <v/>
      </c>
      <c r="H206" s="171" t="str">
        <f aca="false">ExportRaw!$A206</f>
        <v/>
      </c>
      <c r="I206" s="171" t="str">
        <f aca="false">ExportRaw!$B206</f>
        <v/>
      </c>
    </row>
    <row r="207" customFormat="false" ht="15.75" hidden="false" customHeight="false" outlineLevel="0" collapsed="false">
      <c r="A207" s="171" t="n">
        <f aca="false">ExportRaw!$F207</f>
        <v>0</v>
      </c>
      <c r="B207" s="171" t="n">
        <f aca="false">ExportRaw!$C207</f>
        <v>0</v>
      </c>
      <c r="C207" s="171" t="n">
        <f aca="false">ExportRaw!$G207</f>
        <v>0</v>
      </c>
      <c r="D207" s="171" t="str">
        <f aca="false">ExportRaw!$E207</f>
        <v/>
      </c>
      <c r="E207" s="172" t="str">
        <f aca="false">ExportRaw!$D207</f>
        <v/>
      </c>
      <c r="F207" s="171" t="str">
        <f aca="false">ExportRaw!$H207</f>
        <v/>
      </c>
      <c r="G207" s="171" t="str">
        <f aca="false">ExportRaw!$I207</f>
        <v/>
      </c>
      <c r="H207" s="171" t="str">
        <f aca="false">ExportRaw!$A207</f>
        <v/>
      </c>
      <c r="I207" s="171" t="str">
        <f aca="false">ExportRaw!$B207</f>
        <v/>
      </c>
    </row>
    <row r="208" customFormat="false" ht="15.75" hidden="false" customHeight="false" outlineLevel="0" collapsed="false">
      <c r="A208" s="171" t="n">
        <f aca="false">ExportRaw!$F208</f>
        <v>0</v>
      </c>
      <c r="B208" s="171" t="n">
        <f aca="false">ExportRaw!$C208</f>
        <v>0</v>
      </c>
      <c r="C208" s="171" t="n">
        <f aca="false">ExportRaw!$G208</f>
        <v>0</v>
      </c>
      <c r="D208" s="171" t="str">
        <f aca="false">ExportRaw!$E208</f>
        <v/>
      </c>
      <c r="E208" s="172" t="str">
        <f aca="false">ExportRaw!$D208</f>
        <v/>
      </c>
      <c r="F208" s="171" t="str">
        <f aca="false">ExportRaw!$H208</f>
        <v/>
      </c>
      <c r="G208" s="171" t="str">
        <f aca="false">ExportRaw!$I208</f>
        <v/>
      </c>
      <c r="H208" s="171" t="str">
        <f aca="false">ExportRaw!$A208</f>
        <v/>
      </c>
      <c r="I208" s="171" t="str">
        <f aca="false">ExportRaw!$B208</f>
        <v/>
      </c>
    </row>
    <row r="209" customFormat="false" ht="15.75" hidden="false" customHeight="false" outlineLevel="0" collapsed="false">
      <c r="A209" s="171" t="n">
        <f aca="false">ExportRaw!$F209</f>
        <v>0</v>
      </c>
      <c r="B209" s="171" t="n">
        <f aca="false">ExportRaw!$C209</f>
        <v>0</v>
      </c>
      <c r="C209" s="171" t="n">
        <f aca="false">ExportRaw!$G209</f>
        <v>0</v>
      </c>
      <c r="D209" s="171" t="str">
        <f aca="false">ExportRaw!$E209</f>
        <v/>
      </c>
      <c r="E209" s="172" t="str">
        <f aca="false">ExportRaw!$D209</f>
        <v/>
      </c>
      <c r="F209" s="171" t="str">
        <f aca="false">ExportRaw!$H209</f>
        <v/>
      </c>
      <c r="G209" s="171" t="str">
        <f aca="false">ExportRaw!$I209</f>
        <v/>
      </c>
      <c r="H209" s="171" t="str">
        <f aca="false">ExportRaw!$A209</f>
        <v/>
      </c>
      <c r="I209" s="171" t="str">
        <f aca="false">ExportRaw!$B209</f>
        <v/>
      </c>
    </row>
    <row r="210" customFormat="false" ht="15.75" hidden="false" customHeight="false" outlineLevel="0" collapsed="false">
      <c r="A210" s="171" t="n">
        <f aca="false">ExportRaw!$F210</f>
        <v>0</v>
      </c>
      <c r="B210" s="171" t="n">
        <f aca="false">ExportRaw!$C210</f>
        <v>0</v>
      </c>
      <c r="C210" s="171" t="n">
        <f aca="false">ExportRaw!$G210</f>
        <v>0</v>
      </c>
      <c r="D210" s="171" t="str">
        <f aca="false">ExportRaw!$E210</f>
        <v/>
      </c>
      <c r="E210" s="172" t="str">
        <f aca="false">ExportRaw!$D210</f>
        <v/>
      </c>
      <c r="F210" s="171" t="str">
        <f aca="false">ExportRaw!$H210</f>
        <v/>
      </c>
      <c r="G210" s="171" t="str">
        <f aca="false">ExportRaw!$I210</f>
        <v/>
      </c>
      <c r="H210" s="171" t="str">
        <f aca="false">ExportRaw!$A210</f>
        <v/>
      </c>
      <c r="I210" s="171" t="str">
        <f aca="false">ExportRaw!$B210</f>
        <v/>
      </c>
    </row>
    <row r="211" customFormat="false" ht="15.75" hidden="false" customHeight="false" outlineLevel="0" collapsed="false">
      <c r="A211" s="171" t="n">
        <f aca="false">ExportRaw!$F211</f>
        <v>0</v>
      </c>
      <c r="B211" s="171" t="n">
        <f aca="false">ExportRaw!$C211</f>
        <v>0</v>
      </c>
      <c r="C211" s="171" t="n">
        <f aca="false">ExportRaw!$G211</f>
        <v>0</v>
      </c>
      <c r="D211" s="171" t="str">
        <f aca="false">ExportRaw!$E211</f>
        <v/>
      </c>
      <c r="E211" s="172" t="str">
        <f aca="false">ExportRaw!$D211</f>
        <v/>
      </c>
      <c r="F211" s="171" t="str">
        <f aca="false">ExportRaw!$H211</f>
        <v/>
      </c>
      <c r="G211" s="171" t="str">
        <f aca="false">ExportRaw!$I211</f>
        <v/>
      </c>
      <c r="H211" s="171" t="str">
        <f aca="false">ExportRaw!$A211</f>
        <v/>
      </c>
      <c r="I211" s="171" t="str">
        <f aca="false">ExportRaw!$B211</f>
        <v/>
      </c>
    </row>
    <row r="212" customFormat="false" ht="15.75" hidden="false" customHeight="false" outlineLevel="0" collapsed="false">
      <c r="A212" s="171" t="n">
        <f aca="false">ExportRaw!$F212</f>
        <v>0</v>
      </c>
      <c r="B212" s="171" t="n">
        <f aca="false">ExportRaw!$C212</f>
        <v>0</v>
      </c>
      <c r="C212" s="171" t="n">
        <f aca="false">ExportRaw!$G212</f>
        <v>0</v>
      </c>
      <c r="D212" s="171" t="str">
        <f aca="false">ExportRaw!$E212</f>
        <v/>
      </c>
      <c r="E212" s="172" t="str">
        <f aca="false">ExportRaw!$D212</f>
        <v/>
      </c>
      <c r="F212" s="171" t="str">
        <f aca="false">ExportRaw!$H212</f>
        <v/>
      </c>
      <c r="G212" s="171" t="str">
        <f aca="false">ExportRaw!$I212</f>
        <v/>
      </c>
      <c r="H212" s="171" t="str">
        <f aca="false">ExportRaw!$A212</f>
        <v/>
      </c>
      <c r="I212" s="171" t="str">
        <f aca="false">ExportRaw!$B212</f>
        <v/>
      </c>
    </row>
    <row r="213" customFormat="false" ht="15.75" hidden="false" customHeight="false" outlineLevel="0" collapsed="false">
      <c r="A213" s="171" t="n">
        <f aca="false">ExportRaw!$F213</f>
        <v>0</v>
      </c>
      <c r="B213" s="171" t="n">
        <f aca="false">ExportRaw!$C213</f>
        <v>0</v>
      </c>
      <c r="C213" s="171" t="n">
        <f aca="false">ExportRaw!$G213</f>
        <v>0</v>
      </c>
      <c r="D213" s="171" t="str">
        <f aca="false">ExportRaw!$E213</f>
        <v/>
      </c>
      <c r="E213" s="172" t="str">
        <f aca="false">ExportRaw!$D213</f>
        <v/>
      </c>
      <c r="F213" s="171" t="str">
        <f aca="false">ExportRaw!$H213</f>
        <v/>
      </c>
      <c r="G213" s="171" t="str">
        <f aca="false">ExportRaw!$I213</f>
        <v/>
      </c>
      <c r="H213" s="171" t="str">
        <f aca="false">ExportRaw!$A213</f>
        <v/>
      </c>
      <c r="I213" s="171" t="str">
        <f aca="false">ExportRaw!$B213</f>
        <v/>
      </c>
    </row>
    <row r="214" customFormat="false" ht="15.75" hidden="false" customHeight="false" outlineLevel="0" collapsed="false">
      <c r="A214" s="171" t="n">
        <f aca="false">ExportRaw!$F214</f>
        <v>0</v>
      </c>
      <c r="B214" s="171" t="n">
        <f aca="false">ExportRaw!$C214</f>
        <v>0</v>
      </c>
      <c r="C214" s="171" t="n">
        <f aca="false">ExportRaw!$G214</f>
        <v>0</v>
      </c>
      <c r="D214" s="171" t="str">
        <f aca="false">ExportRaw!$E214</f>
        <v/>
      </c>
      <c r="E214" s="172" t="str">
        <f aca="false">ExportRaw!$D214</f>
        <v/>
      </c>
      <c r="F214" s="171" t="str">
        <f aca="false">ExportRaw!$H214</f>
        <v/>
      </c>
      <c r="G214" s="171" t="str">
        <f aca="false">ExportRaw!$I214</f>
        <v/>
      </c>
      <c r="H214" s="171" t="str">
        <f aca="false">ExportRaw!$A214</f>
        <v/>
      </c>
      <c r="I214" s="171" t="str">
        <f aca="false">ExportRaw!$B214</f>
        <v/>
      </c>
    </row>
    <row r="215" customFormat="false" ht="15.75" hidden="false" customHeight="false" outlineLevel="0" collapsed="false">
      <c r="A215" s="171" t="n">
        <f aca="false">ExportRaw!$F215</f>
        <v>0</v>
      </c>
      <c r="B215" s="171" t="n">
        <f aca="false">ExportRaw!$C215</f>
        <v>0</v>
      </c>
      <c r="C215" s="171" t="n">
        <f aca="false">ExportRaw!$G215</f>
        <v>0</v>
      </c>
      <c r="D215" s="171" t="str">
        <f aca="false">ExportRaw!$E215</f>
        <v/>
      </c>
      <c r="E215" s="172" t="str">
        <f aca="false">ExportRaw!$D215</f>
        <v/>
      </c>
      <c r="F215" s="171" t="str">
        <f aca="false">ExportRaw!$H215</f>
        <v/>
      </c>
      <c r="G215" s="171" t="str">
        <f aca="false">ExportRaw!$I215</f>
        <v/>
      </c>
      <c r="H215" s="171" t="str">
        <f aca="false">ExportRaw!$A215</f>
        <v/>
      </c>
      <c r="I215" s="171" t="str">
        <f aca="false">ExportRaw!$B215</f>
        <v/>
      </c>
    </row>
    <row r="216" customFormat="false" ht="15.75" hidden="false" customHeight="false" outlineLevel="0" collapsed="false">
      <c r="A216" s="171" t="n">
        <f aca="false">ExportRaw!$F216</f>
        <v>0</v>
      </c>
      <c r="B216" s="171" t="n">
        <f aca="false">ExportRaw!$C216</f>
        <v>0</v>
      </c>
      <c r="C216" s="171" t="n">
        <f aca="false">ExportRaw!$G216</f>
        <v>0</v>
      </c>
      <c r="D216" s="171" t="str">
        <f aca="false">ExportRaw!$E216</f>
        <v/>
      </c>
      <c r="E216" s="172" t="str">
        <f aca="false">ExportRaw!$D216</f>
        <v/>
      </c>
      <c r="F216" s="171" t="str">
        <f aca="false">ExportRaw!$H216</f>
        <v/>
      </c>
      <c r="G216" s="171" t="str">
        <f aca="false">ExportRaw!$I216</f>
        <v/>
      </c>
      <c r="H216" s="171" t="str">
        <f aca="false">ExportRaw!$A216</f>
        <v/>
      </c>
      <c r="I216" s="171" t="str">
        <f aca="false">ExportRaw!$B216</f>
        <v/>
      </c>
    </row>
    <row r="217" customFormat="false" ht="15.75" hidden="false" customHeight="false" outlineLevel="0" collapsed="false">
      <c r="A217" s="171" t="n">
        <f aca="false">ExportRaw!$F217</f>
        <v>0</v>
      </c>
      <c r="B217" s="171" t="n">
        <f aca="false">ExportRaw!$C217</f>
        <v>0</v>
      </c>
      <c r="C217" s="171" t="n">
        <f aca="false">ExportRaw!$G217</f>
        <v>0</v>
      </c>
      <c r="D217" s="171" t="str">
        <f aca="false">ExportRaw!$E217</f>
        <v/>
      </c>
      <c r="E217" s="172" t="str">
        <f aca="false">ExportRaw!$D217</f>
        <v/>
      </c>
      <c r="F217" s="171" t="str">
        <f aca="false">ExportRaw!$H217</f>
        <v/>
      </c>
      <c r="G217" s="171" t="str">
        <f aca="false">ExportRaw!$I217</f>
        <v/>
      </c>
      <c r="H217" s="171" t="str">
        <f aca="false">ExportRaw!$A217</f>
        <v/>
      </c>
      <c r="I217" s="171" t="str">
        <f aca="false">ExportRaw!$B217</f>
        <v/>
      </c>
    </row>
    <row r="218" customFormat="false" ht="15.75" hidden="false" customHeight="false" outlineLevel="0" collapsed="false">
      <c r="A218" s="171" t="n">
        <f aca="false">ExportRaw!$F218</f>
        <v>0</v>
      </c>
      <c r="B218" s="171" t="n">
        <f aca="false">ExportRaw!$C218</f>
        <v>0</v>
      </c>
      <c r="C218" s="171" t="n">
        <f aca="false">ExportRaw!$G218</f>
        <v>0</v>
      </c>
      <c r="D218" s="171" t="str">
        <f aca="false">ExportRaw!$E218</f>
        <v/>
      </c>
      <c r="E218" s="172" t="str">
        <f aca="false">ExportRaw!$D218</f>
        <v/>
      </c>
      <c r="F218" s="171" t="str">
        <f aca="false">ExportRaw!$H218</f>
        <v/>
      </c>
      <c r="G218" s="171" t="str">
        <f aca="false">ExportRaw!$I218</f>
        <v/>
      </c>
      <c r="H218" s="171" t="str">
        <f aca="false">ExportRaw!$A218</f>
        <v/>
      </c>
      <c r="I218" s="171" t="str">
        <f aca="false">ExportRaw!$B218</f>
        <v/>
      </c>
    </row>
    <row r="219" customFormat="false" ht="15.75" hidden="false" customHeight="false" outlineLevel="0" collapsed="false">
      <c r="A219" s="171" t="n">
        <f aca="false">ExportRaw!$F219</f>
        <v>0</v>
      </c>
      <c r="B219" s="171" t="n">
        <f aca="false">ExportRaw!$C219</f>
        <v>0</v>
      </c>
      <c r="C219" s="171" t="n">
        <f aca="false">ExportRaw!$G219</f>
        <v>0</v>
      </c>
      <c r="D219" s="171" t="str">
        <f aca="false">ExportRaw!$E219</f>
        <v/>
      </c>
      <c r="E219" s="172" t="str">
        <f aca="false">ExportRaw!$D219</f>
        <v/>
      </c>
      <c r="F219" s="171" t="str">
        <f aca="false">ExportRaw!$H219</f>
        <v/>
      </c>
      <c r="G219" s="171" t="str">
        <f aca="false">ExportRaw!$I219</f>
        <v/>
      </c>
      <c r="H219" s="171" t="str">
        <f aca="false">ExportRaw!$A219</f>
        <v/>
      </c>
      <c r="I219" s="171" t="str">
        <f aca="false">ExportRaw!$B219</f>
        <v/>
      </c>
    </row>
    <row r="220" customFormat="false" ht="15.75" hidden="false" customHeight="false" outlineLevel="0" collapsed="false">
      <c r="A220" s="171" t="n">
        <f aca="false">ExportRaw!$F220</f>
        <v>0</v>
      </c>
      <c r="B220" s="171" t="n">
        <f aca="false">ExportRaw!$C220</f>
        <v>0</v>
      </c>
      <c r="C220" s="171" t="n">
        <f aca="false">ExportRaw!$G220</f>
        <v>0</v>
      </c>
      <c r="D220" s="171" t="str">
        <f aca="false">ExportRaw!$E220</f>
        <v/>
      </c>
      <c r="E220" s="172" t="str">
        <f aca="false">ExportRaw!$D220</f>
        <v/>
      </c>
      <c r="F220" s="171" t="str">
        <f aca="false">ExportRaw!$H220</f>
        <v/>
      </c>
      <c r="G220" s="171" t="str">
        <f aca="false">ExportRaw!$I220</f>
        <v/>
      </c>
      <c r="H220" s="171" t="str">
        <f aca="false">ExportRaw!$A220</f>
        <v/>
      </c>
      <c r="I220" s="171" t="str">
        <f aca="false">ExportRaw!$B220</f>
        <v/>
      </c>
    </row>
    <row r="221" customFormat="false" ht="15.75" hidden="false" customHeight="false" outlineLevel="0" collapsed="false">
      <c r="A221" s="171" t="n">
        <f aca="false">ExportRaw!$F221</f>
        <v>0</v>
      </c>
      <c r="B221" s="171" t="n">
        <f aca="false">ExportRaw!$C221</f>
        <v>0</v>
      </c>
      <c r="C221" s="171" t="n">
        <f aca="false">ExportRaw!$G221</f>
        <v>0</v>
      </c>
      <c r="D221" s="171" t="str">
        <f aca="false">ExportRaw!$E221</f>
        <v/>
      </c>
      <c r="E221" s="172" t="str">
        <f aca="false">ExportRaw!$D221</f>
        <v/>
      </c>
      <c r="F221" s="171" t="str">
        <f aca="false">ExportRaw!$H221</f>
        <v/>
      </c>
      <c r="G221" s="171" t="str">
        <f aca="false">ExportRaw!$I221</f>
        <v/>
      </c>
      <c r="H221" s="171" t="str">
        <f aca="false">ExportRaw!$A221</f>
        <v/>
      </c>
      <c r="I221" s="171" t="str">
        <f aca="false">ExportRaw!$B221</f>
        <v/>
      </c>
    </row>
    <row r="222" customFormat="false" ht="15.75" hidden="false" customHeight="false" outlineLevel="0" collapsed="false">
      <c r="A222" s="171" t="n">
        <f aca="false">ExportRaw!$F222</f>
        <v>0</v>
      </c>
      <c r="B222" s="171" t="n">
        <f aca="false">ExportRaw!$C222</f>
        <v>0</v>
      </c>
      <c r="C222" s="171" t="n">
        <f aca="false">ExportRaw!$G222</f>
        <v>0</v>
      </c>
      <c r="D222" s="171" t="str">
        <f aca="false">ExportRaw!$E222</f>
        <v/>
      </c>
      <c r="E222" s="172" t="str">
        <f aca="false">ExportRaw!$D222</f>
        <v/>
      </c>
      <c r="F222" s="171" t="str">
        <f aca="false">ExportRaw!$H222</f>
        <v/>
      </c>
      <c r="G222" s="171" t="str">
        <f aca="false">ExportRaw!$I222</f>
        <v/>
      </c>
      <c r="H222" s="171" t="str">
        <f aca="false">ExportRaw!$A222</f>
        <v/>
      </c>
      <c r="I222" s="171" t="str">
        <f aca="false">ExportRaw!$B222</f>
        <v/>
      </c>
    </row>
    <row r="223" customFormat="false" ht="15.75" hidden="false" customHeight="false" outlineLevel="0" collapsed="false">
      <c r="A223" s="171" t="n">
        <f aca="false">ExportRaw!$F223</f>
        <v>0</v>
      </c>
      <c r="B223" s="171" t="n">
        <f aca="false">ExportRaw!$C223</f>
        <v>0</v>
      </c>
      <c r="C223" s="171" t="n">
        <f aca="false">ExportRaw!$G223</f>
        <v>0</v>
      </c>
      <c r="D223" s="171" t="str">
        <f aca="false">ExportRaw!$E223</f>
        <v/>
      </c>
      <c r="E223" s="172" t="str">
        <f aca="false">ExportRaw!$D223</f>
        <v/>
      </c>
      <c r="F223" s="171" t="str">
        <f aca="false">ExportRaw!$H223</f>
        <v/>
      </c>
      <c r="G223" s="171" t="str">
        <f aca="false">ExportRaw!$I223</f>
        <v/>
      </c>
      <c r="H223" s="171" t="str">
        <f aca="false">ExportRaw!$A223</f>
        <v/>
      </c>
      <c r="I223" s="171" t="str">
        <f aca="false">ExportRaw!$B223</f>
        <v/>
      </c>
    </row>
    <row r="224" customFormat="false" ht="15.75" hidden="false" customHeight="false" outlineLevel="0" collapsed="false">
      <c r="A224" s="171" t="n">
        <f aca="false">ExportRaw!$F224</f>
        <v>0</v>
      </c>
      <c r="B224" s="171" t="n">
        <f aca="false">ExportRaw!$C224</f>
        <v>0</v>
      </c>
      <c r="C224" s="171" t="n">
        <f aca="false">ExportRaw!$G224</f>
        <v>0</v>
      </c>
      <c r="D224" s="171" t="str">
        <f aca="false">ExportRaw!$E224</f>
        <v/>
      </c>
      <c r="E224" s="172" t="str">
        <f aca="false">ExportRaw!$D224</f>
        <v/>
      </c>
      <c r="F224" s="171" t="str">
        <f aca="false">ExportRaw!$H224</f>
        <v/>
      </c>
      <c r="G224" s="171" t="str">
        <f aca="false">ExportRaw!$I224</f>
        <v/>
      </c>
      <c r="H224" s="171" t="str">
        <f aca="false">ExportRaw!$A224</f>
        <v/>
      </c>
      <c r="I224" s="171" t="str">
        <f aca="false">ExportRaw!$B224</f>
        <v/>
      </c>
    </row>
    <row r="225" customFormat="false" ht="15.75" hidden="false" customHeight="false" outlineLevel="0" collapsed="false">
      <c r="A225" s="171" t="n">
        <f aca="false">ExportRaw!$F225</f>
        <v>0</v>
      </c>
      <c r="B225" s="171" t="n">
        <f aca="false">ExportRaw!$C225</f>
        <v>0</v>
      </c>
      <c r="C225" s="171" t="n">
        <f aca="false">ExportRaw!$G225</f>
        <v>0</v>
      </c>
      <c r="D225" s="171" t="str">
        <f aca="false">ExportRaw!$E225</f>
        <v/>
      </c>
      <c r="E225" s="172" t="str">
        <f aca="false">ExportRaw!$D225</f>
        <v/>
      </c>
      <c r="F225" s="171" t="str">
        <f aca="false">ExportRaw!$H225</f>
        <v/>
      </c>
      <c r="G225" s="171" t="str">
        <f aca="false">ExportRaw!$I225</f>
        <v/>
      </c>
      <c r="H225" s="171" t="str">
        <f aca="false">ExportRaw!$A225</f>
        <v/>
      </c>
      <c r="I225" s="171" t="str">
        <f aca="false">ExportRaw!$B225</f>
        <v/>
      </c>
    </row>
    <row r="226" customFormat="false" ht="15.75" hidden="false" customHeight="false" outlineLevel="0" collapsed="false">
      <c r="A226" s="171" t="n">
        <f aca="false">ExportRaw!$F226</f>
        <v>0</v>
      </c>
      <c r="B226" s="171" t="n">
        <f aca="false">ExportRaw!$C226</f>
        <v>0</v>
      </c>
      <c r="C226" s="171" t="n">
        <f aca="false">ExportRaw!$G226</f>
        <v>0</v>
      </c>
      <c r="D226" s="171" t="str">
        <f aca="false">ExportRaw!$E226</f>
        <v/>
      </c>
      <c r="E226" s="172" t="str">
        <f aca="false">ExportRaw!$D226</f>
        <v/>
      </c>
      <c r="F226" s="171" t="str">
        <f aca="false">ExportRaw!$H226</f>
        <v/>
      </c>
      <c r="G226" s="171" t="str">
        <f aca="false">ExportRaw!$I226</f>
        <v/>
      </c>
      <c r="H226" s="171" t="str">
        <f aca="false">ExportRaw!$A226</f>
        <v/>
      </c>
      <c r="I226" s="171" t="str">
        <f aca="false">ExportRaw!$B226</f>
        <v/>
      </c>
    </row>
    <row r="227" customFormat="false" ht="15.75" hidden="false" customHeight="false" outlineLevel="0" collapsed="false">
      <c r="A227" s="171" t="n">
        <f aca="false">ExportRaw!$F227</f>
        <v>0</v>
      </c>
      <c r="B227" s="171" t="n">
        <f aca="false">ExportRaw!$C227</f>
        <v>0</v>
      </c>
      <c r="C227" s="171" t="n">
        <f aca="false">ExportRaw!$G227</f>
        <v>0</v>
      </c>
      <c r="D227" s="171" t="str">
        <f aca="false">ExportRaw!$E227</f>
        <v/>
      </c>
      <c r="E227" s="172" t="str">
        <f aca="false">ExportRaw!$D227</f>
        <v/>
      </c>
      <c r="F227" s="171" t="str">
        <f aca="false">ExportRaw!$H227</f>
        <v/>
      </c>
      <c r="G227" s="171" t="str">
        <f aca="false">ExportRaw!$I227</f>
        <v/>
      </c>
      <c r="H227" s="171" t="str">
        <f aca="false">ExportRaw!$A227</f>
        <v/>
      </c>
      <c r="I227" s="171" t="str">
        <f aca="false">ExportRaw!$B227</f>
        <v/>
      </c>
    </row>
    <row r="228" customFormat="false" ht="15.75" hidden="false" customHeight="false" outlineLevel="0" collapsed="false">
      <c r="A228" s="171" t="n">
        <f aca="false">ExportRaw!$F228</f>
        <v>0</v>
      </c>
      <c r="B228" s="171" t="n">
        <f aca="false">ExportRaw!$C228</f>
        <v>0</v>
      </c>
      <c r="C228" s="171" t="n">
        <f aca="false">ExportRaw!$G228</f>
        <v>0</v>
      </c>
      <c r="D228" s="171" t="str">
        <f aca="false">ExportRaw!$E228</f>
        <v/>
      </c>
      <c r="E228" s="172" t="str">
        <f aca="false">ExportRaw!$D228</f>
        <v/>
      </c>
      <c r="F228" s="171" t="str">
        <f aca="false">ExportRaw!$H228</f>
        <v/>
      </c>
      <c r="G228" s="171" t="str">
        <f aca="false">ExportRaw!$I228</f>
        <v/>
      </c>
      <c r="H228" s="171" t="str">
        <f aca="false">ExportRaw!$A228</f>
        <v/>
      </c>
      <c r="I228" s="171" t="str">
        <f aca="false">ExportRaw!$B228</f>
        <v/>
      </c>
    </row>
    <row r="229" customFormat="false" ht="15.75" hidden="false" customHeight="false" outlineLevel="0" collapsed="false">
      <c r="A229" s="171" t="n">
        <f aca="false">ExportRaw!$F229</f>
        <v>0</v>
      </c>
      <c r="B229" s="171" t="n">
        <f aca="false">ExportRaw!$C229</f>
        <v>0</v>
      </c>
      <c r="C229" s="171" t="n">
        <f aca="false">ExportRaw!$G229</f>
        <v>0</v>
      </c>
      <c r="D229" s="171" t="str">
        <f aca="false">ExportRaw!$E229</f>
        <v/>
      </c>
      <c r="E229" s="172" t="str">
        <f aca="false">ExportRaw!$D229</f>
        <v/>
      </c>
      <c r="F229" s="171" t="str">
        <f aca="false">ExportRaw!$H229</f>
        <v/>
      </c>
      <c r="G229" s="171" t="str">
        <f aca="false">ExportRaw!$I229</f>
        <v/>
      </c>
      <c r="H229" s="171" t="str">
        <f aca="false">ExportRaw!$A229</f>
        <v/>
      </c>
      <c r="I229" s="171" t="str">
        <f aca="false">ExportRaw!$B229</f>
        <v/>
      </c>
    </row>
    <row r="230" customFormat="false" ht="15.75" hidden="false" customHeight="false" outlineLevel="0" collapsed="false">
      <c r="A230" s="171" t="n">
        <f aca="false">ExportRaw!$F230</f>
        <v>0</v>
      </c>
      <c r="B230" s="171" t="n">
        <f aca="false">ExportRaw!$C230</f>
        <v>0</v>
      </c>
      <c r="C230" s="171" t="n">
        <f aca="false">ExportRaw!$G230</f>
        <v>0</v>
      </c>
      <c r="D230" s="171" t="str">
        <f aca="false">ExportRaw!$E230</f>
        <v/>
      </c>
      <c r="E230" s="172" t="str">
        <f aca="false">ExportRaw!$D230</f>
        <v/>
      </c>
      <c r="F230" s="171" t="str">
        <f aca="false">ExportRaw!$H230</f>
        <v/>
      </c>
      <c r="G230" s="171" t="str">
        <f aca="false">ExportRaw!$I230</f>
        <v/>
      </c>
      <c r="H230" s="171" t="str">
        <f aca="false">ExportRaw!$A230</f>
        <v/>
      </c>
      <c r="I230" s="171" t="str">
        <f aca="false">ExportRaw!$B230</f>
        <v/>
      </c>
    </row>
    <row r="231" customFormat="false" ht="15.75" hidden="false" customHeight="false" outlineLevel="0" collapsed="false">
      <c r="A231" s="171" t="n">
        <f aca="false">ExportRaw!$F231</f>
        <v>0</v>
      </c>
      <c r="B231" s="171" t="n">
        <f aca="false">ExportRaw!$C231</f>
        <v>0</v>
      </c>
      <c r="C231" s="171" t="n">
        <f aca="false">ExportRaw!$G231</f>
        <v>0</v>
      </c>
      <c r="D231" s="171" t="str">
        <f aca="false">ExportRaw!$E231</f>
        <v/>
      </c>
      <c r="E231" s="172" t="str">
        <f aca="false">ExportRaw!$D231</f>
        <v/>
      </c>
      <c r="F231" s="171" t="str">
        <f aca="false">ExportRaw!$H231</f>
        <v/>
      </c>
      <c r="G231" s="171" t="str">
        <f aca="false">ExportRaw!$I231</f>
        <v/>
      </c>
      <c r="H231" s="171" t="str">
        <f aca="false">ExportRaw!$A231</f>
        <v/>
      </c>
      <c r="I231" s="171" t="str">
        <f aca="false">ExportRaw!$B231</f>
        <v/>
      </c>
    </row>
    <row r="232" customFormat="false" ht="15.75" hidden="false" customHeight="false" outlineLevel="0" collapsed="false">
      <c r="A232" s="171" t="n">
        <f aca="false">ExportRaw!$F232</f>
        <v>0</v>
      </c>
      <c r="B232" s="171" t="n">
        <f aca="false">ExportRaw!$C232</f>
        <v>0</v>
      </c>
      <c r="C232" s="171" t="n">
        <f aca="false">ExportRaw!$G232</f>
        <v>0</v>
      </c>
      <c r="D232" s="171" t="str">
        <f aca="false">ExportRaw!$E232</f>
        <v/>
      </c>
      <c r="E232" s="172" t="str">
        <f aca="false">ExportRaw!$D232</f>
        <v/>
      </c>
      <c r="F232" s="171" t="str">
        <f aca="false">ExportRaw!$H232</f>
        <v/>
      </c>
      <c r="G232" s="171" t="str">
        <f aca="false">ExportRaw!$I232</f>
        <v/>
      </c>
      <c r="H232" s="171" t="str">
        <f aca="false">ExportRaw!$A232</f>
        <v/>
      </c>
      <c r="I232" s="171" t="str">
        <f aca="false">ExportRaw!$B232</f>
        <v/>
      </c>
    </row>
    <row r="233" customFormat="false" ht="15.75" hidden="false" customHeight="false" outlineLevel="0" collapsed="false">
      <c r="A233" s="171" t="n">
        <f aca="false">ExportRaw!$F233</f>
        <v>0</v>
      </c>
      <c r="B233" s="171" t="n">
        <f aca="false">ExportRaw!$C233</f>
        <v>0</v>
      </c>
      <c r="C233" s="171" t="n">
        <f aca="false">ExportRaw!$G233</f>
        <v>0</v>
      </c>
      <c r="D233" s="171" t="str">
        <f aca="false">ExportRaw!$E233</f>
        <v/>
      </c>
      <c r="E233" s="172" t="str">
        <f aca="false">ExportRaw!$D233</f>
        <v/>
      </c>
      <c r="F233" s="171" t="str">
        <f aca="false">ExportRaw!$H233</f>
        <v/>
      </c>
      <c r="G233" s="171" t="str">
        <f aca="false">ExportRaw!$I233</f>
        <v/>
      </c>
      <c r="H233" s="171" t="str">
        <f aca="false">ExportRaw!$A233</f>
        <v/>
      </c>
      <c r="I233" s="171" t="str">
        <f aca="false">ExportRaw!$B233</f>
        <v/>
      </c>
    </row>
    <row r="234" customFormat="false" ht="15.75" hidden="false" customHeight="false" outlineLevel="0" collapsed="false">
      <c r="A234" s="171" t="n">
        <f aca="false">ExportRaw!$F234</f>
        <v>0</v>
      </c>
      <c r="B234" s="171" t="n">
        <f aca="false">ExportRaw!$C234</f>
        <v>0</v>
      </c>
      <c r="C234" s="171" t="n">
        <f aca="false">ExportRaw!$G234</f>
        <v>0</v>
      </c>
      <c r="D234" s="171" t="str">
        <f aca="false">ExportRaw!$E234</f>
        <v/>
      </c>
      <c r="E234" s="172" t="str">
        <f aca="false">ExportRaw!$D234</f>
        <v/>
      </c>
      <c r="F234" s="171" t="str">
        <f aca="false">ExportRaw!$H234</f>
        <v/>
      </c>
      <c r="G234" s="171" t="str">
        <f aca="false">ExportRaw!$I234</f>
        <v/>
      </c>
      <c r="H234" s="171" t="str">
        <f aca="false">ExportRaw!$A234</f>
        <v/>
      </c>
      <c r="I234" s="171" t="str">
        <f aca="false">ExportRaw!$B234</f>
        <v/>
      </c>
    </row>
    <row r="235" customFormat="false" ht="15.75" hidden="false" customHeight="false" outlineLevel="0" collapsed="false">
      <c r="A235" s="171" t="n">
        <f aca="false">ExportRaw!$F235</f>
        <v>0</v>
      </c>
      <c r="B235" s="171" t="n">
        <f aca="false">ExportRaw!$C235</f>
        <v>0</v>
      </c>
      <c r="C235" s="171" t="n">
        <f aca="false">ExportRaw!$G235</f>
        <v>0</v>
      </c>
      <c r="D235" s="171" t="str">
        <f aca="false">ExportRaw!$E235</f>
        <v/>
      </c>
      <c r="E235" s="172" t="str">
        <f aca="false">ExportRaw!$D235</f>
        <v/>
      </c>
      <c r="F235" s="171" t="str">
        <f aca="false">ExportRaw!$H235</f>
        <v/>
      </c>
      <c r="G235" s="171" t="str">
        <f aca="false">ExportRaw!$I235</f>
        <v/>
      </c>
      <c r="H235" s="171" t="str">
        <f aca="false">ExportRaw!$A235</f>
        <v/>
      </c>
      <c r="I235" s="171" t="str">
        <f aca="false">ExportRaw!$B235</f>
        <v/>
      </c>
    </row>
    <row r="236" customFormat="false" ht="15.75" hidden="false" customHeight="false" outlineLevel="0" collapsed="false">
      <c r="A236" s="171" t="n">
        <f aca="false">ExportRaw!$F236</f>
        <v>0</v>
      </c>
      <c r="B236" s="171" t="n">
        <f aca="false">ExportRaw!$C236</f>
        <v>0</v>
      </c>
      <c r="C236" s="171" t="n">
        <f aca="false">ExportRaw!$G236</f>
        <v>0</v>
      </c>
      <c r="D236" s="171" t="str">
        <f aca="false">ExportRaw!$E236</f>
        <v/>
      </c>
      <c r="E236" s="172" t="str">
        <f aca="false">ExportRaw!$D236</f>
        <v/>
      </c>
      <c r="F236" s="171" t="str">
        <f aca="false">ExportRaw!$H236</f>
        <v/>
      </c>
      <c r="G236" s="171" t="str">
        <f aca="false">ExportRaw!$I236</f>
        <v/>
      </c>
      <c r="H236" s="171" t="str">
        <f aca="false">ExportRaw!$A236</f>
        <v/>
      </c>
      <c r="I236" s="171" t="str">
        <f aca="false">ExportRaw!$B236</f>
        <v/>
      </c>
    </row>
    <row r="237" customFormat="false" ht="15.75" hidden="false" customHeight="false" outlineLevel="0" collapsed="false">
      <c r="A237" s="171" t="n">
        <f aca="false">ExportRaw!$F237</f>
        <v>0</v>
      </c>
      <c r="B237" s="171" t="n">
        <f aca="false">ExportRaw!$C237</f>
        <v>0</v>
      </c>
      <c r="C237" s="171" t="n">
        <f aca="false">ExportRaw!$G237</f>
        <v>0</v>
      </c>
      <c r="D237" s="171" t="str">
        <f aca="false">ExportRaw!$E237</f>
        <v/>
      </c>
      <c r="E237" s="172" t="str">
        <f aca="false">ExportRaw!$D237</f>
        <v/>
      </c>
      <c r="F237" s="171" t="str">
        <f aca="false">ExportRaw!$H237</f>
        <v/>
      </c>
      <c r="G237" s="171" t="str">
        <f aca="false">ExportRaw!$I237</f>
        <v/>
      </c>
      <c r="H237" s="171" t="str">
        <f aca="false">ExportRaw!$A237</f>
        <v/>
      </c>
      <c r="I237" s="171" t="str">
        <f aca="false">ExportRaw!$B237</f>
        <v/>
      </c>
    </row>
    <row r="238" customFormat="false" ht="15.75" hidden="false" customHeight="false" outlineLevel="0" collapsed="false">
      <c r="A238" s="171" t="n">
        <f aca="false">ExportRaw!$F238</f>
        <v>0</v>
      </c>
      <c r="B238" s="171" t="n">
        <f aca="false">ExportRaw!$C238</f>
        <v>0</v>
      </c>
      <c r="C238" s="171" t="n">
        <f aca="false">ExportRaw!$G238</f>
        <v>0</v>
      </c>
      <c r="D238" s="171" t="str">
        <f aca="false">ExportRaw!$E238</f>
        <v/>
      </c>
      <c r="E238" s="172" t="str">
        <f aca="false">ExportRaw!$D238</f>
        <v/>
      </c>
      <c r="F238" s="171" t="str">
        <f aca="false">ExportRaw!$H238</f>
        <v/>
      </c>
      <c r="G238" s="171" t="str">
        <f aca="false">ExportRaw!$I238</f>
        <v/>
      </c>
      <c r="H238" s="171" t="str">
        <f aca="false">ExportRaw!$A238</f>
        <v/>
      </c>
      <c r="I238" s="171" t="str">
        <f aca="false">ExportRaw!$B238</f>
        <v/>
      </c>
    </row>
    <row r="239" customFormat="false" ht="15.75" hidden="false" customHeight="false" outlineLevel="0" collapsed="false">
      <c r="A239" s="171" t="n">
        <f aca="false">ExportRaw!$F239</f>
        <v>0</v>
      </c>
      <c r="B239" s="171" t="n">
        <f aca="false">ExportRaw!$C239</f>
        <v>0</v>
      </c>
      <c r="C239" s="171" t="n">
        <f aca="false">ExportRaw!$G239</f>
        <v>0</v>
      </c>
      <c r="D239" s="171" t="str">
        <f aca="false">ExportRaw!$E239</f>
        <v/>
      </c>
      <c r="E239" s="172" t="str">
        <f aca="false">ExportRaw!$D239</f>
        <v/>
      </c>
      <c r="F239" s="171" t="str">
        <f aca="false">ExportRaw!$H239</f>
        <v/>
      </c>
      <c r="G239" s="171" t="str">
        <f aca="false">ExportRaw!$I239</f>
        <v/>
      </c>
      <c r="H239" s="171" t="str">
        <f aca="false">ExportRaw!$A239</f>
        <v/>
      </c>
      <c r="I239" s="171" t="str">
        <f aca="false">ExportRaw!$B239</f>
        <v/>
      </c>
    </row>
    <row r="240" customFormat="false" ht="15.75" hidden="false" customHeight="false" outlineLevel="0" collapsed="false">
      <c r="A240" s="171" t="n">
        <f aca="false">ExportRaw!$F240</f>
        <v>0</v>
      </c>
      <c r="B240" s="171" t="n">
        <f aca="false">ExportRaw!$C240</f>
        <v>0</v>
      </c>
      <c r="C240" s="171" t="n">
        <f aca="false">ExportRaw!$G240</f>
        <v>0</v>
      </c>
      <c r="D240" s="171" t="str">
        <f aca="false">ExportRaw!$E240</f>
        <v/>
      </c>
      <c r="E240" s="172" t="str">
        <f aca="false">ExportRaw!$D240</f>
        <v/>
      </c>
      <c r="F240" s="171" t="str">
        <f aca="false">ExportRaw!$H240</f>
        <v/>
      </c>
      <c r="G240" s="171" t="str">
        <f aca="false">ExportRaw!$I240</f>
        <v/>
      </c>
      <c r="H240" s="171" t="str">
        <f aca="false">ExportRaw!$A240</f>
        <v/>
      </c>
      <c r="I240" s="171" t="str">
        <f aca="false">ExportRaw!$B240</f>
        <v/>
      </c>
    </row>
    <row r="241" customFormat="false" ht="15.75" hidden="false" customHeight="false" outlineLevel="0" collapsed="false">
      <c r="A241" s="171" t="n">
        <f aca="false">ExportRaw!$F241</f>
        <v>0</v>
      </c>
      <c r="B241" s="171" t="n">
        <f aca="false">ExportRaw!$C241</f>
        <v>0</v>
      </c>
      <c r="C241" s="171" t="n">
        <f aca="false">ExportRaw!$G241</f>
        <v>0</v>
      </c>
      <c r="D241" s="171" t="str">
        <f aca="false">ExportRaw!$E241</f>
        <v/>
      </c>
      <c r="E241" s="172" t="str">
        <f aca="false">ExportRaw!$D241</f>
        <v/>
      </c>
      <c r="F241" s="171" t="str">
        <f aca="false">ExportRaw!$H241</f>
        <v/>
      </c>
      <c r="G241" s="171" t="str">
        <f aca="false">ExportRaw!$I241</f>
        <v/>
      </c>
      <c r="H241" s="171" t="str">
        <f aca="false">ExportRaw!$A241</f>
        <v/>
      </c>
      <c r="I241" s="171" t="str">
        <f aca="false">ExportRaw!$B241</f>
        <v/>
      </c>
    </row>
    <row r="242" customFormat="false" ht="15.75" hidden="false" customHeight="false" outlineLevel="0" collapsed="false">
      <c r="A242" s="171" t="n">
        <f aca="false">ExportRaw!$F242</f>
        <v>0</v>
      </c>
      <c r="B242" s="171" t="n">
        <f aca="false">ExportRaw!$C242</f>
        <v>0</v>
      </c>
      <c r="C242" s="171" t="n">
        <f aca="false">ExportRaw!$G242</f>
        <v>0</v>
      </c>
      <c r="D242" s="171" t="str">
        <f aca="false">ExportRaw!$E242</f>
        <v/>
      </c>
      <c r="E242" s="172" t="str">
        <f aca="false">ExportRaw!$D242</f>
        <v/>
      </c>
      <c r="F242" s="171" t="str">
        <f aca="false">ExportRaw!$H242</f>
        <v/>
      </c>
      <c r="G242" s="171" t="str">
        <f aca="false">ExportRaw!$I242</f>
        <v/>
      </c>
      <c r="H242" s="171" t="str">
        <f aca="false">ExportRaw!$A242</f>
        <v/>
      </c>
      <c r="I242" s="171" t="str">
        <f aca="false">ExportRaw!$B242</f>
        <v/>
      </c>
    </row>
    <row r="243" customFormat="false" ht="15.75" hidden="false" customHeight="false" outlineLevel="0" collapsed="false">
      <c r="A243" s="171" t="n">
        <f aca="false">ExportRaw!$F243</f>
        <v>0</v>
      </c>
      <c r="B243" s="171" t="n">
        <f aca="false">ExportRaw!$C243</f>
        <v>0</v>
      </c>
      <c r="C243" s="171" t="n">
        <f aca="false">ExportRaw!$G243</f>
        <v>0</v>
      </c>
      <c r="D243" s="171" t="str">
        <f aca="false">ExportRaw!$E243</f>
        <v/>
      </c>
      <c r="E243" s="172" t="str">
        <f aca="false">ExportRaw!$D243</f>
        <v/>
      </c>
      <c r="F243" s="171" t="str">
        <f aca="false">ExportRaw!$H243</f>
        <v/>
      </c>
      <c r="G243" s="171" t="str">
        <f aca="false">ExportRaw!$I243</f>
        <v/>
      </c>
      <c r="H243" s="171" t="str">
        <f aca="false">ExportRaw!$A243</f>
        <v/>
      </c>
      <c r="I243" s="171" t="str">
        <f aca="false">ExportRaw!$B243</f>
        <v/>
      </c>
    </row>
    <row r="244" customFormat="false" ht="15.75" hidden="false" customHeight="false" outlineLevel="0" collapsed="false">
      <c r="A244" s="171" t="n">
        <f aca="false">ExportRaw!$F244</f>
        <v>0</v>
      </c>
      <c r="B244" s="171" t="n">
        <f aca="false">ExportRaw!$C244</f>
        <v>0</v>
      </c>
      <c r="C244" s="171" t="n">
        <f aca="false">ExportRaw!$G244</f>
        <v>0</v>
      </c>
      <c r="D244" s="171" t="str">
        <f aca="false">ExportRaw!$E244</f>
        <v/>
      </c>
      <c r="E244" s="172" t="str">
        <f aca="false">ExportRaw!$D244</f>
        <v/>
      </c>
      <c r="F244" s="171" t="str">
        <f aca="false">ExportRaw!$H244</f>
        <v/>
      </c>
      <c r="G244" s="171" t="str">
        <f aca="false">ExportRaw!$I244</f>
        <v/>
      </c>
      <c r="H244" s="171" t="str">
        <f aca="false">ExportRaw!$A244</f>
        <v/>
      </c>
      <c r="I244" s="171" t="str">
        <f aca="false">ExportRaw!$B244</f>
        <v/>
      </c>
    </row>
    <row r="245" customFormat="false" ht="15.75" hidden="false" customHeight="false" outlineLevel="0" collapsed="false">
      <c r="A245" s="171" t="n">
        <f aca="false">ExportRaw!$F245</f>
        <v>0</v>
      </c>
      <c r="B245" s="171" t="n">
        <f aca="false">ExportRaw!$C245</f>
        <v>0</v>
      </c>
      <c r="C245" s="171" t="n">
        <f aca="false">ExportRaw!$G245</f>
        <v>0</v>
      </c>
      <c r="D245" s="171" t="str">
        <f aca="false">ExportRaw!$E245</f>
        <v/>
      </c>
      <c r="E245" s="172" t="str">
        <f aca="false">ExportRaw!$D245</f>
        <v/>
      </c>
      <c r="F245" s="171" t="str">
        <f aca="false">ExportRaw!$H245</f>
        <v/>
      </c>
      <c r="G245" s="171" t="str">
        <f aca="false">ExportRaw!$I245</f>
        <v/>
      </c>
      <c r="H245" s="171" t="str">
        <f aca="false">ExportRaw!$A245</f>
        <v/>
      </c>
      <c r="I245" s="171" t="str">
        <f aca="false">ExportRaw!$B245</f>
        <v/>
      </c>
    </row>
    <row r="246" customFormat="false" ht="15.75" hidden="false" customHeight="false" outlineLevel="0" collapsed="false">
      <c r="A246" s="171" t="n">
        <f aca="false">ExportRaw!$F246</f>
        <v>0</v>
      </c>
      <c r="B246" s="171" t="n">
        <f aca="false">ExportRaw!$C246</f>
        <v>0</v>
      </c>
      <c r="C246" s="171" t="n">
        <f aca="false">ExportRaw!$G246</f>
        <v>0</v>
      </c>
      <c r="D246" s="171" t="str">
        <f aca="false">ExportRaw!$E246</f>
        <v/>
      </c>
      <c r="E246" s="172" t="str">
        <f aca="false">ExportRaw!$D246</f>
        <v/>
      </c>
      <c r="F246" s="171" t="str">
        <f aca="false">ExportRaw!$H246</f>
        <v/>
      </c>
      <c r="G246" s="171" t="str">
        <f aca="false">ExportRaw!$I246</f>
        <v/>
      </c>
      <c r="H246" s="171" t="str">
        <f aca="false">ExportRaw!$A246</f>
        <v/>
      </c>
      <c r="I246" s="171" t="str">
        <f aca="false">ExportRaw!$B246</f>
        <v/>
      </c>
    </row>
    <row r="247" customFormat="false" ht="15.75" hidden="false" customHeight="false" outlineLevel="0" collapsed="false">
      <c r="A247" s="171" t="n">
        <f aca="false">ExportRaw!$F247</f>
        <v>0</v>
      </c>
      <c r="B247" s="171" t="n">
        <f aca="false">ExportRaw!$C247</f>
        <v>0</v>
      </c>
      <c r="C247" s="171" t="n">
        <f aca="false">ExportRaw!$G247</f>
        <v>0</v>
      </c>
      <c r="D247" s="171" t="str">
        <f aca="false">ExportRaw!$E247</f>
        <v/>
      </c>
      <c r="E247" s="172" t="str">
        <f aca="false">ExportRaw!$D247</f>
        <v/>
      </c>
      <c r="F247" s="171" t="str">
        <f aca="false">ExportRaw!$H247</f>
        <v/>
      </c>
      <c r="G247" s="171" t="str">
        <f aca="false">ExportRaw!$I247</f>
        <v/>
      </c>
      <c r="H247" s="171" t="str">
        <f aca="false">ExportRaw!$A247</f>
        <v/>
      </c>
      <c r="I247" s="171" t="str">
        <f aca="false">ExportRaw!$B247</f>
        <v/>
      </c>
    </row>
    <row r="248" customFormat="false" ht="15.75" hidden="false" customHeight="false" outlineLevel="0" collapsed="false">
      <c r="A248" s="171" t="n">
        <f aca="false">ExportRaw!$F248</f>
        <v>0</v>
      </c>
      <c r="B248" s="171" t="n">
        <f aca="false">ExportRaw!$C248</f>
        <v>0</v>
      </c>
      <c r="C248" s="171" t="n">
        <f aca="false">ExportRaw!$G248</f>
        <v>0</v>
      </c>
      <c r="D248" s="171" t="str">
        <f aca="false">ExportRaw!$E248</f>
        <v/>
      </c>
      <c r="E248" s="172" t="str">
        <f aca="false">ExportRaw!$D248</f>
        <v/>
      </c>
      <c r="F248" s="171" t="str">
        <f aca="false">ExportRaw!$H248</f>
        <v/>
      </c>
      <c r="G248" s="171" t="str">
        <f aca="false">ExportRaw!$I248</f>
        <v/>
      </c>
      <c r="H248" s="171" t="str">
        <f aca="false">ExportRaw!$A248</f>
        <v/>
      </c>
      <c r="I248" s="171" t="str">
        <f aca="false">ExportRaw!$B248</f>
        <v/>
      </c>
    </row>
    <row r="249" customFormat="false" ht="15.75" hidden="false" customHeight="false" outlineLevel="0" collapsed="false">
      <c r="A249" s="171" t="n">
        <f aca="false">ExportRaw!$F249</f>
        <v>0</v>
      </c>
      <c r="B249" s="171" t="n">
        <f aca="false">ExportRaw!$C249</f>
        <v>0</v>
      </c>
      <c r="C249" s="171" t="n">
        <f aca="false">ExportRaw!$G249</f>
        <v>0</v>
      </c>
      <c r="D249" s="171" t="str">
        <f aca="false">ExportRaw!$E249</f>
        <v/>
      </c>
      <c r="E249" s="172" t="str">
        <f aca="false">ExportRaw!$D249</f>
        <v/>
      </c>
      <c r="F249" s="171" t="str">
        <f aca="false">ExportRaw!$H249</f>
        <v/>
      </c>
      <c r="G249" s="171" t="str">
        <f aca="false">ExportRaw!$I249</f>
        <v/>
      </c>
      <c r="H249" s="171" t="str">
        <f aca="false">ExportRaw!$A249</f>
        <v/>
      </c>
      <c r="I249" s="171" t="str">
        <f aca="false">ExportRaw!$B249</f>
        <v/>
      </c>
    </row>
    <row r="250" customFormat="false" ht="15.75" hidden="false" customHeight="false" outlineLevel="0" collapsed="false">
      <c r="A250" s="171" t="n">
        <f aca="false">ExportRaw!$F250</f>
        <v>0</v>
      </c>
      <c r="B250" s="171" t="n">
        <f aca="false">ExportRaw!$C250</f>
        <v>0</v>
      </c>
      <c r="C250" s="171" t="n">
        <f aca="false">ExportRaw!$G250</f>
        <v>0</v>
      </c>
      <c r="D250" s="171" t="str">
        <f aca="false">ExportRaw!$E250</f>
        <v/>
      </c>
      <c r="E250" s="172" t="str">
        <f aca="false">ExportRaw!$D250</f>
        <v/>
      </c>
      <c r="F250" s="171" t="str">
        <f aca="false">ExportRaw!$H250</f>
        <v/>
      </c>
      <c r="G250" s="171" t="str">
        <f aca="false">ExportRaw!$I250</f>
        <v/>
      </c>
      <c r="H250" s="171" t="str">
        <f aca="false">ExportRaw!$A250</f>
        <v/>
      </c>
      <c r="I250" s="171" t="str">
        <f aca="false">ExportRaw!$B250</f>
        <v/>
      </c>
    </row>
    <row r="251" customFormat="false" ht="15.75" hidden="false" customHeight="false" outlineLevel="0" collapsed="false">
      <c r="A251" s="171" t="n">
        <f aca="false">ExportRaw!$F251</f>
        <v>0</v>
      </c>
      <c r="B251" s="171" t="n">
        <f aca="false">ExportRaw!$C251</f>
        <v>0</v>
      </c>
      <c r="C251" s="171" t="n">
        <f aca="false">ExportRaw!$G251</f>
        <v>0</v>
      </c>
      <c r="D251" s="171" t="str">
        <f aca="false">ExportRaw!$E251</f>
        <v/>
      </c>
      <c r="E251" s="172" t="str">
        <f aca="false">ExportRaw!$D251</f>
        <v/>
      </c>
      <c r="F251" s="171" t="str">
        <f aca="false">ExportRaw!$H251</f>
        <v/>
      </c>
      <c r="G251" s="171" t="str">
        <f aca="false">ExportRaw!$I251</f>
        <v/>
      </c>
      <c r="H251" s="171" t="str">
        <f aca="false">ExportRaw!$A251</f>
        <v/>
      </c>
      <c r="I251" s="171" t="str">
        <f aca="false">ExportRaw!$B251</f>
        <v/>
      </c>
    </row>
    <row r="252" customFormat="false" ht="15.75" hidden="false" customHeight="false" outlineLevel="0" collapsed="false">
      <c r="A252" s="171" t="n">
        <f aca="false">ExportRaw!$F252</f>
        <v>0</v>
      </c>
      <c r="B252" s="171" t="n">
        <f aca="false">ExportRaw!$C252</f>
        <v>0</v>
      </c>
      <c r="C252" s="171" t="n">
        <f aca="false">ExportRaw!$G252</f>
        <v>0</v>
      </c>
      <c r="D252" s="171" t="str">
        <f aca="false">ExportRaw!$E252</f>
        <v/>
      </c>
      <c r="E252" s="172" t="str">
        <f aca="false">ExportRaw!$D252</f>
        <v/>
      </c>
      <c r="F252" s="171" t="str">
        <f aca="false">ExportRaw!$H252</f>
        <v/>
      </c>
      <c r="G252" s="171" t="str">
        <f aca="false">ExportRaw!$I252</f>
        <v/>
      </c>
      <c r="H252" s="171" t="str">
        <f aca="false">ExportRaw!$A252</f>
        <v/>
      </c>
      <c r="I252" s="171" t="str">
        <f aca="false">ExportRaw!$B252</f>
        <v/>
      </c>
    </row>
    <row r="253" customFormat="false" ht="15.75" hidden="false" customHeight="false" outlineLevel="0" collapsed="false">
      <c r="A253" s="171" t="n">
        <f aca="false">ExportRaw!$F253</f>
        <v>0</v>
      </c>
      <c r="B253" s="171" t="n">
        <f aca="false">ExportRaw!$C253</f>
        <v>0</v>
      </c>
      <c r="C253" s="171" t="n">
        <f aca="false">ExportRaw!$G253</f>
        <v>0</v>
      </c>
      <c r="D253" s="171" t="str">
        <f aca="false">ExportRaw!$E253</f>
        <v/>
      </c>
      <c r="E253" s="172" t="str">
        <f aca="false">ExportRaw!$D253</f>
        <v/>
      </c>
      <c r="F253" s="171" t="str">
        <f aca="false">ExportRaw!$H253</f>
        <v/>
      </c>
      <c r="G253" s="171" t="str">
        <f aca="false">ExportRaw!$I253</f>
        <v/>
      </c>
      <c r="H253" s="171" t="str">
        <f aca="false">ExportRaw!$A253</f>
        <v/>
      </c>
      <c r="I253" s="171" t="str">
        <f aca="false">ExportRaw!$B253</f>
        <v/>
      </c>
    </row>
    <row r="254" customFormat="false" ht="15.75" hidden="false" customHeight="false" outlineLevel="0" collapsed="false">
      <c r="A254" s="171" t="n">
        <f aca="false">ExportRaw!$F254</f>
        <v>0</v>
      </c>
      <c r="B254" s="171" t="n">
        <f aca="false">ExportRaw!$C254</f>
        <v>0</v>
      </c>
      <c r="C254" s="171" t="n">
        <f aca="false">ExportRaw!$G254</f>
        <v>0</v>
      </c>
      <c r="D254" s="171" t="str">
        <f aca="false">ExportRaw!$E254</f>
        <v/>
      </c>
      <c r="E254" s="172" t="str">
        <f aca="false">ExportRaw!$D254</f>
        <v/>
      </c>
      <c r="F254" s="171" t="str">
        <f aca="false">ExportRaw!$H254</f>
        <v/>
      </c>
      <c r="G254" s="171" t="str">
        <f aca="false">ExportRaw!$I254</f>
        <v/>
      </c>
      <c r="H254" s="171" t="str">
        <f aca="false">ExportRaw!$A254</f>
        <v/>
      </c>
      <c r="I254" s="171" t="str">
        <f aca="false">ExportRaw!$B254</f>
        <v/>
      </c>
    </row>
    <row r="255" customFormat="false" ht="15.75" hidden="false" customHeight="false" outlineLevel="0" collapsed="false">
      <c r="A255" s="171" t="n">
        <f aca="false">ExportRaw!$F255</f>
        <v>0</v>
      </c>
      <c r="B255" s="171" t="n">
        <f aca="false">ExportRaw!$C255</f>
        <v>0</v>
      </c>
      <c r="C255" s="171" t="n">
        <f aca="false">ExportRaw!$G255</f>
        <v>0</v>
      </c>
      <c r="D255" s="171" t="str">
        <f aca="false">ExportRaw!$E255</f>
        <v/>
      </c>
      <c r="E255" s="172" t="str">
        <f aca="false">ExportRaw!$D255</f>
        <v/>
      </c>
      <c r="F255" s="171" t="str">
        <f aca="false">ExportRaw!$H255</f>
        <v/>
      </c>
      <c r="G255" s="171" t="str">
        <f aca="false">ExportRaw!$I255</f>
        <v/>
      </c>
      <c r="H255" s="171" t="str">
        <f aca="false">ExportRaw!$A255</f>
        <v/>
      </c>
      <c r="I255" s="171" t="str">
        <f aca="false">ExportRaw!$B255</f>
        <v/>
      </c>
    </row>
    <row r="256" customFormat="false" ht="15.75" hidden="false" customHeight="false" outlineLevel="0" collapsed="false">
      <c r="A256" s="171" t="n">
        <f aca="false">ExportRaw!$F256</f>
        <v>0</v>
      </c>
      <c r="B256" s="171" t="n">
        <f aca="false">ExportRaw!$C256</f>
        <v>0</v>
      </c>
      <c r="C256" s="171" t="n">
        <f aca="false">ExportRaw!$G256</f>
        <v>0</v>
      </c>
      <c r="D256" s="171" t="str">
        <f aca="false">ExportRaw!$E256</f>
        <v/>
      </c>
      <c r="E256" s="172" t="str">
        <f aca="false">ExportRaw!$D256</f>
        <v/>
      </c>
      <c r="F256" s="171" t="str">
        <f aca="false">ExportRaw!$H256</f>
        <v/>
      </c>
      <c r="G256" s="171" t="str">
        <f aca="false">ExportRaw!$I256</f>
        <v/>
      </c>
      <c r="H256" s="171" t="str">
        <f aca="false">ExportRaw!$A256</f>
        <v/>
      </c>
      <c r="I256" s="171" t="str">
        <f aca="false">ExportRaw!$B256</f>
        <v/>
      </c>
    </row>
    <row r="257" customFormat="false" ht="15.75" hidden="false" customHeight="false" outlineLevel="0" collapsed="false">
      <c r="A257" s="171" t="n">
        <f aca="false">ExportRaw!$F257</f>
        <v>0</v>
      </c>
      <c r="B257" s="171" t="n">
        <f aca="false">ExportRaw!$C257</f>
        <v>0</v>
      </c>
      <c r="C257" s="171" t="n">
        <f aca="false">ExportRaw!$G257</f>
        <v>0</v>
      </c>
      <c r="D257" s="171" t="str">
        <f aca="false">ExportRaw!$E257</f>
        <v/>
      </c>
      <c r="E257" s="172" t="str">
        <f aca="false">ExportRaw!$D257</f>
        <v/>
      </c>
      <c r="F257" s="171" t="str">
        <f aca="false">ExportRaw!$H257</f>
        <v/>
      </c>
      <c r="G257" s="171" t="str">
        <f aca="false">ExportRaw!$I257</f>
        <v/>
      </c>
      <c r="H257" s="171" t="str">
        <f aca="false">ExportRaw!$A257</f>
        <v/>
      </c>
      <c r="I257" s="171" t="str">
        <f aca="false">ExportRaw!$B257</f>
        <v/>
      </c>
    </row>
    <row r="258" customFormat="false" ht="15.75" hidden="false" customHeight="false" outlineLevel="0" collapsed="false">
      <c r="A258" s="171" t="n">
        <f aca="false">ExportRaw!$F258</f>
        <v>0</v>
      </c>
      <c r="B258" s="171" t="n">
        <f aca="false">ExportRaw!$C258</f>
        <v>0</v>
      </c>
      <c r="C258" s="171" t="n">
        <f aca="false">ExportRaw!$G258</f>
        <v>0</v>
      </c>
      <c r="D258" s="171" t="str">
        <f aca="false">ExportRaw!$E258</f>
        <v/>
      </c>
      <c r="E258" s="172" t="str">
        <f aca="false">ExportRaw!$D258</f>
        <v/>
      </c>
      <c r="F258" s="171" t="str">
        <f aca="false">ExportRaw!$H258</f>
        <v/>
      </c>
      <c r="G258" s="171" t="str">
        <f aca="false">ExportRaw!$I258</f>
        <v/>
      </c>
      <c r="H258" s="171" t="str">
        <f aca="false">ExportRaw!$A258</f>
        <v/>
      </c>
      <c r="I258" s="171" t="str">
        <f aca="false">ExportRaw!$B258</f>
        <v/>
      </c>
    </row>
    <row r="259" customFormat="false" ht="15.75" hidden="false" customHeight="false" outlineLevel="0" collapsed="false">
      <c r="A259" s="171" t="n">
        <f aca="false">ExportRaw!$F259</f>
        <v>0</v>
      </c>
      <c r="B259" s="171" t="n">
        <f aca="false">ExportRaw!$C259</f>
        <v>0</v>
      </c>
      <c r="C259" s="171" t="n">
        <f aca="false">ExportRaw!$G259</f>
        <v>0</v>
      </c>
      <c r="D259" s="171" t="str">
        <f aca="false">ExportRaw!$E259</f>
        <v/>
      </c>
      <c r="E259" s="172" t="str">
        <f aca="false">ExportRaw!$D259</f>
        <v/>
      </c>
      <c r="F259" s="171" t="str">
        <f aca="false">ExportRaw!$H259</f>
        <v/>
      </c>
      <c r="G259" s="171" t="str">
        <f aca="false">ExportRaw!$I259</f>
        <v/>
      </c>
      <c r="H259" s="171" t="str">
        <f aca="false">ExportRaw!$A259</f>
        <v/>
      </c>
      <c r="I259" s="171" t="str">
        <f aca="false">ExportRaw!$B259</f>
        <v/>
      </c>
    </row>
    <row r="260" customFormat="false" ht="15.75" hidden="false" customHeight="false" outlineLevel="0" collapsed="false">
      <c r="A260" s="171" t="n">
        <f aca="false">ExportRaw!$F260</f>
        <v>0</v>
      </c>
      <c r="B260" s="171" t="n">
        <f aca="false">ExportRaw!$C260</f>
        <v>0</v>
      </c>
      <c r="C260" s="171" t="n">
        <f aca="false">ExportRaw!$G260</f>
        <v>0</v>
      </c>
      <c r="D260" s="171" t="str">
        <f aca="false">ExportRaw!$E260</f>
        <v/>
      </c>
      <c r="E260" s="172" t="str">
        <f aca="false">ExportRaw!$D260</f>
        <v/>
      </c>
      <c r="F260" s="171" t="str">
        <f aca="false">ExportRaw!$H260</f>
        <v/>
      </c>
      <c r="G260" s="171" t="str">
        <f aca="false">ExportRaw!$I260</f>
        <v/>
      </c>
      <c r="H260" s="171" t="str">
        <f aca="false">ExportRaw!$A260</f>
        <v/>
      </c>
      <c r="I260" s="171" t="str">
        <f aca="false">ExportRaw!$B260</f>
        <v/>
      </c>
    </row>
    <row r="261" customFormat="false" ht="15.75" hidden="false" customHeight="false" outlineLevel="0" collapsed="false">
      <c r="A261" s="171" t="n">
        <f aca="false">ExportRaw!$F261</f>
        <v>0</v>
      </c>
      <c r="B261" s="171" t="n">
        <f aca="false">ExportRaw!$C261</f>
        <v>0</v>
      </c>
      <c r="C261" s="171" t="n">
        <f aca="false">ExportRaw!$G261</f>
        <v>0</v>
      </c>
      <c r="D261" s="171" t="str">
        <f aca="false">ExportRaw!$E261</f>
        <v/>
      </c>
      <c r="E261" s="172" t="str">
        <f aca="false">ExportRaw!$D261</f>
        <v/>
      </c>
      <c r="F261" s="171" t="str">
        <f aca="false">ExportRaw!$H261</f>
        <v/>
      </c>
      <c r="G261" s="171" t="str">
        <f aca="false">ExportRaw!$I261</f>
        <v/>
      </c>
      <c r="H261" s="171" t="str">
        <f aca="false">ExportRaw!$A261</f>
        <v/>
      </c>
      <c r="I261" s="171" t="str">
        <f aca="false">ExportRaw!$B261</f>
        <v/>
      </c>
    </row>
    <row r="262" customFormat="false" ht="15.75" hidden="false" customHeight="false" outlineLevel="0" collapsed="false">
      <c r="A262" s="171" t="n">
        <f aca="false">ExportRaw!$F262</f>
        <v>0</v>
      </c>
      <c r="B262" s="171" t="n">
        <f aca="false">ExportRaw!$C262</f>
        <v>0</v>
      </c>
      <c r="C262" s="171" t="n">
        <f aca="false">ExportRaw!$G262</f>
        <v>0</v>
      </c>
      <c r="D262" s="171" t="str">
        <f aca="false">ExportRaw!$E262</f>
        <v/>
      </c>
      <c r="E262" s="172" t="str">
        <f aca="false">ExportRaw!$D262</f>
        <v/>
      </c>
      <c r="F262" s="171" t="str">
        <f aca="false">ExportRaw!$H262</f>
        <v/>
      </c>
      <c r="G262" s="171" t="str">
        <f aca="false">ExportRaw!$I262</f>
        <v/>
      </c>
      <c r="H262" s="171" t="str">
        <f aca="false">ExportRaw!$A262</f>
        <v/>
      </c>
      <c r="I262" s="171" t="str">
        <f aca="false">ExportRaw!$B262</f>
        <v/>
      </c>
    </row>
    <row r="263" customFormat="false" ht="15.75" hidden="false" customHeight="false" outlineLevel="0" collapsed="false">
      <c r="A263" s="171" t="n">
        <f aca="false">ExportRaw!$F263</f>
        <v>0</v>
      </c>
      <c r="B263" s="171" t="n">
        <f aca="false">ExportRaw!$C263</f>
        <v>0</v>
      </c>
      <c r="C263" s="171" t="n">
        <f aca="false">ExportRaw!$G263</f>
        <v>0</v>
      </c>
      <c r="D263" s="171" t="str">
        <f aca="false">ExportRaw!$E263</f>
        <v/>
      </c>
      <c r="E263" s="172" t="str">
        <f aca="false">ExportRaw!$D263</f>
        <v/>
      </c>
      <c r="F263" s="171" t="str">
        <f aca="false">ExportRaw!$H263</f>
        <v/>
      </c>
      <c r="G263" s="171" t="str">
        <f aca="false">ExportRaw!$I263</f>
        <v/>
      </c>
      <c r="H263" s="171" t="str">
        <f aca="false">ExportRaw!$A263</f>
        <v/>
      </c>
      <c r="I263" s="171" t="str">
        <f aca="false">ExportRaw!$B263</f>
        <v/>
      </c>
    </row>
    <row r="264" customFormat="false" ht="15.75" hidden="false" customHeight="false" outlineLevel="0" collapsed="false">
      <c r="A264" s="171" t="n">
        <f aca="false">ExportRaw!$F264</f>
        <v>0</v>
      </c>
      <c r="B264" s="171" t="n">
        <f aca="false">ExportRaw!$C264</f>
        <v>0</v>
      </c>
      <c r="C264" s="171" t="n">
        <f aca="false">ExportRaw!$G264</f>
        <v>0</v>
      </c>
      <c r="D264" s="171" t="str">
        <f aca="false">ExportRaw!$E264</f>
        <v/>
      </c>
      <c r="E264" s="172" t="str">
        <f aca="false">ExportRaw!$D264</f>
        <v/>
      </c>
      <c r="F264" s="171" t="str">
        <f aca="false">ExportRaw!$H264</f>
        <v/>
      </c>
      <c r="G264" s="171" t="str">
        <f aca="false">ExportRaw!$I264</f>
        <v/>
      </c>
      <c r="H264" s="171" t="str">
        <f aca="false">ExportRaw!$A264</f>
        <v/>
      </c>
      <c r="I264" s="171" t="str">
        <f aca="false">ExportRaw!$B264</f>
        <v/>
      </c>
    </row>
    <row r="265" customFormat="false" ht="15.75" hidden="false" customHeight="false" outlineLevel="0" collapsed="false">
      <c r="A265" s="171" t="n">
        <f aca="false">ExportRaw!$F265</f>
        <v>0</v>
      </c>
      <c r="B265" s="171" t="n">
        <f aca="false">ExportRaw!$C265</f>
        <v>0</v>
      </c>
      <c r="C265" s="171" t="n">
        <f aca="false">ExportRaw!$G265</f>
        <v>0</v>
      </c>
      <c r="D265" s="171" t="str">
        <f aca="false">ExportRaw!$E265</f>
        <v/>
      </c>
      <c r="E265" s="172" t="str">
        <f aca="false">ExportRaw!$D265</f>
        <v/>
      </c>
      <c r="F265" s="171" t="str">
        <f aca="false">ExportRaw!$H265</f>
        <v/>
      </c>
      <c r="G265" s="171" t="str">
        <f aca="false">ExportRaw!$I265</f>
        <v/>
      </c>
      <c r="H265" s="171" t="str">
        <f aca="false">ExportRaw!$A265</f>
        <v/>
      </c>
      <c r="I265" s="171" t="str">
        <f aca="false">ExportRaw!$B265</f>
        <v/>
      </c>
    </row>
    <row r="266" customFormat="false" ht="15.75" hidden="false" customHeight="false" outlineLevel="0" collapsed="false">
      <c r="A266" s="171" t="n">
        <f aca="false">ExportRaw!$F266</f>
        <v>0</v>
      </c>
      <c r="B266" s="171" t="n">
        <f aca="false">ExportRaw!$C266</f>
        <v>0</v>
      </c>
      <c r="C266" s="171" t="n">
        <f aca="false">ExportRaw!$G266</f>
        <v>0</v>
      </c>
      <c r="D266" s="171" t="str">
        <f aca="false">ExportRaw!$E266</f>
        <v/>
      </c>
      <c r="E266" s="172" t="str">
        <f aca="false">ExportRaw!$D266</f>
        <v/>
      </c>
      <c r="F266" s="171" t="str">
        <f aca="false">ExportRaw!$H266</f>
        <v/>
      </c>
      <c r="G266" s="171" t="str">
        <f aca="false">ExportRaw!$I266</f>
        <v/>
      </c>
      <c r="H266" s="171" t="str">
        <f aca="false">ExportRaw!$A266</f>
        <v/>
      </c>
      <c r="I266" s="171" t="str">
        <f aca="false">ExportRaw!$B266</f>
        <v/>
      </c>
    </row>
    <row r="267" customFormat="false" ht="15.75" hidden="false" customHeight="false" outlineLevel="0" collapsed="false">
      <c r="A267" s="171" t="n">
        <f aca="false">ExportRaw!$F267</f>
        <v>0</v>
      </c>
      <c r="B267" s="171" t="n">
        <f aca="false">ExportRaw!$C267</f>
        <v>0</v>
      </c>
      <c r="C267" s="171" t="n">
        <f aca="false">ExportRaw!$G267</f>
        <v>0</v>
      </c>
      <c r="D267" s="171" t="str">
        <f aca="false">ExportRaw!$E267</f>
        <v/>
      </c>
      <c r="E267" s="172" t="str">
        <f aca="false">ExportRaw!$D267</f>
        <v/>
      </c>
      <c r="F267" s="171" t="str">
        <f aca="false">ExportRaw!$H267</f>
        <v/>
      </c>
      <c r="G267" s="171" t="str">
        <f aca="false">ExportRaw!$I267</f>
        <v/>
      </c>
      <c r="H267" s="171" t="str">
        <f aca="false">ExportRaw!$A267</f>
        <v/>
      </c>
      <c r="I267" s="171" t="str">
        <f aca="false">ExportRaw!$B267</f>
        <v/>
      </c>
    </row>
    <row r="268" customFormat="false" ht="15.75" hidden="false" customHeight="false" outlineLevel="0" collapsed="false">
      <c r="A268" s="171" t="n">
        <f aca="false">ExportRaw!$F268</f>
        <v>0</v>
      </c>
      <c r="B268" s="171" t="n">
        <f aca="false">ExportRaw!$C268</f>
        <v>0</v>
      </c>
      <c r="C268" s="171" t="n">
        <f aca="false">ExportRaw!$G268</f>
        <v>0</v>
      </c>
      <c r="D268" s="171" t="str">
        <f aca="false">ExportRaw!$E268</f>
        <v/>
      </c>
      <c r="E268" s="172" t="str">
        <f aca="false">ExportRaw!$D268</f>
        <v/>
      </c>
      <c r="F268" s="171" t="str">
        <f aca="false">ExportRaw!$H268</f>
        <v/>
      </c>
      <c r="G268" s="171" t="str">
        <f aca="false">ExportRaw!$I268</f>
        <v/>
      </c>
      <c r="H268" s="171" t="str">
        <f aca="false">ExportRaw!$A268</f>
        <v/>
      </c>
      <c r="I268" s="171" t="str">
        <f aca="false">ExportRaw!$B268</f>
        <v/>
      </c>
    </row>
    <row r="269" customFormat="false" ht="15.75" hidden="false" customHeight="false" outlineLevel="0" collapsed="false">
      <c r="A269" s="171" t="n">
        <f aca="false">ExportRaw!$F269</f>
        <v>0</v>
      </c>
      <c r="B269" s="171" t="n">
        <f aca="false">ExportRaw!$C269</f>
        <v>0</v>
      </c>
      <c r="C269" s="171" t="n">
        <f aca="false">ExportRaw!$G269</f>
        <v>0</v>
      </c>
      <c r="D269" s="171" t="str">
        <f aca="false">ExportRaw!$E269</f>
        <v/>
      </c>
      <c r="E269" s="172" t="str">
        <f aca="false">ExportRaw!$D269</f>
        <v/>
      </c>
      <c r="F269" s="171" t="str">
        <f aca="false">ExportRaw!$H269</f>
        <v/>
      </c>
      <c r="G269" s="171" t="str">
        <f aca="false">ExportRaw!$I269</f>
        <v/>
      </c>
      <c r="H269" s="171" t="str">
        <f aca="false">ExportRaw!$A269</f>
        <v/>
      </c>
      <c r="I269" s="171" t="str">
        <f aca="false">ExportRaw!$B269</f>
        <v/>
      </c>
    </row>
    <row r="270" customFormat="false" ht="15.75" hidden="false" customHeight="false" outlineLevel="0" collapsed="false">
      <c r="A270" s="171" t="n">
        <f aca="false">ExportRaw!$F270</f>
        <v>0</v>
      </c>
      <c r="B270" s="171" t="n">
        <f aca="false">ExportRaw!$C270</f>
        <v>0</v>
      </c>
      <c r="C270" s="171" t="n">
        <f aca="false">ExportRaw!$G270</f>
        <v>0</v>
      </c>
      <c r="D270" s="171" t="str">
        <f aca="false">ExportRaw!$E270</f>
        <v/>
      </c>
      <c r="E270" s="172" t="str">
        <f aca="false">ExportRaw!$D270</f>
        <v/>
      </c>
      <c r="F270" s="171" t="str">
        <f aca="false">ExportRaw!$H270</f>
        <v/>
      </c>
      <c r="G270" s="171" t="str">
        <f aca="false">ExportRaw!$I270</f>
        <v/>
      </c>
      <c r="H270" s="171" t="str">
        <f aca="false">ExportRaw!$A270</f>
        <v/>
      </c>
      <c r="I270" s="171" t="str">
        <f aca="false">ExportRaw!$B270</f>
        <v/>
      </c>
    </row>
    <row r="271" customFormat="false" ht="15.75" hidden="false" customHeight="false" outlineLevel="0" collapsed="false">
      <c r="A271" s="171" t="n">
        <f aca="false">ExportRaw!$F271</f>
        <v>0</v>
      </c>
      <c r="B271" s="171" t="n">
        <f aca="false">ExportRaw!$C271</f>
        <v>0</v>
      </c>
      <c r="C271" s="171" t="n">
        <f aca="false">ExportRaw!$G271</f>
        <v>0</v>
      </c>
      <c r="D271" s="171" t="str">
        <f aca="false">ExportRaw!$E271</f>
        <v/>
      </c>
      <c r="E271" s="172" t="str">
        <f aca="false">ExportRaw!$D271</f>
        <v/>
      </c>
      <c r="F271" s="171" t="str">
        <f aca="false">ExportRaw!$H271</f>
        <v/>
      </c>
      <c r="G271" s="171" t="str">
        <f aca="false">ExportRaw!$I271</f>
        <v/>
      </c>
      <c r="H271" s="171" t="str">
        <f aca="false">ExportRaw!$A271</f>
        <v/>
      </c>
      <c r="I271" s="171" t="str">
        <f aca="false">ExportRaw!$B271</f>
        <v/>
      </c>
    </row>
    <row r="272" customFormat="false" ht="15.75" hidden="false" customHeight="false" outlineLevel="0" collapsed="false">
      <c r="A272" s="171" t="n">
        <f aca="false">ExportRaw!$F272</f>
        <v>0</v>
      </c>
      <c r="B272" s="171" t="n">
        <f aca="false">ExportRaw!$C272</f>
        <v>0</v>
      </c>
      <c r="C272" s="171" t="n">
        <f aca="false">ExportRaw!$G272</f>
        <v>0</v>
      </c>
      <c r="D272" s="171" t="str">
        <f aca="false">ExportRaw!$E272</f>
        <v/>
      </c>
      <c r="E272" s="172" t="str">
        <f aca="false">ExportRaw!$D272</f>
        <v/>
      </c>
      <c r="F272" s="171" t="str">
        <f aca="false">ExportRaw!$H272</f>
        <v/>
      </c>
      <c r="G272" s="171" t="str">
        <f aca="false">ExportRaw!$I272</f>
        <v/>
      </c>
      <c r="H272" s="171" t="str">
        <f aca="false">ExportRaw!$A272</f>
        <v/>
      </c>
      <c r="I272" s="171" t="str">
        <f aca="false">ExportRaw!$B272</f>
        <v/>
      </c>
    </row>
    <row r="273" customFormat="false" ht="15.75" hidden="false" customHeight="false" outlineLevel="0" collapsed="false">
      <c r="A273" s="171" t="n">
        <f aca="false">ExportRaw!$F273</f>
        <v>0</v>
      </c>
      <c r="B273" s="171" t="n">
        <f aca="false">ExportRaw!$C273</f>
        <v>0</v>
      </c>
      <c r="C273" s="171" t="n">
        <f aca="false">ExportRaw!$G273</f>
        <v>0</v>
      </c>
      <c r="D273" s="171" t="str">
        <f aca="false">ExportRaw!$E273</f>
        <v/>
      </c>
      <c r="E273" s="172" t="str">
        <f aca="false">ExportRaw!$D273</f>
        <v/>
      </c>
      <c r="F273" s="171" t="str">
        <f aca="false">ExportRaw!$H273</f>
        <v/>
      </c>
      <c r="G273" s="171" t="str">
        <f aca="false">ExportRaw!$I273</f>
        <v/>
      </c>
      <c r="H273" s="171" t="str">
        <f aca="false">ExportRaw!$A273</f>
        <v/>
      </c>
      <c r="I273" s="171" t="str">
        <f aca="false">ExportRaw!$B273</f>
        <v/>
      </c>
    </row>
    <row r="274" customFormat="false" ht="15.75" hidden="false" customHeight="false" outlineLevel="0" collapsed="false">
      <c r="A274" s="171" t="n">
        <f aca="false">ExportRaw!$F274</f>
        <v>0</v>
      </c>
      <c r="B274" s="171" t="n">
        <f aca="false">ExportRaw!$C274</f>
        <v>0</v>
      </c>
      <c r="C274" s="171" t="n">
        <f aca="false">ExportRaw!$G274</f>
        <v>0</v>
      </c>
      <c r="D274" s="171" t="str">
        <f aca="false">ExportRaw!$E274</f>
        <v/>
      </c>
      <c r="E274" s="172" t="str">
        <f aca="false">ExportRaw!$D274</f>
        <v/>
      </c>
      <c r="F274" s="171" t="str">
        <f aca="false">ExportRaw!$H274</f>
        <v/>
      </c>
      <c r="G274" s="171" t="str">
        <f aca="false">ExportRaw!$I274</f>
        <v/>
      </c>
      <c r="H274" s="171" t="str">
        <f aca="false">ExportRaw!$A274</f>
        <v/>
      </c>
      <c r="I274" s="171" t="str">
        <f aca="false">ExportRaw!$B274</f>
        <v/>
      </c>
    </row>
    <row r="275" customFormat="false" ht="15.75" hidden="false" customHeight="false" outlineLevel="0" collapsed="false">
      <c r="A275" s="171" t="n">
        <f aca="false">ExportRaw!$F275</f>
        <v>0</v>
      </c>
      <c r="B275" s="171" t="n">
        <f aca="false">ExportRaw!$C275</f>
        <v>0</v>
      </c>
      <c r="C275" s="171" t="n">
        <f aca="false">ExportRaw!$G275</f>
        <v>0</v>
      </c>
      <c r="D275" s="171" t="str">
        <f aca="false">ExportRaw!$E275</f>
        <v/>
      </c>
      <c r="E275" s="172" t="str">
        <f aca="false">ExportRaw!$D275</f>
        <v/>
      </c>
      <c r="F275" s="171" t="str">
        <f aca="false">ExportRaw!$H275</f>
        <v/>
      </c>
      <c r="G275" s="171" t="str">
        <f aca="false">ExportRaw!$I275</f>
        <v/>
      </c>
      <c r="H275" s="171" t="str">
        <f aca="false">ExportRaw!$A275</f>
        <v/>
      </c>
      <c r="I275" s="171" t="str">
        <f aca="false">ExportRaw!$B275</f>
        <v/>
      </c>
    </row>
    <row r="276" customFormat="false" ht="15.75" hidden="false" customHeight="false" outlineLevel="0" collapsed="false">
      <c r="A276" s="171" t="n">
        <f aca="false">ExportRaw!$F276</f>
        <v>0</v>
      </c>
      <c r="B276" s="171" t="n">
        <f aca="false">ExportRaw!$C276</f>
        <v>0</v>
      </c>
      <c r="C276" s="171" t="n">
        <f aca="false">ExportRaw!$G276</f>
        <v>0</v>
      </c>
      <c r="D276" s="171" t="str">
        <f aca="false">ExportRaw!$E276</f>
        <v/>
      </c>
      <c r="E276" s="172" t="str">
        <f aca="false">ExportRaw!$D276</f>
        <v/>
      </c>
      <c r="F276" s="171" t="str">
        <f aca="false">ExportRaw!$H276</f>
        <v/>
      </c>
      <c r="G276" s="171" t="str">
        <f aca="false">ExportRaw!$I276</f>
        <v/>
      </c>
      <c r="H276" s="171" t="str">
        <f aca="false">ExportRaw!$A276</f>
        <v/>
      </c>
      <c r="I276" s="171" t="str">
        <f aca="false">ExportRaw!$B276</f>
        <v/>
      </c>
    </row>
    <row r="277" customFormat="false" ht="15.75" hidden="false" customHeight="false" outlineLevel="0" collapsed="false">
      <c r="A277" s="171" t="n">
        <f aca="false">ExportRaw!$F277</f>
        <v>0</v>
      </c>
      <c r="B277" s="171" t="n">
        <f aca="false">ExportRaw!$C277</f>
        <v>0</v>
      </c>
      <c r="C277" s="171" t="n">
        <f aca="false">ExportRaw!$G277</f>
        <v>0</v>
      </c>
      <c r="D277" s="171" t="str">
        <f aca="false">ExportRaw!$E277</f>
        <v/>
      </c>
      <c r="E277" s="172" t="str">
        <f aca="false">ExportRaw!$D277</f>
        <v/>
      </c>
      <c r="F277" s="171" t="str">
        <f aca="false">ExportRaw!$H277</f>
        <v/>
      </c>
      <c r="G277" s="171" t="str">
        <f aca="false">ExportRaw!$I277</f>
        <v/>
      </c>
      <c r="H277" s="171" t="str">
        <f aca="false">ExportRaw!$A277</f>
        <v/>
      </c>
      <c r="I277" s="171" t="str">
        <f aca="false">ExportRaw!$B277</f>
        <v/>
      </c>
    </row>
    <row r="278" customFormat="false" ht="15.75" hidden="false" customHeight="false" outlineLevel="0" collapsed="false">
      <c r="A278" s="171" t="n">
        <f aca="false">ExportRaw!$F278</f>
        <v>0</v>
      </c>
      <c r="B278" s="171" t="n">
        <f aca="false">ExportRaw!$C278</f>
        <v>0</v>
      </c>
      <c r="C278" s="171" t="n">
        <f aca="false">ExportRaw!$G278</f>
        <v>0</v>
      </c>
      <c r="D278" s="171" t="str">
        <f aca="false">ExportRaw!$E278</f>
        <v/>
      </c>
      <c r="E278" s="172" t="str">
        <f aca="false">ExportRaw!$D278</f>
        <v/>
      </c>
      <c r="F278" s="171" t="str">
        <f aca="false">ExportRaw!$H278</f>
        <v/>
      </c>
      <c r="G278" s="171" t="str">
        <f aca="false">ExportRaw!$I278</f>
        <v/>
      </c>
      <c r="H278" s="171" t="str">
        <f aca="false">ExportRaw!$A278</f>
        <v/>
      </c>
      <c r="I278" s="171" t="str">
        <f aca="false">ExportRaw!$B278</f>
        <v/>
      </c>
    </row>
    <row r="279" customFormat="false" ht="15.75" hidden="false" customHeight="false" outlineLevel="0" collapsed="false">
      <c r="A279" s="171" t="n">
        <f aca="false">ExportRaw!$F279</f>
        <v>0</v>
      </c>
      <c r="B279" s="171" t="n">
        <f aca="false">ExportRaw!$C279</f>
        <v>0</v>
      </c>
      <c r="C279" s="171" t="n">
        <f aca="false">ExportRaw!$G279</f>
        <v>0</v>
      </c>
      <c r="D279" s="171" t="str">
        <f aca="false">ExportRaw!$E279</f>
        <v/>
      </c>
      <c r="E279" s="172" t="str">
        <f aca="false">ExportRaw!$D279</f>
        <v/>
      </c>
      <c r="F279" s="171" t="str">
        <f aca="false">ExportRaw!$H279</f>
        <v/>
      </c>
      <c r="G279" s="171" t="str">
        <f aca="false">ExportRaw!$I279</f>
        <v/>
      </c>
      <c r="H279" s="171" t="str">
        <f aca="false">ExportRaw!$A279</f>
        <v/>
      </c>
      <c r="I279" s="171" t="str">
        <f aca="false">ExportRaw!$B279</f>
        <v/>
      </c>
    </row>
    <row r="280" customFormat="false" ht="15.75" hidden="false" customHeight="false" outlineLevel="0" collapsed="false">
      <c r="A280" s="171" t="n">
        <f aca="false">ExportRaw!$F280</f>
        <v>0</v>
      </c>
      <c r="B280" s="171" t="n">
        <f aca="false">ExportRaw!$C280</f>
        <v>0</v>
      </c>
      <c r="C280" s="171" t="n">
        <f aca="false">ExportRaw!$G280</f>
        <v>0</v>
      </c>
      <c r="D280" s="171" t="str">
        <f aca="false">ExportRaw!$E280</f>
        <v/>
      </c>
      <c r="E280" s="172" t="str">
        <f aca="false">ExportRaw!$D280</f>
        <v/>
      </c>
      <c r="F280" s="171" t="str">
        <f aca="false">ExportRaw!$H280</f>
        <v/>
      </c>
      <c r="G280" s="171" t="str">
        <f aca="false">ExportRaw!$I280</f>
        <v/>
      </c>
      <c r="H280" s="171" t="str">
        <f aca="false">ExportRaw!$A280</f>
        <v/>
      </c>
      <c r="I280" s="171" t="str">
        <f aca="false">ExportRaw!$B280</f>
        <v/>
      </c>
    </row>
    <row r="281" customFormat="false" ht="15.75" hidden="false" customHeight="false" outlineLevel="0" collapsed="false">
      <c r="A281" s="171" t="n">
        <f aca="false">ExportRaw!$F281</f>
        <v>0</v>
      </c>
      <c r="B281" s="171" t="n">
        <f aca="false">ExportRaw!$C281</f>
        <v>0</v>
      </c>
      <c r="C281" s="171" t="n">
        <f aca="false">ExportRaw!$G281</f>
        <v>0</v>
      </c>
      <c r="D281" s="171" t="str">
        <f aca="false">ExportRaw!$E281</f>
        <v/>
      </c>
      <c r="E281" s="172" t="str">
        <f aca="false">ExportRaw!$D281</f>
        <v/>
      </c>
      <c r="F281" s="171" t="str">
        <f aca="false">ExportRaw!$H281</f>
        <v/>
      </c>
      <c r="G281" s="171" t="str">
        <f aca="false">ExportRaw!$I281</f>
        <v/>
      </c>
      <c r="H281" s="171" t="str">
        <f aca="false">ExportRaw!$A281</f>
        <v/>
      </c>
      <c r="I281" s="171" t="str">
        <f aca="false">ExportRaw!$B281</f>
        <v/>
      </c>
    </row>
    <row r="282" customFormat="false" ht="15.75" hidden="false" customHeight="false" outlineLevel="0" collapsed="false">
      <c r="A282" s="171" t="n">
        <f aca="false">ExportRaw!$F282</f>
        <v>0</v>
      </c>
      <c r="B282" s="171" t="n">
        <f aca="false">ExportRaw!$C282</f>
        <v>0</v>
      </c>
      <c r="C282" s="171" t="n">
        <f aca="false">ExportRaw!$G282</f>
        <v>0</v>
      </c>
      <c r="D282" s="171" t="str">
        <f aca="false">ExportRaw!$E282</f>
        <v/>
      </c>
      <c r="E282" s="172" t="str">
        <f aca="false">ExportRaw!$D282</f>
        <v/>
      </c>
      <c r="F282" s="171" t="str">
        <f aca="false">ExportRaw!$H282</f>
        <v/>
      </c>
      <c r="G282" s="171" t="str">
        <f aca="false">ExportRaw!$I282</f>
        <v/>
      </c>
      <c r="H282" s="171" t="str">
        <f aca="false">ExportRaw!$A282</f>
        <v/>
      </c>
      <c r="I282" s="171" t="str">
        <f aca="false">ExportRaw!$B282</f>
        <v/>
      </c>
    </row>
    <row r="283" customFormat="false" ht="15.75" hidden="false" customHeight="false" outlineLevel="0" collapsed="false">
      <c r="A283" s="171" t="n">
        <f aca="false">ExportRaw!$F283</f>
        <v>0</v>
      </c>
      <c r="B283" s="171" t="n">
        <f aca="false">ExportRaw!$C283</f>
        <v>0</v>
      </c>
      <c r="C283" s="171" t="n">
        <f aca="false">ExportRaw!$G283</f>
        <v>0</v>
      </c>
      <c r="D283" s="171" t="str">
        <f aca="false">ExportRaw!$E283</f>
        <v/>
      </c>
      <c r="E283" s="172" t="str">
        <f aca="false">ExportRaw!$D283</f>
        <v/>
      </c>
      <c r="F283" s="171" t="str">
        <f aca="false">ExportRaw!$H283</f>
        <v/>
      </c>
      <c r="G283" s="171" t="str">
        <f aca="false">ExportRaw!$I283</f>
        <v/>
      </c>
      <c r="H283" s="171" t="str">
        <f aca="false">ExportRaw!$A283</f>
        <v/>
      </c>
      <c r="I283" s="171" t="str">
        <f aca="false">ExportRaw!$B283</f>
        <v/>
      </c>
    </row>
    <row r="284" customFormat="false" ht="15.75" hidden="false" customHeight="false" outlineLevel="0" collapsed="false">
      <c r="A284" s="171" t="n">
        <f aca="false">ExportRaw!$F284</f>
        <v>0</v>
      </c>
      <c r="B284" s="171" t="n">
        <f aca="false">ExportRaw!$C284</f>
        <v>0</v>
      </c>
      <c r="C284" s="171" t="n">
        <f aca="false">ExportRaw!$G284</f>
        <v>0</v>
      </c>
      <c r="D284" s="171" t="str">
        <f aca="false">ExportRaw!$E284</f>
        <v/>
      </c>
      <c r="E284" s="172" t="str">
        <f aca="false">ExportRaw!$D284</f>
        <v/>
      </c>
      <c r="F284" s="171" t="str">
        <f aca="false">ExportRaw!$H284</f>
        <v/>
      </c>
      <c r="G284" s="171" t="str">
        <f aca="false">ExportRaw!$I284</f>
        <v/>
      </c>
      <c r="H284" s="171" t="str">
        <f aca="false">ExportRaw!$A284</f>
        <v/>
      </c>
      <c r="I284" s="171" t="str">
        <f aca="false">ExportRaw!$B284</f>
        <v/>
      </c>
    </row>
    <row r="285" customFormat="false" ht="15.75" hidden="false" customHeight="false" outlineLevel="0" collapsed="false">
      <c r="A285" s="171" t="n">
        <f aca="false">ExportRaw!$F285</f>
        <v>0</v>
      </c>
      <c r="B285" s="171" t="n">
        <f aca="false">ExportRaw!$C285</f>
        <v>0</v>
      </c>
      <c r="C285" s="171" t="n">
        <f aca="false">ExportRaw!$G285</f>
        <v>0</v>
      </c>
      <c r="D285" s="171" t="str">
        <f aca="false">ExportRaw!$E285</f>
        <v/>
      </c>
      <c r="E285" s="172" t="str">
        <f aca="false">ExportRaw!$D285</f>
        <v/>
      </c>
      <c r="F285" s="171" t="str">
        <f aca="false">ExportRaw!$H285</f>
        <v/>
      </c>
      <c r="G285" s="171" t="str">
        <f aca="false">ExportRaw!$I285</f>
        <v/>
      </c>
      <c r="H285" s="171" t="str">
        <f aca="false">ExportRaw!$A285</f>
        <v/>
      </c>
      <c r="I285" s="171" t="str">
        <f aca="false">ExportRaw!$B285</f>
        <v/>
      </c>
    </row>
    <row r="286" customFormat="false" ht="15.75" hidden="false" customHeight="false" outlineLevel="0" collapsed="false">
      <c r="A286" s="171" t="n">
        <f aca="false">ExportRaw!$F286</f>
        <v>0</v>
      </c>
      <c r="B286" s="171" t="n">
        <f aca="false">ExportRaw!$C286</f>
        <v>0</v>
      </c>
      <c r="C286" s="171" t="n">
        <f aca="false">ExportRaw!$G286</f>
        <v>0</v>
      </c>
      <c r="D286" s="171" t="str">
        <f aca="false">ExportRaw!$E286</f>
        <v/>
      </c>
      <c r="E286" s="172" t="str">
        <f aca="false">ExportRaw!$D286</f>
        <v/>
      </c>
      <c r="F286" s="171" t="str">
        <f aca="false">ExportRaw!$H286</f>
        <v/>
      </c>
      <c r="G286" s="171" t="str">
        <f aca="false">ExportRaw!$I286</f>
        <v/>
      </c>
      <c r="H286" s="171" t="str">
        <f aca="false">ExportRaw!$A286</f>
        <v/>
      </c>
      <c r="I286" s="171" t="str">
        <f aca="false">ExportRaw!$B286</f>
        <v/>
      </c>
    </row>
    <row r="287" customFormat="false" ht="15.75" hidden="false" customHeight="false" outlineLevel="0" collapsed="false">
      <c r="A287" s="171" t="n">
        <f aca="false">ExportRaw!$F287</f>
        <v>0</v>
      </c>
      <c r="B287" s="171" t="n">
        <f aca="false">ExportRaw!$C287</f>
        <v>0</v>
      </c>
      <c r="C287" s="171" t="n">
        <f aca="false">ExportRaw!$G287</f>
        <v>0</v>
      </c>
      <c r="D287" s="171" t="str">
        <f aca="false">ExportRaw!$E287</f>
        <v/>
      </c>
      <c r="E287" s="172" t="str">
        <f aca="false">ExportRaw!$D287</f>
        <v/>
      </c>
      <c r="F287" s="171" t="str">
        <f aca="false">ExportRaw!$H287</f>
        <v/>
      </c>
      <c r="G287" s="171" t="str">
        <f aca="false">ExportRaw!$I287</f>
        <v/>
      </c>
      <c r="H287" s="171" t="str">
        <f aca="false">ExportRaw!$A287</f>
        <v/>
      </c>
      <c r="I287" s="171" t="str">
        <f aca="false">ExportRaw!$B287</f>
        <v/>
      </c>
    </row>
    <row r="288" customFormat="false" ht="15.75" hidden="false" customHeight="false" outlineLevel="0" collapsed="false">
      <c r="A288" s="171" t="n">
        <f aca="false">ExportRaw!$F288</f>
        <v>0</v>
      </c>
      <c r="B288" s="171" t="n">
        <f aca="false">ExportRaw!$C288</f>
        <v>0</v>
      </c>
      <c r="C288" s="171" t="n">
        <f aca="false">ExportRaw!$G288</f>
        <v>0</v>
      </c>
      <c r="D288" s="171" t="str">
        <f aca="false">ExportRaw!$E288</f>
        <v/>
      </c>
      <c r="E288" s="172" t="str">
        <f aca="false">ExportRaw!$D288</f>
        <v/>
      </c>
      <c r="F288" s="171" t="str">
        <f aca="false">ExportRaw!$H288</f>
        <v/>
      </c>
      <c r="G288" s="171" t="str">
        <f aca="false">ExportRaw!$I288</f>
        <v/>
      </c>
      <c r="H288" s="171" t="str">
        <f aca="false">ExportRaw!$A288</f>
        <v/>
      </c>
      <c r="I288" s="171" t="str">
        <f aca="false">ExportRaw!$B288</f>
        <v/>
      </c>
    </row>
    <row r="289" customFormat="false" ht="15.75" hidden="false" customHeight="false" outlineLevel="0" collapsed="false">
      <c r="A289" s="171" t="n">
        <f aca="false">ExportRaw!$F289</f>
        <v>0</v>
      </c>
      <c r="B289" s="171" t="n">
        <f aca="false">ExportRaw!$C289</f>
        <v>0</v>
      </c>
      <c r="C289" s="171" t="n">
        <f aca="false">ExportRaw!$G289</f>
        <v>0</v>
      </c>
      <c r="D289" s="171" t="str">
        <f aca="false">ExportRaw!$E289</f>
        <v/>
      </c>
      <c r="E289" s="172" t="str">
        <f aca="false">ExportRaw!$D289</f>
        <v/>
      </c>
      <c r="F289" s="171" t="str">
        <f aca="false">ExportRaw!$H289</f>
        <v/>
      </c>
      <c r="G289" s="171" t="str">
        <f aca="false">ExportRaw!$I289</f>
        <v/>
      </c>
      <c r="H289" s="171" t="str">
        <f aca="false">ExportRaw!$A289</f>
        <v/>
      </c>
      <c r="I289" s="171" t="str">
        <f aca="false">ExportRaw!$B289</f>
        <v/>
      </c>
    </row>
    <row r="290" customFormat="false" ht="15.75" hidden="false" customHeight="false" outlineLevel="0" collapsed="false">
      <c r="A290" s="171" t="n">
        <f aca="false">ExportRaw!$F290</f>
        <v>0</v>
      </c>
      <c r="B290" s="171" t="n">
        <f aca="false">ExportRaw!$C290</f>
        <v>0</v>
      </c>
      <c r="C290" s="171" t="n">
        <f aca="false">ExportRaw!$G290</f>
        <v>0</v>
      </c>
      <c r="D290" s="171" t="str">
        <f aca="false">ExportRaw!$E290</f>
        <v/>
      </c>
      <c r="E290" s="172" t="str">
        <f aca="false">ExportRaw!$D290</f>
        <v/>
      </c>
      <c r="F290" s="171" t="str">
        <f aca="false">ExportRaw!$H290</f>
        <v/>
      </c>
      <c r="G290" s="171" t="str">
        <f aca="false">ExportRaw!$I290</f>
        <v/>
      </c>
      <c r="H290" s="171" t="str">
        <f aca="false">ExportRaw!$A290</f>
        <v/>
      </c>
      <c r="I290" s="171" t="str">
        <f aca="false">ExportRaw!$B290</f>
        <v/>
      </c>
    </row>
    <row r="291" customFormat="false" ht="15.75" hidden="false" customHeight="false" outlineLevel="0" collapsed="false">
      <c r="A291" s="171" t="n">
        <f aca="false">ExportRaw!$F291</f>
        <v>0</v>
      </c>
      <c r="B291" s="171" t="n">
        <f aca="false">ExportRaw!$C291</f>
        <v>0</v>
      </c>
      <c r="C291" s="171" t="n">
        <f aca="false">ExportRaw!$G291</f>
        <v>0</v>
      </c>
      <c r="D291" s="171" t="str">
        <f aca="false">ExportRaw!$E291</f>
        <v/>
      </c>
      <c r="E291" s="172" t="str">
        <f aca="false">ExportRaw!$D291</f>
        <v/>
      </c>
      <c r="F291" s="171" t="str">
        <f aca="false">ExportRaw!$H291</f>
        <v/>
      </c>
      <c r="G291" s="171" t="str">
        <f aca="false">ExportRaw!$I291</f>
        <v/>
      </c>
      <c r="H291" s="171" t="str">
        <f aca="false">ExportRaw!$A291</f>
        <v/>
      </c>
      <c r="I291" s="171" t="str">
        <f aca="false">ExportRaw!$B291</f>
        <v/>
      </c>
    </row>
    <row r="292" customFormat="false" ht="15.75" hidden="false" customHeight="false" outlineLevel="0" collapsed="false">
      <c r="A292" s="171" t="n">
        <f aca="false">ExportRaw!$F292</f>
        <v>0</v>
      </c>
      <c r="B292" s="171" t="n">
        <f aca="false">ExportRaw!$C292</f>
        <v>0</v>
      </c>
      <c r="C292" s="171" t="n">
        <f aca="false">ExportRaw!$G292</f>
        <v>0</v>
      </c>
      <c r="D292" s="171" t="str">
        <f aca="false">ExportRaw!$E292</f>
        <v/>
      </c>
      <c r="E292" s="172" t="str">
        <f aca="false">ExportRaw!$D292</f>
        <v/>
      </c>
      <c r="F292" s="171" t="str">
        <f aca="false">ExportRaw!$H292</f>
        <v/>
      </c>
      <c r="G292" s="171" t="str">
        <f aca="false">ExportRaw!$I292</f>
        <v/>
      </c>
      <c r="H292" s="171" t="str">
        <f aca="false">ExportRaw!$A292</f>
        <v/>
      </c>
      <c r="I292" s="171" t="str">
        <f aca="false">ExportRaw!$B292</f>
        <v/>
      </c>
    </row>
    <row r="293" customFormat="false" ht="15.75" hidden="false" customHeight="false" outlineLevel="0" collapsed="false">
      <c r="A293" s="171" t="n">
        <f aca="false">ExportRaw!$F293</f>
        <v>0</v>
      </c>
      <c r="B293" s="171" t="n">
        <f aca="false">ExportRaw!$C293</f>
        <v>0</v>
      </c>
      <c r="C293" s="171" t="n">
        <f aca="false">ExportRaw!$G293</f>
        <v>0</v>
      </c>
      <c r="D293" s="171" t="str">
        <f aca="false">ExportRaw!$E293</f>
        <v/>
      </c>
      <c r="E293" s="172" t="str">
        <f aca="false">ExportRaw!$D293</f>
        <v/>
      </c>
      <c r="F293" s="171" t="str">
        <f aca="false">ExportRaw!$H293</f>
        <v/>
      </c>
      <c r="G293" s="171" t="str">
        <f aca="false">ExportRaw!$I293</f>
        <v/>
      </c>
      <c r="H293" s="171" t="str">
        <f aca="false">ExportRaw!$A293</f>
        <v/>
      </c>
      <c r="I293" s="171" t="str">
        <f aca="false">ExportRaw!$B293</f>
        <v/>
      </c>
    </row>
    <row r="294" customFormat="false" ht="15.75" hidden="false" customHeight="false" outlineLevel="0" collapsed="false">
      <c r="A294" s="171" t="n">
        <f aca="false">ExportRaw!$F294</f>
        <v>0</v>
      </c>
      <c r="B294" s="171" t="n">
        <f aca="false">ExportRaw!$C294</f>
        <v>0</v>
      </c>
      <c r="C294" s="171" t="n">
        <f aca="false">ExportRaw!$G294</f>
        <v>0</v>
      </c>
      <c r="D294" s="171" t="str">
        <f aca="false">ExportRaw!$E294</f>
        <v/>
      </c>
      <c r="E294" s="172" t="str">
        <f aca="false">ExportRaw!$D294</f>
        <v/>
      </c>
      <c r="F294" s="171" t="str">
        <f aca="false">ExportRaw!$H294</f>
        <v/>
      </c>
      <c r="G294" s="171" t="str">
        <f aca="false">ExportRaw!$I294</f>
        <v/>
      </c>
      <c r="H294" s="171" t="str">
        <f aca="false">ExportRaw!$A294</f>
        <v/>
      </c>
      <c r="I294" s="171" t="str">
        <f aca="false">ExportRaw!$B294</f>
        <v/>
      </c>
    </row>
    <row r="295" customFormat="false" ht="15.75" hidden="false" customHeight="false" outlineLevel="0" collapsed="false">
      <c r="A295" s="171" t="n">
        <f aca="false">ExportRaw!$F295</f>
        <v>0</v>
      </c>
      <c r="B295" s="171" t="n">
        <f aca="false">ExportRaw!$C295</f>
        <v>0</v>
      </c>
      <c r="C295" s="171" t="n">
        <f aca="false">ExportRaw!$G295</f>
        <v>0</v>
      </c>
      <c r="D295" s="171" t="str">
        <f aca="false">ExportRaw!$E295</f>
        <v/>
      </c>
      <c r="E295" s="172" t="str">
        <f aca="false">ExportRaw!$D295</f>
        <v/>
      </c>
      <c r="F295" s="171" t="str">
        <f aca="false">ExportRaw!$H295</f>
        <v/>
      </c>
      <c r="G295" s="171" t="str">
        <f aca="false">ExportRaw!$I295</f>
        <v/>
      </c>
      <c r="H295" s="171" t="str">
        <f aca="false">ExportRaw!$A295</f>
        <v/>
      </c>
      <c r="I295" s="171" t="str">
        <f aca="false">ExportRaw!$B295</f>
        <v/>
      </c>
    </row>
    <row r="296" customFormat="false" ht="15.75" hidden="false" customHeight="false" outlineLevel="0" collapsed="false">
      <c r="A296" s="171" t="n">
        <f aca="false">ExportRaw!$F296</f>
        <v>0</v>
      </c>
      <c r="B296" s="171" t="n">
        <f aca="false">ExportRaw!$C296</f>
        <v>0</v>
      </c>
      <c r="C296" s="171" t="n">
        <f aca="false">ExportRaw!$G296</f>
        <v>0</v>
      </c>
      <c r="D296" s="171" t="str">
        <f aca="false">ExportRaw!$E296</f>
        <v/>
      </c>
      <c r="E296" s="172" t="str">
        <f aca="false">ExportRaw!$D296</f>
        <v/>
      </c>
      <c r="F296" s="171" t="str">
        <f aca="false">ExportRaw!$H296</f>
        <v/>
      </c>
      <c r="G296" s="171" t="str">
        <f aca="false">ExportRaw!$I296</f>
        <v/>
      </c>
      <c r="H296" s="171" t="str">
        <f aca="false">ExportRaw!$A296</f>
        <v/>
      </c>
      <c r="I296" s="171" t="str">
        <f aca="false">ExportRaw!$B296</f>
        <v/>
      </c>
    </row>
    <row r="297" customFormat="false" ht="15.75" hidden="false" customHeight="false" outlineLevel="0" collapsed="false">
      <c r="A297" s="171" t="n">
        <f aca="false">ExportRaw!$F297</f>
        <v>0</v>
      </c>
      <c r="B297" s="171" t="n">
        <f aca="false">ExportRaw!$C297</f>
        <v>0</v>
      </c>
      <c r="C297" s="171" t="n">
        <f aca="false">ExportRaw!$G297</f>
        <v>0</v>
      </c>
      <c r="D297" s="171" t="str">
        <f aca="false">ExportRaw!$E297</f>
        <v/>
      </c>
      <c r="E297" s="172" t="str">
        <f aca="false">ExportRaw!$D297</f>
        <v/>
      </c>
      <c r="F297" s="171" t="str">
        <f aca="false">ExportRaw!$H297</f>
        <v/>
      </c>
      <c r="G297" s="171" t="str">
        <f aca="false">ExportRaw!$I297</f>
        <v/>
      </c>
      <c r="H297" s="171" t="str">
        <f aca="false">ExportRaw!$A297</f>
        <v/>
      </c>
      <c r="I297" s="171" t="str">
        <f aca="false">ExportRaw!$B297</f>
        <v/>
      </c>
    </row>
    <row r="298" customFormat="false" ht="15.75" hidden="false" customHeight="false" outlineLevel="0" collapsed="false">
      <c r="A298" s="171" t="n">
        <f aca="false">ExportRaw!$F298</f>
        <v>0</v>
      </c>
      <c r="B298" s="171" t="n">
        <f aca="false">ExportRaw!$C298</f>
        <v>0</v>
      </c>
      <c r="C298" s="171" t="n">
        <f aca="false">ExportRaw!$G298</f>
        <v>0</v>
      </c>
      <c r="D298" s="171" t="str">
        <f aca="false">ExportRaw!$E298</f>
        <v/>
      </c>
      <c r="E298" s="172" t="str">
        <f aca="false">ExportRaw!$D298</f>
        <v/>
      </c>
      <c r="F298" s="171" t="str">
        <f aca="false">ExportRaw!$H298</f>
        <v/>
      </c>
      <c r="G298" s="171" t="str">
        <f aca="false">ExportRaw!$I298</f>
        <v/>
      </c>
      <c r="H298" s="171" t="str">
        <f aca="false">ExportRaw!$A298</f>
        <v/>
      </c>
      <c r="I298" s="171" t="str">
        <f aca="false">ExportRaw!$B298</f>
        <v/>
      </c>
    </row>
    <row r="299" customFormat="false" ht="15.75" hidden="false" customHeight="false" outlineLevel="0" collapsed="false">
      <c r="A299" s="171" t="n">
        <f aca="false">ExportRaw!$F299</f>
        <v>0</v>
      </c>
      <c r="B299" s="171" t="n">
        <f aca="false">ExportRaw!$C299</f>
        <v>0</v>
      </c>
      <c r="C299" s="171" t="n">
        <f aca="false">ExportRaw!$G299</f>
        <v>0</v>
      </c>
      <c r="D299" s="171" t="str">
        <f aca="false">ExportRaw!$E299</f>
        <v/>
      </c>
      <c r="E299" s="172" t="str">
        <f aca="false">ExportRaw!$D299</f>
        <v/>
      </c>
      <c r="F299" s="171" t="str">
        <f aca="false">ExportRaw!$H299</f>
        <v/>
      </c>
      <c r="G299" s="171" t="str">
        <f aca="false">ExportRaw!$I299</f>
        <v/>
      </c>
      <c r="H299" s="171" t="str">
        <f aca="false">ExportRaw!$A299</f>
        <v/>
      </c>
      <c r="I299" s="171" t="str">
        <f aca="false">ExportRaw!$B299</f>
        <v/>
      </c>
    </row>
    <row r="300" customFormat="false" ht="15.75" hidden="false" customHeight="false" outlineLevel="0" collapsed="false">
      <c r="A300" s="171" t="n">
        <f aca="false">ExportRaw!$F300</f>
        <v>0</v>
      </c>
      <c r="B300" s="171" t="n">
        <f aca="false">ExportRaw!$C300</f>
        <v>0</v>
      </c>
      <c r="C300" s="171" t="n">
        <f aca="false">ExportRaw!$G300</f>
        <v>0</v>
      </c>
      <c r="D300" s="171" t="str">
        <f aca="false">ExportRaw!$E300</f>
        <v/>
      </c>
      <c r="E300" s="172" t="str">
        <f aca="false">ExportRaw!$D300</f>
        <v/>
      </c>
      <c r="F300" s="171" t="str">
        <f aca="false">ExportRaw!$H300</f>
        <v/>
      </c>
      <c r="G300" s="171" t="str">
        <f aca="false">ExportRaw!$I300</f>
        <v/>
      </c>
      <c r="H300" s="171" t="str">
        <f aca="false">ExportRaw!$A300</f>
        <v/>
      </c>
      <c r="I300" s="171" t="str">
        <f aca="false">ExportRaw!$B300</f>
        <v/>
      </c>
    </row>
    <row r="301" customFormat="false" ht="15.75" hidden="false" customHeight="false" outlineLevel="0" collapsed="false">
      <c r="A301" s="171" t="n">
        <f aca="false">ExportRaw!$F301</f>
        <v>0</v>
      </c>
      <c r="B301" s="171" t="n">
        <f aca="false">ExportRaw!$C301</f>
        <v>0</v>
      </c>
      <c r="C301" s="171" t="n">
        <f aca="false">ExportRaw!$G301</f>
        <v>0</v>
      </c>
      <c r="D301" s="171" t="str">
        <f aca="false">ExportRaw!$E301</f>
        <v/>
      </c>
      <c r="E301" s="172" t="str">
        <f aca="false">ExportRaw!$D301</f>
        <v/>
      </c>
      <c r="F301" s="171" t="str">
        <f aca="false">ExportRaw!$H301</f>
        <v/>
      </c>
      <c r="G301" s="171" t="str">
        <f aca="false">ExportRaw!$I301</f>
        <v/>
      </c>
      <c r="H301" s="171" t="str">
        <f aca="false">ExportRaw!$A301</f>
        <v/>
      </c>
      <c r="I301" s="171" t="str">
        <f aca="false">ExportRaw!$B301</f>
        <v/>
      </c>
    </row>
    <row r="302" customFormat="false" ht="15.75" hidden="false" customHeight="false" outlineLevel="0" collapsed="false">
      <c r="A302" s="171" t="n">
        <f aca="false">ExportRaw!$F302</f>
        <v>0</v>
      </c>
      <c r="B302" s="171" t="n">
        <f aca="false">ExportRaw!$C302</f>
        <v>0</v>
      </c>
      <c r="C302" s="171" t="n">
        <f aca="false">ExportRaw!$G302</f>
        <v>0</v>
      </c>
      <c r="D302" s="171" t="str">
        <f aca="false">ExportRaw!$E302</f>
        <v/>
      </c>
      <c r="E302" s="172" t="str">
        <f aca="false">ExportRaw!$D302</f>
        <v/>
      </c>
      <c r="F302" s="171" t="str">
        <f aca="false">ExportRaw!$H302</f>
        <v/>
      </c>
      <c r="G302" s="171" t="str">
        <f aca="false">ExportRaw!$I302</f>
        <v/>
      </c>
      <c r="H302" s="171" t="str">
        <f aca="false">ExportRaw!$A302</f>
        <v/>
      </c>
      <c r="I302" s="171" t="str">
        <f aca="false">ExportRaw!$B302</f>
        <v/>
      </c>
    </row>
    <row r="303" customFormat="false" ht="15.75" hidden="false" customHeight="false" outlineLevel="0" collapsed="false">
      <c r="A303" s="171" t="n">
        <f aca="false">ExportRaw!$F303</f>
        <v>0</v>
      </c>
      <c r="B303" s="171" t="n">
        <f aca="false">ExportRaw!$C303</f>
        <v>0</v>
      </c>
      <c r="C303" s="171" t="n">
        <f aca="false">ExportRaw!$G303</f>
        <v>0</v>
      </c>
      <c r="D303" s="171" t="str">
        <f aca="false">ExportRaw!$E303</f>
        <v/>
      </c>
      <c r="E303" s="172" t="str">
        <f aca="false">ExportRaw!$D303</f>
        <v/>
      </c>
      <c r="F303" s="171" t="str">
        <f aca="false">ExportRaw!$H303</f>
        <v/>
      </c>
      <c r="G303" s="171" t="str">
        <f aca="false">ExportRaw!$I303</f>
        <v/>
      </c>
      <c r="H303" s="171" t="str">
        <f aca="false">ExportRaw!$A303</f>
        <v/>
      </c>
      <c r="I303" s="171" t="str">
        <f aca="false">ExportRaw!$B303</f>
        <v/>
      </c>
    </row>
    <row r="304" customFormat="false" ht="15.75" hidden="false" customHeight="false" outlineLevel="0" collapsed="false">
      <c r="A304" s="171" t="n">
        <f aca="false">ExportRaw!$F304</f>
        <v>0</v>
      </c>
      <c r="B304" s="171" t="n">
        <f aca="false">ExportRaw!$C304</f>
        <v>0</v>
      </c>
      <c r="C304" s="171" t="n">
        <f aca="false">ExportRaw!$G304</f>
        <v>0</v>
      </c>
      <c r="D304" s="171" t="str">
        <f aca="false">ExportRaw!$E304</f>
        <v/>
      </c>
      <c r="E304" s="172" t="str">
        <f aca="false">ExportRaw!$D304</f>
        <v/>
      </c>
      <c r="F304" s="171" t="str">
        <f aca="false">ExportRaw!$H304</f>
        <v/>
      </c>
      <c r="G304" s="171" t="str">
        <f aca="false">ExportRaw!$I304</f>
        <v/>
      </c>
      <c r="H304" s="171" t="str">
        <f aca="false">ExportRaw!$A304</f>
        <v/>
      </c>
      <c r="I304" s="171" t="str">
        <f aca="false">ExportRaw!$B304</f>
        <v/>
      </c>
    </row>
    <row r="305" customFormat="false" ht="15.75" hidden="false" customHeight="false" outlineLevel="0" collapsed="false">
      <c r="A305" s="171" t="n">
        <f aca="false">ExportRaw!$F305</f>
        <v>0</v>
      </c>
      <c r="B305" s="171" t="n">
        <f aca="false">ExportRaw!$C305</f>
        <v>0</v>
      </c>
      <c r="C305" s="171" t="n">
        <f aca="false">ExportRaw!$G305</f>
        <v>0</v>
      </c>
      <c r="D305" s="171" t="str">
        <f aca="false">ExportRaw!$E305</f>
        <v/>
      </c>
      <c r="E305" s="172" t="str">
        <f aca="false">ExportRaw!$D305</f>
        <v/>
      </c>
      <c r="F305" s="171" t="str">
        <f aca="false">ExportRaw!$H305</f>
        <v/>
      </c>
      <c r="G305" s="171" t="str">
        <f aca="false">ExportRaw!$I305</f>
        <v/>
      </c>
      <c r="H305" s="171" t="str">
        <f aca="false">ExportRaw!$A305</f>
        <v/>
      </c>
      <c r="I305" s="171" t="str">
        <f aca="false">ExportRaw!$B305</f>
        <v/>
      </c>
    </row>
    <row r="306" customFormat="false" ht="15.75" hidden="false" customHeight="false" outlineLevel="0" collapsed="false">
      <c r="A306" s="171" t="n">
        <f aca="false">ExportRaw!$F306</f>
        <v>0</v>
      </c>
      <c r="B306" s="171" t="n">
        <f aca="false">ExportRaw!$C306</f>
        <v>0</v>
      </c>
      <c r="C306" s="171" t="n">
        <f aca="false">ExportRaw!$G306</f>
        <v>0</v>
      </c>
      <c r="D306" s="171" t="str">
        <f aca="false">ExportRaw!$E306</f>
        <v/>
      </c>
      <c r="E306" s="172" t="str">
        <f aca="false">ExportRaw!$D306</f>
        <v/>
      </c>
      <c r="F306" s="171" t="str">
        <f aca="false">ExportRaw!$H306</f>
        <v/>
      </c>
      <c r="G306" s="171" t="str">
        <f aca="false">ExportRaw!$I306</f>
        <v/>
      </c>
      <c r="H306" s="171" t="str">
        <f aca="false">ExportRaw!$A306</f>
        <v/>
      </c>
      <c r="I306" s="171" t="str">
        <f aca="false">ExportRaw!$B306</f>
        <v/>
      </c>
    </row>
    <row r="307" customFormat="false" ht="15.75" hidden="false" customHeight="false" outlineLevel="0" collapsed="false">
      <c r="A307" s="171" t="n">
        <f aca="false">ExportRaw!$F307</f>
        <v>0</v>
      </c>
      <c r="B307" s="171" t="n">
        <f aca="false">ExportRaw!$C307</f>
        <v>0</v>
      </c>
      <c r="C307" s="171" t="n">
        <f aca="false">ExportRaw!$G307</f>
        <v>0</v>
      </c>
      <c r="D307" s="171" t="str">
        <f aca="false">ExportRaw!$E307</f>
        <v/>
      </c>
      <c r="E307" s="172" t="str">
        <f aca="false">ExportRaw!$D307</f>
        <v/>
      </c>
      <c r="F307" s="171" t="str">
        <f aca="false">ExportRaw!$H307</f>
        <v/>
      </c>
      <c r="G307" s="171" t="str">
        <f aca="false">ExportRaw!$I307</f>
        <v/>
      </c>
      <c r="H307" s="171" t="str">
        <f aca="false">ExportRaw!$A307</f>
        <v/>
      </c>
      <c r="I307" s="171" t="str">
        <f aca="false">ExportRaw!$B307</f>
        <v/>
      </c>
    </row>
    <row r="308" customFormat="false" ht="15.75" hidden="false" customHeight="false" outlineLevel="0" collapsed="false">
      <c r="A308" s="171" t="n">
        <f aca="false">ExportRaw!$F308</f>
        <v>0</v>
      </c>
      <c r="B308" s="171" t="n">
        <f aca="false">ExportRaw!$C308</f>
        <v>0</v>
      </c>
      <c r="C308" s="171" t="n">
        <f aca="false">ExportRaw!$G308</f>
        <v>0</v>
      </c>
      <c r="D308" s="171" t="str">
        <f aca="false">ExportRaw!$E308</f>
        <v/>
      </c>
      <c r="E308" s="172" t="str">
        <f aca="false">ExportRaw!$D308</f>
        <v/>
      </c>
      <c r="F308" s="171" t="str">
        <f aca="false">ExportRaw!$H308</f>
        <v/>
      </c>
      <c r="G308" s="171" t="str">
        <f aca="false">ExportRaw!$I308</f>
        <v/>
      </c>
      <c r="H308" s="171" t="str">
        <f aca="false">ExportRaw!$A308</f>
        <v/>
      </c>
      <c r="I308" s="171" t="str">
        <f aca="false">ExportRaw!$B308</f>
        <v/>
      </c>
    </row>
    <row r="309" customFormat="false" ht="15.75" hidden="false" customHeight="false" outlineLevel="0" collapsed="false">
      <c r="A309" s="171" t="n">
        <f aca="false">ExportRaw!$F309</f>
        <v>0</v>
      </c>
      <c r="B309" s="171" t="n">
        <f aca="false">ExportRaw!$C309</f>
        <v>0</v>
      </c>
      <c r="C309" s="171" t="n">
        <f aca="false">ExportRaw!$G309</f>
        <v>0</v>
      </c>
      <c r="D309" s="171" t="str">
        <f aca="false">ExportRaw!$E309</f>
        <v/>
      </c>
      <c r="E309" s="172" t="str">
        <f aca="false">ExportRaw!$D309</f>
        <v/>
      </c>
      <c r="F309" s="171" t="str">
        <f aca="false">ExportRaw!$H309</f>
        <v/>
      </c>
      <c r="G309" s="171" t="str">
        <f aca="false">ExportRaw!$I309</f>
        <v/>
      </c>
      <c r="H309" s="171" t="str">
        <f aca="false">ExportRaw!$A309</f>
        <v/>
      </c>
      <c r="I309" s="171" t="str">
        <f aca="false">ExportRaw!$B309</f>
        <v/>
      </c>
    </row>
    <row r="310" customFormat="false" ht="15.75" hidden="false" customHeight="false" outlineLevel="0" collapsed="false">
      <c r="A310" s="171" t="n">
        <f aca="false">ExportRaw!$F310</f>
        <v>0</v>
      </c>
      <c r="B310" s="171" t="n">
        <f aca="false">ExportRaw!$C310</f>
        <v>0</v>
      </c>
      <c r="C310" s="171" t="n">
        <f aca="false">ExportRaw!$G310</f>
        <v>0</v>
      </c>
      <c r="D310" s="171" t="str">
        <f aca="false">ExportRaw!$E310</f>
        <v/>
      </c>
      <c r="E310" s="172" t="str">
        <f aca="false">ExportRaw!$D310</f>
        <v/>
      </c>
      <c r="F310" s="171" t="str">
        <f aca="false">ExportRaw!$H310</f>
        <v/>
      </c>
      <c r="G310" s="171" t="str">
        <f aca="false">ExportRaw!$I310</f>
        <v/>
      </c>
      <c r="H310" s="171" t="str">
        <f aca="false">ExportRaw!$A310</f>
        <v/>
      </c>
      <c r="I310" s="171" t="str">
        <f aca="false">ExportRaw!$B310</f>
        <v/>
      </c>
    </row>
    <row r="311" customFormat="false" ht="15.75" hidden="false" customHeight="false" outlineLevel="0" collapsed="false">
      <c r="A311" s="171" t="n">
        <f aca="false">ExportRaw!$F311</f>
        <v>0</v>
      </c>
      <c r="B311" s="171" t="n">
        <f aca="false">ExportRaw!$C311</f>
        <v>0</v>
      </c>
      <c r="C311" s="171" t="n">
        <f aca="false">ExportRaw!$G311</f>
        <v>0</v>
      </c>
      <c r="D311" s="171" t="str">
        <f aca="false">ExportRaw!$E311</f>
        <v/>
      </c>
      <c r="E311" s="172" t="str">
        <f aca="false">ExportRaw!$D311</f>
        <v/>
      </c>
      <c r="F311" s="171" t="str">
        <f aca="false">ExportRaw!$H311</f>
        <v/>
      </c>
      <c r="G311" s="171" t="str">
        <f aca="false">ExportRaw!$I311</f>
        <v/>
      </c>
      <c r="H311" s="171" t="str">
        <f aca="false">ExportRaw!$A311</f>
        <v/>
      </c>
      <c r="I311" s="171" t="str">
        <f aca="false">ExportRaw!$B311</f>
        <v/>
      </c>
    </row>
    <row r="312" customFormat="false" ht="15.75" hidden="false" customHeight="false" outlineLevel="0" collapsed="false">
      <c r="A312" s="171" t="n">
        <f aca="false">ExportRaw!$F312</f>
        <v>0</v>
      </c>
      <c r="B312" s="171" t="n">
        <f aca="false">ExportRaw!$C312</f>
        <v>0</v>
      </c>
      <c r="C312" s="171" t="n">
        <f aca="false">ExportRaw!$G312</f>
        <v>0</v>
      </c>
      <c r="D312" s="171" t="str">
        <f aca="false">ExportRaw!$E312</f>
        <v/>
      </c>
      <c r="E312" s="172" t="str">
        <f aca="false">ExportRaw!$D312</f>
        <v/>
      </c>
      <c r="F312" s="171" t="str">
        <f aca="false">ExportRaw!$H312</f>
        <v/>
      </c>
      <c r="G312" s="171" t="str">
        <f aca="false">ExportRaw!$I312</f>
        <v/>
      </c>
      <c r="H312" s="171" t="str">
        <f aca="false">ExportRaw!$A312</f>
        <v/>
      </c>
      <c r="I312" s="171" t="str">
        <f aca="false">ExportRaw!$B312</f>
        <v/>
      </c>
    </row>
    <row r="313" customFormat="false" ht="15.75" hidden="false" customHeight="false" outlineLevel="0" collapsed="false">
      <c r="A313" s="171" t="n">
        <f aca="false">ExportRaw!$F313</f>
        <v>0</v>
      </c>
      <c r="B313" s="171" t="n">
        <f aca="false">ExportRaw!$C313</f>
        <v>0</v>
      </c>
      <c r="C313" s="171" t="n">
        <f aca="false">ExportRaw!$G313</f>
        <v>0</v>
      </c>
      <c r="D313" s="171" t="str">
        <f aca="false">ExportRaw!$E313</f>
        <v/>
      </c>
      <c r="E313" s="172" t="str">
        <f aca="false">ExportRaw!$D313</f>
        <v/>
      </c>
      <c r="F313" s="171" t="str">
        <f aca="false">ExportRaw!$H313</f>
        <v/>
      </c>
      <c r="G313" s="171" t="str">
        <f aca="false">ExportRaw!$I313</f>
        <v/>
      </c>
      <c r="H313" s="171" t="str">
        <f aca="false">ExportRaw!$A313</f>
        <v/>
      </c>
      <c r="I313" s="171" t="str">
        <f aca="false">ExportRaw!$B313</f>
        <v/>
      </c>
    </row>
    <row r="314" customFormat="false" ht="15.75" hidden="false" customHeight="false" outlineLevel="0" collapsed="false">
      <c r="A314" s="171" t="n">
        <f aca="false">ExportRaw!$F314</f>
        <v>0</v>
      </c>
      <c r="B314" s="171" t="n">
        <f aca="false">ExportRaw!$C314</f>
        <v>0</v>
      </c>
      <c r="C314" s="171" t="n">
        <f aca="false">ExportRaw!$G314</f>
        <v>0</v>
      </c>
      <c r="D314" s="171" t="str">
        <f aca="false">ExportRaw!$E314</f>
        <v/>
      </c>
      <c r="E314" s="172" t="str">
        <f aca="false">ExportRaw!$D314</f>
        <v/>
      </c>
      <c r="F314" s="171" t="str">
        <f aca="false">ExportRaw!$H314</f>
        <v/>
      </c>
      <c r="G314" s="171" t="str">
        <f aca="false">ExportRaw!$I314</f>
        <v/>
      </c>
      <c r="H314" s="171" t="str">
        <f aca="false">ExportRaw!$A314</f>
        <v/>
      </c>
      <c r="I314" s="171" t="str">
        <f aca="false">ExportRaw!$B314</f>
        <v/>
      </c>
    </row>
    <row r="315" customFormat="false" ht="15.75" hidden="false" customHeight="false" outlineLevel="0" collapsed="false">
      <c r="A315" s="171" t="n">
        <f aca="false">ExportRaw!$F315</f>
        <v>0</v>
      </c>
      <c r="B315" s="171" t="n">
        <f aca="false">ExportRaw!$C315</f>
        <v>0</v>
      </c>
      <c r="C315" s="171" t="n">
        <f aca="false">ExportRaw!$G315</f>
        <v>0</v>
      </c>
      <c r="D315" s="171" t="str">
        <f aca="false">ExportRaw!$E315</f>
        <v/>
      </c>
      <c r="E315" s="172" t="str">
        <f aca="false">ExportRaw!$D315</f>
        <v/>
      </c>
      <c r="F315" s="171" t="str">
        <f aca="false">ExportRaw!$H315</f>
        <v/>
      </c>
      <c r="G315" s="171" t="str">
        <f aca="false">ExportRaw!$I315</f>
        <v/>
      </c>
      <c r="H315" s="171" t="str">
        <f aca="false">ExportRaw!$A315</f>
        <v/>
      </c>
      <c r="I315" s="171" t="str">
        <f aca="false">ExportRaw!$B315</f>
        <v/>
      </c>
    </row>
    <row r="316" customFormat="false" ht="15.75" hidden="false" customHeight="false" outlineLevel="0" collapsed="false">
      <c r="A316" s="171" t="n">
        <f aca="false">ExportRaw!$F316</f>
        <v>0</v>
      </c>
      <c r="B316" s="171" t="n">
        <f aca="false">ExportRaw!$C316</f>
        <v>0</v>
      </c>
      <c r="C316" s="171" t="n">
        <f aca="false">ExportRaw!$G316</f>
        <v>0</v>
      </c>
      <c r="D316" s="171" t="str">
        <f aca="false">ExportRaw!$E316</f>
        <v/>
      </c>
      <c r="E316" s="172" t="str">
        <f aca="false">ExportRaw!$D316</f>
        <v/>
      </c>
      <c r="F316" s="171" t="str">
        <f aca="false">ExportRaw!$H316</f>
        <v/>
      </c>
      <c r="G316" s="171" t="str">
        <f aca="false">ExportRaw!$I316</f>
        <v/>
      </c>
      <c r="H316" s="171" t="str">
        <f aca="false">ExportRaw!$A316</f>
        <v/>
      </c>
      <c r="I316" s="171" t="str">
        <f aca="false">ExportRaw!$B316</f>
        <v/>
      </c>
    </row>
    <row r="317" customFormat="false" ht="15.75" hidden="false" customHeight="false" outlineLevel="0" collapsed="false">
      <c r="A317" s="171" t="n">
        <f aca="false">ExportRaw!$F317</f>
        <v>0</v>
      </c>
      <c r="B317" s="171" t="n">
        <f aca="false">ExportRaw!$C317</f>
        <v>0</v>
      </c>
      <c r="C317" s="171" t="n">
        <f aca="false">ExportRaw!$G317</f>
        <v>0</v>
      </c>
      <c r="D317" s="171" t="str">
        <f aca="false">ExportRaw!$E317</f>
        <v/>
      </c>
      <c r="E317" s="172" t="str">
        <f aca="false">ExportRaw!$D317</f>
        <v/>
      </c>
      <c r="F317" s="171" t="str">
        <f aca="false">ExportRaw!$H317</f>
        <v/>
      </c>
      <c r="G317" s="171" t="str">
        <f aca="false">ExportRaw!$I317</f>
        <v/>
      </c>
      <c r="H317" s="171" t="str">
        <f aca="false">ExportRaw!$A317</f>
        <v/>
      </c>
      <c r="I317" s="171" t="str">
        <f aca="false">ExportRaw!$B317</f>
        <v/>
      </c>
    </row>
    <row r="318" customFormat="false" ht="15.75" hidden="false" customHeight="false" outlineLevel="0" collapsed="false">
      <c r="A318" s="171" t="n">
        <f aca="false">ExportRaw!$F318</f>
        <v>0</v>
      </c>
      <c r="B318" s="171" t="n">
        <f aca="false">ExportRaw!$C318</f>
        <v>0</v>
      </c>
      <c r="C318" s="171" t="n">
        <f aca="false">ExportRaw!$G318</f>
        <v>0</v>
      </c>
      <c r="D318" s="171" t="str">
        <f aca="false">ExportRaw!$E318</f>
        <v/>
      </c>
      <c r="E318" s="172" t="str">
        <f aca="false">ExportRaw!$D318</f>
        <v/>
      </c>
      <c r="F318" s="171" t="str">
        <f aca="false">ExportRaw!$H318</f>
        <v/>
      </c>
      <c r="G318" s="171" t="str">
        <f aca="false">ExportRaw!$I318</f>
        <v/>
      </c>
      <c r="H318" s="171" t="str">
        <f aca="false">ExportRaw!$A318</f>
        <v/>
      </c>
      <c r="I318" s="171" t="str">
        <f aca="false">ExportRaw!$B318</f>
        <v/>
      </c>
    </row>
    <row r="319" customFormat="false" ht="15.75" hidden="false" customHeight="false" outlineLevel="0" collapsed="false">
      <c r="A319" s="171" t="n">
        <f aca="false">ExportRaw!$F319</f>
        <v>0</v>
      </c>
      <c r="B319" s="171" t="n">
        <f aca="false">ExportRaw!$C319</f>
        <v>0</v>
      </c>
      <c r="C319" s="171" t="n">
        <f aca="false">ExportRaw!$G319</f>
        <v>0</v>
      </c>
      <c r="D319" s="171" t="str">
        <f aca="false">ExportRaw!$E319</f>
        <v/>
      </c>
      <c r="E319" s="172" t="str">
        <f aca="false">ExportRaw!$D319</f>
        <v/>
      </c>
      <c r="F319" s="171" t="str">
        <f aca="false">ExportRaw!$H319</f>
        <v/>
      </c>
      <c r="G319" s="171" t="str">
        <f aca="false">ExportRaw!$I319</f>
        <v/>
      </c>
      <c r="H319" s="171" t="str">
        <f aca="false">ExportRaw!$A319</f>
        <v/>
      </c>
      <c r="I319" s="171" t="str">
        <f aca="false">ExportRaw!$B319</f>
        <v/>
      </c>
    </row>
    <row r="320" customFormat="false" ht="15.75" hidden="false" customHeight="false" outlineLevel="0" collapsed="false">
      <c r="A320" s="171" t="n">
        <f aca="false">ExportRaw!$F320</f>
        <v>0</v>
      </c>
      <c r="B320" s="171" t="n">
        <f aca="false">ExportRaw!$C320</f>
        <v>0</v>
      </c>
      <c r="C320" s="171" t="n">
        <f aca="false">ExportRaw!$G320</f>
        <v>0</v>
      </c>
      <c r="D320" s="171" t="str">
        <f aca="false">ExportRaw!$E320</f>
        <v/>
      </c>
      <c r="E320" s="172" t="str">
        <f aca="false">ExportRaw!$D320</f>
        <v/>
      </c>
      <c r="F320" s="171" t="str">
        <f aca="false">ExportRaw!$H320</f>
        <v/>
      </c>
      <c r="G320" s="171" t="str">
        <f aca="false">ExportRaw!$I320</f>
        <v/>
      </c>
      <c r="H320" s="171" t="str">
        <f aca="false">ExportRaw!$A320</f>
        <v/>
      </c>
      <c r="I320" s="171" t="str">
        <f aca="false">ExportRaw!$B320</f>
        <v/>
      </c>
    </row>
    <row r="321" customFormat="false" ht="15.75" hidden="false" customHeight="false" outlineLevel="0" collapsed="false">
      <c r="A321" s="171" t="n">
        <f aca="false">ExportRaw!$F321</f>
        <v>0</v>
      </c>
      <c r="B321" s="171" t="n">
        <f aca="false">ExportRaw!$C321</f>
        <v>0</v>
      </c>
      <c r="C321" s="171" t="n">
        <f aca="false">ExportRaw!$G321</f>
        <v>0</v>
      </c>
      <c r="D321" s="171" t="str">
        <f aca="false">ExportRaw!$E321</f>
        <v/>
      </c>
      <c r="E321" s="172" t="str">
        <f aca="false">ExportRaw!$D321</f>
        <v/>
      </c>
      <c r="F321" s="171" t="str">
        <f aca="false">ExportRaw!$H321</f>
        <v/>
      </c>
      <c r="G321" s="171" t="str">
        <f aca="false">ExportRaw!$I321</f>
        <v/>
      </c>
      <c r="H321" s="171" t="str">
        <f aca="false">ExportRaw!$A321</f>
        <v/>
      </c>
      <c r="I321" s="171" t="str">
        <f aca="false">ExportRaw!$B321</f>
        <v/>
      </c>
    </row>
    <row r="322" customFormat="false" ht="15.75" hidden="false" customHeight="false" outlineLevel="0" collapsed="false">
      <c r="A322" s="171" t="n">
        <f aca="false">ExportRaw!$F322</f>
        <v>0</v>
      </c>
      <c r="B322" s="171" t="n">
        <f aca="false">ExportRaw!$C322</f>
        <v>0</v>
      </c>
      <c r="C322" s="171" t="n">
        <f aca="false">ExportRaw!$G322</f>
        <v>0</v>
      </c>
      <c r="D322" s="171" t="str">
        <f aca="false">ExportRaw!$E322</f>
        <v/>
      </c>
      <c r="E322" s="172" t="str">
        <f aca="false">ExportRaw!$D322</f>
        <v/>
      </c>
      <c r="F322" s="171" t="str">
        <f aca="false">ExportRaw!$H322</f>
        <v/>
      </c>
      <c r="G322" s="171" t="str">
        <f aca="false">ExportRaw!$I322</f>
        <v/>
      </c>
      <c r="H322" s="171" t="str">
        <f aca="false">ExportRaw!$A322</f>
        <v/>
      </c>
      <c r="I322" s="171" t="str">
        <f aca="false">ExportRaw!$B322</f>
        <v/>
      </c>
    </row>
    <row r="323" customFormat="false" ht="15.75" hidden="false" customHeight="false" outlineLevel="0" collapsed="false">
      <c r="A323" s="171" t="n">
        <f aca="false">ExportRaw!$F323</f>
        <v>0</v>
      </c>
      <c r="B323" s="171" t="n">
        <f aca="false">ExportRaw!$C323</f>
        <v>0</v>
      </c>
      <c r="C323" s="171" t="n">
        <f aca="false">ExportRaw!$G323</f>
        <v>0</v>
      </c>
      <c r="D323" s="171" t="str">
        <f aca="false">ExportRaw!$E323</f>
        <v/>
      </c>
      <c r="E323" s="172" t="str">
        <f aca="false">ExportRaw!$D323</f>
        <v/>
      </c>
      <c r="F323" s="171" t="str">
        <f aca="false">ExportRaw!$H323</f>
        <v/>
      </c>
      <c r="G323" s="171" t="str">
        <f aca="false">ExportRaw!$I323</f>
        <v/>
      </c>
      <c r="H323" s="171" t="str">
        <f aca="false">ExportRaw!$A323</f>
        <v/>
      </c>
      <c r="I323" s="171" t="str">
        <f aca="false">ExportRaw!$B323</f>
        <v/>
      </c>
    </row>
    <row r="324" customFormat="false" ht="15.75" hidden="false" customHeight="false" outlineLevel="0" collapsed="false">
      <c r="A324" s="171" t="n">
        <f aca="false">ExportRaw!$F324</f>
        <v>0</v>
      </c>
      <c r="B324" s="171" t="n">
        <f aca="false">ExportRaw!$C324</f>
        <v>0</v>
      </c>
      <c r="C324" s="171" t="n">
        <f aca="false">ExportRaw!$G324</f>
        <v>0</v>
      </c>
      <c r="D324" s="171" t="str">
        <f aca="false">ExportRaw!$E324</f>
        <v/>
      </c>
      <c r="E324" s="172" t="str">
        <f aca="false">ExportRaw!$D324</f>
        <v/>
      </c>
      <c r="F324" s="171" t="str">
        <f aca="false">ExportRaw!$H324</f>
        <v/>
      </c>
      <c r="G324" s="171" t="str">
        <f aca="false">ExportRaw!$I324</f>
        <v/>
      </c>
      <c r="H324" s="171" t="str">
        <f aca="false">ExportRaw!$A324</f>
        <v/>
      </c>
      <c r="I324" s="171" t="str">
        <f aca="false">ExportRaw!$B324</f>
        <v/>
      </c>
    </row>
    <row r="325" customFormat="false" ht="15.75" hidden="false" customHeight="false" outlineLevel="0" collapsed="false">
      <c r="A325" s="171" t="n">
        <f aca="false">ExportRaw!$F325</f>
        <v>0</v>
      </c>
      <c r="B325" s="171" t="n">
        <f aca="false">ExportRaw!$C325</f>
        <v>0</v>
      </c>
      <c r="C325" s="171" t="n">
        <f aca="false">ExportRaw!$G325</f>
        <v>0</v>
      </c>
      <c r="D325" s="171" t="str">
        <f aca="false">ExportRaw!$E325</f>
        <v/>
      </c>
      <c r="E325" s="172" t="str">
        <f aca="false">ExportRaw!$D325</f>
        <v/>
      </c>
      <c r="F325" s="171" t="str">
        <f aca="false">ExportRaw!$H325</f>
        <v/>
      </c>
      <c r="G325" s="171" t="str">
        <f aca="false">ExportRaw!$I325</f>
        <v/>
      </c>
      <c r="H325" s="171" t="str">
        <f aca="false">ExportRaw!$A325</f>
        <v/>
      </c>
      <c r="I325" s="171" t="str">
        <f aca="false">ExportRaw!$B325</f>
        <v/>
      </c>
    </row>
    <row r="326" customFormat="false" ht="15.75" hidden="false" customHeight="false" outlineLevel="0" collapsed="false">
      <c r="A326" s="171" t="n">
        <f aca="false">ExportRaw!$F326</f>
        <v>0</v>
      </c>
      <c r="B326" s="171" t="n">
        <f aca="false">ExportRaw!$C326</f>
        <v>0</v>
      </c>
      <c r="C326" s="171" t="n">
        <f aca="false">ExportRaw!$G326</f>
        <v>0</v>
      </c>
      <c r="D326" s="171" t="str">
        <f aca="false">ExportRaw!$E326</f>
        <v/>
      </c>
      <c r="E326" s="172" t="str">
        <f aca="false">ExportRaw!$D326</f>
        <v/>
      </c>
      <c r="F326" s="171" t="str">
        <f aca="false">ExportRaw!$H326</f>
        <v/>
      </c>
      <c r="G326" s="171" t="str">
        <f aca="false">ExportRaw!$I326</f>
        <v/>
      </c>
      <c r="H326" s="171" t="str">
        <f aca="false">ExportRaw!$A326</f>
        <v/>
      </c>
      <c r="I326" s="171" t="str">
        <f aca="false">ExportRaw!$B326</f>
        <v/>
      </c>
    </row>
    <row r="327" customFormat="false" ht="15.75" hidden="false" customHeight="false" outlineLevel="0" collapsed="false">
      <c r="A327" s="171" t="n">
        <f aca="false">ExportRaw!$F327</f>
        <v>0</v>
      </c>
      <c r="B327" s="171" t="n">
        <f aca="false">ExportRaw!$C327</f>
        <v>0</v>
      </c>
      <c r="C327" s="171" t="n">
        <f aca="false">ExportRaw!$G327</f>
        <v>0</v>
      </c>
      <c r="D327" s="171" t="str">
        <f aca="false">ExportRaw!$E327</f>
        <v/>
      </c>
      <c r="E327" s="172" t="str">
        <f aca="false">ExportRaw!$D327</f>
        <v/>
      </c>
      <c r="F327" s="171" t="str">
        <f aca="false">ExportRaw!$H327</f>
        <v/>
      </c>
      <c r="G327" s="171" t="str">
        <f aca="false">ExportRaw!$I327</f>
        <v/>
      </c>
      <c r="H327" s="171" t="str">
        <f aca="false">ExportRaw!$A327</f>
        <v/>
      </c>
      <c r="I327" s="171" t="str">
        <f aca="false">ExportRaw!$B327</f>
        <v/>
      </c>
    </row>
    <row r="328" customFormat="false" ht="15.75" hidden="false" customHeight="false" outlineLevel="0" collapsed="false">
      <c r="A328" s="171" t="n">
        <f aca="false">ExportRaw!$F328</f>
        <v>0</v>
      </c>
      <c r="B328" s="171" t="n">
        <f aca="false">ExportRaw!$C328</f>
        <v>0</v>
      </c>
      <c r="C328" s="171" t="n">
        <f aca="false">ExportRaw!$G328</f>
        <v>0</v>
      </c>
      <c r="D328" s="171" t="str">
        <f aca="false">ExportRaw!$E328</f>
        <v/>
      </c>
      <c r="E328" s="172" t="str">
        <f aca="false">ExportRaw!$D328</f>
        <v/>
      </c>
      <c r="F328" s="171" t="str">
        <f aca="false">ExportRaw!$H328</f>
        <v/>
      </c>
      <c r="G328" s="171" t="str">
        <f aca="false">ExportRaw!$I328</f>
        <v/>
      </c>
      <c r="H328" s="171" t="str">
        <f aca="false">ExportRaw!$A328</f>
        <v/>
      </c>
      <c r="I328" s="171" t="str">
        <f aca="false">ExportRaw!$B328</f>
        <v/>
      </c>
    </row>
    <row r="329" customFormat="false" ht="15.75" hidden="false" customHeight="false" outlineLevel="0" collapsed="false">
      <c r="A329" s="171" t="n">
        <f aca="false">ExportRaw!$F329</f>
        <v>0</v>
      </c>
      <c r="B329" s="171" t="n">
        <f aca="false">ExportRaw!$C329</f>
        <v>0</v>
      </c>
      <c r="C329" s="171" t="n">
        <f aca="false">ExportRaw!$G329</f>
        <v>0</v>
      </c>
      <c r="D329" s="171" t="str">
        <f aca="false">ExportRaw!$E329</f>
        <v/>
      </c>
      <c r="E329" s="172" t="str">
        <f aca="false">ExportRaw!$D329</f>
        <v/>
      </c>
      <c r="F329" s="171" t="str">
        <f aca="false">ExportRaw!$H329</f>
        <v/>
      </c>
      <c r="G329" s="171" t="str">
        <f aca="false">ExportRaw!$I329</f>
        <v/>
      </c>
      <c r="H329" s="171" t="str">
        <f aca="false">ExportRaw!$A329</f>
        <v/>
      </c>
      <c r="I329" s="171" t="str">
        <f aca="false">ExportRaw!$B329</f>
        <v/>
      </c>
    </row>
    <row r="330" customFormat="false" ht="15.75" hidden="false" customHeight="false" outlineLevel="0" collapsed="false">
      <c r="A330" s="171" t="n">
        <f aca="false">ExportRaw!$F330</f>
        <v>0</v>
      </c>
      <c r="B330" s="171" t="n">
        <f aca="false">ExportRaw!$C330</f>
        <v>0</v>
      </c>
      <c r="C330" s="171" t="n">
        <f aca="false">ExportRaw!$G330</f>
        <v>0</v>
      </c>
      <c r="D330" s="171" t="str">
        <f aca="false">ExportRaw!$E330</f>
        <v/>
      </c>
      <c r="E330" s="172" t="str">
        <f aca="false">ExportRaw!$D330</f>
        <v/>
      </c>
      <c r="F330" s="171" t="str">
        <f aca="false">ExportRaw!$H330</f>
        <v/>
      </c>
      <c r="G330" s="171" t="str">
        <f aca="false">ExportRaw!$I330</f>
        <v/>
      </c>
      <c r="H330" s="171" t="str">
        <f aca="false">ExportRaw!$A330</f>
        <v/>
      </c>
      <c r="I330" s="171" t="str">
        <f aca="false">ExportRaw!$B330</f>
        <v/>
      </c>
    </row>
    <row r="331" customFormat="false" ht="15.75" hidden="false" customHeight="false" outlineLevel="0" collapsed="false">
      <c r="A331" s="171" t="n">
        <f aca="false">ExportRaw!$F331</f>
        <v>0</v>
      </c>
      <c r="B331" s="171" t="n">
        <f aca="false">ExportRaw!$C331</f>
        <v>0</v>
      </c>
      <c r="C331" s="171" t="n">
        <f aca="false">ExportRaw!$G331</f>
        <v>0</v>
      </c>
      <c r="D331" s="171" t="str">
        <f aca="false">ExportRaw!$E331</f>
        <v/>
      </c>
      <c r="E331" s="172" t="str">
        <f aca="false">ExportRaw!$D331</f>
        <v/>
      </c>
      <c r="F331" s="171" t="str">
        <f aca="false">ExportRaw!$H331</f>
        <v/>
      </c>
      <c r="G331" s="171" t="str">
        <f aca="false">ExportRaw!$I331</f>
        <v/>
      </c>
      <c r="H331" s="171" t="str">
        <f aca="false">ExportRaw!$A331</f>
        <v/>
      </c>
      <c r="I331" s="171" t="str">
        <f aca="false">ExportRaw!$B331</f>
        <v/>
      </c>
    </row>
    <row r="332" customFormat="false" ht="15.75" hidden="false" customHeight="false" outlineLevel="0" collapsed="false">
      <c r="A332" s="171" t="n">
        <f aca="false">ExportRaw!$F332</f>
        <v>0</v>
      </c>
      <c r="B332" s="171" t="n">
        <f aca="false">ExportRaw!$C332</f>
        <v>0</v>
      </c>
      <c r="C332" s="171" t="n">
        <f aca="false">ExportRaw!$G332</f>
        <v>0</v>
      </c>
      <c r="D332" s="171" t="str">
        <f aca="false">ExportRaw!$E332</f>
        <v/>
      </c>
      <c r="E332" s="172" t="str">
        <f aca="false">ExportRaw!$D332</f>
        <v/>
      </c>
      <c r="F332" s="171" t="str">
        <f aca="false">ExportRaw!$H332</f>
        <v/>
      </c>
      <c r="G332" s="171" t="str">
        <f aca="false">ExportRaw!$I332</f>
        <v/>
      </c>
      <c r="H332" s="171" t="str">
        <f aca="false">ExportRaw!$A332</f>
        <v/>
      </c>
      <c r="I332" s="171" t="str">
        <f aca="false">ExportRaw!$B332</f>
        <v/>
      </c>
    </row>
    <row r="333" customFormat="false" ht="15.75" hidden="false" customHeight="false" outlineLevel="0" collapsed="false">
      <c r="A333" s="171" t="n">
        <f aca="false">ExportRaw!$F333</f>
        <v>0</v>
      </c>
      <c r="B333" s="171" t="n">
        <f aca="false">ExportRaw!$C333</f>
        <v>0</v>
      </c>
      <c r="C333" s="171" t="n">
        <f aca="false">ExportRaw!$G333</f>
        <v>0</v>
      </c>
      <c r="D333" s="171" t="str">
        <f aca="false">ExportRaw!$E333</f>
        <v/>
      </c>
      <c r="E333" s="172" t="str">
        <f aca="false">ExportRaw!$D333</f>
        <v/>
      </c>
      <c r="F333" s="171" t="str">
        <f aca="false">ExportRaw!$H333</f>
        <v/>
      </c>
      <c r="G333" s="171" t="str">
        <f aca="false">ExportRaw!$I333</f>
        <v/>
      </c>
      <c r="H333" s="171" t="str">
        <f aca="false">ExportRaw!$A333</f>
        <v/>
      </c>
      <c r="I333" s="171" t="str">
        <f aca="false">ExportRaw!$B333</f>
        <v/>
      </c>
    </row>
    <row r="334" customFormat="false" ht="15.75" hidden="false" customHeight="false" outlineLevel="0" collapsed="false">
      <c r="A334" s="171" t="n">
        <f aca="false">ExportRaw!$F334</f>
        <v>0</v>
      </c>
      <c r="B334" s="171" t="n">
        <f aca="false">ExportRaw!$C334</f>
        <v>0</v>
      </c>
      <c r="C334" s="171" t="n">
        <f aca="false">ExportRaw!$G334</f>
        <v>0</v>
      </c>
      <c r="D334" s="171" t="str">
        <f aca="false">ExportRaw!$E334</f>
        <v/>
      </c>
      <c r="E334" s="172" t="str">
        <f aca="false">ExportRaw!$D334</f>
        <v/>
      </c>
      <c r="F334" s="171" t="str">
        <f aca="false">ExportRaw!$H334</f>
        <v/>
      </c>
      <c r="G334" s="171" t="str">
        <f aca="false">ExportRaw!$I334</f>
        <v/>
      </c>
      <c r="H334" s="171" t="str">
        <f aca="false">ExportRaw!$A334</f>
        <v/>
      </c>
      <c r="I334" s="171" t="str">
        <f aca="false">ExportRaw!$B334</f>
        <v/>
      </c>
    </row>
    <row r="335" customFormat="false" ht="15.75" hidden="false" customHeight="false" outlineLevel="0" collapsed="false">
      <c r="A335" s="171" t="n">
        <f aca="false">ExportRaw!$F335</f>
        <v>0</v>
      </c>
      <c r="B335" s="171" t="n">
        <f aca="false">ExportRaw!$C335</f>
        <v>0</v>
      </c>
      <c r="C335" s="171" t="n">
        <f aca="false">ExportRaw!$G335</f>
        <v>0</v>
      </c>
      <c r="D335" s="171" t="str">
        <f aca="false">ExportRaw!$E335</f>
        <v/>
      </c>
      <c r="E335" s="172" t="str">
        <f aca="false">ExportRaw!$D335</f>
        <v/>
      </c>
      <c r="F335" s="171" t="str">
        <f aca="false">ExportRaw!$H335</f>
        <v/>
      </c>
      <c r="G335" s="171" t="str">
        <f aca="false">ExportRaw!$I335</f>
        <v/>
      </c>
      <c r="H335" s="171" t="str">
        <f aca="false">ExportRaw!$A335</f>
        <v/>
      </c>
      <c r="I335" s="171" t="str">
        <f aca="false">ExportRaw!$B335</f>
        <v/>
      </c>
    </row>
    <row r="336" customFormat="false" ht="15.75" hidden="false" customHeight="false" outlineLevel="0" collapsed="false">
      <c r="A336" s="171" t="n">
        <f aca="false">ExportRaw!$F336</f>
        <v>0</v>
      </c>
      <c r="B336" s="171" t="n">
        <f aca="false">ExportRaw!$C336</f>
        <v>0</v>
      </c>
      <c r="C336" s="171" t="n">
        <f aca="false">ExportRaw!$G336</f>
        <v>0</v>
      </c>
      <c r="D336" s="171" t="str">
        <f aca="false">ExportRaw!$E336</f>
        <v/>
      </c>
      <c r="E336" s="172" t="str">
        <f aca="false">ExportRaw!$D336</f>
        <v/>
      </c>
      <c r="F336" s="171" t="str">
        <f aca="false">ExportRaw!$H336</f>
        <v/>
      </c>
      <c r="G336" s="171" t="str">
        <f aca="false">ExportRaw!$I336</f>
        <v/>
      </c>
      <c r="H336" s="171" t="str">
        <f aca="false">ExportRaw!$A336</f>
        <v/>
      </c>
      <c r="I336" s="171" t="str">
        <f aca="false">ExportRaw!$B336</f>
        <v/>
      </c>
    </row>
    <row r="337" customFormat="false" ht="15.75" hidden="false" customHeight="false" outlineLevel="0" collapsed="false">
      <c r="A337" s="171" t="n">
        <f aca="false">ExportRaw!$F337</f>
        <v>0</v>
      </c>
      <c r="B337" s="171" t="n">
        <f aca="false">ExportRaw!$C337</f>
        <v>0</v>
      </c>
      <c r="C337" s="171" t="n">
        <f aca="false">ExportRaw!$G337</f>
        <v>0</v>
      </c>
      <c r="D337" s="171" t="str">
        <f aca="false">ExportRaw!$E337</f>
        <v/>
      </c>
      <c r="E337" s="172" t="str">
        <f aca="false">ExportRaw!$D337</f>
        <v/>
      </c>
      <c r="F337" s="171" t="str">
        <f aca="false">ExportRaw!$H337</f>
        <v/>
      </c>
      <c r="G337" s="171" t="str">
        <f aca="false">ExportRaw!$I337</f>
        <v/>
      </c>
      <c r="H337" s="171" t="str">
        <f aca="false">ExportRaw!$A337</f>
        <v/>
      </c>
      <c r="I337" s="171" t="str">
        <f aca="false">ExportRaw!$B337</f>
        <v/>
      </c>
    </row>
    <row r="338" customFormat="false" ht="15.75" hidden="false" customHeight="false" outlineLevel="0" collapsed="false">
      <c r="A338" s="171" t="n">
        <f aca="false">ExportRaw!$F338</f>
        <v>0</v>
      </c>
      <c r="B338" s="171" t="n">
        <f aca="false">ExportRaw!$C338</f>
        <v>0</v>
      </c>
      <c r="C338" s="171" t="n">
        <f aca="false">ExportRaw!$G338</f>
        <v>0</v>
      </c>
      <c r="D338" s="171" t="str">
        <f aca="false">ExportRaw!$E338</f>
        <v/>
      </c>
      <c r="E338" s="172" t="str">
        <f aca="false">ExportRaw!$D338</f>
        <v/>
      </c>
      <c r="F338" s="171" t="str">
        <f aca="false">ExportRaw!$H338</f>
        <v/>
      </c>
      <c r="G338" s="171" t="str">
        <f aca="false">ExportRaw!$I338</f>
        <v/>
      </c>
      <c r="H338" s="171" t="str">
        <f aca="false">ExportRaw!$A338</f>
        <v/>
      </c>
      <c r="I338" s="171" t="str">
        <f aca="false">ExportRaw!$B338</f>
        <v/>
      </c>
    </row>
    <row r="339" customFormat="false" ht="15.75" hidden="false" customHeight="false" outlineLevel="0" collapsed="false">
      <c r="A339" s="171" t="n">
        <f aca="false">ExportRaw!$F339</f>
        <v>0</v>
      </c>
      <c r="B339" s="171" t="n">
        <f aca="false">ExportRaw!$C339</f>
        <v>0</v>
      </c>
      <c r="C339" s="171" t="n">
        <f aca="false">ExportRaw!$G339</f>
        <v>0</v>
      </c>
      <c r="D339" s="171" t="str">
        <f aca="false">ExportRaw!$E339</f>
        <v/>
      </c>
      <c r="E339" s="172" t="str">
        <f aca="false">ExportRaw!$D339</f>
        <v/>
      </c>
      <c r="F339" s="171" t="str">
        <f aca="false">ExportRaw!$H339</f>
        <v/>
      </c>
      <c r="G339" s="171" t="str">
        <f aca="false">ExportRaw!$I339</f>
        <v/>
      </c>
      <c r="H339" s="171" t="str">
        <f aca="false">ExportRaw!$A339</f>
        <v/>
      </c>
      <c r="I339" s="171" t="str">
        <f aca="false">ExportRaw!$B339</f>
        <v/>
      </c>
    </row>
    <row r="340" customFormat="false" ht="15.75" hidden="false" customHeight="false" outlineLevel="0" collapsed="false">
      <c r="A340" s="171" t="n">
        <f aca="false">ExportRaw!$F340</f>
        <v>0</v>
      </c>
      <c r="B340" s="171" t="n">
        <f aca="false">ExportRaw!$C340</f>
        <v>0</v>
      </c>
      <c r="C340" s="171" t="n">
        <f aca="false">ExportRaw!$G340</f>
        <v>0</v>
      </c>
      <c r="D340" s="171" t="str">
        <f aca="false">ExportRaw!$E340</f>
        <v/>
      </c>
      <c r="E340" s="172" t="str">
        <f aca="false">ExportRaw!$D340</f>
        <v/>
      </c>
      <c r="F340" s="171" t="str">
        <f aca="false">ExportRaw!$H340</f>
        <v/>
      </c>
      <c r="G340" s="171" t="str">
        <f aca="false">ExportRaw!$I340</f>
        <v/>
      </c>
      <c r="H340" s="171" t="str">
        <f aca="false">ExportRaw!$A340</f>
        <v/>
      </c>
      <c r="I340" s="171" t="str">
        <f aca="false">ExportRaw!$B340</f>
        <v/>
      </c>
    </row>
    <row r="341" customFormat="false" ht="15.75" hidden="false" customHeight="false" outlineLevel="0" collapsed="false">
      <c r="A341" s="171" t="n">
        <f aca="false">ExportRaw!$F341</f>
        <v>0</v>
      </c>
      <c r="B341" s="171" t="n">
        <f aca="false">ExportRaw!$C341</f>
        <v>0</v>
      </c>
      <c r="C341" s="171" t="n">
        <f aca="false">ExportRaw!$G341</f>
        <v>0</v>
      </c>
      <c r="D341" s="171" t="str">
        <f aca="false">ExportRaw!$E341</f>
        <v/>
      </c>
      <c r="E341" s="172" t="str">
        <f aca="false">ExportRaw!$D341</f>
        <v/>
      </c>
      <c r="F341" s="171" t="str">
        <f aca="false">ExportRaw!$H341</f>
        <v/>
      </c>
      <c r="G341" s="171" t="str">
        <f aca="false">ExportRaw!$I341</f>
        <v/>
      </c>
      <c r="H341" s="171" t="str">
        <f aca="false">ExportRaw!$A341</f>
        <v/>
      </c>
      <c r="I341" s="171" t="str">
        <f aca="false">ExportRaw!$B341</f>
        <v/>
      </c>
    </row>
    <row r="342" customFormat="false" ht="15.75" hidden="false" customHeight="false" outlineLevel="0" collapsed="false">
      <c r="A342" s="171" t="n">
        <f aca="false">ExportRaw!$F342</f>
        <v>0</v>
      </c>
      <c r="B342" s="171" t="n">
        <f aca="false">ExportRaw!$C342</f>
        <v>0</v>
      </c>
      <c r="C342" s="171" t="n">
        <f aca="false">ExportRaw!$G342</f>
        <v>0</v>
      </c>
      <c r="D342" s="171" t="str">
        <f aca="false">ExportRaw!$E342</f>
        <v/>
      </c>
      <c r="E342" s="172" t="str">
        <f aca="false">ExportRaw!$D342</f>
        <v/>
      </c>
      <c r="F342" s="171" t="str">
        <f aca="false">ExportRaw!$H342</f>
        <v/>
      </c>
      <c r="G342" s="171" t="str">
        <f aca="false">ExportRaw!$I342</f>
        <v/>
      </c>
      <c r="H342" s="171" t="str">
        <f aca="false">ExportRaw!$A342</f>
        <v/>
      </c>
      <c r="I342" s="171" t="str">
        <f aca="false">ExportRaw!$B342</f>
        <v/>
      </c>
    </row>
    <row r="343" customFormat="false" ht="15.75" hidden="false" customHeight="false" outlineLevel="0" collapsed="false">
      <c r="A343" s="171" t="n">
        <f aca="false">ExportRaw!$F343</f>
        <v>0</v>
      </c>
      <c r="B343" s="171" t="n">
        <f aca="false">ExportRaw!$C343</f>
        <v>0</v>
      </c>
      <c r="C343" s="171" t="n">
        <f aca="false">ExportRaw!$G343</f>
        <v>0</v>
      </c>
      <c r="D343" s="171" t="str">
        <f aca="false">ExportRaw!$E343</f>
        <v/>
      </c>
      <c r="E343" s="172" t="str">
        <f aca="false">ExportRaw!$D343</f>
        <v/>
      </c>
      <c r="F343" s="171" t="str">
        <f aca="false">ExportRaw!$H343</f>
        <v/>
      </c>
      <c r="G343" s="171" t="str">
        <f aca="false">ExportRaw!$I343</f>
        <v/>
      </c>
      <c r="H343" s="171" t="str">
        <f aca="false">ExportRaw!$A343</f>
        <v/>
      </c>
      <c r="I343" s="171" t="str">
        <f aca="false">ExportRaw!$B343</f>
        <v/>
      </c>
    </row>
    <row r="344" customFormat="false" ht="15.75" hidden="false" customHeight="false" outlineLevel="0" collapsed="false">
      <c r="A344" s="171" t="n">
        <f aca="false">ExportRaw!$F344</f>
        <v>0</v>
      </c>
      <c r="B344" s="171" t="n">
        <f aca="false">ExportRaw!$C344</f>
        <v>0</v>
      </c>
      <c r="C344" s="171" t="n">
        <f aca="false">ExportRaw!$G344</f>
        <v>0</v>
      </c>
      <c r="D344" s="171" t="str">
        <f aca="false">ExportRaw!$E344</f>
        <v/>
      </c>
      <c r="E344" s="172" t="str">
        <f aca="false">ExportRaw!$D344</f>
        <v/>
      </c>
      <c r="F344" s="171" t="str">
        <f aca="false">ExportRaw!$H344</f>
        <v/>
      </c>
      <c r="G344" s="171" t="str">
        <f aca="false">ExportRaw!$I344</f>
        <v/>
      </c>
      <c r="H344" s="171" t="str">
        <f aca="false">ExportRaw!$A344</f>
        <v/>
      </c>
      <c r="I344" s="171" t="str">
        <f aca="false">ExportRaw!$B344</f>
        <v/>
      </c>
    </row>
    <row r="345" customFormat="false" ht="15.75" hidden="false" customHeight="false" outlineLevel="0" collapsed="false">
      <c r="A345" s="171" t="n">
        <f aca="false">ExportRaw!$F345</f>
        <v>0</v>
      </c>
      <c r="B345" s="171" t="n">
        <f aca="false">ExportRaw!$C345</f>
        <v>0</v>
      </c>
      <c r="C345" s="171" t="n">
        <f aca="false">ExportRaw!$G345</f>
        <v>0</v>
      </c>
      <c r="D345" s="171" t="str">
        <f aca="false">ExportRaw!$E345</f>
        <v/>
      </c>
      <c r="E345" s="172" t="str">
        <f aca="false">ExportRaw!$D345</f>
        <v/>
      </c>
      <c r="F345" s="171" t="str">
        <f aca="false">ExportRaw!$H345</f>
        <v/>
      </c>
      <c r="G345" s="171" t="str">
        <f aca="false">ExportRaw!$I345</f>
        <v/>
      </c>
      <c r="H345" s="171" t="str">
        <f aca="false">ExportRaw!$A345</f>
        <v/>
      </c>
      <c r="I345" s="171" t="str">
        <f aca="false">ExportRaw!$B345</f>
        <v/>
      </c>
    </row>
    <row r="346" customFormat="false" ht="15.75" hidden="false" customHeight="false" outlineLevel="0" collapsed="false">
      <c r="A346" s="171" t="n">
        <f aca="false">ExportRaw!$F346</f>
        <v>0</v>
      </c>
      <c r="B346" s="171" t="n">
        <f aca="false">ExportRaw!$C346</f>
        <v>0</v>
      </c>
      <c r="C346" s="171" t="n">
        <f aca="false">ExportRaw!$G346</f>
        <v>0</v>
      </c>
      <c r="D346" s="171" t="str">
        <f aca="false">ExportRaw!$E346</f>
        <v/>
      </c>
      <c r="E346" s="172" t="str">
        <f aca="false">ExportRaw!$D346</f>
        <v/>
      </c>
      <c r="F346" s="171" t="str">
        <f aca="false">ExportRaw!$H346</f>
        <v/>
      </c>
      <c r="G346" s="171" t="str">
        <f aca="false">ExportRaw!$I346</f>
        <v/>
      </c>
      <c r="H346" s="171" t="str">
        <f aca="false">ExportRaw!$A346</f>
        <v/>
      </c>
      <c r="I346" s="171" t="str">
        <f aca="false">ExportRaw!$B346</f>
        <v/>
      </c>
    </row>
    <row r="347" customFormat="false" ht="15.75" hidden="false" customHeight="false" outlineLevel="0" collapsed="false">
      <c r="A347" s="171" t="n">
        <f aca="false">ExportRaw!$F347</f>
        <v>0</v>
      </c>
      <c r="B347" s="171" t="n">
        <f aca="false">ExportRaw!$C347</f>
        <v>0</v>
      </c>
      <c r="C347" s="171" t="n">
        <f aca="false">ExportRaw!$G347</f>
        <v>0</v>
      </c>
      <c r="D347" s="171" t="str">
        <f aca="false">ExportRaw!$E347</f>
        <v/>
      </c>
      <c r="E347" s="172" t="str">
        <f aca="false">ExportRaw!$D347</f>
        <v/>
      </c>
      <c r="F347" s="171" t="str">
        <f aca="false">ExportRaw!$H347</f>
        <v/>
      </c>
      <c r="G347" s="171" t="str">
        <f aca="false">ExportRaw!$I347</f>
        <v/>
      </c>
      <c r="H347" s="171" t="str">
        <f aca="false">ExportRaw!$A347</f>
        <v/>
      </c>
      <c r="I347" s="171" t="str">
        <f aca="false">ExportRaw!$B347</f>
        <v/>
      </c>
    </row>
    <row r="348" customFormat="false" ht="15.75" hidden="false" customHeight="false" outlineLevel="0" collapsed="false">
      <c r="A348" s="171" t="n">
        <f aca="false">ExportRaw!$F348</f>
        <v>0</v>
      </c>
      <c r="B348" s="171" t="n">
        <f aca="false">ExportRaw!$C348</f>
        <v>0</v>
      </c>
      <c r="C348" s="171" t="n">
        <f aca="false">ExportRaw!$G348</f>
        <v>0</v>
      </c>
      <c r="D348" s="171" t="str">
        <f aca="false">ExportRaw!$E348</f>
        <v/>
      </c>
      <c r="E348" s="172" t="str">
        <f aca="false">ExportRaw!$D348</f>
        <v/>
      </c>
      <c r="F348" s="171" t="str">
        <f aca="false">ExportRaw!$H348</f>
        <v/>
      </c>
      <c r="G348" s="171" t="str">
        <f aca="false">ExportRaw!$I348</f>
        <v/>
      </c>
      <c r="H348" s="171" t="str">
        <f aca="false">ExportRaw!$A348</f>
        <v/>
      </c>
      <c r="I348" s="171" t="str">
        <f aca="false">ExportRaw!$B348</f>
        <v/>
      </c>
    </row>
    <row r="349" customFormat="false" ht="15.75" hidden="false" customHeight="false" outlineLevel="0" collapsed="false">
      <c r="A349" s="171" t="n">
        <f aca="false">ExportRaw!$F349</f>
        <v>0</v>
      </c>
      <c r="B349" s="171" t="n">
        <f aca="false">ExportRaw!$C349</f>
        <v>0</v>
      </c>
      <c r="C349" s="171" t="n">
        <f aca="false">ExportRaw!$G349</f>
        <v>0</v>
      </c>
      <c r="D349" s="171" t="str">
        <f aca="false">ExportRaw!$E349</f>
        <v/>
      </c>
      <c r="E349" s="172" t="str">
        <f aca="false">ExportRaw!$D349</f>
        <v/>
      </c>
      <c r="F349" s="171" t="str">
        <f aca="false">ExportRaw!$H349</f>
        <v/>
      </c>
      <c r="G349" s="171" t="str">
        <f aca="false">ExportRaw!$I349</f>
        <v/>
      </c>
      <c r="H349" s="171" t="str">
        <f aca="false">ExportRaw!$A349</f>
        <v/>
      </c>
      <c r="I349" s="171" t="str">
        <f aca="false">ExportRaw!$B349</f>
        <v/>
      </c>
    </row>
    <row r="350" customFormat="false" ht="15.75" hidden="false" customHeight="false" outlineLevel="0" collapsed="false">
      <c r="A350" s="171" t="n">
        <f aca="false">ExportRaw!$F350</f>
        <v>0</v>
      </c>
      <c r="B350" s="171" t="n">
        <f aca="false">ExportRaw!$C350</f>
        <v>0</v>
      </c>
      <c r="C350" s="171" t="n">
        <f aca="false">ExportRaw!$G350</f>
        <v>0</v>
      </c>
      <c r="D350" s="171" t="str">
        <f aca="false">ExportRaw!$E350</f>
        <v/>
      </c>
      <c r="E350" s="172" t="str">
        <f aca="false">ExportRaw!$D350</f>
        <v/>
      </c>
      <c r="F350" s="171" t="str">
        <f aca="false">ExportRaw!$H350</f>
        <v/>
      </c>
      <c r="G350" s="171" t="str">
        <f aca="false">ExportRaw!$I350</f>
        <v/>
      </c>
      <c r="H350" s="171" t="str">
        <f aca="false">ExportRaw!$A350</f>
        <v/>
      </c>
      <c r="I350" s="171" t="str">
        <f aca="false">ExportRaw!$B350</f>
        <v/>
      </c>
    </row>
    <row r="351" customFormat="false" ht="15.75" hidden="false" customHeight="false" outlineLevel="0" collapsed="false">
      <c r="A351" s="171" t="n">
        <f aca="false">ExportRaw!$F351</f>
        <v>0</v>
      </c>
      <c r="B351" s="171" t="n">
        <f aca="false">ExportRaw!$C351</f>
        <v>0</v>
      </c>
      <c r="C351" s="171" t="n">
        <f aca="false">ExportRaw!$G351</f>
        <v>0</v>
      </c>
      <c r="D351" s="171" t="str">
        <f aca="false">ExportRaw!$E351</f>
        <v/>
      </c>
      <c r="E351" s="172" t="str">
        <f aca="false">ExportRaw!$D351</f>
        <v/>
      </c>
      <c r="F351" s="171" t="str">
        <f aca="false">ExportRaw!$H351</f>
        <v/>
      </c>
      <c r="G351" s="171" t="str">
        <f aca="false">ExportRaw!$I351</f>
        <v/>
      </c>
      <c r="H351" s="171" t="str">
        <f aca="false">ExportRaw!$A351</f>
        <v/>
      </c>
      <c r="I351" s="171" t="str">
        <f aca="false">ExportRaw!$B351</f>
        <v/>
      </c>
    </row>
    <row r="352" customFormat="false" ht="15.75" hidden="false" customHeight="false" outlineLevel="0" collapsed="false">
      <c r="A352" s="171" t="n">
        <f aca="false">ExportRaw!$F352</f>
        <v>0</v>
      </c>
      <c r="B352" s="171" t="n">
        <f aca="false">ExportRaw!$C352</f>
        <v>0</v>
      </c>
      <c r="C352" s="171" t="n">
        <f aca="false">ExportRaw!$G352</f>
        <v>0</v>
      </c>
      <c r="D352" s="171" t="str">
        <f aca="false">ExportRaw!$E352</f>
        <v/>
      </c>
      <c r="E352" s="172" t="str">
        <f aca="false">ExportRaw!$D352</f>
        <v/>
      </c>
      <c r="F352" s="171" t="str">
        <f aca="false">ExportRaw!$H352</f>
        <v/>
      </c>
      <c r="G352" s="171" t="str">
        <f aca="false">ExportRaw!$I352</f>
        <v/>
      </c>
      <c r="H352" s="171" t="str">
        <f aca="false">ExportRaw!$A352</f>
        <v/>
      </c>
      <c r="I352" s="171" t="str">
        <f aca="false">ExportRaw!$B352</f>
        <v/>
      </c>
    </row>
    <row r="353" customFormat="false" ht="15.75" hidden="false" customHeight="false" outlineLevel="0" collapsed="false">
      <c r="A353" s="171" t="n">
        <f aca="false">ExportRaw!$F353</f>
        <v>0</v>
      </c>
      <c r="B353" s="171" t="n">
        <f aca="false">ExportRaw!$C353</f>
        <v>0</v>
      </c>
      <c r="C353" s="171" t="n">
        <f aca="false">ExportRaw!$G353</f>
        <v>0</v>
      </c>
      <c r="D353" s="171" t="str">
        <f aca="false">ExportRaw!$E353</f>
        <v/>
      </c>
      <c r="E353" s="172" t="str">
        <f aca="false">ExportRaw!$D353</f>
        <v/>
      </c>
      <c r="F353" s="171" t="str">
        <f aca="false">ExportRaw!$H353</f>
        <v/>
      </c>
      <c r="G353" s="171" t="str">
        <f aca="false">ExportRaw!$I353</f>
        <v/>
      </c>
      <c r="H353" s="171" t="str">
        <f aca="false">ExportRaw!$A353</f>
        <v/>
      </c>
      <c r="I353" s="171" t="str">
        <f aca="false">ExportRaw!$B353</f>
        <v/>
      </c>
    </row>
    <row r="354" customFormat="false" ht="15.75" hidden="false" customHeight="false" outlineLevel="0" collapsed="false">
      <c r="A354" s="171" t="n">
        <f aca="false">ExportRaw!$F354</f>
        <v>0</v>
      </c>
      <c r="B354" s="171" t="n">
        <f aca="false">ExportRaw!$C354</f>
        <v>0</v>
      </c>
      <c r="C354" s="171" t="n">
        <f aca="false">ExportRaw!$G354</f>
        <v>0</v>
      </c>
      <c r="D354" s="171" t="str">
        <f aca="false">ExportRaw!$E354</f>
        <v/>
      </c>
      <c r="E354" s="172" t="str">
        <f aca="false">ExportRaw!$D354</f>
        <v/>
      </c>
      <c r="F354" s="171" t="str">
        <f aca="false">ExportRaw!$H354</f>
        <v/>
      </c>
      <c r="G354" s="171" t="str">
        <f aca="false">ExportRaw!$I354</f>
        <v/>
      </c>
      <c r="H354" s="171" t="str">
        <f aca="false">ExportRaw!$A354</f>
        <v/>
      </c>
      <c r="I354" s="171" t="str">
        <f aca="false">ExportRaw!$B354</f>
        <v/>
      </c>
    </row>
    <row r="355" customFormat="false" ht="15.75" hidden="false" customHeight="false" outlineLevel="0" collapsed="false">
      <c r="A355" s="171" t="n">
        <f aca="false">ExportRaw!$F355</f>
        <v>0</v>
      </c>
      <c r="B355" s="171" t="n">
        <f aca="false">ExportRaw!$C355</f>
        <v>0</v>
      </c>
      <c r="C355" s="171" t="n">
        <f aca="false">ExportRaw!$G355</f>
        <v>0</v>
      </c>
      <c r="D355" s="171" t="str">
        <f aca="false">ExportRaw!$E355</f>
        <v/>
      </c>
      <c r="E355" s="172" t="str">
        <f aca="false">ExportRaw!$D355</f>
        <v/>
      </c>
      <c r="F355" s="171" t="str">
        <f aca="false">ExportRaw!$H355</f>
        <v/>
      </c>
      <c r="G355" s="171" t="str">
        <f aca="false">ExportRaw!$I355</f>
        <v/>
      </c>
      <c r="H355" s="171" t="str">
        <f aca="false">ExportRaw!$A355</f>
        <v/>
      </c>
      <c r="I355" s="171" t="str">
        <f aca="false">ExportRaw!$B355</f>
        <v/>
      </c>
    </row>
    <row r="356" customFormat="false" ht="15.75" hidden="false" customHeight="false" outlineLevel="0" collapsed="false">
      <c r="A356" s="171" t="n">
        <f aca="false">ExportRaw!$F356</f>
        <v>0</v>
      </c>
      <c r="B356" s="171" t="n">
        <f aca="false">ExportRaw!$C356</f>
        <v>0</v>
      </c>
      <c r="C356" s="171" t="n">
        <f aca="false">ExportRaw!$G356</f>
        <v>0</v>
      </c>
      <c r="D356" s="171" t="str">
        <f aca="false">ExportRaw!$E356</f>
        <v/>
      </c>
      <c r="E356" s="172" t="str">
        <f aca="false">ExportRaw!$D356</f>
        <v/>
      </c>
      <c r="F356" s="171" t="str">
        <f aca="false">ExportRaw!$H356</f>
        <v/>
      </c>
      <c r="G356" s="171" t="str">
        <f aca="false">ExportRaw!$I356</f>
        <v/>
      </c>
      <c r="H356" s="171" t="str">
        <f aca="false">ExportRaw!$A356</f>
        <v/>
      </c>
      <c r="I356" s="171" t="str">
        <f aca="false">ExportRaw!$B356</f>
        <v/>
      </c>
    </row>
    <row r="357" customFormat="false" ht="15.75" hidden="false" customHeight="false" outlineLevel="0" collapsed="false">
      <c r="A357" s="171" t="n">
        <f aca="false">ExportRaw!$F357</f>
        <v>0</v>
      </c>
      <c r="B357" s="171" t="n">
        <f aca="false">ExportRaw!$C357</f>
        <v>0</v>
      </c>
      <c r="C357" s="171" t="n">
        <f aca="false">ExportRaw!$G357</f>
        <v>0</v>
      </c>
      <c r="D357" s="171" t="str">
        <f aca="false">ExportRaw!$E357</f>
        <v/>
      </c>
      <c r="E357" s="172" t="str">
        <f aca="false">ExportRaw!$D357</f>
        <v/>
      </c>
      <c r="F357" s="171" t="str">
        <f aca="false">ExportRaw!$H357</f>
        <v/>
      </c>
      <c r="G357" s="171" t="str">
        <f aca="false">ExportRaw!$I357</f>
        <v/>
      </c>
      <c r="H357" s="171" t="str">
        <f aca="false">ExportRaw!$A357</f>
        <v/>
      </c>
      <c r="I357" s="171" t="str">
        <f aca="false">ExportRaw!$B357</f>
        <v/>
      </c>
    </row>
    <row r="358" customFormat="false" ht="15.75" hidden="false" customHeight="false" outlineLevel="0" collapsed="false">
      <c r="A358" s="171" t="n">
        <f aca="false">ExportRaw!$F358</f>
        <v>0</v>
      </c>
      <c r="B358" s="171" t="n">
        <f aca="false">ExportRaw!$C358</f>
        <v>0</v>
      </c>
      <c r="C358" s="171" t="n">
        <f aca="false">ExportRaw!$G358</f>
        <v>0</v>
      </c>
      <c r="D358" s="171" t="str">
        <f aca="false">ExportRaw!$E358</f>
        <v/>
      </c>
      <c r="E358" s="172" t="str">
        <f aca="false">ExportRaw!$D358</f>
        <v/>
      </c>
      <c r="F358" s="171" t="str">
        <f aca="false">ExportRaw!$H358</f>
        <v/>
      </c>
      <c r="G358" s="171" t="str">
        <f aca="false">ExportRaw!$I358</f>
        <v/>
      </c>
      <c r="H358" s="171" t="str">
        <f aca="false">ExportRaw!$A358</f>
        <v/>
      </c>
      <c r="I358" s="171" t="str">
        <f aca="false">ExportRaw!$B358</f>
        <v/>
      </c>
    </row>
    <row r="359" customFormat="false" ht="15.75" hidden="false" customHeight="false" outlineLevel="0" collapsed="false">
      <c r="A359" s="171" t="n">
        <f aca="false">ExportRaw!$F359</f>
        <v>0</v>
      </c>
      <c r="B359" s="171" t="n">
        <f aca="false">ExportRaw!$C359</f>
        <v>0</v>
      </c>
      <c r="C359" s="171" t="n">
        <f aca="false">ExportRaw!$G359</f>
        <v>0</v>
      </c>
      <c r="D359" s="171" t="str">
        <f aca="false">ExportRaw!$E359</f>
        <v/>
      </c>
      <c r="E359" s="172" t="str">
        <f aca="false">ExportRaw!$D359</f>
        <v/>
      </c>
      <c r="F359" s="171" t="str">
        <f aca="false">ExportRaw!$H359</f>
        <v/>
      </c>
      <c r="G359" s="171" t="str">
        <f aca="false">ExportRaw!$I359</f>
        <v/>
      </c>
      <c r="H359" s="171" t="str">
        <f aca="false">ExportRaw!$A359</f>
        <v/>
      </c>
      <c r="I359" s="171" t="str">
        <f aca="false">ExportRaw!$B359</f>
        <v/>
      </c>
    </row>
    <row r="360" customFormat="false" ht="15.75" hidden="false" customHeight="false" outlineLevel="0" collapsed="false">
      <c r="A360" s="171" t="n">
        <f aca="false">ExportRaw!$F360</f>
        <v>0</v>
      </c>
      <c r="B360" s="171" t="n">
        <f aca="false">ExportRaw!$C360</f>
        <v>0</v>
      </c>
      <c r="C360" s="171" t="n">
        <f aca="false">ExportRaw!$G360</f>
        <v>0</v>
      </c>
      <c r="D360" s="171" t="str">
        <f aca="false">ExportRaw!$E360</f>
        <v/>
      </c>
      <c r="E360" s="172" t="str">
        <f aca="false">ExportRaw!$D360</f>
        <v/>
      </c>
      <c r="F360" s="171" t="str">
        <f aca="false">ExportRaw!$H360</f>
        <v/>
      </c>
      <c r="G360" s="171" t="str">
        <f aca="false">ExportRaw!$I360</f>
        <v/>
      </c>
      <c r="H360" s="171" t="str">
        <f aca="false">ExportRaw!$A360</f>
        <v/>
      </c>
      <c r="I360" s="171" t="str">
        <f aca="false">ExportRaw!$B360</f>
        <v/>
      </c>
    </row>
    <row r="361" customFormat="false" ht="15.75" hidden="false" customHeight="false" outlineLevel="0" collapsed="false">
      <c r="A361" s="171" t="n">
        <f aca="false">ExportRaw!$F361</f>
        <v>0</v>
      </c>
      <c r="B361" s="171" t="n">
        <f aca="false">ExportRaw!$C361</f>
        <v>0</v>
      </c>
      <c r="C361" s="171" t="n">
        <f aca="false">ExportRaw!$G361</f>
        <v>0</v>
      </c>
      <c r="D361" s="171" t="str">
        <f aca="false">ExportRaw!$E361</f>
        <v/>
      </c>
      <c r="E361" s="172" t="str">
        <f aca="false">ExportRaw!$D361</f>
        <v/>
      </c>
      <c r="F361" s="171" t="str">
        <f aca="false">ExportRaw!$H361</f>
        <v/>
      </c>
      <c r="G361" s="171" t="str">
        <f aca="false">ExportRaw!$I361</f>
        <v/>
      </c>
      <c r="H361" s="171" t="str">
        <f aca="false">ExportRaw!$A361</f>
        <v/>
      </c>
      <c r="I361" s="171" t="str">
        <f aca="false">ExportRaw!$B361</f>
        <v/>
      </c>
    </row>
    <row r="362" customFormat="false" ht="15.75" hidden="false" customHeight="false" outlineLevel="0" collapsed="false">
      <c r="A362" s="171" t="n">
        <f aca="false">ExportRaw!$F362</f>
        <v>0</v>
      </c>
      <c r="B362" s="171" t="n">
        <f aca="false">ExportRaw!$C362</f>
        <v>0</v>
      </c>
      <c r="C362" s="171" t="n">
        <f aca="false">ExportRaw!$G362</f>
        <v>0</v>
      </c>
      <c r="D362" s="171" t="str">
        <f aca="false">ExportRaw!$E362</f>
        <v/>
      </c>
      <c r="E362" s="172" t="str">
        <f aca="false">ExportRaw!$D362</f>
        <v/>
      </c>
      <c r="F362" s="171" t="str">
        <f aca="false">ExportRaw!$H362</f>
        <v/>
      </c>
      <c r="G362" s="171" t="str">
        <f aca="false">ExportRaw!$I362</f>
        <v/>
      </c>
      <c r="H362" s="171" t="str">
        <f aca="false">ExportRaw!$A362</f>
        <v/>
      </c>
      <c r="I362" s="171" t="str">
        <f aca="false">ExportRaw!$B362</f>
        <v/>
      </c>
    </row>
    <row r="363" customFormat="false" ht="15.75" hidden="false" customHeight="false" outlineLevel="0" collapsed="false">
      <c r="A363" s="171" t="n">
        <f aca="false">ExportRaw!$F363</f>
        <v>0</v>
      </c>
      <c r="B363" s="171" t="n">
        <f aca="false">ExportRaw!$C363</f>
        <v>0</v>
      </c>
      <c r="C363" s="171" t="n">
        <f aca="false">ExportRaw!$G363</f>
        <v>0</v>
      </c>
      <c r="D363" s="171" t="str">
        <f aca="false">ExportRaw!$E363</f>
        <v/>
      </c>
      <c r="E363" s="172" t="str">
        <f aca="false">ExportRaw!$D363</f>
        <v/>
      </c>
      <c r="F363" s="171" t="str">
        <f aca="false">ExportRaw!$H363</f>
        <v/>
      </c>
      <c r="G363" s="171" t="str">
        <f aca="false">ExportRaw!$I363</f>
        <v/>
      </c>
      <c r="H363" s="171" t="str">
        <f aca="false">ExportRaw!$A363</f>
        <v/>
      </c>
      <c r="I363" s="171" t="str">
        <f aca="false">ExportRaw!$B363</f>
        <v/>
      </c>
    </row>
    <row r="364" customFormat="false" ht="15.75" hidden="false" customHeight="false" outlineLevel="0" collapsed="false">
      <c r="A364" s="171" t="n">
        <f aca="false">ExportRaw!$F364</f>
        <v>0</v>
      </c>
      <c r="B364" s="171" t="n">
        <f aca="false">ExportRaw!$C364</f>
        <v>0</v>
      </c>
      <c r="C364" s="171" t="n">
        <f aca="false">ExportRaw!$G364</f>
        <v>0</v>
      </c>
      <c r="D364" s="171" t="str">
        <f aca="false">ExportRaw!$E364</f>
        <v/>
      </c>
      <c r="E364" s="172" t="str">
        <f aca="false">ExportRaw!$D364</f>
        <v/>
      </c>
      <c r="F364" s="171" t="str">
        <f aca="false">ExportRaw!$H364</f>
        <v/>
      </c>
      <c r="G364" s="171" t="str">
        <f aca="false">ExportRaw!$I364</f>
        <v/>
      </c>
      <c r="H364" s="171" t="str">
        <f aca="false">ExportRaw!$A364</f>
        <v/>
      </c>
      <c r="I364" s="171" t="str">
        <f aca="false">ExportRaw!$B364</f>
        <v/>
      </c>
    </row>
    <row r="365" customFormat="false" ht="15.75" hidden="false" customHeight="false" outlineLevel="0" collapsed="false">
      <c r="A365" s="171" t="n">
        <f aca="false">ExportRaw!$F365</f>
        <v>0</v>
      </c>
      <c r="B365" s="171" t="n">
        <f aca="false">ExportRaw!$C365</f>
        <v>0</v>
      </c>
      <c r="C365" s="171" t="n">
        <f aca="false">ExportRaw!$G365</f>
        <v>0</v>
      </c>
      <c r="D365" s="171" t="str">
        <f aca="false">ExportRaw!$E365</f>
        <v/>
      </c>
      <c r="E365" s="172" t="str">
        <f aca="false">ExportRaw!$D365</f>
        <v/>
      </c>
      <c r="F365" s="171" t="str">
        <f aca="false">ExportRaw!$H365</f>
        <v/>
      </c>
      <c r="G365" s="171" t="str">
        <f aca="false">ExportRaw!$I365</f>
        <v/>
      </c>
      <c r="H365" s="171" t="str">
        <f aca="false">ExportRaw!$A365</f>
        <v/>
      </c>
      <c r="I365" s="171" t="str">
        <f aca="false">ExportRaw!$B365</f>
        <v/>
      </c>
    </row>
    <row r="366" customFormat="false" ht="15.75" hidden="false" customHeight="false" outlineLevel="0" collapsed="false">
      <c r="A366" s="171" t="n">
        <f aca="false">ExportRaw!$F366</f>
        <v>0</v>
      </c>
      <c r="B366" s="171" t="n">
        <f aca="false">ExportRaw!$C366</f>
        <v>0</v>
      </c>
      <c r="C366" s="171" t="n">
        <f aca="false">ExportRaw!$G366</f>
        <v>0</v>
      </c>
      <c r="D366" s="171" t="str">
        <f aca="false">ExportRaw!$E366</f>
        <v/>
      </c>
      <c r="E366" s="172" t="str">
        <f aca="false">ExportRaw!$D366</f>
        <v/>
      </c>
      <c r="F366" s="171" t="str">
        <f aca="false">ExportRaw!$H366</f>
        <v/>
      </c>
      <c r="G366" s="171" t="str">
        <f aca="false">ExportRaw!$I366</f>
        <v/>
      </c>
      <c r="H366" s="171" t="str">
        <f aca="false">ExportRaw!$A366</f>
        <v/>
      </c>
      <c r="I366" s="171" t="str">
        <f aca="false">ExportRaw!$B366</f>
        <v/>
      </c>
    </row>
    <row r="367" customFormat="false" ht="15.75" hidden="false" customHeight="false" outlineLevel="0" collapsed="false">
      <c r="A367" s="171" t="n">
        <f aca="false">ExportRaw!$F367</f>
        <v>0</v>
      </c>
      <c r="B367" s="171" t="n">
        <f aca="false">ExportRaw!$C367</f>
        <v>0</v>
      </c>
      <c r="C367" s="171" t="n">
        <f aca="false">ExportRaw!$G367</f>
        <v>0</v>
      </c>
      <c r="D367" s="171" t="str">
        <f aca="false">ExportRaw!$E367</f>
        <v/>
      </c>
      <c r="E367" s="172" t="str">
        <f aca="false">ExportRaw!$D367</f>
        <v/>
      </c>
      <c r="F367" s="171" t="str">
        <f aca="false">ExportRaw!$H367</f>
        <v/>
      </c>
      <c r="G367" s="171" t="str">
        <f aca="false">ExportRaw!$I367</f>
        <v/>
      </c>
      <c r="H367" s="171" t="str">
        <f aca="false">ExportRaw!$A367</f>
        <v/>
      </c>
      <c r="I367" s="171" t="str">
        <f aca="false">ExportRaw!$B367</f>
        <v/>
      </c>
    </row>
    <row r="368" customFormat="false" ht="15.75" hidden="false" customHeight="false" outlineLevel="0" collapsed="false">
      <c r="A368" s="171" t="n">
        <f aca="false">ExportRaw!$F368</f>
        <v>0</v>
      </c>
      <c r="B368" s="171" t="n">
        <f aca="false">ExportRaw!$C368</f>
        <v>0</v>
      </c>
      <c r="C368" s="171" t="n">
        <f aca="false">ExportRaw!$G368</f>
        <v>0</v>
      </c>
      <c r="D368" s="171" t="str">
        <f aca="false">ExportRaw!$E368</f>
        <v/>
      </c>
      <c r="E368" s="172" t="str">
        <f aca="false">ExportRaw!$D368</f>
        <v/>
      </c>
      <c r="F368" s="171" t="str">
        <f aca="false">ExportRaw!$H368</f>
        <v/>
      </c>
      <c r="G368" s="171" t="str">
        <f aca="false">ExportRaw!$I368</f>
        <v/>
      </c>
      <c r="H368" s="171" t="str">
        <f aca="false">ExportRaw!$A368</f>
        <v/>
      </c>
      <c r="I368" s="171" t="str">
        <f aca="false">ExportRaw!$B368</f>
        <v/>
      </c>
    </row>
    <row r="369" customFormat="false" ht="15.75" hidden="false" customHeight="false" outlineLevel="0" collapsed="false">
      <c r="A369" s="171" t="n">
        <f aca="false">ExportRaw!$F369</f>
        <v>0</v>
      </c>
      <c r="B369" s="171" t="n">
        <f aca="false">ExportRaw!$C369</f>
        <v>0</v>
      </c>
      <c r="C369" s="171" t="n">
        <f aca="false">ExportRaw!$G369</f>
        <v>0</v>
      </c>
      <c r="D369" s="171" t="str">
        <f aca="false">ExportRaw!$E369</f>
        <v/>
      </c>
      <c r="E369" s="172" t="str">
        <f aca="false">ExportRaw!$D369</f>
        <v/>
      </c>
      <c r="F369" s="171" t="str">
        <f aca="false">ExportRaw!$H369</f>
        <v/>
      </c>
      <c r="G369" s="171" t="str">
        <f aca="false">ExportRaw!$I369</f>
        <v/>
      </c>
      <c r="H369" s="171" t="str">
        <f aca="false">ExportRaw!$A369</f>
        <v/>
      </c>
      <c r="I369" s="171" t="str">
        <f aca="false">ExportRaw!$B369</f>
        <v/>
      </c>
    </row>
    <row r="370" customFormat="false" ht="15.75" hidden="false" customHeight="false" outlineLevel="0" collapsed="false">
      <c r="A370" s="171" t="n">
        <f aca="false">ExportRaw!$F370</f>
        <v>0</v>
      </c>
      <c r="B370" s="171" t="n">
        <f aca="false">ExportRaw!$C370</f>
        <v>0</v>
      </c>
      <c r="C370" s="171" t="n">
        <f aca="false">ExportRaw!$G370</f>
        <v>0</v>
      </c>
      <c r="D370" s="171" t="str">
        <f aca="false">ExportRaw!$E370</f>
        <v/>
      </c>
      <c r="E370" s="172" t="str">
        <f aca="false">ExportRaw!$D370</f>
        <v/>
      </c>
      <c r="F370" s="171" t="str">
        <f aca="false">ExportRaw!$H370</f>
        <v/>
      </c>
      <c r="G370" s="171" t="str">
        <f aca="false">ExportRaw!$I370</f>
        <v/>
      </c>
      <c r="H370" s="171" t="str">
        <f aca="false">ExportRaw!$A370</f>
        <v/>
      </c>
      <c r="I370" s="171" t="str">
        <f aca="false">ExportRaw!$B370</f>
        <v/>
      </c>
    </row>
    <row r="371" customFormat="false" ht="15.75" hidden="false" customHeight="false" outlineLevel="0" collapsed="false">
      <c r="A371" s="171" t="n">
        <f aca="false">ExportRaw!$F371</f>
        <v>0</v>
      </c>
      <c r="B371" s="171" t="n">
        <f aca="false">ExportRaw!$C371</f>
        <v>0</v>
      </c>
      <c r="C371" s="171" t="n">
        <f aca="false">ExportRaw!$G371</f>
        <v>0</v>
      </c>
      <c r="D371" s="171" t="str">
        <f aca="false">ExportRaw!$E371</f>
        <v/>
      </c>
      <c r="E371" s="172" t="str">
        <f aca="false">ExportRaw!$D371</f>
        <v/>
      </c>
      <c r="F371" s="171" t="str">
        <f aca="false">ExportRaw!$H371</f>
        <v/>
      </c>
      <c r="G371" s="171" t="str">
        <f aca="false">ExportRaw!$I371</f>
        <v/>
      </c>
      <c r="H371" s="171" t="str">
        <f aca="false">ExportRaw!$A371</f>
        <v/>
      </c>
      <c r="I371" s="171" t="str">
        <f aca="false">ExportRaw!$B371</f>
        <v/>
      </c>
    </row>
    <row r="372" customFormat="false" ht="15.75" hidden="false" customHeight="false" outlineLevel="0" collapsed="false">
      <c r="A372" s="171" t="n">
        <f aca="false">ExportRaw!$F372</f>
        <v>0</v>
      </c>
      <c r="B372" s="171" t="n">
        <f aca="false">ExportRaw!$C372</f>
        <v>0</v>
      </c>
      <c r="C372" s="171" t="n">
        <f aca="false">ExportRaw!$G372</f>
        <v>0</v>
      </c>
      <c r="D372" s="171" t="str">
        <f aca="false">ExportRaw!$E372</f>
        <v/>
      </c>
      <c r="E372" s="172" t="str">
        <f aca="false">ExportRaw!$D372</f>
        <v/>
      </c>
      <c r="F372" s="171" t="str">
        <f aca="false">ExportRaw!$H372</f>
        <v/>
      </c>
      <c r="G372" s="171" t="str">
        <f aca="false">ExportRaw!$I372</f>
        <v/>
      </c>
      <c r="H372" s="171" t="str">
        <f aca="false">ExportRaw!$A372</f>
        <v/>
      </c>
      <c r="I372" s="171" t="str">
        <f aca="false">ExportRaw!$B372</f>
        <v/>
      </c>
    </row>
    <row r="373" customFormat="false" ht="15.75" hidden="false" customHeight="false" outlineLevel="0" collapsed="false">
      <c r="A373" s="171" t="n">
        <f aca="false">ExportRaw!$F373</f>
        <v>0</v>
      </c>
      <c r="B373" s="171" t="n">
        <f aca="false">ExportRaw!$C373</f>
        <v>0</v>
      </c>
      <c r="C373" s="171" t="n">
        <f aca="false">ExportRaw!$G373</f>
        <v>0</v>
      </c>
      <c r="D373" s="171" t="str">
        <f aca="false">ExportRaw!$E373</f>
        <v/>
      </c>
      <c r="E373" s="172" t="str">
        <f aca="false">ExportRaw!$D373</f>
        <v/>
      </c>
      <c r="F373" s="171" t="str">
        <f aca="false">ExportRaw!$H373</f>
        <v/>
      </c>
      <c r="G373" s="171" t="str">
        <f aca="false">ExportRaw!$I373</f>
        <v/>
      </c>
      <c r="H373" s="171" t="str">
        <f aca="false">ExportRaw!$A373</f>
        <v/>
      </c>
      <c r="I373" s="171" t="str">
        <f aca="false">ExportRaw!$B373</f>
        <v/>
      </c>
    </row>
    <row r="374" customFormat="false" ht="15.75" hidden="false" customHeight="false" outlineLevel="0" collapsed="false">
      <c r="A374" s="171" t="n">
        <f aca="false">ExportRaw!$F374</f>
        <v>0</v>
      </c>
      <c r="B374" s="171" t="n">
        <f aca="false">ExportRaw!$C374</f>
        <v>0</v>
      </c>
      <c r="C374" s="171" t="n">
        <f aca="false">ExportRaw!$G374</f>
        <v>0</v>
      </c>
      <c r="D374" s="171" t="str">
        <f aca="false">ExportRaw!$E374</f>
        <v/>
      </c>
      <c r="E374" s="172" t="str">
        <f aca="false">ExportRaw!$D374</f>
        <v/>
      </c>
      <c r="F374" s="171" t="str">
        <f aca="false">ExportRaw!$H374</f>
        <v/>
      </c>
      <c r="G374" s="171" t="str">
        <f aca="false">ExportRaw!$I374</f>
        <v/>
      </c>
      <c r="H374" s="171" t="str">
        <f aca="false">ExportRaw!$A374</f>
        <v/>
      </c>
      <c r="I374" s="171" t="str">
        <f aca="false">ExportRaw!$B374</f>
        <v/>
      </c>
    </row>
    <row r="375" customFormat="false" ht="15.75" hidden="false" customHeight="false" outlineLevel="0" collapsed="false">
      <c r="A375" s="171" t="n">
        <f aca="false">ExportRaw!$F375</f>
        <v>0</v>
      </c>
      <c r="B375" s="171" t="n">
        <f aca="false">ExportRaw!$C375</f>
        <v>0</v>
      </c>
      <c r="C375" s="171" t="n">
        <f aca="false">ExportRaw!$G375</f>
        <v>0</v>
      </c>
      <c r="D375" s="171" t="str">
        <f aca="false">ExportRaw!$E375</f>
        <v/>
      </c>
      <c r="E375" s="172" t="str">
        <f aca="false">ExportRaw!$D375</f>
        <v/>
      </c>
      <c r="F375" s="171" t="str">
        <f aca="false">ExportRaw!$H375</f>
        <v/>
      </c>
      <c r="G375" s="171" t="str">
        <f aca="false">ExportRaw!$I375</f>
        <v/>
      </c>
      <c r="H375" s="171" t="str">
        <f aca="false">ExportRaw!$A375</f>
        <v/>
      </c>
      <c r="I375" s="171" t="str">
        <f aca="false">ExportRaw!$B375</f>
        <v/>
      </c>
    </row>
    <row r="376" customFormat="false" ht="15.75" hidden="false" customHeight="false" outlineLevel="0" collapsed="false">
      <c r="A376" s="171" t="n">
        <f aca="false">ExportRaw!$F376</f>
        <v>0</v>
      </c>
      <c r="B376" s="171" t="n">
        <f aca="false">ExportRaw!$C376</f>
        <v>0</v>
      </c>
      <c r="C376" s="171" t="n">
        <f aca="false">ExportRaw!$G376</f>
        <v>0</v>
      </c>
      <c r="D376" s="171" t="str">
        <f aca="false">ExportRaw!$E376</f>
        <v/>
      </c>
      <c r="E376" s="172" t="str">
        <f aca="false">ExportRaw!$D376</f>
        <v/>
      </c>
      <c r="F376" s="171" t="str">
        <f aca="false">ExportRaw!$H376</f>
        <v/>
      </c>
      <c r="G376" s="171" t="str">
        <f aca="false">ExportRaw!$I376</f>
        <v/>
      </c>
      <c r="H376" s="171" t="str">
        <f aca="false">ExportRaw!$A376</f>
        <v/>
      </c>
      <c r="I376" s="171" t="str">
        <f aca="false">ExportRaw!$B376</f>
        <v/>
      </c>
    </row>
    <row r="377" customFormat="false" ht="15.75" hidden="false" customHeight="false" outlineLevel="0" collapsed="false">
      <c r="A377" s="171" t="n">
        <f aca="false">ExportRaw!$F377</f>
        <v>0</v>
      </c>
      <c r="B377" s="171" t="n">
        <f aca="false">ExportRaw!$C377</f>
        <v>0</v>
      </c>
      <c r="C377" s="171" t="n">
        <f aca="false">ExportRaw!$G377</f>
        <v>0</v>
      </c>
      <c r="D377" s="171" t="str">
        <f aca="false">ExportRaw!$E377</f>
        <v/>
      </c>
      <c r="E377" s="172" t="str">
        <f aca="false">ExportRaw!$D377</f>
        <v/>
      </c>
      <c r="F377" s="171" t="str">
        <f aca="false">ExportRaw!$H377</f>
        <v/>
      </c>
      <c r="G377" s="171" t="str">
        <f aca="false">ExportRaw!$I377</f>
        <v/>
      </c>
      <c r="H377" s="171" t="str">
        <f aca="false">ExportRaw!$A377</f>
        <v/>
      </c>
      <c r="I377" s="171" t="str">
        <f aca="false">ExportRaw!$B377</f>
        <v/>
      </c>
    </row>
    <row r="378" customFormat="false" ht="15.75" hidden="false" customHeight="false" outlineLevel="0" collapsed="false">
      <c r="A378" s="171" t="n">
        <f aca="false">ExportRaw!$F378</f>
        <v>0</v>
      </c>
      <c r="B378" s="171" t="n">
        <f aca="false">ExportRaw!$C378</f>
        <v>0</v>
      </c>
      <c r="C378" s="171" t="n">
        <f aca="false">ExportRaw!$G378</f>
        <v>0</v>
      </c>
      <c r="D378" s="171" t="str">
        <f aca="false">ExportRaw!$E378</f>
        <v/>
      </c>
      <c r="E378" s="172" t="str">
        <f aca="false">ExportRaw!$D378</f>
        <v/>
      </c>
      <c r="F378" s="171" t="str">
        <f aca="false">ExportRaw!$H378</f>
        <v/>
      </c>
      <c r="G378" s="171" t="str">
        <f aca="false">ExportRaw!$I378</f>
        <v/>
      </c>
      <c r="H378" s="171" t="str">
        <f aca="false">ExportRaw!$A378</f>
        <v/>
      </c>
      <c r="I378" s="171" t="str">
        <f aca="false">ExportRaw!$B378</f>
        <v/>
      </c>
    </row>
    <row r="379" customFormat="false" ht="15.75" hidden="false" customHeight="false" outlineLevel="0" collapsed="false">
      <c r="A379" s="171" t="n">
        <f aca="false">ExportRaw!$F379</f>
        <v>0</v>
      </c>
      <c r="B379" s="171" t="n">
        <f aca="false">ExportRaw!$C379</f>
        <v>0</v>
      </c>
      <c r="C379" s="171" t="n">
        <f aca="false">ExportRaw!$G379</f>
        <v>0</v>
      </c>
      <c r="D379" s="171" t="str">
        <f aca="false">ExportRaw!$E379</f>
        <v/>
      </c>
      <c r="E379" s="172" t="str">
        <f aca="false">ExportRaw!$D379</f>
        <v/>
      </c>
      <c r="F379" s="171" t="str">
        <f aca="false">ExportRaw!$H379</f>
        <v/>
      </c>
      <c r="G379" s="171" t="str">
        <f aca="false">ExportRaw!$I379</f>
        <v/>
      </c>
      <c r="H379" s="171" t="str">
        <f aca="false">ExportRaw!$A379</f>
        <v/>
      </c>
      <c r="I379" s="171" t="str">
        <f aca="false">ExportRaw!$B379</f>
        <v/>
      </c>
    </row>
    <row r="380" customFormat="false" ht="15.75" hidden="false" customHeight="false" outlineLevel="0" collapsed="false">
      <c r="A380" s="171" t="n">
        <f aca="false">ExportRaw!$F380</f>
        <v>0</v>
      </c>
      <c r="B380" s="171" t="n">
        <f aca="false">ExportRaw!$C380</f>
        <v>0</v>
      </c>
      <c r="C380" s="171" t="n">
        <f aca="false">ExportRaw!$G380</f>
        <v>0</v>
      </c>
      <c r="D380" s="171" t="str">
        <f aca="false">ExportRaw!$E380</f>
        <v/>
      </c>
      <c r="E380" s="172" t="str">
        <f aca="false">ExportRaw!$D380</f>
        <v/>
      </c>
      <c r="F380" s="171" t="str">
        <f aca="false">ExportRaw!$H380</f>
        <v/>
      </c>
      <c r="G380" s="171" t="str">
        <f aca="false">ExportRaw!$I380</f>
        <v/>
      </c>
      <c r="H380" s="171" t="str">
        <f aca="false">ExportRaw!$A380</f>
        <v/>
      </c>
      <c r="I380" s="171" t="str">
        <f aca="false">ExportRaw!$B380</f>
        <v/>
      </c>
    </row>
    <row r="381" customFormat="false" ht="15.75" hidden="false" customHeight="false" outlineLevel="0" collapsed="false">
      <c r="A381" s="171" t="n">
        <f aca="false">ExportRaw!$F381</f>
        <v>0</v>
      </c>
      <c r="B381" s="171" t="n">
        <f aca="false">ExportRaw!$C381</f>
        <v>0</v>
      </c>
      <c r="C381" s="171" t="n">
        <f aca="false">ExportRaw!$G381</f>
        <v>0</v>
      </c>
      <c r="D381" s="171" t="str">
        <f aca="false">ExportRaw!$E381</f>
        <v/>
      </c>
      <c r="E381" s="172" t="str">
        <f aca="false">ExportRaw!$D381</f>
        <v/>
      </c>
      <c r="F381" s="171" t="str">
        <f aca="false">ExportRaw!$H381</f>
        <v/>
      </c>
      <c r="G381" s="171" t="str">
        <f aca="false">ExportRaw!$I381</f>
        <v/>
      </c>
      <c r="H381" s="171" t="str">
        <f aca="false">ExportRaw!$A381</f>
        <v/>
      </c>
      <c r="I381" s="171" t="str">
        <f aca="false">ExportRaw!$B381</f>
        <v/>
      </c>
    </row>
    <row r="382" customFormat="false" ht="15.75" hidden="false" customHeight="false" outlineLevel="0" collapsed="false">
      <c r="A382" s="171" t="n">
        <f aca="false">ExportRaw!$F382</f>
        <v>0</v>
      </c>
      <c r="B382" s="171" t="n">
        <f aca="false">ExportRaw!$C382</f>
        <v>0</v>
      </c>
      <c r="C382" s="171" t="n">
        <f aca="false">ExportRaw!$G382</f>
        <v>0</v>
      </c>
      <c r="D382" s="171" t="str">
        <f aca="false">ExportRaw!$E382</f>
        <v/>
      </c>
      <c r="E382" s="172" t="str">
        <f aca="false">ExportRaw!$D382</f>
        <v/>
      </c>
      <c r="F382" s="171" t="str">
        <f aca="false">ExportRaw!$H382</f>
        <v/>
      </c>
      <c r="G382" s="171" t="str">
        <f aca="false">ExportRaw!$I382</f>
        <v/>
      </c>
      <c r="H382" s="171" t="str">
        <f aca="false">ExportRaw!$A382</f>
        <v/>
      </c>
      <c r="I382" s="171" t="str">
        <f aca="false">ExportRaw!$B382</f>
        <v/>
      </c>
    </row>
    <row r="383" customFormat="false" ht="15.75" hidden="false" customHeight="false" outlineLevel="0" collapsed="false">
      <c r="A383" s="171" t="n">
        <f aca="false">ExportRaw!$F383</f>
        <v>0</v>
      </c>
      <c r="B383" s="171" t="n">
        <f aca="false">ExportRaw!$C383</f>
        <v>0</v>
      </c>
      <c r="C383" s="171" t="n">
        <f aca="false">ExportRaw!$G383</f>
        <v>0</v>
      </c>
      <c r="D383" s="171" t="str">
        <f aca="false">ExportRaw!$E383</f>
        <v/>
      </c>
      <c r="E383" s="172" t="str">
        <f aca="false">ExportRaw!$D383</f>
        <v/>
      </c>
      <c r="F383" s="171" t="str">
        <f aca="false">ExportRaw!$H383</f>
        <v/>
      </c>
      <c r="G383" s="171" t="str">
        <f aca="false">ExportRaw!$I383</f>
        <v/>
      </c>
      <c r="H383" s="171" t="str">
        <f aca="false">ExportRaw!$A383</f>
        <v/>
      </c>
      <c r="I383" s="171" t="str">
        <f aca="false">ExportRaw!$B383</f>
        <v/>
      </c>
    </row>
    <row r="384" customFormat="false" ht="15.75" hidden="false" customHeight="false" outlineLevel="0" collapsed="false">
      <c r="A384" s="171" t="n">
        <f aca="false">ExportRaw!$F384</f>
        <v>0</v>
      </c>
      <c r="B384" s="171" t="n">
        <f aca="false">ExportRaw!$C384</f>
        <v>0</v>
      </c>
      <c r="C384" s="171" t="n">
        <f aca="false">ExportRaw!$G384</f>
        <v>0</v>
      </c>
      <c r="D384" s="171" t="str">
        <f aca="false">ExportRaw!$E384</f>
        <v/>
      </c>
      <c r="E384" s="172" t="str">
        <f aca="false">ExportRaw!$D384</f>
        <v/>
      </c>
      <c r="F384" s="171" t="str">
        <f aca="false">ExportRaw!$H384</f>
        <v/>
      </c>
      <c r="G384" s="171" t="str">
        <f aca="false">ExportRaw!$I384</f>
        <v/>
      </c>
      <c r="H384" s="171" t="str">
        <f aca="false">ExportRaw!$A384</f>
        <v/>
      </c>
      <c r="I384" s="171" t="str">
        <f aca="false">ExportRaw!$B384</f>
        <v/>
      </c>
    </row>
    <row r="385" customFormat="false" ht="15.75" hidden="false" customHeight="false" outlineLevel="0" collapsed="false">
      <c r="A385" s="171" t="n">
        <f aca="false">ExportRaw!$F385</f>
        <v>0</v>
      </c>
      <c r="B385" s="171" t="n">
        <f aca="false">ExportRaw!$C385</f>
        <v>0</v>
      </c>
      <c r="C385" s="171" t="n">
        <f aca="false">ExportRaw!$G385</f>
        <v>0</v>
      </c>
      <c r="D385" s="171" t="str">
        <f aca="false">ExportRaw!$E385</f>
        <v/>
      </c>
      <c r="E385" s="172" t="str">
        <f aca="false">ExportRaw!$D385</f>
        <v/>
      </c>
      <c r="F385" s="171" t="str">
        <f aca="false">ExportRaw!$H385</f>
        <v/>
      </c>
      <c r="G385" s="171" t="str">
        <f aca="false">ExportRaw!$I385</f>
        <v/>
      </c>
      <c r="H385" s="171" t="str">
        <f aca="false">ExportRaw!$A385</f>
        <v/>
      </c>
      <c r="I385" s="171" t="str">
        <f aca="false">ExportRaw!$B385</f>
        <v/>
      </c>
    </row>
    <row r="386" customFormat="false" ht="15.75" hidden="false" customHeight="false" outlineLevel="0" collapsed="false">
      <c r="A386" s="171" t="n">
        <f aca="false">ExportRaw!$F386</f>
        <v>0</v>
      </c>
      <c r="B386" s="171" t="n">
        <f aca="false">ExportRaw!$C386</f>
        <v>0</v>
      </c>
      <c r="C386" s="171" t="n">
        <f aca="false">ExportRaw!$G386</f>
        <v>0</v>
      </c>
      <c r="D386" s="171" t="str">
        <f aca="false">ExportRaw!$E386</f>
        <v/>
      </c>
      <c r="E386" s="172" t="str">
        <f aca="false">ExportRaw!$D386</f>
        <v/>
      </c>
      <c r="F386" s="171" t="str">
        <f aca="false">ExportRaw!$H386</f>
        <v/>
      </c>
      <c r="G386" s="171" t="str">
        <f aca="false">ExportRaw!$I386</f>
        <v/>
      </c>
      <c r="H386" s="171" t="str">
        <f aca="false">ExportRaw!$A386</f>
        <v/>
      </c>
      <c r="I386" s="171" t="str">
        <f aca="false">ExportRaw!$B386</f>
        <v/>
      </c>
    </row>
    <row r="387" customFormat="false" ht="15.75" hidden="false" customHeight="false" outlineLevel="0" collapsed="false">
      <c r="A387" s="171" t="n">
        <f aca="false">ExportRaw!$F387</f>
        <v>0</v>
      </c>
      <c r="B387" s="171" t="n">
        <f aca="false">ExportRaw!$C387</f>
        <v>0</v>
      </c>
      <c r="C387" s="171" t="n">
        <f aca="false">ExportRaw!$G387</f>
        <v>0</v>
      </c>
      <c r="D387" s="171" t="str">
        <f aca="false">ExportRaw!$E387</f>
        <v/>
      </c>
      <c r="E387" s="172" t="str">
        <f aca="false">ExportRaw!$D387</f>
        <v/>
      </c>
      <c r="F387" s="171" t="str">
        <f aca="false">ExportRaw!$H387</f>
        <v/>
      </c>
      <c r="G387" s="171" t="str">
        <f aca="false">ExportRaw!$I387</f>
        <v/>
      </c>
      <c r="H387" s="171" t="str">
        <f aca="false">ExportRaw!$A387</f>
        <v/>
      </c>
      <c r="I387" s="171" t="str">
        <f aca="false">ExportRaw!$B387</f>
        <v/>
      </c>
    </row>
    <row r="388" customFormat="false" ht="15.75" hidden="false" customHeight="false" outlineLevel="0" collapsed="false">
      <c r="A388" s="171" t="n">
        <f aca="false">ExportRaw!$F388</f>
        <v>0</v>
      </c>
      <c r="B388" s="171" t="n">
        <f aca="false">ExportRaw!$C388</f>
        <v>0</v>
      </c>
      <c r="C388" s="171" t="n">
        <f aca="false">ExportRaw!$G388</f>
        <v>0</v>
      </c>
      <c r="D388" s="171" t="str">
        <f aca="false">ExportRaw!$E388</f>
        <v/>
      </c>
      <c r="E388" s="172" t="str">
        <f aca="false">ExportRaw!$D388</f>
        <v/>
      </c>
      <c r="F388" s="171" t="str">
        <f aca="false">ExportRaw!$H388</f>
        <v/>
      </c>
      <c r="G388" s="171" t="str">
        <f aca="false">ExportRaw!$I388</f>
        <v/>
      </c>
      <c r="H388" s="171" t="str">
        <f aca="false">ExportRaw!$A388</f>
        <v/>
      </c>
      <c r="I388" s="171" t="str">
        <f aca="false">ExportRaw!$B388</f>
        <v/>
      </c>
    </row>
    <row r="389" customFormat="false" ht="15.75" hidden="false" customHeight="false" outlineLevel="0" collapsed="false">
      <c r="A389" s="171" t="n">
        <f aca="false">ExportRaw!$F389</f>
        <v>0</v>
      </c>
      <c r="B389" s="171" t="n">
        <f aca="false">ExportRaw!$C389</f>
        <v>0</v>
      </c>
      <c r="C389" s="171" t="n">
        <f aca="false">ExportRaw!$G389</f>
        <v>0</v>
      </c>
      <c r="D389" s="171" t="str">
        <f aca="false">ExportRaw!$E389</f>
        <v/>
      </c>
      <c r="E389" s="172" t="str">
        <f aca="false">ExportRaw!$D389</f>
        <v/>
      </c>
      <c r="F389" s="171" t="str">
        <f aca="false">ExportRaw!$H389</f>
        <v/>
      </c>
      <c r="G389" s="171" t="str">
        <f aca="false">ExportRaw!$I389</f>
        <v/>
      </c>
      <c r="H389" s="171" t="str">
        <f aca="false">ExportRaw!$A389</f>
        <v/>
      </c>
      <c r="I389" s="171" t="str">
        <f aca="false">ExportRaw!$B389</f>
        <v/>
      </c>
    </row>
    <row r="390" customFormat="false" ht="15.75" hidden="false" customHeight="false" outlineLevel="0" collapsed="false">
      <c r="A390" s="171" t="n">
        <f aca="false">ExportRaw!$F390</f>
        <v>0</v>
      </c>
      <c r="B390" s="171" t="n">
        <f aca="false">ExportRaw!$C390</f>
        <v>0</v>
      </c>
      <c r="C390" s="171" t="n">
        <f aca="false">ExportRaw!$G390</f>
        <v>0</v>
      </c>
      <c r="D390" s="171" t="str">
        <f aca="false">ExportRaw!$E390</f>
        <v/>
      </c>
      <c r="E390" s="172" t="str">
        <f aca="false">ExportRaw!$D390</f>
        <v/>
      </c>
      <c r="F390" s="171" t="str">
        <f aca="false">ExportRaw!$H390</f>
        <v/>
      </c>
      <c r="G390" s="171" t="str">
        <f aca="false">ExportRaw!$I390</f>
        <v/>
      </c>
      <c r="H390" s="171" t="str">
        <f aca="false">ExportRaw!$A390</f>
        <v/>
      </c>
      <c r="I390" s="171" t="str">
        <f aca="false">ExportRaw!$B390</f>
        <v/>
      </c>
    </row>
    <row r="391" customFormat="false" ht="15.75" hidden="false" customHeight="false" outlineLevel="0" collapsed="false">
      <c r="A391" s="171" t="n">
        <f aca="false">ExportRaw!$F391</f>
        <v>0</v>
      </c>
      <c r="B391" s="171" t="n">
        <f aca="false">ExportRaw!$C391</f>
        <v>0</v>
      </c>
      <c r="C391" s="171" t="n">
        <f aca="false">ExportRaw!$G391</f>
        <v>0</v>
      </c>
      <c r="D391" s="171" t="str">
        <f aca="false">ExportRaw!$E391</f>
        <v/>
      </c>
      <c r="E391" s="172" t="str">
        <f aca="false">ExportRaw!$D391</f>
        <v/>
      </c>
      <c r="F391" s="171" t="str">
        <f aca="false">ExportRaw!$H391</f>
        <v/>
      </c>
      <c r="G391" s="171" t="str">
        <f aca="false">ExportRaw!$I391</f>
        <v/>
      </c>
      <c r="H391" s="171" t="str">
        <f aca="false">ExportRaw!$A391</f>
        <v/>
      </c>
      <c r="I391" s="171" t="str">
        <f aca="false">ExportRaw!$B391</f>
        <v/>
      </c>
    </row>
    <row r="392" customFormat="false" ht="15.75" hidden="false" customHeight="false" outlineLevel="0" collapsed="false">
      <c r="A392" s="171" t="n">
        <f aca="false">ExportRaw!$F392</f>
        <v>0</v>
      </c>
      <c r="B392" s="171" t="n">
        <f aca="false">ExportRaw!$C392</f>
        <v>0</v>
      </c>
      <c r="C392" s="171" t="n">
        <f aca="false">ExportRaw!$G392</f>
        <v>0</v>
      </c>
      <c r="D392" s="171" t="str">
        <f aca="false">ExportRaw!$E392</f>
        <v/>
      </c>
      <c r="E392" s="172" t="str">
        <f aca="false">ExportRaw!$D392</f>
        <v/>
      </c>
      <c r="F392" s="171" t="str">
        <f aca="false">ExportRaw!$H392</f>
        <v/>
      </c>
      <c r="G392" s="171" t="str">
        <f aca="false">ExportRaw!$I392</f>
        <v/>
      </c>
      <c r="H392" s="171" t="str">
        <f aca="false">ExportRaw!$A392</f>
        <v/>
      </c>
      <c r="I392" s="171" t="str">
        <f aca="false">ExportRaw!$B392</f>
        <v/>
      </c>
    </row>
    <row r="393" customFormat="false" ht="15.75" hidden="false" customHeight="false" outlineLevel="0" collapsed="false">
      <c r="A393" s="171" t="n">
        <f aca="false">ExportRaw!$F393</f>
        <v>0</v>
      </c>
      <c r="B393" s="171" t="n">
        <f aca="false">ExportRaw!$C393</f>
        <v>0</v>
      </c>
      <c r="C393" s="171" t="n">
        <f aca="false">ExportRaw!$G393</f>
        <v>0</v>
      </c>
      <c r="D393" s="171" t="str">
        <f aca="false">ExportRaw!$E393</f>
        <v/>
      </c>
      <c r="E393" s="172" t="str">
        <f aca="false">ExportRaw!$D393</f>
        <v/>
      </c>
      <c r="F393" s="171" t="str">
        <f aca="false">ExportRaw!$H393</f>
        <v/>
      </c>
      <c r="G393" s="171" t="str">
        <f aca="false">ExportRaw!$I393</f>
        <v/>
      </c>
      <c r="H393" s="171" t="str">
        <f aca="false">ExportRaw!$A393</f>
        <v/>
      </c>
      <c r="I393" s="171" t="str">
        <f aca="false">ExportRaw!$B393</f>
        <v/>
      </c>
    </row>
    <row r="394" customFormat="false" ht="15.75" hidden="false" customHeight="false" outlineLevel="0" collapsed="false">
      <c r="A394" s="171" t="n">
        <f aca="false">ExportRaw!$F394</f>
        <v>0</v>
      </c>
      <c r="B394" s="171" t="n">
        <f aca="false">ExportRaw!$C394</f>
        <v>0</v>
      </c>
      <c r="C394" s="171" t="n">
        <f aca="false">ExportRaw!$G394</f>
        <v>0</v>
      </c>
      <c r="D394" s="171" t="str">
        <f aca="false">ExportRaw!$E394</f>
        <v/>
      </c>
      <c r="E394" s="172" t="str">
        <f aca="false">ExportRaw!$D394</f>
        <v/>
      </c>
      <c r="F394" s="171" t="str">
        <f aca="false">ExportRaw!$H394</f>
        <v/>
      </c>
      <c r="G394" s="171" t="str">
        <f aca="false">ExportRaw!$I394</f>
        <v/>
      </c>
      <c r="H394" s="171" t="str">
        <f aca="false">ExportRaw!$A394</f>
        <v/>
      </c>
      <c r="I394" s="171" t="str">
        <f aca="false">ExportRaw!$B394</f>
        <v/>
      </c>
    </row>
    <row r="395" customFormat="false" ht="15.75" hidden="false" customHeight="false" outlineLevel="0" collapsed="false">
      <c r="A395" s="171" t="n">
        <f aca="false">ExportRaw!$F395</f>
        <v>0</v>
      </c>
      <c r="B395" s="171" t="n">
        <f aca="false">ExportRaw!$C395</f>
        <v>0</v>
      </c>
      <c r="C395" s="171" t="n">
        <f aca="false">ExportRaw!$G395</f>
        <v>0</v>
      </c>
      <c r="D395" s="171" t="str">
        <f aca="false">ExportRaw!$E395</f>
        <v/>
      </c>
      <c r="E395" s="172" t="str">
        <f aca="false">ExportRaw!$D395</f>
        <v/>
      </c>
      <c r="F395" s="171" t="str">
        <f aca="false">ExportRaw!$H395</f>
        <v/>
      </c>
      <c r="G395" s="171" t="str">
        <f aca="false">ExportRaw!$I395</f>
        <v/>
      </c>
      <c r="H395" s="171" t="str">
        <f aca="false">ExportRaw!$A395</f>
        <v/>
      </c>
      <c r="I395" s="171" t="str">
        <f aca="false">ExportRaw!$B395</f>
        <v/>
      </c>
    </row>
    <row r="396" customFormat="false" ht="15.75" hidden="false" customHeight="false" outlineLevel="0" collapsed="false">
      <c r="A396" s="171" t="n">
        <f aca="false">ExportRaw!$F396</f>
        <v>0</v>
      </c>
      <c r="B396" s="171" t="n">
        <f aca="false">ExportRaw!$C396</f>
        <v>0</v>
      </c>
      <c r="C396" s="171" t="n">
        <f aca="false">ExportRaw!$G396</f>
        <v>0</v>
      </c>
      <c r="D396" s="171" t="str">
        <f aca="false">ExportRaw!$E396</f>
        <v/>
      </c>
      <c r="E396" s="172" t="str">
        <f aca="false">ExportRaw!$D396</f>
        <v/>
      </c>
      <c r="F396" s="171" t="str">
        <f aca="false">ExportRaw!$H396</f>
        <v/>
      </c>
      <c r="G396" s="171" t="str">
        <f aca="false">ExportRaw!$I396</f>
        <v/>
      </c>
      <c r="H396" s="171" t="str">
        <f aca="false">ExportRaw!$A396</f>
        <v/>
      </c>
      <c r="I396" s="171" t="str">
        <f aca="false">ExportRaw!$B396</f>
        <v/>
      </c>
    </row>
    <row r="397" customFormat="false" ht="15.75" hidden="false" customHeight="false" outlineLevel="0" collapsed="false">
      <c r="A397" s="171" t="n">
        <f aca="false">ExportRaw!$F397</f>
        <v>0</v>
      </c>
      <c r="B397" s="171" t="n">
        <f aca="false">ExportRaw!$C397</f>
        <v>0</v>
      </c>
      <c r="C397" s="171" t="n">
        <f aca="false">ExportRaw!$G397</f>
        <v>0</v>
      </c>
      <c r="D397" s="171" t="str">
        <f aca="false">ExportRaw!$E397</f>
        <v/>
      </c>
      <c r="E397" s="172" t="str">
        <f aca="false">ExportRaw!$D397</f>
        <v/>
      </c>
      <c r="F397" s="171" t="str">
        <f aca="false">ExportRaw!$H397</f>
        <v/>
      </c>
      <c r="G397" s="171" t="str">
        <f aca="false">ExportRaw!$I397</f>
        <v/>
      </c>
      <c r="H397" s="171" t="str">
        <f aca="false">ExportRaw!$A397</f>
        <v/>
      </c>
      <c r="I397" s="171" t="str">
        <f aca="false">ExportRaw!$B397</f>
        <v/>
      </c>
    </row>
    <row r="398" customFormat="false" ht="15.75" hidden="false" customHeight="false" outlineLevel="0" collapsed="false">
      <c r="A398" s="171" t="n">
        <f aca="false">ExportRaw!$F398</f>
        <v>0</v>
      </c>
      <c r="B398" s="171" t="n">
        <f aca="false">ExportRaw!$C398</f>
        <v>0</v>
      </c>
      <c r="C398" s="171" t="n">
        <f aca="false">ExportRaw!$G398</f>
        <v>0</v>
      </c>
      <c r="D398" s="171" t="str">
        <f aca="false">ExportRaw!$E398</f>
        <v/>
      </c>
      <c r="E398" s="172" t="str">
        <f aca="false">ExportRaw!$D398</f>
        <v/>
      </c>
      <c r="F398" s="171" t="str">
        <f aca="false">ExportRaw!$H398</f>
        <v/>
      </c>
      <c r="G398" s="171" t="str">
        <f aca="false">ExportRaw!$I398</f>
        <v/>
      </c>
      <c r="H398" s="171" t="str">
        <f aca="false">ExportRaw!$A398</f>
        <v/>
      </c>
      <c r="I398" s="171" t="str">
        <f aca="false">ExportRaw!$B398</f>
        <v/>
      </c>
    </row>
    <row r="399" customFormat="false" ht="15.75" hidden="false" customHeight="false" outlineLevel="0" collapsed="false">
      <c r="A399" s="171" t="n">
        <f aca="false">ExportRaw!$F399</f>
        <v>0</v>
      </c>
      <c r="B399" s="171" t="n">
        <f aca="false">ExportRaw!$C399</f>
        <v>0</v>
      </c>
      <c r="C399" s="171" t="n">
        <f aca="false">ExportRaw!$G399</f>
        <v>0</v>
      </c>
      <c r="D399" s="171" t="str">
        <f aca="false">ExportRaw!$E399</f>
        <v/>
      </c>
      <c r="E399" s="172" t="str">
        <f aca="false">ExportRaw!$D399</f>
        <v/>
      </c>
      <c r="F399" s="171" t="str">
        <f aca="false">ExportRaw!$H399</f>
        <v/>
      </c>
      <c r="G399" s="171" t="str">
        <f aca="false">ExportRaw!$I399</f>
        <v/>
      </c>
      <c r="H399" s="171" t="str">
        <f aca="false">ExportRaw!$A399</f>
        <v/>
      </c>
      <c r="I399" s="171" t="str">
        <f aca="false">ExportRaw!$B399</f>
        <v/>
      </c>
    </row>
    <row r="400" customFormat="false" ht="15.75" hidden="false" customHeight="false" outlineLevel="0" collapsed="false">
      <c r="A400" s="171" t="n">
        <f aca="false">ExportRaw!$F400</f>
        <v>0</v>
      </c>
      <c r="B400" s="171" t="n">
        <f aca="false">ExportRaw!$C400</f>
        <v>0</v>
      </c>
      <c r="C400" s="171" t="n">
        <f aca="false">ExportRaw!$G400</f>
        <v>0</v>
      </c>
      <c r="D400" s="171" t="str">
        <f aca="false">ExportRaw!$E400</f>
        <v/>
      </c>
      <c r="E400" s="172" t="str">
        <f aca="false">ExportRaw!$D400</f>
        <v/>
      </c>
      <c r="F400" s="171" t="str">
        <f aca="false">ExportRaw!$H400</f>
        <v/>
      </c>
      <c r="G400" s="171" t="str">
        <f aca="false">ExportRaw!$I400</f>
        <v/>
      </c>
      <c r="H400" s="171" t="str">
        <f aca="false">ExportRaw!$A400</f>
        <v/>
      </c>
      <c r="I400" s="171" t="str">
        <f aca="false">ExportRaw!$B400</f>
        <v/>
      </c>
    </row>
    <row r="401" customFormat="false" ht="15.75" hidden="false" customHeight="false" outlineLevel="0" collapsed="false">
      <c r="A401" s="171" t="n">
        <f aca="false">ExportRaw!$F401</f>
        <v>0</v>
      </c>
      <c r="B401" s="171" t="n">
        <f aca="false">ExportRaw!$C401</f>
        <v>0</v>
      </c>
      <c r="C401" s="171" t="n">
        <f aca="false">ExportRaw!$G401</f>
        <v>0</v>
      </c>
      <c r="D401" s="171" t="str">
        <f aca="false">ExportRaw!$E401</f>
        <v/>
      </c>
      <c r="E401" s="172" t="str">
        <f aca="false">ExportRaw!$D401</f>
        <v/>
      </c>
      <c r="F401" s="171" t="str">
        <f aca="false">ExportRaw!$H401</f>
        <v/>
      </c>
      <c r="G401" s="171" t="str">
        <f aca="false">ExportRaw!$I401</f>
        <v/>
      </c>
      <c r="H401" s="171" t="str">
        <f aca="false">ExportRaw!$A401</f>
        <v/>
      </c>
      <c r="I401" s="171" t="str">
        <f aca="false">ExportRaw!$B401</f>
        <v/>
      </c>
    </row>
    <row r="402" customFormat="false" ht="15.75" hidden="false" customHeight="false" outlineLevel="0" collapsed="false">
      <c r="A402" s="171" t="n">
        <f aca="false">ExportRaw!$F402</f>
        <v>0</v>
      </c>
      <c r="B402" s="171" t="n">
        <f aca="false">ExportRaw!$C402</f>
        <v>0</v>
      </c>
      <c r="C402" s="171" t="n">
        <f aca="false">ExportRaw!$G402</f>
        <v>0</v>
      </c>
      <c r="D402" s="171" t="str">
        <f aca="false">ExportRaw!$E402</f>
        <v/>
      </c>
      <c r="E402" s="172" t="str">
        <f aca="false">ExportRaw!$D402</f>
        <v/>
      </c>
      <c r="F402" s="171" t="str">
        <f aca="false">ExportRaw!$H402</f>
        <v/>
      </c>
      <c r="G402" s="171" t="str">
        <f aca="false">ExportRaw!$I402</f>
        <v/>
      </c>
      <c r="H402" s="171" t="str">
        <f aca="false">ExportRaw!$A402</f>
        <v/>
      </c>
      <c r="I402" s="171" t="str">
        <f aca="false">ExportRaw!$B402</f>
        <v/>
      </c>
    </row>
    <row r="403" customFormat="false" ht="15.75" hidden="false" customHeight="false" outlineLevel="0" collapsed="false">
      <c r="A403" s="171" t="n">
        <f aca="false">ExportRaw!$F403</f>
        <v>0</v>
      </c>
      <c r="B403" s="171" t="n">
        <f aca="false">ExportRaw!$C403</f>
        <v>0</v>
      </c>
      <c r="C403" s="171" t="n">
        <f aca="false">ExportRaw!$G403</f>
        <v>0</v>
      </c>
      <c r="D403" s="171" t="str">
        <f aca="false">ExportRaw!$E403</f>
        <v/>
      </c>
      <c r="E403" s="172" t="str">
        <f aca="false">ExportRaw!$D403</f>
        <v/>
      </c>
      <c r="F403" s="171" t="str">
        <f aca="false">ExportRaw!$H403</f>
        <v/>
      </c>
      <c r="G403" s="171" t="str">
        <f aca="false">ExportRaw!$I403</f>
        <v/>
      </c>
      <c r="H403" s="171" t="str">
        <f aca="false">ExportRaw!$A403</f>
        <v/>
      </c>
      <c r="I403" s="171" t="str">
        <f aca="false">ExportRaw!$B403</f>
        <v/>
      </c>
    </row>
    <row r="404" customFormat="false" ht="15.75" hidden="false" customHeight="false" outlineLevel="0" collapsed="false">
      <c r="A404" s="171" t="n">
        <f aca="false">ExportRaw!$F404</f>
        <v>0</v>
      </c>
      <c r="B404" s="171" t="n">
        <f aca="false">ExportRaw!$C404</f>
        <v>0</v>
      </c>
      <c r="C404" s="171" t="n">
        <f aca="false">ExportRaw!$G404</f>
        <v>0</v>
      </c>
      <c r="D404" s="171" t="str">
        <f aca="false">ExportRaw!$E404</f>
        <v/>
      </c>
      <c r="E404" s="172" t="str">
        <f aca="false">ExportRaw!$D404</f>
        <v/>
      </c>
      <c r="F404" s="171" t="str">
        <f aca="false">ExportRaw!$H404</f>
        <v/>
      </c>
      <c r="G404" s="171" t="str">
        <f aca="false">ExportRaw!$I404</f>
        <v/>
      </c>
      <c r="H404" s="171" t="str">
        <f aca="false">ExportRaw!$A404</f>
        <v/>
      </c>
      <c r="I404" s="171" t="str">
        <f aca="false">ExportRaw!$B404</f>
        <v/>
      </c>
    </row>
    <row r="405" customFormat="false" ht="15.75" hidden="false" customHeight="false" outlineLevel="0" collapsed="false">
      <c r="A405" s="171" t="n">
        <f aca="false">ExportRaw!$F405</f>
        <v>0</v>
      </c>
      <c r="B405" s="171" t="n">
        <f aca="false">ExportRaw!$C405</f>
        <v>0</v>
      </c>
      <c r="C405" s="171" t="n">
        <f aca="false">ExportRaw!$G405</f>
        <v>0</v>
      </c>
      <c r="D405" s="171" t="str">
        <f aca="false">ExportRaw!$E405</f>
        <v/>
      </c>
      <c r="E405" s="172" t="str">
        <f aca="false">ExportRaw!$D405</f>
        <v/>
      </c>
      <c r="F405" s="171" t="str">
        <f aca="false">ExportRaw!$H405</f>
        <v/>
      </c>
      <c r="G405" s="171" t="str">
        <f aca="false">ExportRaw!$I405</f>
        <v/>
      </c>
      <c r="H405" s="171" t="str">
        <f aca="false">ExportRaw!$A405</f>
        <v/>
      </c>
      <c r="I405" s="171" t="str">
        <f aca="false">ExportRaw!$B405</f>
        <v/>
      </c>
    </row>
    <row r="406" customFormat="false" ht="15.75" hidden="false" customHeight="false" outlineLevel="0" collapsed="false">
      <c r="A406" s="171" t="n">
        <f aca="false">ExportRaw!$F406</f>
        <v>0</v>
      </c>
      <c r="B406" s="171" t="n">
        <f aca="false">ExportRaw!$C406</f>
        <v>0</v>
      </c>
      <c r="C406" s="171" t="n">
        <f aca="false">ExportRaw!$G406</f>
        <v>0</v>
      </c>
      <c r="D406" s="171" t="str">
        <f aca="false">ExportRaw!$E406</f>
        <v/>
      </c>
      <c r="E406" s="172" t="str">
        <f aca="false">ExportRaw!$D406</f>
        <v/>
      </c>
      <c r="F406" s="171" t="str">
        <f aca="false">ExportRaw!$H406</f>
        <v/>
      </c>
      <c r="G406" s="171" t="str">
        <f aca="false">ExportRaw!$I406</f>
        <v/>
      </c>
      <c r="H406" s="171" t="str">
        <f aca="false">ExportRaw!$A406</f>
        <v/>
      </c>
      <c r="I406" s="171" t="str">
        <f aca="false">ExportRaw!$B406</f>
        <v/>
      </c>
    </row>
    <row r="407" customFormat="false" ht="15.75" hidden="false" customHeight="false" outlineLevel="0" collapsed="false">
      <c r="A407" s="171" t="n">
        <f aca="false">ExportRaw!$F407</f>
        <v>0</v>
      </c>
      <c r="B407" s="171" t="n">
        <f aca="false">ExportRaw!$C407</f>
        <v>0</v>
      </c>
      <c r="C407" s="171" t="n">
        <f aca="false">ExportRaw!$G407</f>
        <v>0</v>
      </c>
      <c r="D407" s="171" t="str">
        <f aca="false">ExportRaw!$E407</f>
        <v/>
      </c>
      <c r="E407" s="172" t="str">
        <f aca="false">ExportRaw!$D407</f>
        <v/>
      </c>
      <c r="F407" s="171" t="str">
        <f aca="false">ExportRaw!$H407</f>
        <v/>
      </c>
      <c r="G407" s="171" t="str">
        <f aca="false">ExportRaw!$I407</f>
        <v/>
      </c>
      <c r="H407" s="171" t="str">
        <f aca="false">ExportRaw!$A407</f>
        <v/>
      </c>
      <c r="I407" s="171" t="str">
        <f aca="false">ExportRaw!$B407</f>
        <v/>
      </c>
    </row>
    <row r="408" customFormat="false" ht="15.75" hidden="false" customHeight="false" outlineLevel="0" collapsed="false">
      <c r="A408" s="171" t="n">
        <f aca="false">ExportRaw!$F408</f>
        <v>0</v>
      </c>
      <c r="B408" s="171" t="n">
        <f aca="false">ExportRaw!$C408</f>
        <v>0</v>
      </c>
      <c r="C408" s="171" t="n">
        <f aca="false">ExportRaw!$G408</f>
        <v>0</v>
      </c>
      <c r="D408" s="171" t="str">
        <f aca="false">ExportRaw!$E408</f>
        <v/>
      </c>
      <c r="E408" s="172" t="str">
        <f aca="false">ExportRaw!$D408</f>
        <v/>
      </c>
      <c r="F408" s="171" t="str">
        <f aca="false">ExportRaw!$H408</f>
        <v/>
      </c>
      <c r="G408" s="171" t="str">
        <f aca="false">ExportRaw!$I408</f>
        <v/>
      </c>
      <c r="H408" s="171" t="str">
        <f aca="false">ExportRaw!$A408</f>
        <v/>
      </c>
      <c r="I408" s="171" t="str">
        <f aca="false">ExportRaw!$B408</f>
        <v/>
      </c>
    </row>
    <row r="409" customFormat="false" ht="15.75" hidden="false" customHeight="false" outlineLevel="0" collapsed="false">
      <c r="A409" s="171" t="n">
        <f aca="false">ExportRaw!$F409</f>
        <v>0</v>
      </c>
      <c r="B409" s="171" t="n">
        <f aca="false">ExportRaw!$C409</f>
        <v>0</v>
      </c>
      <c r="C409" s="171" t="n">
        <f aca="false">ExportRaw!$G409</f>
        <v>0</v>
      </c>
      <c r="D409" s="171" t="str">
        <f aca="false">ExportRaw!$E409</f>
        <v/>
      </c>
      <c r="E409" s="172" t="str">
        <f aca="false">ExportRaw!$D409</f>
        <v/>
      </c>
      <c r="F409" s="171" t="str">
        <f aca="false">ExportRaw!$H409</f>
        <v/>
      </c>
      <c r="G409" s="171" t="str">
        <f aca="false">ExportRaw!$I409</f>
        <v/>
      </c>
      <c r="H409" s="171" t="str">
        <f aca="false">ExportRaw!$A409</f>
        <v/>
      </c>
      <c r="I409" s="171" t="str">
        <f aca="false">ExportRaw!$B409</f>
        <v/>
      </c>
    </row>
    <row r="410" customFormat="false" ht="15.75" hidden="false" customHeight="false" outlineLevel="0" collapsed="false">
      <c r="A410" s="171" t="n">
        <f aca="false">ExportRaw!$F410</f>
        <v>0</v>
      </c>
      <c r="B410" s="171" t="n">
        <f aca="false">ExportRaw!$C410</f>
        <v>0</v>
      </c>
      <c r="C410" s="171" t="n">
        <f aca="false">ExportRaw!$G410</f>
        <v>0</v>
      </c>
      <c r="D410" s="171" t="str">
        <f aca="false">ExportRaw!$E410</f>
        <v/>
      </c>
      <c r="E410" s="172" t="str">
        <f aca="false">ExportRaw!$D410</f>
        <v/>
      </c>
      <c r="F410" s="171" t="str">
        <f aca="false">ExportRaw!$H410</f>
        <v/>
      </c>
      <c r="G410" s="171" t="str">
        <f aca="false">ExportRaw!$I410</f>
        <v/>
      </c>
      <c r="H410" s="171" t="str">
        <f aca="false">ExportRaw!$A410</f>
        <v/>
      </c>
      <c r="I410" s="171" t="str">
        <f aca="false">ExportRaw!$B410</f>
        <v/>
      </c>
    </row>
    <row r="411" customFormat="false" ht="15.75" hidden="false" customHeight="false" outlineLevel="0" collapsed="false">
      <c r="A411" s="171" t="n">
        <f aca="false">ExportRaw!$F411</f>
        <v>0</v>
      </c>
      <c r="B411" s="171" t="n">
        <f aca="false">ExportRaw!$C411</f>
        <v>0</v>
      </c>
      <c r="C411" s="171" t="n">
        <f aca="false">ExportRaw!$G411</f>
        <v>0</v>
      </c>
      <c r="D411" s="171" t="str">
        <f aca="false">ExportRaw!$E411</f>
        <v/>
      </c>
      <c r="E411" s="172" t="str">
        <f aca="false">ExportRaw!$D411</f>
        <v/>
      </c>
      <c r="F411" s="171" t="str">
        <f aca="false">ExportRaw!$H411</f>
        <v/>
      </c>
      <c r="G411" s="171" t="str">
        <f aca="false">ExportRaw!$I411</f>
        <v/>
      </c>
      <c r="H411" s="171" t="str">
        <f aca="false">ExportRaw!$A411</f>
        <v/>
      </c>
      <c r="I411" s="171" t="str">
        <f aca="false">ExportRaw!$B411</f>
        <v/>
      </c>
    </row>
    <row r="412" customFormat="false" ht="15.75" hidden="false" customHeight="false" outlineLevel="0" collapsed="false">
      <c r="A412" s="171" t="n">
        <f aca="false">ExportRaw!$F412</f>
        <v>0</v>
      </c>
      <c r="B412" s="171" t="n">
        <f aca="false">ExportRaw!$C412</f>
        <v>0</v>
      </c>
      <c r="C412" s="171" t="n">
        <f aca="false">ExportRaw!$G412</f>
        <v>0</v>
      </c>
      <c r="D412" s="171" t="str">
        <f aca="false">ExportRaw!$E412</f>
        <v/>
      </c>
      <c r="E412" s="172" t="str">
        <f aca="false">ExportRaw!$D412</f>
        <v/>
      </c>
      <c r="F412" s="171" t="str">
        <f aca="false">ExportRaw!$H412</f>
        <v/>
      </c>
      <c r="G412" s="171" t="str">
        <f aca="false">ExportRaw!$I412</f>
        <v/>
      </c>
      <c r="H412" s="171" t="str">
        <f aca="false">ExportRaw!$A412</f>
        <v/>
      </c>
      <c r="I412" s="171" t="str">
        <f aca="false">ExportRaw!$B412</f>
        <v/>
      </c>
    </row>
    <row r="413" customFormat="false" ht="15.75" hidden="false" customHeight="false" outlineLevel="0" collapsed="false">
      <c r="A413" s="171" t="n">
        <f aca="false">ExportRaw!$F413</f>
        <v>0</v>
      </c>
      <c r="B413" s="171" t="n">
        <f aca="false">ExportRaw!$C413</f>
        <v>0</v>
      </c>
      <c r="C413" s="171" t="n">
        <f aca="false">ExportRaw!$G413</f>
        <v>0</v>
      </c>
      <c r="D413" s="171" t="str">
        <f aca="false">ExportRaw!$E413</f>
        <v/>
      </c>
      <c r="E413" s="172" t="str">
        <f aca="false">ExportRaw!$D413</f>
        <v/>
      </c>
      <c r="F413" s="171" t="str">
        <f aca="false">ExportRaw!$H413</f>
        <v/>
      </c>
      <c r="G413" s="171" t="str">
        <f aca="false">ExportRaw!$I413</f>
        <v/>
      </c>
      <c r="H413" s="171" t="str">
        <f aca="false">ExportRaw!$A413</f>
        <v/>
      </c>
      <c r="I413" s="171" t="str">
        <f aca="false">ExportRaw!$B413</f>
        <v/>
      </c>
    </row>
    <row r="414" customFormat="false" ht="15.75" hidden="false" customHeight="false" outlineLevel="0" collapsed="false">
      <c r="A414" s="171" t="n">
        <f aca="false">ExportRaw!$F414</f>
        <v>0</v>
      </c>
      <c r="B414" s="171" t="n">
        <f aca="false">ExportRaw!$C414</f>
        <v>0</v>
      </c>
      <c r="C414" s="171" t="n">
        <f aca="false">ExportRaw!$G414</f>
        <v>0</v>
      </c>
      <c r="D414" s="171" t="str">
        <f aca="false">ExportRaw!$E414</f>
        <v/>
      </c>
      <c r="E414" s="172" t="str">
        <f aca="false">ExportRaw!$D414</f>
        <v/>
      </c>
      <c r="F414" s="171" t="str">
        <f aca="false">ExportRaw!$H414</f>
        <v/>
      </c>
      <c r="G414" s="171" t="str">
        <f aca="false">ExportRaw!$I414</f>
        <v/>
      </c>
      <c r="H414" s="171" t="str">
        <f aca="false">ExportRaw!$A414</f>
        <v/>
      </c>
      <c r="I414" s="171" t="str">
        <f aca="false">ExportRaw!$B414</f>
        <v/>
      </c>
    </row>
    <row r="415" customFormat="false" ht="15.75" hidden="false" customHeight="false" outlineLevel="0" collapsed="false">
      <c r="A415" s="171" t="n">
        <f aca="false">ExportRaw!$F415</f>
        <v>0</v>
      </c>
      <c r="B415" s="171" t="n">
        <f aca="false">ExportRaw!$C415</f>
        <v>0</v>
      </c>
      <c r="C415" s="171" t="n">
        <f aca="false">ExportRaw!$G415</f>
        <v>0</v>
      </c>
      <c r="D415" s="171" t="str">
        <f aca="false">ExportRaw!$E415</f>
        <v/>
      </c>
      <c r="E415" s="172" t="str">
        <f aca="false">ExportRaw!$D415</f>
        <v/>
      </c>
      <c r="F415" s="171" t="str">
        <f aca="false">ExportRaw!$H415</f>
        <v/>
      </c>
      <c r="G415" s="171" t="str">
        <f aca="false">ExportRaw!$I415</f>
        <v/>
      </c>
      <c r="H415" s="171" t="str">
        <f aca="false">ExportRaw!$A415</f>
        <v/>
      </c>
      <c r="I415" s="171" t="str">
        <f aca="false">ExportRaw!$B415</f>
        <v/>
      </c>
    </row>
    <row r="416" customFormat="false" ht="15.75" hidden="false" customHeight="false" outlineLevel="0" collapsed="false">
      <c r="A416" s="171" t="n">
        <f aca="false">ExportRaw!$F416</f>
        <v>0</v>
      </c>
      <c r="B416" s="171" t="n">
        <f aca="false">ExportRaw!$C416</f>
        <v>0</v>
      </c>
      <c r="C416" s="171" t="n">
        <f aca="false">ExportRaw!$G416</f>
        <v>0</v>
      </c>
      <c r="D416" s="171" t="str">
        <f aca="false">ExportRaw!$E416</f>
        <v/>
      </c>
      <c r="E416" s="172" t="str">
        <f aca="false">ExportRaw!$D416</f>
        <v/>
      </c>
      <c r="F416" s="171" t="str">
        <f aca="false">ExportRaw!$H416</f>
        <v/>
      </c>
      <c r="G416" s="171" t="str">
        <f aca="false">ExportRaw!$I416</f>
        <v/>
      </c>
      <c r="H416" s="171" t="str">
        <f aca="false">ExportRaw!$A416</f>
        <v/>
      </c>
      <c r="I416" s="171" t="str">
        <f aca="false">ExportRaw!$B416</f>
        <v/>
      </c>
    </row>
    <row r="417" customFormat="false" ht="15.75" hidden="false" customHeight="false" outlineLevel="0" collapsed="false">
      <c r="A417" s="171" t="n">
        <f aca="false">ExportRaw!$F417</f>
        <v>0</v>
      </c>
      <c r="B417" s="171" t="n">
        <f aca="false">ExportRaw!$C417</f>
        <v>0</v>
      </c>
      <c r="C417" s="171" t="n">
        <f aca="false">ExportRaw!$G417</f>
        <v>0</v>
      </c>
      <c r="D417" s="171" t="str">
        <f aca="false">ExportRaw!$E417</f>
        <v/>
      </c>
      <c r="E417" s="172" t="str">
        <f aca="false">ExportRaw!$D417</f>
        <v/>
      </c>
      <c r="F417" s="171" t="str">
        <f aca="false">ExportRaw!$H417</f>
        <v/>
      </c>
      <c r="G417" s="171" t="str">
        <f aca="false">ExportRaw!$I417</f>
        <v/>
      </c>
      <c r="H417" s="171" t="str">
        <f aca="false">ExportRaw!$A417</f>
        <v/>
      </c>
      <c r="I417" s="171" t="str">
        <f aca="false">ExportRaw!$B417</f>
        <v/>
      </c>
    </row>
    <row r="418" customFormat="false" ht="15.75" hidden="false" customHeight="false" outlineLevel="0" collapsed="false">
      <c r="A418" s="171" t="n">
        <f aca="false">ExportRaw!$F418</f>
        <v>0</v>
      </c>
      <c r="B418" s="171" t="n">
        <f aca="false">ExportRaw!$C418</f>
        <v>0</v>
      </c>
      <c r="C418" s="171" t="n">
        <f aca="false">ExportRaw!$G418</f>
        <v>0</v>
      </c>
      <c r="D418" s="171" t="str">
        <f aca="false">ExportRaw!$E418</f>
        <v/>
      </c>
      <c r="E418" s="172" t="str">
        <f aca="false">ExportRaw!$D418</f>
        <v/>
      </c>
      <c r="F418" s="171" t="str">
        <f aca="false">ExportRaw!$H418</f>
        <v/>
      </c>
      <c r="G418" s="171" t="str">
        <f aca="false">ExportRaw!$I418</f>
        <v/>
      </c>
      <c r="H418" s="171" t="str">
        <f aca="false">ExportRaw!$A418</f>
        <v/>
      </c>
      <c r="I418" s="171" t="str">
        <f aca="false">ExportRaw!$B418</f>
        <v/>
      </c>
    </row>
    <row r="419" customFormat="false" ht="15.75" hidden="false" customHeight="false" outlineLevel="0" collapsed="false">
      <c r="A419" s="171" t="n">
        <f aca="false">ExportRaw!$F419</f>
        <v>0</v>
      </c>
      <c r="B419" s="171" t="n">
        <f aca="false">ExportRaw!$C419</f>
        <v>0</v>
      </c>
      <c r="C419" s="171" t="n">
        <f aca="false">ExportRaw!$G419</f>
        <v>0</v>
      </c>
      <c r="D419" s="171" t="str">
        <f aca="false">ExportRaw!$E419</f>
        <v/>
      </c>
      <c r="E419" s="172" t="str">
        <f aca="false">ExportRaw!$D419</f>
        <v/>
      </c>
      <c r="F419" s="171" t="str">
        <f aca="false">ExportRaw!$H419</f>
        <v/>
      </c>
      <c r="G419" s="171" t="str">
        <f aca="false">ExportRaw!$I419</f>
        <v/>
      </c>
      <c r="H419" s="171" t="str">
        <f aca="false">ExportRaw!$A419</f>
        <v/>
      </c>
      <c r="I419" s="171" t="str">
        <f aca="false">ExportRaw!$B419</f>
        <v/>
      </c>
    </row>
    <row r="420" customFormat="false" ht="15.75" hidden="false" customHeight="false" outlineLevel="0" collapsed="false">
      <c r="A420" s="171" t="n">
        <f aca="false">ExportRaw!$F420</f>
        <v>0</v>
      </c>
      <c r="B420" s="171" t="n">
        <f aca="false">ExportRaw!$C420</f>
        <v>0</v>
      </c>
      <c r="C420" s="171" t="n">
        <f aca="false">ExportRaw!$G420</f>
        <v>0</v>
      </c>
      <c r="D420" s="171" t="str">
        <f aca="false">ExportRaw!$E420</f>
        <v/>
      </c>
      <c r="E420" s="172" t="str">
        <f aca="false">ExportRaw!$D420</f>
        <v/>
      </c>
      <c r="F420" s="171" t="str">
        <f aca="false">ExportRaw!$H420</f>
        <v/>
      </c>
      <c r="G420" s="171" t="str">
        <f aca="false">ExportRaw!$I420</f>
        <v/>
      </c>
      <c r="H420" s="171" t="str">
        <f aca="false">ExportRaw!$A420</f>
        <v/>
      </c>
      <c r="I420" s="171" t="str">
        <f aca="false">ExportRaw!$B420</f>
        <v/>
      </c>
    </row>
    <row r="421" customFormat="false" ht="15.75" hidden="false" customHeight="false" outlineLevel="0" collapsed="false">
      <c r="A421" s="171" t="n">
        <f aca="false">ExportRaw!$F421</f>
        <v>0</v>
      </c>
      <c r="B421" s="171" t="n">
        <f aca="false">ExportRaw!$C421</f>
        <v>0</v>
      </c>
      <c r="C421" s="171" t="n">
        <f aca="false">ExportRaw!$G421</f>
        <v>0</v>
      </c>
      <c r="D421" s="171" t="str">
        <f aca="false">ExportRaw!$E421</f>
        <v/>
      </c>
      <c r="E421" s="172" t="str">
        <f aca="false">ExportRaw!$D421</f>
        <v/>
      </c>
      <c r="F421" s="171" t="str">
        <f aca="false">ExportRaw!$H421</f>
        <v/>
      </c>
      <c r="G421" s="171" t="str">
        <f aca="false">ExportRaw!$I421</f>
        <v/>
      </c>
      <c r="H421" s="171" t="str">
        <f aca="false">ExportRaw!$A421</f>
        <v/>
      </c>
      <c r="I421" s="171" t="str">
        <f aca="false">ExportRaw!$B421</f>
        <v/>
      </c>
    </row>
    <row r="422" customFormat="false" ht="15.75" hidden="false" customHeight="false" outlineLevel="0" collapsed="false">
      <c r="A422" s="171" t="n">
        <f aca="false">ExportRaw!$F422</f>
        <v>0</v>
      </c>
      <c r="B422" s="171" t="n">
        <f aca="false">ExportRaw!$C422</f>
        <v>0</v>
      </c>
      <c r="C422" s="171" t="n">
        <f aca="false">ExportRaw!$G422</f>
        <v>0</v>
      </c>
      <c r="D422" s="171" t="str">
        <f aca="false">ExportRaw!$E422</f>
        <v/>
      </c>
      <c r="E422" s="172" t="str">
        <f aca="false">ExportRaw!$D422</f>
        <v/>
      </c>
      <c r="F422" s="171" t="str">
        <f aca="false">ExportRaw!$H422</f>
        <v/>
      </c>
      <c r="G422" s="171" t="str">
        <f aca="false">ExportRaw!$I422</f>
        <v/>
      </c>
      <c r="H422" s="171" t="str">
        <f aca="false">ExportRaw!$A422</f>
        <v/>
      </c>
      <c r="I422" s="171" t="str">
        <f aca="false">ExportRaw!$B422</f>
        <v/>
      </c>
    </row>
    <row r="423" customFormat="false" ht="15.75" hidden="false" customHeight="false" outlineLevel="0" collapsed="false">
      <c r="A423" s="171" t="n">
        <f aca="false">ExportRaw!$F423</f>
        <v>0</v>
      </c>
      <c r="B423" s="171" t="n">
        <f aca="false">ExportRaw!$C423</f>
        <v>0</v>
      </c>
      <c r="C423" s="171" t="n">
        <f aca="false">ExportRaw!$G423</f>
        <v>0</v>
      </c>
      <c r="D423" s="171" t="str">
        <f aca="false">ExportRaw!$E423</f>
        <v/>
      </c>
      <c r="E423" s="172" t="str">
        <f aca="false">ExportRaw!$D423</f>
        <v/>
      </c>
      <c r="F423" s="171" t="str">
        <f aca="false">ExportRaw!$H423</f>
        <v/>
      </c>
      <c r="G423" s="171" t="str">
        <f aca="false">ExportRaw!$I423</f>
        <v/>
      </c>
      <c r="H423" s="171" t="str">
        <f aca="false">ExportRaw!$A423</f>
        <v/>
      </c>
      <c r="I423" s="171" t="str">
        <f aca="false">ExportRaw!$B423</f>
        <v/>
      </c>
    </row>
    <row r="424" customFormat="false" ht="15.75" hidden="false" customHeight="false" outlineLevel="0" collapsed="false">
      <c r="A424" s="171" t="n">
        <f aca="false">ExportRaw!$F424</f>
        <v>0</v>
      </c>
      <c r="B424" s="171" t="n">
        <f aca="false">ExportRaw!$C424</f>
        <v>0</v>
      </c>
      <c r="C424" s="171" t="n">
        <f aca="false">ExportRaw!$G424</f>
        <v>0</v>
      </c>
      <c r="D424" s="171" t="str">
        <f aca="false">ExportRaw!$E424</f>
        <v/>
      </c>
      <c r="E424" s="172" t="str">
        <f aca="false">ExportRaw!$D424</f>
        <v/>
      </c>
      <c r="F424" s="171" t="str">
        <f aca="false">ExportRaw!$H424</f>
        <v/>
      </c>
      <c r="G424" s="171" t="str">
        <f aca="false">ExportRaw!$I424</f>
        <v/>
      </c>
      <c r="H424" s="171" t="str">
        <f aca="false">ExportRaw!$A424</f>
        <v/>
      </c>
      <c r="I424" s="171" t="str">
        <f aca="false">ExportRaw!$B424</f>
        <v/>
      </c>
    </row>
    <row r="425" customFormat="false" ht="15.75" hidden="false" customHeight="false" outlineLevel="0" collapsed="false">
      <c r="A425" s="171" t="n">
        <f aca="false">ExportRaw!$F425</f>
        <v>0</v>
      </c>
      <c r="B425" s="171" t="n">
        <f aca="false">ExportRaw!$C425</f>
        <v>0</v>
      </c>
      <c r="C425" s="171" t="n">
        <f aca="false">ExportRaw!$G425</f>
        <v>0</v>
      </c>
      <c r="D425" s="171" t="str">
        <f aca="false">ExportRaw!$E425</f>
        <v/>
      </c>
      <c r="E425" s="172" t="str">
        <f aca="false">ExportRaw!$D425</f>
        <v/>
      </c>
      <c r="F425" s="171" t="str">
        <f aca="false">ExportRaw!$H425</f>
        <v/>
      </c>
      <c r="G425" s="171" t="str">
        <f aca="false">ExportRaw!$I425</f>
        <v/>
      </c>
      <c r="H425" s="171" t="str">
        <f aca="false">ExportRaw!$A425</f>
        <v/>
      </c>
      <c r="I425" s="171" t="str">
        <f aca="false">ExportRaw!$B425</f>
        <v/>
      </c>
    </row>
    <row r="426" customFormat="false" ht="15.75" hidden="false" customHeight="false" outlineLevel="0" collapsed="false">
      <c r="A426" s="171" t="n">
        <f aca="false">ExportRaw!$F426</f>
        <v>0</v>
      </c>
      <c r="B426" s="171" t="n">
        <f aca="false">ExportRaw!$C426</f>
        <v>0</v>
      </c>
      <c r="C426" s="171" t="n">
        <f aca="false">ExportRaw!$G426</f>
        <v>0</v>
      </c>
      <c r="D426" s="171" t="str">
        <f aca="false">ExportRaw!$E426</f>
        <v/>
      </c>
      <c r="E426" s="172" t="str">
        <f aca="false">ExportRaw!$D426</f>
        <v/>
      </c>
      <c r="F426" s="171" t="str">
        <f aca="false">ExportRaw!$H426</f>
        <v/>
      </c>
      <c r="G426" s="171" t="str">
        <f aca="false">ExportRaw!$I426</f>
        <v/>
      </c>
      <c r="H426" s="171" t="str">
        <f aca="false">ExportRaw!$A426</f>
        <v/>
      </c>
      <c r="I426" s="171" t="str">
        <f aca="false">ExportRaw!$B426</f>
        <v/>
      </c>
    </row>
    <row r="427" customFormat="false" ht="15.75" hidden="false" customHeight="false" outlineLevel="0" collapsed="false">
      <c r="A427" s="171" t="n">
        <f aca="false">ExportRaw!$F427</f>
        <v>0</v>
      </c>
      <c r="B427" s="171" t="n">
        <f aca="false">ExportRaw!$C427</f>
        <v>0</v>
      </c>
      <c r="C427" s="171" t="n">
        <f aca="false">ExportRaw!$G427</f>
        <v>0</v>
      </c>
      <c r="D427" s="171" t="str">
        <f aca="false">ExportRaw!$E427</f>
        <v/>
      </c>
      <c r="E427" s="172" t="str">
        <f aca="false">ExportRaw!$D427</f>
        <v/>
      </c>
      <c r="F427" s="171" t="str">
        <f aca="false">ExportRaw!$H427</f>
        <v/>
      </c>
      <c r="G427" s="171" t="str">
        <f aca="false">ExportRaw!$I427</f>
        <v/>
      </c>
      <c r="H427" s="171" t="str">
        <f aca="false">ExportRaw!$A427</f>
        <v/>
      </c>
      <c r="I427" s="171" t="str">
        <f aca="false">ExportRaw!$B427</f>
        <v/>
      </c>
    </row>
    <row r="428" customFormat="false" ht="15.75" hidden="false" customHeight="false" outlineLevel="0" collapsed="false">
      <c r="A428" s="171" t="n">
        <f aca="false">ExportRaw!$F428</f>
        <v>0</v>
      </c>
      <c r="B428" s="171" t="n">
        <f aca="false">ExportRaw!$C428</f>
        <v>0</v>
      </c>
      <c r="C428" s="171" t="n">
        <f aca="false">ExportRaw!$G428</f>
        <v>0</v>
      </c>
      <c r="D428" s="171" t="str">
        <f aca="false">ExportRaw!$E428</f>
        <v/>
      </c>
      <c r="E428" s="172" t="str">
        <f aca="false">ExportRaw!$D428</f>
        <v/>
      </c>
      <c r="F428" s="171" t="str">
        <f aca="false">ExportRaw!$H428</f>
        <v/>
      </c>
      <c r="G428" s="171" t="str">
        <f aca="false">ExportRaw!$I428</f>
        <v/>
      </c>
      <c r="H428" s="171" t="str">
        <f aca="false">ExportRaw!$A428</f>
        <v/>
      </c>
      <c r="I428" s="171" t="str">
        <f aca="false">ExportRaw!$B428</f>
        <v/>
      </c>
    </row>
    <row r="429" customFormat="false" ht="15.75" hidden="false" customHeight="false" outlineLevel="0" collapsed="false">
      <c r="A429" s="171" t="n">
        <f aca="false">ExportRaw!$F429</f>
        <v>0</v>
      </c>
      <c r="B429" s="171" t="n">
        <f aca="false">ExportRaw!$C429</f>
        <v>0</v>
      </c>
      <c r="C429" s="171" t="n">
        <f aca="false">ExportRaw!$G429</f>
        <v>0</v>
      </c>
      <c r="D429" s="171" t="str">
        <f aca="false">ExportRaw!$E429</f>
        <v/>
      </c>
      <c r="E429" s="172" t="str">
        <f aca="false">ExportRaw!$D429</f>
        <v/>
      </c>
      <c r="F429" s="171" t="str">
        <f aca="false">ExportRaw!$H429</f>
        <v/>
      </c>
      <c r="G429" s="171" t="str">
        <f aca="false">ExportRaw!$I429</f>
        <v/>
      </c>
      <c r="H429" s="171" t="str">
        <f aca="false">ExportRaw!$A429</f>
        <v/>
      </c>
      <c r="I429" s="171" t="str">
        <f aca="false">ExportRaw!$B429</f>
        <v/>
      </c>
    </row>
    <row r="430" customFormat="false" ht="15.75" hidden="false" customHeight="false" outlineLevel="0" collapsed="false">
      <c r="A430" s="171" t="n">
        <f aca="false">ExportRaw!$F430</f>
        <v>0</v>
      </c>
      <c r="B430" s="171" t="n">
        <f aca="false">ExportRaw!$C430</f>
        <v>0</v>
      </c>
      <c r="C430" s="171" t="n">
        <f aca="false">ExportRaw!$G430</f>
        <v>0</v>
      </c>
      <c r="D430" s="171" t="str">
        <f aca="false">ExportRaw!$E430</f>
        <v/>
      </c>
      <c r="E430" s="172" t="str">
        <f aca="false">ExportRaw!$D430</f>
        <v/>
      </c>
      <c r="F430" s="171" t="str">
        <f aca="false">ExportRaw!$H430</f>
        <v/>
      </c>
      <c r="G430" s="171" t="str">
        <f aca="false">ExportRaw!$I430</f>
        <v/>
      </c>
      <c r="H430" s="171" t="str">
        <f aca="false">ExportRaw!$A430</f>
        <v/>
      </c>
      <c r="I430" s="171" t="str">
        <f aca="false">ExportRaw!$B430</f>
        <v/>
      </c>
    </row>
    <row r="431" customFormat="false" ht="15.75" hidden="false" customHeight="false" outlineLevel="0" collapsed="false">
      <c r="A431" s="171" t="n">
        <f aca="false">ExportRaw!$F431</f>
        <v>0</v>
      </c>
      <c r="B431" s="171" t="n">
        <f aca="false">ExportRaw!$C431</f>
        <v>0</v>
      </c>
      <c r="C431" s="171" t="n">
        <f aca="false">ExportRaw!$G431</f>
        <v>0</v>
      </c>
      <c r="D431" s="171" t="str">
        <f aca="false">ExportRaw!$E431</f>
        <v/>
      </c>
      <c r="E431" s="172" t="str">
        <f aca="false">ExportRaw!$D431</f>
        <v/>
      </c>
      <c r="F431" s="171" t="str">
        <f aca="false">ExportRaw!$H431</f>
        <v/>
      </c>
      <c r="G431" s="171" t="str">
        <f aca="false">ExportRaw!$I431</f>
        <v/>
      </c>
      <c r="H431" s="171" t="str">
        <f aca="false">ExportRaw!$A431</f>
        <v/>
      </c>
      <c r="I431" s="171" t="str">
        <f aca="false">ExportRaw!$B431</f>
        <v/>
      </c>
    </row>
    <row r="432" customFormat="false" ht="15.75" hidden="false" customHeight="false" outlineLevel="0" collapsed="false">
      <c r="A432" s="171" t="n">
        <f aca="false">ExportRaw!$F432</f>
        <v>0</v>
      </c>
      <c r="B432" s="171" t="n">
        <f aca="false">ExportRaw!$C432</f>
        <v>0</v>
      </c>
      <c r="C432" s="171" t="n">
        <f aca="false">ExportRaw!$G432</f>
        <v>0</v>
      </c>
      <c r="D432" s="171" t="str">
        <f aca="false">ExportRaw!$E432</f>
        <v/>
      </c>
      <c r="E432" s="172" t="str">
        <f aca="false">ExportRaw!$D432</f>
        <v/>
      </c>
      <c r="F432" s="171" t="str">
        <f aca="false">ExportRaw!$H432</f>
        <v/>
      </c>
      <c r="G432" s="171" t="str">
        <f aca="false">ExportRaw!$I432</f>
        <v/>
      </c>
      <c r="H432" s="171" t="str">
        <f aca="false">ExportRaw!$A432</f>
        <v/>
      </c>
      <c r="I432" s="171" t="str">
        <f aca="false">ExportRaw!$B432</f>
        <v/>
      </c>
    </row>
    <row r="433" customFormat="false" ht="15.75" hidden="false" customHeight="false" outlineLevel="0" collapsed="false">
      <c r="A433" s="171" t="n">
        <f aca="false">ExportRaw!$F433</f>
        <v>0</v>
      </c>
      <c r="B433" s="171" t="n">
        <f aca="false">ExportRaw!$C433</f>
        <v>0</v>
      </c>
      <c r="C433" s="171" t="n">
        <f aca="false">ExportRaw!$G433</f>
        <v>0</v>
      </c>
      <c r="D433" s="171" t="str">
        <f aca="false">ExportRaw!$E433</f>
        <v/>
      </c>
      <c r="E433" s="172" t="str">
        <f aca="false">ExportRaw!$D433</f>
        <v/>
      </c>
      <c r="F433" s="171" t="str">
        <f aca="false">ExportRaw!$H433</f>
        <v/>
      </c>
      <c r="G433" s="171" t="str">
        <f aca="false">ExportRaw!$I433</f>
        <v/>
      </c>
      <c r="H433" s="171" t="str">
        <f aca="false">ExportRaw!$A433</f>
        <v/>
      </c>
      <c r="I433" s="171" t="str">
        <f aca="false">ExportRaw!$B433</f>
        <v/>
      </c>
    </row>
    <row r="434" customFormat="false" ht="15.75" hidden="false" customHeight="false" outlineLevel="0" collapsed="false">
      <c r="A434" s="171" t="n">
        <f aca="false">ExportRaw!$F434</f>
        <v>0</v>
      </c>
      <c r="B434" s="171" t="n">
        <f aca="false">ExportRaw!$C434</f>
        <v>0</v>
      </c>
      <c r="C434" s="171" t="n">
        <f aca="false">ExportRaw!$G434</f>
        <v>0</v>
      </c>
      <c r="D434" s="171" t="str">
        <f aca="false">ExportRaw!$E434</f>
        <v/>
      </c>
      <c r="E434" s="172" t="str">
        <f aca="false">ExportRaw!$D434</f>
        <v/>
      </c>
      <c r="F434" s="171" t="str">
        <f aca="false">ExportRaw!$H434</f>
        <v/>
      </c>
      <c r="G434" s="171" t="str">
        <f aca="false">ExportRaw!$I434</f>
        <v/>
      </c>
      <c r="H434" s="171" t="str">
        <f aca="false">ExportRaw!$A434</f>
        <v/>
      </c>
      <c r="I434" s="171" t="str">
        <f aca="false">ExportRaw!$B434</f>
        <v/>
      </c>
    </row>
    <row r="435" customFormat="false" ht="15.75" hidden="false" customHeight="false" outlineLevel="0" collapsed="false">
      <c r="A435" s="171" t="n">
        <f aca="false">ExportRaw!$F435</f>
        <v>0</v>
      </c>
      <c r="B435" s="171" t="n">
        <f aca="false">ExportRaw!$C435</f>
        <v>0</v>
      </c>
      <c r="C435" s="171" t="n">
        <f aca="false">ExportRaw!$G435</f>
        <v>0</v>
      </c>
      <c r="D435" s="171" t="str">
        <f aca="false">ExportRaw!$E435</f>
        <v/>
      </c>
      <c r="E435" s="172" t="str">
        <f aca="false">ExportRaw!$D435</f>
        <v/>
      </c>
      <c r="F435" s="171" t="str">
        <f aca="false">ExportRaw!$H435</f>
        <v/>
      </c>
      <c r="G435" s="171" t="str">
        <f aca="false">ExportRaw!$I435</f>
        <v/>
      </c>
      <c r="H435" s="171" t="str">
        <f aca="false">ExportRaw!$A435</f>
        <v/>
      </c>
      <c r="I435" s="171" t="str">
        <f aca="false">ExportRaw!$B435</f>
        <v/>
      </c>
    </row>
    <row r="436" customFormat="false" ht="15.75" hidden="false" customHeight="false" outlineLevel="0" collapsed="false">
      <c r="A436" s="171" t="n">
        <f aca="false">ExportRaw!$F436</f>
        <v>0</v>
      </c>
      <c r="B436" s="171" t="n">
        <f aca="false">ExportRaw!$C436</f>
        <v>0</v>
      </c>
      <c r="C436" s="171" t="n">
        <f aca="false">ExportRaw!$G436</f>
        <v>0</v>
      </c>
      <c r="D436" s="171" t="str">
        <f aca="false">ExportRaw!$E436</f>
        <v/>
      </c>
      <c r="E436" s="172" t="str">
        <f aca="false">ExportRaw!$D436</f>
        <v/>
      </c>
      <c r="F436" s="171" t="str">
        <f aca="false">ExportRaw!$H436</f>
        <v/>
      </c>
      <c r="G436" s="171" t="str">
        <f aca="false">ExportRaw!$I436</f>
        <v/>
      </c>
      <c r="H436" s="171" t="str">
        <f aca="false">ExportRaw!$A436</f>
        <v/>
      </c>
      <c r="I436" s="171" t="str">
        <f aca="false">ExportRaw!$B436</f>
        <v/>
      </c>
    </row>
    <row r="437" customFormat="false" ht="15.75" hidden="false" customHeight="false" outlineLevel="0" collapsed="false">
      <c r="A437" s="171" t="n">
        <f aca="false">ExportRaw!$F437</f>
        <v>0</v>
      </c>
      <c r="B437" s="171" t="n">
        <f aca="false">ExportRaw!$C437</f>
        <v>0</v>
      </c>
      <c r="C437" s="171" t="n">
        <f aca="false">ExportRaw!$G437</f>
        <v>0</v>
      </c>
      <c r="D437" s="171" t="str">
        <f aca="false">ExportRaw!$E437</f>
        <v/>
      </c>
      <c r="E437" s="172" t="str">
        <f aca="false">ExportRaw!$D437</f>
        <v/>
      </c>
      <c r="F437" s="171" t="str">
        <f aca="false">ExportRaw!$H437</f>
        <v/>
      </c>
      <c r="G437" s="171" t="str">
        <f aca="false">ExportRaw!$I437</f>
        <v/>
      </c>
      <c r="H437" s="171" t="str">
        <f aca="false">ExportRaw!$A437</f>
        <v/>
      </c>
      <c r="I437" s="171" t="str">
        <f aca="false">ExportRaw!$B437</f>
        <v/>
      </c>
    </row>
    <row r="438" customFormat="false" ht="15.75" hidden="false" customHeight="false" outlineLevel="0" collapsed="false">
      <c r="A438" s="171" t="n">
        <f aca="false">ExportRaw!$F438</f>
        <v>0</v>
      </c>
      <c r="B438" s="171" t="n">
        <f aca="false">ExportRaw!$C438</f>
        <v>0</v>
      </c>
      <c r="C438" s="171" t="n">
        <f aca="false">ExportRaw!$G438</f>
        <v>0</v>
      </c>
      <c r="D438" s="171" t="str">
        <f aca="false">ExportRaw!$E438</f>
        <v/>
      </c>
      <c r="E438" s="172" t="str">
        <f aca="false">ExportRaw!$D438</f>
        <v/>
      </c>
      <c r="F438" s="171" t="str">
        <f aca="false">ExportRaw!$H438</f>
        <v/>
      </c>
      <c r="G438" s="171" t="str">
        <f aca="false">ExportRaw!$I438</f>
        <v/>
      </c>
      <c r="H438" s="171" t="str">
        <f aca="false">ExportRaw!$A438</f>
        <v/>
      </c>
      <c r="I438" s="171" t="str">
        <f aca="false">ExportRaw!$B438</f>
        <v/>
      </c>
    </row>
    <row r="439" customFormat="false" ht="15.75" hidden="false" customHeight="false" outlineLevel="0" collapsed="false">
      <c r="A439" s="171" t="n">
        <f aca="false">ExportRaw!$F439</f>
        <v>0</v>
      </c>
      <c r="B439" s="171" t="n">
        <f aca="false">ExportRaw!$C439</f>
        <v>0</v>
      </c>
      <c r="C439" s="171" t="n">
        <f aca="false">ExportRaw!$G439</f>
        <v>0</v>
      </c>
      <c r="D439" s="171" t="str">
        <f aca="false">ExportRaw!$E439</f>
        <v/>
      </c>
      <c r="E439" s="172" t="str">
        <f aca="false">ExportRaw!$D439</f>
        <v/>
      </c>
      <c r="F439" s="171" t="str">
        <f aca="false">ExportRaw!$H439</f>
        <v/>
      </c>
      <c r="G439" s="171" t="str">
        <f aca="false">ExportRaw!$I439</f>
        <v/>
      </c>
      <c r="H439" s="171" t="str">
        <f aca="false">ExportRaw!$A439</f>
        <v/>
      </c>
      <c r="I439" s="171" t="str">
        <f aca="false">ExportRaw!$B439</f>
        <v/>
      </c>
    </row>
    <row r="440" customFormat="false" ht="15.75" hidden="false" customHeight="false" outlineLevel="0" collapsed="false">
      <c r="A440" s="171" t="n">
        <f aca="false">ExportRaw!$F440</f>
        <v>0</v>
      </c>
      <c r="B440" s="171" t="n">
        <f aca="false">ExportRaw!$C440</f>
        <v>0</v>
      </c>
      <c r="C440" s="171" t="n">
        <f aca="false">ExportRaw!$G440</f>
        <v>0</v>
      </c>
      <c r="D440" s="171" t="str">
        <f aca="false">ExportRaw!$E440</f>
        <v/>
      </c>
      <c r="E440" s="172" t="str">
        <f aca="false">ExportRaw!$D440</f>
        <v/>
      </c>
      <c r="F440" s="171" t="str">
        <f aca="false">ExportRaw!$H440</f>
        <v/>
      </c>
      <c r="G440" s="171" t="str">
        <f aca="false">ExportRaw!$I440</f>
        <v/>
      </c>
      <c r="H440" s="171" t="str">
        <f aca="false">ExportRaw!$A440</f>
        <v/>
      </c>
      <c r="I440" s="171" t="str">
        <f aca="false">ExportRaw!$B440</f>
        <v/>
      </c>
    </row>
    <row r="441" customFormat="false" ht="15.75" hidden="false" customHeight="false" outlineLevel="0" collapsed="false">
      <c r="A441" s="171" t="n">
        <f aca="false">ExportRaw!$F441</f>
        <v>0</v>
      </c>
      <c r="B441" s="171" t="n">
        <f aca="false">ExportRaw!$C441</f>
        <v>0</v>
      </c>
      <c r="C441" s="171" t="n">
        <f aca="false">ExportRaw!$G441</f>
        <v>0</v>
      </c>
      <c r="D441" s="171" t="str">
        <f aca="false">ExportRaw!$E441</f>
        <v/>
      </c>
      <c r="E441" s="172" t="str">
        <f aca="false">ExportRaw!$D441</f>
        <v/>
      </c>
      <c r="F441" s="171" t="str">
        <f aca="false">ExportRaw!$H441</f>
        <v/>
      </c>
      <c r="G441" s="171" t="str">
        <f aca="false">ExportRaw!$I441</f>
        <v/>
      </c>
      <c r="H441" s="171" t="str">
        <f aca="false">ExportRaw!$A441</f>
        <v/>
      </c>
      <c r="I441" s="171" t="str">
        <f aca="false">ExportRaw!$B441</f>
        <v/>
      </c>
    </row>
    <row r="442" customFormat="false" ht="15.75" hidden="false" customHeight="false" outlineLevel="0" collapsed="false">
      <c r="A442" s="171" t="n">
        <f aca="false">ExportRaw!$F442</f>
        <v>0</v>
      </c>
      <c r="B442" s="171" t="n">
        <f aca="false">ExportRaw!$C442</f>
        <v>0</v>
      </c>
      <c r="C442" s="171" t="n">
        <f aca="false">ExportRaw!$G442</f>
        <v>0</v>
      </c>
      <c r="D442" s="171" t="str">
        <f aca="false">ExportRaw!$E442</f>
        <v/>
      </c>
      <c r="E442" s="172" t="str">
        <f aca="false">ExportRaw!$D442</f>
        <v/>
      </c>
      <c r="F442" s="171" t="str">
        <f aca="false">ExportRaw!$H442</f>
        <v/>
      </c>
      <c r="G442" s="171" t="str">
        <f aca="false">ExportRaw!$I442</f>
        <v/>
      </c>
      <c r="H442" s="171" t="str">
        <f aca="false">ExportRaw!$A442</f>
        <v/>
      </c>
      <c r="I442" s="171" t="str">
        <f aca="false">ExportRaw!$B442</f>
        <v/>
      </c>
    </row>
    <row r="443" customFormat="false" ht="15.75" hidden="false" customHeight="false" outlineLevel="0" collapsed="false">
      <c r="A443" s="171" t="n">
        <f aca="false">ExportRaw!$F443</f>
        <v>0</v>
      </c>
      <c r="B443" s="171" t="n">
        <f aca="false">ExportRaw!$C443</f>
        <v>0</v>
      </c>
      <c r="C443" s="171" t="n">
        <f aca="false">ExportRaw!$G443</f>
        <v>0</v>
      </c>
      <c r="D443" s="171" t="str">
        <f aca="false">ExportRaw!$E443</f>
        <v/>
      </c>
      <c r="E443" s="172" t="str">
        <f aca="false">ExportRaw!$D443</f>
        <v/>
      </c>
      <c r="F443" s="171" t="str">
        <f aca="false">ExportRaw!$H443</f>
        <v/>
      </c>
      <c r="G443" s="171" t="str">
        <f aca="false">ExportRaw!$I443</f>
        <v/>
      </c>
      <c r="H443" s="171" t="str">
        <f aca="false">ExportRaw!$A443</f>
        <v/>
      </c>
      <c r="I443" s="171" t="str">
        <f aca="false">ExportRaw!$B443</f>
        <v/>
      </c>
    </row>
    <row r="444" customFormat="false" ht="15.75" hidden="false" customHeight="false" outlineLevel="0" collapsed="false">
      <c r="A444" s="171" t="n">
        <f aca="false">ExportRaw!$F444</f>
        <v>0</v>
      </c>
      <c r="B444" s="171" t="n">
        <f aca="false">ExportRaw!$C444</f>
        <v>0</v>
      </c>
      <c r="C444" s="171" t="n">
        <f aca="false">ExportRaw!$G444</f>
        <v>0</v>
      </c>
      <c r="D444" s="171" t="str">
        <f aca="false">ExportRaw!$E444</f>
        <v/>
      </c>
      <c r="E444" s="172" t="str">
        <f aca="false">ExportRaw!$D444</f>
        <v/>
      </c>
      <c r="F444" s="171" t="str">
        <f aca="false">ExportRaw!$H444</f>
        <v/>
      </c>
      <c r="G444" s="171" t="str">
        <f aca="false">ExportRaw!$I444</f>
        <v/>
      </c>
      <c r="H444" s="171" t="str">
        <f aca="false">ExportRaw!$A444</f>
        <v/>
      </c>
      <c r="I444" s="171" t="str">
        <f aca="false">ExportRaw!$B444</f>
        <v/>
      </c>
    </row>
    <row r="445" customFormat="false" ht="15.75" hidden="false" customHeight="false" outlineLevel="0" collapsed="false">
      <c r="A445" s="171" t="n">
        <f aca="false">ExportRaw!$F445</f>
        <v>0</v>
      </c>
      <c r="B445" s="171" t="n">
        <f aca="false">ExportRaw!$C445</f>
        <v>0</v>
      </c>
      <c r="C445" s="171" t="n">
        <f aca="false">ExportRaw!$G445</f>
        <v>0</v>
      </c>
      <c r="D445" s="171" t="str">
        <f aca="false">ExportRaw!$E445</f>
        <v/>
      </c>
      <c r="E445" s="172" t="str">
        <f aca="false">ExportRaw!$D445</f>
        <v/>
      </c>
      <c r="F445" s="171" t="str">
        <f aca="false">ExportRaw!$H445</f>
        <v/>
      </c>
      <c r="G445" s="171" t="str">
        <f aca="false">ExportRaw!$I445</f>
        <v/>
      </c>
      <c r="H445" s="171" t="str">
        <f aca="false">ExportRaw!$A445</f>
        <v/>
      </c>
      <c r="I445" s="171" t="str">
        <f aca="false">ExportRaw!$B445</f>
        <v/>
      </c>
    </row>
    <row r="446" customFormat="false" ht="15.75" hidden="false" customHeight="false" outlineLevel="0" collapsed="false">
      <c r="A446" s="171" t="n">
        <f aca="false">ExportRaw!$F446</f>
        <v>0</v>
      </c>
      <c r="B446" s="171" t="n">
        <f aca="false">ExportRaw!$C446</f>
        <v>0</v>
      </c>
      <c r="C446" s="171" t="n">
        <f aca="false">ExportRaw!$G446</f>
        <v>0</v>
      </c>
      <c r="D446" s="171" t="str">
        <f aca="false">ExportRaw!$E446</f>
        <v/>
      </c>
      <c r="E446" s="172" t="str">
        <f aca="false">ExportRaw!$D446</f>
        <v/>
      </c>
      <c r="F446" s="171" t="str">
        <f aca="false">ExportRaw!$H446</f>
        <v/>
      </c>
      <c r="G446" s="171" t="str">
        <f aca="false">ExportRaw!$I446</f>
        <v/>
      </c>
      <c r="H446" s="171" t="str">
        <f aca="false">ExportRaw!$A446</f>
        <v/>
      </c>
      <c r="I446" s="171" t="str">
        <f aca="false">ExportRaw!$B446</f>
        <v/>
      </c>
    </row>
    <row r="447" customFormat="false" ht="15.75" hidden="false" customHeight="false" outlineLevel="0" collapsed="false">
      <c r="A447" s="171" t="n">
        <f aca="false">ExportRaw!$F447</f>
        <v>0</v>
      </c>
      <c r="B447" s="171" t="n">
        <f aca="false">ExportRaw!$C447</f>
        <v>0</v>
      </c>
      <c r="C447" s="171" t="n">
        <f aca="false">ExportRaw!$G447</f>
        <v>0</v>
      </c>
      <c r="D447" s="171" t="str">
        <f aca="false">ExportRaw!$E447</f>
        <v/>
      </c>
      <c r="E447" s="172" t="str">
        <f aca="false">ExportRaw!$D447</f>
        <v/>
      </c>
      <c r="F447" s="171" t="str">
        <f aca="false">ExportRaw!$H447</f>
        <v/>
      </c>
      <c r="G447" s="171" t="str">
        <f aca="false">ExportRaw!$I447</f>
        <v/>
      </c>
      <c r="H447" s="171" t="str">
        <f aca="false">ExportRaw!$A447</f>
        <v/>
      </c>
      <c r="I447" s="171" t="str">
        <f aca="false">ExportRaw!$B447</f>
        <v/>
      </c>
    </row>
    <row r="448" customFormat="false" ht="15.75" hidden="false" customHeight="false" outlineLevel="0" collapsed="false">
      <c r="A448" s="171" t="n">
        <f aca="false">ExportRaw!$F448</f>
        <v>0</v>
      </c>
      <c r="B448" s="171" t="n">
        <f aca="false">ExportRaw!$C448</f>
        <v>0</v>
      </c>
      <c r="C448" s="171" t="n">
        <f aca="false">ExportRaw!$G448</f>
        <v>0</v>
      </c>
      <c r="D448" s="171" t="str">
        <f aca="false">ExportRaw!$E448</f>
        <v/>
      </c>
      <c r="E448" s="172" t="str">
        <f aca="false">ExportRaw!$D448</f>
        <v/>
      </c>
      <c r="F448" s="171" t="str">
        <f aca="false">ExportRaw!$H448</f>
        <v/>
      </c>
      <c r="G448" s="171" t="str">
        <f aca="false">ExportRaw!$I448</f>
        <v/>
      </c>
      <c r="H448" s="171" t="str">
        <f aca="false">ExportRaw!$A448</f>
        <v/>
      </c>
      <c r="I448" s="171" t="str">
        <f aca="false">ExportRaw!$B448</f>
        <v/>
      </c>
    </row>
    <row r="449" customFormat="false" ht="15.75" hidden="false" customHeight="false" outlineLevel="0" collapsed="false">
      <c r="A449" s="171" t="n">
        <f aca="false">ExportRaw!$F449</f>
        <v>0</v>
      </c>
      <c r="B449" s="171" t="n">
        <f aca="false">ExportRaw!$C449</f>
        <v>0</v>
      </c>
      <c r="C449" s="171" t="n">
        <f aca="false">ExportRaw!$G449</f>
        <v>0</v>
      </c>
      <c r="D449" s="171" t="str">
        <f aca="false">ExportRaw!$E449</f>
        <v/>
      </c>
      <c r="E449" s="172" t="str">
        <f aca="false">ExportRaw!$D449</f>
        <v/>
      </c>
      <c r="F449" s="171" t="str">
        <f aca="false">ExportRaw!$H449</f>
        <v/>
      </c>
      <c r="G449" s="171" t="str">
        <f aca="false">ExportRaw!$I449</f>
        <v/>
      </c>
      <c r="H449" s="171" t="str">
        <f aca="false">ExportRaw!$A449</f>
        <v/>
      </c>
      <c r="I449" s="171" t="str">
        <f aca="false">ExportRaw!$B449</f>
        <v/>
      </c>
    </row>
    <row r="450" customFormat="false" ht="15.75" hidden="false" customHeight="false" outlineLevel="0" collapsed="false">
      <c r="A450" s="171" t="n">
        <f aca="false">ExportRaw!$F450</f>
        <v>0</v>
      </c>
      <c r="B450" s="171" t="n">
        <f aca="false">ExportRaw!$C450</f>
        <v>0</v>
      </c>
      <c r="C450" s="171" t="n">
        <f aca="false">ExportRaw!$G450</f>
        <v>0</v>
      </c>
      <c r="D450" s="171" t="str">
        <f aca="false">ExportRaw!$E450</f>
        <v/>
      </c>
      <c r="E450" s="172" t="str">
        <f aca="false">ExportRaw!$D450</f>
        <v/>
      </c>
      <c r="F450" s="171" t="str">
        <f aca="false">ExportRaw!$H450</f>
        <v/>
      </c>
      <c r="G450" s="171" t="str">
        <f aca="false">ExportRaw!$I450</f>
        <v/>
      </c>
      <c r="H450" s="171" t="str">
        <f aca="false">ExportRaw!$A450</f>
        <v/>
      </c>
      <c r="I450" s="171" t="str">
        <f aca="false">ExportRaw!$B450</f>
        <v/>
      </c>
    </row>
    <row r="451" customFormat="false" ht="15.75" hidden="false" customHeight="false" outlineLevel="0" collapsed="false">
      <c r="A451" s="171" t="n">
        <f aca="false">ExportRaw!$F451</f>
        <v>0</v>
      </c>
      <c r="B451" s="171" t="n">
        <f aca="false">ExportRaw!$C451</f>
        <v>0</v>
      </c>
      <c r="C451" s="171" t="n">
        <f aca="false">ExportRaw!$G451</f>
        <v>0</v>
      </c>
      <c r="D451" s="171" t="str">
        <f aca="false">ExportRaw!$E451</f>
        <v/>
      </c>
      <c r="E451" s="172" t="str">
        <f aca="false">ExportRaw!$D451</f>
        <v/>
      </c>
      <c r="F451" s="171" t="str">
        <f aca="false">ExportRaw!$H451</f>
        <v/>
      </c>
      <c r="G451" s="171" t="str">
        <f aca="false">ExportRaw!$I451</f>
        <v/>
      </c>
      <c r="H451" s="171" t="str">
        <f aca="false">ExportRaw!$A451</f>
        <v/>
      </c>
      <c r="I451" s="171" t="str">
        <f aca="false">ExportRaw!$B451</f>
        <v/>
      </c>
    </row>
    <row r="452" customFormat="false" ht="15.75" hidden="false" customHeight="false" outlineLevel="0" collapsed="false">
      <c r="A452" s="171" t="n">
        <f aca="false">ExportRaw!$F452</f>
        <v>0</v>
      </c>
      <c r="B452" s="171" t="n">
        <f aca="false">ExportRaw!$C452</f>
        <v>0</v>
      </c>
      <c r="C452" s="171" t="n">
        <f aca="false">ExportRaw!$G452</f>
        <v>0</v>
      </c>
      <c r="D452" s="171" t="str">
        <f aca="false">ExportRaw!$E452</f>
        <v/>
      </c>
      <c r="E452" s="172" t="str">
        <f aca="false">ExportRaw!$D452</f>
        <v/>
      </c>
      <c r="F452" s="171" t="str">
        <f aca="false">ExportRaw!$H452</f>
        <v/>
      </c>
      <c r="G452" s="171" t="str">
        <f aca="false">ExportRaw!$I452</f>
        <v/>
      </c>
      <c r="H452" s="171" t="str">
        <f aca="false">ExportRaw!$A452</f>
        <v/>
      </c>
      <c r="I452" s="171" t="str">
        <f aca="false">ExportRaw!$B452</f>
        <v/>
      </c>
    </row>
    <row r="453" customFormat="false" ht="15.75" hidden="false" customHeight="false" outlineLevel="0" collapsed="false">
      <c r="A453" s="171" t="n">
        <f aca="false">ExportRaw!$F453</f>
        <v>0</v>
      </c>
      <c r="B453" s="171" t="n">
        <f aca="false">ExportRaw!$C453</f>
        <v>0</v>
      </c>
      <c r="C453" s="171" t="n">
        <f aca="false">ExportRaw!$G453</f>
        <v>0</v>
      </c>
      <c r="D453" s="171" t="str">
        <f aca="false">ExportRaw!$E453</f>
        <v/>
      </c>
      <c r="E453" s="172" t="str">
        <f aca="false">ExportRaw!$D453</f>
        <v/>
      </c>
      <c r="F453" s="171" t="str">
        <f aca="false">ExportRaw!$H453</f>
        <v/>
      </c>
      <c r="G453" s="171" t="str">
        <f aca="false">ExportRaw!$I453</f>
        <v/>
      </c>
      <c r="H453" s="171" t="str">
        <f aca="false">ExportRaw!$A453</f>
        <v/>
      </c>
      <c r="I453" s="171" t="str">
        <f aca="false">ExportRaw!$B453</f>
        <v/>
      </c>
    </row>
    <row r="454" customFormat="false" ht="15.75" hidden="false" customHeight="false" outlineLevel="0" collapsed="false">
      <c r="A454" s="171" t="n">
        <f aca="false">ExportRaw!$F454</f>
        <v>0</v>
      </c>
      <c r="B454" s="171" t="n">
        <f aca="false">ExportRaw!$C454</f>
        <v>0</v>
      </c>
      <c r="C454" s="171" t="n">
        <f aca="false">ExportRaw!$G454</f>
        <v>0</v>
      </c>
      <c r="D454" s="171" t="str">
        <f aca="false">ExportRaw!$E454</f>
        <v/>
      </c>
      <c r="E454" s="172" t="str">
        <f aca="false">ExportRaw!$D454</f>
        <v/>
      </c>
      <c r="F454" s="171" t="str">
        <f aca="false">ExportRaw!$H454</f>
        <v/>
      </c>
      <c r="G454" s="171" t="str">
        <f aca="false">ExportRaw!$I454</f>
        <v/>
      </c>
      <c r="H454" s="171" t="str">
        <f aca="false">ExportRaw!$A454</f>
        <v/>
      </c>
      <c r="I454" s="171" t="str">
        <f aca="false">ExportRaw!$B454</f>
        <v/>
      </c>
    </row>
    <row r="455" customFormat="false" ht="15.75" hidden="false" customHeight="false" outlineLevel="0" collapsed="false">
      <c r="A455" s="171" t="n">
        <f aca="false">ExportRaw!$F455</f>
        <v>0</v>
      </c>
      <c r="B455" s="171" t="n">
        <f aca="false">ExportRaw!$C455</f>
        <v>0</v>
      </c>
      <c r="C455" s="171" t="n">
        <f aca="false">ExportRaw!$G455</f>
        <v>0</v>
      </c>
      <c r="D455" s="171" t="str">
        <f aca="false">ExportRaw!$E455</f>
        <v/>
      </c>
      <c r="E455" s="172" t="str">
        <f aca="false">ExportRaw!$D455</f>
        <v/>
      </c>
      <c r="F455" s="171" t="str">
        <f aca="false">ExportRaw!$H455</f>
        <v/>
      </c>
      <c r="G455" s="171" t="str">
        <f aca="false">ExportRaw!$I455</f>
        <v/>
      </c>
      <c r="H455" s="171" t="str">
        <f aca="false">ExportRaw!$A455</f>
        <v/>
      </c>
      <c r="I455" s="171" t="str">
        <f aca="false">ExportRaw!$B455</f>
        <v/>
      </c>
    </row>
    <row r="456" customFormat="false" ht="15.75" hidden="false" customHeight="false" outlineLevel="0" collapsed="false">
      <c r="A456" s="171" t="n">
        <f aca="false">ExportRaw!$F456</f>
        <v>0</v>
      </c>
      <c r="B456" s="171" t="n">
        <f aca="false">ExportRaw!$C456</f>
        <v>0</v>
      </c>
      <c r="C456" s="171" t="n">
        <f aca="false">ExportRaw!$G456</f>
        <v>0</v>
      </c>
      <c r="D456" s="171" t="str">
        <f aca="false">ExportRaw!$E456</f>
        <v/>
      </c>
      <c r="E456" s="172" t="str">
        <f aca="false">ExportRaw!$D456</f>
        <v/>
      </c>
      <c r="F456" s="171" t="str">
        <f aca="false">ExportRaw!$H456</f>
        <v/>
      </c>
      <c r="G456" s="171" t="str">
        <f aca="false">ExportRaw!$I456</f>
        <v/>
      </c>
      <c r="H456" s="171" t="str">
        <f aca="false">ExportRaw!$A456</f>
        <v/>
      </c>
      <c r="I456" s="171" t="str">
        <f aca="false">ExportRaw!$B456</f>
        <v/>
      </c>
    </row>
    <row r="457" customFormat="false" ht="15.75" hidden="false" customHeight="false" outlineLevel="0" collapsed="false">
      <c r="A457" s="171" t="n">
        <f aca="false">ExportRaw!$F457</f>
        <v>0</v>
      </c>
      <c r="B457" s="171" t="n">
        <f aca="false">ExportRaw!$C457</f>
        <v>0</v>
      </c>
      <c r="C457" s="171" t="n">
        <f aca="false">ExportRaw!$G457</f>
        <v>0</v>
      </c>
      <c r="D457" s="171" t="str">
        <f aca="false">ExportRaw!$E457</f>
        <v/>
      </c>
      <c r="E457" s="172" t="str">
        <f aca="false">ExportRaw!$D457</f>
        <v/>
      </c>
      <c r="F457" s="171" t="str">
        <f aca="false">ExportRaw!$H457</f>
        <v/>
      </c>
      <c r="G457" s="171" t="str">
        <f aca="false">ExportRaw!$I457</f>
        <v/>
      </c>
      <c r="H457" s="171" t="str">
        <f aca="false">ExportRaw!$A457</f>
        <v/>
      </c>
      <c r="I457" s="171" t="str">
        <f aca="false">ExportRaw!$B457</f>
        <v/>
      </c>
    </row>
    <row r="458" customFormat="false" ht="15.75" hidden="false" customHeight="false" outlineLevel="0" collapsed="false">
      <c r="A458" s="171" t="n">
        <f aca="false">ExportRaw!$F458</f>
        <v>0</v>
      </c>
      <c r="B458" s="171" t="n">
        <f aca="false">ExportRaw!$C458</f>
        <v>0</v>
      </c>
      <c r="C458" s="171" t="n">
        <f aca="false">ExportRaw!$G458</f>
        <v>0</v>
      </c>
      <c r="D458" s="171" t="str">
        <f aca="false">ExportRaw!$E458</f>
        <v/>
      </c>
      <c r="E458" s="172" t="str">
        <f aca="false">ExportRaw!$D458</f>
        <v/>
      </c>
      <c r="F458" s="171" t="str">
        <f aca="false">ExportRaw!$H458</f>
        <v/>
      </c>
      <c r="G458" s="171" t="str">
        <f aca="false">ExportRaw!$I458</f>
        <v/>
      </c>
      <c r="H458" s="171" t="str">
        <f aca="false">ExportRaw!$A458</f>
        <v/>
      </c>
      <c r="I458" s="171" t="str">
        <f aca="false">ExportRaw!$B458</f>
        <v/>
      </c>
    </row>
    <row r="459" customFormat="false" ht="15.75" hidden="false" customHeight="false" outlineLevel="0" collapsed="false">
      <c r="A459" s="171" t="n">
        <f aca="false">ExportRaw!$F459</f>
        <v>0</v>
      </c>
      <c r="B459" s="171" t="n">
        <f aca="false">ExportRaw!$C459</f>
        <v>0</v>
      </c>
      <c r="C459" s="171" t="n">
        <f aca="false">ExportRaw!$G459</f>
        <v>0</v>
      </c>
      <c r="D459" s="171" t="str">
        <f aca="false">ExportRaw!$E459</f>
        <v/>
      </c>
      <c r="E459" s="172" t="str">
        <f aca="false">ExportRaw!$D459</f>
        <v/>
      </c>
      <c r="F459" s="171" t="str">
        <f aca="false">ExportRaw!$H459</f>
        <v/>
      </c>
      <c r="G459" s="171" t="str">
        <f aca="false">ExportRaw!$I459</f>
        <v/>
      </c>
      <c r="H459" s="171" t="str">
        <f aca="false">ExportRaw!$A459</f>
        <v/>
      </c>
      <c r="I459" s="171" t="str">
        <f aca="false">ExportRaw!$B459</f>
        <v/>
      </c>
    </row>
    <row r="460" customFormat="false" ht="15.75" hidden="false" customHeight="false" outlineLevel="0" collapsed="false">
      <c r="A460" s="171" t="n">
        <f aca="false">ExportRaw!$F460</f>
        <v>0</v>
      </c>
      <c r="B460" s="171" t="n">
        <f aca="false">ExportRaw!$C460</f>
        <v>0</v>
      </c>
      <c r="C460" s="171" t="n">
        <f aca="false">ExportRaw!$G460</f>
        <v>0</v>
      </c>
      <c r="D460" s="171" t="str">
        <f aca="false">ExportRaw!$E460</f>
        <v/>
      </c>
      <c r="E460" s="172" t="str">
        <f aca="false">ExportRaw!$D460</f>
        <v/>
      </c>
      <c r="F460" s="171" t="str">
        <f aca="false">ExportRaw!$H460</f>
        <v/>
      </c>
      <c r="G460" s="171" t="str">
        <f aca="false">ExportRaw!$I460</f>
        <v/>
      </c>
      <c r="H460" s="171" t="str">
        <f aca="false">ExportRaw!$A460</f>
        <v/>
      </c>
      <c r="I460" s="171" t="str">
        <f aca="false">ExportRaw!$B460</f>
        <v/>
      </c>
    </row>
    <row r="461" customFormat="false" ht="15.75" hidden="false" customHeight="false" outlineLevel="0" collapsed="false">
      <c r="A461" s="171" t="n">
        <f aca="false">ExportRaw!$F461</f>
        <v>0</v>
      </c>
      <c r="B461" s="171" t="n">
        <f aca="false">ExportRaw!$C461</f>
        <v>0</v>
      </c>
      <c r="C461" s="171" t="n">
        <f aca="false">ExportRaw!$G461</f>
        <v>0</v>
      </c>
      <c r="D461" s="171" t="str">
        <f aca="false">ExportRaw!$E461</f>
        <v/>
      </c>
      <c r="E461" s="172" t="str">
        <f aca="false">ExportRaw!$D461</f>
        <v/>
      </c>
      <c r="F461" s="171" t="str">
        <f aca="false">ExportRaw!$H461</f>
        <v/>
      </c>
      <c r="G461" s="171" t="str">
        <f aca="false">ExportRaw!$I461</f>
        <v/>
      </c>
      <c r="H461" s="171" t="str">
        <f aca="false">ExportRaw!$A461</f>
        <v/>
      </c>
      <c r="I461" s="171" t="str">
        <f aca="false">ExportRaw!$B461</f>
        <v/>
      </c>
    </row>
    <row r="462" customFormat="false" ht="15.75" hidden="false" customHeight="false" outlineLevel="0" collapsed="false">
      <c r="A462" s="171" t="n">
        <f aca="false">ExportRaw!$F462</f>
        <v>0</v>
      </c>
      <c r="B462" s="171" t="n">
        <f aca="false">ExportRaw!$C462</f>
        <v>0</v>
      </c>
      <c r="C462" s="171" t="n">
        <f aca="false">ExportRaw!$G462</f>
        <v>0</v>
      </c>
      <c r="D462" s="171" t="str">
        <f aca="false">ExportRaw!$E462</f>
        <v/>
      </c>
      <c r="E462" s="172" t="str">
        <f aca="false">ExportRaw!$D462</f>
        <v/>
      </c>
      <c r="F462" s="171" t="str">
        <f aca="false">ExportRaw!$H462</f>
        <v/>
      </c>
      <c r="G462" s="171" t="str">
        <f aca="false">ExportRaw!$I462</f>
        <v/>
      </c>
      <c r="H462" s="171" t="str">
        <f aca="false">ExportRaw!$A462</f>
        <v/>
      </c>
      <c r="I462" s="171" t="str">
        <f aca="false">ExportRaw!$B462</f>
        <v/>
      </c>
    </row>
    <row r="463" customFormat="false" ht="15.75" hidden="false" customHeight="false" outlineLevel="0" collapsed="false">
      <c r="A463" s="171" t="n">
        <f aca="false">ExportRaw!$F463</f>
        <v>0</v>
      </c>
      <c r="B463" s="171" t="n">
        <f aca="false">ExportRaw!$C463</f>
        <v>0</v>
      </c>
      <c r="C463" s="171" t="n">
        <f aca="false">ExportRaw!$G463</f>
        <v>0</v>
      </c>
      <c r="D463" s="171" t="str">
        <f aca="false">ExportRaw!$E463</f>
        <v/>
      </c>
      <c r="E463" s="172" t="str">
        <f aca="false">ExportRaw!$D463</f>
        <v/>
      </c>
      <c r="F463" s="171" t="str">
        <f aca="false">ExportRaw!$H463</f>
        <v/>
      </c>
      <c r="G463" s="171" t="str">
        <f aca="false">ExportRaw!$I463</f>
        <v/>
      </c>
      <c r="H463" s="171" t="str">
        <f aca="false">ExportRaw!$A463</f>
        <v/>
      </c>
      <c r="I463" s="171" t="str">
        <f aca="false">ExportRaw!$B463</f>
        <v/>
      </c>
    </row>
    <row r="464" customFormat="false" ht="15.75" hidden="false" customHeight="false" outlineLevel="0" collapsed="false">
      <c r="A464" s="171" t="n">
        <f aca="false">ExportRaw!$F464</f>
        <v>0</v>
      </c>
      <c r="B464" s="171" t="n">
        <f aca="false">ExportRaw!$C464</f>
        <v>0</v>
      </c>
      <c r="C464" s="171" t="n">
        <f aca="false">ExportRaw!$G464</f>
        <v>0</v>
      </c>
      <c r="D464" s="171" t="str">
        <f aca="false">ExportRaw!$E464</f>
        <v/>
      </c>
      <c r="E464" s="172" t="str">
        <f aca="false">ExportRaw!$D464</f>
        <v/>
      </c>
      <c r="F464" s="171" t="str">
        <f aca="false">ExportRaw!$H464</f>
        <v/>
      </c>
      <c r="G464" s="171" t="str">
        <f aca="false">ExportRaw!$I464</f>
        <v/>
      </c>
      <c r="H464" s="171" t="str">
        <f aca="false">ExportRaw!$A464</f>
        <v/>
      </c>
      <c r="I464" s="171" t="str">
        <f aca="false">ExportRaw!$B464</f>
        <v/>
      </c>
    </row>
    <row r="465" customFormat="false" ht="15.75" hidden="false" customHeight="false" outlineLevel="0" collapsed="false">
      <c r="A465" s="171" t="n">
        <f aca="false">ExportRaw!$F465</f>
        <v>0</v>
      </c>
      <c r="B465" s="171" t="n">
        <f aca="false">ExportRaw!$C465</f>
        <v>0</v>
      </c>
      <c r="C465" s="171" t="n">
        <f aca="false">ExportRaw!$G465</f>
        <v>0</v>
      </c>
      <c r="D465" s="171" t="str">
        <f aca="false">ExportRaw!$E465</f>
        <v/>
      </c>
      <c r="E465" s="172" t="str">
        <f aca="false">ExportRaw!$D465</f>
        <v/>
      </c>
      <c r="F465" s="171" t="str">
        <f aca="false">ExportRaw!$H465</f>
        <v/>
      </c>
      <c r="G465" s="171" t="str">
        <f aca="false">ExportRaw!$I465</f>
        <v/>
      </c>
      <c r="H465" s="171" t="str">
        <f aca="false">ExportRaw!$A465</f>
        <v/>
      </c>
      <c r="I465" s="171" t="str">
        <f aca="false">ExportRaw!$B465</f>
        <v/>
      </c>
    </row>
    <row r="466" customFormat="false" ht="15.75" hidden="false" customHeight="false" outlineLevel="0" collapsed="false">
      <c r="A466" s="171" t="n">
        <f aca="false">ExportRaw!$F466</f>
        <v>0</v>
      </c>
      <c r="B466" s="171" t="n">
        <f aca="false">ExportRaw!$C466</f>
        <v>0</v>
      </c>
      <c r="C466" s="171" t="n">
        <f aca="false">ExportRaw!$G466</f>
        <v>0</v>
      </c>
      <c r="D466" s="171" t="str">
        <f aca="false">ExportRaw!$E466</f>
        <v/>
      </c>
      <c r="E466" s="172" t="str">
        <f aca="false">ExportRaw!$D466</f>
        <v/>
      </c>
      <c r="F466" s="171" t="str">
        <f aca="false">ExportRaw!$H466</f>
        <v/>
      </c>
      <c r="G466" s="171" t="str">
        <f aca="false">ExportRaw!$I466</f>
        <v/>
      </c>
      <c r="H466" s="171" t="str">
        <f aca="false">ExportRaw!$A466</f>
        <v/>
      </c>
      <c r="I466" s="171" t="str">
        <f aca="false">ExportRaw!$B466</f>
        <v/>
      </c>
    </row>
    <row r="467" customFormat="false" ht="15.75" hidden="false" customHeight="false" outlineLevel="0" collapsed="false">
      <c r="A467" s="171" t="n">
        <f aca="false">ExportRaw!$F467</f>
        <v>0</v>
      </c>
      <c r="B467" s="171" t="n">
        <f aca="false">ExportRaw!$C467</f>
        <v>0</v>
      </c>
      <c r="C467" s="171" t="n">
        <f aca="false">ExportRaw!$G467</f>
        <v>0</v>
      </c>
      <c r="D467" s="171" t="str">
        <f aca="false">ExportRaw!$E467</f>
        <v/>
      </c>
      <c r="E467" s="172" t="str">
        <f aca="false">ExportRaw!$D467</f>
        <v/>
      </c>
      <c r="F467" s="171" t="str">
        <f aca="false">ExportRaw!$H467</f>
        <v/>
      </c>
      <c r="G467" s="171" t="str">
        <f aca="false">ExportRaw!$I467</f>
        <v/>
      </c>
      <c r="H467" s="171" t="str">
        <f aca="false">ExportRaw!$A467</f>
        <v/>
      </c>
      <c r="I467" s="171" t="str">
        <f aca="false">ExportRaw!$B467</f>
        <v/>
      </c>
    </row>
    <row r="468" customFormat="false" ht="15.75" hidden="false" customHeight="false" outlineLevel="0" collapsed="false">
      <c r="A468" s="171" t="n">
        <f aca="false">ExportRaw!$F468</f>
        <v>0</v>
      </c>
      <c r="B468" s="171" t="n">
        <f aca="false">ExportRaw!$C468</f>
        <v>0</v>
      </c>
      <c r="C468" s="171" t="n">
        <f aca="false">ExportRaw!$G468</f>
        <v>0</v>
      </c>
      <c r="D468" s="171" t="str">
        <f aca="false">ExportRaw!$E468</f>
        <v/>
      </c>
      <c r="E468" s="172" t="str">
        <f aca="false">ExportRaw!$D468</f>
        <v/>
      </c>
      <c r="F468" s="171" t="str">
        <f aca="false">ExportRaw!$H468</f>
        <v/>
      </c>
      <c r="G468" s="171" t="str">
        <f aca="false">ExportRaw!$I468</f>
        <v/>
      </c>
      <c r="H468" s="171" t="str">
        <f aca="false">ExportRaw!$A468</f>
        <v/>
      </c>
      <c r="I468" s="171" t="str">
        <f aca="false">ExportRaw!$B468</f>
        <v/>
      </c>
    </row>
    <row r="469" customFormat="false" ht="15.75" hidden="false" customHeight="false" outlineLevel="0" collapsed="false">
      <c r="A469" s="171" t="n">
        <f aca="false">ExportRaw!$F469</f>
        <v>0</v>
      </c>
      <c r="B469" s="171" t="n">
        <f aca="false">ExportRaw!$C469</f>
        <v>0</v>
      </c>
      <c r="C469" s="171" t="n">
        <f aca="false">ExportRaw!$G469</f>
        <v>0</v>
      </c>
      <c r="D469" s="171" t="str">
        <f aca="false">ExportRaw!$E469</f>
        <v/>
      </c>
      <c r="E469" s="172" t="str">
        <f aca="false">ExportRaw!$D469</f>
        <v/>
      </c>
      <c r="F469" s="171" t="str">
        <f aca="false">ExportRaw!$H469</f>
        <v/>
      </c>
      <c r="G469" s="171" t="str">
        <f aca="false">ExportRaw!$I469</f>
        <v/>
      </c>
      <c r="H469" s="171" t="str">
        <f aca="false">ExportRaw!$A469</f>
        <v/>
      </c>
      <c r="I469" s="171" t="str">
        <f aca="false">ExportRaw!$B469</f>
        <v/>
      </c>
    </row>
    <row r="470" customFormat="false" ht="15.75" hidden="false" customHeight="false" outlineLevel="0" collapsed="false">
      <c r="A470" s="171" t="n">
        <f aca="false">ExportRaw!$F470</f>
        <v>0</v>
      </c>
      <c r="B470" s="171" t="n">
        <f aca="false">ExportRaw!$C470</f>
        <v>0</v>
      </c>
      <c r="C470" s="171" t="n">
        <f aca="false">ExportRaw!$G470</f>
        <v>0</v>
      </c>
      <c r="D470" s="171" t="str">
        <f aca="false">ExportRaw!$E470</f>
        <v/>
      </c>
      <c r="E470" s="172" t="str">
        <f aca="false">ExportRaw!$D470</f>
        <v/>
      </c>
      <c r="F470" s="171" t="str">
        <f aca="false">ExportRaw!$H470</f>
        <v/>
      </c>
      <c r="G470" s="171" t="str">
        <f aca="false">ExportRaw!$I470</f>
        <v/>
      </c>
      <c r="H470" s="171" t="str">
        <f aca="false">ExportRaw!$A470</f>
        <v/>
      </c>
      <c r="I470" s="171" t="str">
        <f aca="false">ExportRaw!$B470</f>
        <v/>
      </c>
    </row>
    <row r="471" customFormat="false" ht="15.75" hidden="false" customHeight="false" outlineLevel="0" collapsed="false">
      <c r="A471" s="171" t="n">
        <f aca="false">ExportRaw!$F471</f>
        <v>0</v>
      </c>
      <c r="B471" s="171" t="n">
        <f aca="false">ExportRaw!$C471</f>
        <v>0</v>
      </c>
      <c r="C471" s="171" t="n">
        <f aca="false">ExportRaw!$G471</f>
        <v>0</v>
      </c>
      <c r="D471" s="171" t="str">
        <f aca="false">ExportRaw!$E471</f>
        <v/>
      </c>
      <c r="E471" s="172" t="str">
        <f aca="false">ExportRaw!$D471</f>
        <v/>
      </c>
      <c r="F471" s="171" t="str">
        <f aca="false">ExportRaw!$H471</f>
        <v/>
      </c>
      <c r="G471" s="171" t="str">
        <f aca="false">ExportRaw!$I471</f>
        <v/>
      </c>
      <c r="H471" s="171" t="str">
        <f aca="false">ExportRaw!$A471</f>
        <v/>
      </c>
      <c r="I471" s="171" t="str">
        <f aca="false">ExportRaw!$B471</f>
        <v/>
      </c>
    </row>
    <row r="472" customFormat="false" ht="15.75" hidden="false" customHeight="false" outlineLevel="0" collapsed="false">
      <c r="A472" s="171" t="n">
        <f aca="false">ExportRaw!$F472</f>
        <v>0</v>
      </c>
      <c r="B472" s="171" t="n">
        <f aca="false">ExportRaw!$C472</f>
        <v>0</v>
      </c>
      <c r="C472" s="171" t="n">
        <f aca="false">ExportRaw!$G472</f>
        <v>0</v>
      </c>
      <c r="D472" s="171" t="str">
        <f aca="false">ExportRaw!$E472</f>
        <v/>
      </c>
      <c r="E472" s="172" t="str">
        <f aca="false">ExportRaw!$D472</f>
        <v/>
      </c>
      <c r="F472" s="171" t="str">
        <f aca="false">ExportRaw!$H472</f>
        <v/>
      </c>
      <c r="G472" s="171" t="str">
        <f aca="false">ExportRaw!$I472</f>
        <v/>
      </c>
      <c r="H472" s="171" t="str">
        <f aca="false">ExportRaw!$A472</f>
        <v/>
      </c>
      <c r="I472" s="171" t="str">
        <f aca="false">ExportRaw!$B472</f>
        <v/>
      </c>
    </row>
    <row r="473" customFormat="false" ht="15.75" hidden="false" customHeight="false" outlineLevel="0" collapsed="false">
      <c r="A473" s="171" t="n">
        <f aca="false">ExportRaw!$F473</f>
        <v>0</v>
      </c>
      <c r="B473" s="171" t="n">
        <f aca="false">ExportRaw!$C473</f>
        <v>0</v>
      </c>
      <c r="C473" s="171" t="n">
        <f aca="false">ExportRaw!$G473</f>
        <v>0</v>
      </c>
      <c r="D473" s="171" t="str">
        <f aca="false">ExportRaw!$E473</f>
        <v/>
      </c>
      <c r="E473" s="172" t="str">
        <f aca="false">ExportRaw!$D473</f>
        <v/>
      </c>
      <c r="F473" s="171" t="str">
        <f aca="false">ExportRaw!$H473</f>
        <v/>
      </c>
      <c r="G473" s="171" t="str">
        <f aca="false">ExportRaw!$I473</f>
        <v/>
      </c>
      <c r="H473" s="171" t="str">
        <f aca="false">ExportRaw!$A473</f>
        <v/>
      </c>
      <c r="I473" s="171" t="str">
        <f aca="false">ExportRaw!$B473</f>
        <v/>
      </c>
    </row>
    <row r="474" customFormat="false" ht="15.75" hidden="false" customHeight="false" outlineLevel="0" collapsed="false">
      <c r="A474" s="171" t="n">
        <f aca="false">ExportRaw!$F474</f>
        <v>0</v>
      </c>
      <c r="B474" s="171" t="n">
        <f aca="false">ExportRaw!$C474</f>
        <v>0</v>
      </c>
      <c r="C474" s="171" t="n">
        <f aca="false">ExportRaw!$G474</f>
        <v>0</v>
      </c>
      <c r="D474" s="171" t="str">
        <f aca="false">ExportRaw!$E474</f>
        <v/>
      </c>
      <c r="E474" s="172" t="str">
        <f aca="false">ExportRaw!$D474</f>
        <v/>
      </c>
      <c r="F474" s="171" t="str">
        <f aca="false">ExportRaw!$H474</f>
        <v/>
      </c>
      <c r="G474" s="171" t="str">
        <f aca="false">ExportRaw!$I474</f>
        <v/>
      </c>
      <c r="H474" s="171" t="str">
        <f aca="false">ExportRaw!$A474</f>
        <v/>
      </c>
      <c r="I474" s="171" t="str">
        <f aca="false">ExportRaw!$B474</f>
        <v/>
      </c>
    </row>
    <row r="475" customFormat="false" ht="15.75" hidden="false" customHeight="false" outlineLevel="0" collapsed="false">
      <c r="A475" s="171" t="n">
        <f aca="false">ExportRaw!$F475</f>
        <v>0</v>
      </c>
      <c r="B475" s="171" t="n">
        <f aca="false">ExportRaw!$C475</f>
        <v>0</v>
      </c>
      <c r="C475" s="171" t="n">
        <f aca="false">ExportRaw!$G475</f>
        <v>0</v>
      </c>
      <c r="D475" s="171" t="str">
        <f aca="false">ExportRaw!$E475</f>
        <v/>
      </c>
      <c r="E475" s="172" t="str">
        <f aca="false">ExportRaw!$D475</f>
        <v/>
      </c>
      <c r="F475" s="171" t="str">
        <f aca="false">ExportRaw!$H475</f>
        <v/>
      </c>
      <c r="G475" s="171" t="str">
        <f aca="false">ExportRaw!$I475</f>
        <v/>
      </c>
      <c r="H475" s="171" t="str">
        <f aca="false">ExportRaw!$A475</f>
        <v/>
      </c>
      <c r="I475" s="171" t="str">
        <f aca="false">ExportRaw!$B475</f>
        <v/>
      </c>
    </row>
    <row r="476" customFormat="false" ht="15.75" hidden="false" customHeight="false" outlineLevel="0" collapsed="false">
      <c r="A476" s="171" t="n">
        <f aca="false">ExportRaw!$F476</f>
        <v>0</v>
      </c>
      <c r="B476" s="171" t="n">
        <f aca="false">ExportRaw!$C476</f>
        <v>0</v>
      </c>
      <c r="C476" s="171" t="n">
        <f aca="false">ExportRaw!$G476</f>
        <v>0</v>
      </c>
      <c r="D476" s="171" t="str">
        <f aca="false">ExportRaw!$E476</f>
        <v/>
      </c>
      <c r="E476" s="172" t="str">
        <f aca="false">ExportRaw!$D476</f>
        <v/>
      </c>
      <c r="F476" s="171" t="str">
        <f aca="false">ExportRaw!$H476</f>
        <v/>
      </c>
      <c r="G476" s="171" t="str">
        <f aca="false">ExportRaw!$I476</f>
        <v/>
      </c>
      <c r="H476" s="171" t="str">
        <f aca="false">ExportRaw!$A476</f>
        <v/>
      </c>
      <c r="I476" s="171" t="str">
        <f aca="false">ExportRaw!$B476</f>
        <v/>
      </c>
    </row>
    <row r="477" customFormat="false" ht="15.75" hidden="false" customHeight="false" outlineLevel="0" collapsed="false">
      <c r="A477" s="171" t="n">
        <f aca="false">ExportRaw!$F477</f>
        <v>0</v>
      </c>
      <c r="B477" s="171" t="n">
        <f aca="false">ExportRaw!$C477</f>
        <v>0</v>
      </c>
      <c r="C477" s="171" t="n">
        <f aca="false">ExportRaw!$G477</f>
        <v>0</v>
      </c>
      <c r="D477" s="171" t="str">
        <f aca="false">ExportRaw!$E477</f>
        <v/>
      </c>
      <c r="E477" s="172" t="str">
        <f aca="false">ExportRaw!$D477</f>
        <v/>
      </c>
      <c r="F477" s="171" t="str">
        <f aca="false">ExportRaw!$H477</f>
        <v/>
      </c>
      <c r="G477" s="171" t="str">
        <f aca="false">ExportRaw!$I477</f>
        <v/>
      </c>
      <c r="H477" s="171" t="str">
        <f aca="false">ExportRaw!$A477</f>
        <v/>
      </c>
      <c r="I477" s="171" t="str">
        <f aca="false">ExportRaw!$B477</f>
        <v/>
      </c>
    </row>
    <row r="478" customFormat="false" ht="15.75" hidden="false" customHeight="false" outlineLevel="0" collapsed="false">
      <c r="A478" s="171" t="n">
        <f aca="false">ExportRaw!$F478</f>
        <v>0</v>
      </c>
      <c r="B478" s="171" t="n">
        <f aca="false">ExportRaw!$C478</f>
        <v>0</v>
      </c>
      <c r="C478" s="171" t="n">
        <f aca="false">ExportRaw!$G478</f>
        <v>0</v>
      </c>
      <c r="D478" s="171" t="str">
        <f aca="false">ExportRaw!$E478</f>
        <v/>
      </c>
      <c r="E478" s="172" t="str">
        <f aca="false">ExportRaw!$D478</f>
        <v/>
      </c>
      <c r="F478" s="171" t="str">
        <f aca="false">ExportRaw!$H478</f>
        <v/>
      </c>
      <c r="G478" s="171" t="str">
        <f aca="false">ExportRaw!$I478</f>
        <v/>
      </c>
      <c r="H478" s="171" t="str">
        <f aca="false">ExportRaw!$A478</f>
        <v/>
      </c>
      <c r="I478" s="171" t="str">
        <f aca="false">ExportRaw!$B478</f>
        <v/>
      </c>
    </row>
    <row r="479" customFormat="false" ht="15.75" hidden="false" customHeight="false" outlineLevel="0" collapsed="false">
      <c r="A479" s="171" t="n">
        <f aca="false">ExportRaw!$F479</f>
        <v>0</v>
      </c>
      <c r="B479" s="171" t="n">
        <f aca="false">ExportRaw!$C479</f>
        <v>0</v>
      </c>
      <c r="C479" s="171" t="n">
        <f aca="false">ExportRaw!$G479</f>
        <v>0</v>
      </c>
      <c r="D479" s="171" t="str">
        <f aca="false">ExportRaw!$E479</f>
        <v/>
      </c>
      <c r="E479" s="172" t="str">
        <f aca="false">ExportRaw!$D479</f>
        <v/>
      </c>
      <c r="F479" s="171" t="str">
        <f aca="false">ExportRaw!$H479</f>
        <v/>
      </c>
      <c r="G479" s="171" t="str">
        <f aca="false">ExportRaw!$I479</f>
        <v/>
      </c>
      <c r="H479" s="171" t="str">
        <f aca="false">ExportRaw!$A479</f>
        <v/>
      </c>
      <c r="I479" s="171" t="str">
        <f aca="false">ExportRaw!$B479</f>
        <v/>
      </c>
    </row>
    <row r="480" customFormat="false" ht="15.75" hidden="false" customHeight="false" outlineLevel="0" collapsed="false">
      <c r="A480" s="171" t="n">
        <f aca="false">ExportRaw!$F480</f>
        <v>0</v>
      </c>
      <c r="B480" s="171" t="n">
        <f aca="false">ExportRaw!$C480</f>
        <v>0</v>
      </c>
      <c r="C480" s="171" t="n">
        <f aca="false">ExportRaw!$G480</f>
        <v>0</v>
      </c>
      <c r="D480" s="171" t="str">
        <f aca="false">ExportRaw!$E480</f>
        <v/>
      </c>
      <c r="E480" s="172" t="str">
        <f aca="false">ExportRaw!$D480</f>
        <v/>
      </c>
      <c r="F480" s="171" t="str">
        <f aca="false">ExportRaw!$H480</f>
        <v/>
      </c>
      <c r="G480" s="171" t="str">
        <f aca="false">ExportRaw!$I480</f>
        <v/>
      </c>
      <c r="H480" s="171" t="str">
        <f aca="false">ExportRaw!$A480</f>
        <v/>
      </c>
      <c r="I480" s="171" t="str">
        <f aca="false">ExportRaw!$B480</f>
        <v/>
      </c>
    </row>
    <row r="481" customFormat="false" ht="15.75" hidden="false" customHeight="false" outlineLevel="0" collapsed="false">
      <c r="A481" s="171" t="n">
        <f aca="false">ExportRaw!$F481</f>
        <v>0</v>
      </c>
      <c r="B481" s="171" t="n">
        <f aca="false">ExportRaw!$C481</f>
        <v>0</v>
      </c>
      <c r="C481" s="171" t="n">
        <f aca="false">ExportRaw!$G481</f>
        <v>0</v>
      </c>
      <c r="D481" s="171" t="str">
        <f aca="false">ExportRaw!$E481</f>
        <v/>
      </c>
      <c r="E481" s="172" t="str">
        <f aca="false">ExportRaw!$D481</f>
        <v/>
      </c>
      <c r="F481" s="171" t="str">
        <f aca="false">ExportRaw!$H481</f>
        <v/>
      </c>
      <c r="G481" s="171" t="str">
        <f aca="false">ExportRaw!$I481</f>
        <v/>
      </c>
      <c r="H481" s="171" t="str">
        <f aca="false">ExportRaw!$A481</f>
        <v/>
      </c>
      <c r="I481" s="171" t="str">
        <f aca="false">ExportRaw!$B481</f>
        <v/>
      </c>
    </row>
    <row r="482" customFormat="false" ht="15.75" hidden="false" customHeight="false" outlineLevel="0" collapsed="false">
      <c r="A482" s="171" t="n">
        <f aca="false">ExportRaw!$F482</f>
        <v>0</v>
      </c>
      <c r="B482" s="171" t="n">
        <f aca="false">ExportRaw!$C482</f>
        <v>0</v>
      </c>
      <c r="C482" s="171" t="n">
        <f aca="false">ExportRaw!$G482</f>
        <v>0</v>
      </c>
      <c r="D482" s="171" t="str">
        <f aca="false">ExportRaw!$E482</f>
        <v/>
      </c>
      <c r="E482" s="172" t="str">
        <f aca="false">ExportRaw!$D482</f>
        <v/>
      </c>
      <c r="F482" s="171" t="str">
        <f aca="false">ExportRaw!$H482</f>
        <v/>
      </c>
      <c r="G482" s="171" t="str">
        <f aca="false">ExportRaw!$I482</f>
        <v/>
      </c>
      <c r="H482" s="171" t="str">
        <f aca="false">ExportRaw!$A482</f>
        <v/>
      </c>
      <c r="I482" s="171" t="str">
        <f aca="false">ExportRaw!$B482</f>
        <v/>
      </c>
    </row>
    <row r="483" customFormat="false" ht="15.75" hidden="false" customHeight="false" outlineLevel="0" collapsed="false">
      <c r="A483" s="171" t="n">
        <f aca="false">ExportRaw!$F483</f>
        <v>0</v>
      </c>
      <c r="B483" s="171" t="n">
        <f aca="false">ExportRaw!$C483</f>
        <v>0</v>
      </c>
      <c r="C483" s="171" t="n">
        <f aca="false">ExportRaw!$G483</f>
        <v>0</v>
      </c>
      <c r="D483" s="171" t="str">
        <f aca="false">ExportRaw!$E483</f>
        <v/>
      </c>
      <c r="E483" s="172" t="str">
        <f aca="false">ExportRaw!$D483</f>
        <v/>
      </c>
      <c r="F483" s="171" t="str">
        <f aca="false">ExportRaw!$H483</f>
        <v/>
      </c>
      <c r="G483" s="171" t="str">
        <f aca="false">ExportRaw!$I483</f>
        <v/>
      </c>
      <c r="H483" s="171" t="str">
        <f aca="false">ExportRaw!$A483</f>
        <v/>
      </c>
      <c r="I483" s="171" t="str">
        <f aca="false">ExportRaw!$B483</f>
        <v/>
      </c>
    </row>
    <row r="484" customFormat="false" ht="15.75" hidden="false" customHeight="false" outlineLevel="0" collapsed="false">
      <c r="A484" s="171" t="n">
        <f aca="false">ExportRaw!$F484</f>
        <v>0</v>
      </c>
      <c r="B484" s="171" t="n">
        <f aca="false">ExportRaw!$C484</f>
        <v>0</v>
      </c>
      <c r="C484" s="171" t="n">
        <f aca="false">ExportRaw!$G484</f>
        <v>0</v>
      </c>
      <c r="D484" s="171" t="str">
        <f aca="false">ExportRaw!$E484</f>
        <v/>
      </c>
      <c r="E484" s="172" t="str">
        <f aca="false">ExportRaw!$D484</f>
        <v/>
      </c>
      <c r="F484" s="171" t="str">
        <f aca="false">ExportRaw!$H484</f>
        <v/>
      </c>
      <c r="G484" s="171" t="str">
        <f aca="false">ExportRaw!$I484</f>
        <v/>
      </c>
      <c r="H484" s="171" t="str">
        <f aca="false">ExportRaw!$A484</f>
        <v/>
      </c>
      <c r="I484" s="171" t="str">
        <f aca="false">ExportRaw!$B484</f>
        <v/>
      </c>
    </row>
    <row r="485" customFormat="false" ht="15.75" hidden="false" customHeight="false" outlineLevel="0" collapsed="false">
      <c r="A485" s="171" t="n">
        <f aca="false">ExportRaw!$F485</f>
        <v>0</v>
      </c>
      <c r="B485" s="171" t="n">
        <f aca="false">ExportRaw!$C485</f>
        <v>0</v>
      </c>
      <c r="C485" s="171" t="n">
        <f aca="false">ExportRaw!$G485</f>
        <v>0</v>
      </c>
      <c r="D485" s="171" t="str">
        <f aca="false">ExportRaw!$E485</f>
        <v/>
      </c>
      <c r="E485" s="172" t="str">
        <f aca="false">ExportRaw!$D485</f>
        <v/>
      </c>
      <c r="F485" s="171" t="str">
        <f aca="false">ExportRaw!$H485</f>
        <v/>
      </c>
      <c r="G485" s="171" t="str">
        <f aca="false">ExportRaw!$I485</f>
        <v/>
      </c>
      <c r="H485" s="171" t="str">
        <f aca="false">ExportRaw!$A485</f>
        <v/>
      </c>
      <c r="I485" s="171" t="str">
        <f aca="false">ExportRaw!$B485</f>
        <v/>
      </c>
    </row>
    <row r="486" customFormat="false" ht="15.75" hidden="false" customHeight="false" outlineLevel="0" collapsed="false">
      <c r="A486" s="171" t="n">
        <f aca="false">ExportRaw!$F486</f>
        <v>0</v>
      </c>
      <c r="B486" s="171" t="n">
        <f aca="false">ExportRaw!$C486</f>
        <v>0</v>
      </c>
      <c r="C486" s="171" t="n">
        <f aca="false">ExportRaw!$G486</f>
        <v>0</v>
      </c>
      <c r="D486" s="171" t="str">
        <f aca="false">ExportRaw!$E486</f>
        <v/>
      </c>
      <c r="E486" s="172" t="str">
        <f aca="false">ExportRaw!$D486</f>
        <v/>
      </c>
      <c r="F486" s="171" t="str">
        <f aca="false">ExportRaw!$H486</f>
        <v/>
      </c>
      <c r="G486" s="171" t="str">
        <f aca="false">ExportRaw!$I486</f>
        <v/>
      </c>
      <c r="H486" s="171" t="str">
        <f aca="false">ExportRaw!$A486</f>
        <v/>
      </c>
      <c r="I486" s="171" t="str">
        <f aca="false">ExportRaw!$B486</f>
        <v/>
      </c>
    </row>
    <row r="487" customFormat="false" ht="15.75" hidden="false" customHeight="false" outlineLevel="0" collapsed="false">
      <c r="A487" s="171" t="n">
        <f aca="false">ExportRaw!$F487</f>
        <v>0</v>
      </c>
      <c r="B487" s="171" t="n">
        <f aca="false">ExportRaw!$C487</f>
        <v>0</v>
      </c>
      <c r="C487" s="171" t="n">
        <f aca="false">ExportRaw!$G487</f>
        <v>0</v>
      </c>
      <c r="D487" s="171" t="str">
        <f aca="false">ExportRaw!$E487</f>
        <v/>
      </c>
      <c r="E487" s="172" t="str">
        <f aca="false">ExportRaw!$D487</f>
        <v/>
      </c>
      <c r="F487" s="171" t="str">
        <f aca="false">ExportRaw!$H487</f>
        <v/>
      </c>
      <c r="G487" s="171" t="str">
        <f aca="false">ExportRaw!$I487</f>
        <v/>
      </c>
      <c r="H487" s="171" t="str">
        <f aca="false">ExportRaw!$A487</f>
        <v/>
      </c>
      <c r="I487" s="171" t="str">
        <f aca="false">ExportRaw!$B487</f>
        <v/>
      </c>
    </row>
    <row r="488" customFormat="false" ht="15.75" hidden="false" customHeight="false" outlineLevel="0" collapsed="false">
      <c r="A488" s="171" t="n">
        <f aca="false">ExportRaw!$F488</f>
        <v>0</v>
      </c>
      <c r="B488" s="171" t="n">
        <f aca="false">ExportRaw!$C488</f>
        <v>0</v>
      </c>
      <c r="C488" s="171" t="n">
        <f aca="false">ExportRaw!$G488</f>
        <v>0</v>
      </c>
      <c r="D488" s="171" t="str">
        <f aca="false">ExportRaw!$E488</f>
        <v/>
      </c>
      <c r="E488" s="172" t="str">
        <f aca="false">ExportRaw!$D488</f>
        <v/>
      </c>
      <c r="F488" s="171" t="str">
        <f aca="false">ExportRaw!$H488</f>
        <v/>
      </c>
      <c r="G488" s="171" t="str">
        <f aca="false">ExportRaw!$I488</f>
        <v/>
      </c>
      <c r="H488" s="171" t="str">
        <f aca="false">ExportRaw!$A488</f>
        <v/>
      </c>
      <c r="I488" s="171" t="str">
        <f aca="false">ExportRaw!$B488</f>
        <v/>
      </c>
    </row>
    <row r="489" customFormat="false" ht="15.75" hidden="false" customHeight="false" outlineLevel="0" collapsed="false">
      <c r="A489" s="171" t="n">
        <f aca="false">ExportRaw!$F489</f>
        <v>0</v>
      </c>
      <c r="B489" s="171" t="n">
        <f aca="false">ExportRaw!$C489</f>
        <v>0</v>
      </c>
      <c r="C489" s="171" t="n">
        <f aca="false">ExportRaw!$G489</f>
        <v>0</v>
      </c>
      <c r="D489" s="171" t="str">
        <f aca="false">ExportRaw!$E489</f>
        <v/>
      </c>
      <c r="E489" s="172" t="str">
        <f aca="false">ExportRaw!$D489</f>
        <v/>
      </c>
      <c r="F489" s="171" t="str">
        <f aca="false">ExportRaw!$H489</f>
        <v/>
      </c>
      <c r="G489" s="171" t="str">
        <f aca="false">ExportRaw!$I489</f>
        <v/>
      </c>
      <c r="H489" s="171" t="str">
        <f aca="false">ExportRaw!$A489</f>
        <v/>
      </c>
      <c r="I489" s="171" t="str">
        <f aca="false">ExportRaw!$B489</f>
        <v/>
      </c>
    </row>
    <row r="490" customFormat="false" ht="15.75" hidden="false" customHeight="false" outlineLevel="0" collapsed="false">
      <c r="A490" s="171" t="n">
        <f aca="false">ExportRaw!$F490</f>
        <v>0</v>
      </c>
      <c r="B490" s="171" t="n">
        <f aca="false">ExportRaw!$C490</f>
        <v>0</v>
      </c>
      <c r="C490" s="171" t="n">
        <f aca="false">ExportRaw!$G490</f>
        <v>0</v>
      </c>
      <c r="D490" s="171" t="str">
        <f aca="false">ExportRaw!$E490</f>
        <v/>
      </c>
      <c r="E490" s="172" t="str">
        <f aca="false">ExportRaw!$D490</f>
        <v/>
      </c>
      <c r="F490" s="171" t="str">
        <f aca="false">ExportRaw!$H490</f>
        <v/>
      </c>
      <c r="G490" s="171" t="str">
        <f aca="false">ExportRaw!$I490</f>
        <v/>
      </c>
      <c r="H490" s="171" t="str">
        <f aca="false">ExportRaw!$A490</f>
        <v/>
      </c>
      <c r="I490" s="171" t="str">
        <f aca="false">ExportRaw!$B490</f>
        <v/>
      </c>
    </row>
    <row r="491" customFormat="false" ht="15.75" hidden="false" customHeight="false" outlineLevel="0" collapsed="false">
      <c r="A491" s="171" t="n">
        <f aca="false">ExportRaw!$F491</f>
        <v>0</v>
      </c>
      <c r="B491" s="171" t="n">
        <f aca="false">ExportRaw!$C491</f>
        <v>0</v>
      </c>
      <c r="C491" s="171" t="n">
        <f aca="false">ExportRaw!$G491</f>
        <v>0</v>
      </c>
      <c r="D491" s="171" t="str">
        <f aca="false">ExportRaw!$E491</f>
        <v/>
      </c>
      <c r="E491" s="172" t="str">
        <f aca="false">ExportRaw!$D491</f>
        <v/>
      </c>
      <c r="F491" s="171" t="str">
        <f aca="false">ExportRaw!$H491</f>
        <v/>
      </c>
      <c r="G491" s="171" t="str">
        <f aca="false">ExportRaw!$I491</f>
        <v/>
      </c>
      <c r="H491" s="171" t="str">
        <f aca="false">ExportRaw!$A491</f>
        <v/>
      </c>
      <c r="I491" s="171" t="str">
        <f aca="false">ExportRaw!$B491</f>
        <v/>
      </c>
    </row>
    <row r="492" customFormat="false" ht="15.75" hidden="false" customHeight="false" outlineLevel="0" collapsed="false">
      <c r="A492" s="171" t="n">
        <f aca="false">ExportRaw!$F492</f>
        <v>0</v>
      </c>
      <c r="B492" s="171" t="n">
        <f aca="false">ExportRaw!$C492</f>
        <v>0</v>
      </c>
      <c r="C492" s="171" t="n">
        <f aca="false">ExportRaw!$G492</f>
        <v>0</v>
      </c>
      <c r="D492" s="171" t="str">
        <f aca="false">ExportRaw!$E492</f>
        <v/>
      </c>
      <c r="E492" s="172" t="str">
        <f aca="false">ExportRaw!$D492</f>
        <v/>
      </c>
      <c r="F492" s="171" t="str">
        <f aca="false">ExportRaw!$H492</f>
        <v/>
      </c>
      <c r="G492" s="171" t="str">
        <f aca="false">ExportRaw!$I492</f>
        <v/>
      </c>
      <c r="H492" s="171" t="str">
        <f aca="false">ExportRaw!$A492</f>
        <v/>
      </c>
      <c r="I492" s="171" t="str">
        <f aca="false">ExportRaw!$B492</f>
        <v/>
      </c>
    </row>
    <row r="493" customFormat="false" ht="15.75" hidden="false" customHeight="false" outlineLevel="0" collapsed="false">
      <c r="A493" s="171" t="n">
        <f aca="false">ExportRaw!$F493</f>
        <v>0</v>
      </c>
      <c r="B493" s="171" t="n">
        <f aca="false">ExportRaw!$C493</f>
        <v>0</v>
      </c>
      <c r="C493" s="171" t="n">
        <f aca="false">ExportRaw!$G493</f>
        <v>0</v>
      </c>
      <c r="D493" s="171" t="str">
        <f aca="false">ExportRaw!$E493</f>
        <v/>
      </c>
      <c r="E493" s="172" t="str">
        <f aca="false">ExportRaw!$D493</f>
        <v/>
      </c>
      <c r="F493" s="171" t="str">
        <f aca="false">ExportRaw!$H493</f>
        <v/>
      </c>
      <c r="G493" s="171" t="str">
        <f aca="false">ExportRaw!$I493</f>
        <v/>
      </c>
      <c r="H493" s="171" t="str">
        <f aca="false">ExportRaw!$A493</f>
        <v/>
      </c>
      <c r="I493" s="171" t="str">
        <f aca="false">ExportRaw!$B493</f>
        <v/>
      </c>
    </row>
    <row r="494" customFormat="false" ht="15.75" hidden="false" customHeight="false" outlineLevel="0" collapsed="false">
      <c r="A494" s="171" t="n">
        <f aca="false">ExportRaw!$F494</f>
        <v>0</v>
      </c>
      <c r="B494" s="171" t="n">
        <f aca="false">ExportRaw!$C494</f>
        <v>0</v>
      </c>
      <c r="C494" s="171" t="n">
        <f aca="false">ExportRaw!$G494</f>
        <v>0</v>
      </c>
      <c r="D494" s="171" t="str">
        <f aca="false">ExportRaw!$E494</f>
        <v/>
      </c>
      <c r="E494" s="172" t="str">
        <f aca="false">ExportRaw!$D494</f>
        <v/>
      </c>
      <c r="F494" s="171" t="str">
        <f aca="false">ExportRaw!$H494</f>
        <v/>
      </c>
      <c r="G494" s="171" t="str">
        <f aca="false">ExportRaw!$I494</f>
        <v/>
      </c>
      <c r="H494" s="171" t="str">
        <f aca="false">ExportRaw!$A494</f>
        <v/>
      </c>
      <c r="I494" s="171" t="str">
        <f aca="false">ExportRaw!$B494</f>
        <v/>
      </c>
    </row>
    <row r="495" customFormat="false" ht="15.75" hidden="false" customHeight="false" outlineLevel="0" collapsed="false">
      <c r="A495" s="171" t="n">
        <f aca="false">ExportRaw!$F495</f>
        <v>0</v>
      </c>
      <c r="B495" s="171" t="n">
        <f aca="false">ExportRaw!$C495</f>
        <v>0</v>
      </c>
      <c r="C495" s="171" t="n">
        <f aca="false">ExportRaw!$G495</f>
        <v>0</v>
      </c>
      <c r="D495" s="171" t="str">
        <f aca="false">ExportRaw!$E495</f>
        <v/>
      </c>
      <c r="E495" s="172" t="str">
        <f aca="false">ExportRaw!$D495</f>
        <v/>
      </c>
      <c r="F495" s="171" t="str">
        <f aca="false">ExportRaw!$H495</f>
        <v/>
      </c>
      <c r="G495" s="171" t="str">
        <f aca="false">ExportRaw!$I495</f>
        <v/>
      </c>
      <c r="H495" s="171" t="str">
        <f aca="false">ExportRaw!$A495</f>
        <v/>
      </c>
      <c r="I495" s="171" t="str">
        <f aca="false">ExportRaw!$B495</f>
        <v/>
      </c>
    </row>
    <row r="496" customFormat="false" ht="15.75" hidden="false" customHeight="false" outlineLevel="0" collapsed="false">
      <c r="A496" s="171" t="n">
        <f aca="false">ExportRaw!$F496</f>
        <v>0</v>
      </c>
      <c r="B496" s="171" t="n">
        <f aca="false">ExportRaw!$C496</f>
        <v>0</v>
      </c>
      <c r="C496" s="171" t="n">
        <f aca="false">ExportRaw!$G496</f>
        <v>0</v>
      </c>
      <c r="D496" s="171" t="str">
        <f aca="false">ExportRaw!$E496</f>
        <v/>
      </c>
      <c r="E496" s="172" t="str">
        <f aca="false">ExportRaw!$D496</f>
        <v/>
      </c>
      <c r="F496" s="171" t="str">
        <f aca="false">ExportRaw!$H496</f>
        <v/>
      </c>
      <c r="G496" s="171" t="str">
        <f aca="false">ExportRaw!$I496</f>
        <v/>
      </c>
      <c r="H496" s="171" t="str">
        <f aca="false">ExportRaw!$A496</f>
        <v/>
      </c>
      <c r="I496" s="171" t="str">
        <f aca="false">ExportRaw!$B496</f>
        <v/>
      </c>
    </row>
    <row r="497" customFormat="false" ht="15.75" hidden="false" customHeight="false" outlineLevel="0" collapsed="false">
      <c r="A497" s="171" t="n">
        <f aca="false">ExportRaw!$F497</f>
        <v>0</v>
      </c>
      <c r="B497" s="171" t="n">
        <f aca="false">ExportRaw!$C497</f>
        <v>0</v>
      </c>
      <c r="C497" s="171" t="n">
        <f aca="false">ExportRaw!$G497</f>
        <v>0</v>
      </c>
      <c r="D497" s="171" t="str">
        <f aca="false">ExportRaw!$E497</f>
        <v/>
      </c>
      <c r="E497" s="172" t="str">
        <f aca="false">ExportRaw!$D497</f>
        <v/>
      </c>
      <c r="F497" s="171" t="str">
        <f aca="false">ExportRaw!$H497</f>
        <v/>
      </c>
      <c r="G497" s="171" t="str">
        <f aca="false">ExportRaw!$I497</f>
        <v/>
      </c>
      <c r="H497" s="171" t="str">
        <f aca="false">ExportRaw!$A497</f>
        <v/>
      </c>
      <c r="I497" s="171" t="str">
        <f aca="false">ExportRaw!$B497</f>
        <v/>
      </c>
    </row>
    <row r="498" customFormat="false" ht="15.75" hidden="false" customHeight="false" outlineLevel="0" collapsed="false">
      <c r="A498" s="171" t="n">
        <f aca="false">ExportRaw!$F498</f>
        <v>0</v>
      </c>
      <c r="B498" s="171" t="n">
        <f aca="false">ExportRaw!$C498</f>
        <v>0</v>
      </c>
      <c r="C498" s="171" t="n">
        <f aca="false">ExportRaw!$G498</f>
        <v>0</v>
      </c>
      <c r="D498" s="171" t="str">
        <f aca="false">ExportRaw!$E498</f>
        <v/>
      </c>
      <c r="E498" s="172" t="str">
        <f aca="false">ExportRaw!$D498</f>
        <v/>
      </c>
      <c r="F498" s="171" t="str">
        <f aca="false">ExportRaw!$H498</f>
        <v/>
      </c>
      <c r="G498" s="171" t="str">
        <f aca="false">ExportRaw!$I498</f>
        <v/>
      </c>
      <c r="H498" s="171" t="str">
        <f aca="false">ExportRaw!$A498</f>
        <v/>
      </c>
      <c r="I498" s="171" t="str">
        <f aca="false">ExportRaw!$B498</f>
        <v/>
      </c>
    </row>
    <row r="499" customFormat="false" ht="15.75" hidden="false" customHeight="false" outlineLevel="0" collapsed="false">
      <c r="A499" s="171" t="n">
        <f aca="false">ExportRaw!$F499</f>
        <v>0</v>
      </c>
      <c r="B499" s="171" t="n">
        <f aca="false">ExportRaw!$C499</f>
        <v>0</v>
      </c>
      <c r="C499" s="171" t="n">
        <f aca="false">ExportRaw!$G499</f>
        <v>0</v>
      </c>
      <c r="D499" s="171" t="str">
        <f aca="false">ExportRaw!$E499</f>
        <v/>
      </c>
      <c r="E499" s="172" t="str">
        <f aca="false">ExportRaw!$D499</f>
        <v/>
      </c>
      <c r="F499" s="171" t="str">
        <f aca="false">ExportRaw!$H499</f>
        <v/>
      </c>
      <c r="G499" s="171" t="str">
        <f aca="false">ExportRaw!$I499</f>
        <v/>
      </c>
      <c r="H499" s="171" t="str">
        <f aca="false">ExportRaw!$A499</f>
        <v/>
      </c>
      <c r="I499" s="171" t="str">
        <f aca="false">ExportRaw!$B499</f>
        <v/>
      </c>
    </row>
    <row r="500" customFormat="false" ht="15.75" hidden="false" customHeight="false" outlineLevel="0" collapsed="false">
      <c r="A500" s="171" t="n">
        <f aca="false">ExportRaw!$F500</f>
        <v>0</v>
      </c>
      <c r="B500" s="171" t="n">
        <f aca="false">ExportRaw!$C500</f>
        <v>0</v>
      </c>
      <c r="C500" s="171" t="n">
        <f aca="false">ExportRaw!$G500</f>
        <v>0</v>
      </c>
      <c r="D500" s="171" t="str">
        <f aca="false">ExportRaw!$E500</f>
        <v/>
      </c>
      <c r="E500" s="172" t="str">
        <f aca="false">ExportRaw!$D500</f>
        <v/>
      </c>
      <c r="F500" s="171" t="str">
        <f aca="false">ExportRaw!$H500</f>
        <v/>
      </c>
      <c r="G500" s="171" t="str">
        <f aca="false">ExportRaw!$I500</f>
        <v/>
      </c>
      <c r="H500" s="171" t="str">
        <f aca="false">ExportRaw!$A500</f>
        <v/>
      </c>
      <c r="I500" s="171" t="str">
        <f aca="false">ExportRaw!$B500</f>
        <v/>
      </c>
    </row>
    <row r="501" customFormat="false" ht="15.75" hidden="false" customHeight="false" outlineLevel="0" collapsed="false">
      <c r="A501" s="171" t="n">
        <f aca="false">ExportRaw!$F501</f>
        <v>0</v>
      </c>
      <c r="B501" s="171" t="n">
        <f aca="false">ExportRaw!$C501</f>
        <v>0</v>
      </c>
      <c r="C501" s="171" t="n">
        <f aca="false">ExportRaw!$G501</f>
        <v>0</v>
      </c>
      <c r="D501" s="171" t="str">
        <f aca="false">ExportRaw!$E501</f>
        <v/>
      </c>
      <c r="E501" s="172" t="str">
        <f aca="false">ExportRaw!$D501</f>
        <v/>
      </c>
      <c r="F501" s="171" t="str">
        <f aca="false">ExportRaw!$H501</f>
        <v/>
      </c>
      <c r="G501" s="171" t="str">
        <f aca="false">ExportRaw!$I501</f>
        <v/>
      </c>
      <c r="H501" s="171" t="str">
        <f aca="false">ExportRaw!$A501</f>
        <v/>
      </c>
      <c r="I501" s="171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:C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69" t="s">
        <v>139</v>
      </c>
      <c r="B1" s="169" t="s">
        <v>140</v>
      </c>
      <c r="C1" s="169" t="s">
        <v>141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customFormat="false" ht="15.75" hidden="false" customHeight="false" outlineLevel="0" collapsed="false">
      <c r="A2" s="173" t="n">
        <v>46290</v>
      </c>
      <c r="B2" s="171" t="s">
        <v>142</v>
      </c>
      <c r="C2" s="171" t="s">
        <v>143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customFormat="false" ht="15.75" hidden="false" customHeight="false" outlineLevel="0" collapsed="false">
      <c r="A3" s="173" t="n">
        <v>46296</v>
      </c>
      <c r="B3" s="171" t="s">
        <v>144</v>
      </c>
      <c r="C3" s="171" t="s">
        <v>145</v>
      </c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customFormat="false" ht="15.75" hidden="false" customHeight="false" outlineLevel="0" collapsed="false">
      <c r="A4" s="173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customFormat="false" ht="15.75" hidden="false" customHeight="false" outlineLevel="0" collapsed="false">
      <c r="A5" s="174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customFormat="false" ht="15.75" hidden="false" customHeight="false" outlineLevel="0" collapsed="false">
      <c r="A6" s="174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customFormat="false" ht="15.75" hidden="false" customHeight="false" outlineLevel="0" collapsed="false">
      <c r="A7" s="174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customFormat="false" ht="15.75" hidden="false" customHeight="false" outlineLevel="0" collapsed="false">
      <c r="A8" s="173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customFormat="false" ht="15.75" hidden="false" customHeight="false" outlineLevel="0" collapsed="false">
      <c r="A9" s="175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 customFormat="false" ht="15.75" hidden="false" customHeight="false" outlineLevel="0" collapsed="false">
      <c r="A10" s="175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customFormat="false" ht="15.75" hidden="false" customHeight="false" outlineLevel="0" collapsed="false">
      <c r="A11" s="175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customFormat="false" ht="15.75" hidden="false" customHeight="false" outlineLevel="0" collapsed="false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customFormat="false" ht="15.75" hidden="false" customHeight="false" outlineLevel="0" collapsed="false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customFormat="false" ht="15.75" hidden="false" customHeight="false" outlineLevel="0" collapsed="false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customFormat="false" ht="15.75" hidden="false" customHeight="false" outlineLevel="0" collapsed="false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customFormat="false" ht="15.75" hidden="false" customHeight="false" outlineLevel="0" collapsed="false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customFormat="false" ht="15.75" hidden="false" customHeight="false" outlineLevel="0" collapsed="false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customFormat="false" ht="15.75" hidden="false" customHeight="false" outlineLevel="0" collapsed="false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customFormat="false" ht="15.75" hidden="false" customHeight="false" outlineLevel="0" collapsed="false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customFormat="false" ht="15.75" hidden="false" customHeight="false" outlineLevel="0" collapsed="false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customFormat="false" ht="15.75" hidden="false" customHeight="false" outlineLevel="0" collapsed="false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customFormat="false" ht="15.75" hidden="false" customHeight="false" outlineLevel="0" collapsed="false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customFormat="false" ht="15.75" hidden="false" customHeight="false" outlineLevel="0" collapsed="false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customFormat="false" ht="15.75" hidden="false" customHeight="false" outlineLevel="0" collapsed="false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customFormat="false" ht="15.75" hidden="false" customHeight="false" outlineLevel="0" collapsed="false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customFormat="false" ht="15.75" hidden="false" customHeight="false" outlineLevel="0" collapsed="false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customFormat="false" ht="15.75" hidden="false" customHeight="false" outlineLevel="0" collapsed="false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customFormat="false" ht="15.75" hidden="false" customHeight="false" outlineLevel="0" collapsed="false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customFormat="false" ht="15.75" hidden="false" customHeight="false" outlineLevel="0" collapsed="false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5.75" hidden="false" customHeight="false" outlineLevel="0" collapsed="false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customFormat="false" ht="15.75" hidden="false" customHeight="false" outlineLevel="0" collapsed="false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customFormat="false" ht="15.75" hidden="false" customHeight="false" outlineLevel="0" collapsed="false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customFormat="false" ht="15.75" hidden="false" customHeight="false" outlineLevel="0" collapsed="false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customFormat="false" ht="15.75" hidden="false" customHeight="false" outlineLevel="0" collapsed="false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customFormat="false" ht="15.75" hidden="false" customHeight="false" outlineLevel="0" collapsed="false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customFormat="false" ht="15.75" hidden="false" customHeight="false" outlineLevel="0" collapsed="false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customFormat="false" ht="15.75" hidden="false" customHeight="false" outlineLevel="0" collapsed="false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customFormat="false" ht="15.75" hidden="false" customHeight="false" outlineLevel="0" collapsed="false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customFormat="false" ht="15.75" hidden="false" customHeight="false" outlineLevel="0" collapsed="false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customFormat="false" ht="15.75" hidden="false" customHeight="false" outlineLevel="0" collapsed="false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customFormat="false" ht="15.75" hidden="false" customHeight="false" outlineLevel="0" collapsed="false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customFormat="false" ht="15.75" hidden="false" customHeight="false" outlineLevel="0" collapsed="false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customFormat="false" ht="15.75" hidden="false" customHeight="false" outlineLevel="0" collapsed="false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customFormat="false" ht="15.75" hidden="false" customHeight="false" outlineLevel="0" collapsed="false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customFormat="false" ht="15.75" hidden="false" customHeight="false" outlineLevel="0" collapsed="false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customFormat="false" ht="15.75" hidden="false" customHeight="false" outlineLevel="0" collapsed="false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customFormat="false" ht="15.75" hidden="false" customHeight="false" outlineLevel="0" collapsed="false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customFormat="false" ht="15.75" hidden="false" customHeight="false" outlineLevel="0" collapsed="false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customFormat="false" ht="15.75" hidden="false" customHeight="false" outlineLevel="0" collapsed="false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customFormat="false" ht="15.75" hidden="false" customHeight="false" outlineLevel="0" collapsed="false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customFormat="false" ht="15.75" hidden="false" customHeight="false" outlineLevel="0" collapsed="false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customFormat="false" ht="15.75" hidden="false" customHeight="false" outlineLevel="0" collapsed="false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customFormat="false" ht="15.75" hidden="false" customHeight="false" outlineLevel="0" collapsed="false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customFormat="false" ht="15.75" hidden="false" customHeight="false" outlineLevel="0" collapsed="false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customFormat="false" ht="15.75" hidden="false" customHeight="false" outlineLevel="0" collapsed="false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customFormat="false" ht="15.75" hidden="false" customHeight="false" outlineLevel="0" collapsed="false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customFormat="false" ht="15.75" hidden="false" customHeight="false" outlineLevel="0" collapsed="false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customFormat="false" ht="15.75" hidden="false" customHeight="false" outlineLevel="0" collapsed="false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customFormat="false" ht="15.75" hidden="false" customHeight="false" outlineLevel="0" collapsed="false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customFormat="false" ht="15.75" hidden="false" customHeight="false" outlineLevel="0" collapsed="false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customFormat="false" ht="15.75" hidden="false" customHeight="false" outlineLevel="0" collapsed="false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customFormat="false" ht="15.75" hidden="false" customHeight="false" outlineLevel="0" collapsed="false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customFormat="false" ht="15.75" hidden="false" customHeight="false" outlineLevel="0" collapsed="false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customFormat="false" ht="15.75" hidden="false" customHeight="false" outlineLevel="0" collapsed="false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customFormat="false" ht="15.75" hidden="false" customHeight="false" outlineLevel="0" collapsed="false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customFormat="false" ht="15.75" hidden="false" customHeight="false" outlineLevel="0" collapsed="false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customFormat="false" ht="15.75" hidden="false" customHeight="false" outlineLevel="0" collapsed="false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customFormat="false" ht="15.75" hidden="false" customHeight="false" outlineLevel="0" collapsed="false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customFormat="false" ht="15.75" hidden="false" customHeight="false" outlineLevel="0" collapsed="false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customFormat="false" ht="15.75" hidden="false" customHeight="false" outlineLevel="0" collapsed="false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customFormat="false" ht="15.75" hidden="false" customHeight="false" outlineLevel="0" collapsed="false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customFormat="false" ht="15.75" hidden="false" customHeight="false" outlineLevel="0" collapsed="false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customFormat="false" ht="15.75" hidden="false" customHeight="false" outlineLevel="0" collapsed="false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customFormat="false" ht="15.75" hidden="false" customHeight="false" outlineLevel="0" collapsed="false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customFormat="false" ht="15.75" hidden="false" customHeight="false" outlineLevel="0" collapsed="false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customFormat="false" ht="15.75" hidden="false" customHeight="false" outlineLevel="0" collapsed="false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customFormat="false" ht="15.75" hidden="false" customHeight="false" outlineLevel="0" collapsed="false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customFormat="false" ht="15.75" hidden="false" customHeight="false" outlineLevel="0" collapsed="false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customFormat="false" ht="15.75" hidden="false" customHeight="false" outlineLevel="0" collapsed="false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customFormat="false" ht="15.75" hidden="false" customHeight="false" outlineLevel="0" collapsed="false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customFormat="false" ht="15.75" hidden="false" customHeight="false" outlineLevel="0" collapsed="false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customFormat="false" ht="15.75" hidden="false" customHeight="false" outlineLevel="0" collapsed="false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customFormat="false" ht="15.75" hidden="false" customHeight="false" outlineLevel="0" collapsed="false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customFormat="false" ht="15.75" hidden="false" customHeight="false" outlineLevel="0" collapsed="false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customFormat="false" ht="15.75" hidden="false" customHeight="false" outlineLevel="0" collapsed="false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customFormat="false" ht="15.75" hidden="false" customHeight="false" outlineLevel="0" collapsed="false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customFormat="false" ht="15.75" hidden="false" customHeight="false" outlineLevel="0" collapsed="false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customFormat="false" ht="15.75" hidden="false" customHeight="false" outlineLevel="0" collapsed="false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customFormat="false" ht="15.75" hidden="false" customHeight="false" outlineLevel="0" collapsed="false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customFormat="false" ht="15.75" hidden="false" customHeight="false" outlineLevel="0" collapsed="false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customFormat="false" ht="15.75" hidden="false" customHeight="false" outlineLevel="0" collapsed="false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customFormat="false" ht="15.75" hidden="false" customHeight="false" outlineLevel="0" collapsed="false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customFormat="false" ht="15.75" hidden="false" customHeight="false" outlineLevel="0" collapsed="false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customFormat="false" ht="15.75" hidden="false" customHeight="false" outlineLevel="0" collapsed="false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customFormat="false" ht="15.75" hidden="false" customHeight="false" outlineLevel="0" collapsed="false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customFormat="false" ht="15.75" hidden="false" customHeight="false" outlineLevel="0" collapsed="false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customFormat="false" ht="15.75" hidden="false" customHeight="false" outlineLevel="0" collapsed="false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customFormat="false" ht="15.75" hidden="false" customHeight="false" outlineLevel="0" collapsed="false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customFormat="false" ht="15.75" hidden="false" customHeight="false" outlineLevel="0" collapsed="false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customFormat="false" ht="15.75" hidden="false" customHeight="false" outlineLevel="0" collapsed="false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customFormat="false" ht="15.75" hidden="false" customHeight="false" outlineLevel="0" collapsed="false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customFormat="false" ht="15.75" hidden="false" customHeight="false" outlineLevel="0" collapsed="false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customFormat="false" ht="15.75" hidden="false" customHeight="false" outlineLevel="0" collapsed="false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customFormat="false" ht="15.75" hidden="false" customHeight="false" outlineLevel="0" collapsed="false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customFormat="false" ht="15.75" hidden="false" customHeight="false" outlineLevel="0" collapsed="false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customFormat="false" ht="15.75" hidden="false" customHeight="false" outlineLevel="0" collapsed="false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customFormat="false" ht="15.75" hidden="false" customHeight="false" outlineLevel="0" collapsed="false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customFormat="false" ht="15.75" hidden="false" customHeight="false" outlineLevel="0" collapsed="false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customFormat="false" ht="15.75" hidden="false" customHeight="false" outlineLevel="0" collapsed="false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customFormat="false" ht="15.75" hidden="false" customHeight="false" outlineLevel="0" collapsed="false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customFormat="false" ht="15.75" hidden="false" customHeight="false" outlineLevel="0" collapsed="false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customFormat="false" ht="15.75" hidden="false" customHeight="false" outlineLevel="0" collapsed="false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customFormat="false" ht="15.75" hidden="false" customHeight="false" outlineLevel="0" collapsed="false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customFormat="false" ht="15.75" hidden="false" customHeight="false" outlineLevel="0" collapsed="false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customFormat="false" ht="15.75" hidden="false" customHeight="false" outlineLevel="0" collapsed="false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customFormat="false" ht="15.75" hidden="false" customHeight="false" outlineLevel="0" collapsed="false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customFormat="false" ht="15.75" hidden="false" customHeight="false" outlineLevel="0" collapsed="false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customFormat="false" ht="15.75" hidden="false" customHeight="false" outlineLevel="0" collapsed="false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customFormat="false" ht="15.75" hidden="false" customHeight="false" outlineLevel="0" collapsed="false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customFormat="false" ht="15.75" hidden="false" customHeight="false" outlineLevel="0" collapsed="false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customFormat="false" ht="15.75" hidden="false" customHeight="false" outlineLevel="0" collapsed="false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customFormat="false" ht="15.75" hidden="false" customHeight="false" outlineLevel="0" collapsed="false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customFormat="false" ht="15.75" hidden="false" customHeight="false" outlineLevel="0" collapsed="false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customFormat="false" ht="15.75" hidden="false" customHeight="false" outlineLevel="0" collapsed="false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customFormat="false" ht="15.75" hidden="false" customHeight="false" outlineLevel="0" collapsed="false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customFormat="false" ht="15.75" hidden="false" customHeight="false" outlineLevel="0" collapsed="false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customFormat="false" ht="15.75" hidden="false" customHeight="false" outlineLevel="0" collapsed="false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customFormat="false" ht="15.75" hidden="false" customHeight="false" outlineLevel="0" collapsed="false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customFormat="false" ht="15.75" hidden="false" customHeight="false" outlineLevel="0" collapsed="false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customFormat="false" ht="15.75" hidden="false" customHeight="false" outlineLevel="0" collapsed="false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customFormat="false" ht="15.75" hidden="false" customHeight="false" outlineLevel="0" collapsed="false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customFormat="false" ht="15.75" hidden="false" customHeight="false" outlineLevel="0" collapsed="false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customFormat="false" ht="15.75" hidden="false" customHeight="false" outlineLevel="0" collapsed="false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customFormat="false" ht="15.75" hidden="false" customHeight="false" outlineLevel="0" collapsed="false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customFormat="false" ht="15.75" hidden="false" customHeight="false" outlineLevel="0" collapsed="false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customFormat="false" ht="15.75" hidden="false" customHeight="false" outlineLevel="0" collapsed="false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customFormat="false" ht="15.75" hidden="false" customHeight="false" outlineLevel="0" collapsed="false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customFormat="false" ht="15.75" hidden="false" customHeight="false" outlineLevel="0" collapsed="false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customFormat="false" ht="15.75" hidden="false" customHeight="false" outlineLevel="0" collapsed="false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customFormat="false" ht="15.75" hidden="false" customHeight="false" outlineLevel="0" collapsed="false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customFormat="false" ht="15.75" hidden="false" customHeight="false" outlineLevel="0" collapsed="false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customFormat="false" ht="15.75" hidden="false" customHeight="false" outlineLevel="0" collapsed="false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customFormat="false" ht="15.75" hidden="false" customHeight="false" outlineLevel="0" collapsed="false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customFormat="false" ht="15.75" hidden="false" customHeight="false" outlineLevel="0" collapsed="false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customFormat="false" ht="15.75" hidden="false" customHeight="false" outlineLevel="0" collapsed="false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customFormat="false" ht="15.75" hidden="false" customHeight="false" outlineLevel="0" collapsed="false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customFormat="false" ht="15.75" hidden="false" customHeight="false" outlineLevel="0" collapsed="false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customFormat="false" ht="15.75" hidden="false" customHeight="false" outlineLevel="0" collapsed="false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customFormat="false" ht="15.75" hidden="false" customHeight="false" outlineLevel="0" collapsed="false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customFormat="false" ht="15.75" hidden="false" customHeight="false" outlineLevel="0" collapsed="false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customFormat="false" ht="15.75" hidden="false" customHeight="false" outlineLevel="0" collapsed="false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customFormat="false" ht="15.75" hidden="false" customHeight="false" outlineLevel="0" collapsed="false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customFormat="false" ht="15.75" hidden="false" customHeight="false" outlineLevel="0" collapsed="false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customFormat="false" ht="15.75" hidden="false" customHeight="false" outlineLevel="0" collapsed="false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customFormat="false" ht="15.75" hidden="false" customHeight="false" outlineLevel="0" collapsed="false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customFormat="false" ht="15.75" hidden="false" customHeight="false" outlineLevel="0" collapsed="false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customFormat="false" ht="15.75" hidden="false" customHeight="false" outlineLevel="0" collapsed="false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customFormat="false" ht="15.75" hidden="false" customHeight="false" outlineLevel="0" collapsed="false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customFormat="false" ht="15.75" hidden="false" customHeight="false" outlineLevel="0" collapsed="false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customFormat="false" ht="15.75" hidden="false" customHeight="false" outlineLevel="0" collapsed="false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customFormat="false" ht="15.75" hidden="false" customHeight="false" outlineLevel="0" collapsed="false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customFormat="false" ht="15.75" hidden="false" customHeight="false" outlineLevel="0" collapsed="false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customFormat="false" ht="15.75" hidden="false" customHeight="false" outlineLevel="0" collapsed="false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customFormat="false" ht="15.75" hidden="false" customHeight="false" outlineLevel="0" collapsed="false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customFormat="false" ht="15.75" hidden="false" customHeight="false" outlineLevel="0" collapsed="false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customFormat="false" ht="15.75" hidden="false" customHeight="false" outlineLevel="0" collapsed="false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customFormat="false" ht="15.75" hidden="false" customHeight="false" outlineLevel="0" collapsed="false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customFormat="false" ht="15.75" hidden="false" customHeight="false" outlineLevel="0" collapsed="false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customFormat="false" ht="15.75" hidden="false" customHeight="false" outlineLevel="0" collapsed="false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customFormat="false" ht="15.75" hidden="false" customHeight="false" outlineLevel="0" collapsed="false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customFormat="false" ht="15.75" hidden="false" customHeight="false" outlineLevel="0" collapsed="false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customFormat="false" ht="15.75" hidden="false" customHeight="false" outlineLevel="0" collapsed="false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customFormat="false" ht="15.75" hidden="false" customHeight="false" outlineLevel="0" collapsed="false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customFormat="false" ht="15.75" hidden="false" customHeight="false" outlineLevel="0" collapsed="false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customFormat="false" ht="15.75" hidden="false" customHeight="false" outlineLevel="0" collapsed="false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customFormat="false" ht="15.75" hidden="false" customHeight="false" outlineLevel="0" collapsed="false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customFormat="false" ht="15.75" hidden="false" customHeight="false" outlineLevel="0" collapsed="false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customFormat="false" ht="15.75" hidden="false" customHeight="false" outlineLevel="0" collapsed="false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customFormat="false" ht="15.75" hidden="false" customHeight="false" outlineLevel="0" collapsed="false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customFormat="false" ht="15.75" hidden="false" customHeight="false" outlineLevel="0" collapsed="false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customFormat="false" ht="15.75" hidden="false" customHeight="false" outlineLevel="0" collapsed="false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customFormat="false" ht="15.75" hidden="false" customHeight="false" outlineLevel="0" collapsed="false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customFormat="false" ht="15.75" hidden="false" customHeight="false" outlineLevel="0" collapsed="false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customFormat="false" ht="15.75" hidden="false" customHeight="false" outlineLevel="0" collapsed="false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customFormat="false" ht="15.75" hidden="false" customHeight="false" outlineLevel="0" collapsed="false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customFormat="false" ht="15.75" hidden="false" customHeight="false" outlineLevel="0" collapsed="false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customFormat="false" ht="15.75" hidden="false" customHeight="false" outlineLevel="0" collapsed="false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customFormat="false" ht="15.75" hidden="false" customHeight="false" outlineLevel="0" collapsed="false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customFormat="false" ht="15.75" hidden="false" customHeight="false" outlineLevel="0" collapsed="false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customFormat="false" ht="15.75" hidden="false" customHeight="false" outlineLevel="0" collapsed="false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customFormat="false" ht="15.75" hidden="false" customHeight="false" outlineLevel="0" collapsed="false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customFormat="false" ht="15.75" hidden="false" customHeight="false" outlineLevel="0" collapsed="false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customFormat="false" ht="15.75" hidden="false" customHeight="false" outlineLevel="0" collapsed="false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customFormat="false" ht="15.75" hidden="false" customHeight="false" outlineLevel="0" collapsed="false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customFormat="false" ht="15.75" hidden="false" customHeight="false" outlineLevel="0" collapsed="false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customFormat="false" ht="15.75" hidden="false" customHeight="false" outlineLevel="0" collapsed="false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customFormat="false" ht="15.75" hidden="false" customHeight="false" outlineLevel="0" collapsed="false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customFormat="false" ht="15.75" hidden="false" customHeight="false" outlineLevel="0" collapsed="false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customFormat="false" ht="15.75" hidden="false" customHeight="false" outlineLevel="0" collapsed="false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customFormat="false" ht="15.75" hidden="false" customHeight="false" outlineLevel="0" collapsed="false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customFormat="false" ht="15.75" hidden="false" customHeight="false" outlineLevel="0" collapsed="false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customFormat="false" ht="15.75" hidden="false" customHeight="false" outlineLevel="0" collapsed="false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customFormat="false" ht="15.75" hidden="false" customHeight="false" outlineLevel="0" collapsed="false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customFormat="false" ht="15.75" hidden="false" customHeight="false" outlineLevel="0" collapsed="false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customFormat="false" ht="15.75" hidden="false" customHeight="false" outlineLevel="0" collapsed="false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customFormat="false" ht="15.75" hidden="false" customHeight="false" outlineLevel="0" collapsed="false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customFormat="false" ht="15.75" hidden="false" customHeight="false" outlineLevel="0" collapsed="false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customFormat="false" ht="15.75" hidden="false" customHeight="false" outlineLevel="0" collapsed="false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customFormat="false" ht="15.75" hidden="false" customHeight="false" outlineLevel="0" collapsed="false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customFormat="false" ht="15.75" hidden="false" customHeight="false" outlineLevel="0" collapsed="false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customFormat="false" ht="15.75" hidden="false" customHeight="false" outlineLevel="0" collapsed="false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customFormat="false" ht="15.75" hidden="false" customHeight="false" outlineLevel="0" collapsed="false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customFormat="false" ht="15.75" hidden="false" customHeight="false" outlineLevel="0" collapsed="false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customFormat="false" ht="15.75" hidden="false" customHeight="false" outlineLevel="0" collapsed="false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customFormat="false" ht="15.75" hidden="false" customHeight="false" outlineLevel="0" collapsed="false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customFormat="false" ht="15.75" hidden="false" customHeight="false" outlineLevel="0" collapsed="false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customFormat="false" ht="15.75" hidden="false" customHeight="false" outlineLevel="0" collapsed="false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customFormat="false" ht="15.75" hidden="false" customHeight="false" outlineLevel="0" collapsed="false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customFormat="false" ht="15.75" hidden="false" customHeight="false" outlineLevel="0" collapsed="false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customFormat="false" ht="15.75" hidden="false" customHeight="false" outlineLevel="0" collapsed="false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customFormat="false" ht="15.75" hidden="false" customHeight="false" outlineLevel="0" collapsed="false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customFormat="false" ht="15.75" hidden="false" customHeight="false" outlineLevel="0" collapsed="false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customFormat="false" ht="15.75" hidden="false" customHeight="false" outlineLevel="0" collapsed="false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customFormat="false" ht="15.75" hidden="false" customHeight="false" outlineLevel="0" collapsed="false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customFormat="false" ht="15.75" hidden="false" customHeight="false" outlineLevel="0" collapsed="false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customFormat="false" ht="15.75" hidden="false" customHeight="false" outlineLevel="0" collapsed="false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customFormat="false" ht="15.75" hidden="false" customHeight="false" outlineLevel="0" collapsed="false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customFormat="false" ht="15.75" hidden="false" customHeight="false" outlineLevel="0" collapsed="false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customFormat="false" ht="15.75" hidden="false" customHeight="false" outlineLevel="0" collapsed="false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customFormat="false" ht="15.75" hidden="false" customHeight="false" outlineLevel="0" collapsed="false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customFormat="false" ht="15.75" hidden="false" customHeight="false" outlineLevel="0" collapsed="false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customFormat="false" ht="15.75" hidden="false" customHeight="false" outlineLevel="0" collapsed="false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customFormat="false" ht="15.75" hidden="false" customHeight="false" outlineLevel="0" collapsed="false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customFormat="false" ht="15.75" hidden="false" customHeight="false" outlineLevel="0" collapsed="false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customFormat="false" ht="15.75" hidden="false" customHeight="false" outlineLevel="0" collapsed="false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customFormat="false" ht="15.75" hidden="false" customHeight="false" outlineLevel="0" collapsed="false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customFormat="false" ht="15.75" hidden="false" customHeight="false" outlineLevel="0" collapsed="false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customFormat="false" ht="15.75" hidden="false" customHeight="false" outlineLevel="0" collapsed="false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customFormat="false" ht="15.75" hidden="false" customHeight="false" outlineLevel="0" collapsed="false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customFormat="false" ht="15.75" hidden="false" customHeight="false" outlineLevel="0" collapsed="false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customFormat="false" ht="15.75" hidden="false" customHeight="false" outlineLevel="0" collapsed="false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customFormat="false" ht="15.75" hidden="false" customHeight="false" outlineLevel="0" collapsed="false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customFormat="false" ht="15.75" hidden="false" customHeight="false" outlineLevel="0" collapsed="false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customFormat="false" ht="15.75" hidden="false" customHeight="false" outlineLevel="0" collapsed="false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customFormat="false" ht="15.75" hidden="false" customHeight="false" outlineLevel="0" collapsed="false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customFormat="false" ht="15.75" hidden="false" customHeight="false" outlineLevel="0" collapsed="false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customFormat="false" ht="15.75" hidden="false" customHeight="false" outlineLevel="0" collapsed="false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customFormat="false" ht="15.75" hidden="false" customHeight="false" outlineLevel="0" collapsed="false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customFormat="false" ht="15.75" hidden="false" customHeight="false" outlineLevel="0" collapsed="false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customFormat="false" ht="15.75" hidden="false" customHeight="false" outlineLevel="0" collapsed="false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customFormat="false" ht="15.75" hidden="false" customHeight="false" outlineLevel="0" collapsed="false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customFormat="false" ht="15.75" hidden="false" customHeight="false" outlineLevel="0" collapsed="false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customFormat="false" ht="15.75" hidden="false" customHeight="false" outlineLevel="0" collapsed="false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 customFormat="false" ht="15.75" hidden="false" customHeight="false" outlineLevel="0" collapsed="false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 customFormat="false" ht="15.75" hidden="false" customHeight="false" outlineLevel="0" collapsed="false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 customFormat="false" ht="15.75" hidden="false" customHeight="false" outlineLevel="0" collapsed="false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 customFormat="false" ht="15.75" hidden="false" customHeight="false" outlineLevel="0" collapsed="false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 customFormat="false" ht="15.75" hidden="false" customHeight="false" outlineLevel="0" collapsed="false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 customFormat="false" ht="15.75" hidden="false" customHeight="false" outlineLevel="0" collapsed="false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 customFormat="false" ht="15.75" hidden="false" customHeight="false" outlineLevel="0" collapsed="false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 customFormat="false" ht="15.75" hidden="false" customHeight="false" outlineLevel="0" collapsed="false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 customFormat="false" ht="15.75" hidden="false" customHeight="false" outlineLevel="0" collapsed="false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 customFormat="false" ht="15.75" hidden="false" customHeight="false" outlineLevel="0" collapsed="false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 customFormat="false" ht="15.75" hidden="false" customHeight="false" outlineLevel="0" collapsed="false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 customFormat="false" ht="15.75" hidden="false" customHeight="false" outlineLevel="0" collapsed="false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 customFormat="false" ht="15.75" hidden="false" customHeight="false" outlineLevel="0" collapsed="false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 customFormat="false" ht="15.75" hidden="false" customHeight="false" outlineLevel="0" collapsed="false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 customFormat="false" ht="15.75" hidden="false" customHeight="false" outlineLevel="0" collapsed="false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 customFormat="false" ht="15.75" hidden="false" customHeight="false" outlineLevel="0" collapsed="false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 customFormat="false" ht="15.75" hidden="false" customHeight="false" outlineLevel="0" collapsed="false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 customFormat="false" ht="15.75" hidden="false" customHeight="false" outlineLevel="0" collapsed="false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 customFormat="false" ht="15.75" hidden="false" customHeight="false" outlineLevel="0" collapsed="false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 customFormat="false" ht="15.75" hidden="false" customHeight="false" outlineLevel="0" collapsed="false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 customFormat="false" ht="15.75" hidden="false" customHeight="false" outlineLevel="0" collapsed="false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 customFormat="false" ht="15.75" hidden="false" customHeight="false" outlineLevel="0" collapsed="false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 customFormat="false" ht="15.75" hidden="false" customHeight="false" outlineLevel="0" collapsed="false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 customFormat="false" ht="15.75" hidden="false" customHeight="false" outlineLevel="0" collapsed="false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 customFormat="false" ht="15.75" hidden="false" customHeight="false" outlineLevel="0" collapsed="false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 customFormat="false" ht="15.75" hidden="false" customHeight="false" outlineLevel="0" collapsed="false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 customFormat="false" ht="15.75" hidden="false" customHeight="false" outlineLevel="0" collapsed="false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 customFormat="false" ht="15.75" hidden="false" customHeight="false" outlineLevel="0" collapsed="false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 customFormat="false" ht="15.75" hidden="false" customHeight="false" outlineLevel="0" collapsed="false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 customFormat="false" ht="15.75" hidden="false" customHeight="false" outlineLevel="0" collapsed="false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 customFormat="false" ht="15.75" hidden="false" customHeight="false" outlineLevel="0" collapsed="false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 customFormat="false" ht="15.75" hidden="false" customHeight="false" outlineLevel="0" collapsed="false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 customFormat="false" ht="15.75" hidden="false" customHeight="false" outlineLevel="0" collapsed="false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 customFormat="false" ht="15.75" hidden="false" customHeight="false" outlineLevel="0" collapsed="false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 customFormat="false" ht="15.75" hidden="false" customHeight="false" outlineLevel="0" collapsed="false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 customFormat="false" ht="15.75" hidden="false" customHeight="false" outlineLevel="0" collapsed="false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 customFormat="false" ht="15.75" hidden="false" customHeight="false" outlineLevel="0" collapsed="false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 customFormat="false" ht="15.75" hidden="false" customHeight="false" outlineLevel="0" collapsed="false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 customFormat="false" ht="15.75" hidden="false" customHeight="false" outlineLevel="0" collapsed="false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 customFormat="false" ht="15.75" hidden="false" customHeight="false" outlineLevel="0" collapsed="false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 customFormat="false" ht="15.75" hidden="false" customHeight="false" outlineLevel="0" collapsed="false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 customFormat="false" ht="15.75" hidden="false" customHeight="false" outlineLevel="0" collapsed="false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 customFormat="false" ht="15.75" hidden="false" customHeight="false" outlineLevel="0" collapsed="false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 customFormat="false" ht="15.75" hidden="false" customHeight="false" outlineLevel="0" collapsed="false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 customFormat="false" ht="15.75" hidden="false" customHeight="false" outlineLevel="0" collapsed="false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 customFormat="false" ht="15.75" hidden="false" customHeight="false" outlineLevel="0" collapsed="false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 customFormat="false" ht="15.75" hidden="false" customHeight="false" outlineLevel="0" collapsed="false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 customFormat="false" ht="15.75" hidden="false" customHeight="false" outlineLevel="0" collapsed="false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 customFormat="false" ht="15.75" hidden="false" customHeight="false" outlineLevel="0" collapsed="false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 customFormat="false" ht="15.75" hidden="false" customHeight="false" outlineLevel="0" collapsed="false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 customFormat="false" ht="15.75" hidden="false" customHeight="false" outlineLevel="0" collapsed="false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 customFormat="false" ht="15.75" hidden="false" customHeight="false" outlineLevel="0" collapsed="false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 customFormat="false" ht="15.75" hidden="false" customHeight="false" outlineLevel="0" collapsed="false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 customFormat="false" ht="15.75" hidden="false" customHeight="false" outlineLevel="0" collapsed="false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 customFormat="false" ht="15.75" hidden="false" customHeight="false" outlineLevel="0" collapsed="false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 customFormat="false" ht="15.75" hidden="false" customHeight="false" outlineLevel="0" collapsed="false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 customFormat="false" ht="15.75" hidden="false" customHeight="false" outlineLevel="0" collapsed="false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 customFormat="false" ht="15.75" hidden="false" customHeight="false" outlineLevel="0" collapsed="false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 customFormat="false" ht="15.75" hidden="false" customHeight="false" outlineLevel="0" collapsed="false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customFormat="false" ht="15.75" hidden="false" customHeight="false" outlineLevel="0" collapsed="false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customFormat="false" ht="15.75" hidden="false" customHeight="false" outlineLevel="0" collapsed="false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customFormat="false" ht="15.75" hidden="false" customHeight="false" outlineLevel="0" collapsed="false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customFormat="false" ht="15.75" hidden="false" customHeight="false" outlineLevel="0" collapsed="false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customFormat="false" ht="15.75" hidden="false" customHeight="false" outlineLevel="0" collapsed="false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customFormat="false" ht="15.75" hidden="false" customHeight="false" outlineLevel="0" collapsed="false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customFormat="false" ht="15.75" hidden="false" customHeight="false" outlineLevel="0" collapsed="false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customFormat="false" ht="15.75" hidden="false" customHeight="false" outlineLevel="0" collapsed="false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customFormat="false" ht="15.75" hidden="false" customHeight="false" outlineLevel="0" collapsed="false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 customFormat="false" ht="15.75" hidden="false" customHeight="false" outlineLevel="0" collapsed="false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 customFormat="false" ht="15.75" hidden="false" customHeight="false" outlineLevel="0" collapsed="false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 customFormat="false" ht="15.75" hidden="false" customHeight="false" outlineLevel="0" collapsed="false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 customFormat="false" ht="15.75" hidden="false" customHeight="false" outlineLevel="0" collapsed="false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 customFormat="false" ht="15.75" hidden="false" customHeight="false" outlineLevel="0" collapsed="false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 customFormat="false" ht="15.75" hidden="false" customHeight="false" outlineLevel="0" collapsed="false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 customFormat="false" ht="15.75" hidden="false" customHeight="false" outlineLevel="0" collapsed="false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 customFormat="false" ht="15.75" hidden="false" customHeight="false" outlineLevel="0" collapsed="false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 customFormat="false" ht="15.75" hidden="false" customHeight="false" outlineLevel="0" collapsed="false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 customFormat="false" ht="15.75" hidden="false" customHeight="false" outlineLevel="0" collapsed="false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 customFormat="false" ht="15.75" hidden="false" customHeight="false" outlineLevel="0" collapsed="false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 customFormat="false" ht="15.75" hidden="false" customHeight="false" outlineLevel="0" collapsed="false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 customFormat="false" ht="15.75" hidden="false" customHeight="false" outlineLevel="0" collapsed="false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customFormat="false" ht="15.75" hidden="false" customHeight="false" outlineLevel="0" collapsed="false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 customFormat="false" ht="15.75" hidden="false" customHeight="false" outlineLevel="0" collapsed="false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 customFormat="false" ht="15.75" hidden="false" customHeight="false" outlineLevel="0" collapsed="false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 customFormat="false" ht="15.75" hidden="false" customHeight="false" outlineLevel="0" collapsed="false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 customFormat="false" ht="15.75" hidden="false" customHeight="false" outlineLevel="0" collapsed="false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 customFormat="false" ht="15.75" hidden="false" customHeight="false" outlineLevel="0" collapsed="false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 customFormat="false" ht="15.75" hidden="false" customHeight="false" outlineLevel="0" collapsed="false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 customFormat="false" ht="15.75" hidden="false" customHeight="false" outlineLevel="0" collapsed="false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 customFormat="false" ht="15.75" hidden="false" customHeight="false" outlineLevel="0" collapsed="false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 customFormat="false" ht="15.75" hidden="false" customHeight="false" outlineLevel="0" collapsed="false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 customFormat="false" ht="15.75" hidden="false" customHeight="false" outlineLevel="0" collapsed="false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 customFormat="false" ht="15.75" hidden="false" customHeight="false" outlineLevel="0" collapsed="false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 customFormat="false" ht="15.75" hidden="false" customHeight="false" outlineLevel="0" collapsed="false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 customFormat="false" ht="15.75" hidden="false" customHeight="false" outlineLevel="0" collapsed="false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 customFormat="false" ht="15.75" hidden="false" customHeight="false" outlineLevel="0" collapsed="false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 customFormat="false" ht="15.75" hidden="false" customHeight="false" outlineLevel="0" collapsed="false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 customFormat="false" ht="15.75" hidden="false" customHeight="false" outlineLevel="0" collapsed="false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 customFormat="false" ht="15.75" hidden="false" customHeight="false" outlineLevel="0" collapsed="false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 customFormat="false" ht="15.75" hidden="false" customHeight="false" outlineLevel="0" collapsed="false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 customFormat="false" ht="15.75" hidden="false" customHeight="false" outlineLevel="0" collapsed="false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 customFormat="false" ht="15.75" hidden="false" customHeight="false" outlineLevel="0" collapsed="false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 customFormat="false" ht="15.75" hidden="false" customHeight="false" outlineLevel="0" collapsed="false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 customFormat="false" ht="15.75" hidden="false" customHeight="false" outlineLevel="0" collapsed="false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 customFormat="false" ht="15.75" hidden="false" customHeight="false" outlineLevel="0" collapsed="false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 customFormat="false" ht="15.75" hidden="false" customHeight="false" outlineLevel="0" collapsed="false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customFormat="false" ht="15.75" hidden="false" customHeight="false" outlineLevel="0" collapsed="false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 customFormat="false" ht="15.75" hidden="false" customHeight="false" outlineLevel="0" collapsed="false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 customFormat="false" ht="15.75" hidden="false" customHeight="false" outlineLevel="0" collapsed="false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 customFormat="false" ht="15.75" hidden="false" customHeight="false" outlineLevel="0" collapsed="false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 customFormat="false" ht="15.75" hidden="false" customHeight="false" outlineLevel="0" collapsed="false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 customFormat="false" ht="15.75" hidden="false" customHeight="false" outlineLevel="0" collapsed="false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 customFormat="false" ht="15.75" hidden="false" customHeight="false" outlineLevel="0" collapsed="false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 customFormat="false" ht="15.75" hidden="false" customHeight="false" outlineLevel="0" collapsed="false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 customFormat="false" ht="15.75" hidden="false" customHeight="false" outlineLevel="0" collapsed="false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 customFormat="false" ht="15.75" hidden="false" customHeight="false" outlineLevel="0" collapsed="false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 customFormat="false" ht="15.75" hidden="false" customHeight="false" outlineLevel="0" collapsed="false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 customFormat="false" ht="15.75" hidden="false" customHeight="false" outlineLevel="0" collapsed="false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 customFormat="false" ht="15.75" hidden="false" customHeight="false" outlineLevel="0" collapsed="false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 customFormat="false" ht="15.75" hidden="false" customHeight="false" outlineLevel="0" collapsed="false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 customFormat="false" ht="15.75" hidden="false" customHeight="false" outlineLevel="0" collapsed="false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 customFormat="false" ht="15.75" hidden="false" customHeight="false" outlineLevel="0" collapsed="false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 customFormat="false" ht="15.75" hidden="false" customHeight="false" outlineLevel="0" collapsed="false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 customFormat="false" ht="15.75" hidden="false" customHeight="false" outlineLevel="0" collapsed="false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 customFormat="false" ht="15.75" hidden="false" customHeight="false" outlineLevel="0" collapsed="false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 customFormat="false" ht="15.75" hidden="false" customHeight="false" outlineLevel="0" collapsed="false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 customFormat="false" ht="15.75" hidden="false" customHeight="false" outlineLevel="0" collapsed="false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 customFormat="false" ht="15.75" hidden="false" customHeight="false" outlineLevel="0" collapsed="false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 customFormat="false" ht="15.75" hidden="false" customHeight="false" outlineLevel="0" collapsed="false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 customFormat="false" ht="15.75" hidden="false" customHeight="false" outlineLevel="0" collapsed="false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 customFormat="false" ht="15.75" hidden="false" customHeight="false" outlineLevel="0" collapsed="false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 customFormat="false" ht="15.75" hidden="false" customHeight="false" outlineLevel="0" collapsed="false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 customFormat="false" ht="15.75" hidden="false" customHeight="false" outlineLevel="0" collapsed="false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 customFormat="false" ht="15.75" hidden="false" customHeight="false" outlineLevel="0" collapsed="false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 customFormat="false" ht="15.75" hidden="false" customHeight="false" outlineLevel="0" collapsed="false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 customFormat="false" ht="15.75" hidden="false" customHeight="false" outlineLevel="0" collapsed="false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 customFormat="false" ht="15.75" hidden="false" customHeight="false" outlineLevel="0" collapsed="false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 customFormat="false" ht="15.75" hidden="false" customHeight="false" outlineLevel="0" collapsed="false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 customFormat="false" ht="15.75" hidden="false" customHeight="false" outlineLevel="0" collapsed="false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 customFormat="false" ht="15.75" hidden="false" customHeight="false" outlineLevel="0" collapsed="false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 customFormat="false" ht="15.75" hidden="false" customHeight="false" outlineLevel="0" collapsed="false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 customFormat="false" ht="15.75" hidden="false" customHeight="false" outlineLevel="0" collapsed="false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 customFormat="false" ht="15.75" hidden="false" customHeight="false" outlineLevel="0" collapsed="false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 customFormat="false" ht="15.75" hidden="false" customHeight="false" outlineLevel="0" collapsed="false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 customFormat="false" ht="15.75" hidden="false" customHeight="false" outlineLevel="0" collapsed="false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 customFormat="false" ht="15.75" hidden="false" customHeight="false" outlineLevel="0" collapsed="false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 customFormat="false" ht="15.75" hidden="false" customHeight="false" outlineLevel="0" collapsed="false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 customFormat="false" ht="15.75" hidden="false" customHeight="false" outlineLevel="0" collapsed="false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 customFormat="false" ht="15.75" hidden="false" customHeight="false" outlineLevel="0" collapsed="false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 customFormat="false" ht="15.75" hidden="false" customHeight="false" outlineLevel="0" collapsed="false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 customFormat="false" ht="15.75" hidden="false" customHeight="false" outlineLevel="0" collapsed="false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 customFormat="false" ht="15.75" hidden="false" customHeight="false" outlineLevel="0" collapsed="false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 customFormat="false" ht="15.75" hidden="false" customHeight="false" outlineLevel="0" collapsed="false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 customFormat="false" ht="15.75" hidden="false" customHeight="false" outlineLevel="0" collapsed="false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 customFormat="false" ht="15.75" hidden="false" customHeight="false" outlineLevel="0" collapsed="false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 customFormat="false" ht="15.75" hidden="false" customHeight="false" outlineLevel="0" collapsed="false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 customFormat="false" ht="15.75" hidden="false" customHeight="false" outlineLevel="0" collapsed="false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 customFormat="false" ht="15.75" hidden="false" customHeight="false" outlineLevel="0" collapsed="false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 customFormat="false" ht="15.75" hidden="false" customHeight="false" outlineLevel="0" collapsed="false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 customFormat="false" ht="15.75" hidden="false" customHeight="false" outlineLevel="0" collapsed="false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 customFormat="false" ht="15.75" hidden="false" customHeight="false" outlineLevel="0" collapsed="false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 customFormat="false" ht="15.75" hidden="false" customHeight="false" outlineLevel="0" collapsed="false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 customFormat="false" ht="15.75" hidden="false" customHeight="false" outlineLevel="0" collapsed="false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 customFormat="false" ht="15.75" hidden="false" customHeight="false" outlineLevel="0" collapsed="false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 customFormat="false" ht="15.75" hidden="false" customHeight="false" outlineLevel="0" collapsed="false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 customFormat="false" ht="15.75" hidden="false" customHeight="false" outlineLevel="0" collapsed="false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 customFormat="false" ht="15.75" hidden="false" customHeight="false" outlineLevel="0" collapsed="false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 customFormat="false" ht="15.75" hidden="false" customHeight="false" outlineLevel="0" collapsed="false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 customFormat="false" ht="15.75" hidden="false" customHeight="false" outlineLevel="0" collapsed="false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 customFormat="false" ht="15.75" hidden="false" customHeight="false" outlineLevel="0" collapsed="false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 customFormat="false" ht="15.75" hidden="false" customHeight="false" outlineLevel="0" collapsed="false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 customFormat="false" ht="15.75" hidden="false" customHeight="false" outlineLevel="0" collapsed="false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 customFormat="false" ht="15.75" hidden="false" customHeight="false" outlineLevel="0" collapsed="false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 customFormat="false" ht="15.75" hidden="false" customHeight="false" outlineLevel="0" collapsed="false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 customFormat="false" ht="15.75" hidden="false" customHeight="false" outlineLevel="0" collapsed="false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 customFormat="false" ht="15.75" hidden="false" customHeight="false" outlineLevel="0" collapsed="false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 customFormat="false" ht="15.75" hidden="false" customHeight="false" outlineLevel="0" collapsed="false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 customFormat="false" ht="15.75" hidden="false" customHeight="false" outlineLevel="0" collapsed="false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 customFormat="false" ht="15.75" hidden="false" customHeight="false" outlineLevel="0" collapsed="false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 customFormat="false" ht="15.75" hidden="false" customHeight="false" outlineLevel="0" collapsed="false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 customFormat="false" ht="15.75" hidden="false" customHeight="false" outlineLevel="0" collapsed="false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 customFormat="false" ht="15.75" hidden="false" customHeight="false" outlineLevel="0" collapsed="false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 customFormat="false" ht="15.75" hidden="false" customHeight="false" outlineLevel="0" collapsed="false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 customFormat="false" ht="15.75" hidden="false" customHeight="false" outlineLevel="0" collapsed="false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 customFormat="false" ht="15.75" hidden="false" customHeight="false" outlineLevel="0" collapsed="false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 customFormat="false" ht="15.75" hidden="false" customHeight="false" outlineLevel="0" collapsed="false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 customFormat="false" ht="15.75" hidden="false" customHeight="false" outlineLevel="0" collapsed="false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 customFormat="false" ht="15.75" hidden="false" customHeight="false" outlineLevel="0" collapsed="false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 customFormat="false" ht="15.75" hidden="false" customHeight="false" outlineLevel="0" collapsed="false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 customFormat="false" ht="15.75" hidden="false" customHeight="false" outlineLevel="0" collapsed="false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 customFormat="false" ht="15.75" hidden="false" customHeight="false" outlineLevel="0" collapsed="false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 customFormat="false" ht="15.75" hidden="false" customHeight="false" outlineLevel="0" collapsed="false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 customFormat="false" ht="15.75" hidden="false" customHeight="false" outlineLevel="0" collapsed="false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 customFormat="false" ht="15.75" hidden="false" customHeight="false" outlineLevel="0" collapsed="false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 customFormat="false" ht="15.75" hidden="false" customHeight="false" outlineLevel="0" collapsed="false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 customFormat="false" ht="15.75" hidden="false" customHeight="false" outlineLevel="0" collapsed="false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 customFormat="false" ht="15.75" hidden="false" customHeight="false" outlineLevel="0" collapsed="false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 customFormat="false" ht="15.75" hidden="false" customHeight="false" outlineLevel="0" collapsed="false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 customFormat="false" ht="15.75" hidden="false" customHeight="false" outlineLevel="0" collapsed="false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 customFormat="false" ht="15.75" hidden="false" customHeight="false" outlineLevel="0" collapsed="false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 customFormat="false" ht="15.75" hidden="false" customHeight="false" outlineLevel="0" collapsed="false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 customFormat="false" ht="15.75" hidden="false" customHeight="false" outlineLevel="0" collapsed="false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 customFormat="false" ht="15.75" hidden="false" customHeight="false" outlineLevel="0" collapsed="false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 customFormat="false" ht="15.75" hidden="false" customHeight="false" outlineLevel="0" collapsed="false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 customFormat="false" ht="15.75" hidden="false" customHeight="false" outlineLevel="0" collapsed="false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 customFormat="false" ht="15.75" hidden="false" customHeight="false" outlineLevel="0" collapsed="false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 customFormat="false" ht="15.75" hidden="false" customHeight="false" outlineLevel="0" collapsed="false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 customFormat="false" ht="15.75" hidden="false" customHeight="false" outlineLevel="0" collapsed="false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 customFormat="false" ht="15.75" hidden="false" customHeight="false" outlineLevel="0" collapsed="false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 customFormat="false" ht="15.75" hidden="false" customHeight="false" outlineLevel="0" collapsed="false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 customFormat="false" ht="15.75" hidden="false" customHeight="false" outlineLevel="0" collapsed="false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 customFormat="false" ht="15.75" hidden="false" customHeight="false" outlineLevel="0" collapsed="false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 customFormat="false" ht="15.75" hidden="false" customHeight="false" outlineLevel="0" collapsed="false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 customFormat="false" ht="15.75" hidden="false" customHeight="false" outlineLevel="0" collapsed="false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 customFormat="false" ht="15.75" hidden="false" customHeight="false" outlineLevel="0" collapsed="false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 customFormat="false" ht="15.75" hidden="false" customHeight="false" outlineLevel="0" collapsed="false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 customFormat="false" ht="15.75" hidden="false" customHeight="false" outlineLevel="0" collapsed="false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 customFormat="false" ht="15.75" hidden="false" customHeight="false" outlineLevel="0" collapsed="false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 customFormat="false" ht="15.75" hidden="false" customHeight="false" outlineLevel="0" collapsed="false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 customFormat="false" ht="15.75" hidden="false" customHeight="false" outlineLevel="0" collapsed="false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 customFormat="false" ht="15.75" hidden="false" customHeight="false" outlineLevel="0" collapsed="false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 customFormat="false" ht="15.75" hidden="false" customHeight="false" outlineLevel="0" collapsed="false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 customFormat="false" ht="15.75" hidden="false" customHeight="false" outlineLevel="0" collapsed="false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 customFormat="false" ht="15.75" hidden="false" customHeight="false" outlineLevel="0" collapsed="false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 customFormat="false" ht="15.75" hidden="false" customHeight="false" outlineLevel="0" collapsed="false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 customFormat="false" ht="15.75" hidden="false" customHeight="false" outlineLevel="0" collapsed="false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 customFormat="false" ht="15.75" hidden="false" customHeight="false" outlineLevel="0" collapsed="false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 customFormat="false" ht="15.75" hidden="false" customHeight="false" outlineLevel="0" collapsed="false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 customFormat="false" ht="15.75" hidden="false" customHeight="false" outlineLevel="0" collapsed="false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 customFormat="false" ht="15.75" hidden="false" customHeight="false" outlineLevel="0" collapsed="false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 customFormat="false" ht="15.75" hidden="false" customHeight="false" outlineLevel="0" collapsed="false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 customFormat="false" ht="15.75" hidden="false" customHeight="false" outlineLevel="0" collapsed="false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 customFormat="false" ht="15.75" hidden="false" customHeight="false" outlineLevel="0" collapsed="false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 customFormat="false" ht="15.75" hidden="false" customHeight="false" outlineLevel="0" collapsed="false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 customFormat="false" ht="15.75" hidden="false" customHeight="false" outlineLevel="0" collapsed="false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 customFormat="false" ht="15.75" hidden="false" customHeight="false" outlineLevel="0" collapsed="false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 customFormat="false" ht="15.75" hidden="false" customHeight="false" outlineLevel="0" collapsed="false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 customFormat="false" ht="15.75" hidden="false" customHeight="false" outlineLevel="0" collapsed="false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 customFormat="false" ht="15.75" hidden="false" customHeight="false" outlineLevel="0" collapsed="false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 customFormat="false" ht="15.75" hidden="false" customHeight="false" outlineLevel="0" collapsed="false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 customFormat="false" ht="15.75" hidden="false" customHeight="false" outlineLevel="0" collapsed="false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 customFormat="false" ht="15.75" hidden="false" customHeight="false" outlineLevel="0" collapsed="false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 customFormat="false" ht="15.75" hidden="false" customHeight="false" outlineLevel="0" collapsed="false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 customFormat="false" ht="15.75" hidden="false" customHeight="false" outlineLevel="0" collapsed="false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 customFormat="false" ht="15.75" hidden="false" customHeight="false" outlineLevel="0" collapsed="false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 customFormat="false" ht="15.75" hidden="false" customHeight="false" outlineLevel="0" collapsed="false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 customFormat="false" ht="15.75" hidden="false" customHeight="false" outlineLevel="0" collapsed="false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 customFormat="false" ht="15.75" hidden="false" customHeight="false" outlineLevel="0" collapsed="false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 customFormat="false" ht="15.75" hidden="false" customHeight="false" outlineLevel="0" collapsed="false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 customFormat="false" ht="15.75" hidden="false" customHeight="false" outlineLevel="0" collapsed="false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 customFormat="false" ht="15.75" hidden="false" customHeight="false" outlineLevel="0" collapsed="false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 customFormat="false" ht="15.75" hidden="false" customHeight="false" outlineLevel="0" collapsed="false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 customFormat="false" ht="15.75" hidden="false" customHeight="false" outlineLevel="0" collapsed="false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 customFormat="false" ht="15.75" hidden="false" customHeight="false" outlineLevel="0" collapsed="false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 customFormat="false" ht="15.75" hidden="false" customHeight="false" outlineLevel="0" collapsed="false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 customFormat="false" ht="15.75" hidden="false" customHeight="false" outlineLevel="0" collapsed="false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 customFormat="false" ht="15.75" hidden="false" customHeight="false" outlineLevel="0" collapsed="false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 customFormat="false" ht="15.75" hidden="false" customHeight="false" outlineLevel="0" collapsed="false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 customFormat="false" ht="15.75" hidden="false" customHeight="false" outlineLevel="0" collapsed="false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 customFormat="false" ht="15.75" hidden="false" customHeight="false" outlineLevel="0" collapsed="false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 customFormat="false" ht="15.75" hidden="false" customHeight="false" outlineLevel="0" collapsed="false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 customFormat="false" ht="15.75" hidden="false" customHeight="false" outlineLevel="0" collapsed="false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 customFormat="false" ht="15.75" hidden="false" customHeight="false" outlineLevel="0" collapsed="false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 customFormat="false" ht="15.75" hidden="false" customHeight="false" outlineLevel="0" collapsed="false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 customFormat="false" ht="15.75" hidden="false" customHeight="false" outlineLevel="0" collapsed="false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 customFormat="false" ht="15.75" hidden="false" customHeight="false" outlineLevel="0" collapsed="false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 customFormat="false" ht="15.75" hidden="false" customHeight="false" outlineLevel="0" collapsed="false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 customFormat="false" ht="15.75" hidden="false" customHeight="false" outlineLevel="0" collapsed="false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 customFormat="false" ht="15.75" hidden="false" customHeight="false" outlineLevel="0" collapsed="false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 customFormat="false" ht="15.75" hidden="false" customHeight="false" outlineLevel="0" collapsed="false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 customFormat="false" ht="15.75" hidden="false" customHeight="false" outlineLevel="0" collapsed="false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 customFormat="false" ht="15.75" hidden="false" customHeight="false" outlineLevel="0" collapsed="false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 customFormat="false" ht="15.75" hidden="false" customHeight="false" outlineLevel="0" collapsed="false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 customFormat="false" ht="15.75" hidden="false" customHeight="false" outlineLevel="0" collapsed="false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 customFormat="false" ht="15.75" hidden="false" customHeight="false" outlineLevel="0" collapsed="false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 customFormat="false" ht="15.75" hidden="false" customHeight="false" outlineLevel="0" collapsed="false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 customFormat="false" ht="15.75" hidden="false" customHeight="false" outlineLevel="0" collapsed="false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 customFormat="false" ht="15.75" hidden="false" customHeight="false" outlineLevel="0" collapsed="false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 customFormat="false" ht="15.75" hidden="false" customHeight="false" outlineLevel="0" collapsed="false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 customFormat="false" ht="15.75" hidden="false" customHeight="false" outlineLevel="0" collapsed="false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 customFormat="false" ht="15.75" hidden="false" customHeight="false" outlineLevel="0" collapsed="false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 customFormat="false" ht="15.75" hidden="false" customHeight="false" outlineLevel="0" collapsed="false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 customFormat="false" ht="15.75" hidden="false" customHeight="false" outlineLevel="0" collapsed="false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 customFormat="false" ht="15.75" hidden="false" customHeight="false" outlineLevel="0" collapsed="false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 customFormat="false" ht="15.75" hidden="false" customHeight="false" outlineLevel="0" collapsed="false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 customFormat="false" ht="15.75" hidden="false" customHeight="false" outlineLevel="0" collapsed="false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 customFormat="false" ht="15.75" hidden="false" customHeight="false" outlineLevel="0" collapsed="false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 customFormat="false" ht="15.75" hidden="false" customHeight="false" outlineLevel="0" collapsed="false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 customFormat="false" ht="15.75" hidden="false" customHeight="false" outlineLevel="0" collapsed="false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 customFormat="false" ht="15.75" hidden="false" customHeight="false" outlineLevel="0" collapsed="false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 customFormat="false" ht="15.75" hidden="false" customHeight="false" outlineLevel="0" collapsed="false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 customFormat="false" ht="15.75" hidden="false" customHeight="false" outlineLevel="0" collapsed="false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 customFormat="false" ht="15.75" hidden="false" customHeight="false" outlineLevel="0" collapsed="false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 customFormat="false" ht="15.75" hidden="false" customHeight="false" outlineLevel="0" collapsed="false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 customFormat="false" ht="15.75" hidden="false" customHeight="false" outlineLevel="0" collapsed="false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 customFormat="false" ht="15.75" hidden="false" customHeight="false" outlineLevel="0" collapsed="false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 customFormat="false" ht="15.75" hidden="false" customHeight="false" outlineLevel="0" collapsed="false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 customFormat="false" ht="15.75" hidden="false" customHeight="false" outlineLevel="0" collapsed="false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 customFormat="false" ht="15.75" hidden="false" customHeight="false" outlineLevel="0" collapsed="false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 customFormat="false" ht="15.75" hidden="false" customHeight="false" outlineLevel="0" collapsed="false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 customFormat="false" ht="15.75" hidden="false" customHeight="false" outlineLevel="0" collapsed="false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 customFormat="false" ht="15.75" hidden="false" customHeight="false" outlineLevel="0" collapsed="false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 customFormat="false" ht="15.75" hidden="false" customHeight="false" outlineLevel="0" collapsed="false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 customFormat="false" ht="15.75" hidden="false" customHeight="false" outlineLevel="0" collapsed="false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 customFormat="false" ht="15.75" hidden="false" customHeight="false" outlineLevel="0" collapsed="false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 customFormat="false" ht="15.75" hidden="false" customHeight="false" outlineLevel="0" collapsed="false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 customFormat="false" ht="15.75" hidden="false" customHeight="false" outlineLevel="0" collapsed="false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 customFormat="false" ht="15.75" hidden="false" customHeight="false" outlineLevel="0" collapsed="false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 customFormat="false" ht="15.75" hidden="false" customHeight="false" outlineLevel="0" collapsed="false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 customFormat="false" ht="15.75" hidden="false" customHeight="false" outlineLevel="0" collapsed="false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 customFormat="false" ht="15.75" hidden="false" customHeight="false" outlineLevel="0" collapsed="false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 customFormat="false" ht="15.75" hidden="false" customHeight="false" outlineLevel="0" collapsed="false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 customFormat="false" ht="15.75" hidden="false" customHeight="false" outlineLevel="0" collapsed="false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 customFormat="false" ht="15.75" hidden="false" customHeight="false" outlineLevel="0" collapsed="false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 customFormat="false" ht="15.75" hidden="false" customHeight="false" outlineLevel="0" collapsed="false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 customFormat="false" ht="15.75" hidden="false" customHeight="false" outlineLevel="0" collapsed="false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 customFormat="false" ht="15.75" hidden="false" customHeight="false" outlineLevel="0" collapsed="false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 customFormat="false" ht="15.75" hidden="false" customHeight="false" outlineLevel="0" collapsed="false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 customFormat="false" ht="15.75" hidden="false" customHeight="false" outlineLevel="0" collapsed="false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 customFormat="false" ht="15.75" hidden="false" customHeight="false" outlineLevel="0" collapsed="false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 customFormat="false" ht="15.75" hidden="false" customHeight="false" outlineLevel="0" collapsed="false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 customFormat="false" ht="15.75" hidden="false" customHeight="false" outlineLevel="0" collapsed="false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 customFormat="false" ht="15.75" hidden="false" customHeight="false" outlineLevel="0" collapsed="false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 customFormat="false" ht="15.75" hidden="false" customHeight="false" outlineLevel="0" collapsed="false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 customFormat="false" ht="15.75" hidden="false" customHeight="false" outlineLevel="0" collapsed="false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 customFormat="false" ht="15.75" hidden="false" customHeight="false" outlineLevel="0" collapsed="false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 customFormat="false" ht="15.75" hidden="false" customHeight="false" outlineLevel="0" collapsed="false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 customFormat="false" ht="15.75" hidden="false" customHeight="false" outlineLevel="0" collapsed="false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 customFormat="false" ht="15.75" hidden="false" customHeight="false" outlineLevel="0" collapsed="false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 customFormat="false" ht="15.75" hidden="false" customHeight="false" outlineLevel="0" collapsed="false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 customFormat="false" ht="15.75" hidden="false" customHeight="false" outlineLevel="0" collapsed="false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 customFormat="false" ht="15.75" hidden="false" customHeight="false" outlineLevel="0" collapsed="false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 customFormat="false" ht="15.75" hidden="false" customHeight="false" outlineLevel="0" collapsed="false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 customFormat="false" ht="15.75" hidden="false" customHeight="false" outlineLevel="0" collapsed="false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 customFormat="false" ht="15.75" hidden="false" customHeight="false" outlineLevel="0" collapsed="false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 customFormat="false" ht="15.75" hidden="false" customHeight="false" outlineLevel="0" collapsed="false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 customFormat="false" ht="15.75" hidden="false" customHeight="false" outlineLevel="0" collapsed="false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 customFormat="false" ht="15.75" hidden="false" customHeight="false" outlineLevel="0" collapsed="false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 customFormat="false" ht="15.75" hidden="false" customHeight="false" outlineLevel="0" collapsed="false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 customFormat="false" ht="15.75" hidden="false" customHeight="false" outlineLevel="0" collapsed="false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 customFormat="false" ht="15.75" hidden="false" customHeight="false" outlineLevel="0" collapsed="false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 customFormat="false" ht="15.75" hidden="false" customHeight="false" outlineLevel="0" collapsed="false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 customFormat="false" ht="15.75" hidden="false" customHeight="false" outlineLevel="0" collapsed="false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 customFormat="false" ht="15.75" hidden="false" customHeight="false" outlineLevel="0" collapsed="false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 customFormat="false" ht="15.75" hidden="false" customHeight="false" outlineLevel="0" collapsed="false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 customFormat="false" ht="15.75" hidden="false" customHeight="false" outlineLevel="0" collapsed="false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 customFormat="false" ht="15.75" hidden="false" customHeight="false" outlineLevel="0" collapsed="false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 customFormat="false" ht="15.75" hidden="false" customHeight="false" outlineLevel="0" collapsed="false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 customFormat="false" ht="15.75" hidden="false" customHeight="false" outlineLevel="0" collapsed="false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 customFormat="false" ht="15.75" hidden="false" customHeight="false" outlineLevel="0" collapsed="false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 customFormat="false" ht="15.75" hidden="false" customHeight="false" outlineLevel="0" collapsed="false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 customFormat="false" ht="15.75" hidden="false" customHeight="false" outlineLevel="0" collapsed="false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 customFormat="false" ht="15.75" hidden="false" customHeight="false" outlineLevel="0" collapsed="false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 customFormat="false" ht="15.75" hidden="false" customHeight="false" outlineLevel="0" collapsed="false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 customFormat="false" ht="15.75" hidden="false" customHeight="false" outlineLevel="0" collapsed="false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 customFormat="false" ht="15.75" hidden="false" customHeight="false" outlineLevel="0" collapsed="false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 customFormat="false" ht="15.75" hidden="false" customHeight="false" outlineLevel="0" collapsed="false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 customFormat="false" ht="15.75" hidden="false" customHeight="false" outlineLevel="0" collapsed="false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 customFormat="false" ht="15.75" hidden="false" customHeight="false" outlineLevel="0" collapsed="false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 customFormat="false" ht="15.75" hidden="false" customHeight="false" outlineLevel="0" collapsed="false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 customFormat="false" ht="15.75" hidden="false" customHeight="false" outlineLevel="0" collapsed="false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 customFormat="false" ht="15.75" hidden="false" customHeight="false" outlineLevel="0" collapsed="false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 customFormat="false" ht="15.75" hidden="false" customHeight="false" outlineLevel="0" collapsed="false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 customFormat="false" ht="15.75" hidden="false" customHeight="false" outlineLevel="0" collapsed="false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 customFormat="false" ht="15.75" hidden="false" customHeight="false" outlineLevel="0" collapsed="false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 customFormat="false" ht="15.75" hidden="false" customHeight="false" outlineLevel="0" collapsed="false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 customFormat="false" ht="15.75" hidden="false" customHeight="false" outlineLevel="0" collapsed="false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 customFormat="false" ht="15.75" hidden="false" customHeight="false" outlineLevel="0" collapsed="false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 customFormat="false" ht="15.75" hidden="false" customHeight="false" outlineLevel="0" collapsed="false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 customFormat="false" ht="15.75" hidden="false" customHeight="false" outlineLevel="0" collapsed="false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 customFormat="false" ht="15.75" hidden="false" customHeight="false" outlineLevel="0" collapsed="false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 customFormat="false" ht="15.75" hidden="false" customHeight="false" outlineLevel="0" collapsed="false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 customFormat="false" ht="15.75" hidden="false" customHeight="false" outlineLevel="0" collapsed="false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 customFormat="false" ht="15.75" hidden="false" customHeight="false" outlineLevel="0" collapsed="false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 customFormat="false" ht="15.75" hidden="false" customHeight="false" outlineLevel="0" collapsed="false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 customFormat="false" ht="15.75" hidden="false" customHeight="false" outlineLevel="0" collapsed="false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 customFormat="false" ht="15.75" hidden="false" customHeight="false" outlineLevel="0" collapsed="false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 customFormat="false" ht="15.75" hidden="false" customHeight="false" outlineLevel="0" collapsed="false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 customFormat="false" ht="15.75" hidden="false" customHeight="false" outlineLevel="0" collapsed="false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 customFormat="false" ht="15.75" hidden="false" customHeight="false" outlineLevel="0" collapsed="false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 customFormat="false" ht="15.75" hidden="false" customHeight="false" outlineLevel="0" collapsed="false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 customFormat="false" ht="15.75" hidden="false" customHeight="false" outlineLevel="0" collapsed="false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 customFormat="false" ht="15.75" hidden="false" customHeight="false" outlineLevel="0" collapsed="false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 customFormat="false" ht="15.75" hidden="false" customHeight="false" outlineLevel="0" collapsed="false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 customFormat="false" ht="15.75" hidden="false" customHeight="false" outlineLevel="0" collapsed="false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 customFormat="false" ht="15.75" hidden="false" customHeight="false" outlineLevel="0" collapsed="false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 customFormat="false" ht="15.75" hidden="false" customHeight="false" outlineLevel="0" collapsed="false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 customFormat="false" ht="15.75" hidden="false" customHeight="false" outlineLevel="0" collapsed="false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 customFormat="false" ht="15.75" hidden="false" customHeight="false" outlineLevel="0" collapsed="false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 customFormat="false" ht="15.75" hidden="false" customHeight="false" outlineLevel="0" collapsed="false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 customFormat="false" ht="15.75" hidden="false" customHeight="false" outlineLevel="0" collapsed="false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 customFormat="false" ht="15.75" hidden="false" customHeight="false" outlineLevel="0" collapsed="false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 customFormat="false" ht="15.75" hidden="false" customHeight="false" outlineLevel="0" collapsed="false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 customFormat="false" ht="15.75" hidden="false" customHeight="false" outlineLevel="0" collapsed="false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 customFormat="false" ht="15.75" hidden="false" customHeight="false" outlineLevel="0" collapsed="false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 customFormat="false" ht="15.75" hidden="false" customHeight="false" outlineLevel="0" collapsed="false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 customFormat="false" ht="15.75" hidden="false" customHeight="false" outlineLevel="0" collapsed="false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 customFormat="false" ht="15.75" hidden="false" customHeight="false" outlineLevel="0" collapsed="false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 customFormat="false" ht="15.75" hidden="false" customHeight="false" outlineLevel="0" collapsed="false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 customFormat="false" ht="15.75" hidden="false" customHeight="false" outlineLevel="0" collapsed="false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 customFormat="false" ht="15.75" hidden="false" customHeight="false" outlineLevel="0" collapsed="false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 customFormat="false" ht="15.75" hidden="false" customHeight="false" outlineLevel="0" collapsed="false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 customFormat="false" ht="15.75" hidden="false" customHeight="false" outlineLevel="0" collapsed="false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 customFormat="false" ht="15.75" hidden="false" customHeight="false" outlineLevel="0" collapsed="false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 customFormat="false" ht="15.75" hidden="false" customHeight="false" outlineLevel="0" collapsed="false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 customFormat="false" ht="15.75" hidden="false" customHeight="false" outlineLevel="0" collapsed="false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 customFormat="false" ht="15.75" hidden="false" customHeight="false" outlineLevel="0" collapsed="false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 customFormat="false" ht="15.75" hidden="false" customHeight="false" outlineLevel="0" collapsed="false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 customFormat="false" ht="15.75" hidden="false" customHeight="false" outlineLevel="0" collapsed="false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 customFormat="false" ht="15.75" hidden="false" customHeight="false" outlineLevel="0" collapsed="false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 customFormat="false" ht="15.75" hidden="false" customHeight="false" outlineLevel="0" collapsed="false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 customFormat="false" ht="15.75" hidden="false" customHeight="false" outlineLevel="0" collapsed="false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 customFormat="false" ht="15.75" hidden="false" customHeight="false" outlineLevel="0" collapsed="false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 customFormat="false" ht="15.75" hidden="false" customHeight="false" outlineLevel="0" collapsed="false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 customFormat="false" ht="15.75" hidden="false" customHeight="false" outlineLevel="0" collapsed="false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 customFormat="false" ht="15.75" hidden="false" customHeight="false" outlineLevel="0" collapsed="false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 customFormat="false" ht="15.75" hidden="false" customHeight="false" outlineLevel="0" collapsed="false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 customFormat="false" ht="15.75" hidden="false" customHeight="false" outlineLevel="0" collapsed="false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 customFormat="false" ht="15.75" hidden="false" customHeight="false" outlineLevel="0" collapsed="false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 customFormat="false" ht="15.75" hidden="false" customHeight="false" outlineLevel="0" collapsed="false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 customFormat="false" ht="15.75" hidden="false" customHeight="false" outlineLevel="0" collapsed="false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 customFormat="false" ht="15.75" hidden="false" customHeight="false" outlineLevel="0" collapsed="false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 customFormat="false" ht="15.75" hidden="false" customHeight="false" outlineLevel="0" collapsed="false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 customFormat="false" ht="15.75" hidden="false" customHeight="false" outlineLevel="0" collapsed="false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 customFormat="false" ht="15.75" hidden="false" customHeight="false" outlineLevel="0" collapsed="false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 customFormat="false" ht="15.75" hidden="false" customHeight="false" outlineLevel="0" collapsed="false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 customFormat="false" ht="15.75" hidden="false" customHeight="false" outlineLevel="0" collapsed="false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 customFormat="false" ht="15.75" hidden="false" customHeight="false" outlineLevel="0" collapsed="false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 customFormat="false" ht="15.75" hidden="false" customHeight="false" outlineLevel="0" collapsed="false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 customFormat="false" ht="15.75" hidden="false" customHeight="false" outlineLevel="0" collapsed="false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 customFormat="false" ht="15.75" hidden="false" customHeight="false" outlineLevel="0" collapsed="false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 customFormat="false" ht="15.75" hidden="false" customHeight="false" outlineLevel="0" collapsed="false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 customFormat="false" ht="15.75" hidden="false" customHeight="false" outlineLevel="0" collapsed="false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 customFormat="false" ht="15.75" hidden="false" customHeight="false" outlineLevel="0" collapsed="false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 customFormat="false" ht="15.75" hidden="false" customHeight="false" outlineLevel="0" collapsed="false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 customFormat="false" ht="15.75" hidden="false" customHeight="false" outlineLevel="0" collapsed="false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 customFormat="false" ht="15.75" hidden="false" customHeight="false" outlineLevel="0" collapsed="false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 customFormat="false" ht="15.75" hidden="false" customHeight="false" outlineLevel="0" collapsed="false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 customFormat="false" ht="15.75" hidden="false" customHeight="false" outlineLevel="0" collapsed="false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 customFormat="false" ht="15.75" hidden="false" customHeight="false" outlineLevel="0" collapsed="false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 customFormat="false" ht="15.75" hidden="false" customHeight="false" outlineLevel="0" collapsed="false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 customFormat="false" ht="15.75" hidden="false" customHeight="false" outlineLevel="0" collapsed="false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 customFormat="false" ht="15.75" hidden="false" customHeight="false" outlineLevel="0" collapsed="false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 customFormat="false" ht="15.75" hidden="false" customHeight="false" outlineLevel="0" collapsed="false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 customFormat="false" ht="15.75" hidden="false" customHeight="false" outlineLevel="0" collapsed="false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 customFormat="false" ht="15.75" hidden="false" customHeight="false" outlineLevel="0" collapsed="false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 customFormat="false" ht="15.75" hidden="false" customHeight="false" outlineLevel="0" collapsed="false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 customFormat="false" ht="15.75" hidden="false" customHeight="false" outlineLevel="0" collapsed="false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 customFormat="false" ht="15.75" hidden="false" customHeight="false" outlineLevel="0" collapsed="false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 customFormat="false" ht="15.75" hidden="false" customHeight="false" outlineLevel="0" collapsed="false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 customFormat="false" ht="15.75" hidden="false" customHeight="false" outlineLevel="0" collapsed="false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 customFormat="false" ht="15.75" hidden="false" customHeight="false" outlineLevel="0" collapsed="false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 customFormat="false" ht="15.75" hidden="false" customHeight="false" outlineLevel="0" collapsed="false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 customFormat="false" ht="15.75" hidden="false" customHeight="false" outlineLevel="0" collapsed="false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 customFormat="false" ht="15.75" hidden="false" customHeight="false" outlineLevel="0" collapsed="false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 customFormat="false" ht="15.75" hidden="false" customHeight="false" outlineLevel="0" collapsed="false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 customFormat="false" ht="15.75" hidden="false" customHeight="false" outlineLevel="0" collapsed="false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 customFormat="false" ht="15.75" hidden="false" customHeight="false" outlineLevel="0" collapsed="false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 customFormat="false" ht="15.75" hidden="false" customHeight="false" outlineLevel="0" collapsed="false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 customFormat="false" ht="15.75" hidden="false" customHeight="false" outlineLevel="0" collapsed="false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 customFormat="false" ht="15.75" hidden="false" customHeight="false" outlineLevel="0" collapsed="false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 customFormat="false" ht="15.75" hidden="false" customHeight="false" outlineLevel="0" collapsed="false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 customFormat="false" ht="15.75" hidden="false" customHeight="false" outlineLevel="0" collapsed="false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 customFormat="false" ht="15.75" hidden="false" customHeight="false" outlineLevel="0" collapsed="false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 customFormat="false" ht="15.75" hidden="false" customHeight="false" outlineLevel="0" collapsed="false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 customFormat="false" ht="15.75" hidden="false" customHeight="false" outlineLevel="0" collapsed="false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 customFormat="false" ht="15.75" hidden="false" customHeight="false" outlineLevel="0" collapsed="false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 customFormat="false" ht="15.75" hidden="false" customHeight="false" outlineLevel="0" collapsed="false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 customFormat="false" ht="15.75" hidden="false" customHeight="false" outlineLevel="0" collapsed="false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 customFormat="false" ht="15.75" hidden="false" customHeight="false" outlineLevel="0" collapsed="false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 customFormat="false" ht="15.75" hidden="false" customHeight="false" outlineLevel="0" collapsed="false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 customFormat="false" ht="15.75" hidden="false" customHeight="false" outlineLevel="0" collapsed="false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 customFormat="false" ht="15.75" hidden="false" customHeight="false" outlineLevel="0" collapsed="false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 customFormat="false" ht="15.75" hidden="false" customHeight="false" outlineLevel="0" collapsed="false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 customFormat="false" ht="15.75" hidden="false" customHeight="false" outlineLevel="0" collapsed="false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 customFormat="false" ht="15.75" hidden="false" customHeight="false" outlineLevel="0" collapsed="false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 customFormat="false" ht="15.75" hidden="false" customHeight="false" outlineLevel="0" collapsed="false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 customFormat="false" ht="15.75" hidden="false" customHeight="false" outlineLevel="0" collapsed="false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 customFormat="false" ht="15.75" hidden="false" customHeight="false" outlineLevel="0" collapsed="false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 customFormat="false" ht="15.75" hidden="false" customHeight="false" outlineLevel="0" collapsed="false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 customFormat="false" ht="15.75" hidden="false" customHeight="false" outlineLevel="0" collapsed="false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 customFormat="false" ht="15.75" hidden="false" customHeight="false" outlineLevel="0" collapsed="false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 customFormat="false" ht="15.75" hidden="false" customHeight="false" outlineLevel="0" collapsed="false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 customFormat="false" ht="15.75" hidden="false" customHeight="false" outlineLevel="0" collapsed="false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 customFormat="false" ht="15.75" hidden="false" customHeight="false" outlineLevel="0" collapsed="false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 customFormat="false" ht="15.75" hidden="false" customHeight="false" outlineLevel="0" collapsed="false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 customFormat="false" ht="15.75" hidden="false" customHeight="false" outlineLevel="0" collapsed="false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 customFormat="false" ht="15.75" hidden="false" customHeight="false" outlineLevel="0" collapsed="false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 customFormat="false" ht="15.75" hidden="false" customHeight="false" outlineLevel="0" collapsed="false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 customFormat="false" ht="15.75" hidden="false" customHeight="false" outlineLevel="0" collapsed="false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 customFormat="false" ht="15.75" hidden="false" customHeight="false" outlineLevel="0" collapsed="false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 customFormat="false" ht="15.75" hidden="false" customHeight="false" outlineLevel="0" collapsed="false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 customFormat="false" ht="15.75" hidden="false" customHeight="false" outlineLevel="0" collapsed="false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 customFormat="false" ht="15.75" hidden="false" customHeight="false" outlineLevel="0" collapsed="false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 customFormat="false" ht="15.75" hidden="false" customHeight="false" outlineLevel="0" collapsed="false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 customFormat="false" ht="15.75" hidden="false" customHeight="false" outlineLevel="0" collapsed="false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 customFormat="false" ht="15.75" hidden="false" customHeight="false" outlineLevel="0" collapsed="false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 customFormat="false" ht="15.75" hidden="false" customHeight="false" outlineLevel="0" collapsed="false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 customFormat="false" ht="15.75" hidden="false" customHeight="false" outlineLevel="0" collapsed="false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 customFormat="false" ht="15.75" hidden="false" customHeight="false" outlineLevel="0" collapsed="false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 customFormat="false" ht="15.75" hidden="false" customHeight="false" outlineLevel="0" collapsed="false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 customFormat="false" ht="15.75" hidden="false" customHeight="false" outlineLevel="0" collapsed="false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 customFormat="false" ht="15.75" hidden="false" customHeight="false" outlineLevel="0" collapsed="false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 customFormat="false" ht="15.75" hidden="false" customHeight="false" outlineLevel="0" collapsed="false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 customFormat="false" ht="15.75" hidden="false" customHeight="false" outlineLevel="0" collapsed="false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 customFormat="false" ht="15.75" hidden="false" customHeight="false" outlineLevel="0" collapsed="false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 customFormat="false" ht="15.75" hidden="false" customHeight="false" outlineLevel="0" collapsed="false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 customFormat="false" ht="15.75" hidden="false" customHeight="false" outlineLevel="0" collapsed="false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 customFormat="false" ht="15.75" hidden="false" customHeight="false" outlineLevel="0" collapsed="false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 customFormat="false" ht="15.75" hidden="false" customHeight="false" outlineLevel="0" collapsed="false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 customFormat="false" ht="15.75" hidden="false" customHeight="false" outlineLevel="0" collapsed="false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 customFormat="false" ht="15.75" hidden="false" customHeight="false" outlineLevel="0" collapsed="false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 customFormat="false" ht="15.75" hidden="false" customHeight="false" outlineLevel="0" collapsed="false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 customFormat="false" ht="15.75" hidden="false" customHeight="false" outlineLevel="0" collapsed="false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 customFormat="false" ht="15.75" hidden="false" customHeight="false" outlineLevel="0" collapsed="false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 customFormat="false" ht="15.75" hidden="false" customHeight="false" outlineLevel="0" collapsed="false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 customFormat="false" ht="15.75" hidden="false" customHeight="false" outlineLevel="0" collapsed="false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 customFormat="false" ht="15.75" hidden="false" customHeight="false" outlineLevel="0" collapsed="false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 customFormat="false" ht="15.75" hidden="false" customHeight="false" outlineLevel="0" collapsed="false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 customFormat="false" ht="15.75" hidden="false" customHeight="false" outlineLevel="0" collapsed="false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 customFormat="false" ht="15.75" hidden="false" customHeight="false" outlineLevel="0" collapsed="false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 customFormat="false" ht="15.75" hidden="false" customHeight="false" outlineLevel="0" collapsed="false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 customFormat="false" ht="15.75" hidden="false" customHeight="false" outlineLevel="0" collapsed="false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 customFormat="false" ht="15.75" hidden="false" customHeight="false" outlineLevel="0" collapsed="false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 customFormat="false" ht="15.75" hidden="false" customHeight="false" outlineLevel="0" collapsed="false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 customFormat="false" ht="15.75" hidden="false" customHeight="false" outlineLevel="0" collapsed="false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 customFormat="false" ht="15.75" hidden="false" customHeight="false" outlineLevel="0" collapsed="false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 customFormat="false" ht="15.75" hidden="false" customHeight="false" outlineLevel="0" collapsed="false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 customFormat="false" ht="15.75" hidden="false" customHeight="false" outlineLevel="0" collapsed="false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 customFormat="false" ht="15.75" hidden="false" customHeight="false" outlineLevel="0" collapsed="false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 customFormat="false" ht="15.75" hidden="false" customHeight="false" outlineLevel="0" collapsed="false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 customFormat="false" ht="15.75" hidden="false" customHeight="false" outlineLevel="0" collapsed="false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 customFormat="false" ht="15.75" hidden="false" customHeight="false" outlineLevel="0" collapsed="false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 customFormat="false" ht="15.75" hidden="false" customHeight="false" outlineLevel="0" collapsed="false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 customFormat="false" ht="15.75" hidden="false" customHeight="false" outlineLevel="0" collapsed="false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 customFormat="false" ht="15.75" hidden="false" customHeight="false" outlineLevel="0" collapsed="false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 customFormat="false" ht="15.75" hidden="false" customHeight="false" outlineLevel="0" collapsed="false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 customFormat="false" ht="15.75" hidden="false" customHeight="false" outlineLevel="0" collapsed="false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 customFormat="false" ht="15.75" hidden="false" customHeight="false" outlineLevel="0" collapsed="false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 customFormat="false" ht="15.75" hidden="false" customHeight="false" outlineLevel="0" collapsed="false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 customFormat="false" ht="15.75" hidden="false" customHeight="false" outlineLevel="0" collapsed="false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 customFormat="false" ht="15.75" hidden="false" customHeight="false" outlineLevel="0" collapsed="false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 customFormat="false" ht="15.75" hidden="false" customHeight="false" outlineLevel="0" collapsed="false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 customFormat="false" ht="15.75" hidden="false" customHeight="false" outlineLevel="0" collapsed="false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 customFormat="false" ht="15.75" hidden="false" customHeight="false" outlineLevel="0" collapsed="false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 customFormat="false" ht="15.75" hidden="false" customHeight="false" outlineLevel="0" collapsed="false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 customFormat="false" ht="15.75" hidden="false" customHeight="false" outlineLevel="0" collapsed="false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 customFormat="false" ht="15.75" hidden="false" customHeight="false" outlineLevel="0" collapsed="false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 customFormat="false" ht="15.75" hidden="false" customHeight="false" outlineLevel="0" collapsed="false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 customFormat="false" ht="15.75" hidden="false" customHeight="false" outlineLevel="0" collapsed="false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 customFormat="false" ht="15.75" hidden="false" customHeight="false" outlineLevel="0" collapsed="false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 customFormat="false" ht="15.75" hidden="false" customHeight="false" outlineLevel="0" collapsed="false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 customFormat="false" ht="15.75" hidden="false" customHeight="false" outlineLevel="0" collapsed="false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 customFormat="false" ht="15.75" hidden="false" customHeight="false" outlineLevel="0" collapsed="false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 customFormat="false" ht="15.75" hidden="false" customHeight="false" outlineLevel="0" collapsed="false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 customFormat="false" ht="15.75" hidden="false" customHeight="false" outlineLevel="0" collapsed="false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 customFormat="false" ht="15.75" hidden="false" customHeight="false" outlineLevel="0" collapsed="false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 customFormat="false" ht="15.75" hidden="false" customHeight="false" outlineLevel="0" collapsed="false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 customFormat="false" ht="15.75" hidden="false" customHeight="false" outlineLevel="0" collapsed="false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 customFormat="false" ht="15.75" hidden="false" customHeight="false" outlineLevel="0" collapsed="false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 customFormat="false" ht="15.75" hidden="false" customHeight="false" outlineLevel="0" collapsed="false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 customFormat="false" ht="15.75" hidden="false" customHeight="false" outlineLevel="0" collapsed="false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 customFormat="false" ht="15.75" hidden="false" customHeight="false" outlineLevel="0" collapsed="false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 customFormat="false" ht="15.75" hidden="false" customHeight="false" outlineLevel="0" collapsed="false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 customFormat="false" ht="15.75" hidden="false" customHeight="false" outlineLevel="0" collapsed="false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 customFormat="false" ht="15.75" hidden="false" customHeight="false" outlineLevel="0" collapsed="false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 customFormat="false" ht="15.75" hidden="false" customHeight="false" outlineLevel="0" collapsed="false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 customFormat="false" ht="15.75" hidden="false" customHeight="false" outlineLevel="0" collapsed="false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 customFormat="false" ht="15.75" hidden="false" customHeight="false" outlineLevel="0" collapsed="false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 customFormat="false" ht="15.75" hidden="false" customHeight="false" outlineLevel="0" collapsed="false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 customFormat="false" ht="15.75" hidden="false" customHeight="false" outlineLevel="0" collapsed="false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 customFormat="false" ht="15.75" hidden="false" customHeight="false" outlineLevel="0" collapsed="false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 customFormat="false" ht="15.75" hidden="false" customHeight="false" outlineLevel="0" collapsed="false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 customFormat="false" ht="15.75" hidden="false" customHeight="false" outlineLevel="0" collapsed="false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 customFormat="false" ht="15.75" hidden="false" customHeight="false" outlineLevel="0" collapsed="false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 customFormat="false" ht="15.75" hidden="false" customHeight="false" outlineLevel="0" collapsed="false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 customFormat="false" ht="15.75" hidden="false" customHeight="false" outlineLevel="0" collapsed="false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 customFormat="false" ht="15.75" hidden="false" customHeight="false" outlineLevel="0" collapsed="false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 customFormat="false" ht="15.75" hidden="false" customHeight="false" outlineLevel="0" collapsed="false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 customFormat="false" ht="15.75" hidden="false" customHeight="false" outlineLevel="0" collapsed="false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 customFormat="false" ht="15.75" hidden="false" customHeight="false" outlineLevel="0" collapsed="false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 customFormat="false" ht="15.75" hidden="false" customHeight="false" outlineLevel="0" collapsed="false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 customFormat="false" ht="15.75" hidden="false" customHeight="false" outlineLevel="0" collapsed="false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 customFormat="false" ht="15.75" hidden="false" customHeight="false" outlineLevel="0" collapsed="false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 customFormat="false" ht="15.75" hidden="false" customHeight="false" outlineLevel="0" collapsed="false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 customFormat="false" ht="15.75" hidden="false" customHeight="false" outlineLevel="0" collapsed="false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 customFormat="false" ht="15.75" hidden="false" customHeight="false" outlineLevel="0" collapsed="false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 customFormat="false" ht="15.75" hidden="false" customHeight="false" outlineLevel="0" collapsed="false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 customFormat="false" ht="15.75" hidden="false" customHeight="false" outlineLevel="0" collapsed="false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 customFormat="false" ht="15.75" hidden="false" customHeight="false" outlineLevel="0" collapsed="false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 customFormat="false" ht="15.75" hidden="false" customHeight="false" outlineLevel="0" collapsed="false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 customFormat="false" ht="15.75" hidden="false" customHeight="false" outlineLevel="0" collapsed="false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 customFormat="false" ht="15.75" hidden="false" customHeight="false" outlineLevel="0" collapsed="false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 customFormat="false" ht="15.75" hidden="false" customHeight="false" outlineLevel="0" collapsed="false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 customFormat="false" ht="15.75" hidden="false" customHeight="false" outlineLevel="0" collapsed="false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 customFormat="false" ht="15.75" hidden="false" customHeight="false" outlineLevel="0" collapsed="false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 customFormat="false" ht="15.75" hidden="false" customHeight="false" outlineLevel="0" collapsed="false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 customFormat="false" ht="15.75" hidden="false" customHeight="false" outlineLevel="0" collapsed="false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 customFormat="false" ht="15.75" hidden="false" customHeight="false" outlineLevel="0" collapsed="false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 customFormat="false" ht="15.75" hidden="false" customHeight="false" outlineLevel="0" collapsed="false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 customFormat="false" ht="15.75" hidden="false" customHeight="false" outlineLevel="0" collapsed="false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 customFormat="false" ht="15.75" hidden="false" customHeight="false" outlineLevel="0" collapsed="false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 customFormat="false" ht="15.75" hidden="false" customHeight="false" outlineLevel="0" collapsed="false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 customFormat="false" ht="15.75" hidden="false" customHeight="false" outlineLevel="0" collapsed="false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 customFormat="false" ht="15.75" hidden="false" customHeight="false" outlineLevel="0" collapsed="false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 customFormat="false" ht="15.75" hidden="false" customHeight="false" outlineLevel="0" collapsed="false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 customFormat="false" ht="15.75" hidden="false" customHeight="false" outlineLevel="0" collapsed="false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 customFormat="false" ht="15.75" hidden="false" customHeight="false" outlineLevel="0" collapsed="false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 customFormat="false" ht="15.75" hidden="false" customHeight="false" outlineLevel="0" collapsed="false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 customFormat="false" ht="15.75" hidden="false" customHeight="false" outlineLevel="0" collapsed="false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 customFormat="false" ht="15.75" hidden="false" customHeight="false" outlineLevel="0" collapsed="false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 customFormat="false" ht="15.75" hidden="false" customHeight="false" outlineLevel="0" collapsed="false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 customFormat="false" ht="15.75" hidden="false" customHeight="false" outlineLevel="0" collapsed="false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 customFormat="false" ht="15.75" hidden="false" customHeight="false" outlineLevel="0" collapsed="false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 customFormat="false" ht="15.75" hidden="false" customHeight="false" outlineLevel="0" collapsed="false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 customFormat="false" ht="15.75" hidden="false" customHeight="false" outlineLevel="0" collapsed="false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 customFormat="false" ht="15.75" hidden="false" customHeight="false" outlineLevel="0" collapsed="false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 customFormat="false" ht="15.75" hidden="false" customHeight="false" outlineLevel="0" collapsed="false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 customFormat="false" ht="15.75" hidden="false" customHeight="false" outlineLevel="0" collapsed="false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 customFormat="false" ht="15.75" hidden="false" customHeight="false" outlineLevel="0" collapsed="false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 customFormat="false" ht="15.75" hidden="false" customHeight="false" outlineLevel="0" collapsed="false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 customFormat="false" ht="15.75" hidden="false" customHeight="false" outlineLevel="0" collapsed="false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 customFormat="false" ht="15.75" hidden="false" customHeight="false" outlineLevel="0" collapsed="false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 customFormat="false" ht="15.75" hidden="false" customHeight="false" outlineLevel="0" collapsed="false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 customFormat="false" ht="15.75" hidden="false" customHeight="false" outlineLevel="0" collapsed="false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 customFormat="false" ht="15.75" hidden="false" customHeight="false" outlineLevel="0" collapsed="false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 customFormat="false" ht="15.75" hidden="false" customHeight="false" outlineLevel="0" collapsed="false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 customFormat="false" ht="15.75" hidden="false" customHeight="false" outlineLevel="0" collapsed="false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 customFormat="false" ht="15.75" hidden="false" customHeight="false" outlineLevel="0" collapsed="false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 customFormat="false" ht="15.75" hidden="false" customHeight="false" outlineLevel="0" collapsed="false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 customFormat="false" ht="15.75" hidden="false" customHeight="false" outlineLevel="0" collapsed="false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 customFormat="false" ht="15.75" hidden="false" customHeight="false" outlineLevel="0" collapsed="false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 customFormat="false" ht="15.75" hidden="false" customHeight="false" outlineLevel="0" collapsed="false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 customFormat="false" ht="15.75" hidden="false" customHeight="false" outlineLevel="0" collapsed="false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 customFormat="false" ht="15.75" hidden="false" customHeight="false" outlineLevel="0" collapsed="false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 customFormat="false" ht="15.75" hidden="false" customHeight="false" outlineLevel="0" collapsed="false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 customFormat="false" ht="15.75" hidden="false" customHeight="false" outlineLevel="0" collapsed="false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 customFormat="false" ht="15.75" hidden="false" customHeight="false" outlineLevel="0" collapsed="false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 customFormat="false" ht="15.75" hidden="false" customHeight="false" outlineLevel="0" collapsed="false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 customFormat="false" ht="15.75" hidden="false" customHeight="false" outlineLevel="0" collapsed="false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 customFormat="false" ht="15.75" hidden="false" customHeight="false" outlineLevel="0" collapsed="false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 customFormat="false" ht="15.75" hidden="false" customHeight="false" outlineLevel="0" collapsed="false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 customFormat="false" ht="15.75" hidden="false" customHeight="false" outlineLevel="0" collapsed="false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 customFormat="false" ht="15.75" hidden="false" customHeight="false" outlineLevel="0" collapsed="false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 customFormat="false" ht="15.75" hidden="false" customHeight="false" outlineLevel="0" collapsed="false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 customFormat="false" ht="15.75" hidden="false" customHeight="false" outlineLevel="0" collapsed="false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 customFormat="false" ht="15.75" hidden="false" customHeight="false" outlineLevel="0" collapsed="false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 customFormat="false" ht="15.75" hidden="false" customHeight="false" outlineLevel="0" collapsed="false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 customFormat="false" ht="15.75" hidden="false" customHeight="false" outlineLevel="0" collapsed="false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 customFormat="false" ht="15.75" hidden="false" customHeight="false" outlineLevel="0" collapsed="false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 customFormat="false" ht="15.75" hidden="false" customHeight="false" outlineLevel="0" collapsed="false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 customFormat="false" ht="15.75" hidden="false" customHeight="false" outlineLevel="0" collapsed="false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 customFormat="false" ht="15.75" hidden="false" customHeight="false" outlineLevel="0" collapsed="false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 customFormat="false" ht="15.75" hidden="false" customHeight="false" outlineLevel="0" collapsed="false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 customFormat="false" ht="15.75" hidden="false" customHeight="false" outlineLevel="0" collapsed="false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 customFormat="false" ht="15.75" hidden="false" customHeight="false" outlineLevel="0" collapsed="false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 customFormat="false" ht="15.75" hidden="false" customHeight="false" outlineLevel="0" collapsed="false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 customFormat="false" ht="15.75" hidden="false" customHeight="false" outlineLevel="0" collapsed="false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 customFormat="false" ht="15.75" hidden="false" customHeight="false" outlineLevel="0" collapsed="false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 customFormat="false" ht="15.75" hidden="false" customHeight="false" outlineLevel="0" collapsed="false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 customFormat="false" ht="15.75" hidden="false" customHeight="false" outlineLevel="0" collapsed="false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 customFormat="false" ht="15.75" hidden="false" customHeight="false" outlineLevel="0" collapsed="false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 customFormat="false" ht="15.75" hidden="false" customHeight="false" outlineLevel="0" collapsed="false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 customFormat="false" ht="15.75" hidden="false" customHeight="false" outlineLevel="0" collapsed="false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 customFormat="false" ht="15.75" hidden="false" customHeight="false" outlineLevel="0" collapsed="false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 customFormat="false" ht="15.75" hidden="false" customHeight="false" outlineLevel="0" collapsed="false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 customFormat="false" ht="15.75" hidden="false" customHeight="false" outlineLevel="0" collapsed="false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 customFormat="false" ht="15.75" hidden="false" customHeight="false" outlineLevel="0" collapsed="false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 customFormat="false" ht="15.75" hidden="false" customHeight="false" outlineLevel="0" collapsed="false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 customFormat="false" ht="15.75" hidden="false" customHeight="false" outlineLevel="0" collapsed="false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 customFormat="false" ht="15.75" hidden="false" customHeight="false" outlineLevel="0" collapsed="false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 customFormat="false" ht="15.75" hidden="false" customHeight="false" outlineLevel="0" collapsed="false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 customFormat="false" ht="15.75" hidden="false" customHeight="false" outlineLevel="0" collapsed="false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 customFormat="false" ht="15.75" hidden="false" customHeight="false" outlineLevel="0" collapsed="false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 customFormat="false" ht="15.75" hidden="false" customHeight="false" outlineLevel="0" collapsed="false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 customFormat="false" ht="15.75" hidden="false" customHeight="false" outlineLevel="0" collapsed="false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 customFormat="false" ht="15.75" hidden="false" customHeight="false" outlineLevel="0" collapsed="false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 customFormat="false" ht="15.75" hidden="false" customHeight="false" outlineLevel="0" collapsed="false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 customFormat="false" ht="15.75" hidden="false" customHeight="false" outlineLevel="0" collapsed="false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 customFormat="false" ht="15.75" hidden="false" customHeight="false" outlineLevel="0" collapsed="false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 customFormat="false" ht="15.75" hidden="false" customHeight="false" outlineLevel="0" collapsed="false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 customFormat="false" ht="15.75" hidden="false" customHeight="false" outlineLevel="0" collapsed="false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 customFormat="false" ht="15.75" hidden="false" customHeight="false" outlineLevel="0" collapsed="false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 customFormat="false" ht="15.75" hidden="false" customHeight="false" outlineLevel="0" collapsed="false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 customFormat="false" ht="15.75" hidden="false" customHeight="false" outlineLevel="0" collapsed="false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 customFormat="false" ht="15.75" hidden="false" customHeight="false" outlineLevel="0" collapsed="false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 customFormat="false" ht="15.75" hidden="false" customHeight="false" outlineLevel="0" collapsed="false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 customFormat="false" ht="15.75" hidden="false" customHeight="false" outlineLevel="0" collapsed="false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 customFormat="false" ht="15.75" hidden="false" customHeight="false" outlineLevel="0" collapsed="false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 customFormat="false" ht="15.75" hidden="false" customHeight="false" outlineLevel="0" collapsed="false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 customFormat="false" ht="15.75" hidden="false" customHeight="false" outlineLevel="0" collapsed="false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 customFormat="false" ht="15.75" hidden="false" customHeight="false" outlineLevel="0" collapsed="false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 customFormat="false" ht="15.75" hidden="false" customHeight="false" outlineLevel="0" collapsed="false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 customFormat="false" ht="15.75" hidden="false" customHeight="false" outlineLevel="0" collapsed="false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 customFormat="false" ht="15.75" hidden="false" customHeight="false" outlineLevel="0" collapsed="false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 customFormat="false" ht="15.75" hidden="false" customHeight="false" outlineLevel="0" collapsed="false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 customFormat="false" ht="15.75" hidden="false" customHeight="false" outlineLevel="0" collapsed="false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 customFormat="false" ht="15.75" hidden="false" customHeight="false" outlineLevel="0" collapsed="false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 customFormat="false" ht="15.75" hidden="false" customHeight="false" outlineLevel="0" collapsed="false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 customFormat="false" ht="15.75" hidden="false" customHeight="false" outlineLevel="0" collapsed="false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 customFormat="false" ht="15.75" hidden="false" customHeight="false" outlineLevel="0" collapsed="false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 customFormat="false" ht="15.75" hidden="false" customHeight="false" outlineLevel="0" collapsed="false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 customFormat="false" ht="15.75" hidden="false" customHeight="false" outlineLevel="0" collapsed="false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 customFormat="false" ht="15.75" hidden="false" customHeight="false" outlineLevel="0" collapsed="false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 customFormat="false" ht="15.75" hidden="false" customHeight="false" outlineLevel="0" collapsed="false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 customFormat="false" ht="15.75" hidden="false" customHeight="false" outlineLevel="0" collapsed="false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 customFormat="false" ht="15.75" hidden="false" customHeight="false" outlineLevel="0" collapsed="false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 customFormat="false" ht="15.75" hidden="false" customHeight="false" outlineLevel="0" collapsed="false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 customFormat="false" ht="15.75" hidden="false" customHeight="false" outlineLevel="0" collapsed="false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 customFormat="false" ht="15.75" hidden="false" customHeight="false" outlineLevel="0" collapsed="false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 customFormat="false" ht="15.75" hidden="false" customHeight="false" outlineLevel="0" collapsed="false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 customFormat="false" ht="15.75" hidden="false" customHeight="false" outlineLevel="0" collapsed="false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 customFormat="false" ht="15.75" hidden="false" customHeight="false" outlineLevel="0" collapsed="false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 customFormat="false" ht="15.75" hidden="false" customHeight="false" outlineLevel="0" collapsed="false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 customFormat="false" ht="15.75" hidden="false" customHeight="false" outlineLevel="0" collapsed="false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 customFormat="false" ht="15.75" hidden="false" customHeight="false" outlineLevel="0" collapsed="false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 customFormat="false" ht="15.75" hidden="false" customHeight="false" outlineLevel="0" collapsed="false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 customFormat="false" ht="15.75" hidden="false" customHeight="false" outlineLevel="0" collapsed="false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 customFormat="false" ht="15.75" hidden="false" customHeight="false" outlineLevel="0" collapsed="false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 customFormat="false" ht="15.75" hidden="false" customHeight="false" outlineLevel="0" collapsed="false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 customFormat="false" ht="15.75" hidden="false" customHeight="false" outlineLevel="0" collapsed="false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 customFormat="false" ht="15.75" hidden="false" customHeight="false" outlineLevel="0" collapsed="false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 customFormat="false" ht="15.75" hidden="false" customHeight="false" outlineLevel="0" collapsed="false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 customFormat="false" ht="15.75" hidden="false" customHeight="false" outlineLevel="0" collapsed="false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 customFormat="false" ht="15.75" hidden="false" customHeight="false" outlineLevel="0" collapsed="false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 customFormat="false" ht="15.75" hidden="false" customHeight="false" outlineLevel="0" collapsed="false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 customFormat="false" ht="15.75" hidden="false" customHeight="false" outlineLevel="0" collapsed="false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 customFormat="false" ht="15.75" hidden="false" customHeight="false" outlineLevel="0" collapsed="false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 customFormat="false" ht="15.75" hidden="false" customHeight="false" outlineLevel="0" collapsed="false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 customFormat="false" ht="15.75" hidden="false" customHeight="false" outlineLevel="0" collapsed="false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 customFormat="false" ht="15.75" hidden="false" customHeight="false" outlineLevel="0" collapsed="false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 customFormat="false" ht="15.75" hidden="false" customHeight="false" outlineLevel="0" collapsed="false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 customFormat="false" ht="15.75" hidden="false" customHeight="false" outlineLevel="0" collapsed="false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 customFormat="false" ht="15.75" hidden="false" customHeight="false" outlineLevel="0" collapsed="false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 customFormat="false" ht="15.75" hidden="false" customHeight="false" outlineLevel="0" collapsed="false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 customFormat="false" ht="15.75" hidden="false" customHeight="false" outlineLevel="0" collapsed="false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 customFormat="false" ht="15.75" hidden="false" customHeight="false" outlineLevel="0" collapsed="false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 customFormat="false" ht="15.75" hidden="false" customHeight="false" outlineLevel="0" collapsed="false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 customFormat="false" ht="15.75" hidden="false" customHeight="false" outlineLevel="0" collapsed="false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 customFormat="false" ht="15.75" hidden="false" customHeight="false" outlineLevel="0" collapsed="false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 customFormat="false" ht="15.75" hidden="false" customHeight="false" outlineLevel="0" collapsed="false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 customFormat="false" ht="15.75" hidden="false" customHeight="false" outlineLevel="0" collapsed="false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 customFormat="false" ht="15.75" hidden="false" customHeight="false" outlineLevel="0" collapsed="false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 customFormat="false" ht="15.75" hidden="false" customHeight="false" outlineLevel="0" collapsed="false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 customFormat="false" ht="15.75" hidden="false" customHeight="false" outlineLevel="0" collapsed="false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 customFormat="false" ht="15.75" hidden="false" customHeight="false" outlineLevel="0" collapsed="false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C3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71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76" t="str">
        <f aca="false">IFERROR(__xludf.dummyfunction("""COMPUTED_VALUE"""),"Helicopter")</f>
        <v>Helicopter</v>
      </c>
      <c r="C1" s="171" t="str">
        <f aca="false">IFERROR(__xludf.dummyfunction("""COMPUTED_VALUE"""),"B/C")</f>
        <v>B/C</v>
      </c>
      <c r="D1" s="171" t="str">
        <f aca="false">IFERROR(__xludf.dummyfunction("""COMPUTED_VALUE"""),"0.6.1")</f>
        <v>0.6.1</v>
      </c>
      <c r="E1" s="175" t="n">
        <f aca="false">IFERROR(__xludf.dummyfunction("""COMPUTED_VALUE"""),46077)</f>
        <v>46077</v>
      </c>
      <c r="F1" s="171"/>
      <c r="G1" s="171" t="str">
        <f aca="false">IFERROR(__xludf.dummyfunction("""COMPUTED_VALUE"""),"Ready")</f>
        <v>Ready</v>
      </c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 customFormat="false" ht="15.75" hidden="false" customHeight="false" outlineLevel="0" collapsed="false">
      <c r="A2" s="171" t="str">
        <f aca="false">IFERROR(__xludf.dummyfunction("""COMPUTED_VALUE"""),"Mission Possible|B")</f>
        <v>Mission Possible|B</v>
      </c>
      <c r="B2" s="171" t="str">
        <f aca="false">IFERROR(__xludf.dummyfunction("""COMPUTED_VALUE"""),"Mission Possible")</f>
        <v>Mission Possible</v>
      </c>
      <c r="C2" s="171" t="str">
        <f aca="false">IFERROR(__xludf.dummyfunction("""COMPUTED_VALUE"""),"B")</f>
        <v>B</v>
      </c>
      <c r="D2" s="171" t="str">
        <f aca="false">IFERROR(__xludf.dummyfunction("""COMPUTED_VALUE"""),"0.5.1")</f>
        <v>0.5.1</v>
      </c>
      <c r="E2" s="175" t="n">
        <f aca="false">IFERROR(__xludf.dummyfunction("""COMPUTED_VALUE"""),46077)</f>
        <v>46077</v>
      </c>
      <c r="F2" s="171"/>
      <c r="G2" s="171" t="str">
        <f aca="false">IFERROR(__xludf.dummyfunction("""COMPUTED_VALUE"""),"Ready")</f>
        <v>Ready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</row>
    <row r="3" customFormat="false" ht="15.75" hidden="false" customHeight="false" outlineLevel="0" collapsed="false">
      <c r="A3" s="171" t="str">
        <f aca="false">IFERROR(__xludf.dummyfunction("""COMPUTED_VALUE"""),"Scrambler|B")</f>
        <v>Scrambler|B</v>
      </c>
      <c r="B3" s="171" t="str">
        <f aca="false">IFERROR(__xludf.dummyfunction("""COMPUTED_VALUE"""),"Scrambler")</f>
        <v>Scrambler</v>
      </c>
      <c r="C3" s="171" t="str">
        <f aca="false">IFERROR(__xludf.dummyfunction("""COMPUTED_VALUE"""),"B")</f>
        <v>B</v>
      </c>
      <c r="D3" s="171" t="str">
        <f aca="false">IFERROR(__xludf.dummyfunction("""COMPUTED_VALUE"""),"0.4.1")</f>
        <v>0.4.1</v>
      </c>
      <c r="E3" s="175" t="n">
        <f aca="false">IFERROR(__xludf.dummyfunction("""COMPUTED_VALUE"""),46077)</f>
        <v>46077</v>
      </c>
      <c r="F3" s="171"/>
      <c r="G3" s="171" t="str">
        <f aca="false">IFERROR(__xludf.dummyfunction("""COMPUTED_VALUE"""),"Ready")</f>
        <v>Ready</v>
      </c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</row>
    <row r="4" customFormat="false" ht="15.75" hidden="false" customHeight="false" outlineLevel="0" collapsed="false">
      <c r="A4" s="171" t="str">
        <f aca="false">IFERROR(__xludf.dummyfunction("""COMPUTED_VALUE"""),"Bungee Drop|C")</f>
        <v>Bungee Drop|C</v>
      </c>
      <c r="B4" s="171" t="str">
        <f aca="false">IFERROR(__xludf.dummyfunction("""COMPUTED_VALUE"""),"Bungee Drop")</f>
        <v>Bungee Drop</v>
      </c>
      <c r="C4" s="171" t="str">
        <f aca="false">IFERROR(__xludf.dummyfunction("""COMPUTED_VALUE"""),"C")</f>
        <v>C</v>
      </c>
      <c r="D4" s="171" t="str">
        <f aca="false">IFERROR(__xludf.dummyfunction("""COMPUTED_VALUE"""),"0.4.3")</f>
        <v>0.4.3</v>
      </c>
      <c r="E4" s="175" t="n">
        <f aca="false">IFERROR(__xludf.dummyfunction("""COMPUTED_VALUE"""),46077)</f>
        <v>46077</v>
      </c>
      <c r="F4" s="171"/>
      <c r="G4" s="171" t="str">
        <f aca="false">IFERROR(__xludf.dummyfunction("""COMPUTED_VALUE"""),"Ready")</f>
        <v>Ready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 customFormat="false" ht="15.75" hidden="false" customHeight="false" outlineLevel="0" collapsed="false">
      <c r="A5" s="171" t="str">
        <f aca="false">IFERROR(__xludf.dummyfunction("""COMPUTED_VALUE"""),"Electric Vehicle|C")</f>
        <v>Electric Vehicle|C</v>
      </c>
      <c r="B5" s="171" t="str">
        <f aca="false">IFERROR(__xludf.dummyfunction("""COMPUTED_VALUE"""),"Electric Vehicle")</f>
        <v>Electric Vehicle</v>
      </c>
      <c r="C5" s="171" t="str">
        <f aca="false">IFERROR(__xludf.dummyfunction("""COMPUTED_VALUE"""),"C")</f>
        <v>C</v>
      </c>
      <c r="D5" s="171" t="str">
        <f aca="false">IFERROR(__xludf.dummyfunction("""COMPUTED_VALUE"""),"0.8.0")</f>
        <v>0.8.0</v>
      </c>
      <c r="E5" s="175" t="n">
        <f aca="false">IFERROR(__xludf.dummyfunction("""COMPUTED_VALUE"""),46047)</f>
        <v>46047</v>
      </c>
      <c r="F5" s="171"/>
      <c r="G5" s="171" t="str">
        <f aca="false">IFERROR(__xludf.dummyfunction("""COMPUTED_VALUE"""),"Ready")</f>
        <v>Ready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</row>
    <row r="6" customFormat="false" ht="15.75" hidden="false" customHeight="false" outlineLevel="0" collapsed="false">
      <c r="A6" s="171" t="str">
        <f aca="false">IFERROR(__xludf.dummyfunction("""COMPUTED_VALUE"""),"Robot Tour|C")</f>
        <v>Robot Tour|C</v>
      </c>
      <c r="B6" s="171" t="str">
        <f aca="false">IFERROR(__xludf.dummyfunction("""COMPUTED_VALUE"""),"Robot Tour")</f>
        <v>Robot Tour</v>
      </c>
      <c r="C6" s="171" t="str">
        <f aca="false">IFERROR(__xludf.dummyfunction("""COMPUTED_VALUE"""),"C")</f>
        <v>C</v>
      </c>
      <c r="D6" s="171" t="str">
        <f aca="false">IFERROR(__xludf.dummyfunction("""COMPUTED_VALUE"""),"0.6.0")</f>
        <v>0.6.0</v>
      </c>
      <c r="E6" s="175" t="n">
        <f aca="false">IFERROR(__xludf.dummyfunction("""COMPUTED_VALUE"""),46077)</f>
        <v>46077</v>
      </c>
      <c r="F6" s="171"/>
      <c r="G6" s="171" t="str">
        <f aca="false">IFERROR(__xludf.dummyfunction("""COMPUTED_VALUE"""),"Ready")</f>
        <v>Ready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</row>
    <row r="7" customFormat="false" ht="15.75" hidden="false" customHeight="false" outlineLevel="0" collapsed="false">
      <c r="A7" s="171" t="str">
        <f aca="false">IFERROR(__xludf.dummyfunction("""COMPUTED_VALUE"""),"Hovercraft|B/C")</f>
        <v>Hovercraft|B/C</v>
      </c>
      <c r="B7" s="171" t="str">
        <f aca="false">IFERROR(__xludf.dummyfunction("""COMPUTED_VALUE"""),"Hovercraft")</f>
        <v>Hovercraft</v>
      </c>
      <c r="C7" s="171" t="str">
        <f aca="false">IFERROR(__xludf.dummyfunction("""COMPUTED_VALUE"""),"B/C")</f>
        <v>B/C</v>
      </c>
      <c r="D7" s="171" t="str">
        <f aca="false">IFERROR(__xludf.dummyfunction("""COMPUTED_VALUE"""),"0.5.3")</f>
        <v>0.5.3</v>
      </c>
      <c r="E7" s="175" t="n">
        <f aca="false">IFERROR(__xludf.dummyfunction("""COMPUTED_VALUE"""),46055)</f>
        <v>46055</v>
      </c>
      <c r="F7" s="171"/>
      <c r="G7" s="171" t="str">
        <f aca="false">IFERROR(__xludf.dummyfunction("""COMPUTED_VALUE"""),"Ready")</f>
        <v>Ready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</row>
    <row r="8" customFormat="false" ht="15.75" hidden="false" customHeight="false" outlineLevel="0" collapsed="false">
      <c r="A8" s="171" t="str">
        <f aca="false">IFERROR(__xludf.dummyfunction("""COMPUTED_VALUE"""),"Boomilever|B/C")</f>
        <v>Boomilever|B/C</v>
      </c>
      <c r="B8" s="171" t="str">
        <f aca="false">IFERROR(__xludf.dummyfunction("""COMPUTED_VALUE"""),"Boomilever")</f>
        <v>Boomilever</v>
      </c>
      <c r="C8" s="171" t="str">
        <f aca="false">IFERROR(__xludf.dummyfunction("""COMPUTED_VALUE"""),"B/C")</f>
        <v>B/C</v>
      </c>
      <c r="D8" s="171" t="str">
        <f aca="false">IFERROR(__xludf.dummyfunction("""COMPUTED_VALUE"""),"0.3.0")</f>
        <v>0.3.0</v>
      </c>
      <c r="E8" s="175" t="n">
        <f aca="false">IFERROR(__xludf.dummyfunction("""COMPUTED_VALUE"""),46077)</f>
        <v>46077</v>
      </c>
      <c r="F8" s="171"/>
      <c r="G8" s="171" t="str">
        <f aca="false">IFERROR(__xludf.dummyfunction("""COMPUTED_VALUE"""),"Ready")</f>
        <v>Ready</v>
      </c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</row>
    <row r="9" customFormat="false" ht="15.75" hidden="false" customHeight="false" outlineLevel="0" collapsed="false">
      <c r="A9" s="171" t="str">
        <f aca="false">IFERROR(__xludf.dummyfunction("""COMPUTED_VALUE"""),"Machines|B/C")</f>
        <v>Machines|B/C</v>
      </c>
      <c r="B9" s="171" t="str">
        <f aca="false">IFERROR(__xludf.dummyfunction("""COMPUTED_VALUE"""),"Machines")</f>
        <v>Machines</v>
      </c>
      <c r="C9" s="171" t="str">
        <f aca="false">IFERROR(__xludf.dummyfunction("""COMPUTED_VALUE"""),"B/C")</f>
        <v>B/C</v>
      </c>
      <c r="D9" s="171" t="str">
        <f aca="false">IFERROR(__xludf.dummyfunction("""COMPUTED_VALUE"""),"0.4.0")</f>
        <v>0.4.0</v>
      </c>
      <c r="E9" s="175" t="n">
        <f aca="false">IFERROR(__xludf.dummyfunction("""COMPUTED_VALUE"""),45996)</f>
        <v>45996</v>
      </c>
      <c r="F9" s="171"/>
      <c r="G9" s="171" t="str">
        <f aca="false">IFERROR(__xludf.dummyfunction("""COMPUTED_VALUE"""),"Ready")</f>
        <v>Ready</v>
      </c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</row>
    <row r="10" customFormat="false" ht="15.75" hidden="false" customHeight="false" outlineLevel="0" collapsed="false">
      <c r="A10" s="171" t="str">
        <f aca="false">IFERROR(__xludf.dummyfunction("""COMPUTED_VALUE"""),"Engineering CAD|C")</f>
        <v>Engineering CAD|C</v>
      </c>
      <c r="B10" s="171" t="str">
        <f aca="false">IFERROR(__xludf.dummyfunction("""COMPUTED_VALUE"""),"Engineering CAD")</f>
        <v>Engineering CAD</v>
      </c>
      <c r="C10" s="171" t="str">
        <f aca="false">IFERROR(__xludf.dummyfunction("""COMPUTED_VALUE"""),"C")</f>
        <v>C</v>
      </c>
      <c r="D10" s="171" t="str">
        <f aca="false">IFERROR(__xludf.dummyfunction("""COMPUTED_VALUE"""),"1.0.0")</f>
        <v>1.0.0</v>
      </c>
      <c r="E10" s="175" t="n">
        <f aca="false">IFERROR(__xludf.dummyfunction("""COMPUTED_VALUE"""),46095)</f>
        <v>46095</v>
      </c>
      <c r="F10" s="171"/>
      <c r="G10" s="171" t="str">
        <f aca="false">IFERROR(__xludf.dummyfunction("""COMPUTED_VALUE"""),"Ready")</f>
        <v>Ready</v>
      </c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</row>
    <row r="11" customFormat="false" ht="15.75" hidden="false" customHeight="false" outlineLevel="0" collapsed="false">
      <c r="A11" s="171"/>
      <c r="B11" s="171"/>
      <c r="C11" s="171"/>
      <c r="D11" s="171"/>
      <c r="E11" s="175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</row>
    <row r="12" customFormat="false" ht="15.75" hidden="false" customHeight="false" outlineLevel="0" collapsed="false">
      <c r="A12" s="171"/>
      <c r="B12" s="171"/>
      <c r="C12" s="171"/>
      <c r="D12" s="171"/>
      <c r="E12" s="175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</row>
    <row r="13" customFormat="false" ht="15.75" hidden="false" customHeight="false" outlineLevel="0" collapsed="false">
      <c r="A13" s="171"/>
      <c r="B13" s="171"/>
      <c r="C13" s="171"/>
      <c r="D13" s="171"/>
      <c r="E13" s="175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</row>
    <row r="14" customFormat="false" ht="15.75" hidden="false" customHeight="false" outlineLevel="0" collapsed="false">
      <c r="A14" s="171"/>
      <c r="B14" s="171"/>
      <c r="C14" s="171"/>
      <c r="D14" s="171"/>
      <c r="E14" s="175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</row>
    <row r="15" customFormat="false" ht="15.75" hidden="false" customHeight="false" outlineLevel="0" collapsed="false">
      <c r="A15" s="171"/>
      <c r="B15" s="171"/>
      <c r="C15" s="171"/>
      <c r="D15" s="171"/>
      <c r="E15" s="175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</row>
    <row r="16" customFormat="false" ht="15.75" hidden="false" customHeight="false" outlineLevel="0" collapsed="false">
      <c r="A16" s="171"/>
      <c r="B16" s="171"/>
      <c r="C16" s="171"/>
      <c r="D16" s="171"/>
      <c r="E16" s="175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</row>
    <row r="17" customFormat="false" ht="15.75" hidden="false" customHeight="false" outlineLevel="0" collapsed="false">
      <c r="A17" s="171"/>
      <c r="B17" s="171"/>
      <c r="C17" s="171"/>
      <c r="D17" s="171"/>
      <c r="E17" s="175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</row>
    <row r="18" customFormat="false" ht="15.75" hidden="false" customHeight="false" outlineLevel="0" collapsed="false">
      <c r="A18" s="171"/>
      <c r="B18" s="171"/>
      <c r="C18" s="171"/>
      <c r="D18" s="171"/>
      <c r="E18" s="175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</row>
    <row r="19" customFormat="false" ht="15.75" hidden="false" customHeight="false" outlineLevel="0" collapsed="false">
      <c r="A19" s="171"/>
      <c r="B19" s="171"/>
      <c r="C19" s="171"/>
      <c r="D19" s="171"/>
      <c r="E19" s="175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</row>
    <row r="20" customFormat="false" ht="15.75" hidden="false" customHeight="false" outlineLevel="0" collapsed="false">
      <c r="A20" s="171"/>
      <c r="B20" s="171"/>
      <c r="C20" s="171"/>
      <c r="D20" s="171"/>
      <c r="E20" s="175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</row>
    <row r="21" customFormat="false" ht="15.75" hidden="false" customHeight="false" outlineLevel="0" collapsed="false">
      <c r="A21" s="171" t="str">
        <f aca="false">IF(ISBLANK(B21),"",B21&amp;"|"&amp;C21)</f>
        <v/>
      </c>
      <c r="B21" s="171"/>
      <c r="C21" s="171"/>
      <c r="D21" s="171"/>
      <c r="E21" s="175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</row>
    <row r="22" customFormat="false" ht="15.75" hidden="false" customHeight="false" outlineLevel="0" collapsed="false">
      <c r="A22" s="171" t="str">
        <f aca="false">IF(ISBLANK(B22),"",B22&amp;"|"&amp;C22)</f>
        <v/>
      </c>
      <c r="B22" s="171"/>
      <c r="C22" s="171"/>
      <c r="D22" s="171"/>
      <c r="E22" s="175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</row>
    <row r="23" customFormat="false" ht="15.75" hidden="false" customHeight="false" outlineLevel="0" collapsed="false">
      <c r="A23" s="171" t="str">
        <f aca="false">IF(ISBLANK(B23),"",B23&amp;"|"&amp;C23)</f>
        <v/>
      </c>
      <c r="B23" s="171"/>
      <c r="C23" s="171"/>
      <c r="D23" s="171"/>
      <c r="E23" s="175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</row>
    <row r="24" customFormat="false" ht="15.75" hidden="false" customHeight="false" outlineLevel="0" collapsed="false">
      <c r="A24" s="171" t="str">
        <f aca="false">IF(ISBLANK(B24),"",B24&amp;"|"&amp;C24)</f>
        <v/>
      </c>
      <c r="B24" s="171"/>
      <c r="C24" s="171"/>
      <c r="D24" s="171"/>
      <c r="E24" s="175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</row>
    <row r="25" customFormat="false" ht="15.75" hidden="false" customHeight="false" outlineLevel="0" collapsed="false">
      <c r="A25" s="171" t="str">
        <f aca="false">IF(ISBLANK(B25),"",B25&amp;"|"&amp;C25)</f>
        <v/>
      </c>
      <c r="B25" s="171"/>
      <c r="C25" s="171"/>
      <c r="D25" s="171"/>
      <c r="E25" s="175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</row>
    <row r="26" customFormat="false" ht="15.75" hidden="false" customHeight="false" outlineLevel="0" collapsed="false">
      <c r="A26" s="171" t="str">
        <f aca="false">IF(ISBLANK(B26),"",B26&amp;"|"&amp;C26)</f>
        <v/>
      </c>
      <c r="B26" s="171"/>
      <c r="C26" s="171"/>
      <c r="D26" s="171"/>
      <c r="E26" s="175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</row>
    <row r="27" customFormat="false" ht="15.75" hidden="false" customHeight="false" outlineLevel="0" collapsed="false">
      <c r="A27" s="171" t="str">
        <f aca="false">IF(ISBLANK(B27),"",B27&amp;"|"&amp;C27)</f>
        <v/>
      </c>
      <c r="B27" s="171"/>
      <c r="C27" s="171"/>
      <c r="D27" s="171"/>
      <c r="E27" s="175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</row>
    <row r="28" customFormat="false" ht="15.75" hidden="false" customHeight="false" outlineLevel="0" collapsed="false">
      <c r="A28" s="171" t="str">
        <f aca="false">IF(ISBLANK(B28),"",B28&amp;"|"&amp;C28)</f>
        <v/>
      </c>
      <c r="B28" s="171"/>
      <c r="C28" s="171"/>
      <c r="D28" s="171"/>
      <c r="E28" s="175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</row>
    <row r="29" customFormat="false" ht="15.75" hidden="false" customHeight="false" outlineLevel="0" collapsed="false">
      <c r="A29" s="171" t="str">
        <f aca="false">IF(ISBLANK(B29),"",B29&amp;"|"&amp;C29)</f>
        <v/>
      </c>
      <c r="B29" s="171"/>
      <c r="C29" s="171"/>
      <c r="D29" s="171"/>
      <c r="E29" s="175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</row>
    <row r="30" customFormat="false" ht="15.75" hidden="false" customHeight="false" outlineLevel="0" collapsed="false">
      <c r="A30" s="171" t="str">
        <f aca="false">IF(ISBLANK(B30),"",B30&amp;"|"&amp;C30)</f>
        <v/>
      </c>
      <c r="B30" s="171"/>
      <c r="C30" s="171"/>
      <c r="D30" s="171"/>
      <c r="E30" s="175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</row>
    <row r="31" customFormat="false" ht="15.75" hidden="false" customHeight="false" outlineLevel="0" collapsed="false">
      <c r="A31" s="171" t="str">
        <f aca="false">IF(ISBLANK(B31),"",B31&amp;"|"&amp;C31)</f>
        <v/>
      </c>
      <c r="B31" s="171"/>
      <c r="C31" s="171"/>
      <c r="D31" s="171"/>
      <c r="E31" s="175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</row>
    <row r="32" customFormat="false" ht="15.75" hidden="false" customHeight="false" outlineLevel="0" collapsed="false">
      <c r="A32" s="171" t="str">
        <f aca="false">IF(ISBLANK(B32),"",B32&amp;"|"&amp;C32)</f>
        <v/>
      </c>
      <c r="B32" s="171"/>
      <c r="C32" s="171"/>
      <c r="D32" s="171"/>
      <c r="E32" s="175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</row>
    <row r="33" customFormat="false" ht="15.75" hidden="false" customHeight="false" outlineLevel="0" collapsed="false">
      <c r="A33" s="171" t="str">
        <f aca="false">IF(ISBLANK(B33),"",B33&amp;"|"&amp;C33)</f>
        <v/>
      </c>
      <c r="B33" s="171"/>
      <c r="C33" s="171"/>
      <c r="D33" s="171"/>
      <c r="E33" s="175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</row>
    <row r="34" customFormat="false" ht="15.75" hidden="false" customHeight="false" outlineLevel="0" collapsed="false">
      <c r="A34" s="171" t="str">
        <f aca="false">IF(ISBLANK(B34),"",B34&amp;"|"&amp;C34)</f>
        <v/>
      </c>
      <c r="B34" s="171"/>
      <c r="C34" s="171"/>
      <c r="D34" s="171"/>
      <c r="E34" s="175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</row>
    <row r="35" customFormat="false" ht="15.75" hidden="false" customHeight="false" outlineLevel="0" collapsed="false">
      <c r="A35" s="171" t="str">
        <f aca="false">IF(ISBLANK(B35),"",B35&amp;"|"&amp;C35)</f>
        <v/>
      </c>
      <c r="B35" s="171"/>
      <c r="C35" s="171"/>
      <c r="D35" s="171"/>
      <c r="E35" s="175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</row>
    <row r="36" customFormat="false" ht="15.75" hidden="false" customHeight="false" outlineLevel="0" collapsed="false">
      <c r="A36" s="171" t="str">
        <f aca="false">IF(ISBLANK(B36),"",B36&amp;"|"&amp;C36)</f>
        <v/>
      </c>
      <c r="B36" s="171"/>
      <c r="C36" s="171"/>
      <c r="D36" s="171"/>
      <c r="E36" s="175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</row>
    <row r="37" customFormat="false" ht="15.75" hidden="false" customHeight="false" outlineLevel="0" collapsed="false">
      <c r="A37" s="171" t="str">
        <f aca="false">IF(ISBLANK(B37),"",B37&amp;"|"&amp;C37)</f>
        <v/>
      </c>
      <c r="B37" s="171"/>
      <c r="C37" s="171"/>
      <c r="D37" s="171"/>
      <c r="E37" s="175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</row>
    <row r="38" customFormat="false" ht="15.75" hidden="false" customHeight="false" outlineLevel="0" collapsed="false">
      <c r="A38" s="171" t="str">
        <f aca="false">IF(ISBLANK(B38),"",B38&amp;"|"&amp;C38)</f>
        <v/>
      </c>
      <c r="B38" s="171"/>
      <c r="C38" s="171"/>
      <c r="D38" s="171"/>
      <c r="E38" s="175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</row>
    <row r="39" customFormat="false" ht="15.75" hidden="false" customHeight="false" outlineLevel="0" collapsed="false">
      <c r="A39" s="171" t="str">
        <f aca="false">IF(ISBLANK(B39),"",B39&amp;"|"&amp;C39)</f>
        <v/>
      </c>
      <c r="B39" s="171"/>
      <c r="C39" s="171"/>
      <c r="D39" s="171"/>
      <c r="E39" s="175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</row>
    <row r="40" customFormat="false" ht="15.75" hidden="false" customHeight="false" outlineLevel="0" collapsed="false">
      <c r="A40" s="171" t="str">
        <f aca="false">IF(ISBLANK(B40),"",B40&amp;"|"&amp;C40)</f>
        <v/>
      </c>
      <c r="B40" s="171"/>
      <c r="C40" s="171"/>
      <c r="D40" s="171"/>
      <c r="E40" s="175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</row>
    <row r="41" customFormat="false" ht="15.75" hidden="false" customHeight="false" outlineLevel="0" collapsed="false">
      <c r="A41" s="171" t="str">
        <f aca="false">IF(ISBLANK(B41),"",B41&amp;"|"&amp;C41)</f>
        <v/>
      </c>
      <c r="B41" s="171"/>
      <c r="C41" s="171"/>
      <c r="D41" s="171"/>
      <c r="E41" s="175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</row>
    <row r="42" customFormat="false" ht="15.75" hidden="false" customHeight="false" outlineLevel="0" collapsed="false">
      <c r="A42" s="171" t="str">
        <f aca="false">IF(ISBLANK(B42),"",B42&amp;"|"&amp;C42)</f>
        <v/>
      </c>
      <c r="B42" s="171"/>
      <c r="C42" s="171"/>
      <c r="D42" s="171"/>
      <c r="E42" s="175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</row>
    <row r="43" customFormat="false" ht="15.75" hidden="false" customHeight="false" outlineLevel="0" collapsed="false">
      <c r="A43" s="171" t="str">
        <f aca="false">IF(ISBLANK(B43),"",B43&amp;"|"&amp;C43)</f>
        <v/>
      </c>
      <c r="B43" s="171"/>
      <c r="C43" s="171"/>
      <c r="D43" s="171"/>
      <c r="E43" s="175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</row>
    <row r="44" customFormat="false" ht="15.75" hidden="false" customHeight="false" outlineLevel="0" collapsed="false">
      <c r="A44" s="171" t="str">
        <f aca="false">IF(ISBLANK(B44),"",B44&amp;"|"&amp;C44)</f>
        <v/>
      </c>
      <c r="B44" s="171"/>
      <c r="C44" s="171"/>
      <c r="D44" s="171"/>
      <c r="E44" s="175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</row>
    <row r="45" customFormat="false" ht="15.75" hidden="false" customHeight="false" outlineLevel="0" collapsed="false">
      <c r="A45" s="171" t="str">
        <f aca="false">IF(ISBLANK(B45),"",B45&amp;"|"&amp;C45)</f>
        <v/>
      </c>
      <c r="B45" s="171"/>
      <c r="C45" s="171"/>
      <c r="D45" s="171"/>
      <c r="E45" s="175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</row>
    <row r="46" customFormat="false" ht="15.75" hidden="false" customHeight="false" outlineLevel="0" collapsed="false">
      <c r="A46" s="171" t="str">
        <f aca="false">IF(ISBLANK(B46),"",B46&amp;"|"&amp;C46)</f>
        <v/>
      </c>
      <c r="B46" s="171"/>
      <c r="C46" s="171"/>
      <c r="D46" s="171"/>
      <c r="E46" s="175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</row>
    <row r="47" customFormat="false" ht="15.75" hidden="false" customHeight="false" outlineLevel="0" collapsed="false">
      <c r="A47" s="171" t="str">
        <f aca="false">IF(ISBLANK(B47),"",B47&amp;"|"&amp;C47)</f>
        <v/>
      </c>
      <c r="B47" s="171"/>
      <c r="C47" s="171"/>
      <c r="D47" s="171"/>
      <c r="E47" s="175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</row>
    <row r="48" customFormat="false" ht="15.75" hidden="false" customHeight="false" outlineLevel="0" collapsed="false">
      <c r="A48" s="171" t="str">
        <f aca="false">IF(ISBLANK(B48),"",B48&amp;"|"&amp;C48)</f>
        <v/>
      </c>
      <c r="B48" s="171"/>
      <c r="C48" s="171"/>
      <c r="D48" s="171"/>
      <c r="E48" s="175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</row>
    <row r="49" customFormat="false" ht="15.75" hidden="false" customHeight="false" outlineLevel="0" collapsed="false">
      <c r="A49" s="171" t="str">
        <f aca="false">IF(ISBLANK(B49),"",B49&amp;"|"&amp;C49)</f>
        <v/>
      </c>
      <c r="B49" s="171"/>
      <c r="C49" s="171"/>
      <c r="D49" s="171"/>
      <c r="E49" s="175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</row>
    <row r="50" customFormat="false" ht="15.75" hidden="false" customHeight="false" outlineLevel="0" collapsed="false">
      <c r="A50" s="171" t="str">
        <f aca="false">IF(ISBLANK(B50),"",B50&amp;"|"&amp;C50)</f>
        <v/>
      </c>
      <c r="B50" s="171"/>
      <c r="C50" s="171"/>
      <c r="D50" s="171"/>
      <c r="E50" s="175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</row>
    <row r="51" customFormat="false" ht="15.75" hidden="false" customHeight="false" outlineLevel="0" collapsed="false">
      <c r="A51" s="171" t="str">
        <f aca="false">IF(ISBLANK(B51),"",B51&amp;"|"&amp;C51)</f>
        <v/>
      </c>
      <c r="B51" s="171"/>
      <c r="C51" s="171"/>
      <c r="D51" s="171"/>
      <c r="E51" s="175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</row>
    <row r="52" customFormat="false" ht="15.75" hidden="false" customHeight="false" outlineLevel="0" collapsed="false">
      <c r="A52" s="171" t="str">
        <f aca="false">IF(ISBLANK(B52),"",B52&amp;"|"&amp;C52)</f>
        <v/>
      </c>
      <c r="B52" s="171"/>
      <c r="C52" s="171"/>
      <c r="D52" s="171"/>
      <c r="E52" s="175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</row>
    <row r="53" customFormat="false" ht="15.75" hidden="false" customHeight="false" outlineLevel="0" collapsed="false">
      <c r="A53" s="171" t="str">
        <f aca="false">IF(ISBLANK(B53),"",B53&amp;"|"&amp;C53)</f>
        <v/>
      </c>
      <c r="B53" s="171"/>
      <c r="C53" s="171"/>
      <c r="D53" s="171"/>
      <c r="E53" s="175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</row>
    <row r="54" customFormat="false" ht="15.75" hidden="false" customHeight="false" outlineLevel="0" collapsed="false">
      <c r="A54" s="171" t="str">
        <f aca="false">IF(ISBLANK(B54),"",B54&amp;"|"&amp;C54)</f>
        <v/>
      </c>
      <c r="B54" s="171"/>
      <c r="C54" s="171"/>
      <c r="D54" s="171"/>
      <c r="E54" s="175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</row>
    <row r="55" customFormat="false" ht="15.75" hidden="false" customHeight="false" outlineLevel="0" collapsed="false">
      <c r="A55" s="171" t="str">
        <f aca="false">IF(ISBLANK(B55),"",B55&amp;"|"&amp;C55)</f>
        <v/>
      </c>
      <c r="B55" s="171"/>
      <c r="C55" s="171"/>
      <c r="D55" s="171"/>
      <c r="E55" s="175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</row>
    <row r="56" customFormat="false" ht="15.75" hidden="false" customHeight="false" outlineLevel="0" collapsed="false">
      <c r="A56" s="171" t="str">
        <f aca="false">IF(ISBLANK(B56),"",B56&amp;"|"&amp;C56)</f>
        <v/>
      </c>
      <c r="B56" s="171"/>
      <c r="C56" s="171"/>
      <c r="D56" s="171"/>
      <c r="E56" s="175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</row>
    <row r="57" customFormat="false" ht="15.75" hidden="false" customHeight="false" outlineLevel="0" collapsed="false">
      <c r="A57" s="171" t="str">
        <f aca="false">IF(ISBLANK(B57),"",B57&amp;"|"&amp;C57)</f>
        <v/>
      </c>
      <c r="B57" s="171"/>
      <c r="C57" s="171"/>
      <c r="D57" s="171"/>
      <c r="E57" s="175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</row>
    <row r="58" customFormat="false" ht="15.75" hidden="false" customHeight="false" outlineLevel="0" collapsed="false">
      <c r="A58" s="171" t="str">
        <f aca="false">IF(ISBLANK(B58),"",B58&amp;"|"&amp;C58)</f>
        <v/>
      </c>
      <c r="B58" s="171"/>
      <c r="C58" s="171"/>
      <c r="D58" s="171"/>
      <c r="E58" s="175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</row>
    <row r="59" customFormat="false" ht="15.75" hidden="false" customHeight="false" outlineLevel="0" collapsed="false">
      <c r="A59" s="171" t="str">
        <f aca="false">IF(ISBLANK(B59),"",B59&amp;"|"&amp;C59)</f>
        <v/>
      </c>
      <c r="B59" s="171"/>
      <c r="C59" s="171"/>
      <c r="D59" s="171"/>
      <c r="E59" s="175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</row>
    <row r="60" customFormat="false" ht="15.75" hidden="false" customHeight="false" outlineLevel="0" collapsed="false">
      <c r="A60" s="171" t="str">
        <f aca="false">IF(ISBLANK(B60),"",B60&amp;"|"&amp;C60)</f>
        <v/>
      </c>
      <c r="B60" s="171"/>
      <c r="C60" s="171"/>
      <c r="D60" s="171"/>
      <c r="E60" s="175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</row>
    <row r="61" customFormat="false" ht="15.75" hidden="false" customHeight="false" outlineLevel="0" collapsed="false">
      <c r="A61" s="171" t="str">
        <f aca="false">IF(ISBLANK(B61),"",B61&amp;"|"&amp;C61)</f>
        <v/>
      </c>
      <c r="B61" s="171"/>
      <c r="C61" s="171"/>
      <c r="D61" s="171"/>
      <c r="E61" s="175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</row>
    <row r="62" customFormat="false" ht="15.75" hidden="false" customHeight="false" outlineLevel="0" collapsed="false">
      <c r="A62" s="171" t="str">
        <f aca="false">IF(ISBLANK(B62),"",B62&amp;"|"&amp;C62)</f>
        <v/>
      </c>
      <c r="B62" s="171"/>
      <c r="C62" s="171"/>
      <c r="D62" s="171"/>
      <c r="E62" s="175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</row>
    <row r="63" customFormat="false" ht="15.75" hidden="false" customHeight="false" outlineLevel="0" collapsed="false">
      <c r="A63" s="171" t="str">
        <f aca="false">IF(ISBLANK(B63),"",B63&amp;"|"&amp;C63)</f>
        <v/>
      </c>
      <c r="B63" s="171"/>
      <c r="C63" s="171"/>
      <c r="D63" s="171"/>
      <c r="E63" s="175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</row>
    <row r="64" customFormat="false" ht="15.75" hidden="false" customHeight="false" outlineLevel="0" collapsed="false">
      <c r="A64" s="171" t="str">
        <f aca="false">IF(ISBLANK(B64),"",B64&amp;"|"&amp;C64)</f>
        <v/>
      </c>
      <c r="B64" s="171"/>
      <c r="C64" s="171"/>
      <c r="D64" s="171"/>
      <c r="E64" s="175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</row>
    <row r="65" customFormat="false" ht="15.75" hidden="false" customHeight="false" outlineLevel="0" collapsed="false">
      <c r="A65" s="171" t="str">
        <f aca="false">IF(ISBLANK(B65),"",B65&amp;"|"&amp;C65)</f>
        <v/>
      </c>
      <c r="B65" s="171"/>
      <c r="C65" s="171"/>
      <c r="D65" s="171"/>
      <c r="E65" s="175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</row>
    <row r="66" customFormat="false" ht="15.75" hidden="false" customHeight="false" outlineLevel="0" collapsed="false">
      <c r="A66" s="171" t="str">
        <f aca="false">IF(ISBLANK(B66),"",B66&amp;"|"&amp;C66)</f>
        <v/>
      </c>
      <c r="B66" s="171"/>
      <c r="C66" s="171"/>
      <c r="D66" s="171"/>
      <c r="E66" s="175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</row>
    <row r="67" customFormat="false" ht="15.75" hidden="false" customHeight="false" outlineLevel="0" collapsed="false">
      <c r="A67" s="171" t="str">
        <f aca="false">IF(ISBLANK(B67),"",B67&amp;"|"&amp;C67)</f>
        <v/>
      </c>
      <c r="B67" s="171"/>
      <c r="C67" s="171"/>
      <c r="D67" s="171"/>
      <c r="E67" s="175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</row>
    <row r="68" customFormat="false" ht="15.75" hidden="false" customHeight="false" outlineLevel="0" collapsed="false">
      <c r="A68" s="171" t="str">
        <f aca="false">IF(ISBLANK(B68),"",B68&amp;"|"&amp;C68)</f>
        <v/>
      </c>
      <c r="B68" s="171"/>
      <c r="C68" s="171"/>
      <c r="D68" s="171"/>
      <c r="E68" s="175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</row>
    <row r="69" customFormat="false" ht="15.75" hidden="false" customHeight="false" outlineLevel="0" collapsed="false">
      <c r="A69" s="171" t="str">
        <f aca="false">IF(ISBLANK(B69),"",B69&amp;"|"&amp;C69)</f>
        <v/>
      </c>
      <c r="B69" s="171"/>
      <c r="C69" s="171"/>
      <c r="D69" s="171"/>
      <c r="E69" s="175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</row>
    <row r="70" customFormat="false" ht="15.75" hidden="false" customHeight="false" outlineLevel="0" collapsed="false">
      <c r="A70" s="171" t="str">
        <f aca="false">IF(ISBLANK(B70),"",B70&amp;"|"&amp;C70)</f>
        <v/>
      </c>
      <c r="B70" s="171"/>
      <c r="C70" s="171"/>
      <c r="D70" s="171"/>
      <c r="E70" s="175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</row>
    <row r="71" customFormat="false" ht="15.75" hidden="false" customHeight="false" outlineLevel="0" collapsed="false">
      <c r="A71" s="171" t="str">
        <f aca="false">IF(ISBLANK(B71),"",B71&amp;"|"&amp;C71)</f>
        <v/>
      </c>
      <c r="B71" s="171"/>
      <c r="C71" s="171"/>
      <c r="D71" s="171"/>
      <c r="E71" s="175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</row>
    <row r="72" customFormat="false" ht="15.75" hidden="false" customHeight="false" outlineLevel="0" collapsed="false">
      <c r="A72" s="171" t="str">
        <f aca="false">IF(ISBLANK(B72),"",B72&amp;"|"&amp;C72)</f>
        <v/>
      </c>
      <c r="B72" s="171"/>
      <c r="C72" s="171"/>
      <c r="D72" s="171"/>
      <c r="E72" s="175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</row>
    <row r="73" customFormat="false" ht="15.75" hidden="false" customHeight="false" outlineLevel="0" collapsed="false">
      <c r="A73" s="171" t="str">
        <f aca="false">IF(ISBLANK(B73),"",B73&amp;"|"&amp;C73)</f>
        <v/>
      </c>
      <c r="B73" s="171"/>
      <c r="C73" s="171"/>
      <c r="D73" s="171"/>
      <c r="E73" s="175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</row>
    <row r="74" customFormat="false" ht="15.75" hidden="false" customHeight="false" outlineLevel="0" collapsed="false">
      <c r="A74" s="171" t="str">
        <f aca="false">IF(ISBLANK(B74),"",B74&amp;"|"&amp;C74)</f>
        <v/>
      </c>
      <c r="B74" s="171"/>
      <c r="C74" s="171"/>
      <c r="D74" s="171"/>
      <c r="E74" s="175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</row>
    <row r="75" customFormat="false" ht="15.75" hidden="false" customHeight="false" outlineLevel="0" collapsed="false">
      <c r="A75" s="171" t="str">
        <f aca="false">IF(ISBLANK(B75),"",B75&amp;"|"&amp;C75)</f>
        <v/>
      </c>
      <c r="B75" s="171"/>
      <c r="C75" s="171"/>
      <c r="D75" s="171"/>
      <c r="E75" s="175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</row>
    <row r="76" customFormat="false" ht="15.75" hidden="false" customHeight="false" outlineLevel="0" collapsed="false">
      <c r="A76" s="171" t="str">
        <f aca="false">IF(ISBLANK(B76),"",B76&amp;"|"&amp;C76)</f>
        <v/>
      </c>
      <c r="B76" s="171"/>
      <c r="C76" s="171"/>
      <c r="D76" s="171"/>
      <c r="E76" s="175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</row>
    <row r="77" customFormat="false" ht="15.75" hidden="false" customHeight="false" outlineLevel="0" collapsed="false">
      <c r="A77" s="171" t="str">
        <f aca="false">IF(ISBLANK(B77),"",B77&amp;"|"&amp;C77)</f>
        <v/>
      </c>
      <c r="B77" s="171"/>
      <c r="C77" s="171"/>
      <c r="D77" s="171"/>
      <c r="E77" s="175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</row>
    <row r="78" customFormat="false" ht="15.75" hidden="false" customHeight="false" outlineLevel="0" collapsed="false">
      <c r="A78" s="171" t="str">
        <f aca="false">IF(ISBLANK(B78),"",B78&amp;"|"&amp;C78)</f>
        <v/>
      </c>
      <c r="B78" s="171"/>
      <c r="C78" s="171"/>
      <c r="D78" s="171"/>
      <c r="E78" s="175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</row>
    <row r="79" customFormat="false" ht="15.75" hidden="false" customHeight="false" outlineLevel="0" collapsed="false">
      <c r="A79" s="171" t="str">
        <f aca="false">IF(ISBLANK(B79),"",B79&amp;"|"&amp;C79)</f>
        <v/>
      </c>
      <c r="B79" s="171"/>
      <c r="C79" s="171"/>
      <c r="D79" s="171"/>
      <c r="E79" s="175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</row>
    <row r="80" customFormat="false" ht="15.75" hidden="false" customHeight="false" outlineLevel="0" collapsed="false">
      <c r="A80" s="171" t="str">
        <f aca="false">IF(ISBLANK(B80),"",B80&amp;"|"&amp;C80)</f>
        <v/>
      </c>
      <c r="B80" s="171"/>
      <c r="C80" s="171"/>
      <c r="D80" s="171"/>
      <c r="E80" s="175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</row>
    <row r="81" customFormat="false" ht="15.75" hidden="false" customHeight="false" outlineLevel="0" collapsed="false">
      <c r="A81" s="171" t="str">
        <f aca="false">IF(ISBLANK(B81),"",B81&amp;"|"&amp;C81)</f>
        <v/>
      </c>
      <c r="B81" s="171"/>
      <c r="C81" s="171"/>
      <c r="D81" s="171"/>
      <c r="E81" s="175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</row>
    <row r="82" customFormat="false" ht="15.75" hidden="false" customHeight="false" outlineLevel="0" collapsed="false">
      <c r="A82" s="171" t="str">
        <f aca="false">IF(ISBLANK(B82),"",B82&amp;"|"&amp;C82)</f>
        <v/>
      </c>
      <c r="B82" s="171"/>
      <c r="C82" s="171"/>
      <c r="D82" s="171"/>
      <c r="E82" s="175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</row>
    <row r="83" customFormat="false" ht="15.75" hidden="false" customHeight="false" outlineLevel="0" collapsed="false">
      <c r="A83" s="171" t="str">
        <f aca="false">IF(ISBLANK(B83),"",B83&amp;"|"&amp;C83)</f>
        <v/>
      </c>
      <c r="B83" s="171"/>
      <c r="C83" s="171"/>
      <c r="D83" s="171"/>
      <c r="E83" s="175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</row>
    <row r="84" customFormat="false" ht="15.75" hidden="false" customHeight="false" outlineLevel="0" collapsed="false">
      <c r="A84" s="171" t="str">
        <f aca="false">IF(ISBLANK(B84),"",B84&amp;"|"&amp;C84)</f>
        <v/>
      </c>
      <c r="B84" s="171"/>
      <c r="C84" s="171"/>
      <c r="D84" s="171"/>
      <c r="E84" s="175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</row>
    <row r="85" customFormat="false" ht="15.75" hidden="false" customHeight="false" outlineLevel="0" collapsed="false">
      <c r="A85" s="171" t="str">
        <f aca="false">IF(ISBLANK(B85),"",B85&amp;"|"&amp;C85)</f>
        <v/>
      </c>
      <c r="B85" s="171"/>
      <c r="C85" s="171"/>
      <c r="D85" s="171"/>
      <c r="E85" s="175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</row>
    <row r="86" customFormat="false" ht="15.75" hidden="false" customHeight="false" outlineLevel="0" collapsed="false">
      <c r="A86" s="171" t="str">
        <f aca="false">IF(ISBLANK(B86),"",B86&amp;"|"&amp;C86)</f>
        <v/>
      </c>
      <c r="B86" s="171"/>
      <c r="C86" s="171"/>
      <c r="D86" s="171"/>
      <c r="E86" s="175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</row>
    <row r="87" customFormat="false" ht="15.75" hidden="false" customHeight="false" outlineLevel="0" collapsed="false">
      <c r="A87" s="171" t="str">
        <f aca="false">IF(ISBLANK(B87),"",B87&amp;"|"&amp;C87)</f>
        <v/>
      </c>
      <c r="B87" s="171"/>
      <c r="C87" s="171"/>
      <c r="D87" s="171"/>
      <c r="E87" s="175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</row>
    <row r="88" customFormat="false" ht="15.75" hidden="false" customHeight="false" outlineLevel="0" collapsed="false">
      <c r="A88" s="171" t="str">
        <f aca="false">IF(ISBLANK(B88),"",B88&amp;"|"&amp;C88)</f>
        <v/>
      </c>
      <c r="B88" s="171"/>
      <c r="C88" s="171"/>
      <c r="D88" s="171"/>
      <c r="E88" s="175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</row>
    <row r="89" customFormat="false" ht="15.75" hidden="false" customHeight="false" outlineLevel="0" collapsed="false">
      <c r="A89" s="171" t="str">
        <f aca="false">IF(ISBLANK(B89),"",B89&amp;"|"&amp;C89)</f>
        <v/>
      </c>
      <c r="B89" s="171"/>
      <c r="C89" s="171"/>
      <c r="D89" s="171"/>
      <c r="E89" s="175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</row>
    <row r="90" customFormat="false" ht="15.75" hidden="false" customHeight="false" outlineLevel="0" collapsed="false">
      <c r="A90" s="171" t="str">
        <f aca="false">IF(ISBLANK(B90),"",B90&amp;"|"&amp;C90)</f>
        <v/>
      </c>
      <c r="B90" s="171"/>
      <c r="C90" s="171"/>
      <c r="D90" s="171"/>
      <c r="E90" s="175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</row>
    <row r="91" customFormat="false" ht="15.75" hidden="false" customHeight="false" outlineLevel="0" collapsed="false">
      <c r="A91" s="171" t="str">
        <f aca="false">IF(ISBLANK(B91),"",B91&amp;"|"&amp;C91)</f>
        <v/>
      </c>
      <c r="B91" s="171"/>
      <c r="C91" s="171"/>
      <c r="D91" s="171"/>
      <c r="E91" s="175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</row>
    <row r="92" customFormat="false" ht="15.75" hidden="false" customHeight="false" outlineLevel="0" collapsed="false">
      <c r="A92" s="171" t="str">
        <f aca="false">IF(ISBLANK(B92),"",B92&amp;"|"&amp;C92)</f>
        <v/>
      </c>
      <c r="B92" s="171"/>
      <c r="C92" s="171"/>
      <c r="D92" s="171"/>
      <c r="E92" s="175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</row>
    <row r="93" customFormat="false" ht="15.75" hidden="false" customHeight="false" outlineLevel="0" collapsed="false">
      <c r="A93" s="171" t="str">
        <f aca="false">IF(ISBLANK(B93),"",B93&amp;"|"&amp;C93)</f>
        <v/>
      </c>
      <c r="B93" s="171"/>
      <c r="C93" s="171"/>
      <c r="D93" s="171"/>
      <c r="E93" s="175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</row>
    <row r="94" customFormat="false" ht="15.75" hidden="false" customHeight="false" outlineLevel="0" collapsed="false">
      <c r="A94" s="171" t="str">
        <f aca="false">IF(ISBLANK(B94),"",B94&amp;"|"&amp;C94)</f>
        <v/>
      </c>
      <c r="B94" s="171"/>
      <c r="C94" s="171"/>
      <c r="D94" s="171"/>
      <c r="E94" s="175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</row>
    <row r="95" customFormat="false" ht="15.75" hidden="false" customHeight="false" outlineLevel="0" collapsed="false">
      <c r="A95" s="171" t="str">
        <f aca="false">IF(ISBLANK(B95),"",B95&amp;"|"&amp;C95)</f>
        <v/>
      </c>
      <c r="B95" s="171"/>
      <c r="C95" s="171"/>
      <c r="D95" s="171"/>
      <c r="E95" s="175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</row>
    <row r="96" customFormat="false" ht="15.75" hidden="false" customHeight="false" outlineLevel="0" collapsed="false">
      <c r="A96" s="171" t="str">
        <f aca="false">IF(ISBLANK(B96),"",B96&amp;"|"&amp;C96)</f>
        <v/>
      </c>
      <c r="B96" s="171"/>
      <c r="C96" s="171"/>
      <c r="D96" s="171"/>
      <c r="E96" s="175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</row>
    <row r="97" customFormat="false" ht="15.75" hidden="false" customHeight="false" outlineLevel="0" collapsed="false">
      <c r="A97" s="171" t="str">
        <f aca="false">IF(ISBLANK(B97),"",B97&amp;"|"&amp;C97)</f>
        <v/>
      </c>
      <c r="B97" s="171"/>
      <c r="C97" s="171"/>
      <c r="D97" s="171"/>
      <c r="E97" s="175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</row>
    <row r="98" customFormat="false" ht="15.75" hidden="false" customHeight="false" outlineLevel="0" collapsed="false">
      <c r="A98" s="171" t="str">
        <f aca="false">IF(ISBLANK(B98),"",B98&amp;"|"&amp;C98)</f>
        <v/>
      </c>
      <c r="B98" s="171"/>
      <c r="C98" s="171"/>
      <c r="D98" s="171"/>
      <c r="E98" s="175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</row>
    <row r="99" customFormat="false" ht="15.75" hidden="false" customHeight="false" outlineLevel="0" collapsed="false">
      <c r="A99" s="171" t="str">
        <f aca="false">IF(ISBLANK(B99),"",B99&amp;"|"&amp;C99)</f>
        <v/>
      </c>
      <c r="B99" s="171"/>
      <c r="C99" s="171"/>
      <c r="D99" s="171"/>
      <c r="E99" s="175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</row>
    <row r="100" customFormat="false" ht="15.75" hidden="false" customHeight="false" outlineLevel="0" collapsed="false">
      <c r="A100" s="171" t="str">
        <f aca="false">IF(ISBLANK(B100),"",B100&amp;"|"&amp;C100)</f>
        <v/>
      </c>
      <c r="B100" s="171"/>
      <c r="C100" s="171"/>
      <c r="D100" s="171"/>
      <c r="E100" s="175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</row>
    <row r="101" customFormat="false" ht="15.75" hidden="false" customHeight="false" outlineLevel="0" collapsed="false">
      <c r="A101" s="171" t="str">
        <f aca="false">IF(ISBLANK(B101),"",B101&amp;"|"&amp;C101)</f>
        <v/>
      </c>
      <c r="B101" s="171"/>
      <c r="C101" s="171"/>
      <c r="D101" s="171"/>
      <c r="E101" s="175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</row>
    <row r="102" customFormat="false" ht="15.75" hidden="false" customHeight="false" outlineLevel="0" collapsed="false">
      <c r="A102" s="171" t="str">
        <f aca="false">IF(ISBLANK(B102),"",B102&amp;"|"&amp;C102)</f>
        <v/>
      </c>
      <c r="B102" s="171"/>
      <c r="C102" s="171"/>
      <c r="D102" s="171"/>
      <c r="E102" s="175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</row>
    <row r="103" customFormat="false" ht="15.75" hidden="false" customHeight="false" outlineLevel="0" collapsed="false">
      <c r="A103" s="171" t="str">
        <f aca="false">IF(ISBLANK(B103),"",B103&amp;"|"&amp;C103)</f>
        <v/>
      </c>
      <c r="B103" s="171"/>
      <c r="C103" s="171"/>
      <c r="D103" s="171"/>
      <c r="E103" s="175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</row>
    <row r="104" customFormat="false" ht="15.75" hidden="false" customHeight="false" outlineLevel="0" collapsed="false">
      <c r="A104" s="171" t="str">
        <f aca="false">IF(ISBLANK(B104),"",B104&amp;"|"&amp;C104)</f>
        <v/>
      </c>
      <c r="B104" s="171"/>
      <c r="C104" s="171"/>
      <c r="D104" s="171"/>
      <c r="E104" s="175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</row>
    <row r="105" customFormat="false" ht="15.75" hidden="false" customHeight="false" outlineLevel="0" collapsed="false">
      <c r="A105" s="171" t="str">
        <f aca="false">IF(ISBLANK(B105),"",B105&amp;"|"&amp;C105)</f>
        <v/>
      </c>
      <c r="B105" s="171"/>
      <c r="C105" s="171"/>
      <c r="D105" s="171"/>
      <c r="E105" s="175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</row>
    <row r="106" customFormat="false" ht="15.75" hidden="false" customHeight="false" outlineLevel="0" collapsed="false">
      <c r="A106" s="171" t="str">
        <f aca="false">IF(ISBLANK(B106),"",B106&amp;"|"&amp;C106)</f>
        <v/>
      </c>
      <c r="B106" s="171"/>
      <c r="C106" s="171"/>
      <c r="D106" s="171"/>
      <c r="E106" s="175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</row>
    <row r="107" customFormat="false" ht="15.75" hidden="false" customHeight="false" outlineLevel="0" collapsed="false">
      <c r="A107" s="171" t="str">
        <f aca="false">IF(ISBLANK(B107),"",B107&amp;"|"&amp;C107)</f>
        <v/>
      </c>
      <c r="B107" s="171"/>
      <c r="C107" s="171"/>
      <c r="D107" s="171"/>
      <c r="E107" s="175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</row>
    <row r="108" customFormat="false" ht="15.75" hidden="false" customHeight="false" outlineLevel="0" collapsed="false">
      <c r="A108" s="171" t="str">
        <f aca="false">IF(ISBLANK(B108),"",B108&amp;"|"&amp;C108)</f>
        <v/>
      </c>
      <c r="B108" s="171"/>
      <c r="C108" s="171"/>
      <c r="D108" s="171"/>
      <c r="E108" s="175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</row>
    <row r="109" customFormat="false" ht="15.75" hidden="false" customHeight="false" outlineLevel="0" collapsed="false">
      <c r="A109" s="171" t="str">
        <f aca="false">IF(ISBLANK(B109),"",B109&amp;"|"&amp;C109)</f>
        <v/>
      </c>
      <c r="B109" s="171"/>
      <c r="C109" s="171"/>
      <c r="D109" s="171"/>
      <c r="E109" s="175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</row>
    <row r="110" customFormat="false" ht="15.75" hidden="false" customHeight="false" outlineLevel="0" collapsed="false">
      <c r="A110" s="171" t="str">
        <f aca="false">IF(ISBLANK(B110),"",B110&amp;"|"&amp;C110)</f>
        <v/>
      </c>
      <c r="B110" s="171"/>
      <c r="C110" s="171"/>
      <c r="D110" s="171"/>
      <c r="E110" s="175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</row>
    <row r="111" customFormat="false" ht="15.75" hidden="false" customHeight="false" outlineLevel="0" collapsed="false">
      <c r="A111" s="171" t="str">
        <f aca="false">IF(ISBLANK(B111),"",B111&amp;"|"&amp;C111)</f>
        <v/>
      </c>
      <c r="B111" s="171"/>
      <c r="C111" s="171"/>
      <c r="D111" s="171"/>
      <c r="E111" s="175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</row>
    <row r="112" customFormat="false" ht="15.75" hidden="false" customHeight="false" outlineLevel="0" collapsed="false">
      <c r="A112" s="171" t="str">
        <f aca="false">IF(ISBLANK(B112),"",B112&amp;"|"&amp;C112)</f>
        <v/>
      </c>
      <c r="B112" s="171"/>
      <c r="C112" s="171"/>
      <c r="D112" s="171"/>
      <c r="E112" s="175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</row>
    <row r="113" customFormat="false" ht="15.75" hidden="false" customHeight="false" outlineLevel="0" collapsed="false">
      <c r="A113" s="171" t="str">
        <f aca="false">IF(ISBLANK(B113),"",B113&amp;"|"&amp;C113)</f>
        <v/>
      </c>
      <c r="B113" s="171"/>
      <c r="C113" s="171"/>
      <c r="D113" s="171"/>
      <c r="E113" s="175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</row>
    <row r="114" customFormat="false" ht="15.75" hidden="false" customHeight="false" outlineLevel="0" collapsed="false">
      <c r="A114" s="171" t="str">
        <f aca="false">IF(ISBLANK(B114),"",B114&amp;"|"&amp;C114)</f>
        <v/>
      </c>
      <c r="B114" s="171"/>
      <c r="C114" s="171"/>
      <c r="D114" s="171"/>
      <c r="E114" s="175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</row>
    <row r="115" customFormat="false" ht="15.75" hidden="false" customHeight="false" outlineLevel="0" collapsed="false">
      <c r="A115" s="171" t="str">
        <f aca="false">IF(ISBLANK(B115),"",B115&amp;"|"&amp;C115)</f>
        <v/>
      </c>
      <c r="B115" s="171"/>
      <c r="C115" s="171"/>
      <c r="D115" s="171"/>
      <c r="E115" s="175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</row>
    <row r="116" customFormat="false" ht="15.75" hidden="false" customHeight="false" outlineLevel="0" collapsed="false">
      <c r="A116" s="171" t="str">
        <f aca="false">IF(ISBLANK(B116),"",B116&amp;"|"&amp;C116)</f>
        <v/>
      </c>
      <c r="B116" s="171"/>
      <c r="C116" s="171"/>
      <c r="D116" s="171"/>
      <c r="E116" s="175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</row>
    <row r="117" customFormat="false" ht="15.75" hidden="false" customHeight="false" outlineLevel="0" collapsed="false">
      <c r="A117" s="171" t="str">
        <f aca="false">IF(ISBLANK(B117),"",B117&amp;"|"&amp;C117)</f>
        <v/>
      </c>
      <c r="B117" s="171"/>
      <c r="C117" s="171"/>
      <c r="D117" s="171"/>
      <c r="E117" s="175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</row>
    <row r="118" customFormat="false" ht="15.75" hidden="false" customHeight="false" outlineLevel="0" collapsed="false">
      <c r="A118" s="171" t="str">
        <f aca="false">IF(ISBLANK(B118),"",B118&amp;"|"&amp;C118)</f>
        <v/>
      </c>
      <c r="B118" s="171"/>
      <c r="C118" s="171"/>
      <c r="D118" s="171"/>
      <c r="E118" s="175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</row>
    <row r="119" customFormat="false" ht="15.75" hidden="false" customHeight="false" outlineLevel="0" collapsed="false">
      <c r="A119" s="171" t="str">
        <f aca="false">IF(ISBLANK(B119),"",B119&amp;"|"&amp;C119)</f>
        <v/>
      </c>
      <c r="B119" s="171"/>
      <c r="C119" s="171"/>
      <c r="D119" s="171"/>
      <c r="E119" s="175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</row>
    <row r="120" customFormat="false" ht="15.75" hidden="false" customHeight="false" outlineLevel="0" collapsed="false">
      <c r="A120" s="171" t="str">
        <f aca="false">IF(ISBLANK(B120),"",B120&amp;"|"&amp;C120)</f>
        <v/>
      </c>
      <c r="B120" s="171"/>
      <c r="C120" s="171"/>
      <c r="D120" s="171"/>
      <c r="E120" s="175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</row>
    <row r="121" customFormat="false" ht="15.75" hidden="false" customHeight="false" outlineLevel="0" collapsed="false">
      <c r="A121" s="171" t="str">
        <f aca="false">IF(ISBLANK(B121),"",B121&amp;"|"&amp;C121)</f>
        <v/>
      </c>
      <c r="B121" s="171"/>
      <c r="C121" s="171"/>
      <c r="D121" s="171"/>
      <c r="E121" s="175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</row>
    <row r="122" customFormat="false" ht="15.75" hidden="false" customHeight="false" outlineLevel="0" collapsed="false">
      <c r="A122" s="171" t="str">
        <f aca="false">IF(ISBLANK(B122),"",B122&amp;"|"&amp;C122)</f>
        <v/>
      </c>
      <c r="B122" s="171"/>
      <c r="C122" s="171"/>
      <c r="D122" s="171"/>
      <c r="E122" s="175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</row>
    <row r="123" customFormat="false" ht="15.75" hidden="false" customHeight="false" outlineLevel="0" collapsed="false">
      <c r="A123" s="171" t="str">
        <f aca="false">IF(ISBLANK(B123),"",B123&amp;"|"&amp;C123)</f>
        <v/>
      </c>
      <c r="B123" s="171"/>
      <c r="C123" s="171"/>
      <c r="D123" s="171"/>
      <c r="E123" s="175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</row>
    <row r="124" customFormat="false" ht="15.75" hidden="false" customHeight="false" outlineLevel="0" collapsed="false">
      <c r="A124" s="171" t="str">
        <f aca="false">IF(ISBLANK(B124),"",B124&amp;"|"&amp;C124)</f>
        <v/>
      </c>
      <c r="B124" s="171"/>
      <c r="C124" s="171"/>
      <c r="D124" s="171"/>
      <c r="E124" s="175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</row>
    <row r="125" customFormat="false" ht="15.75" hidden="false" customHeight="false" outlineLevel="0" collapsed="false">
      <c r="A125" s="171" t="str">
        <f aca="false">IF(ISBLANK(B125),"",B125&amp;"|"&amp;C125)</f>
        <v/>
      </c>
      <c r="B125" s="171"/>
      <c r="C125" s="171"/>
      <c r="D125" s="171"/>
      <c r="E125" s="175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</row>
    <row r="126" customFormat="false" ht="15.75" hidden="false" customHeight="false" outlineLevel="0" collapsed="false">
      <c r="A126" s="171" t="str">
        <f aca="false">IF(ISBLANK(B126),"",B126&amp;"|"&amp;C126)</f>
        <v/>
      </c>
      <c r="B126" s="171"/>
      <c r="C126" s="171"/>
      <c r="D126" s="171"/>
      <c r="E126" s="175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</row>
    <row r="127" customFormat="false" ht="15.75" hidden="false" customHeight="false" outlineLevel="0" collapsed="false">
      <c r="A127" s="171" t="str">
        <f aca="false">IF(ISBLANK(B127),"",B127&amp;"|"&amp;C127)</f>
        <v/>
      </c>
      <c r="B127" s="171"/>
      <c r="C127" s="171"/>
      <c r="D127" s="171"/>
      <c r="E127" s="175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</row>
    <row r="128" customFormat="false" ht="15.75" hidden="false" customHeight="false" outlineLevel="0" collapsed="false">
      <c r="A128" s="171" t="str">
        <f aca="false">IF(ISBLANK(B128),"",B128&amp;"|"&amp;C128)</f>
        <v/>
      </c>
      <c r="B128" s="171"/>
      <c r="C128" s="171"/>
      <c r="D128" s="171"/>
      <c r="E128" s="175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</row>
    <row r="129" customFormat="false" ht="15.75" hidden="false" customHeight="false" outlineLevel="0" collapsed="false">
      <c r="A129" s="171" t="str">
        <f aca="false">IF(ISBLANK(B129),"",B129&amp;"|"&amp;C129)</f>
        <v/>
      </c>
      <c r="B129" s="171"/>
      <c r="C129" s="171"/>
      <c r="D129" s="171"/>
      <c r="E129" s="175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</row>
    <row r="130" customFormat="false" ht="15.75" hidden="false" customHeight="false" outlineLevel="0" collapsed="false">
      <c r="A130" s="171" t="str">
        <f aca="false">IF(ISBLANK(B130),"",B130&amp;"|"&amp;C130)</f>
        <v/>
      </c>
      <c r="B130" s="171"/>
      <c r="C130" s="171"/>
      <c r="D130" s="171"/>
      <c r="E130" s="175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</row>
    <row r="131" customFormat="false" ht="15.75" hidden="false" customHeight="false" outlineLevel="0" collapsed="false">
      <c r="A131" s="171" t="str">
        <f aca="false">IF(ISBLANK(B131),"",B131&amp;"|"&amp;C131)</f>
        <v/>
      </c>
      <c r="B131" s="171"/>
      <c r="C131" s="171"/>
      <c r="D131" s="171"/>
      <c r="E131" s="175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</row>
    <row r="132" customFormat="false" ht="15.75" hidden="false" customHeight="false" outlineLevel="0" collapsed="false">
      <c r="A132" s="171" t="str">
        <f aca="false">IF(ISBLANK(B132),"",B132&amp;"|"&amp;C132)</f>
        <v/>
      </c>
      <c r="B132" s="171"/>
      <c r="C132" s="171"/>
      <c r="D132" s="171"/>
      <c r="E132" s="175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</row>
    <row r="133" customFormat="false" ht="15.75" hidden="false" customHeight="false" outlineLevel="0" collapsed="false">
      <c r="A133" s="171" t="str">
        <f aca="false">IF(ISBLANK(B133),"",B133&amp;"|"&amp;C133)</f>
        <v/>
      </c>
      <c r="B133" s="171"/>
      <c r="C133" s="171"/>
      <c r="D133" s="171"/>
      <c r="E133" s="175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</row>
    <row r="134" customFormat="false" ht="15.75" hidden="false" customHeight="false" outlineLevel="0" collapsed="false">
      <c r="A134" s="171" t="str">
        <f aca="false">IF(ISBLANK(B134),"",B134&amp;"|"&amp;C134)</f>
        <v/>
      </c>
      <c r="B134" s="171"/>
      <c r="C134" s="171"/>
      <c r="D134" s="171"/>
      <c r="E134" s="175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</row>
    <row r="135" customFormat="false" ht="15.75" hidden="false" customHeight="false" outlineLevel="0" collapsed="false">
      <c r="A135" s="171" t="str">
        <f aca="false">IF(ISBLANK(B135),"",B135&amp;"|"&amp;C135)</f>
        <v/>
      </c>
      <c r="B135" s="171"/>
      <c r="C135" s="171"/>
      <c r="D135" s="171"/>
      <c r="E135" s="175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 customFormat="false" ht="15.75" hidden="false" customHeight="false" outlineLevel="0" collapsed="false">
      <c r="A136" s="171" t="str">
        <f aca="false">IF(ISBLANK(B136),"",B136&amp;"|"&amp;C136)</f>
        <v/>
      </c>
      <c r="B136" s="171"/>
      <c r="C136" s="171"/>
      <c r="D136" s="171"/>
      <c r="E136" s="175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</row>
    <row r="137" customFormat="false" ht="15.75" hidden="false" customHeight="false" outlineLevel="0" collapsed="false">
      <c r="A137" s="171" t="str">
        <f aca="false">IF(ISBLANK(B137),"",B137&amp;"|"&amp;C137)</f>
        <v/>
      </c>
      <c r="B137" s="171"/>
      <c r="C137" s="171"/>
      <c r="D137" s="171"/>
      <c r="E137" s="175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</row>
    <row r="138" customFormat="false" ht="15.75" hidden="false" customHeight="false" outlineLevel="0" collapsed="false">
      <c r="A138" s="171" t="str">
        <f aca="false">IF(ISBLANK(B138),"",B138&amp;"|"&amp;C138)</f>
        <v/>
      </c>
      <c r="B138" s="171"/>
      <c r="C138" s="171"/>
      <c r="D138" s="171"/>
      <c r="E138" s="175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</row>
    <row r="139" customFormat="false" ht="15.75" hidden="false" customHeight="false" outlineLevel="0" collapsed="false">
      <c r="A139" s="171" t="str">
        <f aca="false">IF(ISBLANK(B139),"",B139&amp;"|"&amp;C139)</f>
        <v/>
      </c>
      <c r="B139" s="171"/>
      <c r="C139" s="171"/>
      <c r="D139" s="171"/>
      <c r="E139" s="175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</row>
    <row r="140" customFormat="false" ht="15.75" hidden="false" customHeight="false" outlineLevel="0" collapsed="false">
      <c r="A140" s="171" t="str">
        <f aca="false">IF(ISBLANK(B140),"",B140&amp;"|"&amp;C140)</f>
        <v/>
      </c>
      <c r="B140" s="171"/>
      <c r="C140" s="171"/>
      <c r="D140" s="171"/>
      <c r="E140" s="175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</row>
    <row r="141" customFormat="false" ht="15.75" hidden="false" customHeight="false" outlineLevel="0" collapsed="false">
      <c r="A141" s="171" t="str">
        <f aca="false">IF(ISBLANK(B141),"",B141&amp;"|"&amp;C141)</f>
        <v/>
      </c>
      <c r="B141" s="171"/>
      <c r="C141" s="171"/>
      <c r="D141" s="171"/>
      <c r="E141" s="175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</row>
    <row r="142" customFormat="false" ht="15.75" hidden="false" customHeight="false" outlineLevel="0" collapsed="false">
      <c r="A142" s="171" t="str">
        <f aca="false">IF(ISBLANK(B142),"",B142&amp;"|"&amp;C142)</f>
        <v/>
      </c>
      <c r="B142" s="171"/>
      <c r="C142" s="171"/>
      <c r="D142" s="171"/>
      <c r="E142" s="175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</row>
    <row r="143" customFormat="false" ht="15.75" hidden="false" customHeight="false" outlineLevel="0" collapsed="false">
      <c r="A143" s="171" t="str">
        <f aca="false">IF(ISBLANK(B143),"",B143&amp;"|"&amp;C143)</f>
        <v/>
      </c>
      <c r="B143" s="171"/>
      <c r="C143" s="171"/>
      <c r="D143" s="171"/>
      <c r="E143" s="175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</row>
    <row r="144" customFormat="false" ht="15.75" hidden="false" customHeight="false" outlineLevel="0" collapsed="false">
      <c r="A144" s="171" t="str">
        <f aca="false">IF(ISBLANK(B144),"",B144&amp;"|"&amp;C144)</f>
        <v/>
      </c>
      <c r="B144" s="171"/>
      <c r="C144" s="171"/>
      <c r="D144" s="171"/>
      <c r="E144" s="175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</row>
    <row r="145" customFormat="false" ht="15.75" hidden="false" customHeight="false" outlineLevel="0" collapsed="false">
      <c r="A145" s="171" t="str">
        <f aca="false">IF(ISBLANK(B145),"",B145&amp;"|"&amp;C145)</f>
        <v/>
      </c>
      <c r="B145" s="171"/>
      <c r="C145" s="171"/>
      <c r="D145" s="171"/>
      <c r="E145" s="175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</row>
    <row r="146" customFormat="false" ht="15.75" hidden="false" customHeight="false" outlineLevel="0" collapsed="false">
      <c r="A146" s="171" t="str">
        <f aca="false">IF(ISBLANK(B146),"",B146&amp;"|"&amp;C146)</f>
        <v/>
      </c>
      <c r="B146" s="171"/>
      <c r="C146" s="171"/>
      <c r="D146" s="171"/>
      <c r="E146" s="175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</row>
    <row r="147" customFormat="false" ht="15.75" hidden="false" customHeight="false" outlineLevel="0" collapsed="false">
      <c r="A147" s="171" t="str">
        <f aca="false">IF(ISBLANK(B147),"",B147&amp;"|"&amp;C147)</f>
        <v/>
      </c>
      <c r="B147" s="171"/>
      <c r="C147" s="171"/>
      <c r="D147" s="171"/>
      <c r="E147" s="175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</row>
    <row r="148" customFormat="false" ht="15.75" hidden="false" customHeight="false" outlineLevel="0" collapsed="false">
      <c r="A148" s="171" t="str">
        <f aca="false">IF(ISBLANK(B148),"",B148&amp;"|"&amp;C148)</f>
        <v/>
      </c>
      <c r="B148" s="171"/>
      <c r="C148" s="171"/>
      <c r="D148" s="171"/>
      <c r="E148" s="175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</row>
    <row r="149" customFormat="false" ht="15.75" hidden="false" customHeight="false" outlineLevel="0" collapsed="false">
      <c r="A149" s="171" t="str">
        <f aca="false">IF(ISBLANK(B149),"",B149&amp;"|"&amp;C149)</f>
        <v/>
      </c>
      <c r="B149" s="171"/>
      <c r="C149" s="171"/>
      <c r="D149" s="171"/>
      <c r="E149" s="175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</row>
    <row r="150" customFormat="false" ht="15.75" hidden="false" customHeight="false" outlineLevel="0" collapsed="false">
      <c r="A150" s="171" t="str">
        <f aca="false">IF(ISBLANK(B150),"",B150&amp;"|"&amp;C150)</f>
        <v/>
      </c>
      <c r="B150" s="171"/>
      <c r="C150" s="171"/>
      <c r="D150" s="171"/>
      <c r="E150" s="175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</row>
    <row r="151" customFormat="false" ht="15.75" hidden="false" customHeight="false" outlineLevel="0" collapsed="false">
      <c r="A151" s="171" t="str">
        <f aca="false">IF(ISBLANK(B151),"",B151&amp;"|"&amp;C151)</f>
        <v/>
      </c>
      <c r="B151" s="171"/>
      <c r="C151" s="171"/>
      <c r="D151" s="171"/>
      <c r="E151" s="175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</row>
    <row r="152" customFormat="false" ht="15.75" hidden="false" customHeight="false" outlineLevel="0" collapsed="false">
      <c r="A152" s="171" t="str">
        <f aca="false">IF(ISBLANK(B152),"",B152&amp;"|"&amp;C152)</f>
        <v/>
      </c>
      <c r="B152" s="171"/>
      <c r="C152" s="171"/>
      <c r="D152" s="171"/>
      <c r="E152" s="175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</row>
    <row r="153" customFormat="false" ht="15.75" hidden="false" customHeight="false" outlineLevel="0" collapsed="false">
      <c r="A153" s="171" t="str">
        <f aca="false">IF(ISBLANK(B153),"",B153&amp;"|"&amp;C153)</f>
        <v/>
      </c>
      <c r="B153" s="171"/>
      <c r="C153" s="171"/>
      <c r="D153" s="171"/>
      <c r="E153" s="175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</row>
    <row r="154" customFormat="false" ht="15.75" hidden="false" customHeight="false" outlineLevel="0" collapsed="false">
      <c r="A154" s="171" t="str">
        <f aca="false">IF(ISBLANK(B154),"",B154&amp;"|"&amp;C154)</f>
        <v/>
      </c>
      <c r="B154" s="171"/>
      <c r="C154" s="171"/>
      <c r="D154" s="171"/>
      <c r="E154" s="175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</row>
    <row r="155" customFormat="false" ht="15.75" hidden="false" customHeight="false" outlineLevel="0" collapsed="false">
      <c r="A155" s="171" t="str">
        <f aca="false">IF(ISBLANK(B155),"",B155&amp;"|"&amp;C155)</f>
        <v/>
      </c>
      <c r="B155" s="171"/>
      <c r="C155" s="171"/>
      <c r="D155" s="171"/>
      <c r="E155" s="175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</row>
    <row r="156" customFormat="false" ht="15.75" hidden="false" customHeight="false" outlineLevel="0" collapsed="false">
      <c r="A156" s="171" t="str">
        <f aca="false">IF(ISBLANK(B156),"",B156&amp;"|"&amp;C156)</f>
        <v/>
      </c>
      <c r="B156" s="171"/>
      <c r="C156" s="171"/>
      <c r="D156" s="171"/>
      <c r="E156" s="175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</row>
    <row r="157" customFormat="false" ht="15.75" hidden="false" customHeight="false" outlineLevel="0" collapsed="false">
      <c r="A157" s="171" t="str">
        <f aca="false">IF(ISBLANK(B157),"",B157&amp;"|"&amp;C157)</f>
        <v/>
      </c>
      <c r="B157" s="171"/>
      <c r="C157" s="171"/>
      <c r="D157" s="171"/>
      <c r="E157" s="175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</row>
    <row r="158" customFormat="false" ht="15.75" hidden="false" customHeight="false" outlineLevel="0" collapsed="false">
      <c r="A158" s="171" t="str">
        <f aca="false">IF(ISBLANK(B158),"",B158&amp;"|"&amp;C158)</f>
        <v/>
      </c>
      <c r="B158" s="171"/>
      <c r="C158" s="171"/>
      <c r="D158" s="171"/>
      <c r="E158" s="175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</row>
    <row r="159" customFormat="false" ht="15.75" hidden="false" customHeight="false" outlineLevel="0" collapsed="false">
      <c r="A159" s="171" t="str">
        <f aca="false">IF(ISBLANK(B159),"",B159&amp;"|"&amp;C159)</f>
        <v/>
      </c>
      <c r="B159" s="171"/>
      <c r="C159" s="171"/>
      <c r="D159" s="171"/>
      <c r="E159" s="175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</row>
    <row r="160" customFormat="false" ht="15.75" hidden="false" customHeight="false" outlineLevel="0" collapsed="false">
      <c r="A160" s="171" t="str">
        <f aca="false">IF(ISBLANK(B160),"",B160&amp;"|"&amp;C160)</f>
        <v/>
      </c>
      <c r="B160" s="171"/>
      <c r="C160" s="171"/>
      <c r="D160" s="171"/>
      <c r="E160" s="175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</row>
    <row r="161" customFormat="false" ht="15.75" hidden="false" customHeight="false" outlineLevel="0" collapsed="false">
      <c r="A161" s="171" t="str">
        <f aca="false">IF(ISBLANK(B161),"",B161&amp;"|"&amp;C161)</f>
        <v/>
      </c>
      <c r="B161" s="171"/>
      <c r="C161" s="171"/>
      <c r="D161" s="171"/>
      <c r="E161" s="175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</row>
    <row r="162" customFormat="false" ht="15.75" hidden="false" customHeight="false" outlineLevel="0" collapsed="false">
      <c r="A162" s="171" t="str">
        <f aca="false">IF(ISBLANK(B162),"",B162&amp;"|"&amp;C162)</f>
        <v/>
      </c>
      <c r="B162" s="171"/>
      <c r="C162" s="171"/>
      <c r="D162" s="171"/>
      <c r="E162" s="175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</row>
    <row r="163" customFormat="false" ht="15.75" hidden="false" customHeight="false" outlineLevel="0" collapsed="false">
      <c r="A163" s="171" t="str">
        <f aca="false">IF(ISBLANK(B163),"",B163&amp;"|"&amp;C163)</f>
        <v/>
      </c>
      <c r="B163" s="171"/>
      <c r="C163" s="171"/>
      <c r="D163" s="171"/>
      <c r="E163" s="175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</row>
    <row r="164" customFormat="false" ht="15.75" hidden="false" customHeight="false" outlineLevel="0" collapsed="false">
      <c r="A164" s="171" t="str">
        <f aca="false">IF(ISBLANK(B164),"",B164&amp;"|"&amp;C164)</f>
        <v/>
      </c>
      <c r="B164" s="171"/>
      <c r="C164" s="171"/>
      <c r="D164" s="171"/>
      <c r="E164" s="175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</row>
    <row r="165" customFormat="false" ht="15.75" hidden="false" customHeight="false" outlineLevel="0" collapsed="false">
      <c r="A165" s="171" t="str">
        <f aca="false">IF(ISBLANK(B165),"",B165&amp;"|"&amp;C165)</f>
        <v/>
      </c>
      <c r="B165" s="171"/>
      <c r="C165" s="171"/>
      <c r="D165" s="171"/>
      <c r="E165" s="175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</row>
    <row r="166" customFormat="false" ht="15.75" hidden="false" customHeight="false" outlineLevel="0" collapsed="false">
      <c r="A166" s="171" t="str">
        <f aca="false">IF(ISBLANK(B166),"",B166&amp;"|"&amp;C166)</f>
        <v/>
      </c>
      <c r="B166" s="171"/>
      <c r="C166" s="171"/>
      <c r="D166" s="171"/>
      <c r="E166" s="175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</row>
    <row r="167" customFormat="false" ht="15.75" hidden="false" customHeight="false" outlineLevel="0" collapsed="false">
      <c r="A167" s="171" t="str">
        <f aca="false">IF(ISBLANK(B167),"",B167&amp;"|"&amp;C167)</f>
        <v/>
      </c>
      <c r="B167" s="171"/>
      <c r="C167" s="171"/>
      <c r="D167" s="171"/>
      <c r="E167" s="175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</row>
    <row r="168" customFormat="false" ht="15.75" hidden="false" customHeight="false" outlineLevel="0" collapsed="false">
      <c r="A168" s="171" t="str">
        <f aca="false">IF(ISBLANK(B168),"",B168&amp;"|"&amp;C168)</f>
        <v/>
      </c>
      <c r="B168" s="171"/>
      <c r="C168" s="171"/>
      <c r="D168" s="171"/>
      <c r="E168" s="175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</row>
    <row r="169" customFormat="false" ht="15.75" hidden="false" customHeight="false" outlineLevel="0" collapsed="false">
      <c r="A169" s="171" t="str">
        <f aca="false">IF(ISBLANK(B169),"",B169&amp;"|"&amp;C169)</f>
        <v/>
      </c>
      <c r="B169" s="171"/>
      <c r="C169" s="171"/>
      <c r="D169" s="171"/>
      <c r="E169" s="175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</row>
    <row r="170" customFormat="false" ht="15.75" hidden="false" customHeight="false" outlineLevel="0" collapsed="false">
      <c r="A170" s="171" t="str">
        <f aca="false">IF(ISBLANK(B170),"",B170&amp;"|"&amp;C170)</f>
        <v/>
      </c>
      <c r="B170" s="171"/>
      <c r="C170" s="171"/>
      <c r="D170" s="171"/>
      <c r="E170" s="175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</row>
    <row r="171" customFormat="false" ht="15.75" hidden="false" customHeight="false" outlineLevel="0" collapsed="false">
      <c r="A171" s="171" t="str">
        <f aca="false">IF(ISBLANK(B171),"",B171&amp;"|"&amp;C171)</f>
        <v/>
      </c>
      <c r="B171" s="171"/>
      <c r="C171" s="171"/>
      <c r="D171" s="171"/>
      <c r="E171" s="175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</row>
    <row r="172" customFormat="false" ht="15.75" hidden="false" customHeight="false" outlineLevel="0" collapsed="false">
      <c r="A172" s="171" t="str">
        <f aca="false">IF(ISBLANK(B172),"",B172&amp;"|"&amp;C172)</f>
        <v/>
      </c>
      <c r="B172" s="171"/>
      <c r="C172" s="171"/>
      <c r="D172" s="171"/>
      <c r="E172" s="175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</row>
    <row r="173" customFormat="false" ht="15.75" hidden="false" customHeight="false" outlineLevel="0" collapsed="false">
      <c r="A173" s="171" t="str">
        <f aca="false">IF(ISBLANK(B173),"",B173&amp;"|"&amp;C173)</f>
        <v/>
      </c>
      <c r="B173" s="171"/>
      <c r="C173" s="171"/>
      <c r="D173" s="171"/>
      <c r="E173" s="175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</row>
    <row r="174" customFormat="false" ht="15.75" hidden="false" customHeight="false" outlineLevel="0" collapsed="false">
      <c r="A174" s="171" t="str">
        <f aca="false">IF(ISBLANK(B174),"",B174&amp;"|"&amp;C174)</f>
        <v/>
      </c>
      <c r="B174" s="171"/>
      <c r="C174" s="171"/>
      <c r="D174" s="171"/>
      <c r="E174" s="175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</row>
    <row r="175" customFormat="false" ht="15.75" hidden="false" customHeight="false" outlineLevel="0" collapsed="false">
      <c r="A175" s="171" t="str">
        <f aca="false">IF(ISBLANK(B175),"",B175&amp;"|"&amp;C175)</f>
        <v/>
      </c>
      <c r="B175" s="171"/>
      <c r="C175" s="171"/>
      <c r="D175" s="171"/>
      <c r="E175" s="175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</row>
    <row r="176" customFormat="false" ht="15.75" hidden="false" customHeight="false" outlineLevel="0" collapsed="false">
      <c r="A176" s="171" t="str">
        <f aca="false">IF(ISBLANK(B176),"",B176&amp;"|"&amp;C176)</f>
        <v/>
      </c>
      <c r="B176" s="171"/>
      <c r="C176" s="171"/>
      <c r="D176" s="171"/>
      <c r="E176" s="175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</row>
    <row r="177" customFormat="false" ht="15.75" hidden="false" customHeight="false" outlineLevel="0" collapsed="false">
      <c r="A177" s="171" t="str">
        <f aca="false">IF(ISBLANK(B177),"",B177&amp;"|"&amp;C177)</f>
        <v/>
      </c>
      <c r="B177" s="171"/>
      <c r="C177" s="171"/>
      <c r="D177" s="171"/>
      <c r="E177" s="175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</row>
    <row r="178" customFormat="false" ht="15.75" hidden="false" customHeight="false" outlineLevel="0" collapsed="false">
      <c r="A178" s="171" t="str">
        <f aca="false">IF(ISBLANK(B178),"",B178&amp;"|"&amp;C178)</f>
        <v/>
      </c>
      <c r="B178" s="171"/>
      <c r="C178" s="171"/>
      <c r="D178" s="171"/>
      <c r="E178" s="175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</row>
    <row r="179" customFormat="false" ht="15.75" hidden="false" customHeight="false" outlineLevel="0" collapsed="false">
      <c r="A179" s="171" t="str">
        <f aca="false">IF(ISBLANK(B179),"",B179&amp;"|"&amp;C179)</f>
        <v/>
      </c>
      <c r="B179" s="171"/>
      <c r="C179" s="171"/>
      <c r="D179" s="171"/>
      <c r="E179" s="175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</row>
    <row r="180" customFormat="false" ht="15.75" hidden="false" customHeight="false" outlineLevel="0" collapsed="false">
      <c r="A180" s="171" t="str">
        <f aca="false">IF(ISBLANK(B180),"",B180&amp;"|"&amp;C180)</f>
        <v/>
      </c>
      <c r="B180" s="171"/>
      <c r="C180" s="171"/>
      <c r="D180" s="171"/>
      <c r="E180" s="175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</row>
    <row r="181" customFormat="false" ht="15.75" hidden="false" customHeight="false" outlineLevel="0" collapsed="false">
      <c r="A181" s="171" t="str">
        <f aca="false">IF(ISBLANK(B181),"",B181&amp;"|"&amp;C181)</f>
        <v/>
      </c>
      <c r="B181" s="171"/>
      <c r="C181" s="171"/>
      <c r="D181" s="171"/>
      <c r="E181" s="175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</row>
    <row r="182" customFormat="false" ht="15.75" hidden="false" customHeight="false" outlineLevel="0" collapsed="false">
      <c r="A182" s="171" t="str">
        <f aca="false">IF(ISBLANK(B182),"",B182&amp;"|"&amp;C182)</f>
        <v/>
      </c>
      <c r="B182" s="171"/>
      <c r="C182" s="171"/>
      <c r="D182" s="171"/>
      <c r="E182" s="175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</row>
    <row r="183" customFormat="false" ht="15.75" hidden="false" customHeight="false" outlineLevel="0" collapsed="false">
      <c r="A183" s="171" t="str">
        <f aca="false">IF(ISBLANK(B183),"",B183&amp;"|"&amp;C183)</f>
        <v/>
      </c>
      <c r="B183" s="171"/>
      <c r="C183" s="171"/>
      <c r="D183" s="171"/>
      <c r="E183" s="175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</row>
    <row r="184" customFormat="false" ht="15.75" hidden="false" customHeight="false" outlineLevel="0" collapsed="false">
      <c r="A184" s="171" t="str">
        <f aca="false">IF(ISBLANK(B184),"",B184&amp;"|"&amp;C184)</f>
        <v/>
      </c>
      <c r="B184" s="171"/>
      <c r="C184" s="171"/>
      <c r="D184" s="171"/>
      <c r="E184" s="175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</row>
    <row r="185" customFormat="false" ht="15.75" hidden="false" customHeight="false" outlineLevel="0" collapsed="false">
      <c r="A185" s="171" t="str">
        <f aca="false">IF(ISBLANK(B185),"",B185&amp;"|"&amp;C185)</f>
        <v/>
      </c>
      <c r="B185" s="171"/>
      <c r="C185" s="171"/>
      <c r="D185" s="171"/>
      <c r="E185" s="175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</row>
    <row r="186" customFormat="false" ht="15.75" hidden="false" customHeight="false" outlineLevel="0" collapsed="false">
      <c r="A186" s="171" t="str">
        <f aca="false">IF(ISBLANK(B186),"",B186&amp;"|"&amp;C186)</f>
        <v/>
      </c>
      <c r="B186" s="171"/>
      <c r="C186" s="171"/>
      <c r="D186" s="171"/>
      <c r="E186" s="175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</row>
    <row r="187" customFormat="false" ht="15.75" hidden="false" customHeight="false" outlineLevel="0" collapsed="false">
      <c r="A187" s="171" t="str">
        <f aca="false">IF(ISBLANK(B187),"",B187&amp;"|"&amp;C187)</f>
        <v/>
      </c>
      <c r="B187" s="171"/>
      <c r="C187" s="171"/>
      <c r="D187" s="171"/>
      <c r="E187" s="175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</row>
    <row r="188" customFormat="false" ht="15.75" hidden="false" customHeight="false" outlineLevel="0" collapsed="false">
      <c r="A188" s="171" t="str">
        <f aca="false">IF(ISBLANK(B188),"",B188&amp;"|"&amp;C188)</f>
        <v/>
      </c>
      <c r="B188" s="171"/>
      <c r="C188" s="171"/>
      <c r="D188" s="171"/>
      <c r="E188" s="175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</row>
    <row r="189" customFormat="false" ht="15.75" hidden="false" customHeight="false" outlineLevel="0" collapsed="false">
      <c r="A189" s="171" t="str">
        <f aca="false">IF(ISBLANK(B189),"",B189&amp;"|"&amp;C189)</f>
        <v/>
      </c>
      <c r="B189" s="171"/>
      <c r="C189" s="171"/>
      <c r="D189" s="171"/>
      <c r="E189" s="175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</row>
    <row r="190" customFormat="false" ht="15.75" hidden="false" customHeight="false" outlineLevel="0" collapsed="false">
      <c r="A190" s="171" t="str">
        <f aca="false">IF(ISBLANK(B190),"",B190&amp;"|"&amp;C190)</f>
        <v/>
      </c>
      <c r="B190" s="171"/>
      <c r="C190" s="171"/>
      <c r="D190" s="171"/>
      <c r="E190" s="175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</row>
    <row r="191" customFormat="false" ht="15.75" hidden="false" customHeight="false" outlineLevel="0" collapsed="false">
      <c r="A191" s="171" t="str">
        <f aca="false">IF(ISBLANK(B191),"",B191&amp;"|"&amp;C191)</f>
        <v/>
      </c>
      <c r="B191" s="171"/>
      <c r="C191" s="171"/>
      <c r="D191" s="171"/>
      <c r="E191" s="175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customFormat="false" ht="15.75" hidden="false" customHeight="false" outlineLevel="0" collapsed="false">
      <c r="A192" s="171" t="str">
        <f aca="false">IF(ISBLANK(B192),"",B192&amp;"|"&amp;C192)</f>
        <v/>
      </c>
      <c r="B192" s="171"/>
      <c r="C192" s="171"/>
      <c r="D192" s="171"/>
      <c r="E192" s="175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</row>
    <row r="193" customFormat="false" ht="15.75" hidden="false" customHeight="false" outlineLevel="0" collapsed="false">
      <c r="A193" s="171" t="str">
        <f aca="false">IF(ISBLANK(B193),"",B193&amp;"|"&amp;C193)</f>
        <v/>
      </c>
      <c r="B193" s="171"/>
      <c r="C193" s="171"/>
      <c r="D193" s="171"/>
      <c r="E193" s="175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</row>
    <row r="194" customFormat="false" ht="15.75" hidden="false" customHeight="false" outlineLevel="0" collapsed="false">
      <c r="A194" s="171" t="str">
        <f aca="false">IF(ISBLANK(B194),"",B194&amp;"|"&amp;C194)</f>
        <v/>
      </c>
      <c r="B194" s="171"/>
      <c r="C194" s="171"/>
      <c r="D194" s="171"/>
      <c r="E194" s="175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</row>
    <row r="195" customFormat="false" ht="15.75" hidden="false" customHeight="false" outlineLevel="0" collapsed="false">
      <c r="A195" s="171" t="str">
        <f aca="false">IF(ISBLANK(B195),"",B195&amp;"|"&amp;C195)</f>
        <v/>
      </c>
      <c r="B195" s="171"/>
      <c r="C195" s="171"/>
      <c r="D195" s="171"/>
      <c r="E195" s="175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</row>
    <row r="196" customFormat="false" ht="15.75" hidden="false" customHeight="false" outlineLevel="0" collapsed="false">
      <c r="A196" s="171" t="str">
        <f aca="false">IF(ISBLANK(B196),"",B196&amp;"|"&amp;C196)</f>
        <v/>
      </c>
      <c r="B196" s="171"/>
      <c r="C196" s="171"/>
      <c r="D196" s="171"/>
      <c r="E196" s="175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</row>
    <row r="197" customFormat="false" ht="15.75" hidden="false" customHeight="false" outlineLevel="0" collapsed="false">
      <c r="A197" s="171" t="str">
        <f aca="false">IF(ISBLANK(B197),"",B197&amp;"|"&amp;C197)</f>
        <v/>
      </c>
      <c r="B197" s="171"/>
      <c r="C197" s="171"/>
      <c r="D197" s="171"/>
      <c r="E197" s="175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</row>
    <row r="198" customFormat="false" ht="15.75" hidden="false" customHeight="false" outlineLevel="0" collapsed="false">
      <c r="A198" s="171" t="str">
        <f aca="false">IF(ISBLANK(B198),"",B198&amp;"|"&amp;C198)</f>
        <v/>
      </c>
      <c r="B198" s="171"/>
      <c r="C198" s="171"/>
      <c r="D198" s="171"/>
      <c r="E198" s="175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</row>
    <row r="199" customFormat="false" ht="15.75" hidden="false" customHeight="false" outlineLevel="0" collapsed="false">
      <c r="A199" s="171" t="str">
        <f aca="false">IF(ISBLANK(B199),"",B199&amp;"|"&amp;C199)</f>
        <v/>
      </c>
      <c r="B199" s="171"/>
      <c r="C199" s="171"/>
      <c r="D199" s="171"/>
      <c r="E199" s="175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</row>
    <row r="200" customFormat="false" ht="15.75" hidden="false" customHeight="false" outlineLevel="0" collapsed="false">
      <c r="A200" s="171" t="str">
        <f aca="false">IF(ISBLANK(B200),"",B200&amp;"|"&amp;C200)</f>
        <v/>
      </c>
      <c r="B200" s="171"/>
      <c r="C200" s="171"/>
      <c r="D200" s="171"/>
      <c r="E200" s="175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</row>
    <row r="201" customFormat="false" ht="15.75" hidden="false" customHeight="false" outlineLevel="0" collapsed="false">
      <c r="A201" s="171" t="str">
        <f aca="false">IF(ISBLANK(B201),"",B201&amp;"|"&amp;C201)</f>
        <v/>
      </c>
      <c r="B201" s="171"/>
      <c r="C201" s="171"/>
      <c r="D201" s="171"/>
      <c r="E201" s="175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</row>
    <row r="202" customFormat="false" ht="15.75" hidden="false" customHeight="false" outlineLevel="0" collapsed="false">
      <c r="A202" s="171" t="str">
        <f aca="false">IF(ISBLANK(B202),"",B202&amp;"|"&amp;C202)</f>
        <v/>
      </c>
      <c r="B202" s="171"/>
      <c r="C202" s="171"/>
      <c r="D202" s="171"/>
      <c r="E202" s="175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</row>
    <row r="203" customFormat="false" ht="15.75" hidden="false" customHeight="false" outlineLevel="0" collapsed="false">
      <c r="A203" s="171" t="str">
        <f aca="false">IF(ISBLANK(B203),"",B203&amp;"|"&amp;C203)</f>
        <v/>
      </c>
      <c r="B203" s="171"/>
      <c r="C203" s="171"/>
      <c r="D203" s="171"/>
      <c r="E203" s="175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</row>
    <row r="204" customFormat="false" ht="15.75" hidden="false" customHeight="false" outlineLevel="0" collapsed="false">
      <c r="A204" s="171" t="str">
        <f aca="false">IF(ISBLANK(B204),"",B204&amp;"|"&amp;C204)</f>
        <v/>
      </c>
      <c r="B204" s="171"/>
      <c r="C204" s="171"/>
      <c r="D204" s="171"/>
      <c r="E204" s="175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</row>
    <row r="205" customFormat="false" ht="15.75" hidden="false" customHeight="false" outlineLevel="0" collapsed="false">
      <c r="A205" s="171" t="str">
        <f aca="false">IF(ISBLANK(B205),"",B205&amp;"|"&amp;C205)</f>
        <v/>
      </c>
      <c r="B205" s="171"/>
      <c r="C205" s="171"/>
      <c r="D205" s="171"/>
      <c r="E205" s="175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</row>
    <row r="206" customFormat="false" ht="15.75" hidden="false" customHeight="false" outlineLevel="0" collapsed="false">
      <c r="A206" s="171" t="str">
        <f aca="false">IF(ISBLANK(B206),"",B206&amp;"|"&amp;C206)</f>
        <v/>
      </c>
      <c r="B206" s="171"/>
      <c r="C206" s="171"/>
      <c r="D206" s="171"/>
      <c r="E206" s="175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</row>
    <row r="207" customFormat="false" ht="15.75" hidden="false" customHeight="false" outlineLevel="0" collapsed="false">
      <c r="A207" s="171" t="str">
        <f aca="false">IF(ISBLANK(B207),"",B207&amp;"|"&amp;C207)</f>
        <v/>
      </c>
      <c r="B207" s="171"/>
      <c r="C207" s="171"/>
      <c r="D207" s="171"/>
      <c r="E207" s="175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</row>
    <row r="208" customFormat="false" ht="15.75" hidden="false" customHeight="false" outlineLevel="0" collapsed="false">
      <c r="A208" s="171" t="str">
        <f aca="false">IF(ISBLANK(B208),"",B208&amp;"|"&amp;C208)</f>
        <v/>
      </c>
      <c r="B208" s="171"/>
      <c r="C208" s="171"/>
      <c r="D208" s="171"/>
      <c r="E208" s="175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</row>
    <row r="209" customFormat="false" ht="15.75" hidden="false" customHeight="false" outlineLevel="0" collapsed="false">
      <c r="A209" s="171" t="str">
        <f aca="false">IF(ISBLANK(B209),"",B209&amp;"|"&amp;C209)</f>
        <v/>
      </c>
      <c r="B209" s="171"/>
      <c r="C209" s="171"/>
      <c r="D209" s="171"/>
      <c r="E209" s="175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</row>
    <row r="210" customFormat="false" ht="15.75" hidden="false" customHeight="false" outlineLevel="0" collapsed="false">
      <c r="A210" s="171" t="str">
        <f aca="false">IF(ISBLANK(B210),"",B210&amp;"|"&amp;C210)</f>
        <v/>
      </c>
      <c r="B210" s="171"/>
      <c r="C210" s="171"/>
      <c r="D210" s="171"/>
      <c r="E210" s="175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</row>
    <row r="211" customFormat="false" ht="15.75" hidden="false" customHeight="false" outlineLevel="0" collapsed="false">
      <c r="A211" s="171" t="str">
        <f aca="false">IF(ISBLANK(B211),"",B211&amp;"|"&amp;C211)</f>
        <v/>
      </c>
      <c r="B211" s="171"/>
      <c r="C211" s="171"/>
      <c r="D211" s="171"/>
      <c r="E211" s="175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</row>
    <row r="212" customFormat="false" ht="15.75" hidden="false" customHeight="false" outlineLevel="0" collapsed="false">
      <c r="A212" s="171" t="str">
        <f aca="false">IF(ISBLANK(B212),"",B212&amp;"|"&amp;C212)</f>
        <v/>
      </c>
      <c r="B212" s="171"/>
      <c r="C212" s="171"/>
      <c r="D212" s="171"/>
      <c r="E212" s="175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</row>
    <row r="213" customFormat="false" ht="15.75" hidden="false" customHeight="false" outlineLevel="0" collapsed="false">
      <c r="A213" s="171" t="str">
        <f aca="false">IF(ISBLANK(B213),"",B213&amp;"|"&amp;C213)</f>
        <v/>
      </c>
      <c r="B213" s="171"/>
      <c r="C213" s="171"/>
      <c r="D213" s="171"/>
      <c r="E213" s="175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</row>
    <row r="214" customFormat="false" ht="15.75" hidden="false" customHeight="false" outlineLevel="0" collapsed="false">
      <c r="A214" s="171" t="str">
        <f aca="false">IF(ISBLANK(B214),"",B214&amp;"|"&amp;C214)</f>
        <v/>
      </c>
      <c r="B214" s="171"/>
      <c r="C214" s="171"/>
      <c r="D214" s="171"/>
      <c r="E214" s="175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</row>
    <row r="215" customFormat="false" ht="15.75" hidden="false" customHeight="false" outlineLevel="0" collapsed="false">
      <c r="A215" s="171" t="str">
        <f aca="false">IF(ISBLANK(B215),"",B215&amp;"|"&amp;C215)</f>
        <v/>
      </c>
      <c r="B215" s="171"/>
      <c r="C215" s="171"/>
      <c r="D215" s="171"/>
      <c r="E215" s="175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</row>
    <row r="216" customFormat="false" ht="15.75" hidden="false" customHeight="false" outlineLevel="0" collapsed="false">
      <c r="A216" s="171" t="str">
        <f aca="false">IF(ISBLANK(B216),"",B216&amp;"|"&amp;C216)</f>
        <v/>
      </c>
      <c r="B216" s="171"/>
      <c r="C216" s="171"/>
      <c r="D216" s="171"/>
      <c r="E216" s="175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</row>
    <row r="217" customFormat="false" ht="15.75" hidden="false" customHeight="false" outlineLevel="0" collapsed="false">
      <c r="A217" s="171" t="str">
        <f aca="false">IF(ISBLANK(B217),"",B217&amp;"|"&amp;C217)</f>
        <v/>
      </c>
      <c r="B217" s="171"/>
      <c r="C217" s="171"/>
      <c r="D217" s="171"/>
      <c r="E217" s="175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</row>
    <row r="218" customFormat="false" ht="15.75" hidden="false" customHeight="false" outlineLevel="0" collapsed="false">
      <c r="A218" s="171" t="str">
        <f aca="false">IF(ISBLANK(B218),"",B218&amp;"|"&amp;C218)</f>
        <v/>
      </c>
      <c r="B218" s="171"/>
      <c r="C218" s="171"/>
      <c r="D218" s="171"/>
      <c r="E218" s="175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</row>
    <row r="219" customFormat="false" ht="15.75" hidden="false" customHeight="false" outlineLevel="0" collapsed="false">
      <c r="A219" s="171" t="str">
        <f aca="false">IF(ISBLANK(B219),"",B219&amp;"|"&amp;C219)</f>
        <v/>
      </c>
      <c r="B219" s="171"/>
      <c r="C219" s="171"/>
      <c r="D219" s="171"/>
      <c r="E219" s="175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</row>
    <row r="220" customFormat="false" ht="15.75" hidden="false" customHeight="false" outlineLevel="0" collapsed="false">
      <c r="A220" s="171" t="str">
        <f aca="false">IF(ISBLANK(B220),"",B220&amp;"|"&amp;C220)</f>
        <v/>
      </c>
      <c r="B220" s="171"/>
      <c r="C220" s="171"/>
      <c r="D220" s="171"/>
      <c r="E220" s="175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</row>
    <row r="221" customFormat="false" ht="15.75" hidden="false" customHeight="false" outlineLevel="0" collapsed="false">
      <c r="A221" s="171" t="str">
        <f aca="false">IF(ISBLANK(B221),"",B221&amp;"|"&amp;C221)</f>
        <v/>
      </c>
      <c r="B221" s="171"/>
      <c r="C221" s="171"/>
      <c r="D221" s="171"/>
      <c r="E221" s="175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</row>
    <row r="222" customFormat="false" ht="15.75" hidden="false" customHeight="false" outlineLevel="0" collapsed="false">
      <c r="A222" s="171" t="str">
        <f aca="false">IF(ISBLANK(B222),"",B222&amp;"|"&amp;C222)</f>
        <v/>
      </c>
      <c r="B222" s="171"/>
      <c r="C222" s="171"/>
      <c r="D222" s="171"/>
      <c r="E222" s="175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</row>
    <row r="223" customFormat="false" ht="15.75" hidden="false" customHeight="false" outlineLevel="0" collapsed="false">
      <c r="A223" s="171" t="str">
        <f aca="false">IF(ISBLANK(B223),"",B223&amp;"|"&amp;C223)</f>
        <v/>
      </c>
      <c r="B223" s="171"/>
      <c r="C223" s="171"/>
      <c r="D223" s="171"/>
      <c r="E223" s="175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</row>
    <row r="224" customFormat="false" ht="15.75" hidden="false" customHeight="false" outlineLevel="0" collapsed="false">
      <c r="A224" s="171" t="str">
        <f aca="false">IF(ISBLANK(B224),"",B224&amp;"|"&amp;C224)</f>
        <v/>
      </c>
      <c r="B224" s="171"/>
      <c r="C224" s="171"/>
      <c r="D224" s="171"/>
      <c r="E224" s="175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</row>
    <row r="225" customFormat="false" ht="15.75" hidden="false" customHeight="false" outlineLevel="0" collapsed="false">
      <c r="A225" s="171" t="str">
        <f aca="false">IF(ISBLANK(B225),"",B225&amp;"|"&amp;C225)</f>
        <v/>
      </c>
      <c r="B225" s="171"/>
      <c r="C225" s="171"/>
      <c r="D225" s="171"/>
      <c r="E225" s="175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</row>
    <row r="226" customFormat="false" ht="15.75" hidden="false" customHeight="false" outlineLevel="0" collapsed="false">
      <c r="A226" s="171" t="str">
        <f aca="false">IF(ISBLANK(B226),"",B226&amp;"|"&amp;C226)</f>
        <v/>
      </c>
      <c r="B226" s="171"/>
      <c r="C226" s="171"/>
      <c r="D226" s="171"/>
      <c r="E226" s="175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</row>
    <row r="227" customFormat="false" ht="15.75" hidden="false" customHeight="false" outlineLevel="0" collapsed="false">
      <c r="A227" s="171" t="str">
        <f aca="false">IF(ISBLANK(B227),"",B227&amp;"|"&amp;C227)</f>
        <v/>
      </c>
      <c r="B227" s="171"/>
      <c r="C227" s="171"/>
      <c r="D227" s="171"/>
      <c r="E227" s="175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</row>
    <row r="228" customFormat="false" ht="15.75" hidden="false" customHeight="false" outlineLevel="0" collapsed="false">
      <c r="A228" s="171" t="str">
        <f aca="false">IF(ISBLANK(B228),"",B228&amp;"|"&amp;C228)</f>
        <v/>
      </c>
      <c r="B228" s="171"/>
      <c r="C228" s="171"/>
      <c r="D228" s="171"/>
      <c r="E228" s="175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</row>
    <row r="229" customFormat="false" ht="15.75" hidden="false" customHeight="false" outlineLevel="0" collapsed="false">
      <c r="A229" s="171" t="str">
        <f aca="false">IF(ISBLANK(B229),"",B229&amp;"|"&amp;C229)</f>
        <v/>
      </c>
      <c r="B229" s="171"/>
      <c r="C229" s="171"/>
      <c r="D229" s="171"/>
      <c r="E229" s="175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</row>
    <row r="230" customFormat="false" ht="15.75" hidden="false" customHeight="false" outlineLevel="0" collapsed="false">
      <c r="A230" s="171" t="str">
        <f aca="false">IF(ISBLANK(B230),"",B230&amp;"|"&amp;C230)</f>
        <v/>
      </c>
      <c r="B230" s="171"/>
      <c r="C230" s="171"/>
      <c r="D230" s="171"/>
      <c r="E230" s="175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</row>
    <row r="231" customFormat="false" ht="15.75" hidden="false" customHeight="false" outlineLevel="0" collapsed="false">
      <c r="A231" s="171" t="str">
        <f aca="false">IF(ISBLANK(B231),"",B231&amp;"|"&amp;C231)</f>
        <v/>
      </c>
      <c r="B231" s="171"/>
      <c r="C231" s="171"/>
      <c r="D231" s="171"/>
      <c r="E231" s="175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</row>
    <row r="232" customFormat="false" ht="15.75" hidden="false" customHeight="false" outlineLevel="0" collapsed="false">
      <c r="A232" s="171" t="str">
        <f aca="false">IF(ISBLANK(B232),"",B232&amp;"|"&amp;C232)</f>
        <v/>
      </c>
      <c r="B232" s="171"/>
      <c r="C232" s="171"/>
      <c r="D232" s="171"/>
      <c r="E232" s="175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</row>
    <row r="233" customFormat="false" ht="15.75" hidden="false" customHeight="false" outlineLevel="0" collapsed="false">
      <c r="A233" s="171" t="str">
        <f aca="false">IF(ISBLANK(B233),"",B233&amp;"|"&amp;C233)</f>
        <v/>
      </c>
      <c r="B233" s="171"/>
      <c r="C233" s="171"/>
      <c r="D233" s="171"/>
      <c r="E233" s="175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</row>
    <row r="234" customFormat="false" ht="15.75" hidden="false" customHeight="false" outlineLevel="0" collapsed="false">
      <c r="A234" s="171" t="str">
        <f aca="false">IF(ISBLANK(B234),"",B234&amp;"|"&amp;C234)</f>
        <v/>
      </c>
      <c r="B234" s="171"/>
      <c r="C234" s="171"/>
      <c r="D234" s="171"/>
      <c r="E234" s="175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</row>
    <row r="235" customFormat="false" ht="15.75" hidden="false" customHeight="false" outlineLevel="0" collapsed="false">
      <c r="A235" s="171" t="str">
        <f aca="false">IF(ISBLANK(B235),"",B235&amp;"|"&amp;C235)</f>
        <v/>
      </c>
      <c r="B235" s="171"/>
      <c r="C235" s="171"/>
      <c r="D235" s="171"/>
      <c r="E235" s="175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</row>
    <row r="236" customFormat="false" ht="15.75" hidden="false" customHeight="false" outlineLevel="0" collapsed="false">
      <c r="A236" s="171" t="str">
        <f aca="false">IF(ISBLANK(B236),"",B236&amp;"|"&amp;C236)</f>
        <v/>
      </c>
      <c r="B236" s="171"/>
      <c r="C236" s="171"/>
      <c r="D236" s="171"/>
      <c r="E236" s="175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</row>
    <row r="237" customFormat="false" ht="15.75" hidden="false" customHeight="false" outlineLevel="0" collapsed="false">
      <c r="A237" s="171" t="str">
        <f aca="false">IF(ISBLANK(B237),"",B237&amp;"|"&amp;C237)</f>
        <v/>
      </c>
      <c r="B237" s="171"/>
      <c r="C237" s="171"/>
      <c r="D237" s="171"/>
      <c r="E237" s="175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</row>
    <row r="238" customFormat="false" ht="15.75" hidden="false" customHeight="false" outlineLevel="0" collapsed="false">
      <c r="A238" s="171" t="str">
        <f aca="false">IF(ISBLANK(B238),"",B238&amp;"|"&amp;C238)</f>
        <v/>
      </c>
      <c r="B238" s="171"/>
      <c r="C238" s="171"/>
      <c r="D238" s="171"/>
      <c r="E238" s="175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</row>
    <row r="239" customFormat="false" ht="15.75" hidden="false" customHeight="false" outlineLevel="0" collapsed="false">
      <c r="A239" s="171" t="str">
        <f aca="false">IF(ISBLANK(B239),"",B239&amp;"|"&amp;C239)</f>
        <v/>
      </c>
      <c r="B239" s="171"/>
      <c r="C239" s="171"/>
      <c r="D239" s="171"/>
      <c r="E239" s="175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</row>
    <row r="240" customFormat="false" ht="15.75" hidden="false" customHeight="false" outlineLevel="0" collapsed="false">
      <c r="A240" s="171" t="str">
        <f aca="false">IF(ISBLANK(B240),"",B240&amp;"|"&amp;C240)</f>
        <v/>
      </c>
      <c r="B240" s="171"/>
      <c r="C240" s="171"/>
      <c r="D240" s="171"/>
      <c r="E240" s="175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</row>
    <row r="241" customFormat="false" ht="15.75" hidden="false" customHeight="false" outlineLevel="0" collapsed="false">
      <c r="A241" s="171" t="str">
        <f aca="false">IF(ISBLANK(B241),"",B241&amp;"|"&amp;C241)</f>
        <v/>
      </c>
      <c r="B241" s="171"/>
      <c r="C241" s="171"/>
      <c r="D241" s="171"/>
      <c r="E241" s="175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</row>
    <row r="242" customFormat="false" ht="15.75" hidden="false" customHeight="false" outlineLevel="0" collapsed="false">
      <c r="A242" s="171" t="str">
        <f aca="false">IF(ISBLANK(B242),"",B242&amp;"|"&amp;C242)</f>
        <v/>
      </c>
      <c r="B242" s="171"/>
      <c r="C242" s="171"/>
      <c r="D242" s="171"/>
      <c r="E242" s="175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</row>
    <row r="243" customFormat="false" ht="15.75" hidden="false" customHeight="false" outlineLevel="0" collapsed="false">
      <c r="A243" s="171" t="str">
        <f aca="false">IF(ISBLANK(B243),"",B243&amp;"|"&amp;C243)</f>
        <v/>
      </c>
      <c r="B243" s="171"/>
      <c r="C243" s="171"/>
      <c r="D243" s="171"/>
      <c r="E243" s="175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</row>
    <row r="244" customFormat="false" ht="15.75" hidden="false" customHeight="false" outlineLevel="0" collapsed="false">
      <c r="A244" s="171" t="str">
        <f aca="false">IF(ISBLANK(B244),"",B244&amp;"|"&amp;C244)</f>
        <v/>
      </c>
      <c r="B244" s="171"/>
      <c r="C244" s="171"/>
      <c r="D244" s="171"/>
      <c r="E244" s="175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</row>
    <row r="245" customFormat="false" ht="15.75" hidden="false" customHeight="false" outlineLevel="0" collapsed="false">
      <c r="A245" s="171" t="str">
        <f aca="false">IF(ISBLANK(B245),"",B245&amp;"|"&amp;C245)</f>
        <v/>
      </c>
      <c r="B245" s="171"/>
      <c r="C245" s="171"/>
      <c r="D245" s="171"/>
      <c r="E245" s="175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</row>
    <row r="246" customFormat="false" ht="15.75" hidden="false" customHeight="false" outlineLevel="0" collapsed="false">
      <c r="A246" s="171" t="str">
        <f aca="false">IF(ISBLANK(B246),"",B246&amp;"|"&amp;C246)</f>
        <v/>
      </c>
      <c r="B246" s="171"/>
      <c r="C246" s="171"/>
      <c r="D246" s="171"/>
      <c r="E246" s="175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</row>
    <row r="247" customFormat="false" ht="15.75" hidden="false" customHeight="false" outlineLevel="0" collapsed="false">
      <c r="A247" s="171" t="str">
        <f aca="false">IF(ISBLANK(B247),"",B247&amp;"|"&amp;C247)</f>
        <v/>
      </c>
      <c r="B247" s="171"/>
      <c r="C247" s="171"/>
      <c r="D247" s="171"/>
      <c r="E247" s="175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</row>
    <row r="248" customFormat="false" ht="15.75" hidden="false" customHeight="false" outlineLevel="0" collapsed="false">
      <c r="A248" s="171" t="str">
        <f aca="false">IF(ISBLANK(B248),"",B248&amp;"|"&amp;C248)</f>
        <v/>
      </c>
      <c r="B248" s="171"/>
      <c r="C248" s="171"/>
      <c r="D248" s="171"/>
      <c r="E248" s="175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</row>
    <row r="249" customFormat="false" ht="15.75" hidden="false" customHeight="false" outlineLevel="0" collapsed="false">
      <c r="A249" s="171" t="str">
        <f aca="false">IF(ISBLANK(B249),"",B249&amp;"|"&amp;C249)</f>
        <v/>
      </c>
      <c r="B249" s="171"/>
      <c r="C249" s="171"/>
      <c r="D249" s="171"/>
      <c r="E249" s="175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</row>
    <row r="250" customFormat="false" ht="15.75" hidden="false" customHeight="false" outlineLevel="0" collapsed="false">
      <c r="A250" s="171" t="str">
        <f aca="false">IF(ISBLANK(B250),"",B250&amp;"|"&amp;C250)</f>
        <v/>
      </c>
      <c r="B250" s="171"/>
      <c r="C250" s="171"/>
      <c r="D250" s="171"/>
      <c r="E250" s="175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</row>
    <row r="251" customFormat="false" ht="15.75" hidden="false" customHeight="false" outlineLevel="0" collapsed="false">
      <c r="A251" s="171" t="str">
        <f aca="false">IF(ISBLANK(B251),"",B251&amp;"|"&amp;C251)</f>
        <v/>
      </c>
      <c r="B251" s="171"/>
      <c r="C251" s="171"/>
      <c r="D251" s="171"/>
      <c r="E251" s="175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</row>
    <row r="252" customFormat="false" ht="15.75" hidden="false" customHeight="false" outlineLevel="0" collapsed="false">
      <c r="A252" s="171" t="str">
        <f aca="false">IF(ISBLANK(B252),"",B252&amp;"|"&amp;C252)</f>
        <v/>
      </c>
      <c r="B252" s="171"/>
      <c r="C252" s="171"/>
      <c r="D252" s="171"/>
      <c r="E252" s="175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</row>
    <row r="253" customFormat="false" ht="15.75" hidden="false" customHeight="false" outlineLevel="0" collapsed="false">
      <c r="A253" s="171" t="str">
        <f aca="false">IF(ISBLANK(B253),"",B253&amp;"|"&amp;C253)</f>
        <v/>
      </c>
      <c r="B253" s="171"/>
      <c r="C253" s="171"/>
      <c r="D253" s="171"/>
      <c r="E253" s="175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</row>
    <row r="254" customFormat="false" ht="15.75" hidden="false" customHeight="false" outlineLevel="0" collapsed="false">
      <c r="A254" s="171" t="str">
        <f aca="false">IF(ISBLANK(B254),"",B254&amp;"|"&amp;C254)</f>
        <v/>
      </c>
      <c r="B254" s="171"/>
      <c r="C254" s="171"/>
      <c r="D254" s="171"/>
      <c r="E254" s="175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</row>
    <row r="255" customFormat="false" ht="15.75" hidden="false" customHeight="false" outlineLevel="0" collapsed="false">
      <c r="A255" s="171" t="str">
        <f aca="false">IF(ISBLANK(B255),"",B255&amp;"|"&amp;C255)</f>
        <v/>
      </c>
      <c r="B255" s="171"/>
      <c r="C255" s="171"/>
      <c r="D255" s="171"/>
      <c r="E255" s="175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</row>
    <row r="256" customFormat="false" ht="15.75" hidden="false" customHeight="false" outlineLevel="0" collapsed="false">
      <c r="A256" s="171" t="str">
        <f aca="false">IF(ISBLANK(B256),"",B256&amp;"|"&amp;C256)</f>
        <v/>
      </c>
      <c r="B256" s="171"/>
      <c r="C256" s="171"/>
      <c r="D256" s="171"/>
      <c r="E256" s="175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</row>
    <row r="257" customFormat="false" ht="15.75" hidden="false" customHeight="false" outlineLevel="0" collapsed="false">
      <c r="A257" s="171" t="str">
        <f aca="false">IF(ISBLANK(B257),"",B257&amp;"|"&amp;C257)</f>
        <v/>
      </c>
      <c r="B257" s="171"/>
      <c r="C257" s="171"/>
      <c r="D257" s="171"/>
      <c r="E257" s="175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</row>
    <row r="258" customFormat="false" ht="15.75" hidden="false" customHeight="false" outlineLevel="0" collapsed="false">
      <c r="A258" s="171" t="str">
        <f aca="false">IF(ISBLANK(B258),"",B258&amp;"|"&amp;C258)</f>
        <v/>
      </c>
      <c r="B258" s="171"/>
      <c r="C258" s="171"/>
      <c r="D258" s="171"/>
      <c r="E258" s="175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 customFormat="false" ht="15.75" hidden="false" customHeight="false" outlineLevel="0" collapsed="false">
      <c r="A259" s="171" t="str">
        <f aca="false">IF(ISBLANK(B259),"",B259&amp;"|"&amp;C259)</f>
        <v/>
      </c>
      <c r="B259" s="171"/>
      <c r="C259" s="171"/>
      <c r="D259" s="171"/>
      <c r="E259" s="175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</row>
    <row r="260" customFormat="false" ht="15.75" hidden="false" customHeight="false" outlineLevel="0" collapsed="false">
      <c r="A260" s="171" t="str">
        <f aca="false">IF(ISBLANK(B260),"",B260&amp;"|"&amp;C260)</f>
        <v/>
      </c>
      <c r="B260" s="171"/>
      <c r="C260" s="171"/>
      <c r="D260" s="171"/>
      <c r="E260" s="175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</row>
    <row r="261" customFormat="false" ht="15.75" hidden="false" customHeight="false" outlineLevel="0" collapsed="false">
      <c r="A261" s="171" t="str">
        <f aca="false">IF(ISBLANK(B261),"",B261&amp;"|"&amp;C261)</f>
        <v/>
      </c>
      <c r="B261" s="171"/>
      <c r="C261" s="171"/>
      <c r="D261" s="171"/>
      <c r="E261" s="175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</row>
    <row r="262" customFormat="false" ht="15.75" hidden="false" customHeight="false" outlineLevel="0" collapsed="false">
      <c r="A262" s="171" t="str">
        <f aca="false">IF(ISBLANK(B262),"",B262&amp;"|"&amp;C262)</f>
        <v/>
      </c>
      <c r="B262" s="171"/>
      <c r="C262" s="171"/>
      <c r="D262" s="171"/>
      <c r="E262" s="175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</row>
    <row r="263" customFormat="false" ht="15.75" hidden="false" customHeight="false" outlineLevel="0" collapsed="false">
      <c r="A263" s="171" t="str">
        <f aca="false">IF(ISBLANK(B263),"",B263&amp;"|"&amp;C263)</f>
        <v/>
      </c>
      <c r="B263" s="171"/>
      <c r="C263" s="171"/>
      <c r="D263" s="171"/>
      <c r="E263" s="175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</row>
    <row r="264" customFormat="false" ht="15.75" hidden="false" customHeight="false" outlineLevel="0" collapsed="false">
      <c r="A264" s="171" t="str">
        <f aca="false">IF(ISBLANK(B264),"",B264&amp;"|"&amp;C264)</f>
        <v/>
      </c>
      <c r="B264" s="171"/>
      <c r="C264" s="171"/>
      <c r="D264" s="171"/>
      <c r="E264" s="175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</row>
    <row r="265" customFormat="false" ht="15.75" hidden="false" customHeight="false" outlineLevel="0" collapsed="false">
      <c r="A265" s="171" t="str">
        <f aca="false">IF(ISBLANK(B265),"",B265&amp;"|"&amp;C265)</f>
        <v/>
      </c>
      <c r="B265" s="171"/>
      <c r="C265" s="171"/>
      <c r="D265" s="171"/>
      <c r="E265" s="175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</row>
    <row r="266" customFormat="false" ht="15.75" hidden="false" customHeight="false" outlineLevel="0" collapsed="false">
      <c r="A266" s="171" t="str">
        <f aca="false">IF(ISBLANK(B266),"",B266&amp;"|"&amp;C266)</f>
        <v/>
      </c>
      <c r="B266" s="171"/>
      <c r="C266" s="171"/>
      <c r="D266" s="171"/>
      <c r="E266" s="175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</row>
    <row r="267" customFormat="false" ht="15.75" hidden="false" customHeight="false" outlineLevel="0" collapsed="false">
      <c r="A267" s="171" t="str">
        <f aca="false">IF(ISBLANK(B267),"",B267&amp;"|"&amp;C267)</f>
        <v/>
      </c>
      <c r="B267" s="171"/>
      <c r="C267" s="171"/>
      <c r="D267" s="171"/>
      <c r="E267" s="175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</row>
    <row r="268" customFormat="false" ht="15.75" hidden="false" customHeight="false" outlineLevel="0" collapsed="false">
      <c r="A268" s="171" t="str">
        <f aca="false">IF(ISBLANK(B268),"",B268&amp;"|"&amp;C268)</f>
        <v/>
      </c>
      <c r="B268" s="171"/>
      <c r="C268" s="171"/>
      <c r="D268" s="171"/>
      <c r="E268" s="175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</row>
    <row r="269" customFormat="false" ht="15.75" hidden="false" customHeight="false" outlineLevel="0" collapsed="false">
      <c r="A269" s="171" t="str">
        <f aca="false">IF(ISBLANK(B269),"",B269&amp;"|"&amp;C269)</f>
        <v/>
      </c>
      <c r="B269" s="171"/>
      <c r="C269" s="171"/>
      <c r="D269" s="171"/>
      <c r="E269" s="175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</row>
    <row r="270" customFormat="false" ht="15.75" hidden="false" customHeight="false" outlineLevel="0" collapsed="false">
      <c r="A270" s="171" t="str">
        <f aca="false">IF(ISBLANK(B270),"",B270&amp;"|"&amp;C270)</f>
        <v/>
      </c>
      <c r="B270" s="171"/>
      <c r="C270" s="171"/>
      <c r="D270" s="171"/>
      <c r="E270" s="175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</row>
    <row r="271" customFormat="false" ht="15.75" hidden="false" customHeight="false" outlineLevel="0" collapsed="false">
      <c r="A271" s="171" t="str">
        <f aca="false">IF(ISBLANK(B271),"",B271&amp;"|"&amp;C271)</f>
        <v/>
      </c>
      <c r="B271" s="171"/>
      <c r="C271" s="171"/>
      <c r="D271" s="171"/>
      <c r="E271" s="175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</row>
    <row r="272" customFormat="false" ht="15.75" hidden="false" customHeight="false" outlineLevel="0" collapsed="false">
      <c r="A272" s="171" t="str">
        <f aca="false">IF(ISBLANK(B272),"",B272&amp;"|"&amp;C272)</f>
        <v/>
      </c>
      <c r="B272" s="171"/>
      <c r="C272" s="171"/>
      <c r="D272" s="171"/>
      <c r="E272" s="175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</row>
    <row r="273" customFormat="false" ht="15.75" hidden="false" customHeight="false" outlineLevel="0" collapsed="false">
      <c r="A273" s="171" t="str">
        <f aca="false">IF(ISBLANK(B273),"",B273&amp;"|"&amp;C273)</f>
        <v/>
      </c>
      <c r="B273" s="171"/>
      <c r="C273" s="171"/>
      <c r="D273" s="171"/>
      <c r="E273" s="175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</row>
    <row r="274" customFormat="false" ht="15.75" hidden="false" customHeight="false" outlineLevel="0" collapsed="false">
      <c r="A274" s="171" t="str">
        <f aca="false">IF(ISBLANK(B274),"",B274&amp;"|"&amp;C274)</f>
        <v/>
      </c>
      <c r="B274" s="171"/>
      <c r="C274" s="171"/>
      <c r="D274" s="171"/>
      <c r="E274" s="175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</row>
    <row r="275" customFormat="false" ht="15.75" hidden="false" customHeight="false" outlineLevel="0" collapsed="false">
      <c r="A275" s="171" t="str">
        <f aca="false">IF(ISBLANK(B275),"",B275&amp;"|"&amp;C275)</f>
        <v/>
      </c>
      <c r="B275" s="171"/>
      <c r="C275" s="171"/>
      <c r="D275" s="171"/>
      <c r="E275" s="175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</row>
    <row r="276" customFormat="false" ht="15.75" hidden="false" customHeight="false" outlineLevel="0" collapsed="false">
      <c r="A276" s="171" t="str">
        <f aca="false">IF(ISBLANK(B276),"",B276&amp;"|"&amp;C276)</f>
        <v/>
      </c>
      <c r="B276" s="171"/>
      <c r="C276" s="171"/>
      <c r="D276" s="171"/>
      <c r="E276" s="175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</row>
    <row r="277" customFormat="false" ht="15.75" hidden="false" customHeight="false" outlineLevel="0" collapsed="false">
      <c r="A277" s="171" t="str">
        <f aca="false">IF(ISBLANK(B277),"",B277&amp;"|"&amp;C277)</f>
        <v/>
      </c>
      <c r="B277" s="171"/>
      <c r="C277" s="171"/>
      <c r="D277" s="171"/>
      <c r="E277" s="175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</row>
    <row r="278" customFormat="false" ht="15.75" hidden="false" customHeight="false" outlineLevel="0" collapsed="false">
      <c r="A278" s="171" t="str">
        <f aca="false">IF(ISBLANK(B278),"",B278&amp;"|"&amp;C278)</f>
        <v/>
      </c>
      <c r="B278" s="171"/>
      <c r="C278" s="171"/>
      <c r="D278" s="171"/>
      <c r="E278" s="175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</row>
    <row r="279" customFormat="false" ht="15.75" hidden="false" customHeight="false" outlineLevel="0" collapsed="false">
      <c r="A279" s="171" t="str">
        <f aca="false">IF(ISBLANK(B279),"",B279&amp;"|"&amp;C279)</f>
        <v/>
      </c>
      <c r="B279" s="171"/>
      <c r="C279" s="171"/>
      <c r="D279" s="171"/>
      <c r="E279" s="175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</row>
    <row r="280" customFormat="false" ht="15.75" hidden="false" customHeight="false" outlineLevel="0" collapsed="false">
      <c r="A280" s="171" t="str">
        <f aca="false">IF(ISBLANK(B280),"",B280&amp;"|"&amp;C280)</f>
        <v/>
      </c>
      <c r="B280" s="171"/>
      <c r="C280" s="171"/>
      <c r="D280" s="171"/>
      <c r="E280" s="175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</row>
    <row r="281" customFormat="false" ht="15.75" hidden="false" customHeight="false" outlineLevel="0" collapsed="false">
      <c r="A281" s="171" t="str">
        <f aca="false">IF(ISBLANK(B281),"",B281&amp;"|"&amp;C281)</f>
        <v/>
      </c>
      <c r="B281" s="171"/>
      <c r="C281" s="171"/>
      <c r="D281" s="171"/>
      <c r="E281" s="175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</row>
    <row r="282" customFormat="false" ht="15.75" hidden="false" customHeight="false" outlineLevel="0" collapsed="false">
      <c r="A282" s="171" t="str">
        <f aca="false">IF(ISBLANK(B282),"",B282&amp;"|"&amp;C282)</f>
        <v/>
      </c>
      <c r="B282" s="171"/>
      <c r="C282" s="171"/>
      <c r="D282" s="171"/>
      <c r="E282" s="175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</row>
    <row r="283" customFormat="false" ht="15.75" hidden="false" customHeight="false" outlineLevel="0" collapsed="false">
      <c r="A283" s="171" t="str">
        <f aca="false">IF(ISBLANK(B283),"",B283&amp;"|"&amp;C283)</f>
        <v/>
      </c>
      <c r="B283" s="171"/>
      <c r="C283" s="171"/>
      <c r="D283" s="171"/>
      <c r="E283" s="175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</row>
    <row r="284" customFormat="false" ht="15.75" hidden="false" customHeight="false" outlineLevel="0" collapsed="false">
      <c r="A284" s="171" t="str">
        <f aca="false">IF(ISBLANK(B284),"",B284&amp;"|"&amp;C284)</f>
        <v/>
      </c>
      <c r="B284" s="171"/>
      <c r="C284" s="171"/>
      <c r="D284" s="171"/>
      <c r="E284" s="175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</row>
    <row r="285" customFormat="false" ht="15.75" hidden="false" customHeight="false" outlineLevel="0" collapsed="false">
      <c r="A285" s="171" t="str">
        <f aca="false">IF(ISBLANK(B285),"",B285&amp;"|"&amp;C285)</f>
        <v/>
      </c>
      <c r="B285" s="171"/>
      <c r="C285" s="171"/>
      <c r="D285" s="171"/>
      <c r="E285" s="175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</row>
    <row r="286" customFormat="false" ht="15.75" hidden="false" customHeight="false" outlineLevel="0" collapsed="false">
      <c r="A286" s="171" t="str">
        <f aca="false">IF(ISBLANK(B286),"",B286&amp;"|"&amp;C286)</f>
        <v/>
      </c>
      <c r="B286" s="171"/>
      <c r="C286" s="171"/>
      <c r="D286" s="171"/>
      <c r="E286" s="175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</row>
    <row r="287" customFormat="false" ht="15.75" hidden="false" customHeight="false" outlineLevel="0" collapsed="false">
      <c r="A287" s="171" t="str">
        <f aca="false">IF(ISBLANK(B287),"",B287&amp;"|"&amp;C287)</f>
        <v/>
      </c>
      <c r="B287" s="171"/>
      <c r="C287" s="171"/>
      <c r="D287" s="171"/>
      <c r="E287" s="175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</row>
    <row r="288" customFormat="false" ht="15.75" hidden="false" customHeight="false" outlineLevel="0" collapsed="false">
      <c r="A288" s="171" t="str">
        <f aca="false">IF(ISBLANK(B288),"",B288&amp;"|"&amp;C288)</f>
        <v/>
      </c>
      <c r="B288" s="171"/>
      <c r="C288" s="171"/>
      <c r="D288" s="171"/>
      <c r="E288" s="175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</row>
    <row r="289" customFormat="false" ht="15.75" hidden="false" customHeight="false" outlineLevel="0" collapsed="false">
      <c r="A289" s="171" t="str">
        <f aca="false">IF(ISBLANK(B289),"",B289&amp;"|"&amp;C289)</f>
        <v/>
      </c>
      <c r="B289" s="171"/>
      <c r="C289" s="171"/>
      <c r="D289" s="171"/>
      <c r="E289" s="175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</row>
    <row r="290" customFormat="false" ht="15.75" hidden="false" customHeight="false" outlineLevel="0" collapsed="false">
      <c r="A290" s="171" t="str">
        <f aca="false">IF(ISBLANK(B290),"",B290&amp;"|"&amp;C290)</f>
        <v/>
      </c>
      <c r="B290" s="171"/>
      <c r="C290" s="171"/>
      <c r="D290" s="171"/>
      <c r="E290" s="175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</row>
    <row r="291" customFormat="false" ht="15.75" hidden="false" customHeight="false" outlineLevel="0" collapsed="false">
      <c r="A291" s="171" t="str">
        <f aca="false">IF(ISBLANK(B291),"",B291&amp;"|"&amp;C291)</f>
        <v/>
      </c>
      <c r="B291" s="171"/>
      <c r="C291" s="171"/>
      <c r="D291" s="171"/>
      <c r="E291" s="175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</row>
    <row r="292" customFormat="false" ht="15.75" hidden="false" customHeight="false" outlineLevel="0" collapsed="false">
      <c r="A292" s="171" t="str">
        <f aca="false">IF(ISBLANK(B292),"",B292&amp;"|"&amp;C292)</f>
        <v/>
      </c>
      <c r="B292" s="171"/>
      <c r="C292" s="171"/>
      <c r="D292" s="171"/>
      <c r="E292" s="175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</row>
    <row r="293" customFormat="false" ht="15.75" hidden="false" customHeight="false" outlineLevel="0" collapsed="false">
      <c r="A293" s="171" t="str">
        <f aca="false">IF(ISBLANK(B293),"",B293&amp;"|"&amp;C293)</f>
        <v/>
      </c>
      <c r="B293" s="171"/>
      <c r="C293" s="171"/>
      <c r="D293" s="171"/>
      <c r="E293" s="175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</row>
    <row r="294" customFormat="false" ht="15.75" hidden="false" customHeight="false" outlineLevel="0" collapsed="false">
      <c r="A294" s="171" t="str">
        <f aca="false">IF(ISBLANK(B294),"",B294&amp;"|"&amp;C294)</f>
        <v/>
      </c>
      <c r="B294" s="171"/>
      <c r="C294" s="171"/>
      <c r="D294" s="171"/>
      <c r="E294" s="175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</row>
    <row r="295" customFormat="false" ht="15.75" hidden="false" customHeight="false" outlineLevel="0" collapsed="false">
      <c r="A295" s="171" t="str">
        <f aca="false">IF(ISBLANK(B295),"",B295&amp;"|"&amp;C295)</f>
        <v/>
      </c>
      <c r="B295" s="171"/>
      <c r="C295" s="171"/>
      <c r="D295" s="171"/>
      <c r="E295" s="175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</row>
    <row r="296" customFormat="false" ht="15.75" hidden="false" customHeight="false" outlineLevel="0" collapsed="false">
      <c r="A296" s="171" t="str">
        <f aca="false">IF(ISBLANK(B296),"",B296&amp;"|"&amp;C296)</f>
        <v/>
      </c>
      <c r="B296" s="171"/>
      <c r="C296" s="171"/>
      <c r="D296" s="171"/>
      <c r="E296" s="175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</row>
    <row r="297" customFormat="false" ht="15.75" hidden="false" customHeight="false" outlineLevel="0" collapsed="false">
      <c r="A297" s="171" t="str">
        <f aca="false">IF(ISBLANK(B297),"",B297&amp;"|"&amp;C297)</f>
        <v/>
      </c>
      <c r="B297" s="171"/>
      <c r="C297" s="171"/>
      <c r="D297" s="171"/>
      <c r="E297" s="175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</row>
    <row r="298" customFormat="false" ht="15.75" hidden="false" customHeight="false" outlineLevel="0" collapsed="false">
      <c r="A298" s="171" t="str">
        <f aca="false">IF(ISBLANK(B298),"",B298&amp;"|"&amp;C298)</f>
        <v/>
      </c>
      <c r="B298" s="171"/>
      <c r="C298" s="171"/>
      <c r="D298" s="171"/>
      <c r="E298" s="175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</row>
    <row r="299" customFormat="false" ht="15.75" hidden="false" customHeight="false" outlineLevel="0" collapsed="false">
      <c r="A299" s="171" t="str">
        <f aca="false">IF(ISBLANK(B299),"",B299&amp;"|"&amp;C299)</f>
        <v/>
      </c>
      <c r="B299" s="171"/>
      <c r="C299" s="171"/>
      <c r="D299" s="171"/>
      <c r="E299" s="175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</row>
    <row r="300" customFormat="false" ht="15.75" hidden="false" customHeight="false" outlineLevel="0" collapsed="false">
      <c r="A300" s="171" t="str">
        <f aca="false">IF(ISBLANK(B300),"",B300&amp;"|"&amp;C300)</f>
        <v/>
      </c>
      <c r="B300" s="171"/>
      <c r="C300" s="171"/>
      <c r="D300" s="171"/>
      <c r="E300" s="175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</row>
    <row r="301" customFormat="false" ht="15.75" hidden="false" customHeight="false" outlineLevel="0" collapsed="false">
      <c r="A301" s="171" t="str">
        <f aca="false">IF(ISBLANK(B301),"",B301&amp;"|"&amp;C301)</f>
        <v/>
      </c>
      <c r="B301" s="171"/>
      <c r="C301" s="171"/>
      <c r="D301" s="171"/>
      <c r="E301" s="175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</row>
    <row r="302" customFormat="false" ht="15.75" hidden="false" customHeight="false" outlineLevel="0" collapsed="false">
      <c r="A302" s="171" t="str">
        <f aca="false">IF(ISBLANK(B302),"",B302&amp;"|"&amp;C302)</f>
        <v/>
      </c>
      <c r="B302" s="171"/>
      <c r="C302" s="171"/>
      <c r="D302" s="171"/>
      <c r="E302" s="175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</row>
    <row r="303" customFormat="false" ht="15.75" hidden="false" customHeight="false" outlineLevel="0" collapsed="false">
      <c r="A303" s="171" t="str">
        <f aca="false">IF(ISBLANK(B303),"",B303&amp;"|"&amp;C303)</f>
        <v/>
      </c>
      <c r="B303" s="171"/>
      <c r="C303" s="171"/>
      <c r="D303" s="171"/>
      <c r="E303" s="175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</row>
    <row r="304" customFormat="false" ht="15.75" hidden="false" customHeight="false" outlineLevel="0" collapsed="false">
      <c r="A304" s="171" t="str">
        <f aca="false">IF(ISBLANK(B304),"",B304&amp;"|"&amp;C304)</f>
        <v/>
      </c>
      <c r="B304" s="171"/>
      <c r="C304" s="171"/>
      <c r="D304" s="171"/>
      <c r="E304" s="175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</row>
    <row r="305" customFormat="false" ht="15.75" hidden="false" customHeight="false" outlineLevel="0" collapsed="false">
      <c r="A305" s="171" t="str">
        <f aca="false">IF(ISBLANK(B305),"",B305&amp;"|"&amp;C305)</f>
        <v/>
      </c>
      <c r="B305" s="171"/>
      <c r="C305" s="171"/>
      <c r="D305" s="171"/>
      <c r="E305" s="175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</row>
    <row r="306" customFormat="false" ht="15.75" hidden="false" customHeight="false" outlineLevel="0" collapsed="false">
      <c r="A306" s="171" t="str">
        <f aca="false">IF(ISBLANK(B306),"",B306&amp;"|"&amp;C306)</f>
        <v/>
      </c>
      <c r="B306" s="171"/>
      <c r="C306" s="171"/>
      <c r="D306" s="171"/>
      <c r="E306" s="175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</row>
    <row r="307" customFormat="false" ht="15.75" hidden="false" customHeight="false" outlineLevel="0" collapsed="false">
      <c r="A307" s="171" t="str">
        <f aca="false">IF(ISBLANK(B307),"",B307&amp;"|"&amp;C307)</f>
        <v/>
      </c>
      <c r="B307" s="171"/>
      <c r="C307" s="171"/>
      <c r="D307" s="171"/>
      <c r="E307" s="175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</row>
    <row r="308" customFormat="false" ht="15.75" hidden="false" customHeight="false" outlineLevel="0" collapsed="false">
      <c r="A308" s="171" t="str">
        <f aca="false">IF(ISBLANK(B308),"",B308&amp;"|"&amp;C308)</f>
        <v/>
      </c>
      <c r="B308" s="171"/>
      <c r="C308" s="171"/>
      <c r="D308" s="171"/>
      <c r="E308" s="175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</row>
    <row r="309" customFormat="false" ht="15.75" hidden="false" customHeight="false" outlineLevel="0" collapsed="false">
      <c r="A309" s="171" t="str">
        <f aca="false">IF(ISBLANK(B309),"",B309&amp;"|"&amp;C309)</f>
        <v/>
      </c>
      <c r="B309" s="171"/>
      <c r="C309" s="171"/>
      <c r="D309" s="171"/>
      <c r="E309" s="175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</row>
    <row r="310" customFormat="false" ht="15.75" hidden="false" customHeight="false" outlineLevel="0" collapsed="false">
      <c r="A310" s="171" t="str">
        <f aca="false">IF(ISBLANK(B310),"",B310&amp;"|"&amp;C310)</f>
        <v/>
      </c>
      <c r="B310" s="171"/>
      <c r="C310" s="171"/>
      <c r="D310" s="171"/>
      <c r="E310" s="175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</row>
    <row r="311" customFormat="false" ht="15.75" hidden="false" customHeight="false" outlineLevel="0" collapsed="false">
      <c r="A311" s="171" t="str">
        <f aca="false">IF(ISBLANK(B311),"",B311&amp;"|"&amp;C311)</f>
        <v/>
      </c>
      <c r="B311" s="171"/>
      <c r="C311" s="171"/>
      <c r="D311" s="171"/>
      <c r="E311" s="175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</row>
    <row r="312" customFormat="false" ht="15.75" hidden="false" customHeight="false" outlineLevel="0" collapsed="false">
      <c r="A312" s="171" t="str">
        <f aca="false">IF(ISBLANK(B312),"",B312&amp;"|"&amp;C312)</f>
        <v/>
      </c>
      <c r="B312" s="171"/>
      <c r="C312" s="171"/>
      <c r="D312" s="171"/>
      <c r="E312" s="175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</row>
    <row r="313" customFormat="false" ht="15.75" hidden="false" customHeight="false" outlineLevel="0" collapsed="false">
      <c r="A313" s="171" t="str">
        <f aca="false">IF(ISBLANK(B313),"",B313&amp;"|"&amp;C313)</f>
        <v/>
      </c>
      <c r="B313" s="171"/>
      <c r="C313" s="171"/>
      <c r="D313" s="171"/>
      <c r="E313" s="175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</row>
    <row r="314" customFormat="false" ht="15.75" hidden="false" customHeight="false" outlineLevel="0" collapsed="false">
      <c r="A314" s="171" t="str">
        <f aca="false">IF(ISBLANK(B314),"",B314&amp;"|"&amp;C314)</f>
        <v/>
      </c>
      <c r="B314" s="171"/>
      <c r="C314" s="171"/>
      <c r="D314" s="171"/>
      <c r="E314" s="175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</row>
    <row r="315" customFormat="false" ht="15.75" hidden="false" customHeight="false" outlineLevel="0" collapsed="false">
      <c r="A315" s="171" t="str">
        <f aca="false">IF(ISBLANK(B315),"",B315&amp;"|"&amp;C315)</f>
        <v/>
      </c>
      <c r="B315" s="171"/>
      <c r="C315" s="171"/>
      <c r="D315" s="171"/>
      <c r="E315" s="175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</row>
    <row r="316" customFormat="false" ht="15.75" hidden="false" customHeight="false" outlineLevel="0" collapsed="false">
      <c r="A316" s="171" t="str">
        <f aca="false">IF(ISBLANK(B316),"",B316&amp;"|"&amp;C316)</f>
        <v/>
      </c>
      <c r="B316" s="171"/>
      <c r="C316" s="171"/>
      <c r="D316" s="171"/>
      <c r="E316" s="175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</row>
    <row r="317" customFormat="false" ht="15.75" hidden="false" customHeight="false" outlineLevel="0" collapsed="false">
      <c r="A317" s="171" t="str">
        <f aca="false">IF(ISBLANK(B317),"",B317&amp;"|"&amp;C317)</f>
        <v/>
      </c>
      <c r="B317" s="171"/>
      <c r="C317" s="171"/>
      <c r="D317" s="171"/>
      <c r="E317" s="175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</row>
    <row r="318" customFormat="false" ht="15.75" hidden="false" customHeight="false" outlineLevel="0" collapsed="false">
      <c r="A318" s="171" t="str">
        <f aca="false">IF(ISBLANK(B318),"",B318&amp;"|"&amp;C318)</f>
        <v/>
      </c>
      <c r="B318" s="171"/>
      <c r="C318" s="171"/>
      <c r="D318" s="171"/>
      <c r="E318" s="175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</row>
    <row r="319" customFormat="false" ht="15.75" hidden="false" customHeight="false" outlineLevel="0" collapsed="false">
      <c r="A319" s="171" t="str">
        <f aca="false">IF(ISBLANK(B319),"",B319&amp;"|"&amp;C319)</f>
        <v/>
      </c>
      <c r="B319" s="171"/>
      <c r="C319" s="171"/>
      <c r="D319" s="171"/>
      <c r="E319" s="175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</row>
    <row r="320" customFormat="false" ht="15.75" hidden="false" customHeight="false" outlineLevel="0" collapsed="false">
      <c r="A320" s="171" t="str">
        <f aca="false">IF(ISBLANK(B320),"",B320&amp;"|"&amp;C320)</f>
        <v/>
      </c>
      <c r="B320" s="171"/>
      <c r="C320" s="171"/>
      <c r="D320" s="171"/>
      <c r="E320" s="175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</row>
    <row r="321" customFormat="false" ht="15.75" hidden="false" customHeight="false" outlineLevel="0" collapsed="false">
      <c r="A321" s="171" t="str">
        <f aca="false">IF(ISBLANK(B321),"",B321&amp;"|"&amp;C321)</f>
        <v/>
      </c>
      <c r="B321" s="171"/>
      <c r="C321" s="171"/>
      <c r="D321" s="171"/>
      <c r="E321" s="175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</row>
    <row r="322" customFormat="false" ht="15.75" hidden="false" customHeight="false" outlineLevel="0" collapsed="false">
      <c r="A322" s="171" t="str">
        <f aca="false">IF(ISBLANK(B322),"",B322&amp;"|"&amp;C322)</f>
        <v/>
      </c>
      <c r="B322" s="171"/>
      <c r="C322" s="171"/>
      <c r="D322" s="171"/>
      <c r="E322" s="175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</row>
    <row r="323" customFormat="false" ht="15.75" hidden="false" customHeight="false" outlineLevel="0" collapsed="false">
      <c r="A323" s="171" t="str">
        <f aca="false">IF(ISBLANK(B323),"",B323&amp;"|"&amp;C323)</f>
        <v/>
      </c>
      <c r="B323" s="171"/>
      <c r="C323" s="171"/>
      <c r="D323" s="171"/>
      <c r="E323" s="175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</row>
    <row r="324" customFormat="false" ht="15.75" hidden="false" customHeight="false" outlineLevel="0" collapsed="false">
      <c r="A324" s="171" t="str">
        <f aca="false">IF(ISBLANK(B324),"",B324&amp;"|"&amp;C324)</f>
        <v/>
      </c>
      <c r="B324" s="171"/>
      <c r="C324" s="171"/>
      <c r="D324" s="171"/>
      <c r="E324" s="175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</row>
    <row r="325" customFormat="false" ht="15.75" hidden="false" customHeight="false" outlineLevel="0" collapsed="false">
      <c r="A325" s="171" t="str">
        <f aca="false">IF(ISBLANK(B325),"",B325&amp;"|"&amp;C325)</f>
        <v/>
      </c>
      <c r="B325" s="171"/>
      <c r="C325" s="171"/>
      <c r="D325" s="171"/>
      <c r="E325" s="175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</row>
    <row r="326" customFormat="false" ht="15.75" hidden="false" customHeight="false" outlineLevel="0" collapsed="false">
      <c r="A326" s="171" t="str">
        <f aca="false">IF(ISBLANK(B326),"",B326&amp;"|"&amp;C326)</f>
        <v/>
      </c>
      <c r="B326" s="171"/>
      <c r="C326" s="171"/>
      <c r="D326" s="171"/>
      <c r="E326" s="175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</row>
    <row r="327" customFormat="false" ht="15.75" hidden="false" customHeight="false" outlineLevel="0" collapsed="false">
      <c r="A327" s="171" t="str">
        <f aca="false">IF(ISBLANK(B327),"",B327&amp;"|"&amp;C327)</f>
        <v/>
      </c>
      <c r="B327" s="171"/>
      <c r="C327" s="171"/>
      <c r="D327" s="171"/>
      <c r="E327" s="175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</row>
    <row r="328" customFormat="false" ht="15.75" hidden="false" customHeight="false" outlineLevel="0" collapsed="false">
      <c r="A328" s="171" t="str">
        <f aca="false">IF(ISBLANK(B328),"",B328&amp;"|"&amp;C328)</f>
        <v/>
      </c>
      <c r="B328" s="171"/>
      <c r="C328" s="171"/>
      <c r="D328" s="171"/>
      <c r="E328" s="175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</row>
    <row r="329" customFormat="false" ht="15.75" hidden="false" customHeight="false" outlineLevel="0" collapsed="false">
      <c r="A329" s="171" t="str">
        <f aca="false">IF(ISBLANK(B329),"",B329&amp;"|"&amp;C329)</f>
        <v/>
      </c>
      <c r="B329" s="171"/>
      <c r="C329" s="171"/>
      <c r="D329" s="171"/>
      <c r="E329" s="175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</row>
    <row r="330" customFormat="false" ht="15.75" hidden="false" customHeight="false" outlineLevel="0" collapsed="false">
      <c r="A330" s="171" t="str">
        <f aca="false">IF(ISBLANK(B330),"",B330&amp;"|"&amp;C330)</f>
        <v/>
      </c>
      <c r="B330" s="171"/>
      <c r="C330" s="171"/>
      <c r="D330" s="171"/>
      <c r="E330" s="175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</row>
    <row r="331" customFormat="false" ht="15.75" hidden="false" customHeight="false" outlineLevel="0" collapsed="false">
      <c r="A331" s="171" t="str">
        <f aca="false">IF(ISBLANK(B331),"",B331&amp;"|"&amp;C331)</f>
        <v/>
      </c>
      <c r="B331" s="171"/>
      <c r="C331" s="171"/>
      <c r="D331" s="171"/>
      <c r="E331" s="175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</row>
    <row r="332" customFormat="false" ht="15.75" hidden="false" customHeight="false" outlineLevel="0" collapsed="false">
      <c r="A332" s="171" t="str">
        <f aca="false">IF(ISBLANK(B332),"",B332&amp;"|"&amp;C332)</f>
        <v/>
      </c>
      <c r="B332" s="171"/>
      <c r="C332" s="171"/>
      <c r="D332" s="171"/>
      <c r="E332" s="175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</row>
    <row r="333" customFormat="false" ht="15.75" hidden="false" customHeight="false" outlineLevel="0" collapsed="false">
      <c r="A333" s="171" t="str">
        <f aca="false">IF(ISBLANK(B333),"",B333&amp;"|"&amp;C333)</f>
        <v/>
      </c>
      <c r="B333" s="171"/>
      <c r="C333" s="171"/>
      <c r="D333" s="171"/>
      <c r="E333" s="175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</row>
    <row r="334" customFormat="false" ht="15.75" hidden="false" customHeight="false" outlineLevel="0" collapsed="false">
      <c r="A334" s="171" t="str">
        <f aca="false">IF(ISBLANK(B334),"",B334&amp;"|"&amp;C334)</f>
        <v/>
      </c>
      <c r="B334" s="171"/>
      <c r="C334" s="171"/>
      <c r="D334" s="171"/>
      <c r="E334" s="175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</row>
    <row r="335" customFormat="false" ht="15.75" hidden="false" customHeight="false" outlineLevel="0" collapsed="false">
      <c r="A335" s="171" t="str">
        <f aca="false">IF(ISBLANK(B335),"",B335&amp;"|"&amp;C335)</f>
        <v/>
      </c>
      <c r="B335" s="171"/>
      <c r="C335" s="171"/>
      <c r="D335" s="171"/>
      <c r="E335" s="175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</row>
    <row r="336" customFormat="false" ht="15.75" hidden="false" customHeight="false" outlineLevel="0" collapsed="false">
      <c r="A336" s="171" t="str">
        <f aca="false">IF(ISBLANK(B336),"",B336&amp;"|"&amp;C336)</f>
        <v/>
      </c>
      <c r="B336" s="171"/>
      <c r="C336" s="171"/>
      <c r="D336" s="171"/>
      <c r="E336" s="175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</row>
    <row r="337" customFormat="false" ht="15.75" hidden="false" customHeight="false" outlineLevel="0" collapsed="false">
      <c r="A337" s="171" t="str">
        <f aca="false">IF(ISBLANK(B337),"",B337&amp;"|"&amp;C337)</f>
        <v/>
      </c>
      <c r="B337" s="171"/>
      <c r="C337" s="171"/>
      <c r="D337" s="171"/>
      <c r="E337" s="175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</row>
    <row r="338" customFormat="false" ht="15.75" hidden="false" customHeight="false" outlineLevel="0" collapsed="false">
      <c r="A338" s="171" t="str">
        <f aca="false">IF(ISBLANK(B338),"",B338&amp;"|"&amp;C338)</f>
        <v/>
      </c>
      <c r="B338" s="171"/>
      <c r="C338" s="171"/>
      <c r="D338" s="171"/>
      <c r="E338" s="175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</row>
    <row r="339" customFormat="false" ht="15.75" hidden="false" customHeight="false" outlineLevel="0" collapsed="false">
      <c r="A339" s="171" t="str">
        <f aca="false">IF(ISBLANK(B339),"",B339&amp;"|"&amp;C339)</f>
        <v/>
      </c>
      <c r="B339" s="171"/>
      <c r="C339" s="171"/>
      <c r="D339" s="171"/>
      <c r="E339" s="175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</row>
    <row r="340" customFormat="false" ht="15.75" hidden="false" customHeight="false" outlineLevel="0" collapsed="false">
      <c r="A340" s="171" t="str">
        <f aca="false">IF(ISBLANK(B340),"",B340&amp;"|"&amp;C340)</f>
        <v/>
      </c>
      <c r="B340" s="171"/>
      <c r="C340" s="171"/>
      <c r="D340" s="171"/>
      <c r="E340" s="175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</row>
    <row r="341" customFormat="false" ht="15.75" hidden="false" customHeight="false" outlineLevel="0" collapsed="false">
      <c r="A341" s="171" t="str">
        <f aca="false">IF(ISBLANK(B341),"",B341&amp;"|"&amp;C341)</f>
        <v/>
      </c>
      <c r="B341" s="171"/>
      <c r="C341" s="171"/>
      <c r="D341" s="171"/>
      <c r="E341" s="175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</row>
    <row r="342" customFormat="false" ht="15.75" hidden="false" customHeight="false" outlineLevel="0" collapsed="false">
      <c r="A342" s="171" t="str">
        <f aca="false">IF(ISBLANK(B342),"",B342&amp;"|"&amp;C342)</f>
        <v/>
      </c>
      <c r="B342" s="171"/>
      <c r="C342" s="171"/>
      <c r="D342" s="171"/>
      <c r="E342" s="175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</row>
    <row r="343" customFormat="false" ht="15.75" hidden="false" customHeight="false" outlineLevel="0" collapsed="false">
      <c r="A343" s="171" t="str">
        <f aca="false">IF(ISBLANK(B343),"",B343&amp;"|"&amp;C343)</f>
        <v/>
      </c>
      <c r="B343" s="171"/>
      <c r="C343" s="171"/>
      <c r="D343" s="171"/>
      <c r="E343" s="175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</row>
    <row r="344" customFormat="false" ht="15.75" hidden="false" customHeight="false" outlineLevel="0" collapsed="false">
      <c r="A344" s="171" t="str">
        <f aca="false">IF(ISBLANK(B344),"",B344&amp;"|"&amp;C344)</f>
        <v/>
      </c>
      <c r="B344" s="171"/>
      <c r="C344" s="171"/>
      <c r="D344" s="171"/>
      <c r="E344" s="175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</row>
    <row r="345" customFormat="false" ht="15.75" hidden="false" customHeight="false" outlineLevel="0" collapsed="false">
      <c r="A345" s="171" t="str">
        <f aca="false">IF(ISBLANK(B345),"",B345&amp;"|"&amp;C345)</f>
        <v/>
      </c>
      <c r="B345" s="171"/>
      <c r="C345" s="171"/>
      <c r="D345" s="171"/>
      <c r="E345" s="175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</row>
    <row r="346" customFormat="false" ht="15.75" hidden="false" customHeight="false" outlineLevel="0" collapsed="false">
      <c r="A346" s="171" t="str">
        <f aca="false">IF(ISBLANK(B346),"",B346&amp;"|"&amp;C346)</f>
        <v/>
      </c>
      <c r="B346" s="171"/>
      <c r="C346" s="171"/>
      <c r="D346" s="171"/>
      <c r="E346" s="175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</row>
    <row r="347" customFormat="false" ht="15.75" hidden="false" customHeight="false" outlineLevel="0" collapsed="false">
      <c r="A347" s="171" t="str">
        <f aca="false">IF(ISBLANK(B347),"",B347&amp;"|"&amp;C347)</f>
        <v/>
      </c>
      <c r="B347" s="171"/>
      <c r="C347" s="171"/>
      <c r="D347" s="171"/>
      <c r="E347" s="175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</row>
    <row r="348" customFormat="false" ht="15.75" hidden="false" customHeight="false" outlineLevel="0" collapsed="false">
      <c r="A348" s="171" t="str">
        <f aca="false">IF(ISBLANK(B348),"",B348&amp;"|"&amp;C348)</f>
        <v/>
      </c>
      <c r="B348" s="171"/>
      <c r="C348" s="171"/>
      <c r="D348" s="171"/>
      <c r="E348" s="175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</row>
    <row r="349" customFormat="false" ht="15.75" hidden="false" customHeight="false" outlineLevel="0" collapsed="false">
      <c r="A349" s="171" t="str">
        <f aca="false">IF(ISBLANK(B349),"",B349&amp;"|"&amp;C349)</f>
        <v/>
      </c>
      <c r="B349" s="171"/>
      <c r="C349" s="171"/>
      <c r="D349" s="171"/>
      <c r="E349" s="175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</row>
    <row r="350" customFormat="false" ht="15.75" hidden="false" customHeight="false" outlineLevel="0" collapsed="false">
      <c r="A350" s="171" t="str">
        <f aca="false">IF(ISBLANK(B350),"",B350&amp;"|"&amp;C350)</f>
        <v/>
      </c>
      <c r="B350" s="171"/>
      <c r="C350" s="171"/>
      <c r="D350" s="171"/>
      <c r="E350" s="175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</row>
    <row r="351" customFormat="false" ht="15.75" hidden="false" customHeight="false" outlineLevel="0" collapsed="false">
      <c r="A351" s="171" t="str">
        <f aca="false">IF(ISBLANK(B351),"",B351&amp;"|"&amp;C351)</f>
        <v/>
      </c>
      <c r="B351" s="171"/>
      <c r="C351" s="171"/>
      <c r="D351" s="171"/>
      <c r="E351" s="175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</row>
    <row r="352" customFormat="false" ht="15.75" hidden="false" customHeight="false" outlineLevel="0" collapsed="false">
      <c r="A352" s="171" t="str">
        <f aca="false">IF(ISBLANK(B352),"",B352&amp;"|"&amp;C352)</f>
        <v/>
      </c>
      <c r="B352" s="171"/>
      <c r="C352" s="171"/>
      <c r="D352" s="171"/>
      <c r="E352" s="175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</row>
    <row r="353" customFormat="false" ht="15.75" hidden="false" customHeight="false" outlineLevel="0" collapsed="false">
      <c r="A353" s="171" t="str">
        <f aca="false">IF(ISBLANK(B353),"",B353&amp;"|"&amp;C353)</f>
        <v/>
      </c>
      <c r="B353" s="171"/>
      <c r="C353" s="171"/>
      <c r="D353" s="171"/>
      <c r="E353" s="175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</row>
    <row r="354" customFormat="false" ht="15.75" hidden="false" customHeight="false" outlineLevel="0" collapsed="false">
      <c r="A354" s="171" t="str">
        <f aca="false">IF(ISBLANK(B354),"",B354&amp;"|"&amp;C354)</f>
        <v/>
      </c>
      <c r="B354" s="171"/>
      <c r="C354" s="171"/>
      <c r="D354" s="171"/>
      <c r="E354" s="175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</row>
    <row r="355" customFormat="false" ht="15.75" hidden="false" customHeight="false" outlineLevel="0" collapsed="false">
      <c r="A355" s="171" t="str">
        <f aca="false">IF(ISBLANK(B355),"",B355&amp;"|"&amp;C355)</f>
        <v/>
      </c>
      <c r="B355" s="171"/>
      <c r="C355" s="171"/>
      <c r="D355" s="171"/>
      <c r="E355" s="175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</row>
    <row r="356" customFormat="false" ht="15.75" hidden="false" customHeight="false" outlineLevel="0" collapsed="false">
      <c r="A356" s="171" t="str">
        <f aca="false">IF(ISBLANK(B356),"",B356&amp;"|"&amp;C356)</f>
        <v/>
      </c>
      <c r="B356" s="171"/>
      <c r="C356" s="171"/>
      <c r="D356" s="171"/>
      <c r="E356" s="175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</row>
    <row r="357" customFormat="false" ht="15.75" hidden="false" customHeight="false" outlineLevel="0" collapsed="false">
      <c r="A357" s="171" t="str">
        <f aca="false">IF(ISBLANK(B357),"",B357&amp;"|"&amp;C357)</f>
        <v/>
      </c>
      <c r="B357" s="171"/>
      <c r="C357" s="171"/>
      <c r="D357" s="171"/>
      <c r="E357" s="175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</row>
    <row r="358" customFormat="false" ht="15.75" hidden="false" customHeight="false" outlineLevel="0" collapsed="false">
      <c r="A358" s="171" t="str">
        <f aca="false">IF(ISBLANK(B358),"",B358&amp;"|"&amp;C358)</f>
        <v/>
      </c>
      <c r="B358" s="171"/>
      <c r="C358" s="171"/>
      <c r="D358" s="171"/>
      <c r="E358" s="175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</row>
    <row r="359" customFormat="false" ht="15.75" hidden="false" customHeight="false" outlineLevel="0" collapsed="false">
      <c r="A359" s="171" t="str">
        <f aca="false">IF(ISBLANK(B359),"",B359&amp;"|"&amp;C359)</f>
        <v/>
      </c>
      <c r="B359" s="171"/>
      <c r="C359" s="171"/>
      <c r="D359" s="171"/>
      <c r="E359" s="175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</row>
    <row r="360" customFormat="false" ht="15.75" hidden="false" customHeight="false" outlineLevel="0" collapsed="false">
      <c r="A360" s="171" t="str">
        <f aca="false">IF(ISBLANK(B360),"",B360&amp;"|"&amp;C360)</f>
        <v/>
      </c>
      <c r="B360" s="171"/>
      <c r="C360" s="171"/>
      <c r="D360" s="171"/>
      <c r="E360" s="175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</row>
    <row r="361" customFormat="false" ht="15.75" hidden="false" customHeight="false" outlineLevel="0" collapsed="false">
      <c r="A361" s="171" t="str">
        <f aca="false">IF(ISBLANK(B361),"",B361&amp;"|"&amp;C361)</f>
        <v/>
      </c>
      <c r="B361" s="171"/>
      <c r="C361" s="171"/>
      <c r="D361" s="171"/>
      <c r="E361" s="175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</row>
    <row r="362" customFormat="false" ht="15.75" hidden="false" customHeight="false" outlineLevel="0" collapsed="false">
      <c r="A362" s="171" t="str">
        <f aca="false">IF(ISBLANK(B362),"",B362&amp;"|"&amp;C362)</f>
        <v/>
      </c>
      <c r="B362" s="171"/>
      <c r="C362" s="171"/>
      <c r="D362" s="171"/>
      <c r="E362" s="175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</row>
    <row r="363" customFormat="false" ht="15.75" hidden="false" customHeight="false" outlineLevel="0" collapsed="false">
      <c r="A363" s="171" t="str">
        <f aca="false">IF(ISBLANK(B363),"",B363&amp;"|"&amp;C363)</f>
        <v/>
      </c>
      <c r="B363" s="171"/>
      <c r="C363" s="171"/>
      <c r="D363" s="171"/>
      <c r="E363" s="175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</row>
    <row r="364" customFormat="false" ht="15.75" hidden="false" customHeight="false" outlineLevel="0" collapsed="false">
      <c r="A364" s="171" t="str">
        <f aca="false">IF(ISBLANK(B364),"",B364&amp;"|"&amp;C364)</f>
        <v/>
      </c>
      <c r="B364" s="171"/>
      <c r="C364" s="171"/>
      <c r="D364" s="171"/>
      <c r="E364" s="175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</row>
    <row r="365" customFormat="false" ht="15.75" hidden="false" customHeight="false" outlineLevel="0" collapsed="false">
      <c r="A365" s="171" t="str">
        <f aca="false">IF(ISBLANK(B365),"",B365&amp;"|"&amp;C365)</f>
        <v/>
      </c>
      <c r="B365" s="171"/>
      <c r="C365" s="171"/>
      <c r="D365" s="171"/>
      <c r="E365" s="175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</row>
    <row r="366" customFormat="false" ht="15.75" hidden="false" customHeight="false" outlineLevel="0" collapsed="false">
      <c r="A366" s="171" t="str">
        <f aca="false">IF(ISBLANK(B366),"",B366&amp;"|"&amp;C366)</f>
        <v/>
      </c>
      <c r="B366" s="171"/>
      <c r="C366" s="171"/>
      <c r="D366" s="171"/>
      <c r="E366" s="175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</row>
    <row r="367" customFormat="false" ht="15.75" hidden="false" customHeight="false" outlineLevel="0" collapsed="false">
      <c r="A367" s="171" t="str">
        <f aca="false">IF(ISBLANK(B367),"",B367&amp;"|"&amp;C367)</f>
        <v/>
      </c>
      <c r="B367" s="171"/>
      <c r="C367" s="171"/>
      <c r="D367" s="171"/>
      <c r="E367" s="175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</row>
    <row r="368" customFormat="false" ht="15.75" hidden="false" customHeight="false" outlineLevel="0" collapsed="false">
      <c r="A368" s="171" t="str">
        <f aca="false">IF(ISBLANK(B368),"",B368&amp;"|"&amp;C368)</f>
        <v/>
      </c>
      <c r="B368" s="171"/>
      <c r="C368" s="171"/>
      <c r="D368" s="171"/>
      <c r="E368" s="175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</row>
    <row r="369" customFormat="false" ht="15.75" hidden="false" customHeight="false" outlineLevel="0" collapsed="false">
      <c r="A369" s="171" t="str">
        <f aca="false">IF(ISBLANK(B369),"",B369&amp;"|"&amp;C369)</f>
        <v/>
      </c>
      <c r="B369" s="171"/>
      <c r="C369" s="171"/>
      <c r="D369" s="171"/>
      <c r="E369" s="175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</row>
    <row r="370" customFormat="false" ht="15.75" hidden="false" customHeight="false" outlineLevel="0" collapsed="false">
      <c r="A370" s="171" t="str">
        <f aca="false">IF(ISBLANK(B370),"",B370&amp;"|"&amp;C370)</f>
        <v/>
      </c>
      <c r="B370" s="171"/>
      <c r="C370" s="171"/>
      <c r="D370" s="171"/>
      <c r="E370" s="175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</row>
    <row r="371" customFormat="false" ht="15.75" hidden="false" customHeight="false" outlineLevel="0" collapsed="false">
      <c r="A371" s="171" t="str">
        <f aca="false">IF(ISBLANK(B371),"",B371&amp;"|"&amp;C371)</f>
        <v/>
      </c>
      <c r="B371" s="171"/>
      <c r="C371" s="171"/>
      <c r="D371" s="171"/>
      <c r="E371" s="175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</row>
    <row r="372" customFormat="false" ht="15.75" hidden="false" customHeight="false" outlineLevel="0" collapsed="false">
      <c r="A372" s="171" t="str">
        <f aca="false">IF(ISBLANK(B372),"",B372&amp;"|"&amp;C372)</f>
        <v/>
      </c>
      <c r="B372" s="171"/>
      <c r="C372" s="171"/>
      <c r="D372" s="171"/>
      <c r="E372" s="175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</row>
    <row r="373" customFormat="false" ht="15.75" hidden="false" customHeight="false" outlineLevel="0" collapsed="false">
      <c r="A373" s="171" t="str">
        <f aca="false">IF(ISBLANK(B373),"",B373&amp;"|"&amp;C373)</f>
        <v/>
      </c>
      <c r="B373" s="171"/>
      <c r="C373" s="171"/>
      <c r="D373" s="171"/>
      <c r="E373" s="175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</row>
    <row r="374" customFormat="false" ht="15.75" hidden="false" customHeight="false" outlineLevel="0" collapsed="false">
      <c r="A374" s="171" t="str">
        <f aca="false">IF(ISBLANK(B374),"",B374&amp;"|"&amp;C374)</f>
        <v/>
      </c>
      <c r="B374" s="171"/>
      <c r="C374" s="171"/>
      <c r="D374" s="171"/>
      <c r="E374" s="175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</row>
    <row r="375" customFormat="false" ht="15.75" hidden="false" customHeight="false" outlineLevel="0" collapsed="false">
      <c r="A375" s="171" t="str">
        <f aca="false">IF(ISBLANK(B375),"",B375&amp;"|"&amp;C375)</f>
        <v/>
      </c>
      <c r="B375" s="171"/>
      <c r="C375" s="171"/>
      <c r="D375" s="171"/>
      <c r="E375" s="175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</row>
    <row r="376" customFormat="false" ht="15.75" hidden="false" customHeight="false" outlineLevel="0" collapsed="false">
      <c r="A376" s="171" t="str">
        <f aca="false">IF(ISBLANK(B376),"",B376&amp;"|"&amp;C376)</f>
        <v/>
      </c>
      <c r="B376" s="171"/>
      <c r="C376" s="171"/>
      <c r="D376" s="171"/>
      <c r="E376" s="175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</row>
    <row r="377" customFormat="false" ht="15.75" hidden="false" customHeight="false" outlineLevel="0" collapsed="false">
      <c r="A377" s="171" t="str">
        <f aca="false">IF(ISBLANK(B377),"",B377&amp;"|"&amp;C377)</f>
        <v/>
      </c>
      <c r="B377" s="171"/>
      <c r="C377" s="171"/>
      <c r="D377" s="171"/>
      <c r="E377" s="175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</row>
    <row r="378" customFormat="false" ht="15.75" hidden="false" customHeight="false" outlineLevel="0" collapsed="false">
      <c r="A378" s="171" t="str">
        <f aca="false">IF(ISBLANK(B378),"",B378&amp;"|"&amp;C378)</f>
        <v/>
      </c>
      <c r="B378" s="171"/>
      <c r="C378" s="171"/>
      <c r="D378" s="171"/>
      <c r="E378" s="175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</row>
    <row r="379" customFormat="false" ht="15.75" hidden="false" customHeight="false" outlineLevel="0" collapsed="false">
      <c r="A379" s="171" t="str">
        <f aca="false">IF(ISBLANK(B379),"",B379&amp;"|"&amp;C379)</f>
        <v/>
      </c>
      <c r="B379" s="171"/>
      <c r="C379" s="171"/>
      <c r="D379" s="171"/>
      <c r="E379" s="175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</row>
    <row r="380" customFormat="false" ht="15.75" hidden="false" customHeight="false" outlineLevel="0" collapsed="false">
      <c r="A380" s="171" t="str">
        <f aca="false">IF(ISBLANK(B380),"",B380&amp;"|"&amp;C380)</f>
        <v/>
      </c>
      <c r="B380" s="171"/>
      <c r="C380" s="171"/>
      <c r="D380" s="171"/>
      <c r="E380" s="175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</row>
    <row r="381" customFormat="false" ht="15.75" hidden="false" customHeight="false" outlineLevel="0" collapsed="false">
      <c r="A381" s="171" t="str">
        <f aca="false">IF(ISBLANK(B381),"",B381&amp;"|"&amp;C381)</f>
        <v/>
      </c>
      <c r="B381" s="171"/>
      <c r="C381" s="171"/>
      <c r="D381" s="171"/>
      <c r="E381" s="175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</row>
    <row r="382" customFormat="false" ht="15.75" hidden="false" customHeight="false" outlineLevel="0" collapsed="false">
      <c r="A382" s="171" t="str">
        <f aca="false">IF(ISBLANK(B382),"",B382&amp;"|"&amp;C382)</f>
        <v/>
      </c>
      <c r="B382" s="171"/>
      <c r="C382" s="171"/>
      <c r="D382" s="171"/>
      <c r="E382" s="175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</row>
    <row r="383" customFormat="false" ht="15.75" hidden="false" customHeight="false" outlineLevel="0" collapsed="false">
      <c r="A383" s="171" t="str">
        <f aca="false">IF(ISBLANK(B383),"",B383&amp;"|"&amp;C383)</f>
        <v/>
      </c>
      <c r="B383" s="171"/>
      <c r="C383" s="171"/>
      <c r="D383" s="171"/>
      <c r="E383" s="175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</row>
    <row r="384" customFormat="false" ht="15.75" hidden="false" customHeight="false" outlineLevel="0" collapsed="false">
      <c r="A384" s="171" t="str">
        <f aca="false">IF(ISBLANK(B384),"",B384&amp;"|"&amp;C384)</f>
        <v/>
      </c>
      <c r="B384" s="171"/>
      <c r="C384" s="171"/>
      <c r="D384" s="171"/>
      <c r="E384" s="175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</row>
    <row r="385" customFormat="false" ht="15.75" hidden="false" customHeight="false" outlineLevel="0" collapsed="false">
      <c r="A385" s="171" t="str">
        <f aca="false">IF(ISBLANK(B385),"",B385&amp;"|"&amp;C385)</f>
        <v/>
      </c>
      <c r="B385" s="171"/>
      <c r="C385" s="171"/>
      <c r="D385" s="171"/>
      <c r="E385" s="175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</row>
    <row r="386" customFormat="false" ht="15.75" hidden="false" customHeight="false" outlineLevel="0" collapsed="false">
      <c r="A386" s="171" t="str">
        <f aca="false">IF(ISBLANK(B386),"",B386&amp;"|"&amp;C386)</f>
        <v/>
      </c>
      <c r="B386" s="171"/>
      <c r="C386" s="171"/>
      <c r="D386" s="171"/>
      <c r="E386" s="175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</row>
    <row r="387" customFormat="false" ht="15.75" hidden="false" customHeight="false" outlineLevel="0" collapsed="false">
      <c r="A387" s="171" t="str">
        <f aca="false">IF(ISBLANK(B387),"",B387&amp;"|"&amp;C387)</f>
        <v/>
      </c>
      <c r="B387" s="171"/>
      <c r="C387" s="171"/>
      <c r="D387" s="171"/>
      <c r="E387" s="175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</row>
    <row r="388" customFormat="false" ht="15.75" hidden="false" customHeight="false" outlineLevel="0" collapsed="false">
      <c r="A388" s="171" t="str">
        <f aca="false">IF(ISBLANK(B388),"",B388&amp;"|"&amp;C388)</f>
        <v/>
      </c>
      <c r="B388" s="171"/>
      <c r="C388" s="171"/>
      <c r="D388" s="171"/>
      <c r="E388" s="175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</row>
    <row r="389" customFormat="false" ht="15.75" hidden="false" customHeight="false" outlineLevel="0" collapsed="false">
      <c r="A389" s="171" t="str">
        <f aca="false">IF(ISBLANK(B389),"",B389&amp;"|"&amp;C389)</f>
        <v/>
      </c>
      <c r="B389" s="171"/>
      <c r="C389" s="171"/>
      <c r="D389" s="171"/>
      <c r="E389" s="175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</row>
    <row r="390" customFormat="false" ht="15.75" hidden="false" customHeight="false" outlineLevel="0" collapsed="false">
      <c r="A390" s="171" t="str">
        <f aca="false">IF(ISBLANK(B390),"",B390&amp;"|"&amp;C390)</f>
        <v/>
      </c>
      <c r="B390" s="171"/>
      <c r="C390" s="171"/>
      <c r="D390" s="171"/>
      <c r="E390" s="175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</row>
    <row r="391" customFormat="false" ht="15.75" hidden="false" customHeight="false" outlineLevel="0" collapsed="false">
      <c r="A391" s="171" t="str">
        <f aca="false">IF(ISBLANK(B391),"",B391&amp;"|"&amp;C391)</f>
        <v/>
      </c>
      <c r="B391" s="171"/>
      <c r="C391" s="171"/>
      <c r="D391" s="171"/>
      <c r="E391" s="175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</row>
    <row r="392" customFormat="false" ht="15.75" hidden="false" customHeight="false" outlineLevel="0" collapsed="false">
      <c r="A392" s="171" t="str">
        <f aca="false">IF(ISBLANK(B392),"",B392&amp;"|"&amp;C392)</f>
        <v/>
      </c>
      <c r="B392" s="171"/>
      <c r="C392" s="171"/>
      <c r="D392" s="171"/>
      <c r="E392" s="175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</row>
    <row r="393" customFormat="false" ht="15.75" hidden="false" customHeight="false" outlineLevel="0" collapsed="false">
      <c r="A393" s="171" t="str">
        <f aca="false">IF(ISBLANK(B393),"",B393&amp;"|"&amp;C393)</f>
        <v/>
      </c>
      <c r="B393" s="171"/>
      <c r="C393" s="171"/>
      <c r="D393" s="171"/>
      <c r="E393" s="175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</row>
    <row r="394" customFormat="false" ht="15.75" hidden="false" customHeight="false" outlineLevel="0" collapsed="false">
      <c r="A394" s="171" t="str">
        <f aca="false">IF(ISBLANK(B394),"",B394&amp;"|"&amp;C394)</f>
        <v/>
      </c>
      <c r="B394" s="171"/>
      <c r="C394" s="171"/>
      <c r="D394" s="171"/>
      <c r="E394" s="175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</row>
    <row r="395" customFormat="false" ht="15.75" hidden="false" customHeight="false" outlineLevel="0" collapsed="false">
      <c r="A395" s="171" t="str">
        <f aca="false">IF(ISBLANK(B395),"",B395&amp;"|"&amp;C395)</f>
        <v/>
      </c>
      <c r="B395" s="171"/>
      <c r="C395" s="171"/>
      <c r="D395" s="171"/>
      <c r="E395" s="175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</row>
    <row r="396" customFormat="false" ht="15.75" hidden="false" customHeight="false" outlineLevel="0" collapsed="false">
      <c r="A396" s="171" t="str">
        <f aca="false">IF(ISBLANK(B396),"",B396&amp;"|"&amp;C396)</f>
        <v/>
      </c>
      <c r="B396" s="171"/>
      <c r="C396" s="171"/>
      <c r="D396" s="171"/>
      <c r="E396" s="175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</row>
    <row r="397" customFormat="false" ht="15.75" hidden="false" customHeight="false" outlineLevel="0" collapsed="false">
      <c r="A397" s="171" t="str">
        <f aca="false">IF(ISBLANK(B397),"",B397&amp;"|"&amp;C397)</f>
        <v/>
      </c>
      <c r="B397" s="171"/>
      <c r="C397" s="171"/>
      <c r="D397" s="171"/>
      <c r="E397" s="175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</row>
    <row r="398" customFormat="false" ht="15.75" hidden="false" customHeight="false" outlineLevel="0" collapsed="false">
      <c r="A398" s="171" t="str">
        <f aca="false">IF(ISBLANK(B398),"",B398&amp;"|"&amp;C398)</f>
        <v/>
      </c>
      <c r="B398" s="171"/>
      <c r="C398" s="171"/>
      <c r="D398" s="171"/>
      <c r="E398" s="175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</row>
    <row r="399" customFormat="false" ht="15.75" hidden="false" customHeight="false" outlineLevel="0" collapsed="false">
      <c r="A399" s="171" t="str">
        <f aca="false">IF(ISBLANK(B399),"",B399&amp;"|"&amp;C399)</f>
        <v/>
      </c>
      <c r="B399" s="171"/>
      <c r="C399" s="171"/>
      <c r="D399" s="171"/>
      <c r="E399" s="175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</row>
    <row r="400" customFormat="false" ht="15.75" hidden="false" customHeight="false" outlineLevel="0" collapsed="false">
      <c r="A400" s="171" t="str">
        <f aca="false">IF(ISBLANK(B400),"",B400&amp;"|"&amp;C400)</f>
        <v/>
      </c>
      <c r="B400" s="171"/>
      <c r="C400" s="171"/>
      <c r="D400" s="171"/>
      <c r="E400" s="175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</row>
    <row r="401" customFormat="false" ht="15.75" hidden="false" customHeight="false" outlineLevel="0" collapsed="false">
      <c r="A401" s="171" t="str">
        <f aca="false">IF(ISBLANK(B401),"",B401&amp;"|"&amp;C401)</f>
        <v/>
      </c>
      <c r="B401" s="171"/>
      <c r="C401" s="171"/>
      <c r="D401" s="171"/>
      <c r="E401" s="175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</row>
    <row r="402" customFormat="false" ht="15.75" hidden="false" customHeight="false" outlineLevel="0" collapsed="false">
      <c r="A402" s="171" t="str">
        <f aca="false">IF(ISBLANK(B402),"",B402&amp;"|"&amp;C402)</f>
        <v/>
      </c>
      <c r="B402" s="171"/>
      <c r="C402" s="171"/>
      <c r="D402" s="171"/>
      <c r="E402" s="175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</row>
    <row r="403" customFormat="false" ht="15.75" hidden="false" customHeight="false" outlineLevel="0" collapsed="false">
      <c r="A403" s="171" t="str">
        <f aca="false">IF(ISBLANK(B403),"",B403&amp;"|"&amp;C403)</f>
        <v/>
      </c>
      <c r="B403" s="171"/>
      <c r="C403" s="171"/>
      <c r="D403" s="171"/>
      <c r="E403" s="175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</row>
    <row r="404" customFormat="false" ht="15.75" hidden="false" customHeight="false" outlineLevel="0" collapsed="false">
      <c r="A404" s="171" t="str">
        <f aca="false">IF(ISBLANK(B404),"",B404&amp;"|"&amp;C404)</f>
        <v/>
      </c>
      <c r="B404" s="171"/>
      <c r="C404" s="171"/>
      <c r="D404" s="171"/>
      <c r="E404" s="175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</row>
    <row r="405" customFormat="false" ht="15.75" hidden="false" customHeight="false" outlineLevel="0" collapsed="false">
      <c r="A405" s="171" t="str">
        <f aca="false">IF(ISBLANK(B405),"",B405&amp;"|"&amp;C405)</f>
        <v/>
      </c>
      <c r="B405" s="171"/>
      <c r="C405" s="171"/>
      <c r="D405" s="171"/>
      <c r="E405" s="175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</row>
    <row r="406" customFormat="false" ht="15.75" hidden="false" customHeight="false" outlineLevel="0" collapsed="false">
      <c r="A406" s="171" t="str">
        <f aca="false">IF(ISBLANK(B406),"",B406&amp;"|"&amp;C406)</f>
        <v/>
      </c>
      <c r="B406" s="171"/>
      <c r="C406" s="171"/>
      <c r="D406" s="171"/>
      <c r="E406" s="175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</row>
    <row r="407" customFormat="false" ht="15.75" hidden="false" customHeight="false" outlineLevel="0" collapsed="false">
      <c r="A407" s="171" t="str">
        <f aca="false">IF(ISBLANK(B407),"",B407&amp;"|"&amp;C407)</f>
        <v/>
      </c>
      <c r="B407" s="171"/>
      <c r="C407" s="171"/>
      <c r="D407" s="171"/>
      <c r="E407" s="175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</row>
    <row r="408" customFormat="false" ht="15.75" hidden="false" customHeight="false" outlineLevel="0" collapsed="false">
      <c r="A408" s="171" t="str">
        <f aca="false">IF(ISBLANK(B408),"",B408&amp;"|"&amp;C408)</f>
        <v/>
      </c>
      <c r="B408" s="171"/>
      <c r="C408" s="171"/>
      <c r="D408" s="171"/>
      <c r="E408" s="175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</row>
    <row r="409" customFormat="false" ht="15.75" hidden="false" customHeight="false" outlineLevel="0" collapsed="false">
      <c r="A409" s="171" t="str">
        <f aca="false">IF(ISBLANK(B409),"",B409&amp;"|"&amp;C409)</f>
        <v/>
      </c>
      <c r="B409" s="171"/>
      <c r="C409" s="171"/>
      <c r="D409" s="171"/>
      <c r="E409" s="175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</row>
    <row r="410" customFormat="false" ht="15.75" hidden="false" customHeight="false" outlineLevel="0" collapsed="false">
      <c r="A410" s="171" t="str">
        <f aca="false">IF(ISBLANK(B410),"",B410&amp;"|"&amp;C410)</f>
        <v/>
      </c>
      <c r="B410" s="171"/>
      <c r="C410" s="171"/>
      <c r="D410" s="171"/>
      <c r="E410" s="175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</row>
    <row r="411" customFormat="false" ht="15.75" hidden="false" customHeight="false" outlineLevel="0" collapsed="false">
      <c r="A411" s="171" t="str">
        <f aca="false">IF(ISBLANK(B411),"",B411&amp;"|"&amp;C411)</f>
        <v/>
      </c>
      <c r="B411" s="171"/>
      <c r="C411" s="171"/>
      <c r="D411" s="171"/>
      <c r="E411" s="175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customFormat="false" ht="15.75" hidden="false" customHeight="false" outlineLevel="0" collapsed="false">
      <c r="A412" s="171" t="str">
        <f aca="false">IF(ISBLANK(B412),"",B412&amp;"|"&amp;C412)</f>
        <v/>
      </c>
      <c r="B412" s="171"/>
      <c r="C412" s="171"/>
      <c r="D412" s="171"/>
      <c r="E412" s="175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</row>
    <row r="413" customFormat="false" ht="15.75" hidden="false" customHeight="false" outlineLevel="0" collapsed="false">
      <c r="A413" s="171" t="str">
        <f aca="false">IF(ISBLANK(B413),"",B413&amp;"|"&amp;C413)</f>
        <v/>
      </c>
      <c r="B413" s="171"/>
      <c r="C413" s="171"/>
      <c r="D413" s="171"/>
      <c r="E413" s="175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</row>
    <row r="414" customFormat="false" ht="15.75" hidden="false" customHeight="false" outlineLevel="0" collapsed="false">
      <c r="A414" s="171" t="str">
        <f aca="false">IF(ISBLANK(B414),"",B414&amp;"|"&amp;C414)</f>
        <v/>
      </c>
      <c r="B414" s="171"/>
      <c r="C414" s="171"/>
      <c r="D414" s="171"/>
      <c r="E414" s="175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</row>
    <row r="415" customFormat="false" ht="15.75" hidden="false" customHeight="false" outlineLevel="0" collapsed="false">
      <c r="A415" s="171" t="str">
        <f aca="false">IF(ISBLANK(B415),"",B415&amp;"|"&amp;C415)</f>
        <v/>
      </c>
      <c r="B415" s="171"/>
      <c r="C415" s="171"/>
      <c r="D415" s="171"/>
      <c r="E415" s="175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</row>
    <row r="416" customFormat="false" ht="15.75" hidden="false" customHeight="false" outlineLevel="0" collapsed="false">
      <c r="A416" s="171" t="str">
        <f aca="false">IF(ISBLANK(B416),"",B416&amp;"|"&amp;C416)</f>
        <v/>
      </c>
      <c r="B416" s="171"/>
      <c r="C416" s="171"/>
      <c r="D416" s="171"/>
      <c r="E416" s="175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</row>
    <row r="417" customFormat="false" ht="15.75" hidden="false" customHeight="false" outlineLevel="0" collapsed="false">
      <c r="A417" s="171" t="str">
        <f aca="false">IF(ISBLANK(B417),"",B417&amp;"|"&amp;C417)</f>
        <v/>
      </c>
      <c r="B417" s="171"/>
      <c r="C417" s="171"/>
      <c r="D417" s="171"/>
      <c r="E417" s="175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</row>
    <row r="418" customFormat="false" ht="15.75" hidden="false" customHeight="false" outlineLevel="0" collapsed="false">
      <c r="A418" s="171" t="str">
        <f aca="false">IF(ISBLANK(B418),"",B418&amp;"|"&amp;C418)</f>
        <v/>
      </c>
      <c r="B418" s="171"/>
      <c r="C418" s="171"/>
      <c r="D418" s="171"/>
      <c r="E418" s="175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</row>
    <row r="419" customFormat="false" ht="15.75" hidden="false" customHeight="false" outlineLevel="0" collapsed="false">
      <c r="A419" s="171" t="str">
        <f aca="false">IF(ISBLANK(B419),"",B419&amp;"|"&amp;C419)</f>
        <v/>
      </c>
      <c r="B419" s="171"/>
      <c r="C419" s="171"/>
      <c r="D419" s="171"/>
      <c r="E419" s="175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</row>
    <row r="420" customFormat="false" ht="15.75" hidden="false" customHeight="false" outlineLevel="0" collapsed="false">
      <c r="A420" s="171" t="str">
        <f aca="false">IF(ISBLANK(B420),"",B420&amp;"|"&amp;C420)</f>
        <v/>
      </c>
      <c r="B420" s="171"/>
      <c r="C420" s="171"/>
      <c r="D420" s="171"/>
      <c r="E420" s="175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</row>
    <row r="421" customFormat="false" ht="15.75" hidden="false" customHeight="false" outlineLevel="0" collapsed="false">
      <c r="A421" s="171" t="str">
        <f aca="false">IF(ISBLANK(B421),"",B421&amp;"|"&amp;C421)</f>
        <v/>
      </c>
      <c r="B421" s="171"/>
      <c r="C421" s="171"/>
      <c r="D421" s="171"/>
      <c r="E421" s="175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</row>
    <row r="422" customFormat="false" ht="15.75" hidden="false" customHeight="false" outlineLevel="0" collapsed="false">
      <c r="A422" s="171" t="str">
        <f aca="false">IF(ISBLANK(B422),"",B422&amp;"|"&amp;C422)</f>
        <v/>
      </c>
      <c r="B422" s="171"/>
      <c r="C422" s="171"/>
      <c r="D422" s="171"/>
      <c r="E422" s="175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</row>
    <row r="423" customFormat="false" ht="15.75" hidden="false" customHeight="false" outlineLevel="0" collapsed="false">
      <c r="A423" s="171" t="str">
        <f aca="false">IF(ISBLANK(B423),"",B423&amp;"|"&amp;C423)</f>
        <v/>
      </c>
      <c r="B423" s="171"/>
      <c r="C423" s="171"/>
      <c r="D423" s="171"/>
      <c r="E423" s="175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</row>
    <row r="424" customFormat="false" ht="15.75" hidden="false" customHeight="false" outlineLevel="0" collapsed="false">
      <c r="A424" s="171" t="str">
        <f aca="false">IF(ISBLANK(B424),"",B424&amp;"|"&amp;C424)</f>
        <v/>
      </c>
      <c r="B424" s="171"/>
      <c r="C424" s="171"/>
      <c r="D424" s="171"/>
      <c r="E424" s="175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</row>
    <row r="425" customFormat="false" ht="15.75" hidden="false" customHeight="false" outlineLevel="0" collapsed="false">
      <c r="A425" s="171" t="str">
        <f aca="false">IF(ISBLANK(B425),"",B425&amp;"|"&amp;C425)</f>
        <v/>
      </c>
      <c r="B425" s="171"/>
      <c r="C425" s="171"/>
      <c r="D425" s="171"/>
      <c r="E425" s="175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</row>
    <row r="426" customFormat="false" ht="15.75" hidden="false" customHeight="false" outlineLevel="0" collapsed="false">
      <c r="A426" s="171" t="str">
        <f aca="false">IF(ISBLANK(B426),"",B426&amp;"|"&amp;C426)</f>
        <v/>
      </c>
      <c r="B426" s="171"/>
      <c r="C426" s="171"/>
      <c r="D426" s="171"/>
      <c r="E426" s="175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</row>
    <row r="427" customFormat="false" ht="15.75" hidden="false" customHeight="false" outlineLevel="0" collapsed="false">
      <c r="A427" s="171" t="str">
        <f aca="false">IF(ISBLANK(B427),"",B427&amp;"|"&amp;C427)</f>
        <v/>
      </c>
      <c r="B427" s="171"/>
      <c r="C427" s="171"/>
      <c r="D427" s="171"/>
      <c r="E427" s="175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</row>
    <row r="428" customFormat="false" ht="15.75" hidden="false" customHeight="false" outlineLevel="0" collapsed="false">
      <c r="A428" s="171" t="str">
        <f aca="false">IF(ISBLANK(B428),"",B428&amp;"|"&amp;C428)</f>
        <v/>
      </c>
      <c r="B428" s="171"/>
      <c r="C428" s="171"/>
      <c r="D428" s="171"/>
      <c r="E428" s="175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</row>
    <row r="429" customFormat="false" ht="15.75" hidden="false" customHeight="false" outlineLevel="0" collapsed="false">
      <c r="A429" s="171" t="str">
        <f aca="false">IF(ISBLANK(B429),"",B429&amp;"|"&amp;C429)</f>
        <v/>
      </c>
      <c r="B429" s="171"/>
      <c r="C429" s="171"/>
      <c r="D429" s="171"/>
      <c r="E429" s="175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</row>
    <row r="430" customFormat="false" ht="15.75" hidden="false" customHeight="false" outlineLevel="0" collapsed="false">
      <c r="A430" s="171" t="str">
        <f aca="false">IF(ISBLANK(B430),"",B430&amp;"|"&amp;C430)</f>
        <v/>
      </c>
      <c r="B430" s="171"/>
      <c r="C430" s="171"/>
      <c r="D430" s="171"/>
      <c r="E430" s="175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</row>
    <row r="431" customFormat="false" ht="15.75" hidden="false" customHeight="false" outlineLevel="0" collapsed="false">
      <c r="A431" s="171" t="str">
        <f aca="false">IF(ISBLANK(B431),"",B431&amp;"|"&amp;C431)</f>
        <v/>
      </c>
      <c r="B431" s="171"/>
      <c r="C431" s="171"/>
      <c r="D431" s="171"/>
      <c r="E431" s="175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</row>
    <row r="432" customFormat="false" ht="15.75" hidden="false" customHeight="false" outlineLevel="0" collapsed="false">
      <c r="A432" s="171" t="str">
        <f aca="false">IF(ISBLANK(B432),"",B432&amp;"|"&amp;C432)</f>
        <v/>
      </c>
      <c r="B432" s="171"/>
      <c r="C432" s="171"/>
      <c r="D432" s="171"/>
      <c r="E432" s="175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customFormat="false" ht="15.75" hidden="false" customHeight="false" outlineLevel="0" collapsed="false">
      <c r="A433" s="171" t="str">
        <f aca="false">IF(ISBLANK(B433),"",B433&amp;"|"&amp;C433)</f>
        <v/>
      </c>
      <c r="B433" s="171"/>
      <c r="C433" s="171"/>
      <c r="D433" s="171"/>
      <c r="E433" s="175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</row>
    <row r="434" customFormat="false" ht="15.75" hidden="false" customHeight="false" outlineLevel="0" collapsed="false">
      <c r="A434" s="171" t="str">
        <f aca="false">IF(ISBLANK(B434),"",B434&amp;"|"&amp;C434)</f>
        <v/>
      </c>
      <c r="B434" s="171"/>
      <c r="C434" s="171"/>
      <c r="D434" s="171"/>
      <c r="E434" s="175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</row>
    <row r="435" customFormat="false" ht="15.75" hidden="false" customHeight="false" outlineLevel="0" collapsed="false">
      <c r="A435" s="171" t="str">
        <f aca="false">IF(ISBLANK(B435),"",B435&amp;"|"&amp;C435)</f>
        <v/>
      </c>
      <c r="B435" s="171"/>
      <c r="C435" s="171"/>
      <c r="D435" s="171"/>
      <c r="E435" s="175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</row>
    <row r="436" customFormat="false" ht="15.75" hidden="false" customHeight="false" outlineLevel="0" collapsed="false">
      <c r="A436" s="171" t="str">
        <f aca="false">IF(ISBLANK(B436),"",B436&amp;"|"&amp;C436)</f>
        <v/>
      </c>
      <c r="B436" s="171"/>
      <c r="C436" s="171"/>
      <c r="D436" s="171"/>
      <c r="E436" s="175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</row>
    <row r="437" customFormat="false" ht="15.75" hidden="false" customHeight="false" outlineLevel="0" collapsed="false">
      <c r="A437" s="171" t="str">
        <f aca="false">IF(ISBLANK(B437),"",B437&amp;"|"&amp;C437)</f>
        <v/>
      </c>
      <c r="B437" s="171"/>
      <c r="C437" s="171"/>
      <c r="D437" s="171"/>
      <c r="E437" s="175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</row>
    <row r="438" customFormat="false" ht="15.75" hidden="false" customHeight="false" outlineLevel="0" collapsed="false">
      <c r="A438" s="171" t="str">
        <f aca="false">IF(ISBLANK(B438),"",B438&amp;"|"&amp;C438)</f>
        <v/>
      </c>
      <c r="B438" s="171"/>
      <c r="C438" s="171"/>
      <c r="D438" s="171"/>
      <c r="E438" s="175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</row>
    <row r="439" customFormat="false" ht="15.75" hidden="false" customHeight="false" outlineLevel="0" collapsed="false">
      <c r="A439" s="171" t="str">
        <f aca="false">IF(ISBLANK(B439),"",B439&amp;"|"&amp;C439)</f>
        <v/>
      </c>
      <c r="B439" s="171"/>
      <c r="C439" s="171"/>
      <c r="D439" s="171"/>
      <c r="E439" s="175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</row>
    <row r="440" customFormat="false" ht="15.75" hidden="false" customHeight="false" outlineLevel="0" collapsed="false">
      <c r="A440" s="171" t="str">
        <f aca="false">IF(ISBLANK(B440),"",B440&amp;"|"&amp;C440)</f>
        <v/>
      </c>
      <c r="B440" s="171"/>
      <c r="C440" s="171"/>
      <c r="D440" s="171"/>
      <c r="E440" s="175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</row>
    <row r="441" customFormat="false" ht="15.75" hidden="false" customHeight="false" outlineLevel="0" collapsed="false">
      <c r="A441" s="171" t="str">
        <f aca="false">IF(ISBLANK(B441),"",B441&amp;"|"&amp;C441)</f>
        <v/>
      </c>
      <c r="B441" s="171"/>
      <c r="C441" s="171"/>
      <c r="D441" s="171"/>
      <c r="E441" s="175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</row>
    <row r="442" customFormat="false" ht="15.75" hidden="false" customHeight="false" outlineLevel="0" collapsed="false">
      <c r="A442" s="171" t="str">
        <f aca="false">IF(ISBLANK(B442),"",B442&amp;"|"&amp;C442)</f>
        <v/>
      </c>
      <c r="B442" s="171"/>
      <c r="C442" s="171"/>
      <c r="D442" s="171"/>
      <c r="E442" s="175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</row>
    <row r="443" customFormat="false" ht="15.75" hidden="false" customHeight="false" outlineLevel="0" collapsed="false">
      <c r="A443" s="171" t="str">
        <f aca="false">IF(ISBLANK(B443),"",B443&amp;"|"&amp;C443)</f>
        <v/>
      </c>
      <c r="B443" s="171"/>
      <c r="C443" s="171"/>
      <c r="D443" s="171"/>
      <c r="E443" s="175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</row>
    <row r="444" customFormat="false" ht="15.75" hidden="false" customHeight="false" outlineLevel="0" collapsed="false">
      <c r="A444" s="171" t="str">
        <f aca="false">IF(ISBLANK(B444),"",B444&amp;"|"&amp;C444)</f>
        <v/>
      </c>
      <c r="B444" s="171"/>
      <c r="C444" s="171"/>
      <c r="D444" s="171"/>
      <c r="E444" s="175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</row>
    <row r="445" customFormat="false" ht="15.75" hidden="false" customHeight="false" outlineLevel="0" collapsed="false">
      <c r="A445" s="171" t="str">
        <f aca="false">IF(ISBLANK(B445),"",B445&amp;"|"&amp;C445)</f>
        <v/>
      </c>
      <c r="B445" s="171"/>
      <c r="C445" s="171"/>
      <c r="D445" s="171"/>
      <c r="E445" s="175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</row>
    <row r="446" customFormat="false" ht="15.75" hidden="false" customHeight="false" outlineLevel="0" collapsed="false">
      <c r="A446" s="171" t="str">
        <f aca="false">IF(ISBLANK(B446),"",B446&amp;"|"&amp;C446)</f>
        <v/>
      </c>
      <c r="B446" s="171"/>
      <c r="C446" s="171"/>
      <c r="D446" s="171"/>
      <c r="E446" s="175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</row>
    <row r="447" customFormat="false" ht="15.75" hidden="false" customHeight="false" outlineLevel="0" collapsed="false">
      <c r="A447" s="171" t="str">
        <f aca="false">IF(ISBLANK(B447),"",B447&amp;"|"&amp;C447)</f>
        <v/>
      </c>
      <c r="B447" s="171"/>
      <c r="C447" s="171"/>
      <c r="D447" s="171"/>
      <c r="E447" s="175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</row>
    <row r="448" customFormat="false" ht="15.75" hidden="false" customHeight="false" outlineLevel="0" collapsed="false">
      <c r="A448" s="171" t="str">
        <f aca="false">IF(ISBLANK(B448),"",B448&amp;"|"&amp;C448)</f>
        <v/>
      </c>
      <c r="B448" s="171"/>
      <c r="C448" s="171"/>
      <c r="D448" s="171"/>
      <c r="E448" s="175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</row>
    <row r="449" customFormat="false" ht="15.75" hidden="false" customHeight="false" outlineLevel="0" collapsed="false">
      <c r="A449" s="171" t="str">
        <f aca="false">IF(ISBLANK(B449),"",B449&amp;"|"&amp;C449)</f>
        <v/>
      </c>
      <c r="B449" s="171"/>
      <c r="C449" s="171"/>
      <c r="D449" s="171"/>
      <c r="E449" s="175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</row>
    <row r="450" customFormat="false" ht="15.75" hidden="false" customHeight="false" outlineLevel="0" collapsed="false">
      <c r="A450" s="171" t="str">
        <f aca="false">IF(ISBLANK(B450),"",B450&amp;"|"&amp;C450)</f>
        <v/>
      </c>
      <c r="B450" s="171"/>
      <c r="C450" s="171"/>
      <c r="D450" s="171"/>
      <c r="E450" s="175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</row>
    <row r="451" customFormat="false" ht="15.75" hidden="false" customHeight="false" outlineLevel="0" collapsed="false">
      <c r="A451" s="171" t="str">
        <f aca="false">IF(ISBLANK(B451),"",B451&amp;"|"&amp;C451)</f>
        <v/>
      </c>
      <c r="B451" s="171"/>
      <c r="C451" s="171"/>
      <c r="D451" s="171"/>
      <c r="E451" s="175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</row>
    <row r="452" customFormat="false" ht="15.75" hidden="false" customHeight="false" outlineLevel="0" collapsed="false">
      <c r="A452" s="171" t="str">
        <f aca="false">IF(ISBLANK(B452),"",B452&amp;"|"&amp;C452)</f>
        <v/>
      </c>
      <c r="B452" s="171"/>
      <c r="C452" s="171"/>
      <c r="D452" s="171"/>
      <c r="E452" s="175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</row>
    <row r="453" customFormat="false" ht="15.75" hidden="false" customHeight="false" outlineLevel="0" collapsed="false">
      <c r="A453" s="171" t="str">
        <f aca="false">IF(ISBLANK(B453),"",B453&amp;"|"&amp;C453)</f>
        <v/>
      </c>
      <c r="B453" s="171"/>
      <c r="C453" s="171"/>
      <c r="D453" s="171"/>
      <c r="E453" s="175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</row>
    <row r="454" customFormat="false" ht="15.75" hidden="false" customHeight="false" outlineLevel="0" collapsed="false">
      <c r="A454" s="171" t="str">
        <f aca="false">IF(ISBLANK(B454),"",B454&amp;"|"&amp;C454)</f>
        <v/>
      </c>
      <c r="B454" s="171"/>
      <c r="C454" s="171"/>
      <c r="D454" s="171"/>
      <c r="E454" s="175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</row>
    <row r="455" customFormat="false" ht="15.75" hidden="false" customHeight="false" outlineLevel="0" collapsed="false">
      <c r="A455" s="171" t="str">
        <f aca="false">IF(ISBLANK(B455),"",B455&amp;"|"&amp;C455)</f>
        <v/>
      </c>
      <c r="B455" s="171"/>
      <c r="C455" s="171"/>
      <c r="D455" s="171"/>
      <c r="E455" s="175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</row>
    <row r="456" customFormat="false" ht="15.75" hidden="false" customHeight="false" outlineLevel="0" collapsed="false">
      <c r="A456" s="171" t="str">
        <f aca="false">IF(ISBLANK(B456),"",B456&amp;"|"&amp;C456)</f>
        <v/>
      </c>
      <c r="B456" s="171"/>
      <c r="C456" s="171"/>
      <c r="D456" s="171"/>
      <c r="E456" s="175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</row>
    <row r="457" customFormat="false" ht="15.75" hidden="false" customHeight="false" outlineLevel="0" collapsed="false">
      <c r="A457" s="171" t="str">
        <f aca="false">IF(ISBLANK(B457),"",B457&amp;"|"&amp;C457)</f>
        <v/>
      </c>
      <c r="B457" s="171"/>
      <c r="C457" s="171"/>
      <c r="D457" s="171"/>
      <c r="E457" s="175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</row>
    <row r="458" customFormat="false" ht="15.75" hidden="false" customHeight="false" outlineLevel="0" collapsed="false">
      <c r="A458" s="171" t="str">
        <f aca="false">IF(ISBLANK(B458),"",B458&amp;"|"&amp;C458)</f>
        <v/>
      </c>
      <c r="B458" s="171"/>
      <c r="C458" s="171"/>
      <c r="D458" s="171"/>
      <c r="E458" s="175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</row>
    <row r="459" customFormat="false" ht="15.75" hidden="false" customHeight="false" outlineLevel="0" collapsed="false">
      <c r="A459" s="171" t="str">
        <f aca="false">IF(ISBLANK(B459),"",B459&amp;"|"&amp;C459)</f>
        <v/>
      </c>
      <c r="B459" s="171"/>
      <c r="C459" s="171"/>
      <c r="D459" s="171"/>
      <c r="E459" s="175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</row>
    <row r="460" customFormat="false" ht="15.75" hidden="false" customHeight="false" outlineLevel="0" collapsed="false">
      <c r="A460" s="171" t="str">
        <f aca="false">IF(ISBLANK(B460),"",B460&amp;"|"&amp;C460)</f>
        <v/>
      </c>
      <c r="B460" s="171"/>
      <c r="C460" s="171"/>
      <c r="D460" s="171"/>
      <c r="E460" s="175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</row>
    <row r="461" customFormat="false" ht="15.75" hidden="false" customHeight="false" outlineLevel="0" collapsed="false">
      <c r="A461" s="171" t="str">
        <f aca="false">IF(ISBLANK(B461),"",B461&amp;"|"&amp;C461)</f>
        <v/>
      </c>
      <c r="B461" s="171"/>
      <c r="C461" s="171"/>
      <c r="D461" s="171"/>
      <c r="E461" s="175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</row>
    <row r="462" customFormat="false" ht="15.75" hidden="false" customHeight="false" outlineLevel="0" collapsed="false">
      <c r="A462" s="171" t="str">
        <f aca="false">IF(ISBLANK(B462),"",B462&amp;"|"&amp;C462)</f>
        <v/>
      </c>
      <c r="B462" s="171"/>
      <c r="C462" s="171"/>
      <c r="D462" s="171"/>
      <c r="E462" s="175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</row>
    <row r="463" customFormat="false" ht="15.75" hidden="false" customHeight="false" outlineLevel="0" collapsed="false">
      <c r="A463" s="171" t="str">
        <f aca="false">IF(ISBLANK(B463),"",B463&amp;"|"&amp;C463)</f>
        <v/>
      </c>
      <c r="B463" s="171"/>
      <c r="C463" s="171"/>
      <c r="D463" s="171"/>
      <c r="E463" s="175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</row>
    <row r="464" customFormat="false" ht="15.75" hidden="false" customHeight="false" outlineLevel="0" collapsed="false">
      <c r="A464" s="171" t="str">
        <f aca="false">IF(ISBLANK(B464),"",B464&amp;"|"&amp;C464)</f>
        <v/>
      </c>
      <c r="B464" s="171"/>
      <c r="C464" s="171"/>
      <c r="D464" s="171"/>
      <c r="E464" s="175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</row>
    <row r="465" customFormat="false" ht="15.75" hidden="false" customHeight="false" outlineLevel="0" collapsed="false">
      <c r="A465" s="171" t="str">
        <f aca="false">IF(ISBLANK(B465),"",B465&amp;"|"&amp;C465)</f>
        <v/>
      </c>
      <c r="B465" s="171"/>
      <c r="C465" s="171"/>
      <c r="D465" s="171"/>
      <c r="E465" s="175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</row>
    <row r="466" customFormat="false" ht="15.75" hidden="false" customHeight="false" outlineLevel="0" collapsed="false">
      <c r="A466" s="171" t="str">
        <f aca="false">IF(ISBLANK(B466),"",B466&amp;"|"&amp;C466)</f>
        <v/>
      </c>
      <c r="B466" s="171"/>
      <c r="C466" s="171"/>
      <c r="D466" s="171"/>
      <c r="E466" s="175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</row>
    <row r="467" customFormat="false" ht="15.75" hidden="false" customHeight="false" outlineLevel="0" collapsed="false">
      <c r="A467" s="171" t="str">
        <f aca="false">IF(ISBLANK(B467),"",B467&amp;"|"&amp;C467)</f>
        <v/>
      </c>
      <c r="B467" s="171"/>
      <c r="C467" s="171"/>
      <c r="D467" s="171"/>
      <c r="E467" s="175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</row>
    <row r="468" customFormat="false" ht="15.75" hidden="false" customHeight="false" outlineLevel="0" collapsed="false">
      <c r="A468" s="171" t="str">
        <f aca="false">IF(ISBLANK(B468),"",B468&amp;"|"&amp;C468)</f>
        <v/>
      </c>
      <c r="B468" s="171"/>
      <c r="C468" s="171"/>
      <c r="D468" s="171"/>
      <c r="E468" s="175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</row>
    <row r="469" customFormat="false" ht="15.75" hidden="false" customHeight="false" outlineLevel="0" collapsed="false">
      <c r="A469" s="171" t="str">
        <f aca="false">IF(ISBLANK(B469),"",B469&amp;"|"&amp;C469)</f>
        <v/>
      </c>
      <c r="B469" s="171"/>
      <c r="C469" s="171"/>
      <c r="D469" s="171"/>
      <c r="E469" s="175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</row>
    <row r="470" customFormat="false" ht="15.75" hidden="false" customHeight="false" outlineLevel="0" collapsed="false">
      <c r="A470" s="171" t="str">
        <f aca="false">IF(ISBLANK(B470),"",B470&amp;"|"&amp;C470)</f>
        <v/>
      </c>
      <c r="B470" s="171"/>
      <c r="C470" s="171"/>
      <c r="D470" s="171"/>
      <c r="E470" s="175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</row>
    <row r="471" customFormat="false" ht="15.75" hidden="false" customHeight="false" outlineLevel="0" collapsed="false">
      <c r="A471" s="171" t="str">
        <f aca="false">IF(ISBLANK(B471),"",B471&amp;"|"&amp;C471)</f>
        <v/>
      </c>
      <c r="B471" s="171"/>
      <c r="C471" s="171"/>
      <c r="D471" s="171"/>
      <c r="E471" s="175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customFormat="false" ht="15.75" hidden="false" customHeight="false" outlineLevel="0" collapsed="false">
      <c r="A472" s="171" t="str">
        <f aca="false">IF(ISBLANK(B472),"",B472&amp;"|"&amp;C472)</f>
        <v/>
      </c>
      <c r="B472" s="171"/>
      <c r="C472" s="171"/>
      <c r="D472" s="171"/>
      <c r="E472" s="175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</row>
    <row r="473" customFormat="false" ht="15.75" hidden="false" customHeight="false" outlineLevel="0" collapsed="false">
      <c r="A473" s="171" t="str">
        <f aca="false">IF(ISBLANK(B473),"",B473&amp;"|"&amp;C473)</f>
        <v/>
      </c>
      <c r="B473" s="171"/>
      <c r="C473" s="171"/>
      <c r="D473" s="171"/>
      <c r="E473" s="175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</row>
    <row r="474" customFormat="false" ht="15.75" hidden="false" customHeight="false" outlineLevel="0" collapsed="false">
      <c r="A474" s="171" t="str">
        <f aca="false">IF(ISBLANK(B474),"",B474&amp;"|"&amp;C474)</f>
        <v/>
      </c>
      <c r="B474" s="171"/>
      <c r="C474" s="171"/>
      <c r="D474" s="171"/>
      <c r="E474" s="175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</row>
    <row r="475" customFormat="false" ht="15.75" hidden="false" customHeight="false" outlineLevel="0" collapsed="false">
      <c r="A475" s="171" t="str">
        <f aca="false">IF(ISBLANK(B475),"",B475&amp;"|"&amp;C475)</f>
        <v/>
      </c>
      <c r="B475" s="171"/>
      <c r="C475" s="171"/>
      <c r="D475" s="171"/>
      <c r="E475" s="175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</row>
    <row r="476" customFormat="false" ht="15.75" hidden="false" customHeight="false" outlineLevel="0" collapsed="false">
      <c r="A476" s="171" t="str">
        <f aca="false">IF(ISBLANK(B476),"",B476&amp;"|"&amp;C476)</f>
        <v/>
      </c>
      <c r="B476" s="171"/>
      <c r="C476" s="171"/>
      <c r="D476" s="171"/>
      <c r="E476" s="175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</row>
    <row r="477" customFormat="false" ht="15.75" hidden="false" customHeight="false" outlineLevel="0" collapsed="false">
      <c r="A477" s="171" t="str">
        <f aca="false">IF(ISBLANK(B477),"",B477&amp;"|"&amp;C477)</f>
        <v/>
      </c>
      <c r="B477" s="171"/>
      <c r="C477" s="171"/>
      <c r="D477" s="171"/>
      <c r="E477" s="175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</row>
    <row r="478" customFormat="false" ht="15.75" hidden="false" customHeight="false" outlineLevel="0" collapsed="false">
      <c r="A478" s="171" t="str">
        <f aca="false">IF(ISBLANK(B478),"",B478&amp;"|"&amp;C478)</f>
        <v/>
      </c>
      <c r="B478" s="171"/>
      <c r="C478" s="171"/>
      <c r="D478" s="171"/>
      <c r="E478" s="175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</row>
    <row r="479" customFormat="false" ht="15.75" hidden="false" customHeight="false" outlineLevel="0" collapsed="false">
      <c r="A479" s="171" t="str">
        <f aca="false">IF(ISBLANK(B479),"",B479&amp;"|"&amp;C479)</f>
        <v/>
      </c>
      <c r="B479" s="171"/>
      <c r="C479" s="171"/>
      <c r="D479" s="171"/>
      <c r="E479" s="175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</row>
    <row r="480" customFormat="false" ht="15.75" hidden="false" customHeight="false" outlineLevel="0" collapsed="false">
      <c r="A480" s="171" t="str">
        <f aca="false">IF(ISBLANK(B480),"",B480&amp;"|"&amp;C480)</f>
        <v/>
      </c>
      <c r="B480" s="171"/>
      <c r="C480" s="171"/>
      <c r="D480" s="171"/>
      <c r="E480" s="175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</row>
    <row r="481" customFormat="false" ht="15.75" hidden="false" customHeight="false" outlineLevel="0" collapsed="false">
      <c r="A481" s="171" t="str">
        <f aca="false">IF(ISBLANK(B481),"",B481&amp;"|"&amp;C481)</f>
        <v/>
      </c>
      <c r="B481" s="171"/>
      <c r="C481" s="171"/>
      <c r="D481" s="171"/>
      <c r="E481" s="175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</row>
    <row r="482" customFormat="false" ht="15.75" hidden="false" customHeight="false" outlineLevel="0" collapsed="false">
      <c r="A482" s="171" t="str">
        <f aca="false">IF(ISBLANK(B482),"",B482&amp;"|"&amp;C482)</f>
        <v/>
      </c>
      <c r="B482" s="171"/>
      <c r="C482" s="171"/>
      <c r="D482" s="171"/>
      <c r="E482" s="175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</row>
    <row r="483" customFormat="false" ht="15.75" hidden="false" customHeight="false" outlineLevel="0" collapsed="false">
      <c r="A483" s="171" t="str">
        <f aca="false">IF(ISBLANK(B483),"",B483&amp;"|"&amp;C483)</f>
        <v/>
      </c>
      <c r="B483" s="171"/>
      <c r="C483" s="171"/>
      <c r="D483" s="171"/>
      <c r="E483" s="175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</row>
    <row r="484" customFormat="false" ht="15.75" hidden="false" customHeight="false" outlineLevel="0" collapsed="false">
      <c r="A484" s="171" t="str">
        <f aca="false">IF(ISBLANK(B484),"",B484&amp;"|"&amp;C484)</f>
        <v/>
      </c>
      <c r="B484" s="171"/>
      <c r="C484" s="171"/>
      <c r="D484" s="171"/>
      <c r="E484" s="175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</row>
    <row r="485" customFormat="false" ht="15.75" hidden="false" customHeight="false" outlineLevel="0" collapsed="false">
      <c r="A485" s="171" t="str">
        <f aca="false">IF(ISBLANK(B485),"",B485&amp;"|"&amp;C485)</f>
        <v/>
      </c>
      <c r="B485" s="171"/>
      <c r="C485" s="171"/>
      <c r="D485" s="171"/>
      <c r="E485" s="175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</row>
    <row r="486" customFormat="false" ht="15.75" hidden="false" customHeight="false" outlineLevel="0" collapsed="false">
      <c r="A486" s="171" t="str">
        <f aca="false">IF(ISBLANK(B486),"",B486&amp;"|"&amp;C486)</f>
        <v/>
      </c>
      <c r="B486" s="171"/>
      <c r="C486" s="171"/>
      <c r="D486" s="171"/>
      <c r="E486" s="175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</row>
    <row r="487" customFormat="false" ht="15.75" hidden="false" customHeight="false" outlineLevel="0" collapsed="false">
      <c r="A487" s="171" t="str">
        <f aca="false">IF(ISBLANK(B487),"",B487&amp;"|"&amp;C487)</f>
        <v/>
      </c>
      <c r="B487" s="171"/>
      <c r="C487" s="171"/>
      <c r="D487" s="171"/>
      <c r="E487" s="175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</row>
    <row r="488" customFormat="false" ht="15.75" hidden="false" customHeight="false" outlineLevel="0" collapsed="false">
      <c r="A488" s="171" t="str">
        <f aca="false">IF(ISBLANK(B488),"",B488&amp;"|"&amp;C488)</f>
        <v/>
      </c>
      <c r="B488" s="171"/>
      <c r="C488" s="171"/>
      <c r="D488" s="171"/>
      <c r="E488" s="175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</row>
    <row r="489" customFormat="false" ht="15.75" hidden="false" customHeight="false" outlineLevel="0" collapsed="false">
      <c r="A489" s="171" t="str">
        <f aca="false">IF(ISBLANK(B489),"",B489&amp;"|"&amp;C489)</f>
        <v/>
      </c>
      <c r="B489" s="171"/>
      <c r="C489" s="171"/>
      <c r="D489" s="171"/>
      <c r="E489" s="175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</row>
    <row r="490" customFormat="false" ht="15.75" hidden="false" customHeight="false" outlineLevel="0" collapsed="false">
      <c r="A490" s="171" t="str">
        <f aca="false">IF(ISBLANK(B490),"",B490&amp;"|"&amp;C490)</f>
        <v/>
      </c>
      <c r="B490" s="171"/>
      <c r="C490" s="171"/>
      <c r="D490" s="171"/>
      <c r="E490" s="175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</row>
    <row r="491" customFormat="false" ht="15.75" hidden="false" customHeight="false" outlineLevel="0" collapsed="false">
      <c r="A491" s="171" t="str">
        <f aca="false">IF(ISBLANK(B491),"",B491&amp;"|"&amp;C491)</f>
        <v/>
      </c>
      <c r="B491" s="171"/>
      <c r="C491" s="171"/>
      <c r="D491" s="171"/>
      <c r="E491" s="175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</row>
    <row r="492" customFormat="false" ht="15.75" hidden="false" customHeight="false" outlineLevel="0" collapsed="false">
      <c r="A492" s="171" t="str">
        <f aca="false">IF(ISBLANK(B492),"",B492&amp;"|"&amp;C492)</f>
        <v/>
      </c>
      <c r="B492" s="171"/>
      <c r="C492" s="171"/>
      <c r="D492" s="171"/>
      <c r="E492" s="175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</row>
    <row r="493" customFormat="false" ht="15.75" hidden="false" customHeight="false" outlineLevel="0" collapsed="false">
      <c r="A493" s="171" t="str">
        <f aca="false">IF(ISBLANK(B493),"",B493&amp;"|"&amp;C493)</f>
        <v/>
      </c>
      <c r="B493" s="171"/>
      <c r="C493" s="171"/>
      <c r="D493" s="171"/>
      <c r="E493" s="175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</row>
    <row r="494" customFormat="false" ht="15.75" hidden="false" customHeight="false" outlineLevel="0" collapsed="false">
      <c r="A494" s="171" t="str">
        <f aca="false">IF(ISBLANK(B494),"",B494&amp;"|"&amp;C494)</f>
        <v/>
      </c>
      <c r="B494" s="171"/>
      <c r="C494" s="171"/>
      <c r="D494" s="171"/>
      <c r="E494" s="175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</row>
    <row r="495" customFormat="false" ht="15.75" hidden="false" customHeight="false" outlineLevel="0" collapsed="false">
      <c r="A495" s="171" t="str">
        <f aca="false">IF(ISBLANK(B495),"",B495&amp;"|"&amp;C495)</f>
        <v/>
      </c>
      <c r="B495" s="171"/>
      <c r="C495" s="171"/>
      <c r="D495" s="171"/>
      <c r="E495" s="175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</row>
    <row r="496" customFormat="false" ht="15.75" hidden="false" customHeight="false" outlineLevel="0" collapsed="false">
      <c r="A496" s="171" t="str">
        <f aca="false">IF(ISBLANK(B496),"",B496&amp;"|"&amp;C496)</f>
        <v/>
      </c>
      <c r="B496" s="171"/>
      <c r="C496" s="171"/>
      <c r="D496" s="171"/>
      <c r="E496" s="175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</row>
    <row r="497" customFormat="false" ht="15.75" hidden="false" customHeight="false" outlineLevel="0" collapsed="false">
      <c r="A497" s="171" t="str">
        <f aca="false">IF(ISBLANK(B497),"",B497&amp;"|"&amp;C497)</f>
        <v/>
      </c>
      <c r="B497" s="171"/>
      <c r="C497" s="171"/>
      <c r="D497" s="171"/>
      <c r="E497" s="175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</row>
    <row r="498" customFormat="false" ht="15.75" hidden="false" customHeight="false" outlineLevel="0" collapsed="false">
      <c r="A498" s="171" t="str">
        <f aca="false">IF(ISBLANK(B498),"",B498&amp;"|"&amp;C498)</f>
        <v/>
      </c>
      <c r="B498" s="171"/>
      <c r="C498" s="171"/>
      <c r="D498" s="171"/>
      <c r="E498" s="175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</row>
    <row r="499" customFormat="false" ht="15.75" hidden="false" customHeight="false" outlineLevel="0" collapsed="false">
      <c r="A499" s="171" t="str">
        <f aca="false">IF(ISBLANK(B499),"",B499&amp;"|"&amp;C499)</f>
        <v/>
      </c>
      <c r="B499" s="171"/>
      <c r="C499" s="171"/>
      <c r="D499" s="171"/>
      <c r="E499" s="175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</row>
    <row r="500" customFormat="false" ht="15.75" hidden="false" customHeight="false" outlineLevel="0" collapsed="false">
      <c r="A500" s="171" t="str">
        <f aca="false">IF(ISBLANK(B500),"",B500&amp;"|"&amp;C500)</f>
        <v/>
      </c>
      <c r="B500" s="171"/>
      <c r="C500" s="171"/>
      <c r="D500" s="171"/>
      <c r="E500" s="175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</row>
    <row r="501" customFormat="false" ht="15.75" hidden="false" customHeight="false" outlineLevel="0" collapsed="false">
      <c r="A501" s="171" t="str">
        <f aca="false">IF(ISBLANK(B501),"",B501&amp;"|"&amp;C501)</f>
        <v/>
      </c>
      <c r="B501" s="171"/>
      <c r="C501" s="171"/>
      <c r="D501" s="171"/>
      <c r="E501" s="175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</row>
    <row r="502" customFormat="false" ht="15.75" hidden="false" customHeight="false" outlineLevel="0" collapsed="false">
      <c r="A502" s="171" t="str">
        <f aca="false">IF(ISBLANK(B502),"",B502&amp;"|"&amp;C502)</f>
        <v/>
      </c>
      <c r="B502" s="171"/>
      <c r="C502" s="171"/>
      <c r="D502" s="171"/>
      <c r="E502" s="175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</row>
    <row r="503" customFormat="false" ht="15.75" hidden="false" customHeight="false" outlineLevel="0" collapsed="false">
      <c r="A503" s="171" t="str">
        <f aca="false">IF(ISBLANK(B503),"",B503&amp;"|"&amp;C503)</f>
        <v/>
      </c>
      <c r="B503" s="171"/>
      <c r="C503" s="171"/>
      <c r="D503" s="171"/>
      <c r="E503" s="175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</row>
    <row r="504" customFormat="false" ht="15.75" hidden="false" customHeight="false" outlineLevel="0" collapsed="false">
      <c r="A504" s="171" t="str">
        <f aca="false">IF(ISBLANK(B504),"",B504&amp;"|"&amp;C504)</f>
        <v/>
      </c>
      <c r="B504" s="171"/>
      <c r="C504" s="171"/>
      <c r="D504" s="171"/>
      <c r="E504" s="175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</row>
    <row r="505" customFormat="false" ht="15.75" hidden="false" customHeight="false" outlineLevel="0" collapsed="false">
      <c r="A505" s="171" t="str">
        <f aca="false">IF(ISBLANK(B505),"",B505&amp;"|"&amp;C505)</f>
        <v/>
      </c>
      <c r="B505" s="171"/>
      <c r="C505" s="171"/>
      <c r="D505" s="171"/>
      <c r="E505" s="175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</row>
    <row r="506" customFormat="false" ht="15.75" hidden="false" customHeight="false" outlineLevel="0" collapsed="false">
      <c r="A506" s="171" t="str">
        <f aca="false">IF(ISBLANK(B506),"",B506&amp;"|"&amp;C506)</f>
        <v/>
      </c>
      <c r="B506" s="171"/>
      <c r="C506" s="171"/>
      <c r="D506" s="171"/>
      <c r="E506" s="175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</row>
    <row r="507" customFormat="false" ht="15.75" hidden="false" customHeight="false" outlineLevel="0" collapsed="false">
      <c r="A507" s="171" t="str">
        <f aca="false">IF(ISBLANK(B507),"",B507&amp;"|"&amp;C507)</f>
        <v/>
      </c>
      <c r="B507" s="171"/>
      <c r="C507" s="171"/>
      <c r="D507" s="171"/>
      <c r="E507" s="175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</row>
    <row r="508" customFormat="false" ht="15.75" hidden="false" customHeight="false" outlineLevel="0" collapsed="false">
      <c r="A508" s="171" t="str">
        <f aca="false">IF(ISBLANK(B508),"",B508&amp;"|"&amp;C508)</f>
        <v/>
      </c>
      <c r="B508" s="171"/>
      <c r="C508" s="171"/>
      <c r="D508" s="171"/>
      <c r="E508" s="175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</row>
    <row r="509" customFormat="false" ht="15.75" hidden="false" customHeight="false" outlineLevel="0" collapsed="false">
      <c r="A509" s="171" t="str">
        <f aca="false">IF(ISBLANK(B509),"",B509&amp;"|"&amp;C509)</f>
        <v/>
      </c>
      <c r="B509" s="171"/>
      <c r="C509" s="171"/>
      <c r="D509" s="171"/>
      <c r="E509" s="175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</row>
    <row r="510" customFormat="false" ht="15.75" hidden="false" customHeight="false" outlineLevel="0" collapsed="false">
      <c r="A510" s="171" t="str">
        <f aca="false">IF(ISBLANK(B510),"",B510&amp;"|"&amp;C510)</f>
        <v/>
      </c>
      <c r="B510" s="171"/>
      <c r="C510" s="171"/>
      <c r="D510" s="171"/>
      <c r="E510" s="175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</row>
    <row r="511" customFormat="false" ht="15.75" hidden="false" customHeight="false" outlineLevel="0" collapsed="false">
      <c r="A511" s="171" t="str">
        <f aca="false">IF(ISBLANK(B511),"",B511&amp;"|"&amp;C511)</f>
        <v/>
      </c>
      <c r="B511" s="171"/>
      <c r="C511" s="171"/>
      <c r="D511" s="171"/>
      <c r="E511" s="175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</row>
    <row r="512" customFormat="false" ht="15.75" hidden="false" customHeight="false" outlineLevel="0" collapsed="false">
      <c r="A512" s="171" t="str">
        <f aca="false">IF(ISBLANK(B512),"",B512&amp;"|"&amp;C512)</f>
        <v/>
      </c>
      <c r="B512" s="171"/>
      <c r="C512" s="171"/>
      <c r="D512" s="171"/>
      <c r="E512" s="175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</row>
    <row r="513" customFormat="false" ht="15.75" hidden="false" customHeight="false" outlineLevel="0" collapsed="false">
      <c r="A513" s="171" t="str">
        <f aca="false">IF(ISBLANK(B513),"",B513&amp;"|"&amp;C513)</f>
        <v/>
      </c>
      <c r="B513" s="171"/>
      <c r="C513" s="171"/>
      <c r="D513" s="171"/>
      <c r="E513" s="175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</row>
    <row r="514" customFormat="false" ht="15.75" hidden="false" customHeight="false" outlineLevel="0" collapsed="false">
      <c r="A514" s="171" t="str">
        <f aca="false">IF(ISBLANK(B514),"",B514&amp;"|"&amp;C514)</f>
        <v/>
      </c>
      <c r="B514" s="171"/>
      <c r="C514" s="171"/>
      <c r="D514" s="171"/>
      <c r="E514" s="175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</row>
    <row r="515" customFormat="false" ht="15.75" hidden="false" customHeight="false" outlineLevel="0" collapsed="false">
      <c r="A515" s="171" t="str">
        <f aca="false">IF(ISBLANK(B515),"",B515&amp;"|"&amp;C515)</f>
        <v/>
      </c>
      <c r="B515" s="171"/>
      <c r="C515" s="171"/>
      <c r="D515" s="171"/>
      <c r="E515" s="175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</row>
    <row r="516" customFormat="false" ht="15.75" hidden="false" customHeight="false" outlineLevel="0" collapsed="false">
      <c r="A516" s="171" t="str">
        <f aca="false">IF(ISBLANK(B516),"",B516&amp;"|"&amp;C516)</f>
        <v/>
      </c>
      <c r="B516" s="171"/>
      <c r="C516" s="171"/>
      <c r="D516" s="171"/>
      <c r="E516" s="175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</row>
    <row r="517" customFormat="false" ht="15.75" hidden="false" customHeight="false" outlineLevel="0" collapsed="false">
      <c r="A517" s="171" t="str">
        <f aca="false">IF(ISBLANK(B517),"",B517&amp;"|"&amp;C517)</f>
        <v/>
      </c>
      <c r="B517" s="171"/>
      <c r="C517" s="171"/>
      <c r="D517" s="171"/>
      <c r="E517" s="175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</row>
    <row r="518" customFormat="false" ht="15.75" hidden="false" customHeight="false" outlineLevel="0" collapsed="false">
      <c r="A518" s="171" t="str">
        <f aca="false">IF(ISBLANK(B518),"",B518&amp;"|"&amp;C518)</f>
        <v/>
      </c>
      <c r="B518" s="171"/>
      <c r="C518" s="171"/>
      <c r="D518" s="171"/>
      <c r="E518" s="175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</row>
    <row r="519" customFormat="false" ht="15.75" hidden="false" customHeight="false" outlineLevel="0" collapsed="false">
      <c r="A519" s="171" t="str">
        <f aca="false">IF(ISBLANK(B519),"",B519&amp;"|"&amp;C519)</f>
        <v/>
      </c>
      <c r="B519" s="171"/>
      <c r="C519" s="171"/>
      <c r="D519" s="171"/>
      <c r="E519" s="175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</row>
    <row r="520" customFormat="false" ht="15.75" hidden="false" customHeight="false" outlineLevel="0" collapsed="false">
      <c r="A520" s="171" t="str">
        <f aca="false">IF(ISBLANK(B520),"",B520&amp;"|"&amp;C520)</f>
        <v/>
      </c>
      <c r="B520" s="171"/>
      <c r="C520" s="171"/>
      <c r="D520" s="171"/>
      <c r="E520" s="175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</row>
    <row r="521" customFormat="false" ht="15.75" hidden="false" customHeight="false" outlineLevel="0" collapsed="false">
      <c r="A521" s="171" t="str">
        <f aca="false">IF(ISBLANK(B521),"",B521&amp;"|"&amp;C521)</f>
        <v/>
      </c>
      <c r="B521" s="171"/>
      <c r="C521" s="171"/>
      <c r="D521" s="171"/>
      <c r="E521" s="175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</row>
    <row r="522" customFormat="false" ht="15.75" hidden="false" customHeight="false" outlineLevel="0" collapsed="false">
      <c r="A522" s="171" t="str">
        <f aca="false">IF(ISBLANK(B522),"",B522&amp;"|"&amp;C522)</f>
        <v/>
      </c>
      <c r="B522" s="171"/>
      <c r="C522" s="171"/>
      <c r="D522" s="171"/>
      <c r="E522" s="175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</row>
    <row r="523" customFormat="false" ht="15.75" hidden="false" customHeight="false" outlineLevel="0" collapsed="false">
      <c r="A523" s="171" t="str">
        <f aca="false">IF(ISBLANK(B523),"",B523&amp;"|"&amp;C523)</f>
        <v/>
      </c>
      <c r="B523" s="171"/>
      <c r="C523" s="171"/>
      <c r="D523" s="171"/>
      <c r="E523" s="175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</row>
    <row r="524" customFormat="false" ht="15.75" hidden="false" customHeight="false" outlineLevel="0" collapsed="false">
      <c r="A524" s="171" t="str">
        <f aca="false">IF(ISBLANK(B524),"",B524&amp;"|"&amp;C524)</f>
        <v/>
      </c>
      <c r="B524" s="171"/>
      <c r="C524" s="171"/>
      <c r="D524" s="171"/>
      <c r="E524" s="175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</row>
    <row r="525" customFormat="false" ht="15.75" hidden="false" customHeight="false" outlineLevel="0" collapsed="false">
      <c r="A525" s="171" t="str">
        <f aca="false">IF(ISBLANK(B525),"",B525&amp;"|"&amp;C525)</f>
        <v/>
      </c>
      <c r="B525" s="171"/>
      <c r="C525" s="171"/>
      <c r="D525" s="171"/>
      <c r="E525" s="175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</row>
    <row r="526" customFormat="false" ht="15.75" hidden="false" customHeight="false" outlineLevel="0" collapsed="false">
      <c r="A526" s="171" t="str">
        <f aca="false">IF(ISBLANK(B526),"",B526&amp;"|"&amp;C526)</f>
        <v/>
      </c>
      <c r="B526" s="171"/>
      <c r="C526" s="171"/>
      <c r="D526" s="171"/>
      <c r="E526" s="175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</row>
    <row r="527" customFormat="false" ht="15.75" hidden="false" customHeight="false" outlineLevel="0" collapsed="false">
      <c r="A527" s="171" t="str">
        <f aca="false">IF(ISBLANK(B527),"",B527&amp;"|"&amp;C527)</f>
        <v/>
      </c>
      <c r="B527" s="171"/>
      <c r="C527" s="171"/>
      <c r="D527" s="171"/>
      <c r="E527" s="175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</row>
    <row r="528" customFormat="false" ht="15.75" hidden="false" customHeight="false" outlineLevel="0" collapsed="false">
      <c r="A528" s="171" t="str">
        <f aca="false">IF(ISBLANK(B528),"",B528&amp;"|"&amp;C528)</f>
        <v/>
      </c>
      <c r="B528" s="171"/>
      <c r="C528" s="171"/>
      <c r="D528" s="171"/>
      <c r="E528" s="175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</row>
    <row r="529" customFormat="false" ht="15.75" hidden="false" customHeight="false" outlineLevel="0" collapsed="false">
      <c r="A529" s="171" t="str">
        <f aca="false">IF(ISBLANK(B529),"",B529&amp;"|"&amp;C529)</f>
        <v/>
      </c>
      <c r="B529" s="171"/>
      <c r="C529" s="171"/>
      <c r="D529" s="171"/>
      <c r="E529" s="175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</row>
    <row r="530" customFormat="false" ht="15.75" hidden="false" customHeight="false" outlineLevel="0" collapsed="false">
      <c r="A530" s="171" t="str">
        <f aca="false">IF(ISBLANK(B530),"",B530&amp;"|"&amp;C530)</f>
        <v/>
      </c>
      <c r="B530" s="171"/>
      <c r="C530" s="171"/>
      <c r="D530" s="171"/>
      <c r="E530" s="175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</row>
    <row r="531" customFormat="false" ht="15.75" hidden="false" customHeight="false" outlineLevel="0" collapsed="false">
      <c r="A531" s="171" t="str">
        <f aca="false">IF(ISBLANK(B531),"",B531&amp;"|"&amp;C531)</f>
        <v/>
      </c>
      <c r="B531" s="171"/>
      <c r="C531" s="171"/>
      <c r="D531" s="171"/>
      <c r="E531" s="175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</row>
    <row r="532" customFormat="false" ht="15.75" hidden="false" customHeight="false" outlineLevel="0" collapsed="false">
      <c r="A532" s="171" t="str">
        <f aca="false">IF(ISBLANK(B532),"",B532&amp;"|"&amp;C532)</f>
        <v/>
      </c>
      <c r="B532" s="171"/>
      <c r="C532" s="171"/>
      <c r="D532" s="171"/>
      <c r="E532" s="175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</row>
    <row r="533" customFormat="false" ht="15.75" hidden="false" customHeight="false" outlineLevel="0" collapsed="false">
      <c r="A533" s="171" t="str">
        <f aca="false">IF(ISBLANK(B533),"",B533&amp;"|"&amp;C533)</f>
        <v/>
      </c>
      <c r="B533" s="171"/>
      <c r="C533" s="171"/>
      <c r="D533" s="171"/>
      <c r="E533" s="175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</row>
    <row r="534" customFormat="false" ht="15.75" hidden="false" customHeight="false" outlineLevel="0" collapsed="false">
      <c r="A534" s="171" t="str">
        <f aca="false">IF(ISBLANK(B534),"",B534&amp;"|"&amp;C534)</f>
        <v/>
      </c>
      <c r="B534" s="171"/>
      <c r="C534" s="171"/>
      <c r="D534" s="171"/>
      <c r="E534" s="175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</row>
    <row r="535" customFormat="false" ht="15.75" hidden="false" customHeight="false" outlineLevel="0" collapsed="false">
      <c r="A535" s="171" t="str">
        <f aca="false">IF(ISBLANK(B535),"",B535&amp;"|"&amp;C535)</f>
        <v/>
      </c>
      <c r="B535" s="171"/>
      <c r="C535" s="171"/>
      <c r="D535" s="171"/>
      <c r="E535" s="175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</row>
    <row r="536" customFormat="false" ht="15.75" hidden="false" customHeight="false" outlineLevel="0" collapsed="false">
      <c r="A536" s="171" t="str">
        <f aca="false">IF(ISBLANK(B536),"",B536&amp;"|"&amp;C536)</f>
        <v/>
      </c>
      <c r="B536" s="171"/>
      <c r="C536" s="171"/>
      <c r="D536" s="171"/>
      <c r="E536" s="175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</row>
    <row r="537" customFormat="false" ht="15.75" hidden="false" customHeight="false" outlineLevel="0" collapsed="false">
      <c r="A537" s="171" t="str">
        <f aca="false">IF(ISBLANK(B537),"",B537&amp;"|"&amp;C537)</f>
        <v/>
      </c>
      <c r="B537" s="171"/>
      <c r="C537" s="171"/>
      <c r="D537" s="171"/>
      <c r="E537" s="175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</row>
    <row r="538" customFormat="false" ht="15.75" hidden="false" customHeight="false" outlineLevel="0" collapsed="false">
      <c r="A538" s="171" t="str">
        <f aca="false">IF(ISBLANK(B538),"",B538&amp;"|"&amp;C538)</f>
        <v/>
      </c>
      <c r="B538" s="171"/>
      <c r="C538" s="171"/>
      <c r="D538" s="171"/>
      <c r="E538" s="175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</row>
    <row r="539" customFormat="false" ht="15.75" hidden="false" customHeight="false" outlineLevel="0" collapsed="false">
      <c r="A539" s="171" t="str">
        <f aca="false">IF(ISBLANK(B539),"",B539&amp;"|"&amp;C539)</f>
        <v/>
      </c>
      <c r="B539" s="171"/>
      <c r="C539" s="171"/>
      <c r="D539" s="171"/>
      <c r="E539" s="175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</row>
    <row r="540" customFormat="false" ht="15.75" hidden="false" customHeight="false" outlineLevel="0" collapsed="false">
      <c r="A540" s="171" t="str">
        <f aca="false">IF(ISBLANK(B540),"",B540&amp;"|"&amp;C540)</f>
        <v/>
      </c>
      <c r="B540" s="171"/>
      <c r="C540" s="171"/>
      <c r="D540" s="171"/>
      <c r="E540" s="175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</row>
    <row r="541" customFormat="false" ht="15.75" hidden="false" customHeight="false" outlineLevel="0" collapsed="false">
      <c r="A541" s="171" t="str">
        <f aca="false">IF(ISBLANK(B541),"",B541&amp;"|"&amp;C541)</f>
        <v/>
      </c>
      <c r="B541" s="171"/>
      <c r="C541" s="171"/>
      <c r="D541" s="171"/>
      <c r="E541" s="175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</row>
    <row r="542" customFormat="false" ht="15.75" hidden="false" customHeight="false" outlineLevel="0" collapsed="false">
      <c r="A542" s="171" t="str">
        <f aca="false">IF(ISBLANK(B542),"",B542&amp;"|"&amp;C542)</f>
        <v/>
      </c>
      <c r="B542" s="171"/>
      <c r="C542" s="171"/>
      <c r="D542" s="171"/>
      <c r="E542" s="175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</row>
    <row r="543" customFormat="false" ht="15.75" hidden="false" customHeight="false" outlineLevel="0" collapsed="false">
      <c r="A543" s="171" t="str">
        <f aca="false">IF(ISBLANK(B543),"",B543&amp;"|"&amp;C543)</f>
        <v/>
      </c>
      <c r="B543" s="171"/>
      <c r="C543" s="171"/>
      <c r="D543" s="171"/>
      <c r="E543" s="175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</row>
    <row r="544" customFormat="false" ht="15.75" hidden="false" customHeight="false" outlineLevel="0" collapsed="false">
      <c r="A544" s="171" t="str">
        <f aca="false">IF(ISBLANK(B544),"",B544&amp;"|"&amp;C544)</f>
        <v/>
      </c>
      <c r="B544" s="171"/>
      <c r="C544" s="171"/>
      <c r="D544" s="171"/>
      <c r="E544" s="175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</row>
    <row r="545" customFormat="false" ht="15.75" hidden="false" customHeight="false" outlineLevel="0" collapsed="false">
      <c r="A545" s="171" t="str">
        <f aca="false">IF(ISBLANK(B545),"",B545&amp;"|"&amp;C545)</f>
        <v/>
      </c>
      <c r="B545" s="171"/>
      <c r="C545" s="171"/>
      <c r="D545" s="171"/>
      <c r="E545" s="175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</row>
    <row r="546" customFormat="false" ht="15.75" hidden="false" customHeight="false" outlineLevel="0" collapsed="false">
      <c r="A546" s="171" t="str">
        <f aca="false">IF(ISBLANK(B546),"",B546&amp;"|"&amp;C546)</f>
        <v/>
      </c>
      <c r="B546" s="171"/>
      <c r="C546" s="171"/>
      <c r="D546" s="171"/>
      <c r="E546" s="175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</row>
    <row r="547" customFormat="false" ht="15.75" hidden="false" customHeight="false" outlineLevel="0" collapsed="false">
      <c r="A547" s="171" t="str">
        <f aca="false">IF(ISBLANK(B547),"",B547&amp;"|"&amp;C547)</f>
        <v/>
      </c>
      <c r="B547" s="171"/>
      <c r="C547" s="171"/>
      <c r="D547" s="171"/>
      <c r="E547" s="175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</row>
    <row r="548" customFormat="false" ht="15.75" hidden="false" customHeight="false" outlineLevel="0" collapsed="false">
      <c r="A548" s="171" t="str">
        <f aca="false">IF(ISBLANK(B548),"",B548&amp;"|"&amp;C548)</f>
        <v/>
      </c>
      <c r="B548" s="171"/>
      <c r="C548" s="171"/>
      <c r="D548" s="171"/>
      <c r="E548" s="175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</row>
    <row r="549" customFormat="false" ht="15.75" hidden="false" customHeight="false" outlineLevel="0" collapsed="false">
      <c r="A549" s="171" t="str">
        <f aca="false">IF(ISBLANK(B549),"",B549&amp;"|"&amp;C549)</f>
        <v/>
      </c>
      <c r="B549" s="171"/>
      <c r="C549" s="171"/>
      <c r="D549" s="171"/>
      <c r="E549" s="175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</row>
    <row r="550" customFormat="false" ht="15.75" hidden="false" customHeight="false" outlineLevel="0" collapsed="false">
      <c r="A550" s="171" t="str">
        <f aca="false">IF(ISBLANK(B550),"",B550&amp;"|"&amp;C550)</f>
        <v/>
      </c>
      <c r="B550" s="171"/>
      <c r="C550" s="171"/>
      <c r="D550" s="171"/>
      <c r="E550" s="175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</row>
    <row r="551" customFormat="false" ht="15.75" hidden="false" customHeight="false" outlineLevel="0" collapsed="false">
      <c r="A551" s="171" t="str">
        <f aca="false">IF(ISBLANK(B551),"",B551&amp;"|"&amp;C551)</f>
        <v/>
      </c>
      <c r="B551" s="171"/>
      <c r="C551" s="171"/>
      <c r="D551" s="171"/>
      <c r="E551" s="175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</row>
    <row r="552" customFormat="false" ht="15.75" hidden="false" customHeight="false" outlineLevel="0" collapsed="false">
      <c r="A552" s="171" t="str">
        <f aca="false">IF(ISBLANK(B552),"",B552&amp;"|"&amp;C552)</f>
        <v/>
      </c>
      <c r="B552" s="171"/>
      <c r="C552" s="171"/>
      <c r="D552" s="171"/>
      <c r="E552" s="175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</row>
    <row r="553" customFormat="false" ht="15.75" hidden="false" customHeight="false" outlineLevel="0" collapsed="false">
      <c r="A553" s="171" t="str">
        <f aca="false">IF(ISBLANK(B553),"",B553&amp;"|"&amp;C553)</f>
        <v/>
      </c>
      <c r="B553" s="171"/>
      <c r="C553" s="171"/>
      <c r="D553" s="171"/>
      <c r="E553" s="175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</row>
    <row r="554" customFormat="false" ht="15.75" hidden="false" customHeight="false" outlineLevel="0" collapsed="false">
      <c r="A554" s="171" t="str">
        <f aca="false">IF(ISBLANK(B554),"",B554&amp;"|"&amp;C554)</f>
        <v/>
      </c>
      <c r="B554" s="171"/>
      <c r="C554" s="171"/>
      <c r="D554" s="171"/>
      <c r="E554" s="175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</row>
    <row r="555" customFormat="false" ht="15.75" hidden="false" customHeight="false" outlineLevel="0" collapsed="false">
      <c r="A555" s="171" t="str">
        <f aca="false">IF(ISBLANK(B555),"",B555&amp;"|"&amp;C555)</f>
        <v/>
      </c>
      <c r="B555" s="171"/>
      <c r="C555" s="171"/>
      <c r="D555" s="171"/>
      <c r="E555" s="175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</row>
    <row r="556" customFormat="false" ht="15.75" hidden="false" customHeight="false" outlineLevel="0" collapsed="false">
      <c r="A556" s="171" t="str">
        <f aca="false">IF(ISBLANK(B556),"",B556&amp;"|"&amp;C556)</f>
        <v/>
      </c>
      <c r="B556" s="171"/>
      <c r="C556" s="171"/>
      <c r="D556" s="171"/>
      <c r="E556" s="175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</row>
    <row r="557" customFormat="false" ht="15.75" hidden="false" customHeight="false" outlineLevel="0" collapsed="false">
      <c r="A557" s="171" t="str">
        <f aca="false">IF(ISBLANK(B557),"",B557&amp;"|"&amp;C557)</f>
        <v/>
      </c>
      <c r="B557" s="171"/>
      <c r="C557" s="171"/>
      <c r="D557" s="171"/>
      <c r="E557" s="175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</row>
    <row r="558" customFormat="false" ht="15.75" hidden="false" customHeight="false" outlineLevel="0" collapsed="false">
      <c r="A558" s="171" t="str">
        <f aca="false">IF(ISBLANK(B558),"",B558&amp;"|"&amp;C558)</f>
        <v/>
      </c>
      <c r="B558" s="171"/>
      <c r="C558" s="171"/>
      <c r="D558" s="171"/>
      <c r="E558" s="175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</row>
    <row r="559" customFormat="false" ht="15.75" hidden="false" customHeight="false" outlineLevel="0" collapsed="false">
      <c r="A559" s="171" t="str">
        <f aca="false">IF(ISBLANK(B559),"",B559&amp;"|"&amp;C559)</f>
        <v/>
      </c>
      <c r="B559" s="171"/>
      <c r="C559" s="171"/>
      <c r="D559" s="171"/>
      <c r="E559" s="175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</row>
    <row r="560" customFormat="false" ht="15.75" hidden="false" customHeight="false" outlineLevel="0" collapsed="false">
      <c r="A560" s="171" t="str">
        <f aca="false">IF(ISBLANK(B560),"",B560&amp;"|"&amp;C560)</f>
        <v/>
      </c>
      <c r="B560" s="171"/>
      <c r="C560" s="171"/>
      <c r="D560" s="171"/>
      <c r="E560" s="175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</row>
    <row r="561" customFormat="false" ht="15.75" hidden="false" customHeight="false" outlineLevel="0" collapsed="false">
      <c r="A561" s="171" t="str">
        <f aca="false">IF(ISBLANK(B561),"",B561&amp;"|"&amp;C561)</f>
        <v/>
      </c>
      <c r="B561" s="171"/>
      <c r="C561" s="171"/>
      <c r="D561" s="171"/>
      <c r="E561" s="175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</row>
    <row r="562" customFormat="false" ht="15.75" hidden="false" customHeight="false" outlineLevel="0" collapsed="false">
      <c r="A562" s="171" t="str">
        <f aca="false">IF(ISBLANK(B562),"",B562&amp;"|"&amp;C562)</f>
        <v/>
      </c>
      <c r="B562" s="171"/>
      <c r="C562" s="171"/>
      <c r="D562" s="171"/>
      <c r="E562" s="175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</row>
    <row r="563" customFormat="false" ht="15.75" hidden="false" customHeight="false" outlineLevel="0" collapsed="false">
      <c r="A563" s="171" t="str">
        <f aca="false">IF(ISBLANK(B563),"",B563&amp;"|"&amp;C563)</f>
        <v/>
      </c>
      <c r="B563" s="171"/>
      <c r="C563" s="171"/>
      <c r="D563" s="171"/>
      <c r="E563" s="175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</row>
    <row r="564" customFormat="false" ht="15.75" hidden="false" customHeight="false" outlineLevel="0" collapsed="false">
      <c r="A564" s="171" t="str">
        <f aca="false">IF(ISBLANK(B564),"",B564&amp;"|"&amp;C564)</f>
        <v/>
      </c>
      <c r="B564" s="171"/>
      <c r="C564" s="171"/>
      <c r="D564" s="171"/>
      <c r="E564" s="175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</row>
    <row r="565" customFormat="false" ht="15.75" hidden="false" customHeight="false" outlineLevel="0" collapsed="false">
      <c r="A565" s="171" t="str">
        <f aca="false">IF(ISBLANK(B565),"",B565&amp;"|"&amp;C565)</f>
        <v/>
      </c>
      <c r="B565" s="171"/>
      <c r="C565" s="171"/>
      <c r="D565" s="171"/>
      <c r="E565" s="175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</row>
    <row r="566" customFormat="false" ht="15.75" hidden="false" customHeight="false" outlineLevel="0" collapsed="false">
      <c r="A566" s="171" t="str">
        <f aca="false">IF(ISBLANK(B566),"",B566&amp;"|"&amp;C566)</f>
        <v/>
      </c>
      <c r="B566" s="171"/>
      <c r="C566" s="171"/>
      <c r="D566" s="171"/>
      <c r="E566" s="175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</row>
    <row r="567" customFormat="false" ht="15.75" hidden="false" customHeight="false" outlineLevel="0" collapsed="false">
      <c r="A567" s="171" t="str">
        <f aca="false">IF(ISBLANK(B567),"",B567&amp;"|"&amp;C567)</f>
        <v/>
      </c>
      <c r="B567" s="171"/>
      <c r="C567" s="171"/>
      <c r="D567" s="171"/>
      <c r="E567" s="175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</row>
    <row r="568" customFormat="false" ht="15.75" hidden="false" customHeight="false" outlineLevel="0" collapsed="false">
      <c r="A568" s="171" t="str">
        <f aca="false">IF(ISBLANK(B568),"",B568&amp;"|"&amp;C568)</f>
        <v/>
      </c>
      <c r="B568" s="171"/>
      <c r="C568" s="171"/>
      <c r="D568" s="171"/>
      <c r="E568" s="175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</row>
    <row r="569" customFormat="false" ht="15.75" hidden="false" customHeight="false" outlineLevel="0" collapsed="false">
      <c r="A569" s="171" t="str">
        <f aca="false">IF(ISBLANK(B569),"",B569&amp;"|"&amp;C569)</f>
        <v/>
      </c>
      <c r="B569" s="171"/>
      <c r="C569" s="171"/>
      <c r="D569" s="171"/>
      <c r="E569" s="175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</row>
    <row r="570" customFormat="false" ht="15.75" hidden="false" customHeight="false" outlineLevel="0" collapsed="false">
      <c r="A570" s="171" t="str">
        <f aca="false">IF(ISBLANK(B570),"",B570&amp;"|"&amp;C570)</f>
        <v/>
      </c>
      <c r="B570" s="171"/>
      <c r="C570" s="171"/>
      <c r="D570" s="171"/>
      <c r="E570" s="175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</row>
    <row r="571" customFormat="false" ht="15.75" hidden="false" customHeight="false" outlineLevel="0" collapsed="false">
      <c r="A571" s="171" t="str">
        <f aca="false">IF(ISBLANK(B571),"",B571&amp;"|"&amp;C571)</f>
        <v/>
      </c>
      <c r="B571" s="171"/>
      <c r="C571" s="171"/>
      <c r="D571" s="171"/>
      <c r="E571" s="175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</row>
    <row r="572" customFormat="false" ht="15.75" hidden="false" customHeight="false" outlineLevel="0" collapsed="false">
      <c r="A572" s="171" t="str">
        <f aca="false">IF(ISBLANK(B572),"",B572&amp;"|"&amp;C572)</f>
        <v/>
      </c>
      <c r="B572" s="171"/>
      <c r="C572" s="171"/>
      <c r="D572" s="171"/>
      <c r="E572" s="175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</row>
    <row r="573" customFormat="false" ht="15.75" hidden="false" customHeight="false" outlineLevel="0" collapsed="false">
      <c r="A573" s="171" t="str">
        <f aca="false">IF(ISBLANK(B573),"",B573&amp;"|"&amp;C573)</f>
        <v/>
      </c>
      <c r="B573" s="171"/>
      <c r="C573" s="171"/>
      <c r="D573" s="171"/>
      <c r="E573" s="175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</row>
    <row r="574" customFormat="false" ht="15.75" hidden="false" customHeight="false" outlineLevel="0" collapsed="false">
      <c r="A574" s="171" t="str">
        <f aca="false">IF(ISBLANK(B574),"",B574&amp;"|"&amp;C574)</f>
        <v/>
      </c>
      <c r="B574" s="171"/>
      <c r="C574" s="171"/>
      <c r="D574" s="171"/>
      <c r="E574" s="175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</row>
    <row r="575" customFormat="false" ht="15.75" hidden="false" customHeight="false" outlineLevel="0" collapsed="false">
      <c r="A575" s="171" t="str">
        <f aca="false">IF(ISBLANK(B575),"",B575&amp;"|"&amp;C575)</f>
        <v/>
      </c>
      <c r="B575" s="171"/>
      <c r="C575" s="171"/>
      <c r="D575" s="171"/>
      <c r="E575" s="175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</row>
    <row r="576" customFormat="false" ht="15.75" hidden="false" customHeight="false" outlineLevel="0" collapsed="false">
      <c r="A576" s="171" t="str">
        <f aca="false">IF(ISBLANK(B576),"",B576&amp;"|"&amp;C576)</f>
        <v/>
      </c>
      <c r="B576" s="171"/>
      <c r="C576" s="171"/>
      <c r="D576" s="171"/>
      <c r="E576" s="175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</row>
    <row r="577" customFormat="false" ht="15.75" hidden="false" customHeight="false" outlineLevel="0" collapsed="false">
      <c r="A577" s="171" t="str">
        <f aca="false">IF(ISBLANK(B577),"",B577&amp;"|"&amp;C577)</f>
        <v/>
      </c>
      <c r="B577" s="171"/>
      <c r="C577" s="171"/>
      <c r="D577" s="171"/>
      <c r="E577" s="175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</row>
    <row r="578" customFormat="false" ht="15.75" hidden="false" customHeight="false" outlineLevel="0" collapsed="false">
      <c r="A578" s="171" t="str">
        <f aca="false">IF(ISBLANK(B578),"",B578&amp;"|"&amp;C578)</f>
        <v/>
      </c>
      <c r="B578" s="171"/>
      <c r="C578" s="171"/>
      <c r="D578" s="171"/>
      <c r="E578" s="175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</row>
    <row r="579" customFormat="false" ht="15.75" hidden="false" customHeight="false" outlineLevel="0" collapsed="false">
      <c r="A579" s="171" t="str">
        <f aca="false">IF(ISBLANK(B579),"",B579&amp;"|"&amp;C579)</f>
        <v/>
      </c>
      <c r="B579" s="171"/>
      <c r="C579" s="171"/>
      <c r="D579" s="171"/>
      <c r="E579" s="175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</row>
    <row r="580" customFormat="false" ht="15.75" hidden="false" customHeight="false" outlineLevel="0" collapsed="false">
      <c r="A580" s="171" t="str">
        <f aca="false">IF(ISBLANK(B580),"",B580&amp;"|"&amp;C580)</f>
        <v/>
      </c>
      <c r="B580" s="171"/>
      <c r="C580" s="171"/>
      <c r="D580" s="171"/>
      <c r="E580" s="175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</row>
    <row r="581" customFormat="false" ht="15.75" hidden="false" customHeight="false" outlineLevel="0" collapsed="false">
      <c r="A581" s="171" t="str">
        <f aca="false">IF(ISBLANK(B581),"",B581&amp;"|"&amp;C581)</f>
        <v/>
      </c>
      <c r="B581" s="171"/>
      <c r="C581" s="171"/>
      <c r="D581" s="171"/>
      <c r="E581" s="175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</row>
    <row r="582" customFormat="false" ht="15.75" hidden="false" customHeight="false" outlineLevel="0" collapsed="false">
      <c r="A582" s="171" t="str">
        <f aca="false">IF(ISBLANK(B582),"",B582&amp;"|"&amp;C582)</f>
        <v/>
      </c>
      <c r="B582" s="171"/>
      <c r="C582" s="171"/>
      <c r="D582" s="171"/>
      <c r="E582" s="175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</row>
    <row r="583" customFormat="false" ht="15.75" hidden="false" customHeight="false" outlineLevel="0" collapsed="false">
      <c r="A583" s="171" t="str">
        <f aca="false">IF(ISBLANK(B583),"",B583&amp;"|"&amp;C583)</f>
        <v/>
      </c>
      <c r="B583" s="171"/>
      <c r="C583" s="171"/>
      <c r="D583" s="171"/>
      <c r="E583" s="175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</row>
    <row r="584" customFormat="false" ht="15.75" hidden="false" customHeight="false" outlineLevel="0" collapsed="false">
      <c r="A584" s="171" t="str">
        <f aca="false">IF(ISBLANK(B584),"",B584&amp;"|"&amp;C584)</f>
        <v/>
      </c>
      <c r="B584" s="171"/>
      <c r="C584" s="171"/>
      <c r="D584" s="171"/>
      <c r="E584" s="175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</row>
    <row r="585" customFormat="false" ht="15.75" hidden="false" customHeight="false" outlineLevel="0" collapsed="false">
      <c r="A585" s="171" t="str">
        <f aca="false">IF(ISBLANK(B585),"",B585&amp;"|"&amp;C585)</f>
        <v/>
      </c>
      <c r="B585" s="171"/>
      <c r="C585" s="171"/>
      <c r="D585" s="171"/>
      <c r="E585" s="175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</row>
    <row r="586" customFormat="false" ht="15.75" hidden="false" customHeight="false" outlineLevel="0" collapsed="false">
      <c r="A586" s="171" t="str">
        <f aca="false">IF(ISBLANK(B586),"",B586&amp;"|"&amp;C586)</f>
        <v/>
      </c>
      <c r="B586" s="171"/>
      <c r="C586" s="171"/>
      <c r="D586" s="171"/>
      <c r="E586" s="175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</row>
    <row r="587" customFormat="false" ht="15.75" hidden="false" customHeight="false" outlineLevel="0" collapsed="false">
      <c r="A587" s="171" t="str">
        <f aca="false">IF(ISBLANK(B587),"",B587&amp;"|"&amp;C587)</f>
        <v/>
      </c>
      <c r="B587" s="171"/>
      <c r="C587" s="171"/>
      <c r="D587" s="171"/>
      <c r="E587" s="175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</row>
    <row r="588" customFormat="false" ht="15.75" hidden="false" customHeight="false" outlineLevel="0" collapsed="false">
      <c r="A588" s="171" t="str">
        <f aca="false">IF(ISBLANK(B588),"",B588&amp;"|"&amp;C588)</f>
        <v/>
      </c>
      <c r="B588" s="171"/>
      <c r="C588" s="171"/>
      <c r="D588" s="171"/>
      <c r="E588" s="175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</row>
    <row r="589" customFormat="false" ht="15.75" hidden="false" customHeight="false" outlineLevel="0" collapsed="false">
      <c r="A589" s="171" t="str">
        <f aca="false">IF(ISBLANK(B589),"",B589&amp;"|"&amp;C589)</f>
        <v/>
      </c>
      <c r="B589" s="171"/>
      <c r="C589" s="171"/>
      <c r="D589" s="171"/>
      <c r="E589" s="175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customFormat="false" ht="15.75" hidden="false" customHeight="false" outlineLevel="0" collapsed="false">
      <c r="A590" s="171" t="str">
        <f aca="false">IF(ISBLANK(B590),"",B590&amp;"|"&amp;C590)</f>
        <v/>
      </c>
      <c r="B590" s="171"/>
      <c r="C590" s="171"/>
      <c r="D590" s="171"/>
      <c r="E590" s="175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</row>
    <row r="591" customFormat="false" ht="15.75" hidden="false" customHeight="false" outlineLevel="0" collapsed="false">
      <c r="A591" s="171" t="str">
        <f aca="false">IF(ISBLANK(B591),"",B591&amp;"|"&amp;C591)</f>
        <v/>
      </c>
      <c r="B591" s="171"/>
      <c r="C591" s="171"/>
      <c r="D591" s="171"/>
      <c r="E591" s="175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</row>
    <row r="592" customFormat="false" ht="15.75" hidden="false" customHeight="false" outlineLevel="0" collapsed="false">
      <c r="A592" s="171" t="str">
        <f aca="false">IF(ISBLANK(B592),"",B592&amp;"|"&amp;C592)</f>
        <v/>
      </c>
      <c r="B592" s="171"/>
      <c r="C592" s="171"/>
      <c r="D592" s="171"/>
      <c r="E592" s="175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</row>
    <row r="593" customFormat="false" ht="15.75" hidden="false" customHeight="false" outlineLevel="0" collapsed="false">
      <c r="A593" s="171" t="str">
        <f aca="false">IF(ISBLANK(B593),"",B593&amp;"|"&amp;C593)</f>
        <v/>
      </c>
      <c r="B593" s="171"/>
      <c r="C593" s="171"/>
      <c r="D593" s="171"/>
      <c r="E593" s="175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</row>
    <row r="594" customFormat="false" ht="15.75" hidden="false" customHeight="false" outlineLevel="0" collapsed="false">
      <c r="A594" s="171" t="str">
        <f aca="false">IF(ISBLANK(B594),"",B594&amp;"|"&amp;C594)</f>
        <v/>
      </c>
      <c r="B594" s="171"/>
      <c r="C594" s="171"/>
      <c r="D594" s="171"/>
      <c r="E594" s="175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</row>
    <row r="595" customFormat="false" ht="15.75" hidden="false" customHeight="false" outlineLevel="0" collapsed="false">
      <c r="A595" s="171" t="str">
        <f aca="false">IF(ISBLANK(B595),"",B595&amp;"|"&amp;C595)</f>
        <v/>
      </c>
      <c r="B595" s="171"/>
      <c r="C595" s="171"/>
      <c r="D595" s="171"/>
      <c r="E595" s="175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</row>
    <row r="596" customFormat="false" ht="15.75" hidden="false" customHeight="false" outlineLevel="0" collapsed="false">
      <c r="A596" s="171" t="str">
        <f aca="false">IF(ISBLANK(B596),"",B596&amp;"|"&amp;C596)</f>
        <v/>
      </c>
      <c r="B596" s="171"/>
      <c r="C596" s="171"/>
      <c r="D596" s="171"/>
      <c r="E596" s="175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</row>
    <row r="597" customFormat="false" ht="15.75" hidden="false" customHeight="false" outlineLevel="0" collapsed="false">
      <c r="A597" s="171" t="str">
        <f aca="false">IF(ISBLANK(B597),"",B597&amp;"|"&amp;C597)</f>
        <v/>
      </c>
      <c r="B597" s="171"/>
      <c r="C597" s="171"/>
      <c r="D597" s="171"/>
      <c r="E597" s="175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</row>
    <row r="598" customFormat="false" ht="15.75" hidden="false" customHeight="false" outlineLevel="0" collapsed="false">
      <c r="A598" s="171" t="str">
        <f aca="false">IF(ISBLANK(B598),"",B598&amp;"|"&amp;C598)</f>
        <v/>
      </c>
      <c r="B598" s="171"/>
      <c r="C598" s="171"/>
      <c r="D598" s="171"/>
      <c r="E598" s="175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</row>
    <row r="599" customFormat="false" ht="15.75" hidden="false" customHeight="false" outlineLevel="0" collapsed="false">
      <c r="A599" s="171" t="str">
        <f aca="false">IF(ISBLANK(B599),"",B599&amp;"|"&amp;C599)</f>
        <v/>
      </c>
      <c r="B599" s="171"/>
      <c r="C599" s="171"/>
      <c r="D599" s="171"/>
      <c r="E599" s="175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</row>
    <row r="600" customFormat="false" ht="15.75" hidden="false" customHeight="false" outlineLevel="0" collapsed="false">
      <c r="A600" s="171" t="str">
        <f aca="false">IF(ISBLANK(B600),"",B600&amp;"|"&amp;C600)</f>
        <v/>
      </c>
      <c r="B600" s="171"/>
      <c r="C600" s="171"/>
      <c r="D600" s="171"/>
      <c r="E600" s="175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</row>
    <row r="601" customFormat="false" ht="15.75" hidden="false" customHeight="false" outlineLevel="0" collapsed="false">
      <c r="A601" s="171" t="str">
        <f aca="false">IF(ISBLANK(B601),"",B601&amp;"|"&amp;C601)</f>
        <v/>
      </c>
      <c r="B601" s="171"/>
      <c r="C601" s="171"/>
      <c r="D601" s="171"/>
      <c r="E601" s="175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</row>
    <row r="602" customFormat="false" ht="15.75" hidden="false" customHeight="false" outlineLevel="0" collapsed="false">
      <c r="A602" s="171" t="str">
        <f aca="false">IF(ISBLANK(B602),"",B602&amp;"|"&amp;C602)</f>
        <v/>
      </c>
      <c r="B602" s="171"/>
      <c r="C602" s="171"/>
      <c r="D602" s="171"/>
      <c r="E602" s="175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</row>
    <row r="603" customFormat="false" ht="15.75" hidden="false" customHeight="false" outlineLevel="0" collapsed="false">
      <c r="A603" s="171" t="str">
        <f aca="false">IF(ISBLANK(B603),"",B603&amp;"|"&amp;C603)</f>
        <v/>
      </c>
      <c r="B603" s="171"/>
      <c r="C603" s="171"/>
      <c r="D603" s="171"/>
      <c r="E603" s="175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</row>
    <row r="604" customFormat="false" ht="15.75" hidden="false" customHeight="false" outlineLevel="0" collapsed="false">
      <c r="A604" s="171" t="str">
        <f aca="false">IF(ISBLANK(B604),"",B604&amp;"|"&amp;C604)</f>
        <v/>
      </c>
      <c r="B604" s="171"/>
      <c r="C604" s="171"/>
      <c r="D604" s="171"/>
      <c r="E604" s="175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</row>
    <row r="605" customFormat="false" ht="15.75" hidden="false" customHeight="false" outlineLevel="0" collapsed="false">
      <c r="A605" s="171" t="str">
        <f aca="false">IF(ISBLANK(B605),"",B605&amp;"|"&amp;C605)</f>
        <v/>
      </c>
      <c r="B605" s="171"/>
      <c r="C605" s="171"/>
      <c r="D605" s="171"/>
      <c r="E605" s="175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</row>
    <row r="606" customFormat="false" ht="15.75" hidden="false" customHeight="false" outlineLevel="0" collapsed="false">
      <c r="A606" s="171" t="str">
        <f aca="false">IF(ISBLANK(B606),"",B606&amp;"|"&amp;C606)</f>
        <v/>
      </c>
      <c r="B606" s="171"/>
      <c r="C606" s="171"/>
      <c r="D606" s="171"/>
      <c r="E606" s="175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</row>
    <row r="607" customFormat="false" ht="15.75" hidden="false" customHeight="false" outlineLevel="0" collapsed="false">
      <c r="A607" s="171" t="str">
        <f aca="false">IF(ISBLANK(B607),"",B607&amp;"|"&amp;C607)</f>
        <v/>
      </c>
      <c r="B607" s="171"/>
      <c r="C607" s="171"/>
      <c r="D607" s="171"/>
      <c r="E607" s="175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</row>
    <row r="608" customFormat="false" ht="15.75" hidden="false" customHeight="false" outlineLevel="0" collapsed="false">
      <c r="A608" s="171" t="str">
        <f aca="false">IF(ISBLANK(B608),"",B608&amp;"|"&amp;C608)</f>
        <v/>
      </c>
      <c r="B608" s="171"/>
      <c r="C608" s="171"/>
      <c r="D608" s="171"/>
      <c r="E608" s="175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</row>
    <row r="609" customFormat="false" ht="15.75" hidden="false" customHeight="false" outlineLevel="0" collapsed="false">
      <c r="A609" s="171" t="str">
        <f aca="false">IF(ISBLANK(B609),"",B609&amp;"|"&amp;C609)</f>
        <v/>
      </c>
      <c r="B609" s="171"/>
      <c r="C609" s="171"/>
      <c r="D609" s="171"/>
      <c r="E609" s="175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</row>
    <row r="610" customFormat="false" ht="15.75" hidden="false" customHeight="false" outlineLevel="0" collapsed="false">
      <c r="A610" s="171" t="str">
        <f aca="false">IF(ISBLANK(B610),"",B610&amp;"|"&amp;C610)</f>
        <v/>
      </c>
      <c r="B610" s="171"/>
      <c r="C610" s="171"/>
      <c r="D610" s="171"/>
      <c r="E610" s="175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</row>
    <row r="611" customFormat="false" ht="15.75" hidden="false" customHeight="false" outlineLevel="0" collapsed="false">
      <c r="A611" s="171" t="str">
        <f aca="false">IF(ISBLANK(B611),"",B611&amp;"|"&amp;C611)</f>
        <v/>
      </c>
      <c r="B611" s="171"/>
      <c r="C611" s="171"/>
      <c r="D611" s="171"/>
      <c r="E611" s="175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</row>
    <row r="612" customFormat="false" ht="15.75" hidden="false" customHeight="false" outlineLevel="0" collapsed="false">
      <c r="A612" s="171" t="str">
        <f aca="false">IF(ISBLANK(B612),"",B612&amp;"|"&amp;C612)</f>
        <v/>
      </c>
      <c r="B612" s="171"/>
      <c r="C612" s="171"/>
      <c r="D612" s="171"/>
      <c r="E612" s="175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</row>
    <row r="613" customFormat="false" ht="15.75" hidden="false" customHeight="false" outlineLevel="0" collapsed="false">
      <c r="A613" s="171" t="str">
        <f aca="false">IF(ISBLANK(B613),"",B613&amp;"|"&amp;C613)</f>
        <v/>
      </c>
      <c r="B613" s="171"/>
      <c r="C613" s="171"/>
      <c r="D613" s="171"/>
      <c r="E613" s="175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</row>
    <row r="614" customFormat="false" ht="15.75" hidden="false" customHeight="false" outlineLevel="0" collapsed="false">
      <c r="A614" s="171" t="str">
        <f aca="false">IF(ISBLANK(B614),"",B614&amp;"|"&amp;C614)</f>
        <v/>
      </c>
      <c r="B614" s="171"/>
      <c r="C614" s="171"/>
      <c r="D614" s="171"/>
      <c r="E614" s="175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</row>
    <row r="615" customFormat="false" ht="15.75" hidden="false" customHeight="false" outlineLevel="0" collapsed="false">
      <c r="A615" s="171" t="str">
        <f aca="false">IF(ISBLANK(B615),"",B615&amp;"|"&amp;C615)</f>
        <v/>
      </c>
      <c r="B615" s="171"/>
      <c r="C615" s="171"/>
      <c r="D615" s="171"/>
      <c r="E615" s="175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</row>
    <row r="616" customFormat="false" ht="15.75" hidden="false" customHeight="false" outlineLevel="0" collapsed="false">
      <c r="A616" s="171" t="str">
        <f aca="false">IF(ISBLANK(B616),"",B616&amp;"|"&amp;C616)</f>
        <v/>
      </c>
      <c r="B616" s="171"/>
      <c r="C616" s="171"/>
      <c r="D616" s="171"/>
      <c r="E616" s="175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</row>
    <row r="617" customFormat="false" ht="15.75" hidden="false" customHeight="false" outlineLevel="0" collapsed="false">
      <c r="A617" s="171" t="str">
        <f aca="false">IF(ISBLANK(B617),"",B617&amp;"|"&amp;C617)</f>
        <v/>
      </c>
      <c r="B617" s="171"/>
      <c r="C617" s="171"/>
      <c r="D617" s="171"/>
      <c r="E617" s="175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</row>
    <row r="618" customFormat="false" ht="15.75" hidden="false" customHeight="false" outlineLevel="0" collapsed="false">
      <c r="A618" s="171" t="str">
        <f aca="false">IF(ISBLANK(B618),"",B618&amp;"|"&amp;C618)</f>
        <v/>
      </c>
      <c r="B618" s="171"/>
      <c r="C618" s="171"/>
      <c r="D618" s="171"/>
      <c r="E618" s="175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</row>
    <row r="619" customFormat="false" ht="15.75" hidden="false" customHeight="false" outlineLevel="0" collapsed="false">
      <c r="A619" s="171" t="str">
        <f aca="false">IF(ISBLANK(B619),"",B619&amp;"|"&amp;C619)</f>
        <v/>
      </c>
      <c r="B619" s="171"/>
      <c r="C619" s="171"/>
      <c r="D619" s="171"/>
      <c r="E619" s="175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</row>
    <row r="620" customFormat="false" ht="15.75" hidden="false" customHeight="false" outlineLevel="0" collapsed="false">
      <c r="A620" s="171" t="str">
        <f aca="false">IF(ISBLANK(B620),"",B620&amp;"|"&amp;C620)</f>
        <v/>
      </c>
      <c r="B620" s="171"/>
      <c r="C620" s="171"/>
      <c r="D620" s="171"/>
      <c r="E620" s="175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</row>
    <row r="621" customFormat="false" ht="15.75" hidden="false" customHeight="false" outlineLevel="0" collapsed="false">
      <c r="A621" s="171" t="str">
        <f aca="false">IF(ISBLANK(B621),"",B621&amp;"|"&amp;C621)</f>
        <v/>
      </c>
      <c r="B621" s="171"/>
      <c r="C621" s="171"/>
      <c r="D621" s="171"/>
      <c r="E621" s="175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</row>
    <row r="622" customFormat="false" ht="15.75" hidden="false" customHeight="false" outlineLevel="0" collapsed="false">
      <c r="A622" s="171" t="str">
        <f aca="false">IF(ISBLANK(B622),"",B622&amp;"|"&amp;C622)</f>
        <v/>
      </c>
      <c r="B622" s="171"/>
      <c r="C622" s="171"/>
      <c r="D622" s="171"/>
      <c r="E622" s="175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</row>
    <row r="623" customFormat="false" ht="15.75" hidden="false" customHeight="false" outlineLevel="0" collapsed="false">
      <c r="A623" s="171" t="str">
        <f aca="false">IF(ISBLANK(B623),"",B623&amp;"|"&amp;C623)</f>
        <v/>
      </c>
      <c r="B623" s="171"/>
      <c r="C623" s="171"/>
      <c r="D623" s="171"/>
      <c r="E623" s="175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</row>
    <row r="624" customFormat="false" ht="15.75" hidden="false" customHeight="false" outlineLevel="0" collapsed="false">
      <c r="A624" s="171" t="str">
        <f aca="false">IF(ISBLANK(B624),"",B624&amp;"|"&amp;C624)</f>
        <v/>
      </c>
      <c r="B624" s="171"/>
      <c r="C624" s="171"/>
      <c r="D624" s="171"/>
      <c r="E624" s="175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</row>
    <row r="625" customFormat="false" ht="15.75" hidden="false" customHeight="false" outlineLevel="0" collapsed="false">
      <c r="A625" s="171" t="str">
        <f aca="false">IF(ISBLANK(B625),"",B625&amp;"|"&amp;C625)</f>
        <v/>
      </c>
      <c r="B625" s="171"/>
      <c r="C625" s="171"/>
      <c r="D625" s="171"/>
      <c r="E625" s="175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</row>
    <row r="626" customFormat="false" ht="15.75" hidden="false" customHeight="false" outlineLevel="0" collapsed="false">
      <c r="A626" s="171" t="str">
        <f aca="false">IF(ISBLANK(B626),"",B626&amp;"|"&amp;C626)</f>
        <v/>
      </c>
      <c r="B626" s="171"/>
      <c r="C626" s="171"/>
      <c r="D626" s="171"/>
      <c r="E626" s="175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</row>
    <row r="627" customFormat="false" ht="15.75" hidden="false" customHeight="false" outlineLevel="0" collapsed="false">
      <c r="A627" s="171" t="str">
        <f aca="false">IF(ISBLANK(B627),"",B627&amp;"|"&amp;C627)</f>
        <v/>
      </c>
      <c r="B627" s="171"/>
      <c r="C627" s="171"/>
      <c r="D627" s="171"/>
      <c r="E627" s="175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</row>
    <row r="628" customFormat="false" ht="15.75" hidden="false" customHeight="false" outlineLevel="0" collapsed="false">
      <c r="A628" s="171" t="str">
        <f aca="false">IF(ISBLANK(B628),"",B628&amp;"|"&amp;C628)</f>
        <v/>
      </c>
      <c r="B628" s="171"/>
      <c r="C628" s="171"/>
      <c r="D628" s="171"/>
      <c r="E628" s="175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</row>
    <row r="629" customFormat="false" ht="15.75" hidden="false" customHeight="false" outlineLevel="0" collapsed="false">
      <c r="A629" s="171" t="str">
        <f aca="false">IF(ISBLANK(B629),"",B629&amp;"|"&amp;C629)</f>
        <v/>
      </c>
      <c r="B629" s="171"/>
      <c r="C629" s="171"/>
      <c r="D629" s="171"/>
      <c r="E629" s="175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</row>
    <row r="630" customFormat="false" ht="15.75" hidden="false" customHeight="false" outlineLevel="0" collapsed="false">
      <c r="A630" s="171" t="str">
        <f aca="false">IF(ISBLANK(B630),"",B630&amp;"|"&amp;C630)</f>
        <v/>
      </c>
      <c r="B630" s="171"/>
      <c r="C630" s="171"/>
      <c r="D630" s="171"/>
      <c r="E630" s="175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</row>
    <row r="631" customFormat="false" ht="15.75" hidden="false" customHeight="false" outlineLevel="0" collapsed="false">
      <c r="A631" s="171" t="str">
        <f aca="false">IF(ISBLANK(B631),"",B631&amp;"|"&amp;C631)</f>
        <v/>
      </c>
      <c r="B631" s="171"/>
      <c r="C631" s="171"/>
      <c r="D631" s="171"/>
      <c r="E631" s="175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</row>
    <row r="632" customFormat="false" ht="15.75" hidden="false" customHeight="false" outlineLevel="0" collapsed="false">
      <c r="A632" s="171" t="str">
        <f aca="false">IF(ISBLANK(B632),"",B632&amp;"|"&amp;C632)</f>
        <v/>
      </c>
      <c r="B632" s="171"/>
      <c r="C632" s="171"/>
      <c r="D632" s="171"/>
      <c r="E632" s="175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</row>
    <row r="633" customFormat="false" ht="15.75" hidden="false" customHeight="false" outlineLevel="0" collapsed="false">
      <c r="A633" s="171" t="str">
        <f aca="false">IF(ISBLANK(B633),"",B633&amp;"|"&amp;C633)</f>
        <v/>
      </c>
      <c r="B633" s="171"/>
      <c r="C633" s="171"/>
      <c r="D633" s="171"/>
      <c r="E633" s="175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</row>
    <row r="634" customFormat="false" ht="15.75" hidden="false" customHeight="false" outlineLevel="0" collapsed="false">
      <c r="A634" s="171" t="str">
        <f aca="false">IF(ISBLANK(B634),"",B634&amp;"|"&amp;C634)</f>
        <v/>
      </c>
      <c r="B634" s="171"/>
      <c r="C634" s="171"/>
      <c r="D634" s="171"/>
      <c r="E634" s="175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</row>
    <row r="635" customFormat="false" ht="15.75" hidden="false" customHeight="false" outlineLevel="0" collapsed="false">
      <c r="A635" s="171" t="str">
        <f aca="false">IF(ISBLANK(B635),"",B635&amp;"|"&amp;C635)</f>
        <v/>
      </c>
      <c r="B635" s="171"/>
      <c r="C635" s="171"/>
      <c r="D635" s="171"/>
      <c r="E635" s="175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</row>
    <row r="636" customFormat="false" ht="15.75" hidden="false" customHeight="false" outlineLevel="0" collapsed="false">
      <c r="A636" s="171" t="str">
        <f aca="false">IF(ISBLANK(B636),"",B636&amp;"|"&amp;C636)</f>
        <v/>
      </c>
      <c r="B636" s="171"/>
      <c r="C636" s="171"/>
      <c r="D636" s="171"/>
      <c r="E636" s="175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</row>
    <row r="637" customFormat="false" ht="15.75" hidden="false" customHeight="false" outlineLevel="0" collapsed="false">
      <c r="A637" s="171" t="str">
        <f aca="false">IF(ISBLANK(B637),"",B637&amp;"|"&amp;C637)</f>
        <v/>
      </c>
      <c r="B637" s="171"/>
      <c r="C637" s="171"/>
      <c r="D637" s="171"/>
      <c r="E637" s="175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</row>
    <row r="638" customFormat="false" ht="15.75" hidden="false" customHeight="false" outlineLevel="0" collapsed="false">
      <c r="A638" s="171" t="str">
        <f aca="false">IF(ISBLANK(B638),"",B638&amp;"|"&amp;C638)</f>
        <v/>
      </c>
      <c r="B638" s="171"/>
      <c r="C638" s="171"/>
      <c r="D638" s="171"/>
      <c r="E638" s="175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</row>
    <row r="639" customFormat="false" ht="15.75" hidden="false" customHeight="false" outlineLevel="0" collapsed="false">
      <c r="A639" s="171" t="str">
        <f aca="false">IF(ISBLANK(B639),"",B639&amp;"|"&amp;C639)</f>
        <v/>
      </c>
      <c r="B639" s="171"/>
      <c r="C639" s="171"/>
      <c r="D639" s="171"/>
      <c r="E639" s="175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</row>
    <row r="640" customFormat="false" ht="15.75" hidden="false" customHeight="false" outlineLevel="0" collapsed="false">
      <c r="A640" s="171" t="str">
        <f aca="false">IF(ISBLANK(B640),"",B640&amp;"|"&amp;C640)</f>
        <v/>
      </c>
      <c r="B640" s="171"/>
      <c r="C640" s="171"/>
      <c r="D640" s="171"/>
      <c r="E640" s="175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</row>
    <row r="641" customFormat="false" ht="15.75" hidden="false" customHeight="false" outlineLevel="0" collapsed="false">
      <c r="A641" s="171" t="str">
        <f aca="false">IF(ISBLANK(B641),"",B641&amp;"|"&amp;C641)</f>
        <v/>
      </c>
      <c r="B641" s="171"/>
      <c r="C641" s="171"/>
      <c r="D641" s="171"/>
      <c r="E641" s="175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</row>
    <row r="642" customFormat="false" ht="15.75" hidden="false" customHeight="false" outlineLevel="0" collapsed="false">
      <c r="A642" s="171" t="str">
        <f aca="false">IF(ISBLANK(B642),"",B642&amp;"|"&amp;C642)</f>
        <v/>
      </c>
      <c r="B642" s="171"/>
      <c r="C642" s="171"/>
      <c r="D642" s="171"/>
      <c r="E642" s="175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</row>
    <row r="643" customFormat="false" ht="15.75" hidden="false" customHeight="false" outlineLevel="0" collapsed="false">
      <c r="A643" s="171" t="str">
        <f aca="false">IF(ISBLANK(B643),"",B643&amp;"|"&amp;C643)</f>
        <v/>
      </c>
      <c r="B643" s="171"/>
      <c r="C643" s="171"/>
      <c r="D643" s="171"/>
      <c r="E643" s="175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</row>
    <row r="644" customFormat="false" ht="15.75" hidden="false" customHeight="false" outlineLevel="0" collapsed="false">
      <c r="A644" s="171" t="str">
        <f aca="false">IF(ISBLANK(B644),"",B644&amp;"|"&amp;C644)</f>
        <v/>
      </c>
      <c r="B644" s="171"/>
      <c r="C644" s="171"/>
      <c r="D644" s="171"/>
      <c r="E644" s="175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</row>
    <row r="645" customFormat="false" ht="15.75" hidden="false" customHeight="false" outlineLevel="0" collapsed="false">
      <c r="A645" s="171" t="str">
        <f aca="false">IF(ISBLANK(B645),"",B645&amp;"|"&amp;C645)</f>
        <v/>
      </c>
      <c r="B645" s="171"/>
      <c r="C645" s="171"/>
      <c r="D645" s="171"/>
      <c r="E645" s="175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</row>
    <row r="646" customFormat="false" ht="15.75" hidden="false" customHeight="false" outlineLevel="0" collapsed="false">
      <c r="A646" s="171" t="str">
        <f aca="false">IF(ISBLANK(B646),"",B646&amp;"|"&amp;C646)</f>
        <v/>
      </c>
      <c r="B646" s="171"/>
      <c r="C646" s="171"/>
      <c r="D646" s="171"/>
      <c r="E646" s="175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</row>
    <row r="647" customFormat="false" ht="15.75" hidden="false" customHeight="false" outlineLevel="0" collapsed="false">
      <c r="A647" s="171" t="str">
        <f aca="false">IF(ISBLANK(B647),"",B647&amp;"|"&amp;C647)</f>
        <v/>
      </c>
      <c r="B647" s="171"/>
      <c r="C647" s="171"/>
      <c r="D647" s="171"/>
      <c r="E647" s="175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</row>
    <row r="648" customFormat="false" ht="15.75" hidden="false" customHeight="false" outlineLevel="0" collapsed="false">
      <c r="A648" s="171" t="str">
        <f aca="false">IF(ISBLANK(B648),"",B648&amp;"|"&amp;C648)</f>
        <v/>
      </c>
      <c r="B648" s="171"/>
      <c r="C648" s="171"/>
      <c r="D648" s="171"/>
      <c r="E648" s="175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</row>
    <row r="649" customFormat="false" ht="15.75" hidden="false" customHeight="false" outlineLevel="0" collapsed="false">
      <c r="A649" s="171" t="str">
        <f aca="false">IF(ISBLANK(B649),"",B649&amp;"|"&amp;C649)</f>
        <v/>
      </c>
      <c r="B649" s="171"/>
      <c r="C649" s="171"/>
      <c r="D649" s="171"/>
      <c r="E649" s="175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</row>
    <row r="650" customFormat="false" ht="15.75" hidden="false" customHeight="false" outlineLevel="0" collapsed="false">
      <c r="A650" s="171" t="str">
        <f aca="false">IF(ISBLANK(B650),"",B650&amp;"|"&amp;C650)</f>
        <v/>
      </c>
      <c r="B650" s="171"/>
      <c r="C650" s="171"/>
      <c r="D650" s="171"/>
      <c r="E650" s="175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</row>
    <row r="651" customFormat="false" ht="15.75" hidden="false" customHeight="false" outlineLevel="0" collapsed="false">
      <c r="A651" s="171" t="str">
        <f aca="false">IF(ISBLANK(B651),"",B651&amp;"|"&amp;C651)</f>
        <v/>
      </c>
      <c r="B651" s="171"/>
      <c r="C651" s="171"/>
      <c r="D651" s="171"/>
      <c r="E651" s="175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</row>
    <row r="652" customFormat="false" ht="15.75" hidden="false" customHeight="false" outlineLevel="0" collapsed="false">
      <c r="A652" s="171" t="str">
        <f aca="false">IF(ISBLANK(B652),"",B652&amp;"|"&amp;C652)</f>
        <v/>
      </c>
      <c r="B652" s="171"/>
      <c r="C652" s="171"/>
      <c r="D652" s="171"/>
      <c r="E652" s="175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</row>
    <row r="653" customFormat="false" ht="15.75" hidden="false" customHeight="false" outlineLevel="0" collapsed="false">
      <c r="A653" s="171" t="str">
        <f aca="false">IF(ISBLANK(B653),"",B653&amp;"|"&amp;C653)</f>
        <v/>
      </c>
      <c r="B653" s="171"/>
      <c r="C653" s="171"/>
      <c r="D653" s="171"/>
      <c r="E653" s="175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</row>
    <row r="654" customFormat="false" ht="15.75" hidden="false" customHeight="false" outlineLevel="0" collapsed="false">
      <c r="A654" s="171" t="str">
        <f aca="false">IF(ISBLANK(B654),"",B654&amp;"|"&amp;C654)</f>
        <v/>
      </c>
      <c r="B654" s="171"/>
      <c r="C654" s="171"/>
      <c r="D654" s="171"/>
      <c r="E654" s="175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</row>
    <row r="655" customFormat="false" ht="15.75" hidden="false" customHeight="false" outlineLevel="0" collapsed="false">
      <c r="A655" s="171" t="str">
        <f aca="false">IF(ISBLANK(B655),"",B655&amp;"|"&amp;C655)</f>
        <v/>
      </c>
      <c r="B655" s="171"/>
      <c r="C655" s="171"/>
      <c r="D655" s="171"/>
      <c r="E655" s="175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</row>
    <row r="656" customFormat="false" ht="15.75" hidden="false" customHeight="false" outlineLevel="0" collapsed="false">
      <c r="A656" s="171" t="str">
        <f aca="false">IF(ISBLANK(B656),"",B656&amp;"|"&amp;C656)</f>
        <v/>
      </c>
      <c r="B656" s="171"/>
      <c r="C656" s="171"/>
      <c r="D656" s="171"/>
      <c r="E656" s="175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</row>
    <row r="657" customFormat="false" ht="15.75" hidden="false" customHeight="false" outlineLevel="0" collapsed="false">
      <c r="A657" s="171" t="str">
        <f aca="false">IF(ISBLANK(B657),"",B657&amp;"|"&amp;C657)</f>
        <v/>
      </c>
      <c r="B657" s="171"/>
      <c r="C657" s="171"/>
      <c r="D657" s="171"/>
      <c r="E657" s="175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</row>
    <row r="658" customFormat="false" ht="15.75" hidden="false" customHeight="false" outlineLevel="0" collapsed="false">
      <c r="A658" s="171" t="str">
        <f aca="false">IF(ISBLANK(B658),"",B658&amp;"|"&amp;C658)</f>
        <v/>
      </c>
      <c r="B658" s="171"/>
      <c r="C658" s="171"/>
      <c r="D658" s="171"/>
      <c r="E658" s="175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</row>
    <row r="659" customFormat="false" ht="15.75" hidden="false" customHeight="false" outlineLevel="0" collapsed="false">
      <c r="A659" s="171" t="str">
        <f aca="false">IF(ISBLANK(B659),"",B659&amp;"|"&amp;C659)</f>
        <v/>
      </c>
      <c r="B659" s="171"/>
      <c r="C659" s="171"/>
      <c r="D659" s="171"/>
      <c r="E659" s="175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</row>
    <row r="660" customFormat="false" ht="15.75" hidden="false" customHeight="false" outlineLevel="0" collapsed="false">
      <c r="A660" s="171" t="str">
        <f aca="false">IF(ISBLANK(B660),"",B660&amp;"|"&amp;C660)</f>
        <v/>
      </c>
      <c r="B660" s="171"/>
      <c r="C660" s="171"/>
      <c r="D660" s="171"/>
      <c r="E660" s="175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</row>
    <row r="661" customFormat="false" ht="15.75" hidden="false" customHeight="false" outlineLevel="0" collapsed="false">
      <c r="A661" s="171" t="str">
        <f aca="false">IF(ISBLANK(B661),"",B661&amp;"|"&amp;C661)</f>
        <v/>
      </c>
      <c r="B661" s="171"/>
      <c r="C661" s="171"/>
      <c r="D661" s="171"/>
      <c r="E661" s="175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</row>
    <row r="662" customFormat="false" ht="15.75" hidden="false" customHeight="false" outlineLevel="0" collapsed="false">
      <c r="A662" s="171" t="str">
        <f aca="false">IF(ISBLANK(B662),"",B662&amp;"|"&amp;C662)</f>
        <v/>
      </c>
      <c r="B662" s="171"/>
      <c r="C662" s="171"/>
      <c r="D662" s="171"/>
      <c r="E662" s="175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</row>
    <row r="663" customFormat="false" ht="15.75" hidden="false" customHeight="false" outlineLevel="0" collapsed="false">
      <c r="A663" s="171" t="str">
        <f aca="false">IF(ISBLANK(B663),"",B663&amp;"|"&amp;C663)</f>
        <v/>
      </c>
      <c r="B663" s="171"/>
      <c r="C663" s="171"/>
      <c r="D663" s="171"/>
      <c r="E663" s="175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</row>
    <row r="664" customFormat="false" ht="15.75" hidden="false" customHeight="false" outlineLevel="0" collapsed="false">
      <c r="A664" s="171" t="str">
        <f aca="false">IF(ISBLANK(B664),"",B664&amp;"|"&amp;C664)</f>
        <v/>
      </c>
      <c r="B664" s="171"/>
      <c r="C664" s="171"/>
      <c r="D664" s="171"/>
      <c r="E664" s="175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</row>
    <row r="665" customFormat="false" ht="15.75" hidden="false" customHeight="false" outlineLevel="0" collapsed="false">
      <c r="A665" s="171" t="str">
        <f aca="false">IF(ISBLANK(B665),"",B665&amp;"|"&amp;C665)</f>
        <v/>
      </c>
      <c r="B665" s="171"/>
      <c r="C665" s="171"/>
      <c r="D665" s="171"/>
      <c r="E665" s="175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</row>
    <row r="666" customFormat="false" ht="15.75" hidden="false" customHeight="false" outlineLevel="0" collapsed="false">
      <c r="A666" s="171" t="str">
        <f aca="false">IF(ISBLANK(B666),"",B666&amp;"|"&amp;C666)</f>
        <v/>
      </c>
      <c r="B666" s="171"/>
      <c r="C666" s="171"/>
      <c r="D666" s="171"/>
      <c r="E666" s="175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</row>
    <row r="667" customFormat="false" ht="15.75" hidden="false" customHeight="false" outlineLevel="0" collapsed="false">
      <c r="A667" s="171" t="str">
        <f aca="false">IF(ISBLANK(B667),"",B667&amp;"|"&amp;C667)</f>
        <v/>
      </c>
      <c r="B667" s="171"/>
      <c r="C667" s="171"/>
      <c r="D667" s="171"/>
      <c r="E667" s="175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</row>
    <row r="668" customFormat="false" ht="15.75" hidden="false" customHeight="false" outlineLevel="0" collapsed="false">
      <c r="A668" s="171" t="str">
        <f aca="false">IF(ISBLANK(B668),"",B668&amp;"|"&amp;C668)</f>
        <v/>
      </c>
      <c r="B668" s="171"/>
      <c r="C668" s="171"/>
      <c r="D668" s="171"/>
      <c r="E668" s="175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</row>
    <row r="669" customFormat="false" ht="15.75" hidden="false" customHeight="false" outlineLevel="0" collapsed="false">
      <c r="A669" s="171" t="str">
        <f aca="false">IF(ISBLANK(B669),"",B669&amp;"|"&amp;C669)</f>
        <v/>
      </c>
      <c r="B669" s="171"/>
      <c r="C669" s="171"/>
      <c r="D669" s="171"/>
      <c r="E669" s="175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</row>
    <row r="670" customFormat="false" ht="15.75" hidden="false" customHeight="false" outlineLevel="0" collapsed="false">
      <c r="A670" s="171" t="str">
        <f aca="false">IF(ISBLANK(B670),"",B670&amp;"|"&amp;C670)</f>
        <v/>
      </c>
      <c r="B670" s="171"/>
      <c r="C670" s="171"/>
      <c r="D670" s="171"/>
      <c r="E670" s="175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</row>
    <row r="671" customFormat="false" ht="15.75" hidden="false" customHeight="false" outlineLevel="0" collapsed="false">
      <c r="A671" s="171" t="str">
        <f aca="false">IF(ISBLANK(B671),"",B671&amp;"|"&amp;C671)</f>
        <v/>
      </c>
      <c r="B671" s="171"/>
      <c r="C671" s="171"/>
      <c r="D671" s="171"/>
      <c r="E671" s="175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</row>
    <row r="672" customFormat="false" ht="15.75" hidden="false" customHeight="false" outlineLevel="0" collapsed="false">
      <c r="A672" s="171" t="str">
        <f aca="false">IF(ISBLANK(B672),"",B672&amp;"|"&amp;C672)</f>
        <v/>
      </c>
      <c r="B672" s="171"/>
      <c r="C672" s="171"/>
      <c r="D672" s="171"/>
      <c r="E672" s="175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</row>
    <row r="673" customFormat="false" ht="15.75" hidden="false" customHeight="false" outlineLevel="0" collapsed="false">
      <c r="A673" s="171" t="str">
        <f aca="false">IF(ISBLANK(B673),"",B673&amp;"|"&amp;C673)</f>
        <v/>
      </c>
      <c r="B673" s="171"/>
      <c r="C673" s="171"/>
      <c r="D673" s="171"/>
      <c r="E673" s="175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</row>
    <row r="674" customFormat="false" ht="15.75" hidden="false" customHeight="false" outlineLevel="0" collapsed="false">
      <c r="A674" s="171" t="str">
        <f aca="false">IF(ISBLANK(B674),"",B674&amp;"|"&amp;C674)</f>
        <v/>
      </c>
      <c r="B674" s="171"/>
      <c r="C674" s="171"/>
      <c r="D674" s="171"/>
      <c r="E674" s="175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</row>
    <row r="675" customFormat="false" ht="15.75" hidden="false" customHeight="false" outlineLevel="0" collapsed="false">
      <c r="A675" s="171" t="str">
        <f aca="false">IF(ISBLANK(B675),"",B675&amp;"|"&amp;C675)</f>
        <v/>
      </c>
      <c r="B675" s="171"/>
      <c r="C675" s="171"/>
      <c r="D675" s="171"/>
      <c r="E675" s="175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</row>
    <row r="676" customFormat="false" ht="15.75" hidden="false" customHeight="false" outlineLevel="0" collapsed="false">
      <c r="A676" s="171" t="str">
        <f aca="false">IF(ISBLANK(B676),"",B676&amp;"|"&amp;C676)</f>
        <v/>
      </c>
      <c r="B676" s="171"/>
      <c r="C676" s="171"/>
      <c r="D676" s="171"/>
      <c r="E676" s="175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customFormat="false" ht="15.75" hidden="false" customHeight="false" outlineLevel="0" collapsed="false">
      <c r="A677" s="171" t="str">
        <f aca="false">IF(ISBLANK(B677),"",B677&amp;"|"&amp;C677)</f>
        <v/>
      </c>
      <c r="B677" s="171"/>
      <c r="C677" s="171"/>
      <c r="D677" s="171"/>
      <c r="E677" s="175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</row>
    <row r="678" customFormat="false" ht="15.75" hidden="false" customHeight="false" outlineLevel="0" collapsed="false">
      <c r="A678" s="171" t="str">
        <f aca="false">IF(ISBLANK(B678),"",B678&amp;"|"&amp;C678)</f>
        <v/>
      </c>
      <c r="B678" s="171"/>
      <c r="C678" s="171"/>
      <c r="D678" s="171"/>
      <c r="E678" s="175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</row>
    <row r="679" customFormat="false" ht="15.75" hidden="false" customHeight="false" outlineLevel="0" collapsed="false">
      <c r="A679" s="171" t="str">
        <f aca="false">IF(ISBLANK(B679),"",B679&amp;"|"&amp;C679)</f>
        <v/>
      </c>
      <c r="B679" s="171"/>
      <c r="C679" s="171"/>
      <c r="D679" s="171"/>
      <c r="E679" s="175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</row>
    <row r="680" customFormat="false" ht="15.75" hidden="false" customHeight="false" outlineLevel="0" collapsed="false">
      <c r="A680" s="171" t="str">
        <f aca="false">IF(ISBLANK(B680),"",B680&amp;"|"&amp;C680)</f>
        <v/>
      </c>
      <c r="B680" s="171"/>
      <c r="C680" s="171"/>
      <c r="D680" s="171"/>
      <c r="E680" s="175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</row>
    <row r="681" customFormat="false" ht="15.75" hidden="false" customHeight="false" outlineLevel="0" collapsed="false">
      <c r="A681" s="171" t="str">
        <f aca="false">IF(ISBLANK(B681),"",B681&amp;"|"&amp;C681)</f>
        <v/>
      </c>
      <c r="B681" s="171"/>
      <c r="C681" s="171"/>
      <c r="D681" s="171"/>
      <c r="E681" s="175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</row>
    <row r="682" customFormat="false" ht="15.75" hidden="false" customHeight="false" outlineLevel="0" collapsed="false">
      <c r="A682" s="171" t="str">
        <f aca="false">IF(ISBLANK(B682),"",B682&amp;"|"&amp;C682)</f>
        <v/>
      </c>
      <c r="B682" s="171"/>
      <c r="C682" s="171"/>
      <c r="D682" s="171"/>
      <c r="E682" s="175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</row>
    <row r="683" customFormat="false" ht="15.75" hidden="false" customHeight="false" outlineLevel="0" collapsed="false">
      <c r="A683" s="171" t="str">
        <f aca="false">IF(ISBLANK(B683),"",B683&amp;"|"&amp;C683)</f>
        <v/>
      </c>
      <c r="B683" s="171"/>
      <c r="C683" s="171"/>
      <c r="D683" s="171"/>
      <c r="E683" s="175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</row>
    <row r="684" customFormat="false" ht="15.75" hidden="false" customHeight="false" outlineLevel="0" collapsed="false">
      <c r="A684" s="171" t="str">
        <f aca="false">IF(ISBLANK(B684),"",B684&amp;"|"&amp;C684)</f>
        <v/>
      </c>
      <c r="B684" s="171"/>
      <c r="C684" s="171"/>
      <c r="D684" s="171"/>
      <c r="E684" s="175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</row>
    <row r="685" customFormat="false" ht="15.75" hidden="false" customHeight="false" outlineLevel="0" collapsed="false">
      <c r="A685" s="171" t="str">
        <f aca="false">IF(ISBLANK(B685),"",B685&amp;"|"&amp;C685)</f>
        <v/>
      </c>
      <c r="B685" s="171"/>
      <c r="C685" s="171"/>
      <c r="D685" s="171"/>
      <c r="E685" s="175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</row>
    <row r="686" customFormat="false" ht="15.75" hidden="false" customHeight="false" outlineLevel="0" collapsed="false">
      <c r="A686" s="171" t="str">
        <f aca="false">IF(ISBLANK(B686),"",B686&amp;"|"&amp;C686)</f>
        <v/>
      </c>
      <c r="B686" s="171"/>
      <c r="C686" s="171"/>
      <c r="D686" s="171"/>
      <c r="E686" s="175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</row>
    <row r="687" customFormat="false" ht="15.75" hidden="false" customHeight="false" outlineLevel="0" collapsed="false">
      <c r="A687" s="171" t="str">
        <f aca="false">IF(ISBLANK(B687),"",B687&amp;"|"&amp;C687)</f>
        <v/>
      </c>
      <c r="B687" s="171"/>
      <c r="C687" s="171"/>
      <c r="D687" s="171"/>
      <c r="E687" s="175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</row>
    <row r="688" customFormat="false" ht="15.75" hidden="false" customHeight="false" outlineLevel="0" collapsed="false">
      <c r="A688" s="171" t="str">
        <f aca="false">IF(ISBLANK(B688),"",B688&amp;"|"&amp;C688)</f>
        <v/>
      </c>
      <c r="B688" s="171"/>
      <c r="C688" s="171"/>
      <c r="D688" s="171"/>
      <c r="E688" s="175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</row>
    <row r="689" customFormat="false" ht="15.75" hidden="false" customHeight="false" outlineLevel="0" collapsed="false">
      <c r="A689" s="171" t="str">
        <f aca="false">IF(ISBLANK(B689),"",B689&amp;"|"&amp;C689)</f>
        <v/>
      </c>
      <c r="B689" s="171"/>
      <c r="C689" s="171"/>
      <c r="D689" s="171"/>
      <c r="E689" s="175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</row>
    <row r="690" customFormat="false" ht="15.75" hidden="false" customHeight="false" outlineLevel="0" collapsed="false">
      <c r="A690" s="171" t="str">
        <f aca="false">IF(ISBLANK(B690),"",B690&amp;"|"&amp;C690)</f>
        <v/>
      </c>
      <c r="B690" s="171"/>
      <c r="C690" s="171"/>
      <c r="D690" s="171"/>
      <c r="E690" s="175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</row>
    <row r="691" customFormat="false" ht="15.75" hidden="false" customHeight="false" outlineLevel="0" collapsed="false">
      <c r="A691" s="171" t="str">
        <f aca="false">IF(ISBLANK(B691),"",B691&amp;"|"&amp;C691)</f>
        <v/>
      </c>
      <c r="B691" s="171"/>
      <c r="C691" s="171"/>
      <c r="D691" s="171"/>
      <c r="E691" s="175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</row>
    <row r="692" customFormat="false" ht="15.75" hidden="false" customHeight="false" outlineLevel="0" collapsed="false">
      <c r="A692" s="171" t="str">
        <f aca="false">IF(ISBLANK(B692),"",B692&amp;"|"&amp;C692)</f>
        <v/>
      </c>
      <c r="B692" s="171"/>
      <c r="C692" s="171"/>
      <c r="D692" s="171"/>
      <c r="E692" s="175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</row>
    <row r="693" customFormat="false" ht="15.75" hidden="false" customHeight="false" outlineLevel="0" collapsed="false">
      <c r="A693" s="171" t="str">
        <f aca="false">IF(ISBLANK(B693),"",B693&amp;"|"&amp;C693)</f>
        <v/>
      </c>
      <c r="B693" s="171"/>
      <c r="C693" s="171"/>
      <c r="D693" s="171"/>
      <c r="E693" s="175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</row>
    <row r="694" customFormat="false" ht="15.75" hidden="false" customHeight="false" outlineLevel="0" collapsed="false">
      <c r="A694" s="171" t="str">
        <f aca="false">IF(ISBLANK(B694),"",B694&amp;"|"&amp;C694)</f>
        <v/>
      </c>
      <c r="B694" s="171"/>
      <c r="C694" s="171"/>
      <c r="D694" s="171"/>
      <c r="E694" s="175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</row>
    <row r="695" customFormat="false" ht="15.75" hidden="false" customHeight="false" outlineLevel="0" collapsed="false">
      <c r="A695" s="171" t="str">
        <f aca="false">IF(ISBLANK(B695),"",B695&amp;"|"&amp;C695)</f>
        <v/>
      </c>
      <c r="B695" s="171"/>
      <c r="C695" s="171"/>
      <c r="D695" s="171"/>
      <c r="E695" s="175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</row>
    <row r="696" customFormat="false" ht="15.75" hidden="false" customHeight="false" outlineLevel="0" collapsed="false">
      <c r="A696" s="171" t="str">
        <f aca="false">IF(ISBLANK(B696),"",B696&amp;"|"&amp;C696)</f>
        <v/>
      </c>
      <c r="B696" s="171"/>
      <c r="C696" s="171"/>
      <c r="D696" s="171"/>
      <c r="E696" s="175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</row>
    <row r="697" customFormat="false" ht="15.75" hidden="false" customHeight="false" outlineLevel="0" collapsed="false">
      <c r="A697" s="171" t="str">
        <f aca="false">IF(ISBLANK(B697),"",B697&amp;"|"&amp;C697)</f>
        <v/>
      </c>
      <c r="B697" s="171"/>
      <c r="C697" s="171"/>
      <c r="D697" s="171"/>
      <c r="E697" s="175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</row>
    <row r="698" customFormat="false" ht="15.75" hidden="false" customHeight="false" outlineLevel="0" collapsed="false">
      <c r="A698" s="171" t="str">
        <f aca="false">IF(ISBLANK(B698),"",B698&amp;"|"&amp;C698)</f>
        <v/>
      </c>
      <c r="B698" s="171"/>
      <c r="C698" s="171"/>
      <c r="D698" s="171"/>
      <c r="E698" s="175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</row>
    <row r="699" customFormat="false" ht="15.75" hidden="false" customHeight="false" outlineLevel="0" collapsed="false">
      <c r="A699" s="171" t="str">
        <f aca="false">IF(ISBLANK(B699),"",B699&amp;"|"&amp;C699)</f>
        <v/>
      </c>
      <c r="B699" s="171"/>
      <c r="C699" s="171"/>
      <c r="D699" s="171"/>
      <c r="E699" s="175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</row>
    <row r="700" customFormat="false" ht="15.75" hidden="false" customHeight="false" outlineLevel="0" collapsed="false">
      <c r="A700" s="171" t="str">
        <f aca="false">IF(ISBLANK(B700),"",B700&amp;"|"&amp;C700)</f>
        <v/>
      </c>
      <c r="B700" s="171"/>
      <c r="C700" s="171"/>
      <c r="D700" s="171"/>
      <c r="E700" s="175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</row>
    <row r="701" customFormat="false" ht="15.75" hidden="false" customHeight="false" outlineLevel="0" collapsed="false">
      <c r="A701" s="171" t="str">
        <f aca="false">IF(ISBLANK(B701),"",B701&amp;"|"&amp;C701)</f>
        <v/>
      </c>
      <c r="B701" s="171"/>
      <c r="C701" s="171"/>
      <c r="D701" s="171"/>
      <c r="E701" s="175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</row>
    <row r="702" customFormat="false" ht="15.75" hidden="false" customHeight="false" outlineLevel="0" collapsed="false">
      <c r="A702" s="171" t="str">
        <f aca="false">IF(ISBLANK(B702),"",B702&amp;"|"&amp;C702)</f>
        <v/>
      </c>
      <c r="B702" s="171"/>
      <c r="C702" s="171"/>
      <c r="D702" s="171"/>
      <c r="E702" s="175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</row>
    <row r="703" customFormat="false" ht="15.75" hidden="false" customHeight="false" outlineLevel="0" collapsed="false">
      <c r="A703" s="171" t="str">
        <f aca="false">IF(ISBLANK(B703),"",B703&amp;"|"&amp;C703)</f>
        <v/>
      </c>
      <c r="B703" s="171"/>
      <c r="C703" s="171"/>
      <c r="D703" s="171"/>
      <c r="E703" s="175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</row>
    <row r="704" customFormat="false" ht="15.75" hidden="false" customHeight="false" outlineLevel="0" collapsed="false">
      <c r="A704" s="171" t="str">
        <f aca="false">IF(ISBLANK(B704),"",B704&amp;"|"&amp;C704)</f>
        <v/>
      </c>
      <c r="B704" s="171"/>
      <c r="C704" s="171"/>
      <c r="D704" s="171"/>
      <c r="E704" s="175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</row>
    <row r="705" customFormat="false" ht="15.75" hidden="false" customHeight="false" outlineLevel="0" collapsed="false">
      <c r="A705" s="171" t="str">
        <f aca="false">IF(ISBLANK(B705),"",B705&amp;"|"&amp;C705)</f>
        <v/>
      </c>
      <c r="B705" s="171"/>
      <c r="C705" s="171"/>
      <c r="D705" s="171"/>
      <c r="E705" s="175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</row>
    <row r="706" customFormat="false" ht="15.75" hidden="false" customHeight="false" outlineLevel="0" collapsed="false">
      <c r="A706" s="171" t="str">
        <f aca="false">IF(ISBLANK(B706),"",B706&amp;"|"&amp;C706)</f>
        <v/>
      </c>
      <c r="B706" s="171"/>
      <c r="C706" s="171"/>
      <c r="D706" s="171"/>
      <c r="E706" s="175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</row>
    <row r="707" customFormat="false" ht="15.75" hidden="false" customHeight="false" outlineLevel="0" collapsed="false">
      <c r="A707" s="171" t="str">
        <f aca="false">IF(ISBLANK(B707),"",B707&amp;"|"&amp;C707)</f>
        <v/>
      </c>
      <c r="B707" s="171"/>
      <c r="C707" s="171"/>
      <c r="D707" s="171"/>
      <c r="E707" s="175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</row>
    <row r="708" customFormat="false" ht="15.75" hidden="false" customHeight="false" outlineLevel="0" collapsed="false">
      <c r="A708" s="171" t="str">
        <f aca="false">IF(ISBLANK(B708),"",B708&amp;"|"&amp;C708)</f>
        <v/>
      </c>
      <c r="B708" s="171"/>
      <c r="C708" s="171"/>
      <c r="D708" s="171"/>
      <c r="E708" s="175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</row>
    <row r="709" customFormat="false" ht="15.75" hidden="false" customHeight="false" outlineLevel="0" collapsed="false">
      <c r="A709" s="171" t="str">
        <f aca="false">IF(ISBLANK(B709),"",B709&amp;"|"&amp;C709)</f>
        <v/>
      </c>
      <c r="B709" s="171"/>
      <c r="C709" s="171"/>
      <c r="D709" s="171"/>
      <c r="E709" s="175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</row>
    <row r="710" customFormat="false" ht="15.75" hidden="false" customHeight="false" outlineLevel="0" collapsed="false">
      <c r="A710" s="171" t="str">
        <f aca="false">IF(ISBLANK(B710),"",B710&amp;"|"&amp;C710)</f>
        <v/>
      </c>
      <c r="B710" s="171"/>
      <c r="C710" s="171"/>
      <c r="D710" s="171"/>
      <c r="E710" s="175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</row>
    <row r="711" customFormat="false" ht="15.75" hidden="false" customHeight="false" outlineLevel="0" collapsed="false">
      <c r="A711" s="171" t="str">
        <f aca="false">IF(ISBLANK(B711),"",B711&amp;"|"&amp;C711)</f>
        <v/>
      </c>
      <c r="B711" s="171"/>
      <c r="C711" s="171"/>
      <c r="D711" s="171"/>
      <c r="E711" s="175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</row>
    <row r="712" customFormat="false" ht="15.75" hidden="false" customHeight="false" outlineLevel="0" collapsed="false">
      <c r="A712" s="171" t="str">
        <f aca="false">IF(ISBLANK(B712),"",B712&amp;"|"&amp;C712)</f>
        <v/>
      </c>
      <c r="B712" s="171"/>
      <c r="C712" s="171"/>
      <c r="D712" s="171"/>
      <c r="E712" s="175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</row>
    <row r="713" customFormat="false" ht="15.75" hidden="false" customHeight="false" outlineLevel="0" collapsed="false">
      <c r="A713" s="171" t="str">
        <f aca="false">IF(ISBLANK(B713),"",B713&amp;"|"&amp;C713)</f>
        <v/>
      </c>
      <c r="B713" s="171"/>
      <c r="C713" s="171"/>
      <c r="D713" s="171"/>
      <c r="E713" s="175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</row>
    <row r="714" customFormat="false" ht="15.75" hidden="false" customHeight="false" outlineLevel="0" collapsed="false">
      <c r="A714" s="171" t="str">
        <f aca="false">IF(ISBLANK(B714),"",B714&amp;"|"&amp;C714)</f>
        <v/>
      </c>
      <c r="B714" s="171"/>
      <c r="C714" s="171"/>
      <c r="D714" s="171"/>
      <c r="E714" s="175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</row>
    <row r="715" customFormat="false" ht="15.75" hidden="false" customHeight="false" outlineLevel="0" collapsed="false">
      <c r="A715" s="171" t="str">
        <f aca="false">IF(ISBLANK(B715),"",B715&amp;"|"&amp;C715)</f>
        <v/>
      </c>
      <c r="B715" s="171"/>
      <c r="C715" s="171"/>
      <c r="D715" s="171"/>
      <c r="E715" s="175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</row>
    <row r="716" customFormat="false" ht="15.75" hidden="false" customHeight="false" outlineLevel="0" collapsed="false">
      <c r="A716" s="171" t="str">
        <f aca="false">IF(ISBLANK(B716),"",B716&amp;"|"&amp;C716)</f>
        <v/>
      </c>
      <c r="B716" s="171"/>
      <c r="C716" s="171"/>
      <c r="D716" s="171"/>
      <c r="E716" s="175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</row>
    <row r="717" customFormat="false" ht="15.75" hidden="false" customHeight="false" outlineLevel="0" collapsed="false">
      <c r="A717" s="171" t="str">
        <f aca="false">IF(ISBLANK(B717),"",B717&amp;"|"&amp;C717)</f>
        <v/>
      </c>
      <c r="B717" s="171"/>
      <c r="C717" s="171"/>
      <c r="D717" s="171"/>
      <c r="E717" s="175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</row>
    <row r="718" customFormat="false" ht="15.75" hidden="false" customHeight="false" outlineLevel="0" collapsed="false">
      <c r="A718" s="171" t="str">
        <f aca="false">IF(ISBLANK(B718),"",B718&amp;"|"&amp;C718)</f>
        <v/>
      </c>
      <c r="B718" s="171"/>
      <c r="C718" s="171"/>
      <c r="D718" s="171"/>
      <c r="E718" s="175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</row>
    <row r="719" customFormat="false" ht="15.75" hidden="false" customHeight="false" outlineLevel="0" collapsed="false">
      <c r="A719" s="171" t="str">
        <f aca="false">IF(ISBLANK(B719),"",B719&amp;"|"&amp;C719)</f>
        <v/>
      </c>
      <c r="B719" s="171"/>
      <c r="C719" s="171"/>
      <c r="D719" s="171"/>
      <c r="E719" s="175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</row>
    <row r="720" customFormat="false" ht="15.75" hidden="false" customHeight="false" outlineLevel="0" collapsed="false">
      <c r="A720" s="171" t="str">
        <f aca="false">IF(ISBLANK(B720),"",B720&amp;"|"&amp;C720)</f>
        <v/>
      </c>
      <c r="B720" s="171"/>
      <c r="C720" s="171"/>
      <c r="D720" s="171"/>
      <c r="E720" s="175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</row>
    <row r="721" customFormat="false" ht="15.75" hidden="false" customHeight="false" outlineLevel="0" collapsed="false">
      <c r="A721" s="171" t="str">
        <f aca="false">IF(ISBLANK(B721),"",B721&amp;"|"&amp;C721)</f>
        <v/>
      </c>
      <c r="B721" s="171"/>
      <c r="C721" s="171"/>
      <c r="D721" s="171"/>
      <c r="E721" s="175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</row>
    <row r="722" customFormat="false" ht="15.75" hidden="false" customHeight="false" outlineLevel="0" collapsed="false">
      <c r="A722" s="171" t="str">
        <f aca="false">IF(ISBLANK(B722),"",B722&amp;"|"&amp;C722)</f>
        <v/>
      </c>
      <c r="B722" s="171"/>
      <c r="C722" s="171"/>
      <c r="D722" s="171"/>
      <c r="E722" s="175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</row>
    <row r="723" customFormat="false" ht="15.75" hidden="false" customHeight="false" outlineLevel="0" collapsed="false">
      <c r="A723" s="171" t="str">
        <f aca="false">IF(ISBLANK(B723),"",B723&amp;"|"&amp;C723)</f>
        <v/>
      </c>
      <c r="B723" s="171"/>
      <c r="C723" s="171"/>
      <c r="D723" s="171"/>
      <c r="E723" s="175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</row>
    <row r="724" customFormat="false" ht="15.75" hidden="false" customHeight="false" outlineLevel="0" collapsed="false">
      <c r="A724" s="171" t="str">
        <f aca="false">IF(ISBLANK(B724),"",B724&amp;"|"&amp;C724)</f>
        <v/>
      </c>
      <c r="B724" s="171"/>
      <c r="C724" s="171"/>
      <c r="D724" s="171"/>
      <c r="E724" s="175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</row>
    <row r="725" customFormat="false" ht="15.75" hidden="false" customHeight="false" outlineLevel="0" collapsed="false">
      <c r="A725" s="171" t="str">
        <f aca="false">IF(ISBLANK(B725),"",B725&amp;"|"&amp;C725)</f>
        <v/>
      </c>
      <c r="B725" s="171"/>
      <c r="C725" s="171"/>
      <c r="D725" s="171"/>
      <c r="E725" s="175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</row>
    <row r="726" customFormat="false" ht="15.75" hidden="false" customHeight="false" outlineLevel="0" collapsed="false">
      <c r="A726" s="171" t="str">
        <f aca="false">IF(ISBLANK(B726),"",B726&amp;"|"&amp;C726)</f>
        <v/>
      </c>
      <c r="B726" s="171"/>
      <c r="C726" s="171"/>
      <c r="D726" s="171"/>
      <c r="E726" s="175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</row>
    <row r="727" customFormat="false" ht="15.75" hidden="false" customHeight="false" outlineLevel="0" collapsed="false">
      <c r="A727" s="171" t="str">
        <f aca="false">IF(ISBLANK(B727),"",B727&amp;"|"&amp;C727)</f>
        <v/>
      </c>
      <c r="B727" s="171"/>
      <c r="C727" s="171"/>
      <c r="D727" s="171"/>
      <c r="E727" s="175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</row>
    <row r="728" customFormat="false" ht="15.75" hidden="false" customHeight="false" outlineLevel="0" collapsed="false">
      <c r="A728" s="171" t="str">
        <f aca="false">IF(ISBLANK(B728),"",B728&amp;"|"&amp;C728)</f>
        <v/>
      </c>
      <c r="B728" s="171"/>
      <c r="C728" s="171"/>
      <c r="D728" s="171"/>
      <c r="E728" s="175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</row>
    <row r="729" customFormat="false" ht="15.75" hidden="false" customHeight="false" outlineLevel="0" collapsed="false">
      <c r="A729" s="171" t="str">
        <f aca="false">IF(ISBLANK(B729),"",B729&amp;"|"&amp;C729)</f>
        <v/>
      </c>
      <c r="B729" s="171"/>
      <c r="C729" s="171"/>
      <c r="D729" s="171"/>
      <c r="E729" s="175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</row>
    <row r="730" customFormat="false" ht="15.75" hidden="false" customHeight="false" outlineLevel="0" collapsed="false">
      <c r="A730" s="171" t="str">
        <f aca="false">IF(ISBLANK(B730),"",B730&amp;"|"&amp;C730)</f>
        <v/>
      </c>
      <c r="B730" s="171"/>
      <c r="C730" s="171"/>
      <c r="D730" s="171"/>
      <c r="E730" s="175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</row>
    <row r="731" customFormat="false" ht="15.75" hidden="false" customHeight="false" outlineLevel="0" collapsed="false">
      <c r="A731" s="171" t="str">
        <f aca="false">IF(ISBLANK(B731),"",B731&amp;"|"&amp;C731)</f>
        <v/>
      </c>
      <c r="B731" s="171"/>
      <c r="C731" s="171"/>
      <c r="D731" s="171"/>
      <c r="E731" s="175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</row>
    <row r="732" customFormat="false" ht="15.75" hidden="false" customHeight="false" outlineLevel="0" collapsed="false">
      <c r="A732" s="171" t="str">
        <f aca="false">IF(ISBLANK(B732),"",B732&amp;"|"&amp;C732)</f>
        <v/>
      </c>
      <c r="B732" s="171"/>
      <c r="C732" s="171"/>
      <c r="D732" s="171"/>
      <c r="E732" s="175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</row>
    <row r="733" customFormat="false" ht="15.75" hidden="false" customHeight="false" outlineLevel="0" collapsed="false">
      <c r="A733" s="171" t="str">
        <f aca="false">IF(ISBLANK(B733),"",B733&amp;"|"&amp;C733)</f>
        <v/>
      </c>
      <c r="B733" s="171"/>
      <c r="C733" s="171"/>
      <c r="D733" s="171"/>
      <c r="E733" s="175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</row>
    <row r="734" customFormat="false" ht="15.75" hidden="false" customHeight="false" outlineLevel="0" collapsed="false">
      <c r="A734" s="171" t="str">
        <f aca="false">IF(ISBLANK(B734),"",B734&amp;"|"&amp;C734)</f>
        <v/>
      </c>
      <c r="B734" s="171"/>
      <c r="C734" s="171"/>
      <c r="D734" s="171"/>
      <c r="E734" s="175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</row>
    <row r="735" customFormat="false" ht="15.75" hidden="false" customHeight="false" outlineLevel="0" collapsed="false">
      <c r="A735" s="171" t="str">
        <f aca="false">IF(ISBLANK(B735),"",B735&amp;"|"&amp;C735)</f>
        <v/>
      </c>
      <c r="B735" s="171"/>
      <c r="C735" s="171"/>
      <c r="D735" s="171"/>
      <c r="E735" s="175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</row>
    <row r="736" customFormat="false" ht="15.75" hidden="false" customHeight="false" outlineLevel="0" collapsed="false">
      <c r="A736" s="171" t="str">
        <f aca="false">IF(ISBLANK(B736),"",B736&amp;"|"&amp;C736)</f>
        <v/>
      </c>
      <c r="B736" s="171"/>
      <c r="C736" s="171"/>
      <c r="D736" s="171"/>
      <c r="E736" s="175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</row>
    <row r="737" customFormat="false" ht="15.75" hidden="false" customHeight="false" outlineLevel="0" collapsed="false">
      <c r="A737" s="171" t="str">
        <f aca="false">IF(ISBLANK(B737),"",B737&amp;"|"&amp;C737)</f>
        <v/>
      </c>
      <c r="B737" s="171"/>
      <c r="C737" s="171"/>
      <c r="D737" s="171"/>
      <c r="E737" s="175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customFormat="false" ht="15.75" hidden="false" customHeight="false" outlineLevel="0" collapsed="false">
      <c r="A738" s="171" t="str">
        <f aca="false">IF(ISBLANK(B738),"",B738&amp;"|"&amp;C738)</f>
        <v/>
      </c>
      <c r="B738" s="171"/>
      <c r="C738" s="171"/>
      <c r="D738" s="171"/>
      <c r="E738" s="175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</row>
    <row r="739" customFormat="false" ht="15.75" hidden="false" customHeight="false" outlineLevel="0" collapsed="false">
      <c r="A739" s="171" t="str">
        <f aca="false">IF(ISBLANK(B739),"",B739&amp;"|"&amp;C739)</f>
        <v/>
      </c>
      <c r="B739" s="171"/>
      <c r="C739" s="171"/>
      <c r="D739" s="171"/>
      <c r="E739" s="175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</row>
    <row r="740" customFormat="false" ht="15.75" hidden="false" customHeight="false" outlineLevel="0" collapsed="false">
      <c r="A740" s="171" t="str">
        <f aca="false">IF(ISBLANK(B740),"",B740&amp;"|"&amp;C740)</f>
        <v/>
      </c>
      <c r="B740" s="171"/>
      <c r="C740" s="171"/>
      <c r="D740" s="171"/>
      <c r="E740" s="175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</row>
    <row r="741" customFormat="false" ht="15.75" hidden="false" customHeight="false" outlineLevel="0" collapsed="false">
      <c r="A741" s="171" t="str">
        <f aca="false">IF(ISBLANK(B741),"",B741&amp;"|"&amp;C741)</f>
        <v/>
      </c>
      <c r="B741" s="171"/>
      <c r="C741" s="171"/>
      <c r="D741" s="171"/>
      <c r="E741" s="175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</row>
    <row r="742" customFormat="false" ht="15.75" hidden="false" customHeight="false" outlineLevel="0" collapsed="false">
      <c r="A742" s="171" t="str">
        <f aca="false">IF(ISBLANK(B742),"",B742&amp;"|"&amp;C742)</f>
        <v/>
      </c>
      <c r="B742" s="171"/>
      <c r="C742" s="171"/>
      <c r="D742" s="171"/>
      <c r="E742" s="175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</row>
    <row r="743" customFormat="false" ht="15.75" hidden="false" customHeight="false" outlineLevel="0" collapsed="false">
      <c r="A743" s="171" t="str">
        <f aca="false">IF(ISBLANK(B743),"",B743&amp;"|"&amp;C743)</f>
        <v/>
      </c>
      <c r="B743" s="171"/>
      <c r="C743" s="171"/>
      <c r="D743" s="171"/>
      <c r="E743" s="175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</row>
    <row r="744" customFormat="false" ht="15.75" hidden="false" customHeight="false" outlineLevel="0" collapsed="false">
      <c r="A744" s="171" t="str">
        <f aca="false">IF(ISBLANK(B744),"",B744&amp;"|"&amp;C744)</f>
        <v/>
      </c>
      <c r="B744" s="171"/>
      <c r="C744" s="171"/>
      <c r="D744" s="171"/>
      <c r="E744" s="175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</row>
    <row r="745" customFormat="false" ht="15.75" hidden="false" customHeight="false" outlineLevel="0" collapsed="false">
      <c r="A745" s="171" t="str">
        <f aca="false">IF(ISBLANK(B745),"",B745&amp;"|"&amp;C745)</f>
        <v/>
      </c>
      <c r="B745" s="171"/>
      <c r="C745" s="171"/>
      <c r="D745" s="171"/>
      <c r="E745" s="175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</row>
    <row r="746" customFormat="false" ht="15.75" hidden="false" customHeight="false" outlineLevel="0" collapsed="false">
      <c r="A746" s="171" t="str">
        <f aca="false">IF(ISBLANK(B746),"",B746&amp;"|"&amp;C746)</f>
        <v/>
      </c>
      <c r="B746" s="171"/>
      <c r="C746" s="171"/>
      <c r="D746" s="171"/>
      <c r="E746" s="175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</row>
    <row r="747" customFormat="false" ht="15.75" hidden="false" customHeight="false" outlineLevel="0" collapsed="false">
      <c r="A747" s="171" t="str">
        <f aca="false">IF(ISBLANK(B747),"",B747&amp;"|"&amp;C747)</f>
        <v/>
      </c>
      <c r="B747" s="171"/>
      <c r="C747" s="171"/>
      <c r="D747" s="171"/>
      <c r="E747" s="175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</row>
    <row r="748" customFormat="false" ht="15.75" hidden="false" customHeight="false" outlineLevel="0" collapsed="false">
      <c r="A748" s="171" t="str">
        <f aca="false">IF(ISBLANK(B748),"",B748&amp;"|"&amp;C748)</f>
        <v/>
      </c>
      <c r="B748" s="171"/>
      <c r="C748" s="171"/>
      <c r="D748" s="171"/>
      <c r="E748" s="175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</row>
    <row r="749" customFormat="false" ht="15.75" hidden="false" customHeight="false" outlineLevel="0" collapsed="false">
      <c r="A749" s="171" t="str">
        <f aca="false">IF(ISBLANK(B749),"",B749&amp;"|"&amp;C749)</f>
        <v/>
      </c>
      <c r="B749" s="171"/>
      <c r="C749" s="171"/>
      <c r="D749" s="171"/>
      <c r="E749" s="175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</row>
    <row r="750" customFormat="false" ht="15.75" hidden="false" customHeight="false" outlineLevel="0" collapsed="false">
      <c r="A750" s="171" t="str">
        <f aca="false">IF(ISBLANK(B750),"",B750&amp;"|"&amp;C750)</f>
        <v/>
      </c>
      <c r="B750" s="171"/>
      <c r="C750" s="171"/>
      <c r="D750" s="171"/>
      <c r="E750" s="175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</row>
    <row r="751" customFormat="false" ht="15.75" hidden="false" customHeight="false" outlineLevel="0" collapsed="false">
      <c r="A751" s="171" t="str">
        <f aca="false">IF(ISBLANK(B751),"",B751&amp;"|"&amp;C751)</f>
        <v/>
      </c>
      <c r="B751" s="171"/>
      <c r="C751" s="171"/>
      <c r="D751" s="171"/>
      <c r="E751" s="175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</row>
    <row r="752" customFormat="false" ht="15.75" hidden="false" customHeight="false" outlineLevel="0" collapsed="false">
      <c r="A752" s="171" t="str">
        <f aca="false">IF(ISBLANK(B752),"",B752&amp;"|"&amp;C752)</f>
        <v/>
      </c>
      <c r="B752" s="171"/>
      <c r="C752" s="171"/>
      <c r="D752" s="171"/>
      <c r="E752" s="175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</row>
    <row r="753" customFormat="false" ht="15.75" hidden="false" customHeight="false" outlineLevel="0" collapsed="false">
      <c r="A753" s="171" t="str">
        <f aca="false">IF(ISBLANK(B753),"",B753&amp;"|"&amp;C753)</f>
        <v/>
      </c>
      <c r="B753" s="171"/>
      <c r="C753" s="171"/>
      <c r="D753" s="171"/>
      <c r="E753" s="175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</row>
    <row r="754" customFormat="false" ht="15.75" hidden="false" customHeight="false" outlineLevel="0" collapsed="false">
      <c r="A754" s="171" t="str">
        <f aca="false">IF(ISBLANK(B754),"",B754&amp;"|"&amp;C754)</f>
        <v/>
      </c>
      <c r="B754" s="171"/>
      <c r="C754" s="171"/>
      <c r="D754" s="171"/>
      <c r="E754" s="175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</row>
    <row r="755" customFormat="false" ht="15.75" hidden="false" customHeight="false" outlineLevel="0" collapsed="false">
      <c r="A755" s="171" t="str">
        <f aca="false">IF(ISBLANK(B755),"",B755&amp;"|"&amp;C755)</f>
        <v/>
      </c>
      <c r="B755" s="171"/>
      <c r="C755" s="171"/>
      <c r="D755" s="171"/>
      <c r="E755" s="175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</row>
    <row r="756" customFormat="false" ht="15.75" hidden="false" customHeight="false" outlineLevel="0" collapsed="false">
      <c r="A756" s="171" t="str">
        <f aca="false">IF(ISBLANK(B756),"",B756&amp;"|"&amp;C756)</f>
        <v/>
      </c>
      <c r="B756" s="171"/>
      <c r="C756" s="171"/>
      <c r="D756" s="171"/>
      <c r="E756" s="175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</row>
    <row r="757" customFormat="false" ht="15.75" hidden="false" customHeight="false" outlineLevel="0" collapsed="false">
      <c r="A757" s="171" t="str">
        <f aca="false">IF(ISBLANK(B757),"",B757&amp;"|"&amp;C757)</f>
        <v/>
      </c>
      <c r="B757" s="171"/>
      <c r="C757" s="171"/>
      <c r="D757" s="171"/>
      <c r="E757" s="175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</row>
    <row r="758" customFormat="false" ht="15.75" hidden="false" customHeight="false" outlineLevel="0" collapsed="false">
      <c r="A758" s="171" t="str">
        <f aca="false">IF(ISBLANK(B758),"",B758&amp;"|"&amp;C758)</f>
        <v/>
      </c>
      <c r="B758" s="171"/>
      <c r="C758" s="171"/>
      <c r="D758" s="171"/>
      <c r="E758" s="175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</row>
    <row r="759" customFormat="false" ht="15.75" hidden="false" customHeight="false" outlineLevel="0" collapsed="false">
      <c r="A759" s="171" t="str">
        <f aca="false">IF(ISBLANK(B759),"",B759&amp;"|"&amp;C759)</f>
        <v/>
      </c>
      <c r="B759" s="171"/>
      <c r="C759" s="171"/>
      <c r="D759" s="171"/>
      <c r="E759" s="175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</row>
    <row r="760" customFormat="false" ht="15.75" hidden="false" customHeight="false" outlineLevel="0" collapsed="false">
      <c r="A760" s="171" t="str">
        <f aca="false">IF(ISBLANK(B760),"",B760&amp;"|"&amp;C760)</f>
        <v/>
      </c>
      <c r="B760" s="171"/>
      <c r="C760" s="171"/>
      <c r="D760" s="171"/>
      <c r="E760" s="175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</row>
    <row r="761" customFormat="false" ht="15.75" hidden="false" customHeight="false" outlineLevel="0" collapsed="false">
      <c r="A761" s="171" t="str">
        <f aca="false">IF(ISBLANK(B761),"",B761&amp;"|"&amp;C761)</f>
        <v/>
      </c>
      <c r="B761" s="171"/>
      <c r="C761" s="171"/>
      <c r="D761" s="171"/>
      <c r="E761" s="175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</row>
    <row r="762" customFormat="false" ht="15.75" hidden="false" customHeight="false" outlineLevel="0" collapsed="false">
      <c r="A762" s="171" t="str">
        <f aca="false">IF(ISBLANK(B762),"",B762&amp;"|"&amp;C762)</f>
        <v/>
      </c>
      <c r="B762" s="171"/>
      <c r="C762" s="171"/>
      <c r="D762" s="171"/>
      <c r="E762" s="175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</row>
    <row r="763" customFormat="false" ht="15.75" hidden="false" customHeight="false" outlineLevel="0" collapsed="false">
      <c r="A763" s="171" t="str">
        <f aca="false">IF(ISBLANK(B763),"",B763&amp;"|"&amp;C763)</f>
        <v/>
      </c>
      <c r="B763" s="171"/>
      <c r="C763" s="171"/>
      <c r="D763" s="171"/>
      <c r="E763" s="175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</row>
    <row r="764" customFormat="false" ht="15.75" hidden="false" customHeight="false" outlineLevel="0" collapsed="false">
      <c r="A764" s="171" t="str">
        <f aca="false">IF(ISBLANK(B764),"",B764&amp;"|"&amp;C764)</f>
        <v/>
      </c>
      <c r="B764" s="171"/>
      <c r="C764" s="171"/>
      <c r="D764" s="171"/>
      <c r="E764" s="175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</row>
    <row r="765" customFormat="false" ht="15.75" hidden="false" customHeight="false" outlineLevel="0" collapsed="false">
      <c r="A765" s="171" t="str">
        <f aca="false">IF(ISBLANK(B765),"",B765&amp;"|"&amp;C765)</f>
        <v/>
      </c>
      <c r="B765" s="171"/>
      <c r="C765" s="171"/>
      <c r="D765" s="171"/>
      <c r="E765" s="175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</row>
    <row r="766" customFormat="false" ht="15.75" hidden="false" customHeight="false" outlineLevel="0" collapsed="false">
      <c r="A766" s="171" t="str">
        <f aca="false">IF(ISBLANK(B766),"",B766&amp;"|"&amp;C766)</f>
        <v/>
      </c>
      <c r="B766" s="171"/>
      <c r="C766" s="171"/>
      <c r="D766" s="171"/>
      <c r="E766" s="175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</row>
    <row r="767" customFormat="false" ht="15.75" hidden="false" customHeight="false" outlineLevel="0" collapsed="false">
      <c r="A767" s="171" t="str">
        <f aca="false">IF(ISBLANK(B767),"",B767&amp;"|"&amp;C767)</f>
        <v/>
      </c>
      <c r="B767" s="171"/>
      <c r="C767" s="171"/>
      <c r="D767" s="171"/>
      <c r="E767" s="175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</row>
    <row r="768" customFormat="false" ht="15.75" hidden="false" customHeight="false" outlineLevel="0" collapsed="false">
      <c r="A768" s="171" t="str">
        <f aca="false">IF(ISBLANK(B768),"",B768&amp;"|"&amp;C768)</f>
        <v/>
      </c>
      <c r="B768" s="171"/>
      <c r="C768" s="171"/>
      <c r="D768" s="171"/>
      <c r="E768" s="175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</row>
    <row r="769" customFormat="false" ht="15.75" hidden="false" customHeight="false" outlineLevel="0" collapsed="false">
      <c r="A769" s="171" t="str">
        <f aca="false">IF(ISBLANK(B769),"",B769&amp;"|"&amp;C769)</f>
        <v/>
      </c>
      <c r="B769" s="171"/>
      <c r="C769" s="171"/>
      <c r="D769" s="171"/>
      <c r="E769" s="175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</row>
    <row r="770" customFormat="false" ht="15.75" hidden="false" customHeight="false" outlineLevel="0" collapsed="false">
      <c r="A770" s="171" t="str">
        <f aca="false">IF(ISBLANK(B770),"",B770&amp;"|"&amp;C770)</f>
        <v/>
      </c>
      <c r="B770" s="171"/>
      <c r="C770" s="171"/>
      <c r="D770" s="171"/>
      <c r="E770" s="175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</row>
    <row r="771" customFormat="false" ht="15.75" hidden="false" customHeight="false" outlineLevel="0" collapsed="false">
      <c r="A771" s="171" t="str">
        <f aca="false">IF(ISBLANK(B771),"",B771&amp;"|"&amp;C771)</f>
        <v/>
      </c>
      <c r="B771" s="171"/>
      <c r="C771" s="171"/>
      <c r="D771" s="171"/>
      <c r="E771" s="175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</row>
    <row r="772" customFormat="false" ht="15.75" hidden="false" customHeight="false" outlineLevel="0" collapsed="false">
      <c r="A772" s="171" t="str">
        <f aca="false">IF(ISBLANK(B772),"",B772&amp;"|"&amp;C772)</f>
        <v/>
      </c>
      <c r="B772" s="171"/>
      <c r="C772" s="171"/>
      <c r="D772" s="171"/>
      <c r="E772" s="175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</row>
    <row r="773" customFormat="false" ht="15.75" hidden="false" customHeight="false" outlineLevel="0" collapsed="false">
      <c r="A773" s="171" t="str">
        <f aca="false">IF(ISBLANK(B773),"",B773&amp;"|"&amp;C773)</f>
        <v/>
      </c>
      <c r="B773" s="171"/>
      <c r="C773" s="171"/>
      <c r="D773" s="171"/>
      <c r="E773" s="175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</row>
    <row r="774" customFormat="false" ht="15.75" hidden="false" customHeight="false" outlineLevel="0" collapsed="false">
      <c r="A774" s="171" t="str">
        <f aca="false">IF(ISBLANK(B774),"",B774&amp;"|"&amp;C774)</f>
        <v/>
      </c>
      <c r="B774" s="171"/>
      <c r="C774" s="171"/>
      <c r="D774" s="171"/>
      <c r="E774" s="175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</row>
    <row r="775" customFormat="false" ht="15.75" hidden="false" customHeight="false" outlineLevel="0" collapsed="false">
      <c r="A775" s="171" t="str">
        <f aca="false">IF(ISBLANK(B775),"",B775&amp;"|"&amp;C775)</f>
        <v/>
      </c>
      <c r="B775" s="171"/>
      <c r="C775" s="171"/>
      <c r="D775" s="171"/>
      <c r="E775" s="175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</row>
    <row r="776" customFormat="false" ht="15.75" hidden="false" customHeight="false" outlineLevel="0" collapsed="false">
      <c r="A776" s="171" t="str">
        <f aca="false">IF(ISBLANK(B776),"",B776&amp;"|"&amp;C776)</f>
        <v/>
      </c>
      <c r="B776" s="171"/>
      <c r="C776" s="171"/>
      <c r="D776" s="171"/>
      <c r="E776" s="175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</row>
    <row r="777" customFormat="false" ht="15.75" hidden="false" customHeight="false" outlineLevel="0" collapsed="false">
      <c r="A777" s="171" t="str">
        <f aca="false">IF(ISBLANK(B777),"",B777&amp;"|"&amp;C777)</f>
        <v/>
      </c>
      <c r="B777" s="171"/>
      <c r="C777" s="171"/>
      <c r="D777" s="171"/>
      <c r="E777" s="175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</row>
    <row r="778" customFormat="false" ht="15.75" hidden="false" customHeight="false" outlineLevel="0" collapsed="false">
      <c r="A778" s="171" t="str">
        <f aca="false">IF(ISBLANK(B778),"",B778&amp;"|"&amp;C778)</f>
        <v/>
      </c>
      <c r="B778" s="171"/>
      <c r="C778" s="171"/>
      <c r="D778" s="171"/>
      <c r="E778" s="175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</row>
    <row r="779" customFormat="false" ht="15.75" hidden="false" customHeight="false" outlineLevel="0" collapsed="false">
      <c r="A779" s="171" t="str">
        <f aca="false">IF(ISBLANK(B779),"",B779&amp;"|"&amp;C779)</f>
        <v/>
      </c>
      <c r="B779" s="171"/>
      <c r="C779" s="171"/>
      <c r="D779" s="171"/>
      <c r="E779" s="175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</row>
    <row r="780" customFormat="false" ht="15.75" hidden="false" customHeight="false" outlineLevel="0" collapsed="false">
      <c r="A780" s="171" t="str">
        <f aca="false">IF(ISBLANK(B780),"",B780&amp;"|"&amp;C780)</f>
        <v/>
      </c>
      <c r="B780" s="171"/>
      <c r="C780" s="171"/>
      <c r="D780" s="171"/>
      <c r="E780" s="175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</row>
    <row r="781" customFormat="false" ht="15.75" hidden="false" customHeight="false" outlineLevel="0" collapsed="false">
      <c r="A781" s="171" t="str">
        <f aca="false">IF(ISBLANK(B781),"",B781&amp;"|"&amp;C781)</f>
        <v/>
      </c>
      <c r="B781" s="171"/>
      <c r="C781" s="171"/>
      <c r="D781" s="171"/>
      <c r="E781" s="175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</row>
    <row r="782" customFormat="false" ht="15.75" hidden="false" customHeight="false" outlineLevel="0" collapsed="false">
      <c r="A782" s="171" t="str">
        <f aca="false">IF(ISBLANK(B782),"",B782&amp;"|"&amp;C782)</f>
        <v/>
      </c>
      <c r="B782" s="171"/>
      <c r="C782" s="171"/>
      <c r="D782" s="171"/>
      <c r="E782" s="175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</row>
    <row r="783" customFormat="false" ht="15.75" hidden="false" customHeight="false" outlineLevel="0" collapsed="false">
      <c r="A783" s="171" t="str">
        <f aca="false">IF(ISBLANK(B783),"",B783&amp;"|"&amp;C783)</f>
        <v/>
      </c>
      <c r="B783" s="171"/>
      <c r="C783" s="171"/>
      <c r="D783" s="171"/>
      <c r="E783" s="175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</row>
    <row r="784" customFormat="false" ht="15.75" hidden="false" customHeight="false" outlineLevel="0" collapsed="false">
      <c r="A784" s="171" t="str">
        <f aca="false">IF(ISBLANK(B784),"",B784&amp;"|"&amp;C784)</f>
        <v/>
      </c>
      <c r="B784" s="171"/>
      <c r="C784" s="171"/>
      <c r="D784" s="171"/>
      <c r="E784" s="175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</row>
    <row r="785" customFormat="false" ht="15.75" hidden="false" customHeight="false" outlineLevel="0" collapsed="false">
      <c r="A785" s="171" t="str">
        <f aca="false">IF(ISBLANK(B785),"",B785&amp;"|"&amp;C785)</f>
        <v/>
      </c>
      <c r="B785" s="171"/>
      <c r="C785" s="171"/>
      <c r="D785" s="171"/>
      <c r="E785" s="175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</row>
    <row r="786" customFormat="false" ht="15.75" hidden="false" customHeight="false" outlineLevel="0" collapsed="false">
      <c r="A786" s="171" t="str">
        <f aca="false">IF(ISBLANK(B786),"",B786&amp;"|"&amp;C786)</f>
        <v/>
      </c>
      <c r="B786" s="171"/>
      <c r="C786" s="171"/>
      <c r="D786" s="171"/>
      <c r="E786" s="175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</row>
    <row r="787" customFormat="false" ht="15.75" hidden="false" customHeight="false" outlineLevel="0" collapsed="false">
      <c r="A787" s="171" t="str">
        <f aca="false">IF(ISBLANK(B787),"",B787&amp;"|"&amp;C787)</f>
        <v/>
      </c>
      <c r="B787" s="171"/>
      <c r="C787" s="171"/>
      <c r="D787" s="171"/>
      <c r="E787" s="175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</row>
    <row r="788" customFormat="false" ht="15.75" hidden="false" customHeight="false" outlineLevel="0" collapsed="false">
      <c r="A788" s="171" t="str">
        <f aca="false">IF(ISBLANK(B788),"",B788&amp;"|"&amp;C788)</f>
        <v/>
      </c>
      <c r="B788" s="171"/>
      <c r="C788" s="171"/>
      <c r="D788" s="171"/>
      <c r="E788" s="175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</row>
    <row r="789" customFormat="false" ht="15.75" hidden="false" customHeight="false" outlineLevel="0" collapsed="false">
      <c r="A789" s="171" t="str">
        <f aca="false">IF(ISBLANK(B789),"",B789&amp;"|"&amp;C789)</f>
        <v/>
      </c>
      <c r="B789" s="171"/>
      <c r="C789" s="171"/>
      <c r="D789" s="171"/>
      <c r="E789" s="175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</row>
    <row r="790" customFormat="false" ht="15.75" hidden="false" customHeight="false" outlineLevel="0" collapsed="false">
      <c r="A790" s="171" t="str">
        <f aca="false">IF(ISBLANK(B790),"",B790&amp;"|"&amp;C790)</f>
        <v/>
      </c>
      <c r="B790" s="171"/>
      <c r="C790" s="171"/>
      <c r="D790" s="171"/>
      <c r="E790" s="175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</row>
    <row r="791" customFormat="false" ht="15.75" hidden="false" customHeight="false" outlineLevel="0" collapsed="false">
      <c r="A791" s="171" t="str">
        <f aca="false">IF(ISBLANK(B791),"",B791&amp;"|"&amp;C791)</f>
        <v/>
      </c>
      <c r="B791" s="171"/>
      <c r="C791" s="171"/>
      <c r="D791" s="171"/>
      <c r="E791" s="175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</row>
    <row r="792" customFormat="false" ht="15.75" hidden="false" customHeight="false" outlineLevel="0" collapsed="false">
      <c r="A792" s="171" t="str">
        <f aca="false">IF(ISBLANK(B792),"",B792&amp;"|"&amp;C792)</f>
        <v/>
      </c>
      <c r="B792" s="171"/>
      <c r="C792" s="171"/>
      <c r="D792" s="171"/>
      <c r="E792" s="175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</row>
    <row r="793" customFormat="false" ht="15.75" hidden="false" customHeight="false" outlineLevel="0" collapsed="false">
      <c r="A793" s="171" t="str">
        <f aca="false">IF(ISBLANK(B793),"",B793&amp;"|"&amp;C793)</f>
        <v/>
      </c>
      <c r="B793" s="171"/>
      <c r="C793" s="171"/>
      <c r="D793" s="171"/>
      <c r="E793" s="175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</row>
    <row r="794" customFormat="false" ht="15.75" hidden="false" customHeight="false" outlineLevel="0" collapsed="false">
      <c r="A794" s="171" t="str">
        <f aca="false">IF(ISBLANK(B794),"",B794&amp;"|"&amp;C794)</f>
        <v/>
      </c>
      <c r="B794" s="171"/>
      <c r="C794" s="171"/>
      <c r="D794" s="171"/>
      <c r="E794" s="175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</row>
    <row r="795" customFormat="false" ht="15.75" hidden="false" customHeight="false" outlineLevel="0" collapsed="false">
      <c r="A795" s="171" t="str">
        <f aca="false">IF(ISBLANK(B795),"",B795&amp;"|"&amp;C795)</f>
        <v/>
      </c>
      <c r="B795" s="171"/>
      <c r="C795" s="171"/>
      <c r="D795" s="171"/>
      <c r="E795" s="175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</row>
    <row r="796" customFormat="false" ht="15.75" hidden="false" customHeight="false" outlineLevel="0" collapsed="false">
      <c r="A796" s="171" t="str">
        <f aca="false">IF(ISBLANK(B796),"",B796&amp;"|"&amp;C796)</f>
        <v/>
      </c>
      <c r="B796" s="171"/>
      <c r="C796" s="171"/>
      <c r="D796" s="171"/>
      <c r="E796" s="175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</row>
    <row r="797" customFormat="false" ht="15.75" hidden="false" customHeight="false" outlineLevel="0" collapsed="false">
      <c r="A797" s="171" t="str">
        <f aca="false">IF(ISBLANK(B797),"",B797&amp;"|"&amp;C797)</f>
        <v/>
      </c>
      <c r="B797" s="171"/>
      <c r="C797" s="171"/>
      <c r="D797" s="171"/>
      <c r="E797" s="175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</row>
    <row r="798" customFormat="false" ht="15.75" hidden="false" customHeight="false" outlineLevel="0" collapsed="false">
      <c r="A798" s="171" t="str">
        <f aca="false">IF(ISBLANK(B798),"",B798&amp;"|"&amp;C798)</f>
        <v/>
      </c>
      <c r="B798" s="171"/>
      <c r="C798" s="171"/>
      <c r="D798" s="171"/>
      <c r="E798" s="175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</row>
    <row r="799" customFormat="false" ht="15.75" hidden="false" customHeight="false" outlineLevel="0" collapsed="false">
      <c r="A799" s="171" t="str">
        <f aca="false">IF(ISBLANK(B799),"",B799&amp;"|"&amp;C799)</f>
        <v/>
      </c>
      <c r="B799" s="171"/>
      <c r="C799" s="171"/>
      <c r="D799" s="171"/>
      <c r="E799" s="175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</row>
    <row r="800" customFormat="false" ht="15.75" hidden="false" customHeight="false" outlineLevel="0" collapsed="false">
      <c r="A800" s="171" t="str">
        <f aca="false">IF(ISBLANK(B800),"",B800&amp;"|"&amp;C800)</f>
        <v/>
      </c>
      <c r="B800" s="171"/>
      <c r="C800" s="171"/>
      <c r="D800" s="171"/>
      <c r="E800" s="175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</row>
    <row r="801" customFormat="false" ht="15.75" hidden="false" customHeight="false" outlineLevel="0" collapsed="false">
      <c r="A801" s="171" t="str">
        <f aca="false">IF(ISBLANK(B801),"",B801&amp;"|"&amp;C801)</f>
        <v/>
      </c>
      <c r="B801" s="171"/>
      <c r="C801" s="171"/>
      <c r="D801" s="171"/>
      <c r="E801" s="175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</row>
    <row r="802" customFormat="false" ht="15.75" hidden="false" customHeight="false" outlineLevel="0" collapsed="false">
      <c r="A802" s="171" t="str">
        <f aca="false">IF(ISBLANK(B802),"",B802&amp;"|"&amp;C802)</f>
        <v/>
      </c>
      <c r="B802" s="171"/>
      <c r="C802" s="171"/>
      <c r="D802" s="171"/>
      <c r="E802" s="175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</row>
    <row r="803" customFormat="false" ht="15.75" hidden="false" customHeight="false" outlineLevel="0" collapsed="false">
      <c r="A803" s="171" t="str">
        <f aca="false">IF(ISBLANK(B803),"",B803&amp;"|"&amp;C803)</f>
        <v/>
      </c>
      <c r="B803" s="171"/>
      <c r="C803" s="171"/>
      <c r="D803" s="171"/>
      <c r="E803" s="175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</row>
    <row r="804" customFormat="false" ht="15.75" hidden="false" customHeight="false" outlineLevel="0" collapsed="false">
      <c r="A804" s="171" t="str">
        <f aca="false">IF(ISBLANK(B804),"",B804&amp;"|"&amp;C804)</f>
        <v/>
      </c>
      <c r="B804" s="171"/>
      <c r="C804" s="171"/>
      <c r="D804" s="171"/>
      <c r="E804" s="175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</row>
    <row r="805" customFormat="false" ht="15.75" hidden="false" customHeight="false" outlineLevel="0" collapsed="false">
      <c r="A805" s="171" t="str">
        <f aca="false">IF(ISBLANK(B805),"",B805&amp;"|"&amp;C805)</f>
        <v/>
      </c>
      <c r="B805" s="171"/>
      <c r="C805" s="171"/>
      <c r="D805" s="171"/>
      <c r="E805" s="175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</row>
    <row r="806" customFormat="false" ht="15.75" hidden="false" customHeight="false" outlineLevel="0" collapsed="false">
      <c r="A806" s="171" t="str">
        <f aca="false">IF(ISBLANK(B806),"",B806&amp;"|"&amp;C806)</f>
        <v/>
      </c>
      <c r="B806" s="171"/>
      <c r="C806" s="171"/>
      <c r="D806" s="171"/>
      <c r="E806" s="175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</row>
    <row r="807" customFormat="false" ht="15.75" hidden="false" customHeight="false" outlineLevel="0" collapsed="false">
      <c r="A807" s="171" t="str">
        <f aca="false">IF(ISBLANK(B807),"",B807&amp;"|"&amp;C807)</f>
        <v/>
      </c>
      <c r="B807" s="171"/>
      <c r="C807" s="171"/>
      <c r="D807" s="171"/>
      <c r="E807" s="175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</row>
    <row r="808" customFormat="false" ht="15.75" hidden="false" customHeight="false" outlineLevel="0" collapsed="false">
      <c r="A808" s="171" t="str">
        <f aca="false">IF(ISBLANK(B808),"",B808&amp;"|"&amp;C808)</f>
        <v/>
      </c>
      <c r="B808" s="171"/>
      <c r="C808" s="171"/>
      <c r="D808" s="171"/>
      <c r="E808" s="175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</row>
    <row r="809" customFormat="false" ht="15.75" hidden="false" customHeight="false" outlineLevel="0" collapsed="false">
      <c r="A809" s="171" t="str">
        <f aca="false">IF(ISBLANK(B809),"",B809&amp;"|"&amp;C809)</f>
        <v/>
      </c>
      <c r="B809" s="171"/>
      <c r="C809" s="171"/>
      <c r="D809" s="171"/>
      <c r="E809" s="175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</row>
    <row r="810" customFormat="false" ht="15.75" hidden="false" customHeight="false" outlineLevel="0" collapsed="false">
      <c r="A810" s="171" t="str">
        <f aca="false">IF(ISBLANK(B810),"",B810&amp;"|"&amp;C810)</f>
        <v/>
      </c>
      <c r="B810" s="171"/>
      <c r="C810" s="171"/>
      <c r="D810" s="171"/>
      <c r="E810" s="175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</row>
    <row r="811" customFormat="false" ht="15.75" hidden="false" customHeight="false" outlineLevel="0" collapsed="false">
      <c r="A811" s="171" t="str">
        <f aca="false">IF(ISBLANK(B811),"",B811&amp;"|"&amp;C811)</f>
        <v/>
      </c>
      <c r="B811" s="171"/>
      <c r="C811" s="171"/>
      <c r="D811" s="171"/>
      <c r="E811" s="175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</row>
    <row r="812" customFormat="false" ht="15.75" hidden="false" customHeight="false" outlineLevel="0" collapsed="false">
      <c r="A812" s="171" t="str">
        <f aca="false">IF(ISBLANK(B812),"",B812&amp;"|"&amp;C812)</f>
        <v/>
      </c>
      <c r="B812" s="171"/>
      <c r="C812" s="171"/>
      <c r="D812" s="171"/>
      <c r="E812" s="175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</row>
    <row r="813" customFormat="false" ht="15.75" hidden="false" customHeight="false" outlineLevel="0" collapsed="false">
      <c r="A813" s="171" t="str">
        <f aca="false">IF(ISBLANK(B813),"",B813&amp;"|"&amp;C813)</f>
        <v/>
      </c>
      <c r="B813" s="171"/>
      <c r="C813" s="171"/>
      <c r="D813" s="171"/>
      <c r="E813" s="175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</row>
    <row r="814" customFormat="false" ht="15.75" hidden="false" customHeight="false" outlineLevel="0" collapsed="false">
      <c r="A814" s="171" t="str">
        <f aca="false">IF(ISBLANK(B814),"",B814&amp;"|"&amp;C814)</f>
        <v/>
      </c>
      <c r="B814" s="171"/>
      <c r="C814" s="171"/>
      <c r="D814" s="171"/>
      <c r="E814" s="175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</row>
    <row r="815" customFormat="false" ht="15.75" hidden="false" customHeight="false" outlineLevel="0" collapsed="false">
      <c r="A815" s="171" t="str">
        <f aca="false">IF(ISBLANK(B815),"",B815&amp;"|"&amp;C815)</f>
        <v/>
      </c>
      <c r="B815" s="171"/>
      <c r="C815" s="171"/>
      <c r="D815" s="171"/>
      <c r="E815" s="175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</row>
    <row r="816" customFormat="false" ht="15.75" hidden="false" customHeight="false" outlineLevel="0" collapsed="false">
      <c r="A816" s="171" t="str">
        <f aca="false">IF(ISBLANK(B816),"",B816&amp;"|"&amp;C816)</f>
        <v/>
      </c>
      <c r="B816" s="171"/>
      <c r="C816" s="171"/>
      <c r="D816" s="171"/>
      <c r="E816" s="175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</row>
    <row r="817" customFormat="false" ht="15.75" hidden="false" customHeight="false" outlineLevel="0" collapsed="false">
      <c r="A817" s="171" t="str">
        <f aca="false">IF(ISBLANK(B817),"",B817&amp;"|"&amp;C817)</f>
        <v/>
      </c>
      <c r="B817" s="171"/>
      <c r="C817" s="171"/>
      <c r="D817" s="171"/>
      <c r="E817" s="175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</row>
    <row r="818" customFormat="false" ht="15.75" hidden="false" customHeight="false" outlineLevel="0" collapsed="false">
      <c r="A818" s="171" t="str">
        <f aca="false">IF(ISBLANK(B818),"",B818&amp;"|"&amp;C818)</f>
        <v/>
      </c>
      <c r="B818" s="171"/>
      <c r="C818" s="171"/>
      <c r="D818" s="171"/>
      <c r="E818" s="175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</row>
    <row r="819" customFormat="false" ht="15.75" hidden="false" customHeight="false" outlineLevel="0" collapsed="false">
      <c r="A819" s="171" t="str">
        <f aca="false">IF(ISBLANK(B819),"",B819&amp;"|"&amp;C819)</f>
        <v/>
      </c>
      <c r="B819" s="171"/>
      <c r="C819" s="171"/>
      <c r="D819" s="171"/>
      <c r="E819" s="175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</row>
    <row r="820" customFormat="false" ht="15.75" hidden="false" customHeight="false" outlineLevel="0" collapsed="false">
      <c r="A820" s="171" t="str">
        <f aca="false">IF(ISBLANK(B820),"",B820&amp;"|"&amp;C820)</f>
        <v/>
      </c>
      <c r="B820" s="171"/>
      <c r="C820" s="171"/>
      <c r="D820" s="171"/>
      <c r="E820" s="175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</row>
    <row r="821" customFormat="false" ht="15.75" hidden="false" customHeight="false" outlineLevel="0" collapsed="false">
      <c r="A821" s="171" t="str">
        <f aca="false">IF(ISBLANK(B821),"",B821&amp;"|"&amp;C821)</f>
        <v/>
      </c>
      <c r="B821" s="171"/>
      <c r="C821" s="171"/>
      <c r="D821" s="171"/>
      <c r="E821" s="175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</row>
    <row r="822" customFormat="false" ht="15.75" hidden="false" customHeight="false" outlineLevel="0" collapsed="false">
      <c r="A822" s="171" t="str">
        <f aca="false">IF(ISBLANK(B822),"",B822&amp;"|"&amp;C822)</f>
        <v/>
      </c>
      <c r="B822" s="171"/>
      <c r="C822" s="171"/>
      <c r="D822" s="171"/>
      <c r="E822" s="175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</row>
    <row r="823" customFormat="false" ht="15.75" hidden="false" customHeight="false" outlineLevel="0" collapsed="false">
      <c r="A823" s="171" t="str">
        <f aca="false">IF(ISBLANK(B823),"",B823&amp;"|"&amp;C823)</f>
        <v/>
      </c>
      <c r="B823" s="171"/>
      <c r="C823" s="171"/>
      <c r="D823" s="171"/>
      <c r="E823" s="175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</row>
    <row r="824" customFormat="false" ht="15.75" hidden="false" customHeight="false" outlineLevel="0" collapsed="false">
      <c r="A824" s="171" t="str">
        <f aca="false">IF(ISBLANK(B824),"",B824&amp;"|"&amp;C824)</f>
        <v/>
      </c>
      <c r="B824" s="171"/>
      <c r="C824" s="171"/>
      <c r="D824" s="171"/>
      <c r="E824" s="175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</row>
    <row r="825" customFormat="false" ht="15.75" hidden="false" customHeight="false" outlineLevel="0" collapsed="false">
      <c r="A825" s="171" t="str">
        <f aca="false">IF(ISBLANK(B825),"",B825&amp;"|"&amp;C825)</f>
        <v/>
      </c>
      <c r="B825" s="171"/>
      <c r="C825" s="171"/>
      <c r="D825" s="171"/>
      <c r="E825" s="175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</row>
    <row r="826" customFormat="false" ht="15.75" hidden="false" customHeight="false" outlineLevel="0" collapsed="false">
      <c r="A826" s="171" t="str">
        <f aca="false">IF(ISBLANK(B826),"",B826&amp;"|"&amp;C826)</f>
        <v/>
      </c>
      <c r="B826" s="171"/>
      <c r="C826" s="171"/>
      <c r="D826" s="171"/>
      <c r="E826" s="175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</row>
    <row r="827" customFormat="false" ht="15.75" hidden="false" customHeight="false" outlineLevel="0" collapsed="false">
      <c r="A827" s="171" t="str">
        <f aca="false">IF(ISBLANK(B827),"",B827&amp;"|"&amp;C827)</f>
        <v/>
      </c>
      <c r="B827" s="171"/>
      <c r="C827" s="171"/>
      <c r="D827" s="171"/>
      <c r="E827" s="175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</row>
    <row r="828" customFormat="false" ht="15.75" hidden="false" customHeight="false" outlineLevel="0" collapsed="false">
      <c r="A828" s="171" t="str">
        <f aca="false">IF(ISBLANK(B828),"",B828&amp;"|"&amp;C828)</f>
        <v/>
      </c>
      <c r="B828" s="171"/>
      <c r="C828" s="171"/>
      <c r="D828" s="171"/>
      <c r="E828" s="175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</row>
    <row r="829" customFormat="false" ht="15.75" hidden="false" customHeight="false" outlineLevel="0" collapsed="false">
      <c r="A829" s="171" t="str">
        <f aca="false">IF(ISBLANK(B829),"",B829&amp;"|"&amp;C829)</f>
        <v/>
      </c>
      <c r="B829" s="171"/>
      <c r="C829" s="171"/>
      <c r="D829" s="171"/>
      <c r="E829" s="175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</row>
    <row r="830" customFormat="false" ht="15.75" hidden="false" customHeight="false" outlineLevel="0" collapsed="false">
      <c r="A830" s="171" t="str">
        <f aca="false">IF(ISBLANK(B830),"",B830&amp;"|"&amp;C830)</f>
        <v/>
      </c>
      <c r="B830" s="171"/>
      <c r="C830" s="171"/>
      <c r="D830" s="171"/>
      <c r="E830" s="175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</row>
    <row r="831" customFormat="false" ht="15.75" hidden="false" customHeight="false" outlineLevel="0" collapsed="false">
      <c r="A831" s="171" t="str">
        <f aca="false">IF(ISBLANK(B831),"",B831&amp;"|"&amp;C831)</f>
        <v/>
      </c>
      <c r="B831" s="171"/>
      <c r="C831" s="171"/>
      <c r="D831" s="171"/>
      <c r="E831" s="175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</row>
    <row r="832" customFormat="false" ht="15.75" hidden="false" customHeight="false" outlineLevel="0" collapsed="false">
      <c r="A832" s="171" t="str">
        <f aca="false">IF(ISBLANK(B832),"",B832&amp;"|"&amp;C832)</f>
        <v/>
      </c>
      <c r="B832" s="171"/>
      <c r="C832" s="171"/>
      <c r="D832" s="171"/>
      <c r="E832" s="175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</row>
    <row r="833" customFormat="false" ht="15.75" hidden="false" customHeight="false" outlineLevel="0" collapsed="false">
      <c r="A833" s="171" t="str">
        <f aca="false">IF(ISBLANK(B833),"",B833&amp;"|"&amp;C833)</f>
        <v/>
      </c>
      <c r="B833" s="171"/>
      <c r="C833" s="171"/>
      <c r="D833" s="171"/>
      <c r="E833" s="175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</row>
    <row r="834" customFormat="false" ht="15.75" hidden="false" customHeight="false" outlineLevel="0" collapsed="false">
      <c r="A834" s="171" t="str">
        <f aca="false">IF(ISBLANK(B834),"",B834&amp;"|"&amp;C834)</f>
        <v/>
      </c>
      <c r="B834" s="171"/>
      <c r="C834" s="171"/>
      <c r="D834" s="171"/>
      <c r="E834" s="175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</row>
    <row r="835" customFormat="false" ht="15.75" hidden="false" customHeight="false" outlineLevel="0" collapsed="false">
      <c r="A835" s="171" t="str">
        <f aca="false">IF(ISBLANK(B835),"",B835&amp;"|"&amp;C835)</f>
        <v/>
      </c>
      <c r="B835" s="171"/>
      <c r="C835" s="171"/>
      <c r="D835" s="171"/>
      <c r="E835" s="175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</row>
    <row r="836" customFormat="false" ht="15.75" hidden="false" customHeight="false" outlineLevel="0" collapsed="false">
      <c r="A836" s="171" t="str">
        <f aca="false">IF(ISBLANK(B836),"",B836&amp;"|"&amp;C836)</f>
        <v/>
      </c>
      <c r="B836" s="171"/>
      <c r="C836" s="171"/>
      <c r="D836" s="171"/>
      <c r="E836" s="175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</row>
    <row r="837" customFormat="false" ht="15.75" hidden="false" customHeight="false" outlineLevel="0" collapsed="false">
      <c r="A837" s="171" t="str">
        <f aca="false">IF(ISBLANK(B837),"",B837&amp;"|"&amp;C837)</f>
        <v/>
      </c>
      <c r="B837" s="171"/>
      <c r="C837" s="171"/>
      <c r="D837" s="171"/>
      <c r="E837" s="175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</row>
    <row r="838" customFormat="false" ht="15.75" hidden="false" customHeight="false" outlineLevel="0" collapsed="false">
      <c r="A838" s="171" t="str">
        <f aca="false">IF(ISBLANK(B838),"",B838&amp;"|"&amp;C838)</f>
        <v/>
      </c>
      <c r="B838" s="171"/>
      <c r="C838" s="171"/>
      <c r="D838" s="171"/>
      <c r="E838" s="175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</row>
    <row r="839" customFormat="false" ht="15.75" hidden="false" customHeight="false" outlineLevel="0" collapsed="false">
      <c r="A839" s="171" t="str">
        <f aca="false">IF(ISBLANK(B839),"",B839&amp;"|"&amp;C839)</f>
        <v/>
      </c>
      <c r="B839" s="171"/>
      <c r="C839" s="171"/>
      <c r="D839" s="171"/>
      <c r="E839" s="175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</row>
    <row r="840" customFormat="false" ht="15.75" hidden="false" customHeight="false" outlineLevel="0" collapsed="false">
      <c r="A840" s="171" t="str">
        <f aca="false">IF(ISBLANK(B840),"",B840&amp;"|"&amp;C840)</f>
        <v/>
      </c>
      <c r="B840" s="171"/>
      <c r="C840" s="171"/>
      <c r="D840" s="171"/>
      <c r="E840" s="175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</row>
    <row r="841" customFormat="false" ht="15.75" hidden="false" customHeight="false" outlineLevel="0" collapsed="false">
      <c r="A841" s="171" t="str">
        <f aca="false">IF(ISBLANK(B841),"",B841&amp;"|"&amp;C841)</f>
        <v/>
      </c>
      <c r="B841" s="171"/>
      <c r="C841" s="171"/>
      <c r="D841" s="171"/>
      <c r="E841" s="175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</row>
    <row r="842" customFormat="false" ht="15.75" hidden="false" customHeight="false" outlineLevel="0" collapsed="false">
      <c r="A842" s="171" t="str">
        <f aca="false">IF(ISBLANK(B842),"",B842&amp;"|"&amp;C842)</f>
        <v/>
      </c>
      <c r="B842" s="171"/>
      <c r="C842" s="171"/>
      <c r="D842" s="171"/>
      <c r="E842" s="175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</row>
    <row r="843" customFormat="false" ht="15.75" hidden="false" customHeight="false" outlineLevel="0" collapsed="false">
      <c r="A843" s="171" t="str">
        <f aca="false">IF(ISBLANK(B843),"",B843&amp;"|"&amp;C843)</f>
        <v/>
      </c>
      <c r="B843" s="171"/>
      <c r="C843" s="171"/>
      <c r="D843" s="171"/>
      <c r="E843" s="175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</row>
    <row r="844" customFormat="false" ht="15.75" hidden="false" customHeight="false" outlineLevel="0" collapsed="false">
      <c r="A844" s="171" t="str">
        <f aca="false">IF(ISBLANK(B844),"",B844&amp;"|"&amp;C844)</f>
        <v/>
      </c>
      <c r="B844" s="171"/>
      <c r="C844" s="171"/>
      <c r="D844" s="171"/>
      <c r="E844" s="175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</row>
    <row r="845" customFormat="false" ht="15.75" hidden="false" customHeight="false" outlineLevel="0" collapsed="false">
      <c r="A845" s="171" t="str">
        <f aca="false">IF(ISBLANK(B845),"",B845&amp;"|"&amp;C845)</f>
        <v/>
      </c>
      <c r="B845" s="171"/>
      <c r="C845" s="171"/>
      <c r="D845" s="171"/>
      <c r="E845" s="175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</row>
    <row r="846" customFormat="false" ht="15.75" hidden="false" customHeight="false" outlineLevel="0" collapsed="false">
      <c r="A846" s="171" t="str">
        <f aca="false">IF(ISBLANK(B846),"",B846&amp;"|"&amp;C846)</f>
        <v/>
      </c>
      <c r="B846" s="171"/>
      <c r="C846" s="171"/>
      <c r="D846" s="171"/>
      <c r="E846" s="175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</row>
    <row r="847" customFormat="false" ht="15.75" hidden="false" customHeight="false" outlineLevel="0" collapsed="false">
      <c r="A847" s="171" t="str">
        <f aca="false">IF(ISBLANK(B847),"",B847&amp;"|"&amp;C847)</f>
        <v/>
      </c>
      <c r="B847" s="171"/>
      <c r="C847" s="171"/>
      <c r="D847" s="171"/>
      <c r="E847" s="175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</row>
    <row r="848" customFormat="false" ht="15.75" hidden="false" customHeight="false" outlineLevel="0" collapsed="false">
      <c r="A848" s="171" t="str">
        <f aca="false">IF(ISBLANK(B848),"",B848&amp;"|"&amp;C848)</f>
        <v/>
      </c>
      <c r="B848" s="171"/>
      <c r="C848" s="171"/>
      <c r="D848" s="171"/>
      <c r="E848" s="175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</row>
    <row r="849" customFormat="false" ht="15.75" hidden="false" customHeight="false" outlineLevel="0" collapsed="false">
      <c r="A849" s="171" t="str">
        <f aca="false">IF(ISBLANK(B849),"",B849&amp;"|"&amp;C849)</f>
        <v/>
      </c>
      <c r="B849" s="171"/>
      <c r="C849" s="171"/>
      <c r="D849" s="171"/>
      <c r="E849" s="175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</row>
    <row r="850" customFormat="false" ht="15.75" hidden="false" customHeight="false" outlineLevel="0" collapsed="false">
      <c r="A850" s="171" t="str">
        <f aca="false">IF(ISBLANK(B850),"",B850&amp;"|"&amp;C850)</f>
        <v/>
      </c>
      <c r="B850" s="171"/>
      <c r="C850" s="171"/>
      <c r="D850" s="171"/>
      <c r="E850" s="175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</row>
    <row r="851" customFormat="false" ht="15.75" hidden="false" customHeight="false" outlineLevel="0" collapsed="false">
      <c r="A851" s="171" t="str">
        <f aca="false">IF(ISBLANK(B851),"",B851&amp;"|"&amp;C851)</f>
        <v/>
      </c>
      <c r="B851" s="171"/>
      <c r="C851" s="171"/>
      <c r="D851" s="171"/>
      <c r="E851" s="175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</row>
    <row r="852" customFormat="false" ht="15.75" hidden="false" customHeight="false" outlineLevel="0" collapsed="false">
      <c r="A852" s="171" t="str">
        <f aca="false">IF(ISBLANK(B852),"",B852&amp;"|"&amp;C852)</f>
        <v/>
      </c>
      <c r="B852" s="171"/>
      <c r="C852" s="171"/>
      <c r="D852" s="171"/>
      <c r="E852" s="175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</row>
    <row r="853" customFormat="false" ht="15.75" hidden="false" customHeight="false" outlineLevel="0" collapsed="false">
      <c r="A853" s="171" t="str">
        <f aca="false">IF(ISBLANK(B853),"",B853&amp;"|"&amp;C853)</f>
        <v/>
      </c>
      <c r="B853" s="171"/>
      <c r="C853" s="171"/>
      <c r="D853" s="171"/>
      <c r="E853" s="175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</row>
    <row r="854" customFormat="false" ht="15.75" hidden="false" customHeight="false" outlineLevel="0" collapsed="false">
      <c r="A854" s="171" t="str">
        <f aca="false">IF(ISBLANK(B854),"",B854&amp;"|"&amp;C854)</f>
        <v/>
      </c>
      <c r="B854" s="171"/>
      <c r="C854" s="171"/>
      <c r="D854" s="171"/>
      <c r="E854" s="175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</row>
    <row r="855" customFormat="false" ht="15.75" hidden="false" customHeight="false" outlineLevel="0" collapsed="false">
      <c r="A855" s="171" t="str">
        <f aca="false">IF(ISBLANK(B855),"",B855&amp;"|"&amp;C855)</f>
        <v/>
      </c>
      <c r="B855" s="171"/>
      <c r="C855" s="171"/>
      <c r="D855" s="171"/>
      <c r="E855" s="175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</row>
    <row r="856" customFormat="false" ht="15.75" hidden="false" customHeight="false" outlineLevel="0" collapsed="false">
      <c r="A856" s="171" t="str">
        <f aca="false">IF(ISBLANK(B856),"",B856&amp;"|"&amp;C856)</f>
        <v/>
      </c>
      <c r="B856" s="171"/>
      <c r="C856" s="171"/>
      <c r="D856" s="171"/>
      <c r="E856" s="175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</row>
    <row r="857" customFormat="false" ht="15.75" hidden="false" customHeight="false" outlineLevel="0" collapsed="false">
      <c r="A857" s="171" t="str">
        <f aca="false">IF(ISBLANK(B857),"",B857&amp;"|"&amp;C857)</f>
        <v/>
      </c>
      <c r="B857" s="171"/>
      <c r="C857" s="171"/>
      <c r="D857" s="171"/>
      <c r="E857" s="175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</row>
    <row r="858" customFormat="false" ht="15.75" hidden="false" customHeight="false" outlineLevel="0" collapsed="false">
      <c r="A858" s="171" t="str">
        <f aca="false">IF(ISBLANK(B858),"",B858&amp;"|"&amp;C858)</f>
        <v/>
      </c>
      <c r="B858" s="171"/>
      <c r="C858" s="171"/>
      <c r="D858" s="171"/>
      <c r="E858" s="175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</row>
    <row r="859" customFormat="false" ht="15.75" hidden="false" customHeight="false" outlineLevel="0" collapsed="false">
      <c r="A859" s="171" t="str">
        <f aca="false">IF(ISBLANK(B859),"",B859&amp;"|"&amp;C859)</f>
        <v/>
      </c>
      <c r="B859" s="171"/>
      <c r="C859" s="171"/>
      <c r="D859" s="171"/>
      <c r="E859" s="175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</row>
    <row r="860" customFormat="false" ht="15.75" hidden="false" customHeight="false" outlineLevel="0" collapsed="false">
      <c r="A860" s="171" t="str">
        <f aca="false">IF(ISBLANK(B860),"",B860&amp;"|"&amp;C860)</f>
        <v/>
      </c>
      <c r="B860" s="171"/>
      <c r="C860" s="171"/>
      <c r="D860" s="171"/>
      <c r="E860" s="175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</row>
    <row r="861" customFormat="false" ht="15.75" hidden="false" customHeight="false" outlineLevel="0" collapsed="false">
      <c r="A861" s="171" t="str">
        <f aca="false">IF(ISBLANK(B861),"",B861&amp;"|"&amp;C861)</f>
        <v/>
      </c>
      <c r="B861" s="171"/>
      <c r="C861" s="171"/>
      <c r="D861" s="171"/>
      <c r="E861" s="175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</row>
    <row r="862" customFormat="false" ht="15.75" hidden="false" customHeight="false" outlineLevel="0" collapsed="false">
      <c r="A862" s="171" t="str">
        <f aca="false">IF(ISBLANK(B862),"",B862&amp;"|"&amp;C862)</f>
        <v/>
      </c>
      <c r="B862" s="171"/>
      <c r="C862" s="171"/>
      <c r="D862" s="171"/>
      <c r="E862" s="175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</row>
    <row r="863" customFormat="false" ht="15.75" hidden="false" customHeight="false" outlineLevel="0" collapsed="false">
      <c r="A863" s="171" t="str">
        <f aca="false">IF(ISBLANK(B863),"",B863&amp;"|"&amp;C863)</f>
        <v/>
      </c>
      <c r="B863" s="171"/>
      <c r="C863" s="171"/>
      <c r="D863" s="171"/>
      <c r="E863" s="175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</row>
    <row r="864" customFormat="false" ht="15.75" hidden="false" customHeight="false" outlineLevel="0" collapsed="false">
      <c r="A864" s="171" t="str">
        <f aca="false">IF(ISBLANK(B864),"",B864&amp;"|"&amp;C864)</f>
        <v/>
      </c>
      <c r="B864" s="171"/>
      <c r="C864" s="171"/>
      <c r="D864" s="171"/>
      <c r="E864" s="175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</row>
    <row r="865" customFormat="false" ht="15.75" hidden="false" customHeight="false" outlineLevel="0" collapsed="false">
      <c r="A865" s="171" t="str">
        <f aca="false">IF(ISBLANK(B865),"",B865&amp;"|"&amp;C865)</f>
        <v/>
      </c>
      <c r="B865" s="171"/>
      <c r="C865" s="171"/>
      <c r="D865" s="171"/>
      <c r="E865" s="175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</row>
    <row r="866" customFormat="false" ht="15.75" hidden="false" customHeight="false" outlineLevel="0" collapsed="false">
      <c r="A866" s="171" t="str">
        <f aca="false">IF(ISBLANK(B866),"",B866&amp;"|"&amp;C866)</f>
        <v/>
      </c>
      <c r="B866" s="171"/>
      <c r="C866" s="171"/>
      <c r="D866" s="171"/>
      <c r="E866" s="175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customFormat="false" ht="15.75" hidden="false" customHeight="false" outlineLevel="0" collapsed="false">
      <c r="A867" s="171" t="str">
        <f aca="false">IF(ISBLANK(B867),"",B867&amp;"|"&amp;C867)</f>
        <v/>
      </c>
      <c r="B867" s="171"/>
      <c r="C867" s="171"/>
      <c r="D867" s="171"/>
      <c r="E867" s="175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</row>
    <row r="868" customFormat="false" ht="15.75" hidden="false" customHeight="false" outlineLevel="0" collapsed="false">
      <c r="A868" s="171" t="str">
        <f aca="false">IF(ISBLANK(B868),"",B868&amp;"|"&amp;C868)</f>
        <v/>
      </c>
      <c r="B868" s="171"/>
      <c r="C868" s="171"/>
      <c r="D868" s="171"/>
      <c r="E868" s="175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</row>
    <row r="869" customFormat="false" ht="15.75" hidden="false" customHeight="false" outlineLevel="0" collapsed="false">
      <c r="A869" s="171" t="str">
        <f aca="false">IF(ISBLANK(B869),"",B869&amp;"|"&amp;C869)</f>
        <v/>
      </c>
      <c r="B869" s="171"/>
      <c r="C869" s="171"/>
      <c r="D869" s="171"/>
      <c r="E869" s="175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</row>
    <row r="870" customFormat="false" ht="15.75" hidden="false" customHeight="false" outlineLevel="0" collapsed="false">
      <c r="A870" s="171" t="str">
        <f aca="false">IF(ISBLANK(B870),"",B870&amp;"|"&amp;C870)</f>
        <v/>
      </c>
      <c r="B870" s="171"/>
      <c r="C870" s="171"/>
      <c r="D870" s="171"/>
      <c r="E870" s="175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</row>
    <row r="871" customFormat="false" ht="15.75" hidden="false" customHeight="false" outlineLevel="0" collapsed="false">
      <c r="A871" s="171" t="str">
        <f aca="false">IF(ISBLANK(B871),"",B871&amp;"|"&amp;C871)</f>
        <v/>
      </c>
      <c r="B871" s="171"/>
      <c r="C871" s="171"/>
      <c r="D871" s="171"/>
      <c r="E871" s="175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</row>
    <row r="872" customFormat="false" ht="15.75" hidden="false" customHeight="false" outlineLevel="0" collapsed="false">
      <c r="A872" s="171" t="str">
        <f aca="false">IF(ISBLANK(B872),"",B872&amp;"|"&amp;C872)</f>
        <v/>
      </c>
      <c r="B872" s="171"/>
      <c r="C872" s="171"/>
      <c r="D872" s="171"/>
      <c r="E872" s="175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</row>
    <row r="873" customFormat="false" ht="15.75" hidden="false" customHeight="false" outlineLevel="0" collapsed="false">
      <c r="A873" s="171" t="str">
        <f aca="false">IF(ISBLANK(B873),"",B873&amp;"|"&amp;C873)</f>
        <v/>
      </c>
      <c r="B873" s="171"/>
      <c r="C873" s="171"/>
      <c r="D873" s="171"/>
      <c r="E873" s="175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</row>
    <row r="874" customFormat="false" ht="15.75" hidden="false" customHeight="false" outlineLevel="0" collapsed="false">
      <c r="A874" s="171" t="str">
        <f aca="false">IF(ISBLANK(B874),"",B874&amp;"|"&amp;C874)</f>
        <v/>
      </c>
      <c r="B874" s="171"/>
      <c r="C874" s="171"/>
      <c r="D874" s="171"/>
      <c r="E874" s="175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</row>
    <row r="875" customFormat="false" ht="15.75" hidden="false" customHeight="false" outlineLevel="0" collapsed="false">
      <c r="A875" s="171" t="str">
        <f aca="false">IF(ISBLANK(B875),"",B875&amp;"|"&amp;C875)</f>
        <v/>
      </c>
      <c r="B875" s="171"/>
      <c r="C875" s="171"/>
      <c r="D875" s="171"/>
      <c r="E875" s="175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</row>
    <row r="876" customFormat="false" ht="15.75" hidden="false" customHeight="false" outlineLevel="0" collapsed="false">
      <c r="A876" s="171" t="str">
        <f aca="false">IF(ISBLANK(B876),"",B876&amp;"|"&amp;C876)</f>
        <v/>
      </c>
      <c r="B876" s="171"/>
      <c r="C876" s="171"/>
      <c r="D876" s="171"/>
      <c r="E876" s="175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</row>
    <row r="877" customFormat="false" ht="15.75" hidden="false" customHeight="false" outlineLevel="0" collapsed="false">
      <c r="A877" s="171" t="str">
        <f aca="false">IF(ISBLANK(B877),"",B877&amp;"|"&amp;C877)</f>
        <v/>
      </c>
      <c r="B877" s="171"/>
      <c r="C877" s="171"/>
      <c r="D877" s="171"/>
      <c r="E877" s="175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</row>
    <row r="878" customFormat="false" ht="15.75" hidden="false" customHeight="false" outlineLevel="0" collapsed="false">
      <c r="A878" s="171" t="str">
        <f aca="false">IF(ISBLANK(B878),"",B878&amp;"|"&amp;C878)</f>
        <v/>
      </c>
      <c r="B878" s="171"/>
      <c r="C878" s="171"/>
      <c r="D878" s="171"/>
      <c r="E878" s="175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</row>
    <row r="879" customFormat="false" ht="15.75" hidden="false" customHeight="false" outlineLevel="0" collapsed="false">
      <c r="A879" s="171" t="str">
        <f aca="false">IF(ISBLANK(B879),"",B879&amp;"|"&amp;C879)</f>
        <v/>
      </c>
      <c r="B879" s="171"/>
      <c r="C879" s="171"/>
      <c r="D879" s="171"/>
      <c r="E879" s="175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</row>
    <row r="880" customFormat="false" ht="15.75" hidden="false" customHeight="false" outlineLevel="0" collapsed="false">
      <c r="A880" s="171" t="str">
        <f aca="false">IF(ISBLANK(B880),"",B880&amp;"|"&amp;C880)</f>
        <v/>
      </c>
      <c r="B880" s="171"/>
      <c r="C880" s="171"/>
      <c r="D880" s="171"/>
      <c r="E880" s="175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</row>
    <row r="881" customFormat="false" ht="15.75" hidden="false" customHeight="false" outlineLevel="0" collapsed="false">
      <c r="A881" s="171" t="str">
        <f aca="false">IF(ISBLANK(B881),"",B881&amp;"|"&amp;C881)</f>
        <v/>
      </c>
      <c r="B881" s="171"/>
      <c r="C881" s="171"/>
      <c r="D881" s="171"/>
      <c r="E881" s="175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</row>
    <row r="882" customFormat="false" ht="15.75" hidden="false" customHeight="false" outlineLevel="0" collapsed="false">
      <c r="A882" s="171" t="str">
        <f aca="false">IF(ISBLANK(B882),"",B882&amp;"|"&amp;C882)</f>
        <v/>
      </c>
      <c r="B882" s="171"/>
      <c r="C882" s="171"/>
      <c r="D882" s="171"/>
      <c r="E882" s="175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</row>
    <row r="883" customFormat="false" ht="15.75" hidden="false" customHeight="false" outlineLevel="0" collapsed="false">
      <c r="A883" s="171" t="str">
        <f aca="false">IF(ISBLANK(B883),"",B883&amp;"|"&amp;C883)</f>
        <v/>
      </c>
      <c r="B883" s="171"/>
      <c r="C883" s="171"/>
      <c r="D883" s="171"/>
      <c r="E883" s="175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</row>
    <row r="884" customFormat="false" ht="15.75" hidden="false" customHeight="false" outlineLevel="0" collapsed="false">
      <c r="A884" s="171" t="str">
        <f aca="false">IF(ISBLANK(B884),"",B884&amp;"|"&amp;C884)</f>
        <v/>
      </c>
      <c r="B884" s="171"/>
      <c r="C884" s="171"/>
      <c r="D884" s="171"/>
      <c r="E884" s="175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</row>
    <row r="885" customFormat="false" ht="15.75" hidden="false" customHeight="false" outlineLevel="0" collapsed="false">
      <c r="A885" s="171" t="str">
        <f aca="false">IF(ISBLANK(B885),"",B885&amp;"|"&amp;C885)</f>
        <v/>
      </c>
      <c r="B885" s="171"/>
      <c r="C885" s="171"/>
      <c r="D885" s="171"/>
      <c r="E885" s="175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</row>
    <row r="886" customFormat="false" ht="15.75" hidden="false" customHeight="false" outlineLevel="0" collapsed="false">
      <c r="A886" s="171" t="str">
        <f aca="false">IF(ISBLANK(B886),"",B886&amp;"|"&amp;C886)</f>
        <v/>
      </c>
      <c r="B886" s="171"/>
      <c r="C886" s="171"/>
      <c r="D886" s="171"/>
      <c r="E886" s="175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</row>
    <row r="887" customFormat="false" ht="15.75" hidden="false" customHeight="false" outlineLevel="0" collapsed="false">
      <c r="A887" s="171" t="str">
        <f aca="false">IF(ISBLANK(B887),"",B887&amp;"|"&amp;C887)</f>
        <v/>
      </c>
      <c r="B887" s="171"/>
      <c r="C887" s="171"/>
      <c r="D887" s="171"/>
      <c r="E887" s="175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</row>
    <row r="888" customFormat="false" ht="15.75" hidden="false" customHeight="false" outlineLevel="0" collapsed="false">
      <c r="A888" s="171" t="str">
        <f aca="false">IF(ISBLANK(B888),"",B888&amp;"|"&amp;C888)</f>
        <v/>
      </c>
      <c r="B888" s="171"/>
      <c r="C888" s="171"/>
      <c r="D888" s="171"/>
      <c r="E888" s="175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</row>
    <row r="889" customFormat="false" ht="15.75" hidden="false" customHeight="false" outlineLevel="0" collapsed="false">
      <c r="A889" s="171" t="str">
        <f aca="false">IF(ISBLANK(B889),"",B889&amp;"|"&amp;C889)</f>
        <v/>
      </c>
      <c r="B889" s="171"/>
      <c r="C889" s="171"/>
      <c r="D889" s="171"/>
      <c r="E889" s="175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</row>
    <row r="890" customFormat="false" ht="15.75" hidden="false" customHeight="false" outlineLevel="0" collapsed="false">
      <c r="A890" s="171" t="str">
        <f aca="false">IF(ISBLANK(B890),"",B890&amp;"|"&amp;C890)</f>
        <v/>
      </c>
      <c r="B890" s="171"/>
      <c r="C890" s="171"/>
      <c r="D890" s="171"/>
      <c r="E890" s="175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</row>
    <row r="891" customFormat="false" ht="15.75" hidden="false" customHeight="false" outlineLevel="0" collapsed="false">
      <c r="A891" s="171" t="str">
        <f aca="false">IF(ISBLANK(B891),"",B891&amp;"|"&amp;C891)</f>
        <v/>
      </c>
      <c r="B891" s="171"/>
      <c r="C891" s="171"/>
      <c r="D891" s="171"/>
      <c r="E891" s="175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</row>
    <row r="892" customFormat="false" ht="15.75" hidden="false" customHeight="false" outlineLevel="0" collapsed="false">
      <c r="A892" s="171" t="str">
        <f aca="false">IF(ISBLANK(B892),"",B892&amp;"|"&amp;C892)</f>
        <v/>
      </c>
      <c r="B892" s="171"/>
      <c r="C892" s="171"/>
      <c r="D892" s="171"/>
      <c r="E892" s="175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</row>
    <row r="893" customFormat="false" ht="15.75" hidden="false" customHeight="false" outlineLevel="0" collapsed="false">
      <c r="A893" s="171" t="str">
        <f aca="false">IF(ISBLANK(B893),"",B893&amp;"|"&amp;C893)</f>
        <v/>
      </c>
      <c r="B893" s="171"/>
      <c r="C893" s="171"/>
      <c r="D893" s="171"/>
      <c r="E893" s="175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</row>
    <row r="894" customFormat="false" ht="15.75" hidden="false" customHeight="false" outlineLevel="0" collapsed="false">
      <c r="A894" s="171" t="str">
        <f aca="false">IF(ISBLANK(B894),"",B894&amp;"|"&amp;C894)</f>
        <v/>
      </c>
      <c r="B894" s="171"/>
      <c r="C894" s="171"/>
      <c r="D894" s="171"/>
      <c r="E894" s="175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</row>
    <row r="895" customFormat="false" ht="15.75" hidden="false" customHeight="false" outlineLevel="0" collapsed="false">
      <c r="A895" s="171" t="str">
        <f aca="false">IF(ISBLANK(B895),"",B895&amp;"|"&amp;C895)</f>
        <v/>
      </c>
      <c r="B895" s="171"/>
      <c r="C895" s="171"/>
      <c r="D895" s="171"/>
      <c r="E895" s="175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</row>
    <row r="896" customFormat="false" ht="15.75" hidden="false" customHeight="false" outlineLevel="0" collapsed="false">
      <c r="A896" s="171" t="str">
        <f aca="false">IF(ISBLANK(B896),"",B896&amp;"|"&amp;C896)</f>
        <v/>
      </c>
      <c r="B896" s="171"/>
      <c r="C896" s="171"/>
      <c r="D896" s="171"/>
      <c r="E896" s="175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</row>
    <row r="897" customFormat="false" ht="15.75" hidden="false" customHeight="false" outlineLevel="0" collapsed="false">
      <c r="A897" s="171" t="str">
        <f aca="false">IF(ISBLANK(B897),"",B897&amp;"|"&amp;C897)</f>
        <v/>
      </c>
      <c r="B897" s="171"/>
      <c r="C897" s="171"/>
      <c r="D897" s="171"/>
      <c r="E897" s="175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</row>
    <row r="898" customFormat="false" ht="15.75" hidden="false" customHeight="false" outlineLevel="0" collapsed="false">
      <c r="A898" s="171" t="str">
        <f aca="false">IF(ISBLANK(B898),"",B898&amp;"|"&amp;C898)</f>
        <v/>
      </c>
      <c r="B898" s="171"/>
      <c r="C898" s="171"/>
      <c r="D898" s="171"/>
      <c r="E898" s="175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</row>
    <row r="899" customFormat="false" ht="15.75" hidden="false" customHeight="false" outlineLevel="0" collapsed="false">
      <c r="A899" s="171" t="str">
        <f aca="false">IF(ISBLANK(B899),"",B899&amp;"|"&amp;C899)</f>
        <v/>
      </c>
      <c r="B899" s="171"/>
      <c r="C899" s="171"/>
      <c r="D899" s="171"/>
      <c r="E899" s="175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</row>
    <row r="900" customFormat="false" ht="15.75" hidden="false" customHeight="false" outlineLevel="0" collapsed="false">
      <c r="A900" s="171" t="str">
        <f aca="false">IF(ISBLANK(B900),"",B900&amp;"|"&amp;C900)</f>
        <v/>
      </c>
      <c r="B900" s="171"/>
      <c r="C900" s="171"/>
      <c r="D900" s="171"/>
      <c r="E900" s="175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</row>
    <row r="901" customFormat="false" ht="15.75" hidden="false" customHeight="false" outlineLevel="0" collapsed="false">
      <c r="A901" s="171" t="str">
        <f aca="false">IF(ISBLANK(B901),"",B901&amp;"|"&amp;C901)</f>
        <v/>
      </c>
      <c r="B901" s="171"/>
      <c r="C901" s="171"/>
      <c r="D901" s="171"/>
      <c r="E901" s="175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</row>
    <row r="902" customFormat="false" ht="15.75" hidden="false" customHeight="false" outlineLevel="0" collapsed="false">
      <c r="A902" s="171" t="str">
        <f aca="false">IF(ISBLANK(B902),"",B902&amp;"|"&amp;C902)</f>
        <v/>
      </c>
      <c r="B902" s="171"/>
      <c r="C902" s="171"/>
      <c r="D902" s="171"/>
      <c r="E902" s="175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</row>
    <row r="903" customFormat="false" ht="15.75" hidden="false" customHeight="false" outlineLevel="0" collapsed="false">
      <c r="A903" s="171" t="str">
        <f aca="false">IF(ISBLANK(B903),"",B903&amp;"|"&amp;C903)</f>
        <v/>
      </c>
      <c r="B903" s="171"/>
      <c r="C903" s="171"/>
      <c r="D903" s="171"/>
      <c r="E903" s="175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</row>
    <row r="904" customFormat="false" ht="15.75" hidden="false" customHeight="false" outlineLevel="0" collapsed="false">
      <c r="A904" s="171" t="str">
        <f aca="false">IF(ISBLANK(B904),"",B904&amp;"|"&amp;C904)</f>
        <v/>
      </c>
      <c r="B904" s="171"/>
      <c r="C904" s="171"/>
      <c r="D904" s="171"/>
      <c r="E904" s="175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</row>
    <row r="905" customFormat="false" ht="15.75" hidden="false" customHeight="false" outlineLevel="0" collapsed="false">
      <c r="A905" s="171" t="str">
        <f aca="false">IF(ISBLANK(B905),"",B905&amp;"|"&amp;C905)</f>
        <v/>
      </c>
      <c r="B905" s="171"/>
      <c r="C905" s="171"/>
      <c r="D905" s="171"/>
      <c r="E905" s="175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</row>
    <row r="906" customFormat="false" ht="15.75" hidden="false" customHeight="false" outlineLevel="0" collapsed="false">
      <c r="A906" s="171" t="str">
        <f aca="false">IF(ISBLANK(B906),"",B906&amp;"|"&amp;C906)</f>
        <v/>
      </c>
      <c r="B906" s="171"/>
      <c r="C906" s="171"/>
      <c r="D906" s="171"/>
      <c r="E906" s="175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</row>
    <row r="907" customFormat="false" ht="15.75" hidden="false" customHeight="false" outlineLevel="0" collapsed="false">
      <c r="A907" s="171" t="str">
        <f aca="false">IF(ISBLANK(B907),"",B907&amp;"|"&amp;C907)</f>
        <v/>
      </c>
      <c r="B907" s="171"/>
      <c r="C907" s="171"/>
      <c r="D907" s="171"/>
      <c r="E907" s="175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</row>
    <row r="908" customFormat="false" ht="15.75" hidden="false" customHeight="false" outlineLevel="0" collapsed="false">
      <c r="A908" s="171" t="str">
        <f aca="false">IF(ISBLANK(B908),"",B908&amp;"|"&amp;C908)</f>
        <v/>
      </c>
      <c r="B908" s="171"/>
      <c r="C908" s="171"/>
      <c r="D908" s="171"/>
      <c r="E908" s="175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</row>
    <row r="909" customFormat="false" ht="15.75" hidden="false" customHeight="false" outlineLevel="0" collapsed="false">
      <c r="A909" s="171" t="str">
        <f aca="false">IF(ISBLANK(B909),"",B909&amp;"|"&amp;C909)</f>
        <v/>
      </c>
      <c r="B909" s="171"/>
      <c r="C909" s="171"/>
      <c r="D909" s="171"/>
      <c r="E909" s="175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</row>
    <row r="910" customFormat="false" ht="15.75" hidden="false" customHeight="false" outlineLevel="0" collapsed="false">
      <c r="A910" s="171" t="str">
        <f aca="false">IF(ISBLANK(B910),"",B910&amp;"|"&amp;C910)</f>
        <v/>
      </c>
      <c r="B910" s="171"/>
      <c r="C910" s="171"/>
      <c r="D910" s="171"/>
      <c r="E910" s="175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</row>
    <row r="911" customFormat="false" ht="15.75" hidden="false" customHeight="false" outlineLevel="0" collapsed="false">
      <c r="A911" s="171" t="str">
        <f aca="false">IF(ISBLANK(B911),"",B911&amp;"|"&amp;C911)</f>
        <v/>
      </c>
      <c r="B911" s="171"/>
      <c r="C911" s="171"/>
      <c r="D911" s="171"/>
      <c r="E911" s="175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</row>
    <row r="912" customFormat="false" ht="15.75" hidden="false" customHeight="false" outlineLevel="0" collapsed="false">
      <c r="A912" s="171" t="str">
        <f aca="false">IF(ISBLANK(B912),"",B912&amp;"|"&amp;C912)</f>
        <v/>
      </c>
      <c r="B912" s="171"/>
      <c r="C912" s="171"/>
      <c r="D912" s="171"/>
      <c r="E912" s="175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</row>
    <row r="913" customFormat="false" ht="15.75" hidden="false" customHeight="false" outlineLevel="0" collapsed="false">
      <c r="A913" s="171" t="str">
        <f aca="false">IF(ISBLANK(B913),"",B913&amp;"|"&amp;C913)</f>
        <v/>
      </c>
      <c r="B913" s="171"/>
      <c r="C913" s="171"/>
      <c r="D913" s="171"/>
      <c r="E913" s="175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</row>
    <row r="914" customFormat="false" ht="15.75" hidden="false" customHeight="false" outlineLevel="0" collapsed="false">
      <c r="A914" s="171" t="str">
        <f aca="false">IF(ISBLANK(B914),"",B914&amp;"|"&amp;C914)</f>
        <v/>
      </c>
      <c r="B914" s="171"/>
      <c r="C914" s="171"/>
      <c r="D914" s="171"/>
      <c r="E914" s="175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</row>
    <row r="915" customFormat="false" ht="15.75" hidden="false" customHeight="false" outlineLevel="0" collapsed="false">
      <c r="A915" s="171" t="str">
        <f aca="false">IF(ISBLANK(B915),"",B915&amp;"|"&amp;C915)</f>
        <v/>
      </c>
      <c r="B915" s="171"/>
      <c r="C915" s="171"/>
      <c r="D915" s="171"/>
      <c r="E915" s="175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</row>
    <row r="916" customFormat="false" ht="15.75" hidden="false" customHeight="false" outlineLevel="0" collapsed="false">
      <c r="A916" s="171" t="str">
        <f aca="false">IF(ISBLANK(B916),"",B916&amp;"|"&amp;C916)</f>
        <v/>
      </c>
      <c r="B916" s="171"/>
      <c r="C916" s="171"/>
      <c r="D916" s="171"/>
      <c r="E916" s="175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</row>
    <row r="917" customFormat="false" ht="15.75" hidden="false" customHeight="false" outlineLevel="0" collapsed="false">
      <c r="A917" s="171" t="str">
        <f aca="false">IF(ISBLANK(B917),"",B917&amp;"|"&amp;C917)</f>
        <v/>
      </c>
      <c r="B917" s="171"/>
      <c r="C917" s="171"/>
      <c r="D917" s="171"/>
      <c r="E917" s="175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</row>
    <row r="918" customFormat="false" ht="15.75" hidden="false" customHeight="false" outlineLevel="0" collapsed="false">
      <c r="A918" s="171" t="str">
        <f aca="false">IF(ISBLANK(B918),"",B918&amp;"|"&amp;C918)</f>
        <v/>
      </c>
      <c r="B918" s="171"/>
      <c r="C918" s="171"/>
      <c r="D918" s="171"/>
      <c r="E918" s="175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</row>
    <row r="919" customFormat="false" ht="15.75" hidden="false" customHeight="false" outlineLevel="0" collapsed="false">
      <c r="A919" s="171" t="str">
        <f aca="false">IF(ISBLANK(B919),"",B919&amp;"|"&amp;C919)</f>
        <v/>
      </c>
      <c r="B919" s="171"/>
      <c r="C919" s="171"/>
      <c r="D919" s="171"/>
      <c r="E919" s="175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</row>
    <row r="920" customFormat="false" ht="15.75" hidden="false" customHeight="false" outlineLevel="0" collapsed="false">
      <c r="A920" s="171" t="str">
        <f aca="false">IF(ISBLANK(B920),"",B920&amp;"|"&amp;C920)</f>
        <v/>
      </c>
      <c r="B920" s="171"/>
      <c r="C920" s="171"/>
      <c r="D920" s="171"/>
      <c r="E920" s="175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</row>
    <row r="921" customFormat="false" ht="15.75" hidden="false" customHeight="false" outlineLevel="0" collapsed="false">
      <c r="A921" s="171" t="str">
        <f aca="false">IF(ISBLANK(B921),"",B921&amp;"|"&amp;C921)</f>
        <v/>
      </c>
      <c r="B921" s="171"/>
      <c r="C921" s="171"/>
      <c r="D921" s="171"/>
      <c r="E921" s="175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</row>
    <row r="922" customFormat="false" ht="15.75" hidden="false" customHeight="false" outlineLevel="0" collapsed="false">
      <c r="A922" s="171" t="str">
        <f aca="false">IF(ISBLANK(B922),"",B922&amp;"|"&amp;C922)</f>
        <v/>
      </c>
      <c r="B922" s="171"/>
      <c r="C922" s="171"/>
      <c r="D922" s="171"/>
      <c r="E922" s="175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</row>
    <row r="923" customFormat="false" ht="15.75" hidden="false" customHeight="false" outlineLevel="0" collapsed="false">
      <c r="A923" s="171" t="str">
        <f aca="false">IF(ISBLANK(B923),"",B923&amp;"|"&amp;C923)</f>
        <v/>
      </c>
      <c r="B923" s="171"/>
      <c r="C923" s="171"/>
      <c r="D923" s="171"/>
      <c r="E923" s="175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</row>
    <row r="924" customFormat="false" ht="15.75" hidden="false" customHeight="false" outlineLevel="0" collapsed="false">
      <c r="A924" s="171" t="str">
        <f aca="false">IF(ISBLANK(B924),"",B924&amp;"|"&amp;C924)</f>
        <v/>
      </c>
      <c r="B924" s="171"/>
      <c r="C924" s="171"/>
      <c r="D924" s="171"/>
      <c r="E924" s="175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</row>
    <row r="925" customFormat="false" ht="15.75" hidden="false" customHeight="false" outlineLevel="0" collapsed="false">
      <c r="A925" s="171" t="str">
        <f aca="false">IF(ISBLANK(B925),"",B925&amp;"|"&amp;C925)</f>
        <v/>
      </c>
      <c r="B925" s="171"/>
      <c r="C925" s="171"/>
      <c r="D925" s="171"/>
      <c r="E925" s="175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</row>
    <row r="926" customFormat="false" ht="15.75" hidden="false" customHeight="false" outlineLevel="0" collapsed="false">
      <c r="A926" s="171" t="str">
        <f aca="false">IF(ISBLANK(B926),"",B926&amp;"|"&amp;C926)</f>
        <v/>
      </c>
      <c r="B926" s="171"/>
      <c r="C926" s="171"/>
      <c r="D926" s="171"/>
      <c r="E926" s="175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</row>
    <row r="927" customFormat="false" ht="15.75" hidden="false" customHeight="false" outlineLevel="0" collapsed="false">
      <c r="A927" s="171" t="str">
        <f aca="false">IF(ISBLANK(B927),"",B927&amp;"|"&amp;C927)</f>
        <v/>
      </c>
      <c r="B927" s="171"/>
      <c r="C927" s="171"/>
      <c r="D927" s="171"/>
      <c r="E927" s="175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</row>
    <row r="928" customFormat="false" ht="15.75" hidden="false" customHeight="false" outlineLevel="0" collapsed="false">
      <c r="A928" s="171" t="str">
        <f aca="false">IF(ISBLANK(B928),"",B928&amp;"|"&amp;C928)</f>
        <v/>
      </c>
      <c r="B928" s="171"/>
      <c r="C928" s="171"/>
      <c r="D928" s="171"/>
      <c r="E928" s="175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</row>
    <row r="929" customFormat="false" ht="15.75" hidden="false" customHeight="false" outlineLevel="0" collapsed="false">
      <c r="A929" s="171" t="str">
        <f aca="false">IF(ISBLANK(B929),"",B929&amp;"|"&amp;C929)</f>
        <v/>
      </c>
      <c r="B929" s="171"/>
      <c r="C929" s="171"/>
      <c r="D929" s="171"/>
      <c r="E929" s="175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</row>
    <row r="930" customFormat="false" ht="15.75" hidden="false" customHeight="false" outlineLevel="0" collapsed="false">
      <c r="A930" s="171" t="str">
        <f aca="false">IF(ISBLANK(B930),"",B930&amp;"|"&amp;C930)</f>
        <v/>
      </c>
      <c r="B930" s="171"/>
      <c r="C930" s="171"/>
      <c r="D930" s="171"/>
      <c r="E930" s="175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</row>
    <row r="931" customFormat="false" ht="15.75" hidden="false" customHeight="false" outlineLevel="0" collapsed="false">
      <c r="A931" s="171" t="str">
        <f aca="false">IF(ISBLANK(B931),"",B931&amp;"|"&amp;C931)</f>
        <v/>
      </c>
      <c r="B931" s="171"/>
      <c r="C931" s="171"/>
      <c r="D931" s="171"/>
      <c r="E931" s="175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</row>
    <row r="932" customFormat="false" ht="15.75" hidden="false" customHeight="false" outlineLevel="0" collapsed="false">
      <c r="A932" s="171" t="str">
        <f aca="false">IF(ISBLANK(B932),"",B932&amp;"|"&amp;C932)</f>
        <v/>
      </c>
      <c r="B932" s="171"/>
      <c r="C932" s="171"/>
      <c r="D932" s="171"/>
      <c r="E932" s="175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</row>
    <row r="933" customFormat="false" ht="15.75" hidden="false" customHeight="false" outlineLevel="0" collapsed="false">
      <c r="A933" s="171" t="str">
        <f aca="false">IF(ISBLANK(B933),"",B933&amp;"|"&amp;C933)</f>
        <v/>
      </c>
      <c r="B933" s="171"/>
      <c r="C933" s="171"/>
      <c r="D933" s="171"/>
      <c r="E933" s="175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</row>
    <row r="934" customFormat="false" ht="15.75" hidden="false" customHeight="false" outlineLevel="0" collapsed="false">
      <c r="A934" s="171" t="str">
        <f aca="false">IF(ISBLANK(B934),"",B934&amp;"|"&amp;C934)</f>
        <v/>
      </c>
      <c r="B934" s="171"/>
      <c r="C934" s="171"/>
      <c r="D934" s="171"/>
      <c r="E934" s="175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</row>
    <row r="935" customFormat="false" ht="15.75" hidden="false" customHeight="false" outlineLevel="0" collapsed="false">
      <c r="A935" s="171" t="str">
        <f aca="false">IF(ISBLANK(B935),"",B935&amp;"|"&amp;C935)</f>
        <v/>
      </c>
      <c r="B935" s="171"/>
      <c r="C935" s="171"/>
      <c r="D935" s="171"/>
      <c r="E935" s="175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</row>
    <row r="936" customFormat="false" ht="15.75" hidden="false" customHeight="false" outlineLevel="0" collapsed="false">
      <c r="A936" s="171" t="str">
        <f aca="false">IF(ISBLANK(B936),"",B936&amp;"|"&amp;C936)</f>
        <v/>
      </c>
      <c r="B936" s="171"/>
      <c r="C936" s="171"/>
      <c r="D936" s="171"/>
      <c r="E936" s="175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</row>
    <row r="937" customFormat="false" ht="15.75" hidden="false" customHeight="false" outlineLevel="0" collapsed="false">
      <c r="A937" s="171" t="str">
        <f aca="false">IF(ISBLANK(B937),"",B937&amp;"|"&amp;C937)</f>
        <v/>
      </c>
      <c r="B937" s="171"/>
      <c r="C937" s="171"/>
      <c r="D937" s="171"/>
      <c r="E937" s="175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</row>
    <row r="938" customFormat="false" ht="15.75" hidden="false" customHeight="false" outlineLevel="0" collapsed="false">
      <c r="A938" s="171" t="str">
        <f aca="false">IF(ISBLANK(B938),"",B938&amp;"|"&amp;C938)</f>
        <v/>
      </c>
      <c r="B938" s="171"/>
      <c r="C938" s="171"/>
      <c r="D938" s="171"/>
      <c r="E938" s="175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</row>
    <row r="939" customFormat="false" ht="15.75" hidden="false" customHeight="false" outlineLevel="0" collapsed="false">
      <c r="A939" s="171" t="str">
        <f aca="false">IF(ISBLANK(B939),"",B939&amp;"|"&amp;C939)</f>
        <v/>
      </c>
      <c r="B939" s="171"/>
      <c r="C939" s="171"/>
      <c r="D939" s="171"/>
      <c r="E939" s="175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</row>
    <row r="940" customFormat="false" ht="15.75" hidden="false" customHeight="false" outlineLevel="0" collapsed="false">
      <c r="A940" s="171" t="str">
        <f aca="false">IF(ISBLANK(B940),"",B940&amp;"|"&amp;C940)</f>
        <v/>
      </c>
      <c r="B940" s="171"/>
      <c r="C940" s="171"/>
      <c r="D940" s="171"/>
      <c r="E940" s="175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</row>
    <row r="941" customFormat="false" ht="15.75" hidden="false" customHeight="false" outlineLevel="0" collapsed="false">
      <c r="A941" s="171" t="str">
        <f aca="false">IF(ISBLANK(B941),"",B941&amp;"|"&amp;C941)</f>
        <v/>
      </c>
      <c r="B941" s="171"/>
      <c r="C941" s="171"/>
      <c r="D941" s="171"/>
      <c r="E941" s="175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</row>
    <row r="942" customFormat="false" ht="15.75" hidden="false" customHeight="false" outlineLevel="0" collapsed="false">
      <c r="A942" s="171" t="str">
        <f aca="false">IF(ISBLANK(B942),"",B942&amp;"|"&amp;C942)</f>
        <v/>
      </c>
      <c r="B942" s="171"/>
      <c r="C942" s="171"/>
      <c r="D942" s="171"/>
      <c r="E942" s="175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</row>
    <row r="943" customFormat="false" ht="15.75" hidden="false" customHeight="false" outlineLevel="0" collapsed="false">
      <c r="A943" s="171" t="str">
        <f aca="false">IF(ISBLANK(B943),"",B943&amp;"|"&amp;C943)</f>
        <v/>
      </c>
      <c r="B943" s="171"/>
      <c r="C943" s="171"/>
      <c r="D943" s="171"/>
      <c r="E943" s="175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</row>
    <row r="944" customFormat="false" ht="15.75" hidden="false" customHeight="false" outlineLevel="0" collapsed="false">
      <c r="A944" s="171" t="str">
        <f aca="false">IF(ISBLANK(B944),"",B944&amp;"|"&amp;C944)</f>
        <v/>
      </c>
      <c r="B944" s="171"/>
      <c r="C944" s="171"/>
      <c r="D944" s="171"/>
      <c r="E944" s="175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</row>
    <row r="945" customFormat="false" ht="15.75" hidden="false" customHeight="false" outlineLevel="0" collapsed="false">
      <c r="A945" s="171" t="str">
        <f aca="false">IF(ISBLANK(B945),"",B945&amp;"|"&amp;C945)</f>
        <v/>
      </c>
      <c r="B945" s="171"/>
      <c r="C945" s="171"/>
      <c r="D945" s="171"/>
      <c r="E945" s="175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</row>
    <row r="946" customFormat="false" ht="15.75" hidden="false" customHeight="false" outlineLevel="0" collapsed="false">
      <c r="A946" s="171" t="str">
        <f aca="false">IF(ISBLANK(B946),"",B946&amp;"|"&amp;C946)</f>
        <v/>
      </c>
      <c r="B946" s="171"/>
      <c r="C946" s="171"/>
      <c r="D946" s="171"/>
      <c r="E946" s="175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</row>
    <row r="947" customFormat="false" ht="15.75" hidden="false" customHeight="false" outlineLevel="0" collapsed="false">
      <c r="A947" s="171" t="str">
        <f aca="false">IF(ISBLANK(B947),"",B947&amp;"|"&amp;C947)</f>
        <v/>
      </c>
      <c r="B947" s="171"/>
      <c r="C947" s="171"/>
      <c r="D947" s="171"/>
      <c r="E947" s="175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</row>
    <row r="948" customFormat="false" ht="15.75" hidden="false" customHeight="false" outlineLevel="0" collapsed="false">
      <c r="A948" s="171" t="str">
        <f aca="false">IF(ISBLANK(B948),"",B948&amp;"|"&amp;C948)</f>
        <v/>
      </c>
      <c r="B948" s="171"/>
      <c r="C948" s="171"/>
      <c r="D948" s="171"/>
      <c r="E948" s="175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</row>
    <row r="949" customFormat="false" ht="15.75" hidden="false" customHeight="false" outlineLevel="0" collapsed="false">
      <c r="A949" s="171" t="str">
        <f aca="false">IF(ISBLANK(B949),"",B949&amp;"|"&amp;C949)</f>
        <v/>
      </c>
      <c r="B949" s="171"/>
      <c r="C949" s="171"/>
      <c r="D949" s="171"/>
      <c r="E949" s="175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</row>
    <row r="950" customFormat="false" ht="15.75" hidden="false" customHeight="false" outlineLevel="0" collapsed="false">
      <c r="A950" s="171" t="str">
        <f aca="false">IF(ISBLANK(B950),"",B950&amp;"|"&amp;C950)</f>
        <v/>
      </c>
      <c r="B950" s="171"/>
      <c r="C950" s="171"/>
      <c r="D950" s="171"/>
      <c r="E950" s="175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</row>
    <row r="951" customFormat="false" ht="15.75" hidden="false" customHeight="false" outlineLevel="0" collapsed="false">
      <c r="A951" s="171" t="str">
        <f aca="false">IF(ISBLANK(B951),"",B951&amp;"|"&amp;C951)</f>
        <v/>
      </c>
      <c r="B951" s="171"/>
      <c r="C951" s="171"/>
      <c r="D951" s="171"/>
      <c r="E951" s="175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</row>
    <row r="952" customFormat="false" ht="15.75" hidden="false" customHeight="false" outlineLevel="0" collapsed="false">
      <c r="A952" s="171" t="str">
        <f aca="false">IF(ISBLANK(B952),"",B952&amp;"|"&amp;C952)</f>
        <v/>
      </c>
      <c r="B952" s="171"/>
      <c r="C952" s="171"/>
      <c r="D952" s="171"/>
      <c r="E952" s="175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</row>
    <row r="953" customFormat="false" ht="15.75" hidden="false" customHeight="false" outlineLevel="0" collapsed="false">
      <c r="A953" s="171" t="str">
        <f aca="false">IF(ISBLANK(B953),"",B953&amp;"|"&amp;C953)</f>
        <v/>
      </c>
      <c r="B953" s="171"/>
      <c r="C953" s="171"/>
      <c r="D953" s="171"/>
      <c r="E953" s="175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</row>
    <row r="954" customFormat="false" ht="15.75" hidden="false" customHeight="false" outlineLevel="0" collapsed="false">
      <c r="A954" s="171" t="str">
        <f aca="false">IF(ISBLANK(B954),"",B954&amp;"|"&amp;C954)</f>
        <v/>
      </c>
      <c r="B954" s="171"/>
      <c r="C954" s="171"/>
      <c r="D954" s="171"/>
      <c r="E954" s="175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</row>
    <row r="955" customFormat="false" ht="15.75" hidden="false" customHeight="false" outlineLevel="0" collapsed="false">
      <c r="A955" s="171" t="str">
        <f aca="false">IF(ISBLANK(B955),"",B955&amp;"|"&amp;C955)</f>
        <v/>
      </c>
      <c r="B955" s="171"/>
      <c r="C955" s="171"/>
      <c r="D955" s="171"/>
      <c r="E955" s="175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</row>
    <row r="956" customFormat="false" ht="15.75" hidden="false" customHeight="false" outlineLevel="0" collapsed="false">
      <c r="A956" s="171" t="str">
        <f aca="false">IF(ISBLANK(B956),"",B956&amp;"|"&amp;C956)</f>
        <v/>
      </c>
      <c r="B956" s="171"/>
      <c r="C956" s="171"/>
      <c r="D956" s="171"/>
      <c r="E956" s="175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</row>
    <row r="957" customFormat="false" ht="15.75" hidden="false" customHeight="false" outlineLevel="0" collapsed="false">
      <c r="A957" s="171" t="str">
        <f aca="false">IF(ISBLANK(B957),"",B957&amp;"|"&amp;C957)</f>
        <v/>
      </c>
      <c r="B957" s="171"/>
      <c r="C957" s="171"/>
      <c r="D957" s="171"/>
      <c r="E957" s="175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</row>
    <row r="958" customFormat="false" ht="15.75" hidden="false" customHeight="false" outlineLevel="0" collapsed="false">
      <c r="A958" s="171" t="str">
        <f aca="false">IF(ISBLANK(B958),"",B958&amp;"|"&amp;C958)</f>
        <v/>
      </c>
      <c r="B958" s="171"/>
      <c r="C958" s="171"/>
      <c r="D958" s="171"/>
      <c r="E958" s="175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</row>
    <row r="959" customFormat="false" ht="15.75" hidden="false" customHeight="false" outlineLevel="0" collapsed="false">
      <c r="A959" s="171" t="str">
        <f aca="false">IF(ISBLANK(B959),"",B959&amp;"|"&amp;C959)</f>
        <v/>
      </c>
      <c r="B959" s="171"/>
      <c r="C959" s="171"/>
      <c r="D959" s="171"/>
      <c r="E959" s="175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</row>
    <row r="960" customFormat="false" ht="15.75" hidden="false" customHeight="false" outlineLevel="0" collapsed="false">
      <c r="A960" s="171" t="str">
        <f aca="false">IF(ISBLANK(B960),"",B960&amp;"|"&amp;C960)</f>
        <v/>
      </c>
      <c r="B960" s="171"/>
      <c r="C960" s="171"/>
      <c r="D960" s="171"/>
      <c r="E960" s="175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</row>
    <row r="961" customFormat="false" ht="15.75" hidden="false" customHeight="false" outlineLevel="0" collapsed="false">
      <c r="A961" s="171" t="str">
        <f aca="false">IF(ISBLANK(B961),"",B961&amp;"|"&amp;C961)</f>
        <v/>
      </c>
      <c r="B961" s="171"/>
      <c r="C961" s="171"/>
      <c r="D961" s="171"/>
      <c r="E961" s="175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</row>
    <row r="962" customFormat="false" ht="15.75" hidden="false" customHeight="false" outlineLevel="0" collapsed="false">
      <c r="A962" s="171" t="str">
        <f aca="false">IF(ISBLANK(B962),"",B962&amp;"|"&amp;C962)</f>
        <v/>
      </c>
      <c r="B962" s="171"/>
      <c r="C962" s="171"/>
      <c r="D962" s="171"/>
      <c r="E962" s="175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</row>
    <row r="963" customFormat="false" ht="15.75" hidden="false" customHeight="false" outlineLevel="0" collapsed="false">
      <c r="A963" s="171" t="str">
        <f aca="false">IF(ISBLANK(B963),"",B963&amp;"|"&amp;C963)</f>
        <v/>
      </c>
      <c r="B963" s="171"/>
      <c r="C963" s="171"/>
      <c r="D963" s="171"/>
      <c r="E963" s="175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</row>
    <row r="964" customFormat="false" ht="15.75" hidden="false" customHeight="false" outlineLevel="0" collapsed="false">
      <c r="A964" s="171" t="str">
        <f aca="false">IF(ISBLANK(B964),"",B964&amp;"|"&amp;C964)</f>
        <v/>
      </c>
      <c r="B964" s="171"/>
      <c r="C964" s="171"/>
      <c r="D964" s="171"/>
      <c r="E964" s="175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</row>
    <row r="965" customFormat="false" ht="15.75" hidden="false" customHeight="false" outlineLevel="0" collapsed="false">
      <c r="A965" s="171" t="str">
        <f aca="false">IF(ISBLANK(B965),"",B965&amp;"|"&amp;C965)</f>
        <v/>
      </c>
      <c r="B965" s="171"/>
      <c r="C965" s="171"/>
      <c r="D965" s="171"/>
      <c r="E965" s="175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</row>
    <row r="966" customFormat="false" ht="15.75" hidden="false" customHeight="false" outlineLevel="0" collapsed="false">
      <c r="A966" s="171" t="str">
        <f aca="false">IF(ISBLANK(B966),"",B966&amp;"|"&amp;C966)</f>
        <v/>
      </c>
      <c r="B966" s="171"/>
      <c r="C966" s="171"/>
      <c r="D966" s="171"/>
      <c r="E966" s="175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</row>
    <row r="967" customFormat="false" ht="15.75" hidden="false" customHeight="false" outlineLevel="0" collapsed="false">
      <c r="A967" s="171" t="str">
        <f aca="false">IF(ISBLANK(B967),"",B967&amp;"|"&amp;C967)</f>
        <v/>
      </c>
      <c r="B967" s="171"/>
      <c r="C967" s="171"/>
      <c r="D967" s="171"/>
      <c r="E967" s="175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</row>
    <row r="968" customFormat="false" ht="15.75" hidden="false" customHeight="false" outlineLevel="0" collapsed="false">
      <c r="A968" s="171" t="str">
        <f aca="false">IF(ISBLANK(B968),"",B968&amp;"|"&amp;C968)</f>
        <v/>
      </c>
      <c r="B968" s="171"/>
      <c r="C968" s="171"/>
      <c r="D968" s="171"/>
      <c r="E968" s="175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</row>
    <row r="969" customFormat="false" ht="15.75" hidden="false" customHeight="false" outlineLevel="0" collapsed="false">
      <c r="A969" s="171" t="str">
        <f aca="false">IF(ISBLANK(B969),"",B969&amp;"|"&amp;C969)</f>
        <v/>
      </c>
      <c r="B969" s="171"/>
      <c r="C969" s="171"/>
      <c r="D969" s="171"/>
      <c r="E969" s="175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</row>
    <row r="970" customFormat="false" ht="15.75" hidden="false" customHeight="false" outlineLevel="0" collapsed="false">
      <c r="A970" s="171" t="str">
        <f aca="false">IF(ISBLANK(B970),"",B970&amp;"|"&amp;C970)</f>
        <v/>
      </c>
      <c r="B970" s="171"/>
      <c r="C970" s="171"/>
      <c r="D970" s="171"/>
      <c r="E970" s="175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</row>
    <row r="971" customFormat="false" ht="15.75" hidden="false" customHeight="false" outlineLevel="0" collapsed="false">
      <c r="A971" s="171" t="str">
        <f aca="false">IF(ISBLANK(B971),"",B971&amp;"|"&amp;C971)</f>
        <v/>
      </c>
      <c r="B971" s="171"/>
      <c r="C971" s="171"/>
      <c r="D971" s="171"/>
      <c r="E971" s="175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</row>
    <row r="972" customFormat="false" ht="15.75" hidden="false" customHeight="false" outlineLevel="0" collapsed="false">
      <c r="A972" s="171" t="str">
        <f aca="false">IF(ISBLANK(B972),"",B972&amp;"|"&amp;C972)</f>
        <v/>
      </c>
      <c r="B972" s="171"/>
      <c r="C972" s="171"/>
      <c r="D972" s="171"/>
      <c r="E972" s="175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</row>
    <row r="973" customFormat="false" ht="15.75" hidden="false" customHeight="false" outlineLevel="0" collapsed="false">
      <c r="A973" s="171" t="str">
        <f aca="false">IF(ISBLANK(B973),"",B973&amp;"|"&amp;C973)</f>
        <v/>
      </c>
      <c r="B973" s="171"/>
      <c r="C973" s="171"/>
      <c r="D973" s="171"/>
      <c r="E973" s="175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</row>
    <row r="974" customFormat="false" ht="15.75" hidden="false" customHeight="false" outlineLevel="0" collapsed="false">
      <c r="A974" s="171" t="str">
        <f aca="false">IF(ISBLANK(B974),"",B974&amp;"|"&amp;C974)</f>
        <v/>
      </c>
      <c r="B974" s="171"/>
      <c r="C974" s="171"/>
      <c r="D974" s="171"/>
      <c r="E974" s="175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</row>
    <row r="975" customFormat="false" ht="15.75" hidden="false" customHeight="false" outlineLevel="0" collapsed="false">
      <c r="A975" s="171" t="str">
        <f aca="false">IF(ISBLANK(B975),"",B975&amp;"|"&amp;C975)</f>
        <v/>
      </c>
      <c r="B975" s="171"/>
      <c r="C975" s="171"/>
      <c r="D975" s="171"/>
      <c r="E975" s="175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</row>
    <row r="976" customFormat="false" ht="15.75" hidden="false" customHeight="false" outlineLevel="0" collapsed="false">
      <c r="A976" s="171" t="str">
        <f aca="false">IF(ISBLANK(B976),"",B976&amp;"|"&amp;C976)</f>
        <v/>
      </c>
      <c r="B976" s="171"/>
      <c r="C976" s="171"/>
      <c r="D976" s="171"/>
      <c r="E976" s="175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</row>
    <row r="977" customFormat="false" ht="15.75" hidden="false" customHeight="false" outlineLevel="0" collapsed="false">
      <c r="A977" s="171" t="str">
        <f aca="false">IF(ISBLANK(B977),"",B977&amp;"|"&amp;C977)</f>
        <v/>
      </c>
      <c r="B977" s="171"/>
      <c r="C977" s="171"/>
      <c r="D977" s="171"/>
      <c r="E977" s="175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</row>
    <row r="978" customFormat="false" ht="15.75" hidden="false" customHeight="false" outlineLevel="0" collapsed="false">
      <c r="A978" s="171" t="str">
        <f aca="false">IF(ISBLANK(B978),"",B978&amp;"|"&amp;C978)</f>
        <v/>
      </c>
      <c r="B978" s="171"/>
      <c r="C978" s="171"/>
      <c r="D978" s="171"/>
      <c r="E978" s="175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</row>
    <row r="979" customFormat="false" ht="15.75" hidden="false" customHeight="false" outlineLevel="0" collapsed="false">
      <c r="A979" s="171" t="str">
        <f aca="false">IF(ISBLANK(B979),"",B979&amp;"|"&amp;C979)</f>
        <v/>
      </c>
      <c r="B979" s="171"/>
      <c r="C979" s="171"/>
      <c r="D979" s="171"/>
      <c r="E979" s="175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</row>
    <row r="980" customFormat="false" ht="15.75" hidden="false" customHeight="false" outlineLevel="0" collapsed="false">
      <c r="A980" s="171" t="str">
        <f aca="false">IF(ISBLANK(B980),"",B980&amp;"|"&amp;C980)</f>
        <v/>
      </c>
      <c r="B980" s="171"/>
      <c r="C980" s="171"/>
      <c r="D980" s="171"/>
      <c r="E980" s="175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</row>
    <row r="981" customFormat="false" ht="15.75" hidden="false" customHeight="false" outlineLevel="0" collapsed="false">
      <c r="A981" s="171" t="str">
        <f aca="false">IF(ISBLANK(B981),"",B981&amp;"|"&amp;C981)</f>
        <v/>
      </c>
      <c r="B981" s="171"/>
      <c r="C981" s="171"/>
      <c r="D981" s="171"/>
      <c r="E981" s="175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</row>
    <row r="982" customFormat="false" ht="15.75" hidden="false" customHeight="false" outlineLevel="0" collapsed="false">
      <c r="A982" s="171" t="str">
        <f aca="false">IF(ISBLANK(B982),"",B982&amp;"|"&amp;C982)</f>
        <v/>
      </c>
      <c r="B982" s="171"/>
      <c r="C982" s="171"/>
      <c r="D982" s="171"/>
      <c r="E982" s="175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</row>
    <row r="983" customFormat="false" ht="15.75" hidden="false" customHeight="false" outlineLevel="0" collapsed="false">
      <c r="A983" s="171" t="str">
        <f aca="false">IF(ISBLANK(B983),"",B983&amp;"|"&amp;C983)</f>
        <v/>
      </c>
      <c r="B983" s="171"/>
      <c r="C983" s="171"/>
      <c r="D983" s="171"/>
      <c r="E983" s="175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</row>
    <row r="984" customFormat="false" ht="15.75" hidden="false" customHeight="false" outlineLevel="0" collapsed="false">
      <c r="A984" s="171" t="str">
        <f aca="false">IF(ISBLANK(B984),"",B984&amp;"|"&amp;C984)</f>
        <v/>
      </c>
      <c r="B984" s="171"/>
      <c r="C984" s="171"/>
      <c r="D984" s="171"/>
      <c r="E984" s="175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</row>
    <row r="985" customFormat="false" ht="15.75" hidden="false" customHeight="false" outlineLevel="0" collapsed="false">
      <c r="A985" s="171" t="str">
        <f aca="false">IF(ISBLANK(B985),"",B985&amp;"|"&amp;C985)</f>
        <v/>
      </c>
      <c r="B985" s="171"/>
      <c r="C985" s="171"/>
      <c r="D985" s="171"/>
      <c r="E985" s="175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</row>
    <row r="986" customFormat="false" ht="15.75" hidden="false" customHeight="false" outlineLevel="0" collapsed="false">
      <c r="A986" s="171" t="str">
        <f aca="false">IF(ISBLANK(B986),"",B986&amp;"|"&amp;C986)</f>
        <v/>
      </c>
      <c r="B986" s="171"/>
      <c r="C986" s="171"/>
      <c r="D986" s="171"/>
      <c r="E986" s="175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</row>
    <row r="987" customFormat="false" ht="15.75" hidden="false" customHeight="false" outlineLevel="0" collapsed="false">
      <c r="A987" s="171" t="str">
        <f aca="false">IF(ISBLANK(B987),"",B987&amp;"|"&amp;C987)</f>
        <v/>
      </c>
      <c r="B987" s="171"/>
      <c r="C987" s="171"/>
      <c r="D987" s="171"/>
      <c r="E987" s="175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</row>
    <row r="988" customFormat="false" ht="15.75" hidden="false" customHeight="false" outlineLevel="0" collapsed="false">
      <c r="A988" s="171" t="str">
        <f aca="false">IF(ISBLANK(B988),"",B988&amp;"|"&amp;C988)</f>
        <v/>
      </c>
      <c r="B988" s="171"/>
      <c r="C988" s="171"/>
      <c r="D988" s="171"/>
      <c r="E988" s="175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</row>
    <row r="989" customFormat="false" ht="15.75" hidden="false" customHeight="false" outlineLevel="0" collapsed="false">
      <c r="A989" s="171" t="str">
        <f aca="false">IF(ISBLANK(B989),"",B989&amp;"|"&amp;C989)</f>
        <v/>
      </c>
      <c r="B989" s="171"/>
      <c r="C989" s="171"/>
      <c r="D989" s="171"/>
      <c r="E989" s="175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</row>
    <row r="990" customFormat="false" ht="15.75" hidden="false" customHeight="false" outlineLevel="0" collapsed="false">
      <c r="A990" s="171" t="str">
        <f aca="false">IF(ISBLANK(B990),"",B990&amp;"|"&amp;C990)</f>
        <v/>
      </c>
      <c r="B990" s="171"/>
      <c r="C990" s="171"/>
      <c r="D990" s="171"/>
      <c r="E990" s="175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</row>
    <row r="991" customFormat="false" ht="15.75" hidden="false" customHeight="false" outlineLevel="0" collapsed="false">
      <c r="A991" s="171" t="str">
        <f aca="false">IF(ISBLANK(B991),"",B991&amp;"|"&amp;C991)</f>
        <v/>
      </c>
      <c r="B991" s="171"/>
      <c r="C991" s="171"/>
      <c r="D991" s="171"/>
      <c r="E991" s="175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</row>
    <row r="992" customFormat="false" ht="15.75" hidden="false" customHeight="false" outlineLevel="0" collapsed="false">
      <c r="A992" s="171" t="str">
        <f aca="false">IF(ISBLANK(B992),"",B992&amp;"|"&amp;C992)</f>
        <v/>
      </c>
      <c r="B992" s="171"/>
      <c r="C992" s="171"/>
      <c r="D992" s="171"/>
      <c r="E992" s="175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</row>
    <row r="993" customFormat="false" ht="15.75" hidden="false" customHeight="false" outlineLevel="0" collapsed="false">
      <c r="A993" s="171" t="str">
        <f aca="false">IF(ISBLANK(B993),"",B993&amp;"|"&amp;C993)</f>
        <v/>
      </c>
      <c r="B993" s="171"/>
      <c r="C993" s="171"/>
      <c r="D993" s="171"/>
      <c r="E993" s="175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</row>
    <row r="994" customFormat="false" ht="15.75" hidden="false" customHeight="false" outlineLevel="0" collapsed="false">
      <c r="A994" s="171" t="str">
        <f aca="false">IF(ISBLANK(B994),"",B994&amp;"|"&amp;C994)</f>
        <v/>
      </c>
      <c r="B994" s="171"/>
      <c r="C994" s="171"/>
      <c r="D994" s="171"/>
      <c r="E994" s="175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</row>
    <row r="995" customFormat="false" ht="15.75" hidden="false" customHeight="false" outlineLevel="0" collapsed="false">
      <c r="A995" s="171" t="str">
        <f aca="false">IF(ISBLANK(B995),"",B995&amp;"|"&amp;C995)</f>
        <v/>
      </c>
      <c r="B995" s="171"/>
      <c r="C995" s="171"/>
      <c r="D995" s="171"/>
      <c r="E995" s="175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</row>
    <row r="996" customFormat="false" ht="15.75" hidden="false" customHeight="false" outlineLevel="0" collapsed="false">
      <c r="A996" s="171" t="str">
        <f aca="false">IF(ISBLANK(B996),"",B996&amp;"|"&amp;C996)</f>
        <v/>
      </c>
      <c r="B996" s="171"/>
      <c r="C996" s="171"/>
      <c r="D996" s="171"/>
      <c r="E996" s="175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</row>
    <row r="997" customFormat="false" ht="15.75" hidden="false" customHeight="false" outlineLevel="0" collapsed="false">
      <c r="A997" s="171" t="str">
        <f aca="false">IF(ISBLANK(B997),"",B997&amp;"|"&amp;C997)</f>
        <v/>
      </c>
      <c r="B997" s="171"/>
      <c r="C997" s="171"/>
      <c r="D997" s="171"/>
      <c r="E997" s="175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</row>
    <row r="998" customFormat="false" ht="15.75" hidden="false" customHeight="false" outlineLevel="0" collapsed="false">
      <c r="A998" s="171" t="str">
        <f aca="false">IF(ISBLANK(B998),"",B998&amp;"|"&amp;C998)</f>
        <v/>
      </c>
      <c r="B998" s="171"/>
      <c r="C998" s="171"/>
      <c r="D998" s="171"/>
      <c r="E998" s="175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</row>
    <row r="999" customFormat="false" ht="15.75" hidden="false" customHeight="false" outlineLevel="0" collapsed="false">
      <c r="A999" s="171" t="str">
        <f aca="false">IF(ISBLANK(B999),"",B999&amp;"|"&amp;C999)</f>
        <v/>
      </c>
      <c r="B999" s="171"/>
      <c r="C999" s="171"/>
      <c r="D999" s="171"/>
      <c r="E999" s="175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</row>
    <row r="1000" customFormat="false" ht="15.75" hidden="false" customHeight="false" outlineLevel="0" collapsed="false">
      <c r="A1000" s="171" t="str">
        <f aca="false">IF(ISBLANK(B1000),"",B1000&amp;"|"&amp;C1000)</f>
        <v/>
      </c>
      <c r="B1000" s="171"/>
      <c r="C1000" s="171"/>
      <c r="D1000" s="171"/>
      <c r="E1000" s="175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1" sqref="A3:C3 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5.3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71" t="s">
        <v>146</v>
      </c>
      <c r="B1" s="177" t="s">
        <v>147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customFormat="false" ht="15.75" hidden="false" customHeight="false" outlineLevel="0" collapsed="false">
      <c r="A2" s="171" t="s">
        <v>148</v>
      </c>
      <c r="B2" s="178" t="n">
        <v>46296</v>
      </c>
      <c r="C2" s="171"/>
      <c r="D2" s="171" t="s">
        <v>149</v>
      </c>
      <c r="E2" s="171" t="s">
        <v>150</v>
      </c>
      <c r="F2" s="171" t="s">
        <v>151</v>
      </c>
      <c r="G2" s="171" t="s">
        <v>152</v>
      </c>
      <c r="H2" s="171" t="s">
        <v>153</v>
      </c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customFormat="false" ht="15.75" hidden="false" customHeight="false" outlineLevel="0" collapsed="false">
      <c r="A3" s="171" t="s">
        <v>154</v>
      </c>
      <c r="B3" s="171" t="s">
        <v>144</v>
      </c>
      <c r="C3" s="171"/>
      <c r="D3" s="176" t="n">
        <f aca="false">FIND(".",B3)</f>
        <v>2</v>
      </c>
      <c r="E3" s="176" t="n">
        <f aca="false">FIND(".",B3,D3+1)</f>
        <v>4</v>
      </c>
      <c r="F3" s="171" t="str">
        <f aca="false">LEFT(B3,D3-1)</f>
        <v>1</v>
      </c>
      <c r="G3" s="171" t="str">
        <f aca="false">MID(B3,D3+1,E3-D3-1)</f>
        <v>0</v>
      </c>
      <c r="H3" s="171" t="str">
        <f aca="false">RIGHT(B3,LEN(B3)-E3)</f>
        <v>0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customFormat="false" ht="15.75" hidden="false" customHeight="false" outlineLevel="0" collapsed="false">
      <c r="A4" s="171" t="s">
        <v>155</v>
      </c>
      <c r="B4" s="177" t="s">
        <v>156</v>
      </c>
      <c r="C4" s="171"/>
      <c r="D4" s="168"/>
      <c r="E4" s="168"/>
      <c r="F4" s="168"/>
      <c r="G4" s="168"/>
      <c r="H4" s="168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customFormat="false" ht="15.75" hidden="false" customHeight="false" outlineLevel="0" collapsed="false">
      <c r="A5" s="171" t="s">
        <v>157</v>
      </c>
      <c r="B5" s="171" t="n">
        <v>2027</v>
      </c>
      <c r="C5" s="171"/>
      <c r="D5" s="168"/>
      <c r="E5" s="168"/>
      <c r="F5" s="168"/>
      <c r="G5" s="168"/>
      <c r="H5" s="168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customFormat="false" ht="15.75" hidden="false" customHeight="false" outlineLevel="0" collapsed="false">
      <c r="A6" s="171" t="s">
        <v>158</v>
      </c>
      <c r="B6" s="171" t="str">
        <f aca="false">B1&amp;"|"&amp;B4</f>
        <v>Hovercraft|B/C</v>
      </c>
      <c r="C6" s="171"/>
      <c r="D6" s="168"/>
      <c r="E6" s="168"/>
      <c r="F6" s="168"/>
      <c r="G6" s="168"/>
      <c r="H6" s="168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customFormat="false" ht="15.75" hidden="false" customHeight="false" outlineLevel="0" collapsed="false">
      <c r="A7" s="171" t="s">
        <v>159</v>
      </c>
      <c r="B7" s="171" t="s">
        <v>144</v>
      </c>
      <c r="C7" s="171"/>
      <c r="D7" s="176" t="n">
        <f aca="false">FIND(".",B7)</f>
        <v>2</v>
      </c>
      <c r="E7" s="176" t="n">
        <f aca="false">FIND(".",B7,D7+1)</f>
        <v>4</v>
      </c>
      <c r="F7" s="171" t="str">
        <f aca="false">LEFT(B7,D7-1)</f>
        <v>1</v>
      </c>
      <c r="G7" s="171" t="str">
        <f aca="false">MID(B7,D7+1,E7-D7-1)</f>
        <v>0</v>
      </c>
      <c r="H7" s="171" t="str">
        <f aca="false">RIGHT(B7,LEN(B7)-E7)</f>
        <v>0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customFormat="false" ht="15.75" hidden="false" customHeight="false" outlineLevel="0" collapsed="false">
      <c r="A8" s="171" t="s">
        <v>160</v>
      </c>
      <c r="B8" s="171" t="str">
        <f aca="false">IF(CONCATENATE(F7,".",G7)=CONCATENATE(F3,".",G3),"F","T")</f>
        <v>F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customFormat="false" ht="15.75" hidden="false" customHeight="false" outlineLevel="0" collapsed="false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 customFormat="false" ht="15.75" hidden="false" customHeight="false" outlineLevel="0" collapsed="false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customFormat="false" ht="15.75" hidden="false" customHeight="false" outlineLevel="0" collapsed="false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customFormat="false" ht="15.75" hidden="false" customHeight="false" outlineLevel="0" collapsed="false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customFormat="false" ht="15.75" hidden="false" customHeight="false" outlineLevel="0" collapsed="false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customFormat="false" ht="15.75" hidden="false" customHeight="false" outlineLevel="0" collapsed="false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customFormat="false" ht="15.75" hidden="false" customHeight="false" outlineLevel="0" collapsed="false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customFormat="false" ht="15.75" hidden="false" customHeight="false" outlineLevel="0" collapsed="false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customFormat="false" ht="15.75" hidden="false" customHeight="false" outlineLevel="0" collapsed="false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customFormat="false" ht="15.75" hidden="false" customHeight="false" outlineLevel="0" collapsed="false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customFormat="false" ht="15.75" hidden="false" customHeight="false" outlineLevel="0" collapsed="false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customFormat="false" ht="15.75" hidden="false" customHeight="false" outlineLevel="0" collapsed="false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customFormat="false" ht="15.75" hidden="false" customHeight="false" outlineLevel="0" collapsed="false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customFormat="false" ht="15.75" hidden="false" customHeight="false" outlineLevel="0" collapsed="false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customFormat="false" ht="15.75" hidden="false" customHeight="false" outlineLevel="0" collapsed="false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customFormat="false" ht="15.75" hidden="false" customHeight="false" outlineLevel="0" collapsed="false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customFormat="false" ht="15.75" hidden="false" customHeight="false" outlineLevel="0" collapsed="false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customFormat="false" ht="15.75" hidden="false" customHeight="false" outlineLevel="0" collapsed="false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customFormat="false" ht="15.75" hidden="false" customHeight="false" outlineLevel="0" collapsed="false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customFormat="false" ht="15.75" hidden="false" customHeight="false" outlineLevel="0" collapsed="false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customFormat="false" ht="15.75" hidden="false" customHeight="false" outlineLevel="0" collapsed="false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5.75" hidden="false" customHeight="false" outlineLevel="0" collapsed="false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customFormat="false" ht="15.75" hidden="false" customHeight="false" outlineLevel="0" collapsed="false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customFormat="false" ht="15.75" hidden="false" customHeight="false" outlineLevel="0" collapsed="false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customFormat="false" ht="15.75" hidden="false" customHeight="false" outlineLevel="0" collapsed="false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customFormat="false" ht="15.75" hidden="false" customHeight="false" outlineLevel="0" collapsed="false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customFormat="false" ht="15.75" hidden="false" customHeight="false" outlineLevel="0" collapsed="false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customFormat="false" ht="15.75" hidden="false" customHeight="false" outlineLevel="0" collapsed="false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customFormat="false" ht="15.75" hidden="false" customHeight="false" outlineLevel="0" collapsed="false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customFormat="false" ht="15.75" hidden="false" customHeight="false" outlineLevel="0" collapsed="false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customFormat="false" ht="15.75" hidden="false" customHeight="false" outlineLevel="0" collapsed="false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customFormat="false" ht="15.75" hidden="false" customHeight="false" outlineLevel="0" collapsed="false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customFormat="false" ht="15.75" hidden="false" customHeight="false" outlineLevel="0" collapsed="false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customFormat="false" ht="15.75" hidden="false" customHeight="false" outlineLevel="0" collapsed="false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customFormat="false" ht="15.75" hidden="false" customHeight="false" outlineLevel="0" collapsed="false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customFormat="false" ht="15.75" hidden="false" customHeight="false" outlineLevel="0" collapsed="false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customFormat="false" ht="15.75" hidden="false" customHeight="false" outlineLevel="0" collapsed="false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customFormat="false" ht="15.75" hidden="false" customHeight="false" outlineLevel="0" collapsed="false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customFormat="false" ht="15.75" hidden="false" customHeight="false" outlineLevel="0" collapsed="false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customFormat="false" ht="15.75" hidden="false" customHeight="false" outlineLevel="0" collapsed="false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customFormat="false" ht="15.75" hidden="false" customHeight="false" outlineLevel="0" collapsed="false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customFormat="false" ht="15.75" hidden="false" customHeight="false" outlineLevel="0" collapsed="false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customFormat="false" ht="15.75" hidden="false" customHeight="false" outlineLevel="0" collapsed="false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customFormat="false" ht="15.75" hidden="false" customHeight="false" outlineLevel="0" collapsed="false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customFormat="false" ht="15.75" hidden="false" customHeight="false" outlineLevel="0" collapsed="false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customFormat="false" ht="15.75" hidden="false" customHeight="false" outlineLevel="0" collapsed="false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customFormat="false" ht="15.75" hidden="false" customHeight="false" outlineLevel="0" collapsed="false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customFormat="false" ht="15.75" hidden="false" customHeight="false" outlineLevel="0" collapsed="false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customFormat="false" ht="15.75" hidden="false" customHeight="false" outlineLevel="0" collapsed="false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customFormat="false" ht="15.75" hidden="false" customHeight="false" outlineLevel="0" collapsed="false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customFormat="false" ht="15.75" hidden="false" customHeight="false" outlineLevel="0" collapsed="false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customFormat="false" ht="15.75" hidden="false" customHeight="false" outlineLevel="0" collapsed="false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customFormat="false" ht="15.75" hidden="false" customHeight="false" outlineLevel="0" collapsed="false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customFormat="false" ht="15.75" hidden="false" customHeight="false" outlineLevel="0" collapsed="false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customFormat="false" ht="15.75" hidden="false" customHeight="false" outlineLevel="0" collapsed="false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customFormat="false" ht="15.75" hidden="false" customHeight="false" outlineLevel="0" collapsed="false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customFormat="false" ht="15.75" hidden="false" customHeight="false" outlineLevel="0" collapsed="false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customFormat="false" ht="15.75" hidden="false" customHeight="false" outlineLevel="0" collapsed="false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customFormat="false" ht="15.75" hidden="false" customHeight="false" outlineLevel="0" collapsed="false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customFormat="false" ht="15.75" hidden="false" customHeight="false" outlineLevel="0" collapsed="false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customFormat="false" ht="15.75" hidden="false" customHeight="false" outlineLevel="0" collapsed="false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customFormat="false" ht="15.75" hidden="false" customHeight="false" outlineLevel="0" collapsed="false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customFormat="false" ht="15.75" hidden="false" customHeight="false" outlineLevel="0" collapsed="false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customFormat="false" ht="15.75" hidden="false" customHeight="false" outlineLevel="0" collapsed="false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customFormat="false" ht="15.75" hidden="false" customHeight="false" outlineLevel="0" collapsed="false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customFormat="false" ht="15.75" hidden="false" customHeight="false" outlineLevel="0" collapsed="false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customFormat="false" ht="15.75" hidden="false" customHeight="false" outlineLevel="0" collapsed="false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customFormat="false" ht="15.75" hidden="false" customHeight="false" outlineLevel="0" collapsed="false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customFormat="false" ht="15.75" hidden="false" customHeight="false" outlineLevel="0" collapsed="false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customFormat="false" ht="15.75" hidden="false" customHeight="false" outlineLevel="0" collapsed="false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customFormat="false" ht="15.75" hidden="false" customHeight="false" outlineLevel="0" collapsed="false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customFormat="false" ht="15.75" hidden="false" customHeight="false" outlineLevel="0" collapsed="false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customFormat="false" ht="15.75" hidden="false" customHeight="false" outlineLevel="0" collapsed="false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customFormat="false" ht="15.75" hidden="false" customHeight="false" outlineLevel="0" collapsed="false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customFormat="false" ht="15.75" hidden="false" customHeight="false" outlineLevel="0" collapsed="false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customFormat="false" ht="15.75" hidden="false" customHeight="false" outlineLevel="0" collapsed="false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customFormat="false" ht="15.75" hidden="false" customHeight="false" outlineLevel="0" collapsed="false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customFormat="false" ht="15.75" hidden="false" customHeight="false" outlineLevel="0" collapsed="false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customFormat="false" ht="15.75" hidden="false" customHeight="false" outlineLevel="0" collapsed="false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customFormat="false" ht="15.75" hidden="false" customHeight="false" outlineLevel="0" collapsed="false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customFormat="false" ht="15.75" hidden="false" customHeight="false" outlineLevel="0" collapsed="false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customFormat="false" ht="15.75" hidden="false" customHeight="false" outlineLevel="0" collapsed="false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customFormat="false" ht="15.75" hidden="false" customHeight="false" outlineLevel="0" collapsed="false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customFormat="false" ht="15.75" hidden="false" customHeight="false" outlineLevel="0" collapsed="false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customFormat="false" ht="15.75" hidden="false" customHeight="false" outlineLevel="0" collapsed="false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customFormat="false" ht="15.75" hidden="false" customHeight="false" outlineLevel="0" collapsed="false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customFormat="false" ht="15.75" hidden="false" customHeight="false" outlineLevel="0" collapsed="false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customFormat="false" ht="15.75" hidden="false" customHeight="false" outlineLevel="0" collapsed="false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customFormat="false" ht="15.75" hidden="false" customHeight="false" outlineLevel="0" collapsed="false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customFormat="false" ht="15.75" hidden="false" customHeight="false" outlineLevel="0" collapsed="false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customFormat="false" ht="15.75" hidden="false" customHeight="false" outlineLevel="0" collapsed="false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customFormat="false" ht="15.75" hidden="false" customHeight="false" outlineLevel="0" collapsed="false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customFormat="false" ht="15.75" hidden="false" customHeight="false" outlineLevel="0" collapsed="false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customFormat="false" ht="15.75" hidden="false" customHeight="false" outlineLevel="0" collapsed="false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customFormat="false" ht="15.75" hidden="false" customHeight="false" outlineLevel="0" collapsed="false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customFormat="false" ht="15.75" hidden="false" customHeight="false" outlineLevel="0" collapsed="false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customFormat="false" ht="15.75" hidden="false" customHeight="false" outlineLevel="0" collapsed="false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customFormat="false" ht="15.75" hidden="false" customHeight="false" outlineLevel="0" collapsed="false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customFormat="false" ht="15.75" hidden="false" customHeight="false" outlineLevel="0" collapsed="false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customFormat="false" ht="15.75" hidden="false" customHeight="false" outlineLevel="0" collapsed="false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customFormat="false" ht="15.75" hidden="false" customHeight="false" outlineLevel="0" collapsed="false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customFormat="false" ht="15.75" hidden="false" customHeight="false" outlineLevel="0" collapsed="false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customFormat="false" ht="15.75" hidden="false" customHeight="false" outlineLevel="0" collapsed="false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customFormat="false" ht="15.75" hidden="false" customHeight="false" outlineLevel="0" collapsed="false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customFormat="false" ht="15.75" hidden="false" customHeight="false" outlineLevel="0" collapsed="false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customFormat="false" ht="15.75" hidden="false" customHeight="false" outlineLevel="0" collapsed="false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customFormat="false" ht="15.75" hidden="false" customHeight="false" outlineLevel="0" collapsed="false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customFormat="false" ht="15.75" hidden="false" customHeight="false" outlineLevel="0" collapsed="false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customFormat="false" ht="15.75" hidden="false" customHeight="false" outlineLevel="0" collapsed="false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customFormat="false" ht="15.75" hidden="false" customHeight="false" outlineLevel="0" collapsed="false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customFormat="false" ht="15.75" hidden="false" customHeight="false" outlineLevel="0" collapsed="false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customFormat="false" ht="15.75" hidden="false" customHeight="false" outlineLevel="0" collapsed="false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customFormat="false" ht="15.75" hidden="false" customHeight="false" outlineLevel="0" collapsed="false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customFormat="false" ht="15.75" hidden="false" customHeight="false" outlineLevel="0" collapsed="false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customFormat="false" ht="15.75" hidden="false" customHeight="false" outlineLevel="0" collapsed="false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customFormat="false" ht="15.75" hidden="false" customHeight="false" outlineLevel="0" collapsed="false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customFormat="false" ht="15.75" hidden="false" customHeight="false" outlineLevel="0" collapsed="false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customFormat="false" ht="15.75" hidden="false" customHeight="false" outlineLevel="0" collapsed="false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customFormat="false" ht="15.75" hidden="false" customHeight="false" outlineLevel="0" collapsed="false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customFormat="false" ht="15.75" hidden="false" customHeight="false" outlineLevel="0" collapsed="false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customFormat="false" ht="15.75" hidden="false" customHeight="false" outlineLevel="0" collapsed="false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customFormat="false" ht="15.75" hidden="false" customHeight="false" outlineLevel="0" collapsed="false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customFormat="false" ht="15.75" hidden="false" customHeight="false" outlineLevel="0" collapsed="false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customFormat="false" ht="15.75" hidden="false" customHeight="false" outlineLevel="0" collapsed="false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customFormat="false" ht="15.75" hidden="false" customHeight="false" outlineLevel="0" collapsed="false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customFormat="false" ht="15.75" hidden="false" customHeight="false" outlineLevel="0" collapsed="false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customFormat="false" ht="15.75" hidden="false" customHeight="false" outlineLevel="0" collapsed="false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customFormat="false" ht="15.75" hidden="false" customHeight="false" outlineLevel="0" collapsed="false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customFormat="false" ht="15.75" hidden="false" customHeight="false" outlineLevel="0" collapsed="false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customFormat="false" ht="15.75" hidden="false" customHeight="false" outlineLevel="0" collapsed="false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customFormat="false" ht="15.75" hidden="false" customHeight="false" outlineLevel="0" collapsed="false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customFormat="false" ht="15.75" hidden="false" customHeight="false" outlineLevel="0" collapsed="false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customFormat="false" ht="15.75" hidden="false" customHeight="false" outlineLevel="0" collapsed="false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customFormat="false" ht="15.75" hidden="false" customHeight="false" outlineLevel="0" collapsed="false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customFormat="false" ht="15.75" hidden="false" customHeight="false" outlineLevel="0" collapsed="false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customFormat="false" ht="15.75" hidden="false" customHeight="false" outlineLevel="0" collapsed="false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customFormat="false" ht="15.75" hidden="false" customHeight="false" outlineLevel="0" collapsed="false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customFormat="false" ht="15.75" hidden="false" customHeight="false" outlineLevel="0" collapsed="false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customFormat="false" ht="15.75" hidden="false" customHeight="false" outlineLevel="0" collapsed="false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customFormat="false" ht="15.75" hidden="false" customHeight="false" outlineLevel="0" collapsed="false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customFormat="false" ht="15.75" hidden="false" customHeight="false" outlineLevel="0" collapsed="false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customFormat="false" ht="15.75" hidden="false" customHeight="false" outlineLevel="0" collapsed="false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customFormat="false" ht="15.75" hidden="false" customHeight="false" outlineLevel="0" collapsed="false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customFormat="false" ht="15.75" hidden="false" customHeight="false" outlineLevel="0" collapsed="false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customFormat="false" ht="15.75" hidden="false" customHeight="false" outlineLevel="0" collapsed="false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customFormat="false" ht="15.75" hidden="false" customHeight="false" outlineLevel="0" collapsed="false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customFormat="false" ht="15.75" hidden="false" customHeight="false" outlineLevel="0" collapsed="false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customFormat="false" ht="15.75" hidden="false" customHeight="false" outlineLevel="0" collapsed="false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customFormat="false" ht="15.75" hidden="false" customHeight="false" outlineLevel="0" collapsed="false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customFormat="false" ht="15.75" hidden="false" customHeight="false" outlineLevel="0" collapsed="false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customFormat="false" ht="15.75" hidden="false" customHeight="false" outlineLevel="0" collapsed="false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customFormat="false" ht="15.75" hidden="false" customHeight="false" outlineLevel="0" collapsed="false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customFormat="false" ht="15.75" hidden="false" customHeight="false" outlineLevel="0" collapsed="false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customFormat="false" ht="15.75" hidden="false" customHeight="false" outlineLevel="0" collapsed="false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customFormat="false" ht="15.75" hidden="false" customHeight="false" outlineLevel="0" collapsed="false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customFormat="false" ht="15.75" hidden="false" customHeight="false" outlineLevel="0" collapsed="false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customFormat="false" ht="15.75" hidden="false" customHeight="false" outlineLevel="0" collapsed="false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customFormat="false" ht="15.75" hidden="false" customHeight="false" outlineLevel="0" collapsed="false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customFormat="false" ht="15.75" hidden="false" customHeight="false" outlineLevel="0" collapsed="false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customFormat="false" ht="15.75" hidden="false" customHeight="false" outlineLevel="0" collapsed="false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customFormat="false" ht="15.75" hidden="false" customHeight="false" outlineLevel="0" collapsed="false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customFormat="false" ht="15.75" hidden="false" customHeight="false" outlineLevel="0" collapsed="false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customFormat="false" ht="15.75" hidden="false" customHeight="false" outlineLevel="0" collapsed="false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customFormat="false" ht="15.75" hidden="false" customHeight="false" outlineLevel="0" collapsed="false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customFormat="false" ht="15.75" hidden="false" customHeight="false" outlineLevel="0" collapsed="false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customFormat="false" ht="15.75" hidden="false" customHeight="false" outlineLevel="0" collapsed="false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customFormat="false" ht="15.75" hidden="false" customHeight="false" outlineLevel="0" collapsed="false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customFormat="false" ht="15.75" hidden="false" customHeight="false" outlineLevel="0" collapsed="false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customFormat="false" ht="15.75" hidden="false" customHeight="false" outlineLevel="0" collapsed="false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customFormat="false" ht="15.75" hidden="false" customHeight="false" outlineLevel="0" collapsed="false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customFormat="false" ht="15.75" hidden="false" customHeight="false" outlineLevel="0" collapsed="false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customFormat="false" ht="15.75" hidden="false" customHeight="false" outlineLevel="0" collapsed="false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customFormat="false" ht="15.75" hidden="false" customHeight="false" outlineLevel="0" collapsed="false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customFormat="false" ht="15.75" hidden="false" customHeight="false" outlineLevel="0" collapsed="false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customFormat="false" ht="15.75" hidden="false" customHeight="false" outlineLevel="0" collapsed="false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customFormat="false" ht="15.75" hidden="false" customHeight="false" outlineLevel="0" collapsed="false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customFormat="false" ht="15.75" hidden="false" customHeight="false" outlineLevel="0" collapsed="false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customFormat="false" ht="15.75" hidden="false" customHeight="false" outlineLevel="0" collapsed="false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customFormat="false" ht="15.75" hidden="false" customHeight="false" outlineLevel="0" collapsed="false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customFormat="false" ht="15.75" hidden="false" customHeight="false" outlineLevel="0" collapsed="false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customFormat="false" ht="15.75" hidden="false" customHeight="false" outlineLevel="0" collapsed="false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customFormat="false" ht="15.75" hidden="false" customHeight="false" outlineLevel="0" collapsed="false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customFormat="false" ht="15.75" hidden="false" customHeight="false" outlineLevel="0" collapsed="false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customFormat="false" ht="15.75" hidden="false" customHeight="false" outlineLevel="0" collapsed="false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customFormat="false" ht="15.75" hidden="false" customHeight="false" outlineLevel="0" collapsed="false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customFormat="false" ht="15.75" hidden="false" customHeight="false" outlineLevel="0" collapsed="false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customFormat="false" ht="15.75" hidden="false" customHeight="false" outlineLevel="0" collapsed="false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customFormat="false" ht="15.75" hidden="false" customHeight="false" outlineLevel="0" collapsed="false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customFormat="false" ht="15.75" hidden="false" customHeight="false" outlineLevel="0" collapsed="false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customFormat="false" ht="15.75" hidden="false" customHeight="false" outlineLevel="0" collapsed="false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customFormat="false" ht="15.75" hidden="false" customHeight="false" outlineLevel="0" collapsed="false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customFormat="false" ht="15.75" hidden="false" customHeight="false" outlineLevel="0" collapsed="false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customFormat="false" ht="15.75" hidden="false" customHeight="false" outlineLevel="0" collapsed="false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customFormat="false" ht="15.75" hidden="false" customHeight="false" outlineLevel="0" collapsed="false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customFormat="false" ht="15.75" hidden="false" customHeight="false" outlineLevel="0" collapsed="false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customFormat="false" ht="15.75" hidden="false" customHeight="false" outlineLevel="0" collapsed="false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customFormat="false" ht="15.75" hidden="false" customHeight="false" outlineLevel="0" collapsed="false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customFormat="false" ht="15.75" hidden="false" customHeight="false" outlineLevel="0" collapsed="false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customFormat="false" ht="15.75" hidden="false" customHeight="false" outlineLevel="0" collapsed="false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customFormat="false" ht="15.75" hidden="false" customHeight="false" outlineLevel="0" collapsed="false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customFormat="false" ht="15.75" hidden="false" customHeight="false" outlineLevel="0" collapsed="false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customFormat="false" ht="15.75" hidden="false" customHeight="false" outlineLevel="0" collapsed="false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customFormat="false" ht="15.75" hidden="false" customHeight="false" outlineLevel="0" collapsed="false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customFormat="false" ht="15.75" hidden="false" customHeight="false" outlineLevel="0" collapsed="false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customFormat="false" ht="15.75" hidden="false" customHeight="false" outlineLevel="0" collapsed="false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customFormat="false" ht="15.75" hidden="false" customHeight="false" outlineLevel="0" collapsed="false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customFormat="false" ht="15.75" hidden="false" customHeight="false" outlineLevel="0" collapsed="false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customFormat="false" ht="15.75" hidden="false" customHeight="false" outlineLevel="0" collapsed="false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customFormat="false" ht="15.75" hidden="false" customHeight="false" outlineLevel="0" collapsed="false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customFormat="false" ht="15.75" hidden="false" customHeight="false" outlineLevel="0" collapsed="false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customFormat="false" ht="15.75" hidden="false" customHeight="false" outlineLevel="0" collapsed="false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customFormat="false" ht="15.75" hidden="false" customHeight="false" outlineLevel="0" collapsed="false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customFormat="false" ht="15.75" hidden="false" customHeight="false" outlineLevel="0" collapsed="false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customFormat="false" ht="15.75" hidden="false" customHeight="false" outlineLevel="0" collapsed="false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customFormat="false" ht="15.75" hidden="false" customHeight="false" outlineLevel="0" collapsed="false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customFormat="false" ht="15.75" hidden="false" customHeight="false" outlineLevel="0" collapsed="false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customFormat="false" ht="15.75" hidden="false" customHeight="false" outlineLevel="0" collapsed="false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customFormat="false" ht="15.75" hidden="false" customHeight="false" outlineLevel="0" collapsed="false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customFormat="false" ht="15.75" hidden="false" customHeight="false" outlineLevel="0" collapsed="false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customFormat="false" ht="15.75" hidden="false" customHeight="false" outlineLevel="0" collapsed="false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customFormat="false" ht="15.75" hidden="false" customHeight="false" outlineLevel="0" collapsed="false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customFormat="false" ht="15.75" hidden="false" customHeight="false" outlineLevel="0" collapsed="false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customFormat="false" ht="15.75" hidden="false" customHeight="false" outlineLevel="0" collapsed="false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customFormat="false" ht="15.75" hidden="false" customHeight="false" outlineLevel="0" collapsed="false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customFormat="false" ht="15.75" hidden="false" customHeight="false" outlineLevel="0" collapsed="false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customFormat="false" ht="15.75" hidden="false" customHeight="false" outlineLevel="0" collapsed="false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customFormat="false" ht="15.75" hidden="false" customHeight="false" outlineLevel="0" collapsed="false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customFormat="false" ht="15.75" hidden="false" customHeight="false" outlineLevel="0" collapsed="false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customFormat="false" ht="15.75" hidden="false" customHeight="false" outlineLevel="0" collapsed="false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customFormat="false" ht="15.75" hidden="false" customHeight="false" outlineLevel="0" collapsed="false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customFormat="false" ht="15.75" hidden="false" customHeight="false" outlineLevel="0" collapsed="false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customFormat="false" ht="15.75" hidden="false" customHeight="false" outlineLevel="0" collapsed="false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customFormat="false" ht="15.75" hidden="false" customHeight="false" outlineLevel="0" collapsed="false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customFormat="false" ht="15.75" hidden="false" customHeight="false" outlineLevel="0" collapsed="false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customFormat="false" ht="15.75" hidden="false" customHeight="false" outlineLevel="0" collapsed="false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customFormat="false" ht="15.75" hidden="false" customHeight="false" outlineLevel="0" collapsed="false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customFormat="false" ht="15.75" hidden="false" customHeight="false" outlineLevel="0" collapsed="false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customFormat="false" ht="15.75" hidden="false" customHeight="false" outlineLevel="0" collapsed="false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customFormat="false" ht="15.75" hidden="false" customHeight="false" outlineLevel="0" collapsed="false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customFormat="false" ht="15.75" hidden="false" customHeight="false" outlineLevel="0" collapsed="false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customFormat="false" ht="15.75" hidden="false" customHeight="false" outlineLevel="0" collapsed="false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customFormat="false" ht="15.75" hidden="false" customHeight="false" outlineLevel="0" collapsed="false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customFormat="false" ht="15.75" hidden="false" customHeight="false" outlineLevel="0" collapsed="false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customFormat="false" ht="15.75" hidden="false" customHeight="false" outlineLevel="0" collapsed="false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customFormat="false" ht="15.75" hidden="false" customHeight="false" outlineLevel="0" collapsed="false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 customFormat="false" ht="15.75" hidden="false" customHeight="false" outlineLevel="0" collapsed="false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 customFormat="false" ht="15.75" hidden="false" customHeight="false" outlineLevel="0" collapsed="false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 customFormat="false" ht="15.75" hidden="false" customHeight="false" outlineLevel="0" collapsed="false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 customFormat="false" ht="15.75" hidden="false" customHeight="false" outlineLevel="0" collapsed="false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 customFormat="false" ht="15.75" hidden="false" customHeight="false" outlineLevel="0" collapsed="false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 customFormat="false" ht="15.75" hidden="false" customHeight="false" outlineLevel="0" collapsed="false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 customFormat="false" ht="15.75" hidden="false" customHeight="false" outlineLevel="0" collapsed="false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 customFormat="false" ht="15.75" hidden="false" customHeight="false" outlineLevel="0" collapsed="false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 customFormat="false" ht="15.75" hidden="false" customHeight="false" outlineLevel="0" collapsed="false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 customFormat="false" ht="15.75" hidden="false" customHeight="false" outlineLevel="0" collapsed="false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 customFormat="false" ht="15.75" hidden="false" customHeight="false" outlineLevel="0" collapsed="false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 customFormat="false" ht="15.75" hidden="false" customHeight="false" outlineLevel="0" collapsed="false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 customFormat="false" ht="15.75" hidden="false" customHeight="false" outlineLevel="0" collapsed="false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 customFormat="false" ht="15.75" hidden="false" customHeight="false" outlineLevel="0" collapsed="false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 customFormat="false" ht="15.75" hidden="false" customHeight="false" outlineLevel="0" collapsed="false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 customFormat="false" ht="15.75" hidden="false" customHeight="false" outlineLevel="0" collapsed="false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 customFormat="false" ht="15.75" hidden="false" customHeight="false" outlineLevel="0" collapsed="false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 customFormat="false" ht="15.75" hidden="false" customHeight="false" outlineLevel="0" collapsed="false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 customFormat="false" ht="15.75" hidden="false" customHeight="false" outlineLevel="0" collapsed="false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 customFormat="false" ht="15.75" hidden="false" customHeight="false" outlineLevel="0" collapsed="false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 customFormat="false" ht="15.75" hidden="false" customHeight="false" outlineLevel="0" collapsed="false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 customFormat="false" ht="15.75" hidden="false" customHeight="false" outlineLevel="0" collapsed="false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 customFormat="false" ht="15.75" hidden="false" customHeight="false" outlineLevel="0" collapsed="false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 customFormat="false" ht="15.75" hidden="false" customHeight="false" outlineLevel="0" collapsed="false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 customFormat="false" ht="15.75" hidden="false" customHeight="false" outlineLevel="0" collapsed="false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 customFormat="false" ht="15.75" hidden="false" customHeight="false" outlineLevel="0" collapsed="false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 customFormat="false" ht="15.75" hidden="false" customHeight="false" outlineLevel="0" collapsed="false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 customFormat="false" ht="15.75" hidden="false" customHeight="false" outlineLevel="0" collapsed="false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 customFormat="false" ht="15.75" hidden="false" customHeight="false" outlineLevel="0" collapsed="false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 customFormat="false" ht="15.75" hidden="false" customHeight="false" outlineLevel="0" collapsed="false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 customFormat="false" ht="15.75" hidden="false" customHeight="false" outlineLevel="0" collapsed="false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 customFormat="false" ht="15.75" hidden="false" customHeight="false" outlineLevel="0" collapsed="false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 customFormat="false" ht="15.75" hidden="false" customHeight="false" outlineLevel="0" collapsed="false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 customFormat="false" ht="15.75" hidden="false" customHeight="false" outlineLevel="0" collapsed="false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 customFormat="false" ht="15.75" hidden="false" customHeight="false" outlineLevel="0" collapsed="false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 customFormat="false" ht="15.75" hidden="false" customHeight="false" outlineLevel="0" collapsed="false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 customFormat="false" ht="15.75" hidden="false" customHeight="false" outlineLevel="0" collapsed="false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 customFormat="false" ht="15.75" hidden="false" customHeight="false" outlineLevel="0" collapsed="false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 customFormat="false" ht="15.75" hidden="false" customHeight="false" outlineLevel="0" collapsed="false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 customFormat="false" ht="15.75" hidden="false" customHeight="false" outlineLevel="0" collapsed="false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 customFormat="false" ht="15.75" hidden="false" customHeight="false" outlineLevel="0" collapsed="false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 customFormat="false" ht="15.75" hidden="false" customHeight="false" outlineLevel="0" collapsed="false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 customFormat="false" ht="15.75" hidden="false" customHeight="false" outlineLevel="0" collapsed="false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 customFormat="false" ht="15.75" hidden="false" customHeight="false" outlineLevel="0" collapsed="false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 customFormat="false" ht="15.75" hidden="false" customHeight="false" outlineLevel="0" collapsed="false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 customFormat="false" ht="15.75" hidden="false" customHeight="false" outlineLevel="0" collapsed="false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 customFormat="false" ht="15.75" hidden="false" customHeight="false" outlineLevel="0" collapsed="false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 customFormat="false" ht="15.75" hidden="false" customHeight="false" outlineLevel="0" collapsed="false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 customFormat="false" ht="15.75" hidden="false" customHeight="false" outlineLevel="0" collapsed="false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 customFormat="false" ht="15.75" hidden="false" customHeight="false" outlineLevel="0" collapsed="false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 customFormat="false" ht="15.75" hidden="false" customHeight="false" outlineLevel="0" collapsed="false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 customFormat="false" ht="15.75" hidden="false" customHeight="false" outlineLevel="0" collapsed="false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 customFormat="false" ht="15.75" hidden="false" customHeight="false" outlineLevel="0" collapsed="false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 customFormat="false" ht="15.75" hidden="false" customHeight="false" outlineLevel="0" collapsed="false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 customFormat="false" ht="15.75" hidden="false" customHeight="false" outlineLevel="0" collapsed="false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 customFormat="false" ht="15.75" hidden="false" customHeight="false" outlineLevel="0" collapsed="false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 customFormat="false" ht="15.75" hidden="false" customHeight="false" outlineLevel="0" collapsed="false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 customFormat="false" ht="15.75" hidden="false" customHeight="false" outlineLevel="0" collapsed="false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 customFormat="false" ht="15.75" hidden="false" customHeight="false" outlineLevel="0" collapsed="false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customFormat="false" ht="15.75" hidden="false" customHeight="false" outlineLevel="0" collapsed="false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customFormat="false" ht="15.75" hidden="false" customHeight="false" outlineLevel="0" collapsed="false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customFormat="false" ht="15.75" hidden="false" customHeight="false" outlineLevel="0" collapsed="false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customFormat="false" ht="15.75" hidden="false" customHeight="false" outlineLevel="0" collapsed="false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customFormat="false" ht="15.75" hidden="false" customHeight="false" outlineLevel="0" collapsed="false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customFormat="false" ht="15.75" hidden="false" customHeight="false" outlineLevel="0" collapsed="false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customFormat="false" ht="15.75" hidden="false" customHeight="false" outlineLevel="0" collapsed="false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customFormat="false" ht="15.75" hidden="false" customHeight="false" outlineLevel="0" collapsed="false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customFormat="false" ht="15.75" hidden="false" customHeight="false" outlineLevel="0" collapsed="false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 customFormat="false" ht="15.75" hidden="false" customHeight="false" outlineLevel="0" collapsed="false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 customFormat="false" ht="15.75" hidden="false" customHeight="false" outlineLevel="0" collapsed="false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 customFormat="false" ht="15.75" hidden="false" customHeight="false" outlineLevel="0" collapsed="false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 customFormat="false" ht="15.75" hidden="false" customHeight="false" outlineLevel="0" collapsed="false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 customFormat="false" ht="15.75" hidden="false" customHeight="false" outlineLevel="0" collapsed="false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 customFormat="false" ht="15.75" hidden="false" customHeight="false" outlineLevel="0" collapsed="false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 customFormat="false" ht="15.75" hidden="false" customHeight="false" outlineLevel="0" collapsed="false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 customFormat="false" ht="15.75" hidden="false" customHeight="false" outlineLevel="0" collapsed="false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 customFormat="false" ht="15.75" hidden="false" customHeight="false" outlineLevel="0" collapsed="false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 customFormat="false" ht="15.75" hidden="false" customHeight="false" outlineLevel="0" collapsed="false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 customFormat="false" ht="15.75" hidden="false" customHeight="false" outlineLevel="0" collapsed="false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 customFormat="false" ht="15.75" hidden="false" customHeight="false" outlineLevel="0" collapsed="false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 customFormat="false" ht="15.75" hidden="false" customHeight="false" outlineLevel="0" collapsed="false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customFormat="false" ht="15.75" hidden="false" customHeight="false" outlineLevel="0" collapsed="false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 customFormat="false" ht="15.75" hidden="false" customHeight="false" outlineLevel="0" collapsed="false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 customFormat="false" ht="15.75" hidden="false" customHeight="false" outlineLevel="0" collapsed="false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 customFormat="false" ht="15.75" hidden="false" customHeight="false" outlineLevel="0" collapsed="false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 customFormat="false" ht="15.75" hidden="false" customHeight="false" outlineLevel="0" collapsed="false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 customFormat="false" ht="15.75" hidden="false" customHeight="false" outlineLevel="0" collapsed="false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 customFormat="false" ht="15.75" hidden="false" customHeight="false" outlineLevel="0" collapsed="false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 customFormat="false" ht="15.75" hidden="false" customHeight="false" outlineLevel="0" collapsed="false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 customFormat="false" ht="15.75" hidden="false" customHeight="false" outlineLevel="0" collapsed="false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 customFormat="false" ht="15.75" hidden="false" customHeight="false" outlineLevel="0" collapsed="false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 customFormat="false" ht="15.75" hidden="false" customHeight="false" outlineLevel="0" collapsed="false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 customFormat="false" ht="15.75" hidden="false" customHeight="false" outlineLevel="0" collapsed="false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 customFormat="false" ht="15.75" hidden="false" customHeight="false" outlineLevel="0" collapsed="false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 customFormat="false" ht="15.75" hidden="false" customHeight="false" outlineLevel="0" collapsed="false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 customFormat="false" ht="15.75" hidden="false" customHeight="false" outlineLevel="0" collapsed="false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 customFormat="false" ht="15.75" hidden="false" customHeight="false" outlineLevel="0" collapsed="false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 customFormat="false" ht="15.75" hidden="false" customHeight="false" outlineLevel="0" collapsed="false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 customFormat="false" ht="15.75" hidden="false" customHeight="false" outlineLevel="0" collapsed="false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 customFormat="false" ht="15.75" hidden="false" customHeight="false" outlineLevel="0" collapsed="false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 customFormat="false" ht="15.75" hidden="false" customHeight="false" outlineLevel="0" collapsed="false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 customFormat="false" ht="15.75" hidden="false" customHeight="false" outlineLevel="0" collapsed="false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 customFormat="false" ht="15.75" hidden="false" customHeight="false" outlineLevel="0" collapsed="false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 customFormat="false" ht="15.75" hidden="false" customHeight="false" outlineLevel="0" collapsed="false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 customFormat="false" ht="15.75" hidden="false" customHeight="false" outlineLevel="0" collapsed="false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 customFormat="false" ht="15.75" hidden="false" customHeight="false" outlineLevel="0" collapsed="false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customFormat="false" ht="15.75" hidden="false" customHeight="false" outlineLevel="0" collapsed="false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 customFormat="false" ht="15.75" hidden="false" customHeight="false" outlineLevel="0" collapsed="false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 customFormat="false" ht="15.75" hidden="false" customHeight="false" outlineLevel="0" collapsed="false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 customFormat="false" ht="15.75" hidden="false" customHeight="false" outlineLevel="0" collapsed="false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 customFormat="false" ht="15.75" hidden="false" customHeight="false" outlineLevel="0" collapsed="false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 customFormat="false" ht="15.75" hidden="false" customHeight="false" outlineLevel="0" collapsed="false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 customFormat="false" ht="15.75" hidden="false" customHeight="false" outlineLevel="0" collapsed="false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 customFormat="false" ht="15.75" hidden="false" customHeight="false" outlineLevel="0" collapsed="false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 customFormat="false" ht="15.75" hidden="false" customHeight="false" outlineLevel="0" collapsed="false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 customFormat="false" ht="15.75" hidden="false" customHeight="false" outlineLevel="0" collapsed="false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 customFormat="false" ht="15.75" hidden="false" customHeight="false" outlineLevel="0" collapsed="false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 customFormat="false" ht="15.75" hidden="false" customHeight="false" outlineLevel="0" collapsed="false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 customFormat="false" ht="15.75" hidden="false" customHeight="false" outlineLevel="0" collapsed="false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 customFormat="false" ht="15.75" hidden="false" customHeight="false" outlineLevel="0" collapsed="false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 customFormat="false" ht="15.75" hidden="false" customHeight="false" outlineLevel="0" collapsed="false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 customFormat="false" ht="15.75" hidden="false" customHeight="false" outlineLevel="0" collapsed="false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 customFormat="false" ht="15.75" hidden="false" customHeight="false" outlineLevel="0" collapsed="false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 customFormat="false" ht="15.75" hidden="false" customHeight="false" outlineLevel="0" collapsed="false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 customFormat="false" ht="15.75" hidden="false" customHeight="false" outlineLevel="0" collapsed="false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 customFormat="false" ht="15.75" hidden="false" customHeight="false" outlineLevel="0" collapsed="false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 customFormat="false" ht="15.75" hidden="false" customHeight="false" outlineLevel="0" collapsed="false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 customFormat="false" ht="15.75" hidden="false" customHeight="false" outlineLevel="0" collapsed="false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 customFormat="false" ht="15.75" hidden="false" customHeight="false" outlineLevel="0" collapsed="false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 customFormat="false" ht="15.75" hidden="false" customHeight="false" outlineLevel="0" collapsed="false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 customFormat="false" ht="15.75" hidden="false" customHeight="false" outlineLevel="0" collapsed="false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 customFormat="false" ht="15.75" hidden="false" customHeight="false" outlineLevel="0" collapsed="false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 customFormat="false" ht="15.75" hidden="false" customHeight="false" outlineLevel="0" collapsed="false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 customFormat="false" ht="15.75" hidden="false" customHeight="false" outlineLevel="0" collapsed="false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 customFormat="false" ht="15.75" hidden="false" customHeight="false" outlineLevel="0" collapsed="false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 customFormat="false" ht="15.75" hidden="false" customHeight="false" outlineLevel="0" collapsed="false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 customFormat="false" ht="15.75" hidden="false" customHeight="false" outlineLevel="0" collapsed="false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 customFormat="false" ht="15.75" hidden="false" customHeight="false" outlineLevel="0" collapsed="false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 customFormat="false" ht="15.75" hidden="false" customHeight="false" outlineLevel="0" collapsed="false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 customFormat="false" ht="15.75" hidden="false" customHeight="false" outlineLevel="0" collapsed="false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 customFormat="false" ht="15.75" hidden="false" customHeight="false" outlineLevel="0" collapsed="false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 customFormat="false" ht="15.75" hidden="false" customHeight="false" outlineLevel="0" collapsed="false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 customFormat="false" ht="15.75" hidden="false" customHeight="false" outlineLevel="0" collapsed="false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 customFormat="false" ht="15.75" hidden="false" customHeight="false" outlineLevel="0" collapsed="false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 customFormat="false" ht="15.75" hidden="false" customHeight="false" outlineLevel="0" collapsed="false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 customFormat="false" ht="15.75" hidden="false" customHeight="false" outlineLevel="0" collapsed="false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 customFormat="false" ht="15.75" hidden="false" customHeight="false" outlineLevel="0" collapsed="false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 customFormat="false" ht="15.75" hidden="false" customHeight="false" outlineLevel="0" collapsed="false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 customFormat="false" ht="15.75" hidden="false" customHeight="false" outlineLevel="0" collapsed="false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 customFormat="false" ht="15.75" hidden="false" customHeight="false" outlineLevel="0" collapsed="false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 customFormat="false" ht="15.75" hidden="false" customHeight="false" outlineLevel="0" collapsed="false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 customFormat="false" ht="15.75" hidden="false" customHeight="false" outlineLevel="0" collapsed="false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 customFormat="false" ht="15.75" hidden="false" customHeight="false" outlineLevel="0" collapsed="false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 customFormat="false" ht="15.75" hidden="false" customHeight="false" outlineLevel="0" collapsed="false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 customFormat="false" ht="15.75" hidden="false" customHeight="false" outlineLevel="0" collapsed="false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 customFormat="false" ht="15.75" hidden="false" customHeight="false" outlineLevel="0" collapsed="false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 customFormat="false" ht="15.75" hidden="false" customHeight="false" outlineLevel="0" collapsed="false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 customFormat="false" ht="15.75" hidden="false" customHeight="false" outlineLevel="0" collapsed="false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 customFormat="false" ht="15.75" hidden="false" customHeight="false" outlineLevel="0" collapsed="false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 customFormat="false" ht="15.75" hidden="false" customHeight="false" outlineLevel="0" collapsed="false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 customFormat="false" ht="15.75" hidden="false" customHeight="false" outlineLevel="0" collapsed="false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 customFormat="false" ht="15.75" hidden="false" customHeight="false" outlineLevel="0" collapsed="false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 customFormat="false" ht="15.75" hidden="false" customHeight="false" outlineLevel="0" collapsed="false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 customFormat="false" ht="15.75" hidden="false" customHeight="false" outlineLevel="0" collapsed="false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 customFormat="false" ht="15.75" hidden="false" customHeight="false" outlineLevel="0" collapsed="false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 customFormat="false" ht="15.75" hidden="false" customHeight="false" outlineLevel="0" collapsed="false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 customFormat="false" ht="15.75" hidden="false" customHeight="false" outlineLevel="0" collapsed="false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 customFormat="false" ht="15.75" hidden="false" customHeight="false" outlineLevel="0" collapsed="false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 customFormat="false" ht="15.75" hidden="false" customHeight="false" outlineLevel="0" collapsed="false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 customFormat="false" ht="15.75" hidden="false" customHeight="false" outlineLevel="0" collapsed="false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 customFormat="false" ht="15.75" hidden="false" customHeight="false" outlineLevel="0" collapsed="false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 customFormat="false" ht="15.75" hidden="false" customHeight="false" outlineLevel="0" collapsed="false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 customFormat="false" ht="15.75" hidden="false" customHeight="false" outlineLevel="0" collapsed="false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 customFormat="false" ht="15.75" hidden="false" customHeight="false" outlineLevel="0" collapsed="false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 customFormat="false" ht="15.75" hidden="false" customHeight="false" outlineLevel="0" collapsed="false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 customFormat="false" ht="15.75" hidden="false" customHeight="false" outlineLevel="0" collapsed="false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 customFormat="false" ht="15.75" hidden="false" customHeight="false" outlineLevel="0" collapsed="false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 customFormat="false" ht="15.75" hidden="false" customHeight="false" outlineLevel="0" collapsed="false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 customFormat="false" ht="15.75" hidden="false" customHeight="false" outlineLevel="0" collapsed="false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 customFormat="false" ht="15.75" hidden="false" customHeight="false" outlineLevel="0" collapsed="false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 customFormat="false" ht="15.75" hidden="false" customHeight="false" outlineLevel="0" collapsed="false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 customFormat="false" ht="15.75" hidden="false" customHeight="false" outlineLevel="0" collapsed="false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 customFormat="false" ht="15.75" hidden="false" customHeight="false" outlineLevel="0" collapsed="false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 customFormat="false" ht="15.75" hidden="false" customHeight="false" outlineLevel="0" collapsed="false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 customFormat="false" ht="15.75" hidden="false" customHeight="false" outlineLevel="0" collapsed="false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 customFormat="false" ht="15.75" hidden="false" customHeight="false" outlineLevel="0" collapsed="false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 customFormat="false" ht="15.75" hidden="false" customHeight="false" outlineLevel="0" collapsed="false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 customFormat="false" ht="15.75" hidden="false" customHeight="false" outlineLevel="0" collapsed="false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 customFormat="false" ht="15.75" hidden="false" customHeight="false" outlineLevel="0" collapsed="false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 customFormat="false" ht="15.75" hidden="false" customHeight="false" outlineLevel="0" collapsed="false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 customFormat="false" ht="15.75" hidden="false" customHeight="false" outlineLevel="0" collapsed="false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 customFormat="false" ht="15.75" hidden="false" customHeight="false" outlineLevel="0" collapsed="false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 customFormat="false" ht="15.75" hidden="false" customHeight="false" outlineLevel="0" collapsed="false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 customFormat="false" ht="15.75" hidden="false" customHeight="false" outlineLevel="0" collapsed="false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 customFormat="false" ht="15.75" hidden="false" customHeight="false" outlineLevel="0" collapsed="false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 customFormat="false" ht="15.75" hidden="false" customHeight="false" outlineLevel="0" collapsed="false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 customFormat="false" ht="15.75" hidden="false" customHeight="false" outlineLevel="0" collapsed="false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 customFormat="false" ht="15.75" hidden="false" customHeight="false" outlineLevel="0" collapsed="false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 customFormat="false" ht="15.75" hidden="false" customHeight="false" outlineLevel="0" collapsed="false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 customFormat="false" ht="15.75" hidden="false" customHeight="false" outlineLevel="0" collapsed="false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 customFormat="false" ht="15.75" hidden="false" customHeight="false" outlineLevel="0" collapsed="false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 customFormat="false" ht="15.75" hidden="false" customHeight="false" outlineLevel="0" collapsed="false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 customFormat="false" ht="15.75" hidden="false" customHeight="false" outlineLevel="0" collapsed="false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 customFormat="false" ht="15.75" hidden="false" customHeight="false" outlineLevel="0" collapsed="false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 customFormat="false" ht="15.75" hidden="false" customHeight="false" outlineLevel="0" collapsed="false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 customFormat="false" ht="15.75" hidden="false" customHeight="false" outlineLevel="0" collapsed="false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 customFormat="false" ht="15.75" hidden="false" customHeight="false" outlineLevel="0" collapsed="false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 customFormat="false" ht="15.75" hidden="false" customHeight="false" outlineLevel="0" collapsed="false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 customFormat="false" ht="15.75" hidden="false" customHeight="false" outlineLevel="0" collapsed="false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 customFormat="false" ht="15.75" hidden="false" customHeight="false" outlineLevel="0" collapsed="false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 customFormat="false" ht="15.75" hidden="false" customHeight="false" outlineLevel="0" collapsed="false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 customFormat="false" ht="15.75" hidden="false" customHeight="false" outlineLevel="0" collapsed="false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 customFormat="false" ht="15.75" hidden="false" customHeight="false" outlineLevel="0" collapsed="false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 customFormat="false" ht="15.75" hidden="false" customHeight="false" outlineLevel="0" collapsed="false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 customFormat="false" ht="15.75" hidden="false" customHeight="false" outlineLevel="0" collapsed="false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 customFormat="false" ht="15.75" hidden="false" customHeight="false" outlineLevel="0" collapsed="false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 customFormat="false" ht="15.75" hidden="false" customHeight="false" outlineLevel="0" collapsed="false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 customFormat="false" ht="15.75" hidden="false" customHeight="false" outlineLevel="0" collapsed="false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 customFormat="false" ht="15.75" hidden="false" customHeight="false" outlineLevel="0" collapsed="false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 customFormat="false" ht="15.75" hidden="false" customHeight="false" outlineLevel="0" collapsed="false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 customFormat="false" ht="15.75" hidden="false" customHeight="false" outlineLevel="0" collapsed="false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 customFormat="false" ht="15.75" hidden="false" customHeight="false" outlineLevel="0" collapsed="false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 customFormat="false" ht="15.75" hidden="false" customHeight="false" outlineLevel="0" collapsed="false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 customFormat="false" ht="15.75" hidden="false" customHeight="false" outlineLevel="0" collapsed="false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 customFormat="false" ht="15.75" hidden="false" customHeight="false" outlineLevel="0" collapsed="false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 customFormat="false" ht="15.75" hidden="false" customHeight="false" outlineLevel="0" collapsed="false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 customFormat="false" ht="15.75" hidden="false" customHeight="false" outlineLevel="0" collapsed="false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 customFormat="false" ht="15.75" hidden="false" customHeight="false" outlineLevel="0" collapsed="false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 customFormat="false" ht="15.75" hidden="false" customHeight="false" outlineLevel="0" collapsed="false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 customFormat="false" ht="15.75" hidden="false" customHeight="false" outlineLevel="0" collapsed="false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 customFormat="false" ht="15.75" hidden="false" customHeight="false" outlineLevel="0" collapsed="false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 customFormat="false" ht="15.75" hidden="false" customHeight="false" outlineLevel="0" collapsed="false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 customFormat="false" ht="15.75" hidden="false" customHeight="false" outlineLevel="0" collapsed="false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 customFormat="false" ht="15.75" hidden="false" customHeight="false" outlineLevel="0" collapsed="false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 customFormat="false" ht="15.75" hidden="false" customHeight="false" outlineLevel="0" collapsed="false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 customFormat="false" ht="15.75" hidden="false" customHeight="false" outlineLevel="0" collapsed="false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 customFormat="false" ht="15.75" hidden="false" customHeight="false" outlineLevel="0" collapsed="false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 customFormat="false" ht="15.75" hidden="false" customHeight="false" outlineLevel="0" collapsed="false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 customFormat="false" ht="15.75" hidden="false" customHeight="false" outlineLevel="0" collapsed="false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 customFormat="false" ht="15.75" hidden="false" customHeight="false" outlineLevel="0" collapsed="false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 customFormat="false" ht="15.75" hidden="false" customHeight="false" outlineLevel="0" collapsed="false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 customFormat="false" ht="15.75" hidden="false" customHeight="false" outlineLevel="0" collapsed="false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 customFormat="false" ht="15.75" hidden="false" customHeight="false" outlineLevel="0" collapsed="false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 customFormat="false" ht="15.75" hidden="false" customHeight="false" outlineLevel="0" collapsed="false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 customFormat="false" ht="15.75" hidden="false" customHeight="false" outlineLevel="0" collapsed="false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 customFormat="false" ht="15.75" hidden="false" customHeight="false" outlineLevel="0" collapsed="false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 customFormat="false" ht="15.75" hidden="false" customHeight="false" outlineLevel="0" collapsed="false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 customFormat="false" ht="15.75" hidden="false" customHeight="false" outlineLevel="0" collapsed="false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 customFormat="false" ht="15.75" hidden="false" customHeight="false" outlineLevel="0" collapsed="false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 customFormat="false" ht="15.75" hidden="false" customHeight="false" outlineLevel="0" collapsed="false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 customFormat="false" ht="15.75" hidden="false" customHeight="false" outlineLevel="0" collapsed="false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 customFormat="false" ht="15.75" hidden="false" customHeight="false" outlineLevel="0" collapsed="false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 customFormat="false" ht="15.75" hidden="false" customHeight="false" outlineLevel="0" collapsed="false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 customFormat="false" ht="15.75" hidden="false" customHeight="false" outlineLevel="0" collapsed="false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 customFormat="false" ht="15.75" hidden="false" customHeight="false" outlineLevel="0" collapsed="false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 customFormat="false" ht="15.75" hidden="false" customHeight="false" outlineLevel="0" collapsed="false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 customFormat="false" ht="15.75" hidden="false" customHeight="false" outlineLevel="0" collapsed="false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 customFormat="false" ht="15.75" hidden="false" customHeight="false" outlineLevel="0" collapsed="false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 customFormat="false" ht="15.75" hidden="false" customHeight="false" outlineLevel="0" collapsed="false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 customFormat="false" ht="15.75" hidden="false" customHeight="false" outlineLevel="0" collapsed="false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 customFormat="false" ht="15.75" hidden="false" customHeight="false" outlineLevel="0" collapsed="false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 customFormat="false" ht="15.75" hidden="false" customHeight="false" outlineLevel="0" collapsed="false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 customFormat="false" ht="15.75" hidden="false" customHeight="false" outlineLevel="0" collapsed="false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 customFormat="false" ht="15.75" hidden="false" customHeight="false" outlineLevel="0" collapsed="false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 customFormat="false" ht="15.75" hidden="false" customHeight="false" outlineLevel="0" collapsed="false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 customFormat="false" ht="15.75" hidden="false" customHeight="false" outlineLevel="0" collapsed="false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 customFormat="false" ht="15.75" hidden="false" customHeight="false" outlineLevel="0" collapsed="false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 customFormat="false" ht="15.75" hidden="false" customHeight="false" outlineLevel="0" collapsed="false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 customFormat="false" ht="15.75" hidden="false" customHeight="false" outlineLevel="0" collapsed="false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 customFormat="false" ht="15.75" hidden="false" customHeight="false" outlineLevel="0" collapsed="false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 customFormat="false" ht="15.75" hidden="false" customHeight="false" outlineLevel="0" collapsed="false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 customFormat="false" ht="15.75" hidden="false" customHeight="false" outlineLevel="0" collapsed="false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 customFormat="false" ht="15.75" hidden="false" customHeight="false" outlineLevel="0" collapsed="false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 customFormat="false" ht="15.75" hidden="false" customHeight="false" outlineLevel="0" collapsed="false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 customFormat="false" ht="15.75" hidden="false" customHeight="false" outlineLevel="0" collapsed="false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 customFormat="false" ht="15.75" hidden="false" customHeight="false" outlineLevel="0" collapsed="false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 customFormat="false" ht="15.75" hidden="false" customHeight="false" outlineLevel="0" collapsed="false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 customFormat="false" ht="15.75" hidden="false" customHeight="false" outlineLevel="0" collapsed="false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 customFormat="false" ht="15.75" hidden="false" customHeight="false" outlineLevel="0" collapsed="false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 customFormat="false" ht="15.75" hidden="false" customHeight="false" outlineLevel="0" collapsed="false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 customFormat="false" ht="15.75" hidden="false" customHeight="false" outlineLevel="0" collapsed="false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 customFormat="false" ht="15.75" hidden="false" customHeight="false" outlineLevel="0" collapsed="false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 customFormat="false" ht="15.75" hidden="false" customHeight="false" outlineLevel="0" collapsed="false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 customFormat="false" ht="15.75" hidden="false" customHeight="false" outlineLevel="0" collapsed="false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 customFormat="false" ht="15.75" hidden="false" customHeight="false" outlineLevel="0" collapsed="false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 customFormat="false" ht="15.75" hidden="false" customHeight="false" outlineLevel="0" collapsed="false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 customFormat="false" ht="15.75" hidden="false" customHeight="false" outlineLevel="0" collapsed="false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 customFormat="false" ht="15.75" hidden="false" customHeight="false" outlineLevel="0" collapsed="false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 customFormat="false" ht="15.75" hidden="false" customHeight="false" outlineLevel="0" collapsed="false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 customFormat="false" ht="15.75" hidden="false" customHeight="false" outlineLevel="0" collapsed="false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 customFormat="false" ht="15.75" hidden="false" customHeight="false" outlineLevel="0" collapsed="false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 customFormat="false" ht="15.75" hidden="false" customHeight="false" outlineLevel="0" collapsed="false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 customFormat="false" ht="15.75" hidden="false" customHeight="false" outlineLevel="0" collapsed="false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 customFormat="false" ht="15.75" hidden="false" customHeight="false" outlineLevel="0" collapsed="false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 customFormat="false" ht="15.75" hidden="false" customHeight="false" outlineLevel="0" collapsed="false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 customFormat="false" ht="15.75" hidden="false" customHeight="false" outlineLevel="0" collapsed="false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 customFormat="false" ht="15.75" hidden="false" customHeight="false" outlineLevel="0" collapsed="false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 customFormat="false" ht="15.75" hidden="false" customHeight="false" outlineLevel="0" collapsed="false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 customFormat="false" ht="15.75" hidden="false" customHeight="false" outlineLevel="0" collapsed="false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 customFormat="false" ht="15.75" hidden="false" customHeight="false" outlineLevel="0" collapsed="false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 customFormat="false" ht="15.75" hidden="false" customHeight="false" outlineLevel="0" collapsed="false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 customFormat="false" ht="15.75" hidden="false" customHeight="false" outlineLevel="0" collapsed="false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 customFormat="false" ht="15.75" hidden="false" customHeight="false" outlineLevel="0" collapsed="false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 customFormat="false" ht="15.75" hidden="false" customHeight="false" outlineLevel="0" collapsed="false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 customFormat="false" ht="15.75" hidden="false" customHeight="false" outlineLevel="0" collapsed="false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 customFormat="false" ht="15.75" hidden="false" customHeight="false" outlineLevel="0" collapsed="false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 customFormat="false" ht="15.75" hidden="false" customHeight="false" outlineLevel="0" collapsed="false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 customFormat="false" ht="15.75" hidden="false" customHeight="false" outlineLevel="0" collapsed="false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 customFormat="false" ht="15.75" hidden="false" customHeight="false" outlineLevel="0" collapsed="false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 customFormat="false" ht="15.75" hidden="false" customHeight="false" outlineLevel="0" collapsed="false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 customFormat="false" ht="15.75" hidden="false" customHeight="false" outlineLevel="0" collapsed="false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 customFormat="false" ht="15.75" hidden="false" customHeight="false" outlineLevel="0" collapsed="false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 customFormat="false" ht="15.75" hidden="false" customHeight="false" outlineLevel="0" collapsed="false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 customFormat="false" ht="15.75" hidden="false" customHeight="false" outlineLevel="0" collapsed="false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 customFormat="false" ht="15.75" hidden="false" customHeight="false" outlineLevel="0" collapsed="false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 customFormat="false" ht="15.75" hidden="false" customHeight="false" outlineLevel="0" collapsed="false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 customFormat="false" ht="15.75" hidden="false" customHeight="false" outlineLevel="0" collapsed="false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 customFormat="false" ht="15.75" hidden="false" customHeight="false" outlineLevel="0" collapsed="false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 customFormat="false" ht="15.75" hidden="false" customHeight="false" outlineLevel="0" collapsed="false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 customFormat="false" ht="15.75" hidden="false" customHeight="false" outlineLevel="0" collapsed="false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 customFormat="false" ht="15.75" hidden="false" customHeight="false" outlineLevel="0" collapsed="false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 customFormat="false" ht="15.75" hidden="false" customHeight="false" outlineLevel="0" collapsed="false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 customFormat="false" ht="15.75" hidden="false" customHeight="false" outlineLevel="0" collapsed="false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 customFormat="false" ht="15.75" hidden="false" customHeight="false" outlineLevel="0" collapsed="false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 customFormat="false" ht="15.75" hidden="false" customHeight="false" outlineLevel="0" collapsed="false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 customFormat="false" ht="15.75" hidden="false" customHeight="false" outlineLevel="0" collapsed="false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 customFormat="false" ht="15.75" hidden="false" customHeight="false" outlineLevel="0" collapsed="false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 customFormat="false" ht="15.75" hidden="false" customHeight="false" outlineLevel="0" collapsed="false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 customFormat="false" ht="15.75" hidden="false" customHeight="false" outlineLevel="0" collapsed="false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 customFormat="false" ht="15.75" hidden="false" customHeight="false" outlineLevel="0" collapsed="false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 customFormat="false" ht="15.75" hidden="false" customHeight="false" outlineLevel="0" collapsed="false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 customFormat="false" ht="15.75" hidden="false" customHeight="false" outlineLevel="0" collapsed="false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 customFormat="false" ht="15.75" hidden="false" customHeight="false" outlineLevel="0" collapsed="false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 customFormat="false" ht="15.75" hidden="false" customHeight="false" outlineLevel="0" collapsed="false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 customFormat="false" ht="15.75" hidden="false" customHeight="false" outlineLevel="0" collapsed="false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 customFormat="false" ht="15.75" hidden="false" customHeight="false" outlineLevel="0" collapsed="false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 customFormat="false" ht="15.75" hidden="false" customHeight="false" outlineLevel="0" collapsed="false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 customFormat="false" ht="15.75" hidden="false" customHeight="false" outlineLevel="0" collapsed="false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 customFormat="false" ht="15.75" hidden="false" customHeight="false" outlineLevel="0" collapsed="false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 customFormat="false" ht="15.75" hidden="false" customHeight="false" outlineLevel="0" collapsed="false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 customFormat="false" ht="15.75" hidden="false" customHeight="false" outlineLevel="0" collapsed="false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 customFormat="false" ht="15.75" hidden="false" customHeight="false" outlineLevel="0" collapsed="false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 customFormat="false" ht="15.75" hidden="false" customHeight="false" outlineLevel="0" collapsed="false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 customFormat="false" ht="15.75" hidden="false" customHeight="false" outlineLevel="0" collapsed="false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 customFormat="false" ht="15.75" hidden="false" customHeight="false" outlineLevel="0" collapsed="false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 customFormat="false" ht="15.75" hidden="false" customHeight="false" outlineLevel="0" collapsed="false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 customFormat="false" ht="15.75" hidden="false" customHeight="false" outlineLevel="0" collapsed="false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 customFormat="false" ht="15.75" hidden="false" customHeight="false" outlineLevel="0" collapsed="false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 customFormat="false" ht="15.75" hidden="false" customHeight="false" outlineLevel="0" collapsed="false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 customFormat="false" ht="15.75" hidden="false" customHeight="false" outlineLevel="0" collapsed="false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 customFormat="false" ht="15.75" hidden="false" customHeight="false" outlineLevel="0" collapsed="false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 customFormat="false" ht="15.75" hidden="false" customHeight="false" outlineLevel="0" collapsed="false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 customFormat="false" ht="15.75" hidden="false" customHeight="false" outlineLevel="0" collapsed="false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 customFormat="false" ht="15.75" hidden="false" customHeight="false" outlineLevel="0" collapsed="false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 customFormat="false" ht="15.75" hidden="false" customHeight="false" outlineLevel="0" collapsed="false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 customFormat="false" ht="15.75" hidden="false" customHeight="false" outlineLevel="0" collapsed="false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 customFormat="false" ht="15.75" hidden="false" customHeight="false" outlineLevel="0" collapsed="false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 customFormat="false" ht="15.75" hidden="false" customHeight="false" outlineLevel="0" collapsed="false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 customFormat="false" ht="15.75" hidden="false" customHeight="false" outlineLevel="0" collapsed="false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 customFormat="false" ht="15.75" hidden="false" customHeight="false" outlineLevel="0" collapsed="false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 customFormat="false" ht="15.75" hidden="false" customHeight="false" outlineLevel="0" collapsed="false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 customFormat="false" ht="15.75" hidden="false" customHeight="false" outlineLevel="0" collapsed="false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 customFormat="false" ht="15.75" hidden="false" customHeight="false" outlineLevel="0" collapsed="false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 customFormat="false" ht="15.75" hidden="false" customHeight="false" outlineLevel="0" collapsed="false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 customFormat="false" ht="15.75" hidden="false" customHeight="false" outlineLevel="0" collapsed="false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 customFormat="false" ht="15.75" hidden="false" customHeight="false" outlineLevel="0" collapsed="false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 customFormat="false" ht="15.75" hidden="false" customHeight="false" outlineLevel="0" collapsed="false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 customFormat="false" ht="15.75" hidden="false" customHeight="false" outlineLevel="0" collapsed="false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 customFormat="false" ht="15.75" hidden="false" customHeight="false" outlineLevel="0" collapsed="false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 customFormat="false" ht="15.75" hidden="false" customHeight="false" outlineLevel="0" collapsed="false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 customFormat="false" ht="15.75" hidden="false" customHeight="false" outlineLevel="0" collapsed="false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 customFormat="false" ht="15.75" hidden="false" customHeight="false" outlineLevel="0" collapsed="false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 customFormat="false" ht="15.75" hidden="false" customHeight="false" outlineLevel="0" collapsed="false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 customFormat="false" ht="15.75" hidden="false" customHeight="false" outlineLevel="0" collapsed="false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 customFormat="false" ht="15.75" hidden="false" customHeight="false" outlineLevel="0" collapsed="false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 customFormat="false" ht="15.75" hidden="false" customHeight="false" outlineLevel="0" collapsed="false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 customFormat="false" ht="15.75" hidden="false" customHeight="false" outlineLevel="0" collapsed="false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 customFormat="false" ht="15.75" hidden="false" customHeight="false" outlineLevel="0" collapsed="false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 customFormat="false" ht="15.75" hidden="false" customHeight="false" outlineLevel="0" collapsed="false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 customFormat="false" ht="15.75" hidden="false" customHeight="false" outlineLevel="0" collapsed="false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 customFormat="false" ht="15.75" hidden="false" customHeight="false" outlineLevel="0" collapsed="false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 customFormat="false" ht="15.75" hidden="false" customHeight="false" outlineLevel="0" collapsed="false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 customFormat="false" ht="15.75" hidden="false" customHeight="false" outlineLevel="0" collapsed="false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 customFormat="false" ht="15.75" hidden="false" customHeight="false" outlineLevel="0" collapsed="false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 customFormat="false" ht="15.75" hidden="false" customHeight="false" outlineLevel="0" collapsed="false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 customFormat="false" ht="15.75" hidden="false" customHeight="false" outlineLevel="0" collapsed="false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 customFormat="false" ht="15.75" hidden="false" customHeight="false" outlineLevel="0" collapsed="false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 customFormat="false" ht="15.75" hidden="false" customHeight="false" outlineLevel="0" collapsed="false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 customFormat="false" ht="15.75" hidden="false" customHeight="false" outlineLevel="0" collapsed="false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 customFormat="false" ht="15.75" hidden="false" customHeight="false" outlineLevel="0" collapsed="false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 customFormat="false" ht="15.75" hidden="false" customHeight="false" outlineLevel="0" collapsed="false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 customFormat="false" ht="15.75" hidden="false" customHeight="false" outlineLevel="0" collapsed="false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 customFormat="false" ht="15.75" hidden="false" customHeight="false" outlineLevel="0" collapsed="false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 customFormat="false" ht="15.75" hidden="false" customHeight="false" outlineLevel="0" collapsed="false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 customFormat="false" ht="15.75" hidden="false" customHeight="false" outlineLevel="0" collapsed="false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 customFormat="false" ht="15.75" hidden="false" customHeight="false" outlineLevel="0" collapsed="false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 customFormat="false" ht="15.75" hidden="false" customHeight="false" outlineLevel="0" collapsed="false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 customFormat="false" ht="15.75" hidden="false" customHeight="false" outlineLevel="0" collapsed="false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 customFormat="false" ht="15.75" hidden="false" customHeight="false" outlineLevel="0" collapsed="false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 customFormat="false" ht="15.75" hidden="false" customHeight="false" outlineLevel="0" collapsed="false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 customFormat="false" ht="15.75" hidden="false" customHeight="false" outlineLevel="0" collapsed="false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 customFormat="false" ht="15.75" hidden="false" customHeight="false" outlineLevel="0" collapsed="false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 customFormat="false" ht="15.75" hidden="false" customHeight="false" outlineLevel="0" collapsed="false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 customFormat="false" ht="15.75" hidden="false" customHeight="false" outlineLevel="0" collapsed="false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 customFormat="false" ht="15.75" hidden="false" customHeight="false" outlineLevel="0" collapsed="false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 customFormat="false" ht="15.75" hidden="false" customHeight="false" outlineLevel="0" collapsed="false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 customFormat="false" ht="15.75" hidden="false" customHeight="false" outlineLevel="0" collapsed="false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 customFormat="false" ht="15.75" hidden="false" customHeight="false" outlineLevel="0" collapsed="false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 customFormat="false" ht="15.75" hidden="false" customHeight="false" outlineLevel="0" collapsed="false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 customFormat="false" ht="15.75" hidden="false" customHeight="false" outlineLevel="0" collapsed="false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 customFormat="false" ht="15.75" hidden="false" customHeight="false" outlineLevel="0" collapsed="false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 customFormat="false" ht="15.75" hidden="false" customHeight="false" outlineLevel="0" collapsed="false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 customFormat="false" ht="15.75" hidden="false" customHeight="false" outlineLevel="0" collapsed="false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 customFormat="false" ht="15.75" hidden="false" customHeight="false" outlineLevel="0" collapsed="false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 customFormat="false" ht="15.75" hidden="false" customHeight="false" outlineLevel="0" collapsed="false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 customFormat="false" ht="15.75" hidden="false" customHeight="false" outlineLevel="0" collapsed="false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 customFormat="false" ht="15.75" hidden="false" customHeight="false" outlineLevel="0" collapsed="false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 customFormat="false" ht="15.75" hidden="false" customHeight="false" outlineLevel="0" collapsed="false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 customFormat="false" ht="15.75" hidden="false" customHeight="false" outlineLevel="0" collapsed="false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 customFormat="false" ht="15.75" hidden="false" customHeight="false" outlineLevel="0" collapsed="false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 customFormat="false" ht="15.75" hidden="false" customHeight="false" outlineLevel="0" collapsed="false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 customFormat="false" ht="15.75" hidden="false" customHeight="false" outlineLevel="0" collapsed="false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 customFormat="false" ht="15.75" hidden="false" customHeight="false" outlineLevel="0" collapsed="false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 customFormat="false" ht="15.75" hidden="false" customHeight="false" outlineLevel="0" collapsed="false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 customFormat="false" ht="15.75" hidden="false" customHeight="false" outlineLevel="0" collapsed="false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 customFormat="false" ht="15.75" hidden="false" customHeight="false" outlineLevel="0" collapsed="false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 customFormat="false" ht="15.75" hidden="false" customHeight="false" outlineLevel="0" collapsed="false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 customFormat="false" ht="15.75" hidden="false" customHeight="false" outlineLevel="0" collapsed="false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 customFormat="false" ht="15.75" hidden="false" customHeight="false" outlineLevel="0" collapsed="false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 customFormat="false" ht="15.75" hidden="false" customHeight="false" outlineLevel="0" collapsed="false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 customFormat="false" ht="15.75" hidden="false" customHeight="false" outlineLevel="0" collapsed="false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 customFormat="false" ht="15.75" hidden="false" customHeight="false" outlineLevel="0" collapsed="false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 customFormat="false" ht="15.75" hidden="false" customHeight="false" outlineLevel="0" collapsed="false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 customFormat="false" ht="15.75" hidden="false" customHeight="false" outlineLevel="0" collapsed="false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 customFormat="false" ht="15.75" hidden="false" customHeight="false" outlineLevel="0" collapsed="false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 customFormat="false" ht="15.75" hidden="false" customHeight="false" outlineLevel="0" collapsed="false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 customFormat="false" ht="15.75" hidden="false" customHeight="false" outlineLevel="0" collapsed="false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 customFormat="false" ht="15.75" hidden="false" customHeight="false" outlineLevel="0" collapsed="false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 customFormat="false" ht="15.75" hidden="false" customHeight="false" outlineLevel="0" collapsed="false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 customFormat="false" ht="15.75" hidden="false" customHeight="false" outlineLevel="0" collapsed="false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 customFormat="false" ht="15.75" hidden="false" customHeight="false" outlineLevel="0" collapsed="false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 customFormat="false" ht="15.75" hidden="false" customHeight="false" outlineLevel="0" collapsed="false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 customFormat="false" ht="15.75" hidden="false" customHeight="false" outlineLevel="0" collapsed="false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 customFormat="false" ht="15.75" hidden="false" customHeight="false" outlineLevel="0" collapsed="false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 customFormat="false" ht="15.75" hidden="false" customHeight="false" outlineLevel="0" collapsed="false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 customFormat="false" ht="15.75" hidden="false" customHeight="false" outlineLevel="0" collapsed="false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 customFormat="false" ht="15.75" hidden="false" customHeight="false" outlineLevel="0" collapsed="false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 customFormat="false" ht="15.75" hidden="false" customHeight="false" outlineLevel="0" collapsed="false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 customFormat="false" ht="15.75" hidden="false" customHeight="false" outlineLevel="0" collapsed="false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 customFormat="false" ht="15.75" hidden="false" customHeight="false" outlineLevel="0" collapsed="false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 customFormat="false" ht="15.75" hidden="false" customHeight="false" outlineLevel="0" collapsed="false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 customFormat="false" ht="15.75" hidden="false" customHeight="false" outlineLevel="0" collapsed="false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 customFormat="false" ht="15.75" hidden="false" customHeight="false" outlineLevel="0" collapsed="false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 customFormat="false" ht="15.75" hidden="false" customHeight="false" outlineLevel="0" collapsed="false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 customFormat="false" ht="15.75" hidden="false" customHeight="false" outlineLevel="0" collapsed="false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 customFormat="false" ht="15.75" hidden="false" customHeight="false" outlineLevel="0" collapsed="false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 customFormat="false" ht="15.75" hidden="false" customHeight="false" outlineLevel="0" collapsed="false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 customFormat="false" ht="15.75" hidden="false" customHeight="false" outlineLevel="0" collapsed="false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 customFormat="false" ht="15.75" hidden="false" customHeight="false" outlineLevel="0" collapsed="false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 customFormat="false" ht="15.75" hidden="false" customHeight="false" outlineLevel="0" collapsed="false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 customFormat="false" ht="15.75" hidden="false" customHeight="false" outlineLevel="0" collapsed="false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 customFormat="false" ht="15.75" hidden="false" customHeight="false" outlineLevel="0" collapsed="false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 customFormat="false" ht="15.75" hidden="false" customHeight="false" outlineLevel="0" collapsed="false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 customFormat="false" ht="15.75" hidden="false" customHeight="false" outlineLevel="0" collapsed="false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 customFormat="false" ht="15.75" hidden="false" customHeight="false" outlineLevel="0" collapsed="false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 customFormat="false" ht="15.75" hidden="false" customHeight="false" outlineLevel="0" collapsed="false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 customFormat="false" ht="15.75" hidden="false" customHeight="false" outlineLevel="0" collapsed="false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 customFormat="false" ht="15.75" hidden="false" customHeight="false" outlineLevel="0" collapsed="false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 customFormat="false" ht="15.75" hidden="false" customHeight="false" outlineLevel="0" collapsed="false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 customFormat="false" ht="15.75" hidden="false" customHeight="false" outlineLevel="0" collapsed="false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 customFormat="false" ht="15.75" hidden="false" customHeight="false" outlineLevel="0" collapsed="false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 customFormat="false" ht="15.75" hidden="false" customHeight="false" outlineLevel="0" collapsed="false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 customFormat="false" ht="15.75" hidden="false" customHeight="false" outlineLevel="0" collapsed="false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 customFormat="false" ht="15.75" hidden="false" customHeight="false" outlineLevel="0" collapsed="false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 customFormat="false" ht="15.75" hidden="false" customHeight="false" outlineLevel="0" collapsed="false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 customFormat="false" ht="15.75" hidden="false" customHeight="false" outlineLevel="0" collapsed="false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 customFormat="false" ht="15.75" hidden="false" customHeight="false" outlineLevel="0" collapsed="false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 customFormat="false" ht="15.75" hidden="false" customHeight="false" outlineLevel="0" collapsed="false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 customFormat="false" ht="15.75" hidden="false" customHeight="false" outlineLevel="0" collapsed="false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 customFormat="false" ht="15.75" hidden="false" customHeight="false" outlineLevel="0" collapsed="false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 customFormat="false" ht="15.75" hidden="false" customHeight="false" outlineLevel="0" collapsed="false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 customFormat="false" ht="15.75" hidden="false" customHeight="false" outlineLevel="0" collapsed="false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 customFormat="false" ht="15.75" hidden="false" customHeight="false" outlineLevel="0" collapsed="false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 customFormat="false" ht="15.75" hidden="false" customHeight="false" outlineLevel="0" collapsed="false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 customFormat="false" ht="15.75" hidden="false" customHeight="false" outlineLevel="0" collapsed="false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 customFormat="false" ht="15.75" hidden="false" customHeight="false" outlineLevel="0" collapsed="false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 customFormat="false" ht="15.75" hidden="false" customHeight="false" outlineLevel="0" collapsed="false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 customFormat="false" ht="15.75" hidden="false" customHeight="false" outlineLevel="0" collapsed="false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 customFormat="false" ht="15.75" hidden="false" customHeight="false" outlineLevel="0" collapsed="false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 customFormat="false" ht="15.75" hidden="false" customHeight="false" outlineLevel="0" collapsed="false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 customFormat="false" ht="15.75" hidden="false" customHeight="false" outlineLevel="0" collapsed="false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 customFormat="false" ht="15.75" hidden="false" customHeight="false" outlineLevel="0" collapsed="false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 customFormat="false" ht="15.75" hidden="false" customHeight="false" outlineLevel="0" collapsed="false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 customFormat="false" ht="15.75" hidden="false" customHeight="false" outlineLevel="0" collapsed="false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 customFormat="false" ht="15.75" hidden="false" customHeight="false" outlineLevel="0" collapsed="false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 customFormat="false" ht="15.75" hidden="false" customHeight="false" outlineLevel="0" collapsed="false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 customFormat="false" ht="15.75" hidden="false" customHeight="false" outlineLevel="0" collapsed="false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 customFormat="false" ht="15.75" hidden="false" customHeight="false" outlineLevel="0" collapsed="false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 customFormat="false" ht="15.75" hidden="false" customHeight="false" outlineLevel="0" collapsed="false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 customFormat="false" ht="15.75" hidden="false" customHeight="false" outlineLevel="0" collapsed="false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 customFormat="false" ht="15.75" hidden="false" customHeight="false" outlineLevel="0" collapsed="false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 customFormat="false" ht="15.75" hidden="false" customHeight="false" outlineLevel="0" collapsed="false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 customFormat="false" ht="15.75" hidden="false" customHeight="false" outlineLevel="0" collapsed="false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 customFormat="false" ht="15.75" hidden="false" customHeight="false" outlineLevel="0" collapsed="false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 customFormat="false" ht="15.75" hidden="false" customHeight="false" outlineLevel="0" collapsed="false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 customFormat="false" ht="15.75" hidden="false" customHeight="false" outlineLevel="0" collapsed="false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 customFormat="false" ht="15.75" hidden="false" customHeight="false" outlineLevel="0" collapsed="false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 customFormat="false" ht="15.75" hidden="false" customHeight="false" outlineLevel="0" collapsed="false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 customFormat="false" ht="15.75" hidden="false" customHeight="false" outlineLevel="0" collapsed="false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 customFormat="false" ht="15.75" hidden="false" customHeight="false" outlineLevel="0" collapsed="false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 customFormat="false" ht="15.75" hidden="false" customHeight="false" outlineLevel="0" collapsed="false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 customFormat="false" ht="15.75" hidden="false" customHeight="false" outlineLevel="0" collapsed="false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 customFormat="false" ht="15.75" hidden="false" customHeight="false" outlineLevel="0" collapsed="false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 customFormat="false" ht="15.75" hidden="false" customHeight="false" outlineLevel="0" collapsed="false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 customFormat="false" ht="15.75" hidden="false" customHeight="false" outlineLevel="0" collapsed="false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 customFormat="false" ht="15.75" hidden="false" customHeight="false" outlineLevel="0" collapsed="false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 customFormat="false" ht="15.75" hidden="false" customHeight="false" outlineLevel="0" collapsed="false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 customFormat="false" ht="15.75" hidden="false" customHeight="false" outlineLevel="0" collapsed="false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 customFormat="false" ht="15.75" hidden="false" customHeight="false" outlineLevel="0" collapsed="false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 customFormat="false" ht="15.75" hidden="false" customHeight="false" outlineLevel="0" collapsed="false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 customFormat="false" ht="15.75" hidden="false" customHeight="false" outlineLevel="0" collapsed="false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 customFormat="false" ht="15.75" hidden="false" customHeight="false" outlineLevel="0" collapsed="false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 customFormat="false" ht="15.75" hidden="false" customHeight="false" outlineLevel="0" collapsed="false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 customFormat="false" ht="15.75" hidden="false" customHeight="false" outlineLevel="0" collapsed="false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 customFormat="false" ht="15.75" hidden="false" customHeight="false" outlineLevel="0" collapsed="false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 customFormat="false" ht="15.75" hidden="false" customHeight="false" outlineLevel="0" collapsed="false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 customFormat="false" ht="15.75" hidden="false" customHeight="false" outlineLevel="0" collapsed="false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 customFormat="false" ht="15.75" hidden="false" customHeight="false" outlineLevel="0" collapsed="false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 customFormat="false" ht="15.75" hidden="false" customHeight="false" outlineLevel="0" collapsed="false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 customFormat="false" ht="15.75" hidden="false" customHeight="false" outlineLevel="0" collapsed="false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 customFormat="false" ht="15.75" hidden="false" customHeight="false" outlineLevel="0" collapsed="false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 customFormat="false" ht="15.75" hidden="false" customHeight="false" outlineLevel="0" collapsed="false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 customFormat="false" ht="15.75" hidden="false" customHeight="false" outlineLevel="0" collapsed="false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 customFormat="false" ht="15.75" hidden="false" customHeight="false" outlineLevel="0" collapsed="false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 customFormat="false" ht="15.75" hidden="false" customHeight="false" outlineLevel="0" collapsed="false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 customFormat="false" ht="15.75" hidden="false" customHeight="false" outlineLevel="0" collapsed="false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 customFormat="false" ht="15.75" hidden="false" customHeight="false" outlineLevel="0" collapsed="false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 customFormat="false" ht="15.75" hidden="false" customHeight="false" outlineLevel="0" collapsed="false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 customFormat="false" ht="15.75" hidden="false" customHeight="false" outlineLevel="0" collapsed="false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 customFormat="false" ht="15.75" hidden="false" customHeight="false" outlineLevel="0" collapsed="false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 customFormat="false" ht="15.75" hidden="false" customHeight="false" outlineLevel="0" collapsed="false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 customFormat="false" ht="15.75" hidden="false" customHeight="false" outlineLevel="0" collapsed="false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 customFormat="false" ht="15.75" hidden="false" customHeight="false" outlineLevel="0" collapsed="false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 customFormat="false" ht="15.75" hidden="false" customHeight="false" outlineLevel="0" collapsed="false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 customFormat="false" ht="15.75" hidden="false" customHeight="false" outlineLevel="0" collapsed="false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 customFormat="false" ht="15.75" hidden="false" customHeight="false" outlineLevel="0" collapsed="false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 customFormat="false" ht="15.75" hidden="false" customHeight="false" outlineLevel="0" collapsed="false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 customFormat="false" ht="15.75" hidden="false" customHeight="false" outlineLevel="0" collapsed="false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 customFormat="false" ht="15.75" hidden="false" customHeight="false" outlineLevel="0" collapsed="false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 customFormat="false" ht="15.75" hidden="false" customHeight="false" outlineLevel="0" collapsed="false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 customFormat="false" ht="15.75" hidden="false" customHeight="false" outlineLevel="0" collapsed="false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 customFormat="false" ht="15.75" hidden="false" customHeight="false" outlineLevel="0" collapsed="false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 customFormat="false" ht="15.75" hidden="false" customHeight="false" outlineLevel="0" collapsed="false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 customFormat="false" ht="15.75" hidden="false" customHeight="false" outlineLevel="0" collapsed="false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 customFormat="false" ht="15.75" hidden="false" customHeight="false" outlineLevel="0" collapsed="false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 customFormat="false" ht="15.75" hidden="false" customHeight="false" outlineLevel="0" collapsed="false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 customFormat="false" ht="15.75" hidden="false" customHeight="false" outlineLevel="0" collapsed="false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 customFormat="false" ht="15.75" hidden="false" customHeight="false" outlineLevel="0" collapsed="false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 customFormat="false" ht="15.75" hidden="false" customHeight="false" outlineLevel="0" collapsed="false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 customFormat="false" ht="15.75" hidden="false" customHeight="false" outlineLevel="0" collapsed="false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 customFormat="false" ht="15.75" hidden="false" customHeight="false" outlineLevel="0" collapsed="false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 customFormat="false" ht="15.75" hidden="false" customHeight="false" outlineLevel="0" collapsed="false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 customFormat="false" ht="15.75" hidden="false" customHeight="false" outlineLevel="0" collapsed="false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 customFormat="false" ht="15.75" hidden="false" customHeight="false" outlineLevel="0" collapsed="false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 customFormat="false" ht="15.75" hidden="false" customHeight="false" outlineLevel="0" collapsed="false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 customFormat="false" ht="15.75" hidden="false" customHeight="false" outlineLevel="0" collapsed="false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 customFormat="false" ht="15.75" hidden="false" customHeight="false" outlineLevel="0" collapsed="false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 customFormat="false" ht="15.75" hidden="false" customHeight="false" outlineLevel="0" collapsed="false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 customFormat="false" ht="15.75" hidden="false" customHeight="false" outlineLevel="0" collapsed="false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 customFormat="false" ht="15.75" hidden="false" customHeight="false" outlineLevel="0" collapsed="false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 customFormat="false" ht="15.75" hidden="false" customHeight="false" outlineLevel="0" collapsed="false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 customFormat="false" ht="15.75" hidden="false" customHeight="false" outlineLevel="0" collapsed="false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 customFormat="false" ht="15.75" hidden="false" customHeight="false" outlineLevel="0" collapsed="false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 customFormat="false" ht="15.75" hidden="false" customHeight="false" outlineLevel="0" collapsed="false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 customFormat="false" ht="15.75" hidden="false" customHeight="false" outlineLevel="0" collapsed="false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 customFormat="false" ht="15.75" hidden="false" customHeight="false" outlineLevel="0" collapsed="false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 customFormat="false" ht="15.75" hidden="false" customHeight="false" outlineLevel="0" collapsed="false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 customFormat="false" ht="15.75" hidden="false" customHeight="false" outlineLevel="0" collapsed="false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 customFormat="false" ht="15.75" hidden="false" customHeight="false" outlineLevel="0" collapsed="false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 customFormat="false" ht="15.75" hidden="false" customHeight="false" outlineLevel="0" collapsed="false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 customFormat="false" ht="15.75" hidden="false" customHeight="false" outlineLevel="0" collapsed="false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 customFormat="false" ht="15.75" hidden="false" customHeight="false" outlineLevel="0" collapsed="false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 customFormat="false" ht="15.75" hidden="false" customHeight="false" outlineLevel="0" collapsed="false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 customFormat="false" ht="15.75" hidden="false" customHeight="false" outlineLevel="0" collapsed="false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 customFormat="false" ht="15.75" hidden="false" customHeight="false" outlineLevel="0" collapsed="false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 customFormat="false" ht="15.75" hidden="false" customHeight="false" outlineLevel="0" collapsed="false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 customFormat="false" ht="15.75" hidden="false" customHeight="false" outlineLevel="0" collapsed="false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 customFormat="false" ht="15.75" hidden="false" customHeight="false" outlineLevel="0" collapsed="false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 customFormat="false" ht="15.75" hidden="false" customHeight="false" outlineLevel="0" collapsed="false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 customFormat="false" ht="15.75" hidden="false" customHeight="false" outlineLevel="0" collapsed="false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 customFormat="false" ht="15.75" hidden="false" customHeight="false" outlineLevel="0" collapsed="false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 customFormat="false" ht="15.75" hidden="false" customHeight="false" outlineLevel="0" collapsed="false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 customFormat="false" ht="15.75" hidden="false" customHeight="false" outlineLevel="0" collapsed="false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 customFormat="false" ht="15.75" hidden="false" customHeight="false" outlineLevel="0" collapsed="false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 customFormat="false" ht="15.75" hidden="false" customHeight="false" outlineLevel="0" collapsed="false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 customFormat="false" ht="15.75" hidden="false" customHeight="false" outlineLevel="0" collapsed="false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 customFormat="false" ht="15.75" hidden="false" customHeight="false" outlineLevel="0" collapsed="false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 customFormat="false" ht="15.75" hidden="false" customHeight="false" outlineLevel="0" collapsed="false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 customFormat="false" ht="15.75" hidden="false" customHeight="false" outlineLevel="0" collapsed="false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 customFormat="false" ht="15.75" hidden="false" customHeight="false" outlineLevel="0" collapsed="false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 customFormat="false" ht="15.75" hidden="false" customHeight="false" outlineLevel="0" collapsed="false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 customFormat="false" ht="15.75" hidden="false" customHeight="false" outlineLevel="0" collapsed="false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 customFormat="false" ht="15.75" hidden="false" customHeight="false" outlineLevel="0" collapsed="false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 customFormat="false" ht="15.75" hidden="false" customHeight="false" outlineLevel="0" collapsed="false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 customFormat="false" ht="15.75" hidden="false" customHeight="false" outlineLevel="0" collapsed="false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 customFormat="false" ht="15.75" hidden="false" customHeight="false" outlineLevel="0" collapsed="false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 customFormat="false" ht="15.75" hidden="false" customHeight="false" outlineLevel="0" collapsed="false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 customFormat="false" ht="15.75" hidden="false" customHeight="false" outlineLevel="0" collapsed="false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 customFormat="false" ht="15.75" hidden="false" customHeight="false" outlineLevel="0" collapsed="false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 customFormat="false" ht="15.75" hidden="false" customHeight="false" outlineLevel="0" collapsed="false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 customFormat="false" ht="15.75" hidden="false" customHeight="false" outlineLevel="0" collapsed="false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 customFormat="false" ht="15.75" hidden="false" customHeight="false" outlineLevel="0" collapsed="false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 customFormat="false" ht="15.75" hidden="false" customHeight="false" outlineLevel="0" collapsed="false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 customFormat="false" ht="15.75" hidden="false" customHeight="false" outlineLevel="0" collapsed="false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 customFormat="false" ht="15.75" hidden="false" customHeight="false" outlineLevel="0" collapsed="false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 customFormat="false" ht="15.75" hidden="false" customHeight="false" outlineLevel="0" collapsed="false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 customFormat="false" ht="15.75" hidden="false" customHeight="false" outlineLevel="0" collapsed="false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 customFormat="false" ht="15.75" hidden="false" customHeight="false" outlineLevel="0" collapsed="false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 customFormat="false" ht="15.75" hidden="false" customHeight="false" outlineLevel="0" collapsed="false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 customFormat="false" ht="15.75" hidden="false" customHeight="false" outlineLevel="0" collapsed="false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 customFormat="false" ht="15.75" hidden="false" customHeight="false" outlineLevel="0" collapsed="false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 customFormat="false" ht="15.75" hidden="false" customHeight="false" outlineLevel="0" collapsed="false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 customFormat="false" ht="15.75" hidden="false" customHeight="false" outlineLevel="0" collapsed="false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 customFormat="false" ht="15.75" hidden="false" customHeight="false" outlineLevel="0" collapsed="false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 customFormat="false" ht="15.75" hidden="false" customHeight="false" outlineLevel="0" collapsed="false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 customFormat="false" ht="15.75" hidden="false" customHeight="false" outlineLevel="0" collapsed="false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 customFormat="false" ht="15.75" hidden="false" customHeight="false" outlineLevel="0" collapsed="false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 customFormat="false" ht="15.75" hidden="false" customHeight="false" outlineLevel="0" collapsed="false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 customFormat="false" ht="15.75" hidden="false" customHeight="false" outlineLevel="0" collapsed="false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 customFormat="false" ht="15.75" hidden="false" customHeight="false" outlineLevel="0" collapsed="false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 customFormat="false" ht="15.75" hidden="false" customHeight="false" outlineLevel="0" collapsed="false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 customFormat="false" ht="15.75" hidden="false" customHeight="false" outlineLevel="0" collapsed="false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 customFormat="false" ht="15.75" hidden="false" customHeight="false" outlineLevel="0" collapsed="false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 customFormat="false" ht="15.75" hidden="false" customHeight="false" outlineLevel="0" collapsed="false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 customFormat="false" ht="15.75" hidden="false" customHeight="false" outlineLevel="0" collapsed="false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 customFormat="false" ht="15.75" hidden="false" customHeight="false" outlineLevel="0" collapsed="false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 customFormat="false" ht="15.75" hidden="false" customHeight="false" outlineLevel="0" collapsed="false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 customFormat="false" ht="15.75" hidden="false" customHeight="false" outlineLevel="0" collapsed="false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 customFormat="false" ht="15.75" hidden="false" customHeight="false" outlineLevel="0" collapsed="false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 customFormat="false" ht="15.75" hidden="false" customHeight="false" outlineLevel="0" collapsed="false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 customFormat="false" ht="15.75" hidden="false" customHeight="false" outlineLevel="0" collapsed="false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 customFormat="false" ht="15.75" hidden="false" customHeight="false" outlineLevel="0" collapsed="false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 customFormat="false" ht="15.75" hidden="false" customHeight="false" outlineLevel="0" collapsed="false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 customFormat="false" ht="15.75" hidden="false" customHeight="false" outlineLevel="0" collapsed="false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 customFormat="false" ht="15.75" hidden="false" customHeight="false" outlineLevel="0" collapsed="false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 customFormat="false" ht="15.75" hidden="false" customHeight="false" outlineLevel="0" collapsed="false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 customFormat="false" ht="15.75" hidden="false" customHeight="false" outlineLevel="0" collapsed="false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 customFormat="false" ht="15.75" hidden="false" customHeight="false" outlineLevel="0" collapsed="false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 customFormat="false" ht="15.75" hidden="false" customHeight="false" outlineLevel="0" collapsed="false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 customFormat="false" ht="15.75" hidden="false" customHeight="false" outlineLevel="0" collapsed="false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 customFormat="false" ht="15.75" hidden="false" customHeight="false" outlineLevel="0" collapsed="false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 customFormat="false" ht="15.75" hidden="false" customHeight="false" outlineLevel="0" collapsed="false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 customFormat="false" ht="15.75" hidden="false" customHeight="false" outlineLevel="0" collapsed="false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 customFormat="false" ht="15.75" hidden="false" customHeight="false" outlineLevel="0" collapsed="false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 customFormat="false" ht="15.75" hidden="false" customHeight="false" outlineLevel="0" collapsed="false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 customFormat="false" ht="15.75" hidden="false" customHeight="false" outlineLevel="0" collapsed="false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 customFormat="false" ht="15.75" hidden="false" customHeight="false" outlineLevel="0" collapsed="false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 customFormat="false" ht="15.75" hidden="false" customHeight="false" outlineLevel="0" collapsed="false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 customFormat="false" ht="15.75" hidden="false" customHeight="false" outlineLevel="0" collapsed="false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 customFormat="false" ht="15.75" hidden="false" customHeight="false" outlineLevel="0" collapsed="false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 customFormat="false" ht="15.75" hidden="false" customHeight="false" outlineLevel="0" collapsed="false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 customFormat="false" ht="15.75" hidden="false" customHeight="false" outlineLevel="0" collapsed="false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 customFormat="false" ht="15.75" hidden="false" customHeight="false" outlineLevel="0" collapsed="false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 customFormat="false" ht="15.75" hidden="false" customHeight="false" outlineLevel="0" collapsed="false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 customFormat="false" ht="15.75" hidden="false" customHeight="false" outlineLevel="0" collapsed="false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 customFormat="false" ht="15.75" hidden="false" customHeight="false" outlineLevel="0" collapsed="false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 customFormat="false" ht="15.75" hidden="false" customHeight="false" outlineLevel="0" collapsed="false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 customFormat="false" ht="15.75" hidden="false" customHeight="false" outlineLevel="0" collapsed="false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 customFormat="false" ht="15.75" hidden="false" customHeight="false" outlineLevel="0" collapsed="false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 customFormat="false" ht="15.75" hidden="false" customHeight="false" outlineLevel="0" collapsed="false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 customFormat="false" ht="15.75" hidden="false" customHeight="false" outlineLevel="0" collapsed="false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 customFormat="false" ht="15.75" hidden="false" customHeight="false" outlineLevel="0" collapsed="false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 customFormat="false" ht="15.75" hidden="false" customHeight="false" outlineLevel="0" collapsed="false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 customFormat="false" ht="15.75" hidden="false" customHeight="false" outlineLevel="0" collapsed="false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 customFormat="false" ht="15.75" hidden="false" customHeight="false" outlineLevel="0" collapsed="false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 customFormat="false" ht="15.75" hidden="false" customHeight="false" outlineLevel="0" collapsed="false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 customFormat="false" ht="15.75" hidden="false" customHeight="false" outlineLevel="0" collapsed="false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 customFormat="false" ht="15.75" hidden="false" customHeight="false" outlineLevel="0" collapsed="false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 customFormat="false" ht="15.75" hidden="false" customHeight="false" outlineLevel="0" collapsed="false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 customFormat="false" ht="15.75" hidden="false" customHeight="false" outlineLevel="0" collapsed="false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 customFormat="false" ht="15.75" hidden="false" customHeight="false" outlineLevel="0" collapsed="false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 customFormat="false" ht="15.75" hidden="false" customHeight="false" outlineLevel="0" collapsed="false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 customFormat="false" ht="15.75" hidden="false" customHeight="false" outlineLevel="0" collapsed="false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 customFormat="false" ht="15.75" hidden="false" customHeight="false" outlineLevel="0" collapsed="false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 customFormat="false" ht="15.75" hidden="false" customHeight="false" outlineLevel="0" collapsed="false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 customFormat="false" ht="15.75" hidden="false" customHeight="false" outlineLevel="0" collapsed="false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 customFormat="false" ht="15.75" hidden="false" customHeight="false" outlineLevel="0" collapsed="false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 customFormat="false" ht="15.75" hidden="false" customHeight="false" outlineLevel="0" collapsed="false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 customFormat="false" ht="15.75" hidden="false" customHeight="false" outlineLevel="0" collapsed="false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 customFormat="false" ht="15.75" hidden="false" customHeight="false" outlineLevel="0" collapsed="false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 customFormat="false" ht="15.75" hidden="false" customHeight="false" outlineLevel="0" collapsed="false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 customFormat="false" ht="15.75" hidden="false" customHeight="false" outlineLevel="0" collapsed="false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 customFormat="false" ht="15.75" hidden="false" customHeight="false" outlineLevel="0" collapsed="false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 customFormat="false" ht="15.75" hidden="false" customHeight="false" outlineLevel="0" collapsed="false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 customFormat="false" ht="15.75" hidden="false" customHeight="false" outlineLevel="0" collapsed="false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 customFormat="false" ht="15.75" hidden="false" customHeight="false" outlineLevel="0" collapsed="false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 customFormat="false" ht="15.75" hidden="false" customHeight="false" outlineLevel="0" collapsed="false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 customFormat="false" ht="15.75" hidden="false" customHeight="false" outlineLevel="0" collapsed="false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 customFormat="false" ht="15.75" hidden="false" customHeight="false" outlineLevel="0" collapsed="false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 customFormat="false" ht="15.75" hidden="false" customHeight="false" outlineLevel="0" collapsed="false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 customFormat="false" ht="15.75" hidden="false" customHeight="false" outlineLevel="0" collapsed="false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 customFormat="false" ht="15.75" hidden="false" customHeight="false" outlineLevel="0" collapsed="false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 customFormat="false" ht="15.75" hidden="false" customHeight="false" outlineLevel="0" collapsed="false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 customFormat="false" ht="15.75" hidden="false" customHeight="false" outlineLevel="0" collapsed="false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 customFormat="false" ht="15.75" hidden="false" customHeight="false" outlineLevel="0" collapsed="false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 customFormat="false" ht="15.75" hidden="false" customHeight="false" outlineLevel="0" collapsed="false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 customFormat="false" ht="15.75" hidden="false" customHeight="false" outlineLevel="0" collapsed="false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 customFormat="false" ht="15.75" hidden="false" customHeight="false" outlineLevel="0" collapsed="false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 customFormat="false" ht="15.75" hidden="false" customHeight="false" outlineLevel="0" collapsed="false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 customFormat="false" ht="15.75" hidden="false" customHeight="false" outlineLevel="0" collapsed="false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 customFormat="false" ht="15.75" hidden="false" customHeight="false" outlineLevel="0" collapsed="false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 customFormat="false" ht="15.75" hidden="false" customHeight="false" outlineLevel="0" collapsed="false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 customFormat="false" ht="15.75" hidden="false" customHeight="false" outlineLevel="0" collapsed="false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 customFormat="false" ht="15.75" hidden="false" customHeight="false" outlineLevel="0" collapsed="false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 customFormat="false" ht="15.75" hidden="false" customHeight="false" outlineLevel="0" collapsed="false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 customFormat="false" ht="15.75" hidden="false" customHeight="false" outlineLevel="0" collapsed="false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 customFormat="false" ht="15.75" hidden="false" customHeight="false" outlineLevel="0" collapsed="false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 customFormat="false" ht="15.75" hidden="false" customHeight="false" outlineLevel="0" collapsed="false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 customFormat="false" ht="15.75" hidden="false" customHeight="false" outlineLevel="0" collapsed="false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 customFormat="false" ht="15.75" hidden="false" customHeight="false" outlineLevel="0" collapsed="false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 customFormat="false" ht="15.75" hidden="false" customHeight="false" outlineLevel="0" collapsed="false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 customFormat="false" ht="15.75" hidden="false" customHeight="false" outlineLevel="0" collapsed="false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 customFormat="false" ht="15.75" hidden="false" customHeight="false" outlineLevel="0" collapsed="false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 customFormat="false" ht="15.75" hidden="false" customHeight="false" outlineLevel="0" collapsed="false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 customFormat="false" ht="15.75" hidden="false" customHeight="false" outlineLevel="0" collapsed="false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 customFormat="false" ht="15.75" hidden="false" customHeight="false" outlineLevel="0" collapsed="false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 customFormat="false" ht="15.75" hidden="false" customHeight="false" outlineLevel="0" collapsed="false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 customFormat="false" ht="15.75" hidden="false" customHeight="false" outlineLevel="0" collapsed="false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 customFormat="false" ht="15.75" hidden="false" customHeight="false" outlineLevel="0" collapsed="false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 customFormat="false" ht="15.75" hidden="false" customHeight="false" outlineLevel="0" collapsed="false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 customFormat="false" ht="15.75" hidden="false" customHeight="false" outlineLevel="0" collapsed="false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 customFormat="false" ht="15.75" hidden="false" customHeight="false" outlineLevel="0" collapsed="false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 customFormat="false" ht="15.75" hidden="false" customHeight="false" outlineLevel="0" collapsed="false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 customFormat="false" ht="15.75" hidden="false" customHeight="false" outlineLevel="0" collapsed="false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 customFormat="false" ht="15.75" hidden="false" customHeight="false" outlineLevel="0" collapsed="false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 customFormat="false" ht="15.75" hidden="false" customHeight="false" outlineLevel="0" collapsed="false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 customFormat="false" ht="15.75" hidden="false" customHeight="false" outlineLevel="0" collapsed="false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 customFormat="false" ht="15.75" hidden="false" customHeight="false" outlineLevel="0" collapsed="false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 customFormat="false" ht="15.75" hidden="false" customHeight="false" outlineLevel="0" collapsed="false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 customFormat="false" ht="15.75" hidden="false" customHeight="false" outlineLevel="0" collapsed="false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 customFormat="false" ht="15.75" hidden="false" customHeight="false" outlineLevel="0" collapsed="false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 customFormat="false" ht="15.75" hidden="false" customHeight="false" outlineLevel="0" collapsed="false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 customFormat="false" ht="15.75" hidden="false" customHeight="false" outlineLevel="0" collapsed="false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 customFormat="false" ht="15.75" hidden="false" customHeight="false" outlineLevel="0" collapsed="false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 customFormat="false" ht="15.75" hidden="false" customHeight="false" outlineLevel="0" collapsed="false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 customFormat="false" ht="15.75" hidden="false" customHeight="false" outlineLevel="0" collapsed="false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 customFormat="false" ht="15.75" hidden="false" customHeight="false" outlineLevel="0" collapsed="false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  <row r="1001" customFormat="false" ht="15.75" hidden="false" customHeight="false" outlineLevel="0" collapsed="false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1" sqref="A3:C3 I2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68" t="s">
        <v>57</v>
      </c>
      <c r="B1" s="168" t="s">
        <v>56</v>
      </c>
      <c r="C1" s="168" t="s">
        <v>59</v>
      </c>
      <c r="D1" s="168" t="s">
        <v>53</v>
      </c>
      <c r="E1" s="168" t="s">
        <v>65</v>
      </c>
      <c r="F1" s="168" t="s">
        <v>58</v>
      </c>
      <c r="G1" s="168" t="s">
        <v>60</v>
      </c>
      <c r="H1" s="168" t="s">
        <v>55</v>
      </c>
      <c r="I1" s="168" t="s">
        <v>54</v>
      </c>
    </row>
    <row r="2" customFormat="false" ht="15.75" hidden="false" customHeight="false" outlineLevel="0" collapsed="false">
      <c r="A2" s="168" t="str">
        <f aca="false">Scoring!DT11</f>
        <v/>
      </c>
      <c r="B2" s="168" t="str">
        <f aca="false">Scoring!DS11</f>
        <v/>
      </c>
      <c r="C2" s="168" t="n">
        <f aca="false">Scoring!C11</f>
        <v>0</v>
      </c>
      <c r="D2" s="179" t="str">
        <f aca="false">Scoring!DP11</f>
        <v/>
      </c>
      <c r="E2" s="168" t="str">
        <f aca="false">Scoring!BK11</f>
        <v/>
      </c>
      <c r="F2" s="180" t="n">
        <f aca="false">Scoring!B11</f>
        <v>0</v>
      </c>
      <c r="G2" s="168" t="n">
        <f aca="false">Scoring!D11</f>
        <v>0</v>
      </c>
      <c r="H2" s="168" t="str">
        <f aca="false">Scoring!DR11</f>
        <v/>
      </c>
      <c r="I2" s="168" t="str">
        <f aca="false">Scoring!DQ11</f>
        <v/>
      </c>
    </row>
    <row r="3" customFormat="false" ht="15.75" hidden="false" customHeight="false" outlineLevel="0" collapsed="false">
      <c r="A3" s="168" t="str">
        <f aca="false">Scoring!DT12</f>
        <v/>
      </c>
      <c r="B3" s="168" t="str">
        <f aca="false">Scoring!DS12</f>
        <v/>
      </c>
      <c r="C3" s="168" t="n">
        <f aca="false">Scoring!C12</f>
        <v>0</v>
      </c>
      <c r="D3" s="179" t="str">
        <f aca="false">Scoring!DP12</f>
        <v/>
      </c>
      <c r="E3" s="168" t="str">
        <f aca="false">Scoring!BK12</f>
        <v/>
      </c>
      <c r="F3" s="168" t="n">
        <f aca="false">Scoring!B12</f>
        <v>0</v>
      </c>
      <c r="G3" s="168" t="n">
        <f aca="false">Scoring!D12</f>
        <v>0</v>
      </c>
      <c r="H3" s="168" t="str">
        <f aca="false">Scoring!DR12</f>
        <v/>
      </c>
      <c r="I3" s="168" t="str">
        <f aca="false">Scoring!DQ12</f>
        <v/>
      </c>
    </row>
    <row r="4" customFormat="false" ht="15.75" hidden="false" customHeight="false" outlineLevel="0" collapsed="false">
      <c r="A4" s="168" t="str">
        <f aca="false">Scoring!DT13</f>
        <v/>
      </c>
      <c r="B4" s="168" t="str">
        <f aca="false">Scoring!DS13</f>
        <v/>
      </c>
      <c r="C4" s="168" t="n">
        <f aca="false">Scoring!C13</f>
        <v>0</v>
      </c>
      <c r="D4" s="179" t="str">
        <f aca="false">Scoring!DP13</f>
        <v/>
      </c>
      <c r="E4" s="168" t="str">
        <f aca="false">Scoring!BK13</f>
        <v/>
      </c>
      <c r="F4" s="168" t="n">
        <f aca="false">Scoring!B13</f>
        <v>0</v>
      </c>
      <c r="G4" s="168" t="n">
        <f aca="false">Scoring!D13</f>
        <v>0</v>
      </c>
      <c r="H4" s="168" t="str">
        <f aca="false">Scoring!DR13</f>
        <v/>
      </c>
      <c r="I4" s="168" t="str">
        <f aca="false">Scoring!DQ13</f>
        <v/>
      </c>
    </row>
    <row r="5" customFormat="false" ht="15.75" hidden="false" customHeight="false" outlineLevel="0" collapsed="false">
      <c r="A5" s="168" t="str">
        <f aca="false">Scoring!DT14</f>
        <v/>
      </c>
      <c r="B5" s="168" t="str">
        <f aca="false">Scoring!DS14</f>
        <v/>
      </c>
      <c r="C5" s="168" t="n">
        <f aca="false">Scoring!C14</f>
        <v>0</v>
      </c>
      <c r="D5" s="179" t="str">
        <f aca="false">Scoring!DP14</f>
        <v/>
      </c>
      <c r="E5" s="168" t="str">
        <f aca="false">Scoring!BK14</f>
        <v/>
      </c>
      <c r="F5" s="168" t="n">
        <f aca="false">Scoring!B14</f>
        <v>0</v>
      </c>
      <c r="G5" s="168" t="n">
        <f aca="false">Scoring!D14</f>
        <v>0</v>
      </c>
      <c r="H5" s="168" t="str">
        <f aca="false">Scoring!DR14</f>
        <v/>
      </c>
      <c r="I5" s="168" t="str">
        <f aca="false">Scoring!DQ14</f>
        <v/>
      </c>
    </row>
    <row r="6" customFormat="false" ht="15.75" hidden="false" customHeight="false" outlineLevel="0" collapsed="false">
      <c r="A6" s="168" t="str">
        <f aca="false">Scoring!DT15</f>
        <v/>
      </c>
      <c r="B6" s="168" t="str">
        <f aca="false">Scoring!DS15</f>
        <v/>
      </c>
      <c r="C6" s="168" t="n">
        <f aca="false">Scoring!C15</f>
        <v>0</v>
      </c>
      <c r="D6" s="179" t="str">
        <f aca="false">Scoring!DP15</f>
        <v/>
      </c>
      <c r="E6" s="168" t="str">
        <f aca="false">Scoring!BK15</f>
        <v/>
      </c>
      <c r="F6" s="168" t="n">
        <f aca="false">Scoring!B15</f>
        <v>0</v>
      </c>
      <c r="G6" s="168" t="n">
        <f aca="false">Scoring!D15</f>
        <v>0</v>
      </c>
      <c r="H6" s="168" t="str">
        <f aca="false">Scoring!DR15</f>
        <v/>
      </c>
      <c r="I6" s="168" t="str">
        <f aca="false">Scoring!DQ15</f>
        <v/>
      </c>
    </row>
    <row r="7" customFormat="false" ht="15.75" hidden="false" customHeight="false" outlineLevel="0" collapsed="false">
      <c r="A7" s="168" t="str">
        <f aca="false">Scoring!DT16</f>
        <v/>
      </c>
      <c r="B7" s="168" t="str">
        <f aca="false">Scoring!DS16</f>
        <v/>
      </c>
      <c r="C7" s="168" t="n">
        <f aca="false">Scoring!C16</f>
        <v>0</v>
      </c>
      <c r="D7" s="179" t="str">
        <f aca="false">Scoring!DP16</f>
        <v/>
      </c>
      <c r="E7" s="168" t="str">
        <f aca="false">Scoring!BK16</f>
        <v/>
      </c>
      <c r="F7" s="168" t="n">
        <f aca="false">Scoring!B16</f>
        <v>0</v>
      </c>
      <c r="G7" s="168" t="n">
        <f aca="false">Scoring!D16</f>
        <v>0</v>
      </c>
      <c r="H7" s="168" t="str">
        <f aca="false">Scoring!DR16</f>
        <v/>
      </c>
      <c r="I7" s="168" t="str">
        <f aca="false">Scoring!DQ16</f>
        <v/>
      </c>
    </row>
    <row r="8" customFormat="false" ht="15.75" hidden="false" customHeight="false" outlineLevel="0" collapsed="false">
      <c r="A8" s="168" t="str">
        <f aca="false">Scoring!DT17</f>
        <v/>
      </c>
      <c r="B8" s="168" t="str">
        <f aca="false">Scoring!DS17</f>
        <v/>
      </c>
      <c r="C8" s="168" t="n">
        <f aca="false">Scoring!C17</f>
        <v>0</v>
      </c>
      <c r="D8" s="179" t="str">
        <f aca="false">Scoring!DP17</f>
        <v/>
      </c>
      <c r="E8" s="168" t="str">
        <f aca="false">Scoring!BK17</f>
        <v/>
      </c>
      <c r="F8" s="168" t="n">
        <f aca="false">Scoring!B17</f>
        <v>0</v>
      </c>
      <c r="G8" s="168" t="n">
        <f aca="false">Scoring!D17</f>
        <v>0</v>
      </c>
      <c r="H8" s="168" t="str">
        <f aca="false">Scoring!DR17</f>
        <v/>
      </c>
      <c r="I8" s="168" t="str">
        <f aca="false">Scoring!DQ17</f>
        <v/>
      </c>
    </row>
    <row r="9" customFormat="false" ht="15.75" hidden="false" customHeight="false" outlineLevel="0" collapsed="false">
      <c r="A9" s="168" t="str">
        <f aca="false">Scoring!DT18</f>
        <v/>
      </c>
      <c r="B9" s="168" t="str">
        <f aca="false">Scoring!DS18</f>
        <v/>
      </c>
      <c r="C9" s="168" t="n">
        <f aca="false">Scoring!C18</f>
        <v>0</v>
      </c>
      <c r="D9" s="179" t="str">
        <f aca="false">Scoring!DP18</f>
        <v/>
      </c>
      <c r="E9" s="168" t="str">
        <f aca="false">Scoring!BK18</f>
        <v/>
      </c>
      <c r="F9" s="168" t="n">
        <f aca="false">Scoring!B18</f>
        <v>0</v>
      </c>
      <c r="G9" s="168" t="n">
        <f aca="false">Scoring!D18</f>
        <v>0</v>
      </c>
      <c r="H9" s="168" t="str">
        <f aca="false">Scoring!DR18</f>
        <v/>
      </c>
      <c r="I9" s="168" t="str">
        <f aca="false">Scoring!DQ18</f>
        <v/>
      </c>
    </row>
    <row r="10" customFormat="false" ht="15.75" hidden="false" customHeight="false" outlineLevel="0" collapsed="false">
      <c r="A10" s="168" t="str">
        <f aca="false">Scoring!DT19</f>
        <v/>
      </c>
      <c r="B10" s="168" t="str">
        <f aca="false">Scoring!DS19</f>
        <v/>
      </c>
      <c r="C10" s="168" t="n">
        <f aca="false">Scoring!C19</f>
        <v>0</v>
      </c>
      <c r="D10" s="179" t="str">
        <f aca="false">Scoring!DP19</f>
        <v/>
      </c>
      <c r="E10" s="168" t="str">
        <f aca="false">Scoring!BK19</f>
        <v/>
      </c>
      <c r="F10" s="168" t="n">
        <f aca="false">Scoring!B19</f>
        <v>0</v>
      </c>
      <c r="G10" s="168" t="n">
        <f aca="false">Scoring!D19</f>
        <v>0</v>
      </c>
      <c r="H10" s="168" t="str">
        <f aca="false">Scoring!DR19</f>
        <v/>
      </c>
      <c r="I10" s="168" t="str">
        <f aca="false">Scoring!DQ19</f>
        <v/>
      </c>
    </row>
    <row r="11" customFormat="false" ht="15.75" hidden="false" customHeight="false" outlineLevel="0" collapsed="false">
      <c r="A11" s="168" t="str">
        <f aca="false">Scoring!DT20</f>
        <v/>
      </c>
      <c r="B11" s="168" t="str">
        <f aca="false">Scoring!DS20</f>
        <v/>
      </c>
      <c r="C11" s="168" t="n">
        <f aca="false">Scoring!C20</f>
        <v>0</v>
      </c>
      <c r="D11" s="179" t="str">
        <f aca="false">Scoring!DP20</f>
        <v/>
      </c>
      <c r="E11" s="168" t="str">
        <f aca="false">Scoring!BK20</f>
        <v/>
      </c>
      <c r="F11" s="168" t="n">
        <f aca="false">Scoring!B20</f>
        <v>0</v>
      </c>
      <c r="G11" s="168" t="n">
        <f aca="false">Scoring!D20</f>
        <v>0</v>
      </c>
      <c r="H11" s="168" t="str">
        <f aca="false">Scoring!DR20</f>
        <v/>
      </c>
      <c r="I11" s="168" t="str">
        <f aca="false">Scoring!DQ20</f>
        <v/>
      </c>
    </row>
    <row r="12" customFormat="false" ht="15.75" hidden="false" customHeight="false" outlineLevel="0" collapsed="false">
      <c r="A12" s="168" t="str">
        <f aca="false">Scoring!DT21</f>
        <v/>
      </c>
      <c r="B12" s="168" t="str">
        <f aca="false">Scoring!DS21</f>
        <v/>
      </c>
      <c r="C12" s="168" t="n">
        <f aca="false">Scoring!C21</f>
        <v>0</v>
      </c>
      <c r="D12" s="179" t="str">
        <f aca="false">Scoring!DP21</f>
        <v/>
      </c>
      <c r="E12" s="168" t="str">
        <f aca="false">Scoring!BK21</f>
        <v/>
      </c>
      <c r="F12" s="168" t="n">
        <f aca="false">Scoring!B21</f>
        <v>0</v>
      </c>
      <c r="G12" s="168" t="n">
        <f aca="false">Scoring!D21</f>
        <v>0</v>
      </c>
      <c r="H12" s="168" t="str">
        <f aca="false">Scoring!DR21</f>
        <v/>
      </c>
      <c r="I12" s="168" t="str">
        <f aca="false">Scoring!DQ21</f>
        <v/>
      </c>
    </row>
    <row r="13" customFormat="false" ht="15.75" hidden="false" customHeight="false" outlineLevel="0" collapsed="false">
      <c r="A13" s="168" t="str">
        <f aca="false">Scoring!DT22</f>
        <v/>
      </c>
      <c r="B13" s="168" t="str">
        <f aca="false">Scoring!DS22</f>
        <v/>
      </c>
      <c r="C13" s="168" t="n">
        <f aca="false">Scoring!C22</f>
        <v>0</v>
      </c>
      <c r="D13" s="179" t="str">
        <f aca="false">Scoring!DP22</f>
        <v/>
      </c>
      <c r="E13" s="168" t="str">
        <f aca="false">Scoring!BK22</f>
        <v/>
      </c>
      <c r="F13" s="168" t="n">
        <f aca="false">Scoring!B22</f>
        <v>0</v>
      </c>
      <c r="G13" s="168" t="n">
        <f aca="false">Scoring!D22</f>
        <v>0</v>
      </c>
      <c r="H13" s="168" t="str">
        <f aca="false">Scoring!DR22</f>
        <v/>
      </c>
      <c r="I13" s="168" t="str">
        <f aca="false">Scoring!DQ22</f>
        <v/>
      </c>
    </row>
    <row r="14" customFormat="false" ht="15.75" hidden="false" customHeight="false" outlineLevel="0" collapsed="false">
      <c r="A14" s="168" t="str">
        <f aca="false">Scoring!DT23</f>
        <v/>
      </c>
      <c r="B14" s="168" t="str">
        <f aca="false">Scoring!DS23</f>
        <v/>
      </c>
      <c r="C14" s="168" t="n">
        <f aca="false">Scoring!C23</f>
        <v>0</v>
      </c>
      <c r="D14" s="179" t="str">
        <f aca="false">Scoring!DP23</f>
        <v/>
      </c>
      <c r="E14" s="168" t="str">
        <f aca="false">Scoring!BK23</f>
        <v/>
      </c>
      <c r="F14" s="168" t="n">
        <f aca="false">Scoring!B23</f>
        <v>0</v>
      </c>
      <c r="G14" s="168" t="n">
        <f aca="false">Scoring!D23</f>
        <v>0</v>
      </c>
      <c r="H14" s="168" t="str">
        <f aca="false">Scoring!DR23</f>
        <v/>
      </c>
      <c r="I14" s="168" t="str">
        <f aca="false">Scoring!DQ23</f>
        <v/>
      </c>
    </row>
    <row r="15" customFormat="false" ht="15.75" hidden="false" customHeight="false" outlineLevel="0" collapsed="false">
      <c r="A15" s="168" t="str">
        <f aca="false">Scoring!DT24</f>
        <v/>
      </c>
      <c r="B15" s="168" t="str">
        <f aca="false">Scoring!DS24</f>
        <v/>
      </c>
      <c r="C15" s="168" t="n">
        <f aca="false">Scoring!C24</f>
        <v>0</v>
      </c>
      <c r="D15" s="179" t="str">
        <f aca="false">Scoring!DP24</f>
        <v/>
      </c>
      <c r="E15" s="168" t="str">
        <f aca="false">Scoring!BK24</f>
        <v/>
      </c>
      <c r="F15" s="168" t="n">
        <f aca="false">Scoring!B24</f>
        <v>0</v>
      </c>
      <c r="G15" s="168" t="n">
        <f aca="false">Scoring!D24</f>
        <v>0</v>
      </c>
      <c r="H15" s="168" t="str">
        <f aca="false">Scoring!DR24</f>
        <v/>
      </c>
      <c r="I15" s="168" t="str">
        <f aca="false">Scoring!DQ24</f>
        <v/>
      </c>
    </row>
    <row r="16" customFormat="false" ht="15.75" hidden="false" customHeight="false" outlineLevel="0" collapsed="false">
      <c r="A16" s="168" t="str">
        <f aca="false">Scoring!DT25</f>
        <v/>
      </c>
      <c r="B16" s="168" t="str">
        <f aca="false">Scoring!DS25</f>
        <v/>
      </c>
      <c r="C16" s="168" t="n">
        <f aca="false">Scoring!C25</f>
        <v>0</v>
      </c>
      <c r="D16" s="179" t="str">
        <f aca="false">Scoring!DP25</f>
        <v/>
      </c>
      <c r="E16" s="168" t="str">
        <f aca="false">Scoring!BK25</f>
        <v/>
      </c>
      <c r="F16" s="168" t="n">
        <f aca="false">Scoring!B25</f>
        <v>0</v>
      </c>
      <c r="G16" s="168" t="n">
        <f aca="false">Scoring!D25</f>
        <v>0</v>
      </c>
      <c r="H16" s="168" t="str">
        <f aca="false">Scoring!DR25</f>
        <v/>
      </c>
      <c r="I16" s="168" t="str">
        <f aca="false">Scoring!DQ25</f>
        <v/>
      </c>
    </row>
    <row r="17" customFormat="false" ht="15.75" hidden="false" customHeight="false" outlineLevel="0" collapsed="false">
      <c r="A17" s="168" t="str">
        <f aca="false">Scoring!DT26</f>
        <v/>
      </c>
      <c r="B17" s="168" t="str">
        <f aca="false">Scoring!DS26</f>
        <v/>
      </c>
      <c r="C17" s="168" t="n">
        <f aca="false">Scoring!C26</f>
        <v>0</v>
      </c>
      <c r="D17" s="179" t="str">
        <f aca="false">Scoring!DP26</f>
        <v/>
      </c>
      <c r="E17" s="168" t="str">
        <f aca="false">Scoring!BK26</f>
        <v/>
      </c>
      <c r="F17" s="168" t="n">
        <f aca="false">Scoring!B26</f>
        <v>0</v>
      </c>
      <c r="G17" s="168" t="n">
        <f aca="false">Scoring!D26</f>
        <v>0</v>
      </c>
      <c r="H17" s="168" t="str">
        <f aca="false">Scoring!DR26</f>
        <v/>
      </c>
      <c r="I17" s="168" t="str">
        <f aca="false">Scoring!DQ26</f>
        <v/>
      </c>
    </row>
    <row r="18" customFormat="false" ht="15.75" hidden="false" customHeight="false" outlineLevel="0" collapsed="false">
      <c r="A18" s="168" t="str">
        <f aca="false">Scoring!DT27</f>
        <v/>
      </c>
      <c r="B18" s="168" t="str">
        <f aca="false">Scoring!DS27</f>
        <v/>
      </c>
      <c r="C18" s="168" t="n">
        <f aca="false">Scoring!C27</f>
        <v>0</v>
      </c>
      <c r="D18" s="179" t="str">
        <f aca="false">Scoring!DP27</f>
        <v/>
      </c>
      <c r="E18" s="168" t="str">
        <f aca="false">Scoring!BK27</f>
        <v/>
      </c>
      <c r="F18" s="168" t="n">
        <f aca="false">Scoring!B27</f>
        <v>0</v>
      </c>
      <c r="G18" s="168" t="n">
        <f aca="false">Scoring!D27</f>
        <v>0</v>
      </c>
      <c r="H18" s="168" t="str">
        <f aca="false">Scoring!DR27</f>
        <v/>
      </c>
      <c r="I18" s="168" t="str">
        <f aca="false">Scoring!DQ27</f>
        <v/>
      </c>
    </row>
    <row r="19" customFormat="false" ht="15.75" hidden="false" customHeight="false" outlineLevel="0" collapsed="false">
      <c r="A19" s="168" t="str">
        <f aca="false">Scoring!DT28</f>
        <v/>
      </c>
      <c r="B19" s="168" t="str">
        <f aca="false">Scoring!DS28</f>
        <v/>
      </c>
      <c r="C19" s="168" t="n">
        <f aca="false">Scoring!C28</f>
        <v>0</v>
      </c>
      <c r="D19" s="179" t="str">
        <f aca="false">Scoring!DP28</f>
        <v/>
      </c>
      <c r="E19" s="168" t="str">
        <f aca="false">Scoring!BK28</f>
        <v/>
      </c>
      <c r="F19" s="168" t="n">
        <f aca="false">Scoring!B28</f>
        <v>0</v>
      </c>
      <c r="G19" s="168" t="n">
        <f aca="false">Scoring!D28</f>
        <v>0</v>
      </c>
      <c r="H19" s="168" t="str">
        <f aca="false">Scoring!DR28</f>
        <v/>
      </c>
      <c r="I19" s="168" t="str">
        <f aca="false">Scoring!DQ28</f>
        <v/>
      </c>
    </row>
    <row r="20" customFormat="false" ht="15.75" hidden="false" customHeight="false" outlineLevel="0" collapsed="false">
      <c r="A20" s="168" t="str">
        <f aca="false">Scoring!DT29</f>
        <v/>
      </c>
      <c r="B20" s="168" t="str">
        <f aca="false">Scoring!DS29</f>
        <v/>
      </c>
      <c r="C20" s="168" t="n">
        <f aca="false">Scoring!C29</f>
        <v>0</v>
      </c>
      <c r="D20" s="179" t="str">
        <f aca="false">Scoring!DP29</f>
        <v/>
      </c>
      <c r="E20" s="168" t="str">
        <f aca="false">Scoring!BK29</f>
        <v/>
      </c>
      <c r="F20" s="168" t="n">
        <f aca="false">Scoring!B29</f>
        <v>0</v>
      </c>
      <c r="G20" s="168" t="n">
        <f aca="false">Scoring!D29</f>
        <v>0</v>
      </c>
      <c r="H20" s="168" t="str">
        <f aca="false">Scoring!DR29</f>
        <v/>
      </c>
      <c r="I20" s="168" t="str">
        <f aca="false">Scoring!DQ29</f>
        <v/>
      </c>
    </row>
    <row r="21" customFormat="false" ht="15.75" hidden="false" customHeight="false" outlineLevel="0" collapsed="false">
      <c r="A21" s="168" t="str">
        <f aca="false">Scoring!DT30</f>
        <v/>
      </c>
      <c r="B21" s="168" t="str">
        <f aca="false">Scoring!DS30</f>
        <v/>
      </c>
      <c r="C21" s="168" t="n">
        <f aca="false">Scoring!C30</f>
        <v>0</v>
      </c>
      <c r="D21" s="179" t="str">
        <f aca="false">Scoring!DP30</f>
        <v/>
      </c>
      <c r="E21" s="168" t="str">
        <f aca="false">Scoring!BK30</f>
        <v/>
      </c>
      <c r="F21" s="168" t="n">
        <f aca="false">Scoring!B30</f>
        <v>0</v>
      </c>
      <c r="G21" s="168" t="n">
        <f aca="false">Scoring!D30</f>
        <v>0</v>
      </c>
      <c r="H21" s="168" t="str">
        <f aca="false">Scoring!DR30</f>
        <v/>
      </c>
      <c r="I21" s="168" t="str">
        <f aca="false">Scoring!DQ30</f>
        <v/>
      </c>
    </row>
    <row r="22" customFormat="false" ht="15.75" hidden="false" customHeight="false" outlineLevel="0" collapsed="false">
      <c r="A22" s="168" t="str">
        <f aca="false">Scoring!DT31</f>
        <v/>
      </c>
      <c r="B22" s="168" t="str">
        <f aca="false">Scoring!DS31</f>
        <v/>
      </c>
      <c r="C22" s="168" t="n">
        <f aca="false">Scoring!C31</f>
        <v>0</v>
      </c>
      <c r="D22" s="179" t="str">
        <f aca="false">Scoring!DP31</f>
        <v/>
      </c>
      <c r="E22" s="168" t="str">
        <f aca="false">Scoring!BK31</f>
        <v/>
      </c>
      <c r="F22" s="168" t="n">
        <f aca="false">Scoring!B31</f>
        <v>0</v>
      </c>
      <c r="G22" s="168" t="n">
        <f aca="false">Scoring!D31</f>
        <v>0</v>
      </c>
      <c r="H22" s="168" t="str">
        <f aca="false">Scoring!DR31</f>
        <v/>
      </c>
      <c r="I22" s="168" t="str">
        <f aca="false">Scoring!DQ31</f>
        <v/>
      </c>
    </row>
    <row r="23" customFormat="false" ht="15.75" hidden="false" customHeight="false" outlineLevel="0" collapsed="false">
      <c r="A23" s="168" t="str">
        <f aca="false">Scoring!DT32</f>
        <v/>
      </c>
      <c r="B23" s="168" t="str">
        <f aca="false">Scoring!DS32</f>
        <v/>
      </c>
      <c r="C23" s="168" t="n">
        <f aca="false">Scoring!C32</f>
        <v>0</v>
      </c>
      <c r="D23" s="179" t="str">
        <f aca="false">Scoring!DP32</f>
        <v/>
      </c>
      <c r="E23" s="168" t="str">
        <f aca="false">Scoring!BK32</f>
        <v/>
      </c>
      <c r="F23" s="168" t="n">
        <f aca="false">Scoring!B32</f>
        <v>0</v>
      </c>
      <c r="G23" s="168" t="n">
        <f aca="false">Scoring!D32</f>
        <v>0</v>
      </c>
      <c r="H23" s="168" t="str">
        <f aca="false">Scoring!DR32</f>
        <v/>
      </c>
      <c r="I23" s="168" t="str">
        <f aca="false">Scoring!DQ32</f>
        <v/>
      </c>
    </row>
    <row r="24" customFormat="false" ht="15.75" hidden="false" customHeight="false" outlineLevel="0" collapsed="false">
      <c r="A24" s="168" t="str">
        <f aca="false">Scoring!DT33</f>
        <v/>
      </c>
      <c r="B24" s="168" t="str">
        <f aca="false">Scoring!DS33</f>
        <v/>
      </c>
      <c r="C24" s="168" t="n">
        <f aca="false">Scoring!C33</f>
        <v>0</v>
      </c>
      <c r="D24" s="179" t="str">
        <f aca="false">Scoring!DP33</f>
        <v/>
      </c>
      <c r="E24" s="168" t="str">
        <f aca="false">Scoring!BK33</f>
        <v/>
      </c>
      <c r="F24" s="168" t="n">
        <f aca="false">Scoring!B33</f>
        <v>0</v>
      </c>
      <c r="G24" s="168" t="n">
        <f aca="false">Scoring!D33</f>
        <v>0</v>
      </c>
      <c r="H24" s="168" t="str">
        <f aca="false">Scoring!DR33</f>
        <v/>
      </c>
      <c r="I24" s="168" t="str">
        <f aca="false">Scoring!DQ33</f>
        <v/>
      </c>
    </row>
    <row r="25" customFormat="false" ht="15.75" hidden="false" customHeight="false" outlineLevel="0" collapsed="false">
      <c r="A25" s="168" t="str">
        <f aca="false">Scoring!DT34</f>
        <v/>
      </c>
      <c r="B25" s="168" t="str">
        <f aca="false">Scoring!DS34</f>
        <v/>
      </c>
      <c r="C25" s="168" t="n">
        <f aca="false">Scoring!C34</f>
        <v>0</v>
      </c>
      <c r="D25" s="179" t="str">
        <f aca="false">Scoring!DP34</f>
        <v/>
      </c>
      <c r="E25" s="168" t="str">
        <f aca="false">Scoring!BK34</f>
        <v/>
      </c>
      <c r="F25" s="168" t="n">
        <f aca="false">Scoring!B34</f>
        <v>0</v>
      </c>
      <c r="G25" s="168" t="n">
        <f aca="false">Scoring!D34</f>
        <v>0</v>
      </c>
      <c r="H25" s="168" t="str">
        <f aca="false">Scoring!DR34</f>
        <v/>
      </c>
      <c r="I25" s="168" t="str">
        <f aca="false">Scoring!DQ34</f>
        <v/>
      </c>
    </row>
    <row r="26" customFormat="false" ht="15.75" hidden="false" customHeight="false" outlineLevel="0" collapsed="false">
      <c r="A26" s="168" t="str">
        <f aca="false">Scoring!DT35</f>
        <v/>
      </c>
      <c r="B26" s="168" t="str">
        <f aca="false">Scoring!DS35</f>
        <v/>
      </c>
      <c r="C26" s="168" t="n">
        <f aca="false">Scoring!C35</f>
        <v>0</v>
      </c>
      <c r="D26" s="179" t="str">
        <f aca="false">Scoring!DP35</f>
        <v/>
      </c>
      <c r="E26" s="168" t="str">
        <f aca="false">Scoring!BK35</f>
        <v/>
      </c>
      <c r="F26" s="168" t="n">
        <f aca="false">Scoring!B35</f>
        <v>0</v>
      </c>
      <c r="G26" s="168" t="n">
        <f aca="false">Scoring!D35</f>
        <v>0</v>
      </c>
      <c r="H26" s="168" t="str">
        <f aca="false">Scoring!DR35</f>
        <v/>
      </c>
      <c r="I26" s="168" t="str">
        <f aca="false">Scoring!DQ35</f>
        <v/>
      </c>
    </row>
    <row r="27" customFormat="false" ht="15.75" hidden="false" customHeight="false" outlineLevel="0" collapsed="false">
      <c r="A27" s="168" t="str">
        <f aca="false">Scoring!DT36</f>
        <v/>
      </c>
      <c r="B27" s="168" t="str">
        <f aca="false">Scoring!DS36</f>
        <v/>
      </c>
      <c r="C27" s="168" t="n">
        <f aca="false">Scoring!C36</f>
        <v>0</v>
      </c>
      <c r="D27" s="179" t="str">
        <f aca="false">Scoring!DP36</f>
        <v/>
      </c>
      <c r="E27" s="168" t="str">
        <f aca="false">Scoring!BK36</f>
        <v/>
      </c>
      <c r="F27" s="168" t="n">
        <f aca="false">Scoring!B36</f>
        <v>0</v>
      </c>
      <c r="G27" s="168" t="n">
        <f aca="false">Scoring!D36</f>
        <v>0</v>
      </c>
      <c r="H27" s="168" t="str">
        <f aca="false">Scoring!DR36</f>
        <v/>
      </c>
      <c r="I27" s="168" t="str">
        <f aca="false">Scoring!DQ36</f>
        <v/>
      </c>
    </row>
    <row r="28" customFormat="false" ht="15.75" hidden="false" customHeight="false" outlineLevel="0" collapsed="false">
      <c r="A28" s="168" t="str">
        <f aca="false">Scoring!DT37</f>
        <v/>
      </c>
      <c r="B28" s="168" t="str">
        <f aca="false">Scoring!DS37</f>
        <v/>
      </c>
      <c r="C28" s="168" t="n">
        <f aca="false">Scoring!C37</f>
        <v>0</v>
      </c>
      <c r="D28" s="179" t="str">
        <f aca="false">Scoring!DP37</f>
        <v/>
      </c>
      <c r="E28" s="168" t="str">
        <f aca="false">Scoring!BK37</f>
        <v/>
      </c>
      <c r="F28" s="168" t="n">
        <f aca="false">Scoring!B37</f>
        <v>0</v>
      </c>
      <c r="G28" s="168" t="n">
        <f aca="false">Scoring!D37</f>
        <v>0</v>
      </c>
      <c r="H28" s="168" t="str">
        <f aca="false">Scoring!DR37</f>
        <v/>
      </c>
      <c r="I28" s="168" t="str">
        <f aca="false">Scoring!DQ37</f>
        <v/>
      </c>
    </row>
    <row r="29" customFormat="false" ht="15.75" hidden="false" customHeight="false" outlineLevel="0" collapsed="false">
      <c r="A29" s="168" t="str">
        <f aca="false">Scoring!DT38</f>
        <v/>
      </c>
      <c r="B29" s="168" t="str">
        <f aca="false">Scoring!DS38</f>
        <v/>
      </c>
      <c r="C29" s="168" t="n">
        <f aca="false">Scoring!C38</f>
        <v>0</v>
      </c>
      <c r="D29" s="179" t="str">
        <f aca="false">Scoring!DP38</f>
        <v/>
      </c>
      <c r="E29" s="168" t="str">
        <f aca="false">Scoring!BK38</f>
        <v/>
      </c>
      <c r="F29" s="168" t="n">
        <f aca="false">Scoring!B38</f>
        <v>0</v>
      </c>
      <c r="G29" s="168" t="n">
        <f aca="false">Scoring!D38</f>
        <v>0</v>
      </c>
      <c r="H29" s="168" t="str">
        <f aca="false">Scoring!DR38</f>
        <v/>
      </c>
      <c r="I29" s="168" t="str">
        <f aca="false">Scoring!DQ38</f>
        <v/>
      </c>
    </row>
    <row r="30" customFormat="false" ht="15.75" hidden="false" customHeight="false" outlineLevel="0" collapsed="false">
      <c r="A30" s="168" t="str">
        <f aca="false">Scoring!DT39</f>
        <v/>
      </c>
      <c r="B30" s="168" t="str">
        <f aca="false">Scoring!DS39</f>
        <v/>
      </c>
      <c r="C30" s="168" t="n">
        <f aca="false">Scoring!C39</f>
        <v>0</v>
      </c>
      <c r="D30" s="179" t="str">
        <f aca="false">Scoring!DP39</f>
        <v/>
      </c>
      <c r="E30" s="168" t="str">
        <f aca="false">Scoring!BK39</f>
        <v/>
      </c>
      <c r="F30" s="168" t="n">
        <f aca="false">Scoring!B39</f>
        <v>0</v>
      </c>
      <c r="G30" s="168" t="n">
        <f aca="false">Scoring!D39</f>
        <v>0</v>
      </c>
      <c r="H30" s="168" t="str">
        <f aca="false">Scoring!DR39</f>
        <v/>
      </c>
      <c r="I30" s="168" t="str">
        <f aca="false">Scoring!DQ39</f>
        <v/>
      </c>
    </row>
    <row r="31" customFormat="false" ht="15.75" hidden="false" customHeight="false" outlineLevel="0" collapsed="false">
      <c r="A31" s="168" t="str">
        <f aca="false">Scoring!DT40</f>
        <v/>
      </c>
      <c r="B31" s="168" t="str">
        <f aca="false">Scoring!DS40</f>
        <v/>
      </c>
      <c r="C31" s="168" t="n">
        <f aca="false">Scoring!C40</f>
        <v>0</v>
      </c>
      <c r="D31" s="179" t="str">
        <f aca="false">Scoring!DP40</f>
        <v/>
      </c>
      <c r="E31" s="168" t="str">
        <f aca="false">Scoring!BK40</f>
        <v/>
      </c>
      <c r="F31" s="168" t="n">
        <f aca="false">Scoring!B40</f>
        <v>0</v>
      </c>
      <c r="G31" s="168" t="n">
        <f aca="false">Scoring!D40</f>
        <v>0</v>
      </c>
      <c r="H31" s="168" t="str">
        <f aca="false">Scoring!DR40</f>
        <v/>
      </c>
      <c r="I31" s="168" t="str">
        <f aca="false">Scoring!DQ40</f>
        <v/>
      </c>
    </row>
    <row r="32" customFormat="false" ht="15.75" hidden="false" customHeight="false" outlineLevel="0" collapsed="false">
      <c r="A32" s="168" t="str">
        <f aca="false">Scoring!DT41</f>
        <v/>
      </c>
      <c r="B32" s="168" t="str">
        <f aca="false">Scoring!DS41</f>
        <v/>
      </c>
      <c r="C32" s="168" t="n">
        <f aca="false">Scoring!C41</f>
        <v>0</v>
      </c>
      <c r="D32" s="179" t="str">
        <f aca="false">Scoring!DP41</f>
        <v/>
      </c>
      <c r="E32" s="168" t="str">
        <f aca="false">Scoring!BK41</f>
        <v/>
      </c>
      <c r="F32" s="168" t="n">
        <f aca="false">Scoring!B41</f>
        <v>0</v>
      </c>
      <c r="G32" s="168" t="n">
        <f aca="false">Scoring!D41</f>
        <v>0</v>
      </c>
      <c r="H32" s="168" t="str">
        <f aca="false">Scoring!DR41</f>
        <v/>
      </c>
      <c r="I32" s="168" t="str">
        <f aca="false">Scoring!DQ41</f>
        <v/>
      </c>
    </row>
    <row r="33" customFormat="false" ht="15.75" hidden="false" customHeight="false" outlineLevel="0" collapsed="false">
      <c r="A33" s="168" t="str">
        <f aca="false">Scoring!DT42</f>
        <v/>
      </c>
      <c r="B33" s="168" t="str">
        <f aca="false">Scoring!DS42</f>
        <v/>
      </c>
      <c r="C33" s="168" t="n">
        <f aca="false">Scoring!C42</f>
        <v>0</v>
      </c>
      <c r="D33" s="179" t="str">
        <f aca="false">Scoring!DP42</f>
        <v/>
      </c>
      <c r="E33" s="168" t="str">
        <f aca="false">Scoring!BK42</f>
        <v/>
      </c>
      <c r="F33" s="168" t="n">
        <f aca="false">Scoring!B42</f>
        <v>0</v>
      </c>
      <c r="G33" s="168" t="n">
        <f aca="false">Scoring!D42</f>
        <v>0</v>
      </c>
      <c r="H33" s="168" t="str">
        <f aca="false">Scoring!DR42</f>
        <v/>
      </c>
      <c r="I33" s="168" t="str">
        <f aca="false">Scoring!DQ42</f>
        <v/>
      </c>
    </row>
    <row r="34" customFormat="false" ht="15.75" hidden="false" customHeight="false" outlineLevel="0" collapsed="false">
      <c r="A34" s="168" t="str">
        <f aca="false">Scoring!DT43</f>
        <v/>
      </c>
      <c r="B34" s="168" t="str">
        <f aca="false">Scoring!DS43</f>
        <v/>
      </c>
      <c r="C34" s="168" t="n">
        <f aca="false">Scoring!C43</f>
        <v>0</v>
      </c>
      <c r="D34" s="179" t="str">
        <f aca="false">Scoring!DP43</f>
        <v/>
      </c>
      <c r="E34" s="168" t="str">
        <f aca="false">Scoring!BK43</f>
        <v/>
      </c>
      <c r="F34" s="168" t="n">
        <f aca="false">Scoring!B43</f>
        <v>0</v>
      </c>
      <c r="G34" s="168" t="n">
        <f aca="false">Scoring!D43</f>
        <v>0</v>
      </c>
      <c r="H34" s="168" t="str">
        <f aca="false">Scoring!DR43</f>
        <v/>
      </c>
      <c r="I34" s="168" t="str">
        <f aca="false">Scoring!DQ43</f>
        <v/>
      </c>
    </row>
    <row r="35" customFormat="false" ht="15.75" hidden="false" customHeight="false" outlineLevel="0" collapsed="false">
      <c r="A35" s="168" t="str">
        <f aca="false">Scoring!DT44</f>
        <v/>
      </c>
      <c r="B35" s="168" t="str">
        <f aca="false">Scoring!DS44</f>
        <v/>
      </c>
      <c r="C35" s="168" t="n">
        <f aca="false">Scoring!C44</f>
        <v>0</v>
      </c>
      <c r="D35" s="179" t="str">
        <f aca="false">Scoring!DP44</f>
        <v/>
      </c>
      <c r="E35" s="168" t="str">
        <f aca="false">Scoring!BK44</f>
        <v/>
      </c>
      <c r="F35" s="168" t="n">
        <f aca="false">Scoring!B44</f>
        <v>0</v>
      </c>
      <c r="G35" s="168" t="n">
        <f aca="false">Scoring!D44</f>
        <v>0</v>
      </c>
      <c r="H35" s="168" t="str">
        <f aca="false">Scoring!DR44</f>
        <v/>
      </c>
      <c r="I35" s="168" t="str">
        <f aca="false">Scoring!DQ44</f>
        <v/>
      </c>
    </row>
    <row r="36" customFormat="false" ht="15.75" hidden="false" customHeight="false" outlineLevel="0" collapsed="false">
      <c r="A36" s="168" t="str">
        <f aca="false">Scoring!DT45</f>
        <v/>
      </c>
      <c r="B36" s="168" t="str">
        <f aca="false">Scoring!DS45</f>
        <v/>
      </c>
      <c r="C36" s="168" t="n">
        <f aca="false">Scoring!C45</f>
        <v>0</v>
      </c>
      <c r="D36" s="179" t="str">
        <f aca="false">Scoring!DP45</f>
        <v/>
      </c>
      <c r="E36" s="168" t="str">
        <f aca="false">Scoring!BK45</f>
        <v/>
      </c>
      <c r="F36" s="168" t="n">
        <f aca="false">Scoring!B45</f>
        <v>0</v>
      </c>
      <c r="G36" s="168" t="n">
        <f aca="false">Scoring!D45</f>
        <v>0</v>
      </c>
      <c r="H36" s="168" t="str">
        <f aca="false">Scoring!DR45</f>
        <v/>
      </c>
      <c r="I36" s="168" t="str">
        <f aca="false">Scoring!DQ45</f>
        <v/>
      </c>
    </row>
    <row r="37" customFormat="false" ht="15.75" hidden="false" customHeight="false" outlineLevel="0" collapsed="false">
      <c r="A37" s="168" t="str">
        <f aca="false">Scoring!DT46</f>
        <v/>
      </c>
      <c r="B37" s="168" t="str">
        <f aca="false">Scoring!DS46</f>
        <v/>
      </c>
      <c r="C37" s="168" t="n">
        <f aca="false">Scoring!C46</f>
        <v>0</v>
      </c>
      <c r="D37" s="179" t="str">
        <f aca="false">Scoring!DP46</f>
        <v/>
      </c>
      <c r="E37" s="168" t="str">
        <f aca="false">Scoring!BK46</f>
        <v/>
      </c>
      <c r="F37" s="168" t="n">
        <f aca="false">Scoring!B46</f>
        <v>0</v>
      </c>
      <c r="G37" s="168" t="n">
        <f aca="false">Scoring!D46</f>
        <v>0</v>
      </c>
      <c r="H37" s="168" t="str">
        <f aca="false">Scoring!DR46</f>
        <v/>
      </c>
      <c r="I37" s="168" t="str">
        <f aca="false">Scoring!DQ46</f>
        <v/>
      </c>
    </row>
    <row r="38" customFormat="false" ht="15.75" hidden="false" customHeight="false" outlineLevel="0" collapsed="false">
      <c r="A38" s="168" t="str">
        <f aca="false">Scoring!DT47</f>
        <v/>
      </c>
      <c r="B38" s="168" t="str">
        <f aca="false">Scoring!DS47</f>
        <v/>
      </c>
      <c r="C38" s="168" t="n">
        <f aca="false">Scoring!C47</f>
        <v>0</v>
      </c>
      <c r="D38" s="179" t="str">
        <f aca="false">Scoring!DP47</f>
        <v/>
      </c>
      <c r="E38" s="168" t="str">
        <f aca="false">Scoring!BK47</f>
        <v/>
      </c>
      <c r="F38" s="168" t="n">
        <f aca="false">Scoring!B47</f>
        <v>0</v>
      </c>
      <c r="G38" s="168" t="n">
        <f aca="false">Scoring!D47</f>
        <v>0</v>
      </c>
      <c r="H38" s="168" t="str">
        <f aca="false">Scoring!DR47</f>
        <v/>
      </c>
      <c r="I38" s="168" t="str">
        <f aca="false">Scoring!DQ47</f>
        <v/>
      </c>
    </row>
    <row r="39" customFormat="false" ht="15.75" hidden="false" customHeight="false" outlineLevel="0" collapsed="false">
      <c r="A39" s="168" t="str">
        <f aca="false">Scoring!DT48</f>
        <v/>
      </c>
      <c r="B39" s="168" t="str">
        <f aca="false">Scoring!DS48</f>
        <v/>
      </c>
      <c r="C39" s="168" t="n">
        <f aca="false">Scoring!C48</f>
        <v>0</v>
      </c>
      <c r="D39" s="179" t="str">
        <f aca="false">Scoring!DP48</f>
        <v/>
      </c>
      <c r="E39" s="168" t="str">
        <f aca="false">Scoring!BK48</f>
        <v/>
      </c>
      <c r="F39" s="168" t="n">
        <f aca="false">Scoring!B48</f>
        <v>0</v>
      </c>
      <c r="G39" s="168" t="n">
        <f aca="false">Scoring!D48</f>
        <v>0</v>
      </c>
      <c r="H39" s="168" t="str">
        <f aca="false">Scoring!DR48</f>
        <v/>
      </c>
      <c r="I39" s="168" t="str">
        <f aca="false">Scoring!DQ48</f>
        <v/>
      </c>
    </row>
    <row r="40" customFormat="false" ht="15.75" hidden="false" customHeight="false" outlineLevel="0" collapsed="false">
      <c r="A40" s="168" t="str">
        <f aca="false">Scoring!DT49</f>
        <v/>
      </c>
      <c r="B40" s="168" t="str">
        <f aca="false">Scoring!DS49</f>
        <v/>
      </c>
      <c r="C40" s="168" t="n">
        <f aca="false">Scoring!C49</f>
        <v>0</v>
      </c>
      <c r="D40" s="179" t="str">
        <f aca="false">Scoring!DP49</f>
        <v/>
      </c>
      <c r="E40" s="168" t="str">
        <f aca="false">Scoring!BK49</f>
        <v/>
      </c>
      <c r="F40" s="168" t="n">
        <f aca="false">Scoring!B49</f>
        <v>0</v>
      </c>
      <c r="G40" s="168" t="n">
        <f aca="false">Scoring!D49</f>
        <v>0</v>
      </c>
      <c r="H40" s="168" t="str">
        <f aca="false">Scoring!DR49</f>
        <v/>
      </c>
      <c r="I40" s="168" t="str">
        <f aca="false">Scoring!DQ49</f>
        <v/>
      </c>
    </row>
    <row r="41" customFormat="false" ht="15.75" hidden="false" customHeight="false" outlineLevel="0" collapsed="false">
      <c r="A41" s="168" t="str">
        <f aca="false">Scoring!DT50</f>
        <v/>
      </c>
      <c r="B41" s="168" t="str">
        <f aca="false">Scoring!DS50</f>
        <v/>
      </c>
      <c r="C41" s="168" t="n">
        <f aca="false">Scoring!C50</f>
        <v>0</v>
      </c>
      <c r="D41" s="179" t="str">
        <f aca="false">Scoring!DP50</f>
        <v/>
      </c>
      <c r="E41" s="168" t="str">
        <f aca="false">Scoring!BK50</f>
        <v/>
      </c>
      <c r="F41" s="168" t="n">
        <f aca="false">Scoring!B50</f>
        <v>0</v>
      </c>
      <c r="G41" s="168" t="n">
        <f aca="false">Scoring!D50</f>
        <v>0</v>
      </c>
      <c r="H41" s="168" t="str">
        <f aca="false">Scoring!DR50</f>
        <v/>
      </c>
      <c r="I41" s="168" t="str">
        <f aca="false">Scoring!DQ50</f>
        <v/>
      </c>
    </row>
    <row r="42" customFormat="false" ht="15.75" hidden="false" customHeight="false" outlineLevel="0" collapsed="false">
      <c r="A42" s="168" t="str">
        <f aca="false">Scoring!DT51</f>
        <v/>
      </c>
      <c r="B42" s="168" t="str">
        <f aca="false">Scoring!DS51</f>
        <v/>
      </c>
      <c r="C42" s="168" t="n">
        <f aca="false">Scoring!C51</f>
        <v>0</v>
      </c>
      <c r="D42" s="179" t="str">
        <f aca="false">Scoring!DP51</f>
        <v/>
      </c>
      <c r="E42" s="168" t="str">
        <f aca="false">Scoring!BK51</f>
        <v/>
      </c>
      <c r="F42" s="168" t="n">
        <f aca="false">Scoring!B51</f>
        <v>0</v>
      </c>
      <c r="G42" s="168" t="n">
        <f aca="false">Scoring!D51</f>
        <v>0</v>
      </c>
      <c r="H42" s="168" t="str">
        <f aca="false">Scoring!DR51</f>
        <v/>
      </c>
      <c r="I42" s="168" t="str">
        <f aca="false">Scoring!DQ51</f>
        <v/>
      </c>
    </row>
    <row r="43" customFormat="false" ht="15.75" hidden="false" customHeight="false" outlineLevel="0" collapsed="false">
      <c r="A43" s="168" t="str">
        <f aca="false">Scoring!DT52</f>
        <v/>
      </c>
      <c r="B43" s="168" t="str">
        <f aca="false">Scoring!DS52</f>
        <v/>
      </c>
      <c r="C43" s="168" t="n">
        <f aca="false">Scoring!C52</f>
        <v>0</v>
      </c>
      <c r="D43" s="179" t="str">
        <f aca="false">Scoring!DP52</f>
        <v/>
      </c>
      <c r="E43" s="168" t="str">
        <f aca="false">Scoring!BK52</f>
        <v/>
      </c>
      <c r="F43" s="168" t="n">
        <f aca="false">Scoring!B52</f>
        <v>0</v>
      </c>
      <c r="G43" s="168" t="n">
        <f aca="false">Scoring!D52</f>
        <v>0</v>
      </c>
      <c r="H43" s="168" t="str">
        <f aca="false">Scoring!DR52</f>
        <v/>
      </c>
      <c r="I43" s="168" t="str">
        <f aca="false">Scoring!DQ52</f>
        <v/>
      </c>
    </row>
    <row r="44" customFormat="false" ht="15.75" hidden="false" customHeight="false" outlineLevel="0" collapsed="false">
      <c r="A44" s="168" t="str">
        <f aca="false">Scoring!DT53</f>
        <v/>
      </c>
      <c r="B44" s="168" t="str">
        <f aca="false">Scoring!DS53</f>
        <v/>
      </c>
      <c r="C44" s="168" t="n">
        <f aca="false">Scoring!C53</f>
        <v>0</v>
      </c>
      <c r="D44" s="179" t="str">
        <f aca="false">Scoring!DP53</f>
        <v/>
      </c>
      <c r="E44" s="168" t="str">
        <f aca="false">Scoring!BK53</f>
        <v/>
      </c>
      <c r="F44" s="168" t="n">
        <f aca="false">Scoring!B53</f>
        <v>0</v>
      </c>
      <c r="G44" s="168" t="n">
        <f aca="false">Scoring!D53</f>
        <v>0</v>
      </c>
      <c r="H44" s="168" t="str">
        <f aca="false">Scoring!DR53</f>
        <v/>
      </c>
      <c r="I44" s="168" t="str">
        <f aca="false">Scoring!DQ53</f>
        <v/>
      </c>
    </row>
    <row r="45" customFormat="false" ht="15.75" hidden="false" customHeight="false" outlineLevel="0" collapsed="false">
      <c r="A45" s="168" t="str">
        <f aca="false">Scoring!DT54</f>
        <v/>
      </c>
      <c r="B45" s="168" t="str">
        <f aca="false">Scoring!DS54</f>
        <v/>
      </c>
      <c r="C45" s="168" t="n">
        <f aca="false">Scoring!C54</f>
        <v>0</v>
      </c>
      <c r="D45" s="179" t="str">
        <f aca="false">Scoring!DP54</f>
        <v/>
      </c>
      <c r="E45" s="168" t="str">
        <f aca="false">Scoring!BK54</f>
        <v/>
      </c>
      <c r="F45" s="168" t="n">
        <f aca="false">Scoring!B54</f>
        <v>0</v>
      </c>
      <c r="G45" s="168" t="n">
        <f aca="false">Scoring!D54</f>
        <v>0</v>
      </c>
      <c r="H45" s="168" t="str">
        <f aca="false">Scoring!DR54</f>
        <v/>
      </c>
      <c r="I45" s="168" t="str">
        <f aca="false">Scoring!DQ54</f>
        <v/>
      </c>
    </row>
    <row r="46" customFormat="false" ht="15.75" hidden="false" customHeight="false" outlineLevel="0" collapsed="false">
      <c r="A46" s="168" t="str">
        <f aca="false">Scoring!DT55</f>
        <v/>
      </c>
      <c r="B46" s="168" t="str">
        <f aca="false">Scoring!DS55</f>
        <v/>
      </c>
      <c r="C46" s="168" t="n">
        <f aca="false">Scoring!C55</f>
        <v>0</v>
      </c>
      <c r="D46" s="179" t="str">
        <f aca="false">Scoring!DP55</f>
        <v/>
      </c>
      <c r="E46" s="168" t="str">
        <f aca="false">Scoring!BK55</f>
        <v/>
      </c>
      <c r="F46" s="168" t="n">
        <f aca="false">Scoring!B55</f>
        <v>0</v>
      </c>
      <c r="G46" s="168" t="n">
        <f aca="false">Scoring!D55</f>
        <v>0</v>
      </c>
      <c r="H46" s="168" t="str">
        <f aca="false">Scoring!DR55</f>
        <v/>
      </c>
      <c r="I46" s="168" t="str">
        <f aca="false">Scoring!DQ55</f>
        <v/>
      </c>
    </row>
    <row r="47" customFormat="false" ht="15.75" hidden="false" customHeight="false" outlineLevel="0" collapsed="false">
      <c r="A47" s="168" t="str">
        <f aca="false">Scoring!DT56</f>
        <v/>
      </c>
      <c r="B47" s="168" t="str">
        <f aca="false">Scoring!DS56</f>
        <v/>
      </c>
      <c r="C47" s="168" t="n">
        <f aca="false">Scoring!C56</f>
        <v>0</v>
      </c>
      <c r="D47" s="179" t="str">
        <f aca="false">Scoring!DP56</f>
        <v/>
      </c>
      <c r="E47" s="168" t="str">
        <f aca="false">Scoring!BK56</f>
        <v/>
      </c>
      <c r="F47" s="168" t="n">
        <f aca="false">Scoring!B56</f>
        <v>0</v>
      </c>
      <c r="G47" s="168" t="n">
        <f aca="false">Scoring!D56</f>
        <v>0</v>
      </c>
      <c r="H47" s="168" t="str">
        <f aca="false">Scoring!DR56</f>
        <v/>
      </c>
      <c r="I47" s="168" t="str">
        <f aca="false">Scoring!DQ56</f>
        <v/>
      </c>
    </row>
    <row r="48" customFormat="false" ht="15.75" hidden="false" customHeight="false" outlineLevel="0" collapsed="false">
      <c r="A48" s="168" t="str">
        <f aca="false">Scoring!DT57</f>
        <v/>
      </c>
      <c r="B48" s="168" t="str">
        <f aca="false">Scoring!DS57</f>
        <v/>
      </c>
      <c r="C48" s="168" t="n">
        <f aca="false">Scoring!C57</f>
        <v>0</v>
      </c>
      <c r="D48" s="179" t="str">
        <f aca="false">Scoring!DP57</f>
        <v/>
      </c>
      <c r="E48" s="168" t="str">
        <f aca="false">Scoring!BK57</f>
        <v/>
      </c>
      <c r="F48" s="168" t="n">
        <f aca="false">Scoring!B57</f>
        <v>0</v>
      </c>
      <c r="G48" s="168" t="n">
        <f aca="false">Scoring!D57</f>
        <v>0</v>
      </c>
      <c r="H48" s="168" t="str">
        <f aca="false">Scoring!DR57</f>
        <v/>
      </c>
      <c r="I48" s="168" t="str">
        <f aca="false">Scoring!DQ57</f>
        <v/>
      </c>
    </row>
    <row r="49" customFormat="false" ht="15.75" hidden="false" customHeight="false" outlineLevel="0" collapsed="false">
      <c r="A49" s="168" t="str">
        <f aca="false">Scoring!DT58</f>
        <v/>
      </c>
      <c r="B49" s="168" t="str">
        <f aca="false">Scoring!DS58</f>
        <v/>
      </c>
      <c r="C49" s="168" t="n">
        <f aca="false">Scoring!C58</f>
        <v>0</v>
      </c>
      <c r="D49" s="179" t="str">
        <f aca="false">Scoring!DP58</f>
        <v/>
      </c>
      <c r="E49" s="168" t="str">
        <f aca="false">Scoring!BK58</f>
        <v/>
      </c>
      <c r="F49" s="168" t="n">
        <f aca="false">Scoring!B58</f>
        <v>0</v>
      </c>
      <c r="G49" s="168" t="n">
        <f aca="false">Scoring!D58</f>
        <v>0</v>
      </c>
      <c r="H49" s="168" t="str">
        <f aca="false">Scoring!DR58</f>
        <v/>
      </c>
      <c r="I49" s="168" t="str">
        <f aca="false">Scoring!DQ58</f>
        <v/>
      </c>
    </row>
    <row r="50" customFormat="false" ht="15.75" hidden="false" customHeight="false" outlineLevel="0" collapsed="false">
      <c r="A50" s="168" t="str">
        <f aca="false">Scoring!DT59</f>
        <v/>
      </c>
      <c r="B50" s="168" t="str">
        <f aca="false">Scoring!DS59</f>
        <v/>
      </c>
      <c r="C50" s="168" t="n">
        <f aca="false">Scoring!C59</f>
        <v>0</v>
      </c>
      <c r="D50" s="179" t="str">
        <f aca="false">Scoring!DP59</f>
        <v/>
      </c>
      <c r="E50" s="168" t="str">
        <f aca="false">Scoring!BK59</f>
        <v/>
      </c>
      <c r="F50" s="168" t="n">
        <f aca="false">Scoring!B59</f>
        <v>0</v>
      </c>
      <c r="G50" s="168" t="n">
        <f aca="false">Scoring!D59</f>
        <v>0</v>
      </c>
      <c r="H50" s="168" t="str">
        <f aca="false">Scoring!DR59</f>
        <v/>
      </c>
      <c r="I50" s="168" t="str">
        <f aca="false">Scoring!DQ59</f>
        <v/>
      </c>
    </row>
    <row r="51" customFormat="false" ht="15.75" hidden="false" customHeight="false" outlineLevel="0" collapsed="false">
      <c r="A51" s="168" t="str">
        <f aca="false">Scoring!DT60</f>
        <v/>
      </c>
      <c r="B51" s="168" t="str">
        <f aca="false">Scoring!DS60</f>
        <v/>
      </c>
      <c r="C51" s="168" t="n">
        <f aca="false">Scoring!C60</f>
        <v>0</v>
      </c>
      <c r="D51" s="179" t="str">
        <f aca="false">Scoring!DP60</f>
        <v/>
      </c>
      <c r="E51" s="168" t="str">
        <f aca="false">Scoring!BK60</f>
        <v/>
      </c>
      <c r="F51" s="168" t="n">
        <f aca="false">Scoring!B60</f>
        <v>0</v>
      </c>
      <c r="G51" s="168" t="n">
        <f aca="false">Scoring!D60</f>
        <v>0</v>
      </c>
      <c r="H51" s="168" t="str">
        <f aca="false">Scoring!DR60</f>
        <v/>
      </c>
      <c r="I51" s="168" t="str">
        <f aca="false">Scoring!DQ60</f>
        <v/>
      </c>
    </row>
    <row r="52" customFormat="false" ht="15.75" hidden="false" customHeight="false" outlineLevel="0" collapsed="false">
      <c r="A52" s="168" t="str">
        <f aca="false">Scoring!DT61</f>
        <v/>
      </c>
      <c r="B52" s="168" t="str">
        <f aca="false">Scoring!DS61</f>
        <v/>
      </c>
      <c r="C52" s="168" t="n">
        <f aca="false">Scoring!C61</f>
        <v>0</v>
      </c>
      <c r="D52" s="179" t="str">
        <f aca="false">Scoring!DP61</f>
        <v/>
      </c>
      <c r="E52" s="168" t="str">
        <f aca="false">Scoring!BK61</f>
        <v/>
      </c>
      <c r="F52" s="168" t="n">
        <f aca="false">Scoring!B61</f>
        <v>0</v>
      </c>
      <c r="G52" s="168" t="n">
        <f aca="false">Scoring!D61</f>
        <v>0</v>
      </c>
      <c r="H52" s="168" t="str">
        <f aca="false">Scoring!DR61</f>
        <v/>
      </c>
      <c r="I52" s="168" t="str">
        <f aca="false">Scoring!DQ61</f>
        <v/>
      </c>
    </row>
    <row r="53" customFormat="false" ht="15.75" hidden="false" customHeight="false" outlineLevel="0" collapsed="false">
      <c r="A53" s="168" t="str">
        <f aca="false">Scoring!DT62</f>
        <v/>
      </c>
      <c r="B53" s="168" t="str">
        <f aca="false">Scoring!DS62</f>
        <v/>
      </c>
      <c r="C53" s="168" t="n">
        <f aca="false">Scoring!C62</f>
        <v>0</v>
      </c>
      <c r="D53" s="179" t="str">
        <f aca="false">Scoring!DP62</f>
        <v/>
      </c>
      <c r="E53" s="168" t="str">
        <f aca="false">Scoring!BK62</f>
        <v/>
      </c>
      <c r="F53" s="168" t="n">
        <f aca="false">Scoring!B62</f>
        <v>0</v>
      </c>
      <c r="G53" s="168" t="n">
        <f aca="false">Scoring!D62</f>
        <v>0</v>
      </c>
      <c r="H53" s="168" t="str">
        <f aca="false">Scoring!DR62</f>
        <v/>
      </c>
      <c r="I53" s="168" t="str">
        <f aca="false">Scoring!DQ62</f>
        <v/>
      </c>
    </row>
    <row r="54" customFormat="false" ht="15.75" hidden="false" customHeight="false" outlineLevel="0" collapsed="false">
      <c r="A54" s="168" t="str">
        <f aca="false">Scoring!DT63</f>
        <v/>
      </c>
      <c r="B54" s="168" t="str">
        <f aca="false">Scoring!DS63</f>
        <v/>
      </c>
      <c r="C54" s="168" t="n">
        <f aca="false">Scoring!C63</f>
        <v>0</v>
      </c>
      <c r="D54" s="179" t="str">
        <f aca="false">Scoring!DP63</f>
        <v/>
      </c>
      <c r="E54" s="168" t="str">
        <f aca="false">Scoring!BK63</f>
        <v/>
      </c>
      <c r="F54" s="168" t="n">
        <f aca="false">Scoring!B63</f>
        <v>0</v>
      </c>
      <c r="G54" s="168" t="n">
        <f aca="false">Scoring!D63</f>
        <v>0</v>
      </c>
      <c r="H54" s="168" t="str">
        <f aca="false">Scoring!DR63</f>
        <v/>
      </c>
      <c r="I54" s="168" t="str">
        <f aca="false">Scoring!DQ63</f>
        <v/>
      </c>
    </row>
    <row r="55" customFormat="false" ht="15.75" hidden="false" customHeight="false" outlineLevel="0" collapsed="false">
      <c r="A55" s="168" t="str">
        <f aca="false">Scoring!DT64</f>
        <v/>
      </c>
      <c r="B55" s="168" t="str">
        <f aca="false">Scoring!DS64</f>
        <v/>
      </c>
      <c r="C55" s="168" t="n">
        <f aca="false">Scoring!C64</f>
        <v>0</v>
      </c>
      <c r="D55" s="179" t="str">
        <f aca="false">Scoring!DP64</f>
        <v/>
      </c>
      <c r="E55" s="168" t="str">
        <f aca="false">Scoring!BK64</f>
        <v/>
      </c>
      <c r="F55" s="168" t="n">
        <f aca="false">Scoring!B64</f>
        <v>0</v>
      </c>
      <c r="G55" s="168" t="n">
        <f aca="false">Scoring!D64</f>
        <v>0</v>
      </c>
      <c r="H55" s="168" t="str">
        <f aca="false">Scoring!DR64</f>
        <v/>
      </c>
      <c r="I55" s="168" t="str">
        <f aca="false">Scoring!DQ64</f>
        <v/>
      </c>
    </row>
    <row r="56" customFormat="false" ht="15.75" hidden="false" customHeight="false" outlineLevel="0" collapsed="false">
      <c r="A56" s="168" t="str">
        <f aca="false">Scoring!DT65</f>
        <v/>
      </c>
      <c r="B56" s="168" t="str">
        <f aca="false">Scoring!DS65</f>
        <v/>
      </c>
      <c r="C56" s="168" t="n">
        <f aca="false">Scoring!C65</f>
        <v>0</v>
      </c>
      <c r="D56" s="179" t="str">
        <f aca="false">Scoring!DP65</f>
        <v/>
      </c>
      <c r="E56" s="168" t="str">
        <f aca="false">Scoring!BK65</f>
        <v/>
      </c>
      <c r="F56" s="168" t="n">
        <f aca="false">Scoring!B65</f>
        <v>0</v>
      </c>
      <c r="G56" s="168" t="n">
        <f aca="false">Scoring!D65</f>
        <v>0</v>
      </c>
      <c r="H56" s="168" t="str">
        <f aca="false">Scoring!DR65</f>
        <v/>
      </c>
      <c r="I56" s="168" t="str">
        <f aca="false">Scoring!DQ65</f>
        <v/>
      </c>
    </row>
    <row r="57" customFormat="false" ht="15.75" hidden="false" customHeight="false" outlineLevel="0" collapsed="false">
      <c r="A57" s="168" t="str">
        <f aca="false">Scoring!DT66</f>
        <v/>
      </c>
      <c r="B57" s="168" t="str">
        <f aca="false">Scoring!DS66</f>
        <v/>
      </c>
      <c r="C57" s="168" t="n">
        <f aca="false">Scoring!C66</f>
        <v>0</v>
      </c>
      <c r="D57" s="179" t="str">
        <f aca="false">Scoring!DP66</f>
        <v/>
      </c>
      <c r="E57" s="168" t="str">
        <f aca="false">Scoring!BK66</f>
        <v/>
      </c>
      <c r="F57" s="168" t="n">
        <f aca="false">Scoring!B66</f>
        <v>0</v>
      </c>
      <c r="G57" s="168" t="n">
        <f aca="false">Scoring!D66</f>
        <v>0</v>
      </c>
      <c r="H57" s="168" t="str">
        <f aca="false">Scoring!DR66</f>
        <v/>
      </c>
      <c r="I57" s="168" t="str">
        <f aca="false">Scoring!DQ66</f>
        <v/>
      </c>
    </row>
    <row r="58" customFormat="false" ht="15.75" hidden="false" customHeight="false" outlineLevel="0" collapsed="false">
      <c r="A58" s="168" t="str">
        <f aca="false">Scoring!DT67</f>
        <v/>
      </c>
      <c r="B58" s="168" t="str">
        <f aca="false">Scoring!DS67</f>
        <v/>
      </c>
      <c r="C58" s="168" t="n">
        <f aca="false">Scoring!C67</f>
        <v>0</v>
      </c>
      <c r="D58" s="179" t="str">
        <f aca="false">Scoring!DP67</f>
        <v/>
      </c>
      <c r="E58" s="168" t="str">
        <f aca="false">Scoring!BK67</f>
        <v/>
      </c>
      <c r="F58" s="168" t="n">
        <f aca="false">Scoring!B67</f>
        <v>0</v>
      </c>
      <c r="G58" s="168" t="n">
        <f aca="false">Scoring!D67</f>
        <v>0</v>
      </c>
      <c r="H58" s="168" t="str">
        <f aca="false">Scoring!DR67</f>
        <v/>
      </c>
      <c r="I58" s="168" t="str">
        <f aca="false">Scoring!DQ67</f>
        <v/>
      </c>
    </row>
    <row r="59" customFormat="false" ht="15.75" hidden="false" customHeight="false" outlineLevel="0" collapsed="false">
      <c r="A59" s="168" t="str">
        <f aca="false">Scoring!DT68</f>
        <v/>
      </c>
      <c r="B59" s="168" t="str">
        <f aca="false">Scoring!DS68</f>
        <v/>
      </c>
      <c r="C59" s="168" t="n">
        <f aca="false">Scoring!C68</f>
        <v>0</v>
      </c>
      <c r="D59" s="179" t="str">
        <f aca="false">Scoring!DP68</f>
        <v/>
      </c>
      <c r="E59" s="168" t="str">
        <f aca="false">Scoring!BK68</f>
        <v/>
      </c>
      <c r="F59" s="168" t="n">
        <f aca="false">Scoring!B68</f>
        <v>0</v>
      </c>
      <c r="G59" s="168" t="n">
        <f aca="false">Scoring!D68</f>
        <v>0</v>
      </c>
      <c r="H59" s="168" t="str">
        <f aca="false">Scoring!DR68</f>
        <v/>
      </c>
      <c r="I59" s="168" t="str">
        <f aca="false">Scoring!DQ68</f>
        <v/>
      </c>
    </row>
    <row r="60" customFormat="false" ht="15.75" hidden="false" customHeight="false" outlineLevel="0" collapsed="false">
      <c r="A60" s="168" t="str">
        <f aca="false">Scoring!DT69</f>
        <v/>
      </c>
      <c r="B60" s="168" t="str">
        <f aca="false">Scoring!DS69</f>
        <v/>
      </c>
      <c r="C60" s="168" t="n">
        <f aca="false">Scoring!C69</f>
        <v>0</v>
      </c>
      <c r="D60" s="179" t="str">
        <f aca="false">Scoring!DP69</f>
        <v/>
      </c>
      <c r="E60" s="168" t="str">
        <f aca="false">Scoring!BK69</f>
        <v/>
      </c>
      <c r="F60" s="168" t="n">
        <f aca="false">Scoring!B69</f>
        <v>0</v>
      </c>
      <c r="G60" s="168" t="n">
        <f aca="false">Scoring!D69</f>
        <v>0</v>
      </c>
      <c r="H60" s="168" t="str">
        <f aca="false">Scoring!DR69</f>
        <v/>
      </c>
      <c r="I60" s="168" t="str">
        <f aca="false">Scoring!DQ69</f>
        <v/>
      </c>
    </row>
    <row r="61" customFormat="false" ht="15.75" hidden="false" customHeight="false" outlineLevel="0" collapsed="false">
      <c r="A61" s="168" t="str">
        <f aca="false">Scoring!DT70</f>
        <v/>
      </c>
      <c r="B61" s="168" t="str">
        <f aca="false">Scoring!DS70</f>
        <v/>
      </c>
      <c r="C61" s="168" t="n">
        <f aca="false">Scoring!C70</f>
        <v>0</v>
      </c>
      <c r="D61" s="179" t="str">
        <f aca="false">Scoring!DP70</f>
        <v/>
      </c>
      <c r="E61" s="168" t="str">
        <f aca="false">Scoring!BK70</f>
        <v/>
      </c>
      <c r="F61" s="168" t="n">
        <f aca="false">Scoring!B70</f>
        <v>0</v>
      </c>
      <c r="G61" s="168" t="n">
        <f aca="false">Scoring!D70</f>
        <v>0</v>
      </c>
      <c r="H61" s="168" t="str">
        <f aca="false">Scoring!DR70</f>
        <v/>
      </c>
      <c r="I61" s="168" t="str">
        <f aca="false">Scoring!DQ70</f>
        <v/>
      </c>
    </row>
    <row r="62" customFormat="false" ht="15.75" hidden="false" customHeight="false" outlineLevel="0" collapsed="false">
      <c r="A62" s="168" t="str">
        <f aca="false">Scoring!DT71</f>
        <v/>
      </c>
      <c r="B62" s="168" t="str">
        <f aca="false">Scoring!DS71</f>
        <v/>
      </c>
      <c r="C62" s="168" t="n">
        <f aca="false">Scoring!C71</f>
        <v>0</v>
      </c>
      <c r="D62" s="179" t="str">
        <f aca="false">Scoring!DP71</f>
        <v/>
      </c>
      <c r="E62" s="168" t="str">
        <f aca="false">Scoring!BK71</f>
        <v/>
      </c>
      <c r="F62" s="168" t="n">
        <f aca="false">Scoring!B71</f>
        <v>0</v>
      </c>
      <c r="G62" s="168" t="n">
        <f aca="false">Scoring!D71</f>
        <v>0</v>
      </c>
      <c r="H62" s="168" t="str">
        <f aca="false">Scoring!DR71</f>
        <v/>
      </c>
      <c r="I62" s="168" t="str">
        <f aca="false">Scoring!DQ71</f>
        <v/>
      </c>
    </row>
    <row r="63" customFormat="false" ht="15.75" hidden="false" customHeight="false" outlineLevel="0" collapsed="false">
      <c r="A63" s="168" t="str">
        <f aca="false">Scoring!DT72</f>
        <v/>
      </c>
      <c r="B63" s="168" t="str">
        <f aca="false">Scoring!DS72</f>
        <v/>
      </c>
      <c r="C63" s="168" t="n">
        <f aca="false">Scoring!C72</f>
        <v>0</v>
      </c>
      <c r="D63" s="179" t="str">
        <f aca="false">Scoring!DP72</f>
        <v/>
      </c>
      <c r="E63" s="168" t="str">
        <f aca="false">Scoring!BK72</f>
        <v/>
      </c>
      <c r="F63" s="168" t="n">
        <f aca="false">Scoring!B72</f>
        <v>0</v>
      </c>
      <c r="G63" s="168" t="n">
        <f aca="false">Scoring!D72</f>
        <v>0</v>
      </c>
      <c r="H63" s="168" t="str">
        <f aca="false">Scoring!DR72</f>
        <v/>
      </c>
      <c r="I63" s="168" t="str">
        <f aca="false">Scoring!DQ72</f>
        <v/>
      </c>
    </row>
    <row r="64" customFormat="false" ht="15.75" hidden="false" customHeight="false" outlineLevel="0" collapsed="false">
      <c r="A64" s="168" t="str">
        <f aca="false">Scoring!DT73</f>
        <v/>
      </c>
      <c r="B64" s="168" t="str">
        <f aca="false">Scoring!DS73</f>
        <v/>
      </c>
      <c r="C64" s="168" t="n">
        <f aca="false">Scoring!C73</f>
        <v>0</v>
      </c>
      <c r="D64" s="179" t="str">
        <f aca="false">Scoring!DP73</f>
        <v/>
      </c>
      <c r="E64" s="168" t="str">
        <f aca="false">Scoring!BK73</f>
        <v/>
      </c>
      <c r="F64" s="168" t="n">
        <f aca="false">Scoring!B73</f>
        <v>0</v>
      </c>
      <c r="G64" s="168" t="n">
        <f aca="false">Scoring!D73</f>
        <v>0</v>
      </c>
      <c r="H64" s="168" t="str">
        <f aca="false">Scoring!DR73</f>
        <v/>
      </c>
      <c r="I64" s="168" t="str">
        <f aca="false">Scoring!DQ73</f>
        <v/>
      </c>
    </row>
    <row r="65" customFormat="false" ht="15.75" hidden="false" customHeight="false" outlineLevel="0" collapsed="false">
      <c r="A65" s="168" t="str">
        <f aca="false">Scoring!DT74</f>
        <v/>
      </c>
      <c r="B65" s="168" t="str">
        <f aca="false">Scoring!DS74</f>
        <v/>
      </c>
      <c r="C65" s="168" t="n">
        <f aca="false">Scoring!C74</f>
        <v>0</v>
      </c>
      <c r="D65" s="179" t="str">
        <f aca="false">Scoring!DP74</f>
        <v/>
      </c>
      <c r="E65" s="168" t="str">
        <f aca="false">Scoring!BK74</f>
        <v/>
      </c>
      <c r="F65" s="168" t="n">
        <f aca="false">Scoring!B74</f>
        <v>0</v>
      </c>
      <c r="G65" s="168" t="n">
        <f aca="false">Scoring!D74</f>
        <v>0</v>
      </c>
      <c r="H65" s="168" t="str">
        <f aca="false">Scoring!DR74</f>
        <v/>
      </c>
      <c r="I65" s="168" t="str">
        <f aca="false">Scoring!DQ74</f>
        <v/>
      </c>
    </row>
    <row r="66" customFormat="false" ht="15.75" hidden="false" customHeight="false" outlineLevel="0" collapsed="false">
      <c r="A66" s="168" t="str">
        <f aca="false">Scoring!DT75</f>
        <v/>
      </c>
      <c r="B66" s="168" t="str">
        <f aca="false">Scoring!DS75</f>
        <v/>
      </c>
      <c r="C66" s="168" t="n">
        <f aca="false">Scoring!C75</f>
        <v>0</v>
      </c>
      <c r="D66" s="179" t="str">
        <f aca="false">Scoring!DP75</f>
        <v/>
      </c>
      <c r="E66" s="168" t="str">
        <f aca="false">Scoring!BK75</f>
        <v/>
      </c>
      <c r="F66" s="168" t="n">
        <f aca="false">Scoring!B75</f>
        <v>0</v>
      </c>
      <c r="G66" s="168" t="n">
        <f aca="false">Scoring!D75</f>
        <v>0</v>
      </c>
      <c r="H66" s="168" t="str">
        <f aca="false">Scoring!DR75</f>
        <v/>
      </c>
      <c r="I66" s="168" t="str">
        <f aca="false">Scoring!DQ75</f>
        <v/>
      </c>
    </row>
    <row r="67" customFormat="false" ht="15.75" hidden="false" customHeight="false" outlineLevel="0" collapsed="false">
      <c r="A67" s="168" t="str">
        <f aca="false">Scoring!DT76</f>
        <v/>
      </c>
      <c r="B67" s="168" t="str">
        <f aca="false">Scoring!DS76</f>
        <v/>
      </c>
      <c r="C67" s="168" t="n">
        <f aca="false">Scoring!C76</f>
        <v>0</v>
      </c>
      <c r="D67" s="179" t="str">
        <f aca="false">Scoring!DP76</f>
        <v/>
      </c>
      <c r="E67" s="168" t="str">
        <f aca="false">Scoring!BK76</f>
        <v/>
      </c>
      <c r="F67" s="168" t="n">
        <f aca="false">Scoring!B76</f>
        <v>0</v>
      </c>
      <c r="G67" s="168" t="n">
        <f aca="false">Scoring!D76</f>
        <v>0</v>
      </c>
      <c r="H67" s="168" t="str">
        <f aca="false">Scoring!DR76</f>
        <v/>
      </c>
      <c r="I67" s="168" t="str">
        <f aca="false">Scoring!DQ76</f>
        <v/>
      </c>
    </row>
    <row r="68" customFormat="false" ht="15.75" hidden="false" customHeight="false" outlineLevel="0" collapsed="false">
      <c r="A68" s="168" t="str">
        <f aca="false">Scoring!DT77</f>
        <v/>
      </c>
      <c r="B68" s="168" t="str">
        <f aca="false">Scoring!DS77</f>
        <v/>
      </c>
      <c r="C68" s="168" t="n">
        <f aca="false">Scoring!C77</f>
        <v>0</v>
      </c>
      <c r="D68" s="179" t="str">
        <f aca="false">Scoring!DP77</f>
        <v/>
      </c>
      <c r="E68" s="168" t="str">
        <f aca="false">Scoring!BK77</f>
        <v/>
      </c>
      <c r="F68" s="168" t="n">
        <f aca="false">Scoring!B77</f>
        <v>0</v>
      </c>
      <c r="G68" s="168" t="n">
        <f aca="false">Scoring!D77</f>
        <v>0</v>
      </c>
      <c r="H68" s="168" t="str">
        <f aca="false">Scoring!DR77</f>
        <v/>
      </c>
      <c r="I68" s="168" t="str">
        <f aca="false">Scoring!DQ77</f>
        <v/>
      </c>
    </row>
    <row r="69" customFormat="false" ht="15.75" hidden="false" customHeight="false" outlineLevel="0" collapsed="false">
      <c r="A69" s="168" t="str">
        <f aca="false">Scoring!DT78</f>
        <v/>
      </c>
      <c r="B69" s="168" t="str">
        <f aca="false">Scoring!DS78</f>
        <v/>
      </c>
      <c r="C69" s="168" t="n">
        <f aca="false">Scoring!C78</f>
        <v>0</v>
      </c>
      <c r="D69" s="179" t="str">
        <f aca="false">Scoring!DP78</f>
        <v/>
      </c>
      <c r="E69" s="168" t="str">
        <f aca="false">Scoring!BK78</f>
        <v/>
      </c>
      <c r="F69" s="168" t="n">
        <f aca="false">Scoring!B78</f>
        <v>0</v>
      </c>
      <c r="G69" s="168" t="n">
        <f aca="false">Scoring!D78</f>
        <v>0</v>
      </c>
      <c r="H69" s="168" t="str">
        <f aca="false">Scoring!DR78</f>
        <v/>
      </c>
      <c r="I69" s="168" t="str">
        <f aca="false">Scoring!DQ78</f>
        <v/>
      </c>
    </row>
    <row r="70" customFormat="false" ht="15.75" hidden="false" customHeight="false" outlineLevel="0" collapsed="false">
      <c r="A70" s="168" t="str">
        <f aca="false">Scoring!DT79</f>
        <v/>
      </c>
      <c r="B70" s="168" t="str">
        <f aca="false">Scoring!DS79</f>
        <v/>
      </c>
      <c r="C70" s="168" t="n">
        <f aca="false">Scoring!C79</f>
        <v>0</v>
      </c>
      <c r="D70" s="179" t="str">
        <f aca="false">Scoring!DP79</f>
        <v/>
      </c>
      <c r="E70" s="168" t="str">
        <f aca="false">Scoring!BK79</f>
        <v/>
      </c>
      <c r="F70" s="168" t="n">
        <f aca="false">Scoring!B79</f>
        <v>0</v>
      </c>
      <c r="G70" s="168" t="n">
        <f aca="false">Scoring!D79</f>
        <v>0</v>
      </c>
      <c r="H70" s="168" t="str">
        <f aca="false">Scoring!DR79</f>
        <v/>
      </c>
      <c r="I70" s="168" t="str">
        <f aca="false">Scoring!DQ79</f>
        <v/>
      </c>
    </row>
    <row r="71" customFormat="false" ht="15.75" hidden="false" customHeight="false" outlineLevel="0" collapsed="false">
      <c r="A71" s="168" t="str">
        <f aca="false">Scoring!DT80</f>
        <v/>
      </c>
      <c r="B71" s="168" t="str">
        <f aca="false">Scoring!DS80</f>
        <v/>
      </c>
      <c r="C71" s="168" t="n">
        <f aca="false">Scoring!C80</f>
        <v>0</v>
      </c>
      <c r="D71" s="179" t="str">
        <f aca="false">Scoring!DP80</f>
        <v/>
      </c>
      <c r="E71" s="168" t="str">
        <f aca="false">Scoring!BK80</f>
        <v/>
      </c>
      <c r="F71" s="168" t="n">
        <f aca="false">Scoring!B80</f>
        <v>0</v>
      </c>
      <c r="G71" s="168" t="n">
        <f aca="false">Scoring!D80</f>
        <v>0</v>
      </c>
      <c r="H71" s="168" t="str">
        <f aca="false">Scoring!DR80</f>
        <v/>
      </c>
      <c r="I71" s="168" t="str">
        <f aca="false">Scoring!DQ80</f>
        <v/>
      </c>
    </row>
    <row r="72" customFormat="false" ht="15.75" hidden="false" customHeight="false" outlineLevel="0" collapsed="false">
      <c r="A72" s="168" t="str">
        <f aca="false">Scoring!DT81</f>
        <v/>
      </c>
      <c r="B72" s="168" t="str">
        <f aca="false">Scoring!DS81</f>
        <v/>
      </c>
      <c r="C72" s="168" t="n">
        <f aca="false">Scoring!C81</f>
        <v>0</v>
      </c>
      <c r="D72" s="179" t="str">
        <f aca="false">Scoring!DP81</f>
        <v/>
      </c>
      <c r="E72" s="168" t="str">
        <f aca="false">Scoring!BK81</f>
        <v/>
      </c>
      <c r="F72" s="168" t="n">
        <f aca="false">Scoring!B81</f>
        <v>0</v>
      </c>
      <c r="G72" s="168" t="n">
        <f aca="false">Scoring!D81</f>
        <v>0</v>
      </c>
      <c r="H72" s="168" t="str">
        <f aca="false">Scoring!DR81</f>
        <v/>
      </c>
      <c r="I72" s="168" t="str">
        <f aca="false">Scoring!DQ81</f>
        <v/>
      </c>
    </row>
    <row r="73" customFormat="false" ht="15.75" hidden="false" customHeight="false" outlineLevel="0" collapsed="false">
      <c r="A73" s="168" t="str">
        <f aca="false">Scoring!DT82</f>
        <v/>
      </c>
      <c r="B73" s="168" t="str">
        <f aca="false">Scoring!DS82</f>
        <v/>
      </c>
      <c r="C73" s="168" t="n">
        <f aca="false">Scoring!C82</f>
        <v>0</v>
      </c>
      <c r="D73" s="179" t="str">
        <f aca="false">Scoring!DP82</f>
        <v/>
      </c>
      <c r="E73" s="168" t="str">
        <f aca="false">Scoring!BK82</f>
        <v/>
      </c>
      <c r="F73" s="168" t="n">
        <f aca="false">Scoring!B82</f>
        <v>0</v>
      </c>
      <c r="G73" s="168" t="n">
        <f aca="false">Scoring!D82</f>
        <v>0</v>
      </c>
      <c r="H73" s="168" t="str">
        <f aca="false">Scoring!DR82</f>
        <v/>
      </c>
      <c r="I73" s="168" t="str">
        <f aca="false">Scoring!DQ82</f>
        <v/>
      </c>
    </row>
    <row r="74" customFormat="false" ht="15.75" hidden="false" customHeight="false" outlineLevel="0" collapsed="false">
      <c r="A74" s="168" t="str">
        <f aca="false">Scoring!DT83</f>
        <v/>
      </c>
      <c r="B74" s="168" t="str">
        <f aca="false">Scoring!DS83</f>
        <v/>
      </c>
      <c r="C74" s="168" t="n">
        <f aca="false">Scoring!C83</f>
        <v>0</v>
      </c>
      <c r="D74" s="179" t="str">
        <f aca="false">Scoring!DP83</f>
        <v/>
      </c>
      <c r="E74" s="168" t="str">
        <f aca="false">Scoring!BK83</f>
        <v/>
      </c>
      <c r="F74" s="168" t="n">
        <f aca="false">Scoring!B83</f>
        <v>0</v>
      </c>
      <c r="G74" s="168" t="n">
        <f aca="false">Scoring!D83</f>
        <v>0</v>
      </c>
      <c r="H74" s="168" t="str">
        <f aca="false">Scoring!DR83</f>
        <v/>
      </c>
      <c r="I74" s="168" t="str">
        <f aca="false">Scoring!DQ83</f>
        <v/>
      </c>
    </row>
    <row r="75" customFormat="false" ht="15.75" hidden="false" customHeight="false" outlineLevel="0" collapsed="false">
      <c r="A75" s="168" t="str">
        <f aca="false">Scoring!DT84</f>
        <v/>
      </c>
      <c r="B75" s="168" t="str">
        <f aca="false">Scoring!DS84</f>
        <v/>
      </c>
      <c r="C75" s="168" t="n">
        <f aca="false">Scoring!C84</f>
        <v>0</v>
      </c>
      <c r="D75" s="179" t="str">
        <f aca="false">Scoring!DP84</f>
        <v/>
      </c>
      <c r="E75" s="168" t="str">
        <f aca="false">Scoring!BK84</f>
        <v/>
      </c>
      <c r="F75" s="168" t="n">
        <f aca="false">Scoring!B84</f>
        <v>0</v>
      </c>
      <c r="G75" s="168" t="n">
        <f aca="false">Scoring!D84</f>
        <v>0</v>
      </c>
      <c r="H75" s="168" t="str">
        <f aca="false">Scoring!DR84</f>
        <v/>
      </c>
      <c r="I75" s="168" t="str">
        <f aca="false">Scoring!DQ84</f>
        <v/>
      </c>
    </row>
    <row r="76" customFormat="false" ht="15.75" hidden="false" customHeight="false" outlineLevel="0" collapsed="false">
      <c r="A76" s="168" t="str">
        <f aca="false">Scoring!DT85</f>
        <v/>
      </c>
      <c r="B76" s="168" t="str">
        <f aca="false">Scoring!DS85</f>
        <v/>
      </c>
      <c r="C76" s="168" t="n">
        <f aca="false">Scoring!C85</f>
        <v>0</v>
      </c>
      <c r="D76" s="179" t="str">
        <f aca="false">Scoring!DP85</f>
        <v/>
      </c>
      <c r="E76" s="168" t="str">
        <f aca="false">Scoring!BK85</f>
        <v/>
      </c>
      <c r="F76" s="168" t="n">
        <f aca="false">Scoring!B85</f>
        <v>0</v>
      </c>
      <c r="G76" s="168" t="n">
        <f aca="false">Scoring!D85</f>
        <v>0</v>
      </c>
      <c r="H76" s="168" t="str">
        <f aca="false">Scoring!DR85</f>
        <v/>
      </c>
      <c r="I76" s="168" t="str">
        <f aca="false">Scoring!DQ85</f>
        <v/>
      </c>
    </row>
    <row r="77" customFormat="false" ht="15.75" hidden="false" customHeight="false" outlineLevel="0" collapsed="false">
      <c r="A77" s="168" t="str">
        <f aca="false">Scoring!DT86</f>
        <v/>
      </c>
      <c r="B77" s="168" t="str">
        <f aca="false">Scoring!DS86</f>
        <v/>
      </c>
      <c r="C77" s="168" t="n">
        <f aca="false">Scoring!C86</f>
        <v>0</v>
      </c>
      <c r="D77" s="179" t="str">
        <f aca="false">Scoring!DP86</f>
        <v/>
      </c>
      <c r="E77" s="168" t="str">
        <f aca="false">Scoring!BK86</f>
        <v/>
      </c>
      <c r="F77" s="168" t="n">
        <f aca="false">Scoring!B86</f>
        <v>0</v>
      </c>
      <c r="G77" s="168" t="n">
        <f aca="false">Scoring!D86</f>
        <v>0</v>
      </c>
      <c r="H77" s="168" t="str">
        <f aca="false">Scoring!DR86</f>
        <v/>
      </c>
      <c r="I77" s="168" t="str">
        <f aca="false">Scoring!DQ86</f>
        <v/>
      </c>
    </row>
    <row r="78" customFormat="false" ht="15.75" hidden="false" customHeight="false" outlineLevel="0" collapsed="false">
      <c r="A78" s="168" t="str">
        <f aca="false">Scoring!DT87</f>
        <v/>
      </c>
      <c r="B78" s="168" t="str">
        <f aca="false">Scoring!DS87</f>
        <v/>
      </c>
      <c r="C78" s="168" t="n">
        <f aca="false">Scoring!C87</f>
        <v>0</v>
      </c>
      <c r="D78" s="179" t="str">
        <f aca="false">Scoring!DP87</f>
        <v/>
      </c>
      <c r="E78" s="168" t="str">
        <f aca="false">Scoring!BK87</f>
        <v/>
      </c>
      <c r="F78" s="168" t="n">
        <f aca="false">Scoring!B87</f>
        <v>0</v>
      </c>
      <c r="G78" s="168" t="n">
        <f aca="false">Scoring!D87</f>
        <v>0</v>
      </c>
      <c r="H78" s="168" t="str">
        <f aca="false">Scoring!DR87</f>
        <v/>
      </c>
      <c r="I78" s="168" t="str">
        <f aca="false">Scoring!DQ87</f>
        <v/>
      </c>
    </row>
    <row r="79" customFormat="false" ht="15.75" hidden="false" customHeight="false" outlineLevel="0" collapsed="false">
      <c r="A79" s="168" t="str">
        <f aca="false">Scoring!DT88</f>
        <v/>
      </c>
      <c r="B79" s="168" t="str">
        <f aca="false">Scoring!DS88</f>
        <v/>
      </c>
      <c r="C79" s="168" t="n">
        <f aca="false">Scoring!C88</f>
        <v>0</v>
      </c>
      <c r="D79" s="179" t="str">
        <f aca="false">Scoring!DP88</f>
        <v/>
      </c>
      <c r="E79" s="168" t="str">
        <f aca="false">Scoring!BK88</f>
        <v/>
      </c>
      <c r="F79" s="168" t="n">
        <f aca="false">Scoring!B88</f>
        <v>0</v>
      </c>
      <c r="G79" s="168" t="n">
        <f aca="false">Scoring!D88</f>
        <v>0</v>
      </c>
      <c r="H79" s="168" t="str">
        <f aca="false">Scoring!DR88</f>
        <v/>
      </c>
      <c r="I79" s="168" t="str">
        <f aca="false">Scoring!DQ88</f>
        <v/>
      </c>
    </row>
    <row r="80" customFormat="false" ht="15.75" hidden="false" customHeight="false" outlineLevel="0" collapsed="false">
      <c r="A80" s="168" t="str">
        <f aca="false">Scoring!DT89</f>
        <v/>
      </c>
      <c r="B80" s="168" t="str">
        <f aca="false">Scoring!DS89</f>
        <v/>
      </c>
      <c r="C80" s="168" t="n">
        <f aca="false">Scoring!C89</f>
        <v>0</v>
      </c>
      <c r="D80" s="179" t="str">
        <f aca="false">Scoring!DP89</f>
        <v/>
      </c>
      <c r="E80" s="168" t="str">
        <f aca="false">Scoring!BK89</f>
        <v/>
      </c>
      <c r="F80" s="168" t="n">
        <f aca="false">Scoring!B89</f>
        <v>0</v>
      </c>
      <c r="G80" s="168" t="n">
        <f aca="false">Scoring!D89</f>
        <v>0</v>
      </c>
      <c r="H80" s="168" t="str">
        <f aca="false">Scoring!DR89</f>
        <v/>
      </c>
      <c r="I80" s="168" t="str">
        <f aca="false">Scoring!DQ89</f>
        <v/>
      </c>
    </row>
    <row r="81" customFormat="false" ht="15.75" hidden="false" customHeight="false" outlineLevel="0" collapsed="false">
      <c r="A81" s="168" t="str">
        <f aca="false">Scoring!DT90</f>
        <v/>
      </c>
      <c r="B81" s="168" t="str">
        <f aca="false">Scoring!DS90</f>
        <v/>
      </c>
      <c r="C81" s="168" t="n">
        <f aca="false">Scoring!C90</f>
        <v>0</v>
      </c>
      <c r="D81" s="179" t="str">
        <f aca="false">Scoring!DP90</f>
        <v/>
      </c>
      <c r="E81" s="168" t="str">
        <f aca="false">Scoring!BK90</f>
        <v/>
      </c>
      <c r="F81" s="168" t="n">
        <f aca="false">Scoring!B90</f>
        <v>0</v>
      </c>
      <c r="G81" s="168" t="n">
        <f aca="false">Scoring!D90</f>
        <v>0</v>
      </c>
      <c r="H81" s="168" t="str">
        <f aca="false">Scoring!DR90</f>
        <v/>
      </c>
      <c r="I81" s="168" t="str">
        <f aca="false">Scoring!DQ90</f>
        <v/>
      </c>
    </row>
    <row r="82" customFormat="false" ht="15.75" hidden="false" customHeight="false" outlineLevel="0" collapsed="false">
      <c r="A82" s="168" t="str">
        <f aca="false">Scoring!DT91</f>
        <v/>
      </c>
      <c r="B82" s="168" t="str">
        <f aca="false">Scoring!DS91</f>
        <v/>
      </c>
      <c r="C82" s="168" t="n">
        <f aca="false">Scoring!C91</f>
        <v>0</v>
      </c>
      <c r="D82" s="179" t="str">
        <f aca="false">Scoring!DP91</f>
        <v/>
      </c>
      <c r="E82" s="168" t="str">
        <f aca="false">Scoring!BK91</f>
        <v/>
      </c>
      <c r="F82" s="168" t="n">
        <f aca="false">Scoring!B91</f>
        <v>0</v>
      </c>
      <c r="G82" s="168" t="n">
        <f aca="false">Scoring!D91</f>
        <v>0</v>
      </c>
      <c r="H82" s="168" t="str">
        <f aca="false">Scoring!DR91</f>
        <v/>
      </c>
      <c r="I82" s="168" t="str">
        <f aca="false">Scoring!DQ91</f>
        <v/>
      </c>
    </row>
    <row r="83" customFormat="false" ht="15.75" hidden="false" customHeight="false" outlineLevel="0" collapsed="false">
      <c r="A83" s="168" t="str">
        <f aca="false">Scoring!DT92</f>
        <v/>
      </c>
      <c r="B83" s="168" t="str">
        <f aca="false">Scoring!DS92</f>
        <v/>
      </c>
      <c r="C83" s="168" t="n">
        <f aca="false">Scoring!C92</f>
        <v>0</v>
      </c>
      <c r="D83" s="179" t="str">
        <f aca="false">Scoring!DP92</f>
        <v/>
      </c>
      <c r="E83" s="168" t="str">
        <f aca="false">Scoring!BK92</f>
        <v/>
      </c>
      <c r="F83" s="168" t="n">
        <f aca="false">Scoring!B92</f>
        <v>0</v>
      </c>
      <c r="G83" s="168" t="n">
        <f aca="false">Scoring!D92</f>
        <v>0</v>
      </c>
      <c r="H83" s="168" t="str">
        <f aca="false">Scoring!DR92</f>
        <v/>
      </c>
      <c r="I83" s="168" t="str">
        <f aca="false">Scoring!DQ92</f>
        <v/>
      </c>
    </row>
    <row r="84" customFormat="false" ht="15.75" hidden="false" customHeight="false" outlineLevel="0" collapsed="false">
      <c r="A84" s="168" t="str">
        <f aca="false">Scoring!DT93</f>
        <v/>
      </c>
      <c r="B84" s="168" t="str">
        <f aca="false">Scoring!DS93</f>
        <v/>
      </c>
      <c r="C84" s="168" t="n">
        <f aca="false">Scoring!C93</f>
        <v>0</v>
      </c>
      <c r="D84" s="179" t="str">
        <f aca="false">Scoring!DP93</f>
        <v/>
      </c>
      <c r="E84" s="168" t="str">
        <f aca="false">Scoring!BK93</f>
        <v/>
      </c>
      <c r="F84" s="168" t="n">
        <f aca="false">Scoring!B93</f>
        <v>0</v>
      </c>
      <c r="G84" s="168" t="n">
        <f aca="false">Scoring!D93</f>
        <v>0</v>
      </c>
      <c r="H84" s="168" t="str">
        <f aca="false">Scoring!DR93</f>
        <v/>
      </c>
      <c r="I84" s="168" t="str">
        <f aca="false">Scoring!DQ93</f>
        <v/>
      </c>
    </row>
    <row r="85" customFormat="false" ht="15.75" hidden="false" customHeight="false" outlineLevel="0" collapsed="false">
      <c r="A85" s="168" t="str">
        <f aca="false">Scoring!DT94</f>
        <v/>
      </c>
      <c r="B85" s="168" t="str">
        <f aca="false">Scoring!DS94</f>
        <v/>
      </c>
      <c r="C85" s="168" t="n">
        <f aca="false">Scoring!C94</f>
        <v>0</v>
      </c>
      <c r="D85" s="179" t="str">
        <f aca="false">Scoring!DP94</f>
        <v/>
      </c>
      <c r="E85" s="168" t="str">
        <f aca="false">Scoring!BK94</f>
        <v/>
      </c>
      <c r="F85" s="168" t="n">
        <f aca="false">Scoring!B94</f>
        <v>0</v>
      </c>
      <c r="G85" s="168" t="n">
        <f aca="false">Scoring!D94</f>
        <v>0</v>
      </c>
      <c r="H85" s="168" t="str">
        <f aca="false">Scoring!DR94</f>
        <v/>
      </c>
      <c r="I85" s="168" t="str">
        <f aca="false">Scoring!DQ94</f>
        <v/>
      </c>
    </row>
    <row r="86" customFormat="false" ht="15.75" hidden="false" customHeight="false" outlineLevel="0" collapsed="false">
      <c r="A86" s="168" t="str">
        <f aca="false">Scoring!DT95</f>
        <v/>
      </c>
      <c r="B86" s="168" t="str">
        <f aca="false">Scoring!DS95</f>
        <v/>
      </c>
      <c r="C86" s="168" t="n">
        <f aca="false">Scoring!C95</f>
        <v>0</v>
      </c>
      <c r="D86" s="179" t="str">
        <f aca="false">Scoring!DP95</f>
        <v/>
      </c>
      <c r="E86" s="168" t="str">
        <f aca="false">Scoring!BK95</f>
        <v/>
      </c>
      <c r="F86" s="168" t="n">
        <f aca="false">Scoring!B95</f>
        <v>0</v>
      </c>
      <c r="G86" s="168" t="n">
        <f aca="false">Scoring!D95</f>
        <v>0</v>
      </c>
      <c r="H86" s="168" t="str">
        <f aca="false">Scoring!DR95</f>
        <v/>
      </c>
      <c r="I86" s="168" t="str">
        <f aca="false">Scoring!DQ95</f>
        <v/>
      </c>
    </row>
    <row r="87" customFormat="false" ht="15.75" hidden="false" customHeight="false" outlineLevel="0" collapsed="false">
      <c r="A87" s="168" t="str">
        <f aca="false">Scoring!DT96</f>
        <v/>
      </c>
      <c r="B87" s="168" t="str">
        <f aca="false">Scoring!DS96</f>
        <v/>
      </c>
      <c r="C87" s="168" t="n">
        <f aca="false">Scoring!C96</f>
        <v>0</v>
      </c>
      <c r="D87" s="179" t="str">
        <f aca="false">Scoring!DP96</f>
        <v/>
      </c>
      <c r="E87" s="168" t="str">
        <f aca="false">Scoring!BK96</f>
        <v/>
      </c>
      <c r="F87" s="168" t="n">
        <f aca="false">Scoring!B96</f>
        <v>0</v>
      </c>
      <c r="G87" s="168" t="n">
        <f aca="false">Scoring!D96</f>
        <v>0</v>
      </c>
      <c r="H87" s="168" t="str">
        <f aca="false">Scoring!DR96</f>
        <v/>
      </c>
      <c r="I87" s="168" t="str">
        <f aca="false">Scoring!DQ96</f>
        <v/>
      </c>
    </row>
    <row r="88" customFormat="false" ht="15.75" hidden="false" customHeight="false" outlineLevel="0" collapsed="false">
      <c r="A88" s="168" t="str">
        <f aca="false">Scoring!DT97</f>
        <v/>
      </c>
      <c r="B88" s="168" t="str">
        <f aca="false">Scoring!DS97</f>
        <v/>
      </c>
      <c r="C88" s="168" t="n">
        <f aca="false">Scoring!C97</f>
        <v>0</v>
      </c>
      <c r="D88" s="179" t="str">
        <f aca="false">Scoring!DP97</f>
        <v/>
      </c>
      <c r="E88" s="168" t="str">
        <f aca="false">Scoring!BK97</f>
        <v/>
      </c>
      <c r="F88" s="168" t="n">
        <f aca="false">Scoring!B97</f>
        <v>0</v>
      </c>
      <c r="G88" s="168" t="n">
        <f aca="false">Scoring!D97</f>
        <v>0</v>
      </c>
      <c r="H88" s="168" t="str">
        <f aca="false">Scoring!DR97</f>
        <v/>
      </c>
      <c r="I88" s="168" t="str">
        <f aca="false">Scoring!DQ97</f>
        <v/>
      </c>
    </row>
    <row r="89" customFormat="false" ht="15.75" hidden="false" customHeight="false" outlineLevel="0" collapsed="false">
      <c r="A89" s="168" t="str">
        <f aca="false">Scoring!DT98</f>
        <v/>
      </c>
      <c r="B89" s="168" t="str">
        <f aca="false">Scoring!DS98</f>
        <v/>
      </c>
      <c r="C89" s="168" t="n">
        <f aca="false">Scoring!C98</f>
        <v>0</v>
      </c>
      <c r="D89" s="179" t="str">
        <f aca="false">Scoring!DP98</f>
        <v/>
      </c>
      <c r="E89" s="168" t="str">
        <f aca="false">Scoring!BK98</f>
        <v/>
      </c>
      <c r="F89" s="168" t="n">
        <f aca="false">Scoring!B98</f>
        <v>0</v>
      </c>
      <c r="G89" s="168" t="n">
        <f aca="false">Scoring!D98</f>
        <v>0</v>
      </c>
      <c r="H89" s="168" t="str">
        <f aca="false">Scoring!DR98</f>
        <v/>
      </c>
      <c r="I89" s="168" t="str">
        <f aca="false">Scoring!DQ98</f>
        <v/>
      </c>
    </row>
    <row r="90" customFormat="false" ht="15.75" hidden="false" customHeight="false" outlineLevel="0" collapsed="false">
      <c r="A90" s="168" t="str">
        <f aca="false">Scoring!DT99</f>
        <v/>
      </c>
      <c r="B90" s="168" t="str">
        <f aca="false">Scoring!DS99</f>
        <v/>
      </c>
      <c r="C90" s="168" t="n">
        <f aca="false">Scoring!C99</f>
        <v>0</v>
      </c>
      <c r="D90" s="179" t="str">
        <f aca="false">Scoring!DP99</f>
        <v/>
      </c>
      <c r="E90" s="168" t="str">
        <f aca="false">Scoring!BK99</f>
        <v/>
      </c>
      <c r="F90" s="168" t="n">
        <f aca="false">Scoring!B99</f>
        <v>0</v>
      </c>
      <c r="G90" s="168" t="n">
        <f aca="false">Scoring!D99</f>
        <v>0</v>
      </c>
      <c r="H90" s="168" t="str">
        <f aca="false">Scoring!DR99</f>
        <v/>
      </c>
      <c r="I90" s="168" t="str">
        <f aca="false">Scoring!DQ99</f>
        <v/>
      </c>
    </row>
    <row r="91" customFormat="false" ht="15.75" hidden="false" customHeight="false" outlineLevel="0" collapsed="false">
      <c r="A91" s="168" t="str">
        <f aca="false">Scoring!DT100</f>
        <v/>
      </c>
      <c r="B91" s="168" t="str">
        <f aca="false">Scoring!DS100</f>
        <v/>
      </c>
      <c r="C91" s="168" t="n">
        <f aca="false">Scoring!C100</f>
        <v>0</v>
      </c>
      <c r="D91" s="179" t="str">
        <f aca="false">Scoring!DP100</f>
        <v/>
      </c>
      <c r="E91" s="168" t="str">
        <f aca="false">Scoring!BK100</f>
        <v/>
      </c>
      <c r="F91" s="168" t="n">
        <f aca="false">Scoring!B100</f>
        <v>0</v>
      </c>
      <c r="G91" s="168" t="n">
        <f aca="false">Scoring!D100</f>
        <v>0</v>
      </c>
      <c r="H91" s="168" t="str">
        <f aca="false">Scoring!DR100</f>
        <v/>
      </c>
      <c r="I91" s="168" t="str">
        <f aca="false">Scoring!DQ100</f>
        <v/>
      </c>
    </row>
    <row r="92" customFormat="false" ht="15.75" hidden="false" customHeight="false" outlineLevel="0" collapsed="false">
      <c r="A92" s="168" t="str">
        <f aca="false">Scoring!DT101</f>
        <v/>
      </c>
      <c r="B92" s="168" t="str">
        <f aca="false">Scoring!DS101</f>
        <v/>
      </c>
      <c r="C92" s="168" t="n">
        <f aca="false">Scoring!C101</f>
        <v>0</v>
      </c>
      <c r="D92" s="179" t="str">
        <f aca="false">Scoring!DP101</f>
        <v/>
      </c>
      <c r="E92" s="168" t="str">
        <f aca="false">Scoring!BK101</f>
        <v/>
      </c>
      <c r="F92" s="168" t="n">
        <f aca="false">Scoring!B101</f>
        <v>0</v>
      </c>
      <c r="G92" s="168" t="n">
        <f aca="false">Scoring!D101</f>
        <v>0</v>
      </c>
      <c r="H92" s="168" t="str">
        <f aca="false">Scoring!DR101</f>
        <v/>
      </c>
      <c r="I92" s="168" t="str">
        <f aca="false">Scoring!DQ101</f>
        <v/>
      </c>
    </row>
    <row r="93" customFormat="false" ht="15.75" hidden="false" customHeight="false" outlineLevel="0" collapsed="false">
      <c r="A93" s="168" t="str">
        <f aca="false">Scoring!DT102</f>
        <v/>
      </c>
      <c r="B93" s="168" t="str">
        <f aca="false">Scoring!DS102</f>
        <v/>
      </c>
      <c r="C93" s="168" t="n">
        <f aca="false">Scoring!C102</f>
        <v>0</v>
      </c>
      <c r="D93" s="179" t="str">
        <f aca="false">Scoring!DP102</f>
        <v/>
      </c>
      <c r="E93" s="168" t="str">
        <f aca="false">Scoring!BK102</f>
        <v/>
      </c>
      <c r="F93" s="168" t="n">
        <f aca="false">Scoring!B102</f>
        <v>0</v>
      </c>
      <c r="G93" s="168" t="n">
        <f aca="false">Scoring!D102</f>
        <v>0</v>
      </c>
      <c r="H93" s="168" t="str">
        <f aca="false">Scoring!DR102</f>
        <v/>
      </c>
      <c r="I93" s="168" t="str">
        <f aca="false">Scoring!DQ102</f>
        <v/>
      </c>
    </row>
    <row r="94" customFormat="false" ht="15.75" hidden="false" customHeight="false" outlineLevel="0" collapsed="false">
      <c r="A94" s="168" t="str">
        <f aca="false">Scoring!DT103</f>
        <v/>
      </c>
      <c r="B94" s="168" t="str">
        <f aca="false">Scoring!DS103</f>
        <v/>
      </c>
      <c r="C94" s="168" t="n">
        <f aca="false">Scoring!C103</f>
        <v>0</v>
      </c>
      <c r="D94" s="179" t="str">
        <f aca="false">Scoring!DP103</f>
        <v/>
      </c>
      <c r="E94" s="168" t="str">
        <f aca="false">Scoring!BK103</f>
        <v/>
      </c>
      <c r="F94" s="168" t="n">
        <f aca="false">Scoring!B103</f>
        <v>0</v>
      </c>
      <c r="G94" s="168" t="n">
        <f aca="false">Scoring!D103</f>
        <v>0</v>
      </c>
      <c r="H94" s="168" t="str">
        <f aca="false">Scoring!DR103</f>
        <v/>
      </c>
      <c r="I94" s="168" t="str">
        <f aca="false">Scoring!DQ103</f>
        <v/>
      </c>
    </row>
    <row r="95" customFormat="false" ht="15.75" hidden="false" customHeight="false" outlineLevel="0" collapsed="false">
      <c r="A95" s="168" t="str">
        <f aca="false">Scoring!DT104</f>
        <v/>
      </c>
      <c r="B95" s="168" t="str">
        <f aca="false">Scoring!DS104</f>
        <v/>
      </c>
      <c r="C95" s="168" t="n">
        <f aca="false">Scoring!C104</f>
        <v>0</v>
      </c>
      <c r="D95" s="179" t="str">
        <f aca="false">Scoring!DP104</f>
        <v/>
      </c>
      <c r="E95" s="168" t="str">
        <f aca="false">Scoring!BK104</f>
        <v/>
      </c>
      <c r="F95" s="168" t="n">
        <f aca="false">Scoring!B104</f>
        <v>0</v>
      </c>
      <c r="G95" s="168" t="n">
        <f aca="false">Scoring!D104</f>
        <v>0</v>
      </c>
      <c r="H95" s="168" t="str">
        <f aca="false">Scoring!DR104</f>
        <v/>
      </c>
      <c r="I95" s="168" t="str">
        <f aca="false">Scoring!DQ104</f>
        <v/>
      </c>
    </row>
    <row r="96" customFormat="false" ht="15.75" hidden="false" customHeight="false" outlineLevel="0" collapsed="false">
      <c r="A96" s="168" t="str">
        <f aca="false">Scoring!DT105</f>
        <v/>
      </c>
      <c r="B96" s="168" t="str">
        <f aca="false">Scoring!DS105</f>
        <v/>
      </c>
      <c r="C96" s="168" t="n">
        <f aca="false">Scoring!C105</f>
        <v>0</v>
      </c>
      <c r="D96" s="179" t="str">
        <f aca="false">Scoring!DP105</f>
        <v/>
      </c>
      <c r="E96" s="168" t="str">
        <f aca="false">Scoring!BK105</f>
        <v/>
      </c>
      <c r="F96" s="168" t="n">
        <f aca="false">Scoring!B105</f>
        <v>0</v>
      </c>
      <c r="G96" s="168" t="n">
        <f aca="false">Scoring!D105</f>
        <v>0</v>
      </c>
      <c r="H96" s="168" t="str">
        <f aca="false">Scoring!DR105</f>
        <v/>
      </c>
      <c r="I96" s="168" t="str">
        <f aca="false">Scoring!DQ105</f>
        <v/>
      </c>
    </row>
    <row r="97" customFormat="false" ht="15.75" hidden="false" customHeight="false" outlineLevel="0" collapsed="false">
      <c r="A97" s="168" t="str">
        <f aca="false">Scoring!DT106</f>
        <v/>
      </c>
      <c r="B97" s="168" t="str">
        <f aca="false">Scoring!DS106</f>
        <v/>
      </c>
      <c r="C97" s="168" t="n">
        <f aca="false">Scoring!C106</f>
        <v>0</v>
      </c>
      <c r="D97" s="179" t="str">
        <f aca="false">Scoring!DP106</f>
        <v/>
      </c>
      <c r="E97" s="168" t="str">
        <f aca="false">Scoring!BK106</f>
        <v/>
      </c>
      <c r="F97" s="168" t="n">
        <f aca="false">Scoring!B106</f>
        <v>0</v>
      </c>
      <c r="G97" s="168" t="n">
        <f aca="false">Scoring!D106</f>
        <v>0</v>
      </c>
      <c r="H97" s="168" t="str">
        <f aca="false">Scoring!DR106</f>
        <v/>
      </c>
      <c r="I97" s="168" t="str">
        <f aca="false">Scoring!DQ106</f>
        <v/>
      </c>
    </row>
    <row r="98" customFormat="false" ht="15.75" hidden="false" customHeight="false" outlineLevel="0" collapsed="false">
      <c r="A98" s="168" t="str">
        <f aca="false">Scoring!DT107</f>
        <v/>
      </c>
      <c r="B98" s="168" t="str">
        <f aca="false">Scoring!DS107</f>
        <v/>
      </c>
      <c r="C98" s="168" t="n">
        <f aca="false">Scoring!C107</f>
        <v>0</v>
      </c>
      <c r="D98" s="179" t="str">
        <f aca="false">Scoring!DP107</f>
        <v/>
      </c>
      <c r="E98" s="168" t="str">
        <f aca="false">Scoring!BK107</f>
        <v/>
      </c>
      <c r="F98" s="168" t="n">
        <f aca="false">Scoring!B107</f>
        <v>0</v>
      </c>
      <c r="G98" s="168" t="n">
        <f aca="false">Scoring!D107</f>
        <v>0</v>
      </c>
      <c r="H98" s="168" t="str">
        <f aca="false">Scoring!DR107</f>
        <v/>
      </c>
      <c r="I98" s="168" t="str">
        <f aca="false">Scoring!DQ107</f>
        <v/>
      </c>
    </row>
    <row r="99" customFormat="false" ht="15.75" hidden="false" customHeight="false" outlineLevel="0" collapsed="false">
      <c r="A99" s="168" t="str">
        <f aca="false">Scoring!DT108</f>
        <v/>
      </c>
      <c r="B99" s="168" t="str">
        <f aca="false">Scoring!DS108</f>
        <v/>
      </c>
      <c r="C99" s="168" t="n">
        <f aca="false">Scoring!C108</f>
        <v>0</v>
      </c>
      <c r="D99" s="179" t="str">
        <f aca="false">Scoring!DP108</f>
        <v/>
      </c>
      <c r="E99" s="168" t="str">
        <f aca="false">Scoring!BK108</f>
        <v/>
      </c>
      <c r="F99" s="168" t="n">
        <f aca="false">Scoring!B108</f>
        <v>0</v>
      </c>
      <c r="G99" s="168" t="n">
        <f aca="false">Scoring!D108</f>
        <v>0</v>
      </c>
      <c r="H99" s="168" t="str">
        <f aca="false">Scoring!DR108</f>
        <v/>
      </c>
      <c r="I99" s="168" t="str">
        <f aca="false">Scoring!DQ108</f>
        <v/>
      </c>
    </row>
    <row r="100" customFormat="false" ht="15.75" hidden="false" customHeight="false" outlineLevel="0" collapsed="false">
      <c r="A100" s="168" t="str">
        <f aca="false">Scoring!DT109</f>
        <v/>
      </c>
      <c r="B100" s="168" t="str">
        <f aca="false">Scoring!DS109</f>
        <v/>
      </c>
      <c r="C100" s="168" t="n">
        <f aca="false">Scoring!C109</f>
        <v>0</v>
      </c>
      <c r="D100" s="179" t="str">
        <f aca="false">Scoring!DP109</f>
        <v/>
      </c>
      <c r="E100" s="168" t="str">
        <f aca="false">Scoring!BK109</f>
        <v/>
      </c>
      <c r="F100" s="168" t="n">
        <f aca="false">Scoring!B109</f>
        <v>0</v>
      </c>
      <c r="G100" s="168" t="n">
        <f aca="false">Scoring!D109</f>
        <v>0</v>
      </c>
      <c r="H100" s="168" t="str">
        <f aca="false">Scoring!DR109</f>
        <v/>
      </c>
      <c r="I100" s="168" t="str">
        <f aca="false">Scoring!DQ109</f>
        <v/>
      </c>
    </row>
    <row r="101" customFormat="false" ht="15.75" hidden="false" customHeight="false" outlineLevel="0" collapsed="false">
      <c r="A101" s="168" t="str">
        <f aca="false">Scoring!DT110</f>
        <v/>
      </c>
      <c r="B101" s="168" t="str">
        <f aca="false">Scoring!DS110</f>
        <v/>
      </c>
      <c r="C101" s="168" t="n">
        <f aca="false">Scoring!C110</f>
        <v>0</v>
      </c>
      <c r="D101" s="179" t="str">
        <f aca="false">Scoring!DP110</f>
        <v/>
      </c>
      <c r="E101" s="168" t="str">
        <f aca="false">Scoring!BK110</f>
        <v/>
      </c>
      <c r="F101" s="168" t="n">
        <f aca="false">Scoring!B110</f>
        <v>0</v>
      </c>
      <c r="G101" s="168" t="n">
        <f aca="false">Scoring!D110</f>
        <v>0</v>
      </c>
      <c r="H101" s="168" t="str">
        <f aca="false">Scoring!DR110</f>
        <v/>
      </c>
      <c r="I101" s="168" t="str">
        <f aca="false">Scoring!DQ110</f>
        <v/>
      </c>
    </row>
    <row r="102" customFormat="false" ht="15.75" hidden="false" customHeight="false" outlineLevel="0" collapsed="false">
      <c r="A102" s="168" t="str">
        <f aca="false">Scoring!DT111</f>
        <v/>
      </c>
      <c r="B102" s="168" t="str">
        <f aca="false">Scoring!DS111</f>
        <v/>
      </c>
      <c r="C102" s="168" t="n">
        <f aca="false">Scoring!C111</f>
        <v>0</v>
      </c>
      <c r="D102" s="179" t="str">
        <f aca="false">Scoring!DP111</f>
        <v/>
      </c>
      <c r="E102" s="168" t="str">
        <f aca="false">Scoring!BK111</f>
        <v/>
      </c>
      <c r="F102" s="168" t="n">
        <f aca="false">Scoring!B111</f>
        <v>0</v>
      </c>
      <c r="G102" s="168" t="n">
        <f aca="false">Scoring!D111</f>
        <v>0</v>
      </c>
      <c r="H102" s="168" t="str">
        <f aca="false">Scoring!DR111</f>
        <v/>
      </c>
      <c r="I102" s="168" t="str">
        <f aca="false">Scoring!DQ111</f>
        <v/>
      </c>
    </row>
    <row r="103" customFormat="false" ht="15.75" hidden="false" customHeight="false" outlineLevel="0" collapsed="false">
      <c r="A103" s="168" t="str">
        <f aca="false">Scoring!DT112</f>
        <v/>
      </c>
      <c r="B103" s="168" t="str">
        <f aca="false">Scoring!DS112</f>
        <v/>
      </c>
      <c r="C103" s="168" t="n">
        <f aca="false">Scoring!C112</f>
        <v>0</v>
      </c>
      <c r="D103" s="179" t="str">
        <f aca="false">Scoring!DP112</f>
        <v/>
      </c>
      <c r="E103" s="168" t="str">
        <f aca="false">Scoring!BK112</f>
        <v/>
      </c>
      <c r="F103" s="168" t="n">
        <f aca="false">Scoring!B112</f>
        <v>0</v>
      </c>
      <c r="G103" s="168" t="n">
        <f aca="false">Scoring!D112</f>
        <v>0</v>
      </c>
      <c r="H103" s="168" t="str">
        <f aca="false">Scoring!DR112</f>
        <v/>
      </c>
      <c r="I103" s="168" t="str">
        <f aca="false">Scoring!DQ112</f>
        <v/>
      </c>
    </row>
    <row r="104" customFormat="false" ht="15.75" hidden="false" customHeight="false" outlineLevel="0" collapsed="false">
      <c r="A104" s="168" t="str">
        <f aca="false">Scoring!DT113</f>
        <v/>
      </c>
      <c r="B104" s="168" t="str">
        <f aca="false">Scoring!DS113</f>
        <v/>
      </c>
      <c r="C104" s="168" t="n">
        <f aca="false">Scoring!C113</f>
        <v>0</v>
      </c>
      <c r="D104" s="179" t="str">
        <f aca="false">Scoring!DP113</f>
        <v/>
      </c>
      <c r="E104" s="168" t="str">
        <f aca="false">Scoring!BK113</f>
        <v/>
      </c>
      <c r="F104" s="168" t="n">
        <f aca="false">Scoring!B113</f>
        <v>0</v>
      </c>
      <c r="G104" s="168" t="n">
        <f aca="false">Scoring!D113</f>
        <v>0</v>
      </c>
      <c r="H104" s="168" t="str">
        <f aca="false">Scoring!DR113</f>
        <v/>
      </c>
      <c r="I104" s="168" t="str">
        <f aca="false">Scoring!DQ113</f>
        <v/>
      </c>
    </row>
    <row r="105" customFormat="false" ht="15.75" hidden="false" customHeight="false" outlineLevel="0" collapsed="false">
      <c r="A105" s="168" t="str">
        <f aca="false">Scoring!DT114</f>
        <v/>
      </c>
      <c r="B105" s="168" t="str">
        <f aca="false">Scoring!DS114</f>
        <v/>
      </c>
      <c r="C105" s="168" t="n">
        <f aca="false">Scoring!C114</f>
        <v>0</v>
      </c>
      <c r="D105" s="179" t="str">
        <f aca="false">Scoring!DP114</f>
        <v/>
      </c>
      <c r="E105" s="168" t="str">
        <f aca="false">Scoring!BK114</f>
        <v/>
      </c>
      <c r="F105" s="168" t="n">
        <f aca="false">Scoring!B114</f>
        <v>0</v>
      </c>
      <c r="G105" s="168" t="n">
        <f aca="false">Scoring!D114</f>
        <v>0</v>
      </c>
      <c r="H105" s="168" t="str">
        <f aca="false">Scoring!DR114</f>
        <v/>
      </c>
      <c r="I105" s="168" t="str">
        <f aca="false">Scoring!DQ114</f>
        <v/>
      </c>
    </row>
    <row r="106" customFormat="false" ht="15.75" hidden="false" customHeight="false" outlineLevel="0" collapsed="false">
      <c r="A106" s="168" t="str">
        <f aca="false">Scoring!DT115</f>
        <v/>
      </c>
      <c r="B106" s="168" t="str">
        <f aca="false">Scoring!DS115</f>
        <v/>
      </c>
      <c r="C106" s="168" t="n">
        <f aca="false">Scoring!C115</f>
        <v>0</v>
      </c>
      <c r="D106" s="179" t="str">
        <f aca="false">Scoring!DP115</f>
        <v/>
      </c>
      <c r="E106" s="168" t="str">
        <f aca="false">Scoring!BK115</f>
        <v/>
      </c>
      <c r="F106" s="168" t="n">
        <f aca="false">Scoring!B115</f>
        <v>0</v>
      </c>
      <c r="G106" s="168" t="n">
        <f aca="false">Scoring!D115</f>
        <v>0</v>
      </c>
      <c r="H106" s="168" t="str">
        <f aca="false">Scoring!DR115</f>
        <v/>
      </c>
      <c r="I106" s="168" t="str">
        <f aca="false">Scoring!DQ115</f>
        <v/>
      </c>
    </row>
    <row r="107" customFormat="false" ht="15.75" hidden="false" customHeight="false" outlineLevel="0" collapsed="false">
      <c r="A107" s="168" t="str">
        <f aca="false">Scoring!DT116</f>
        <v/>
      </c>
      <c r="B107" s="168" t="str">
        <f aca="false">Scoring!DS116</f>
        <v/>
      </c>
      <c r="C107" s="168" t="n">
        <f aca="false">Scoring!C116</f>
        <v>0</v>
      </c>
      <c r="D107" s="179" t="str">
        <f aca="false">Scoring!DP116</f>
        <v/>
      </c>
      <c r="E107" s="168" t="str">
        <f aca="false">Scoring!BK116</f>
        <v/>
      </c>
      <c r="F107" s="168" t="n">
        <f aca="false">Scoring!B116</f>
        <v>0</v>
      </c>
      <c r="G107" s="168" t="n">
        <f aca="false">Scoring!D116</f>
        <v>0</v>
      </c>
      <c r="H107" s="168" t="str">
        <f aca="false">Scoring!DR116</f>
        <v/>
      </c>
      <c r="I107" s="168" t="str">
        <f aca="false">Scoring!DQ116</f>
        <v/>
      </c>
    </row>
    <row r="108" customFormat="false" ht="15.75" hidden="false" customHeight="false" outlineLevel="0" collapsed="false">
      <c r="A108" s="168" t="str">
        <f aca="false">Scoring!DT117</f>
        <v/>
      </c>
      <c r="B108" s="168" t="str">
        <f aca="false">Scoring!DS117</f>
        <v/>
      </c>
      <c r="C108" s="168" t="n">
        <f aca="false">Scoring!C117</f>
        <v>0</v>
      </c>
      <c r="D108" s="179" t="str">
        <f aca="false">Scoring!DP117</f>
        <v/>
      </c>
      <c r="E108" s="168" t="str">
        <f aca="false">Scoring!BK117</f>
        <v/>
      </c>
      <c r="F108" s="168" t="n">
        <f aca="false">Scoring!B117</f>
        <v>0</v>
      </c>
      <c r="G108" s="168" t="n">
        <f aca="false">Scoring!D117</f>
        <v>0</v>
      </c>
      <c r="H108" s="168" t="str">
        <f aca="false">Scoring!DR117</f>
        <v/>
      </c>
      <c r="I108" s="168" t="str">
        <f aca="false">Scoring!DQ117</f>
        <v/>
      </c>
    </row>
    <row r="109" customFormat="false" ht="15.75" hidden="false" customHeight="false" outlineLevel="0" collapsed="false">
      <c r="A109" s="168" t="str">
        <f aca="false">Scoring!DT118</f>
        <v/>
      </c>
      <c r="B109" s="168" t="str">
        <f aca="false">Scoring!DS118</f>
        <v/>
      </c>
      <c r="C109" s="168" t="n">
        <f aca="false">Scoring!C118</f>
        <v>0</v>
      </c>
      <c r="D109" s="179" t="str">
        <f aca="false">Scoring!DP118</f>
        <v/>
      </c>
      <c r="E109" s="168" t="str">
        <f aca="false">Scoring!BK118</f>
        <v/>
      </c>
      <c r="F109" s="168" t="n">
        <f aca="false">Scoring!B118</f>
        <v>0</v>
      </c>
      <c r="G109" s="168" t="n">
        <f aca="false">Scoring!D118</f>
        <v>0</v>
      </c>
      <c r="H109" s="168" t="str">
        <f aca="false">Scoring!DR118</f>
        <v/>
      </c>
      <c r="I109" s="168" t="str">
        <f aca="false">Scoring!DQ118</f>
        <v/>
      </c>
    </row>
    <row r="110" customFormat="false" ht="15.75" hidden="false" customHeight="false" outlineLevel="0" collapsed="false">
      <c r="A110" s="168" t="str">
        <f aca="false">Scoring!DT119</f>
        <v/>
      </c>
      <c r="B110" s="168" t="str">
        <f aca="false">Scoring!DS119</f>
        <v/>
      </c>
      <c r="C110" s="168" t="n">
        <f aca="false">Scoring!C119</f>
        <v>0</v>
      </c>
      <c r="D110" s="179" t="str">
        <f aca="false">Scoring!DP119</f>
        <v/>
      </c>
      <c r="E110" s="168" t="str">
        <f aca="false">Scoring!BK119</f>
        <v/>
      </c>
      <c r="F110" s="168" t="n">
        <f aca="false">Scoring!B119</f>
        <v>0</v>
      </c>
      <c r="G110" s="168" t="n">
        <f aca="false">Scoring!D119</f>
        <v>0</v>
      </c>
      <c r="H110" s="168" t="str">
        <f aca="false">Scoring!DR119</f>
        <v/>
      </c>
      <c r="I110" s="168" t="str">
        <f aca="false">Scoring!DQ119</f>
        <v/>
      </c>
    </row>
    <row r="111" customFormat="false" ht="15.75" hidden="false" customHeight="false" outlineLevel="0" collapsed="false">
      <c r="A111" s="168" t="str">
        <f aca="false">Scoring!DT120</f>
        <v/>
      </c>
      <c r="B111" s="168" t="str">
        <f aca="false">Scoring!DS120</f>
        <v/>
      </c>
      <c r="C111" s="168" t="n">
        <f aca="false">Scoring!C120</f>
        <v>0</v>
      </c>
      <c r="D111" s="179" t="str">
        <f aca="false">Scoring!DP120</f>
        <v/>
      </c>
      <c r="E111" s="168" t="str">
        <f aca="false">Scoring!BK120</f>
        <v/>
      </c>
      <c r="F111" s="168" t="n">
        <f aca="false">Scoring!B120</f>
        <v>0</v>
      </c>
      <c r="G111" s="168" t="n">
        <f aca="false">Scoring!D120</f>
        <v>0</v>
      </c>
      <c r="H111" s="168" t="str">
        <f aca="false">Scoring!DR120</f>
        <v/>
      </c>
      <c r="I111" s="168" t="str">
        <f aca="false">Scoring!DQ120</f>
        <v/>
      </c>
    </row>
    <row r="112" customFormat="false" ht="15.75" hidden="false" customHeight="false" outlineLevel="0" collapsed="false">
      <c r="A112" s="168" t="str">
        <f aca="false">Scoring!DT121</f>
        <v/>
      </c>
      <c r="B112" s="168" t="str">
        <f aca="false">Scoring!DS121</f>
        <v/>
      </c>
      <c r="C112" s="168" t="n">
        <f aca="false">Scoring!C121</f>
        <v>0</v>
      </c>
      <c r="D112" s="179" t="str">
        <f aca="false">Scoring!DP121</f>
        <v/>
      </c>
      <c r="E112" s="168" t="str">
        <f aca="false">Scoring!BK121</f>
        <v/>
      </c>
      <c r="F112" s="168" t="n">
        <f aca="false">Scoring!B121</f>
        <v>0</v>
      </c>
      <c r="G112" s="168" t="n">
        <f aca="false">Scoring!D121</f>
        <v>0</v>
      </c>
      <c r="H112" s="168" t="str">
        <f aca="false">Scoring!DR121</f>
        <v/>
      </c>
      <c r="I112" s="168" t="str">
        <f aca="false">Scoring!DQ121</f>
        <v/>
      </c>
    </row>
    <row r="113" customFormat="false" ht="15.75" hidden="false" customHeight="false" outlineLevel="0" collapsed="false">
      <c r="A113" s="168" t="str">
        <f aca="false">Scoring!DT122</f>
        <v/>
      </c>
      <c r="B113" s="168" t="str">
        <f aca="false">Scoring!DS122</f>
        <v/>
      </c>
      <c r="C113" s="168" t="n">
        <f aca="false">Scoring!C122</f>
        <v>0</v>
      </c>
      <c r="D113" s="179" t="str">
        <f aca="false">Scoring!DP122</f>
        <v/>
      </c>
      <c r="E113" s="168" t="str">
        <f aca="false">Scoring!BK122</f>
        <v/>
      </c>
      <c r="F113" s="168" t="n">
        <f aca="false">Scoring!B122</f>
        <v>0</v>
      </c>
      <c r="G113" s="168" t="n">
        <f aca="false">Scoring!D122</f>
        <v>0</v>
      </c>
      <c r="H113" s="168" t="str">
        <f aca="false">Scoring!DR122</f>
        <v/>
      </c>
      <c r="I113" s="168" t="str">
        <f aca="false">Scoring!DQ122</f>
        <v/>
      </c>
    </row>
    <row r="114" customFormat="false" ht="15.75" hidden="false" customHeight="false" outlineLevel="0" collapsed="false">
      <c r="A114" s="168" t="str">
        <f aca="false">Scoring!DT123</f>
        <v/>
      </c>
      <c r="B114" s="168" t="str">
        <f aca="false">Scoring!DS123</f>
        <v/>
      </c>
      <c r="C114" s="168" t="n">
        <f aca="false">Scoring!C123</f>
        <v>0</v>
      </c>
      <c r="D114" s="179" t="str">
        <f aca="false">Scoring!DP123</f>
        <v/>
      </c>
      <c r="E114" s="168" t="str">
        <f aca="false">Scoring!BK123</f>
        <v/>
      </c>
      <c r="F114" s="168" t="n">
        <f aca="false">Scoring!B123</f>
        <v>0</v>
      </c>
      <c r="G114" s="168" t="n">
        <f aca="false">Scoring!D123</f>
        <v>0</v>
      </c>
      <c r="H114" s="168" t="str">
        <f aca="false">Scoring!DR123</f>
        <v/>
      </c>
      <c r="I114" s="168" t="str">
        <f aca="false">Scoring!DQ123</f>
        <v/>
      </c>
    </row>
    <row r="115" customFormat="false" ht="15.75" hidden="false" customHeight="false" outlineLevel="0" collapsed="false">
      <c r="A115" s="168" t="str">
        <f aca="false">Scoring!DT124</f>
        <v/>
      </c>
      <c r="B115" s="168" t="str">
        <f aca="false">Scoring!DS124</f>
        <v/>
      </c>
      <c r="C115" s="168" t="n">
        <f aca="false">Scoring!C124</f>
        <v>0</v>
      </c>
      <c r="D115" s="179" t="str">
        <f aca="false">Scoring!DP124</f>
        <v/>
      </c>
      <c r="E115" s="168" t="str">
        <f aca="false">Scoring!BK124</f>
        <v/>
      </c>
      <c r="F115" s="168" t="n">
        <f aca="false">Scoring!B124</f>
        <v>0</v>
      </c>
      <c r="G115" s="168" t="n">
        <f aca="false">Scoring!D124</f>
        <v>0</v>
      </c>
      <c r="H115" s="168" t="str">
        <f aca="false">Scoring!DR124</f>
        <v/>
      </c>
      <c r="I115" s="168" t="str">
        <f aca="false">Scoring!DQ124</f>
        <v/>
      </c>
    </row>
    <row r="116" customFormat="false" ht="15.75" hidden="false" customHeight="false" outlineLevel="0" collapsed="false">
      <c r="A116" s="168" t="str">
        <f aca="false">Scoring!DT125</f>
        <v/>
      </c>
      <c r="B116" s="168" t="str">
        <f aca="false">Scoring!DS125</f>
        <v/>
      </c>
      <c r="C116" s="168" t="n">
        <f aca="false">Scoring!C125</f>
        <v>0</v>
      </c>
      <c r="D116" s="179" t="str">
        <f aca="false">Scoring!DP125</f>
        <v/>
      </c>
      <c r="E116" s="168" t="str">
        <f aca="false">Scoring!BK125</f>
        <v/>
      </c>
      <c r="F116" s="168" t="n">
        <f aca="false">Scoring!B125</f>
        <v>0</v>
      </c>
      <c r="G116" s="168" t="n">
        <f aca="false">Scoring!D125</f>
        <v>0</v>
      </c>
      <c r="H116" s="168" t="str">
        <f aca="false">Scoring!DR125</f>
        <v/>
      </c>
      <c r="I116" s="168" t="str">
        <f aca="false">Scoring!DQ125</f>
        <v/>
      </c>
    </row>
    <row r="117" customFormat="false" ht="15.75" hidden="false" customHeight="false" outlineLevel="0" collapsed="false">
      <c r="A117" s="168" t="str">
        <f aca="false">Scoring!DT126</f>
        <v/>
      </c>
      <c r="B117" s="168" t="str">
        <f aca="false">Scoring!DS126</f>
        <v/>
      </c>
      <c r="C117" s="168" t="n">
        <f aca="false">Scoring!C126</f>
        <v>0</v>
      </c>
      <c r="D117" s="179" t="str">
        <f aca="false">Scoring!DP126</f>
        <v/>
      </c>
      <c r="E117" s="168" t="str">
        <f aca="false">Scoring!BK126</f>
        <v/>
      </c>
      <c r="F117" s="168" t="n">
        <f aca="false">Scoring!B126</f>
        <v>0</v>
      </c>
      <c r="G117" s="168" t="n">
        <f aca="false">Scoring!D126</f>
        <v>0</v>
      </c>
      <c r="H117" s="168" t="str">
        <f aca="false">Scoring!DR126</f>
        <v/>
      </c>
      <c r="I117" s="168" t="str">
        <f aca="false">Scoring!DQ126</f>
        <v/>
      </c>
    </row>
    <row r="118" customFormat="false" ht="15.75" hidden="false" customHeight="false" outlineLevel="0" collapsed="false">
      <c r="A118" s="168" t="str">
        <f aca="false">Scoring!DT127</f>
        <v/>
      </c>
      <c r="B118" s="168" t="str">
        <f aca="false">Scoring!DS127</f>
        <v/>
      </c>
      <c r="C118" s="168" t="n">
        <f aca="false">Scoring!C127</f>
        <v>0</v>
      </c>
      <c r="D118" s="179" t="str">
        <f aca="false">Scoring!DP127</f>
        <v/>
      </c>
      <c r="E118" s="168" t="str">
        <f aca="false">Scoring!BK127</f>
        <v/>
      </c>
      <c r="F118" s="168" t="n">
        <f aca="false">Scoring!B127</f>
        <v>0</v>
      </c>
      <c r="G118" s="168" t="n">
        <f aca="false">Scoring!D127</f>
        <v>0</v>
      </c>
      <c r="H118" s="168" t="str">
        <f aca="false">Scoring!DR127</f>
        <v/>
      </c>
      <c r="I118" s="168" t="str">
        <f aca="false">Scoring!DQ127</f>
        <v/>
      </c>
    </row>
    <row r="119" customFormat="false" ht="15.75" hidden="false" customHeight="false" outlineLevel="0" collapsed="false">
      <c r="A119" s="168" t="str">
        <f aca="false">Scoring!DT128</f>
        <v/>
      </c>
      <c r="B119" s="168" t="str">
        <f aca="false">Scoring!DS128</f>
        <v/>
      </c>
      <c r="C119" s="168" t="n">
        <f aca="false">Scoring!C128</f>
        <v>0</v>
      </c>
      <c r="D119" s="179" t="str">
        <f aca="false">Scoring!DP128</f>
        <v/>
      </c>
      <c r="E119" s="168" t="str">
        <f aca="false">Scoring!BK128</f>
        <v/>
      </c>
      <c r="F119" s="168" t="n">
        <f aca="false">Scoring!B128</f>
        <v>0</v>
      </c>
      <c r="G119" s="168" t="n">
        <f aca="false">Scoring!D128</f>
        <v>0</v>
      </c>
      <c r="H119" s="168" t="str">
        <f aca="false">Scoring!DR128</f>
        <v/>
      </c>
      <c r="I119" s="168" t="str">
        <f aca="false">Scoring!DQ128</f>
        <v/>
      </c>
    </row>
    <row r="120" customFormat="false" ht="15.75" hidden="false" customHeight="false" outlineLevel="0" collapsed="false">
      <c r="A120" s="168" t="str">
        <f aca="false">Scoring!DT129</f>
        <v/>
      </c>
      <c r="B120" s="168" t="str">
        <f aca="false">Scoring!DS129</f>
        <v/>
      </c>
      <c r="C120" s="168" t="n">
        <f aca="false">Scoring!C129</f>
        <v>0</v>
      </c>
      <c r="D120" s="179" t="str">
        <f aca="false">Scoring!DP129</f>
        <v/>
      </c>
      <c r="E120" s="168" t="str">
        <f aca="false">Scoring!BK129</f>
        <v/>
      </c>
      <c r="F120" s="168" t="n">
        <f aca="false">Scoring!B129</f>
        <v>0</v>
      </c>
      <c r="G120" s="168" t="n">
        <f aca="false">Scoring!D129</f>
        <v>0</v>
      </c>
      <c r="H120" s="168" t="str">
        <f aca="false">Scoring!DR129</f>
        <v/>
      </c>
      <c r="I120" s="168" t="str">
        <f aca="false">Scoring!DQ129</f>
        <v/>
      </c>
    </row>
    <row r="121" customFormat="false" ht="15.75" hidden="false" customHeight="false" outlineLevel="0" collapsed="false">
      <c r="A121" s="168" t="str">
        <f aca="false">Scoring!DT130</f>
        <v/>
      </c>
      <c r="B121" s="168" t="str">
        <f aca="false">Scoring!DS130</f>
        <v/>
      </c>
      <c r="C121" s="168" t="n">
        <f aca="false">Scoring!C130</f>
        <v>0</v>
      </c>
      <c r="D121" s="179" t="str">
        <f aca="false">Scoring!DP130</f>
        <v/>
      </c>
      <c r="E121" s="168" t="str">
        <f aca="false">Scoring!BK130</f>
        <v/>
      </c>
      <c r="F121" s="168" t="n">
        <f aca="false">Scoring!B130</f>
        <v>0</v>
      </c>
      <c r="G121" s="168" t="n">
        <f aca="false">Scoring!D130</f>
        <v>0</v>
      </c>
      <c r="H121" s="168" t="str">
        <f aca="false">Scoring!DR130</f>
        <v/>
      </c>
      <c r="I121" s="168" t="str">
        <f aca="false">Scoring!DQ130</f>
        <v/>
      </c>
    </row>
    <row r="122" customFormat="false" ht="15.75" hidden="false" customHeight="false" outlineLevel="0" collapsed="false">
      <c r="A122" s="168" t="str">
        <f aca="false">Scoring!DT131</f>
        <v/>
      </c>
      <c r="B122" s="168" t="str">
        <f aca="false">Scoring!DS131</f>
        <v/>
      </c>
      <c r="C122" s="168" t="n">
        <f aca="false">Scoring!C131</f>
        <v>0</v>
      </c>
      <c r="D122" s="179" t="str">
        <f aca="false">Scoring!DP131</f>
        <v/>
      </c>
      <c r="E122" s="168" t="str">
        <f aca="false">Scoring!BK131</f>
        <v/>
      </c>
      <c r="F122" s="168" t="n">
        <f aca="false">Scoring!B131</f>
        <v>0</v>
      </c>
      <c r="G122" s="168" t="n">
        <f aca="false">Scoring!D131</f>
        <v>0</v>
      </c>
      <c r="H122" s="168" t="str">
        <f aca="false">Scoring!DR131</f>
        <v/>
      </c>
      <c r="I122" s="168" t="str">
        <f aca="false">Scoring!DQ131</f>
        <v/>
      </c>
    </row>
    <row r="123" customFormat="false" ht="15.75" hidden="false" customHeight="false" outlineLevel="0" collapsed="false">
      <c r="A123" s="168" t="str">
        <f aca="false">Scoring!DT132</f>
        <v/>
      </c>
      <c r="B123" s="168" t="str">
        <f aca="false">Scoring!DS132</f>
        <v/>
      </c>
      <c r="C123" s="168" t="n">
        <f aca="false">Scoring!C132</f>
        <v>0</v>
      </c>
      <c r="D123" s="179" t="str">
        <f aca="false">Scoring!DP132</f>
        <v/>
      </c>
      <c r="E123" s="168" t="str">
        <f aca="false">Scoring!BK132</f>
        <v/>
      </c>
      <c r="F123" s="168" t="n">
        <f aca="false">Scoring!B132</f>
        <v>0</v>
      </c>
      <c r="G123" s="168" t="n">
        <f aca="false">Scoring!D132</f>
        <v>0</v>
      </c>
      <c r="H123" s="168" t="str">
        <f aca="false">Scoring!DR132</f>
        <v/>
      </c>
      <c r="I123" s="168" t="str">
        <f aca="false">Scoring!DQ132</f>
        <v/>
      </c>
    </row>
    <row r="124" customFormat="false" ht="15.75" hidden="false" customHeight="false" outlineLevel="0" collapsed="false">
      <c r="A124" s="168" t="str">
        <f aca="false">Scoring!DT133</f>
        <v/>
      </c>
      <c r="B124" s="168" t="str">
        <f aca="false">Scoring!DS133</f>
        <v/>
      </c>
      <c r="C124" s="168" t="n">
        <f aca="false">Scoring!C133</f>
        <v>0</v>
      </c>
      <c r="D124" s="179" t="str">
        <f aca="false">Scoring!DP133</f>
        <v/>
      </c>
      <c r="E124" s="168" t="str">
        <f aca="false">Scoring!BK133</f>
        <v/>
      </c>
      <c r="F124" s="168" t="n">
        <f aca="false">Scoring!B133</f>
        <v>0</v>
      </c>
      <c r="G124" s="168" t="n">
        <f aca="false">Scoring!D133</f>
        <v>0</v>
      </c>
      <c r="H124" s="168" t="str">
        <f aca="false">Scoring!DR133</f>
        <v/>
      </c>
      <c r="I124" s="168" t="str">
        <f aca="false">Scoring!DQ133</f>
        <v/>
      </c>
    </row>
    <row r="125" customFormat="false" ht="15.75" hidden="false" customHeight="false" outlineLevel="0" collapsed="false">
      <c r="A125" s="168" t="str">
        <f aca="false">Scoring!DT134</f>
        <v/>
      </c>
      <c r="B125" s="168" t="str">
        <f aca="false">Scoring!DS134</f>
        <v/>
      </c>
      <c r="C125" s="168" t="n">
        <f aca="false">Scoring!C134</f>
        <v>0</v>
      </c>
      <c r="D125" s="179" t="str">
        <f aca="false">Scoring!DP134</f>
        <v/>
      </c>
      <c r="E125" s="168" t="str">
        <f aca="false">Scoring!BK134</f>
        <v/>
      </c>
      <c r="F125" s="168" t="n">
        <f aca="false">Scoring!B134</f>
        <v>0</v>
      </c>
      <c r="G125" s="168" t="n">
        <f aca="false">Scoring!D134</f>
        <v>0</v>
      </c>
      <c r="H125" s="168" t="str">
        <f aca="false">Scoring!DR134</f>
        <v/>
      </c>
      <c r="I125" s="168" t="str">
        <f aca="false">Scoring!DQ134</f>
        <v/>
      </c>
    </row>
    <row r="126" customFormat="false" ht="15.75" hidden="false" customHeight="false" outlineLevel="0" collapsed="false">
      <c r="A126" s="168" t="str">
        <f aca="false">Scoring!DT135</f>
        <v/>
      </c>
      <c r="B126" s="168" t="str">
        <f aca="false">Scoring!DS135</f>
        <v/>
      </c>
      <c r="C126" s="168" t="n">
        <f aca="false">Scoring!C135</f>
        <v>0</v>
      </c>
      <c r="D126" s="179" t="str">
        <f aca="false">Scoring!DP135</f>
        <v/>
      </c>
      <c r="E126" s="168" t="str">
        <f aca="false">Scoring!BK135</f>
        <v/>
      </c>
      <c r="F126" s="168" t="n">
        <f aca="false">Scoring!B135</f>
        <v>0</v>
      </c>
      <c r="G126" s="168" t="n">
        <f aca="false">Scoring!D135</f>
        <v>0</v>
      </c>
      <c r="H126" s="168" t="str">
        <f aca="false">Scoring!DR135</f>
        <v/>
      </c>
      <c r="I126" s="168" t="str">
        <f aca="false">Scoring!DQ135</f>
        <v/>
      </c>
    </row>
    <row r="127" customFormat="false" ht="15.75" hidden="false" customHeight="false" outlineLevel="0" collapsed="false">
      <c r="A127" s="168" t="str">
        <f aca="false">Scoring!DT136</f>
        <v/>
      </c>
      <c r="B127" s="168" t="str">
        <f aca="false">Scoring!DS136</f>
        <v/>
      </c>
      <c r="C127" s="168" t="n">
        <f aca="false">Scoring!C136</f>
        <v>0</v>
      </c>
      <c r="D127" s="179" t="str">
        <f aca="false">Scoring!DP136</f>
        <v/>
      </c>
      <c r="E127" s="168" t="str">
        <f aca="false">Scoring!BK136</f>
        <v/>
      </c>
      <c r="F127" s="168" t="n">
        <f aca="false">Scoring!B136</f>
        <v>0</v>
      </c>
      <c r="G127" s="168" t="n">
        <f aca="false">Scoring!D136</f>
        <v>0</v>
      </c>
      <c r="H127" s="168" t="str">
        <f aca="false">Scoring!DR136</f>
        <v/>
      </c>
      <c r="I127" s="168" t="str">
        <f aca="false">Scoring!DQ136</f>
        <v/>
      </c>
    </row>
    <row r="128" customFormat="false" ht="15.75" hidden="false" customHeight="false" outlineLevel="0" collapsed="false">
      <c r="A128" s="168" t="str">
        <f aca="false">Scoring!DT137</f>
        <v/>
      </c>
      <c r="B128" s="168" t="str">
        <f aca="false">Scoring!DS137</f>
        <v/>
      </c>
      <c r="C128" s="168" t="n">
        <f aca="false">Scoring!C137</f>
        <v>0</v>
      </c>
      <c r="D128" s="179" t="str">
        <f aca="false">Scoring!DP137</f>
        <v/>
      </c>
      <c r="E128" s="168" t="str">
        <f aca="false">Scoring!BK137</f>
        <v/>
      </c>
      <c r="F128" s="168" t="n">
        <f aca="false">Scoring!B137</f>
        <v>0</v>
      </c>
      <c r="G128" s="168" t="n">
        <f aca="false">Scoring!D137</f>
        <v>0</v>
      </c>
      <c r="H128" s="168" t="str">
        <f aca="false">Scoring!DR137</f>
        <v/>
      </c>
      <c r="I128" s="168" t="str">
        <f aca="false">Scoring!DQ137</f>
        <v/>
      </c>
    </row>
    <row r="129" customFormat="false" ht="15.75" hidden="false" customHeight="false" outlineLevel="0" collapsed="false">
      <c r="A129" s="168" t="str">
        <f aca="false">Scoring!DT138</f>
        <v/>
      </c>
      <c r="B129" s="168" t="str">
        <f aca="false">Scoring!DS138</f>
        <v/>
      </c>
      <c r="C129" s="168" t="n">
        <f aca="false">Scoring!C138</f>
        <v>0</v>
      </c>
      <c r="D129" s="179" t="str">
        <f aca="false">Scoring!DP138</f>
        <v/>
      </c>
      <c r="E129" s="168" t="str">
        <f aca="false">Scoring!BK138</f>
        <v/>
      </c>
      <c r="F129" s="168" t="n">
        <f aca="false">Scoring!B138</f>
        <v>0</v>
      </c>
      <c r="G129" s="168" t="n">
        <f aca="false">Scoring!D138</f>
        <v>0</v>
      </c>
      <c r="H129" s="168" t="str">
        <f aca="false">Scoring!DR138</f>
        <v/>
      </c>
      <c r="I129" s="168" t="str">
        <f aca="false">Scoring!DQ138</f>
        <v/>
      </c>
    </row>
    <row r="130" customFormat="false" ht="15.75" hidden="false" customHeight="false" outlineLevel="0" collapsed="false">
      <c r="A130" s="168" t="str">
        <f aca="false">Scoring!DT139</f>
        <v/>
      </c>
      <c r="B130" s="168" t="str">
        <f aca="false">Scoring!DS139</f>
        <v/>
      </c>
      <c r="C130" s="168" t="n">
        <f aca="false">Scoring!C139</f>
        <v>0</v>
      </c>
      <c r="D130" s="179" t="str">
        <f aca="false">Scoring!DP139</f>
        <v/>
      </c>
      <c r="E130" s="168" t="str">
        <f aca="false">Scoring!BK139</f>
        <v/>
      </c>
      <c r="F130" s="168" t="n">
        <f aca="false">Scoring!B139</f>
        <v>0</v>
      </c>
      <c r="G130" s="168" t="n">
        <f aca="false">Scoring!D139</f>
        <v>0</v>
      </c>
      <c r="H130" s="168" t="str">
        <f aca="false">Scoring!DR139</f>
        <v/>
      </c>
      <c r="I130" s="168" t="str">
        <f aca="false">Scoring!DQ139</f>
        <v/>
      </c>
    </row>
    <row r="131" customFormat="false" ht="15.75" hidden="false" customHeight="false" outlineLevel="0" collapsed="false">
      <c r="A131" s="168" t="str">
        <f aca="false">Scoring!DT140</f>
        <v/>
      </c>
      <c r="B131" s="168" t="str">
        <f aca="false">Scoring!DS140</f>
        <v/>
      </c>
      <c r="C131" s="168" t="n">
        <f aca="false">Scoring!C140</f>
        <v>0</v>
      </c>
      <c r="D131" s="179" t="str">
        <f aca="false">Scoring!DP140</f>
        <v/>
      </c>
      <c r="E131" s="168" t="str">
        <f aca="false">Scoring!BK140</f>
        <v/>
      </c>
      <c r="F131" s="168" t="n">
        <f aca="false">Scoring!B140</f>
        <v>0</v>
      </c>
      <c r="G131" s="168" t="n">
        <f aca="false">Scoring!D140</f>
        <v>0</v>
      </c>
      <c r="H131" s="168" t="str">
        <f aca="false">Scoring!DR140</f>
        <v/>
      </c>
      <c r="I131" s="168" t="str">
        <f aca="false">Scoring!DQ140</f>
        <v/>
      </c>
    </row>
    <row r="132" customFormat="false" ht="15.75" hidden="false" customHeight="false" outlineLevel="0" collapsed="false">
      <c r="A132" s="168" t="str">
        <f aca="false">Scoring!DT141</f>
        <v/>
      </c>
      <c r="B132" s="168" t="str">
        <f aca="false">Scoring!DS141</f>
        <v/>
      </c>
      <c r="C132" s="168" t="n">
        <f aca="false">Scoring!C141</f>
        <v>0</v>
      </c>
      <c r="D132" s="179" t="str">
        <f aca="false">Scoring!DP141</f>
        <v/>
      </c>
      <c r="E132" s="168" t="str">
        <f aca="false">Scoring!BK141</f>
        <v/>
      </c>
      <c r="F132" s="168" t="n">
        <f aca="false">Scoring!B141</f>
        <v>0</v>
      </c>
      <c r="G132" s="168" t="n">
        <f aca="false">Scoring!D141</f>
        <v>0</v>
      </c>
      <c r="H132" s="168" t="str">
        <f aca="false">Scoring!DR141</f>
        <v/>
      </c>
      <c r="I132" s="168" t="str">
        <f aca="false">Scoring!DQ141</f>
        <v/>
      </c>
    </row>
    <row r="133" customFormat="false" ht="15.75" hidden="false" customHeight="false" outlineLevel="0" collapsed="false">
      <c r="A133" s="168" t="str">
        <f aca="false">Scoring!DT142</f>
        <v/>
      </c>
      <c r="B133" s="168" t="str">
        <f aca="false">Scoring!DS142</f>
        <v/>
      </c>
      <c r="C133" s="168" t="n">
        <f aca="false">Scoring!C142</f>
        <v>0</v>
      </c>
      <c r="D133" s="179" t="str">
        <f aca="false">Scoring!DP142</f>
        <v/>
      </c>
      <c r="E133" s="168" t="str">
        <f aca="false">Scoring!BK142</f>
        <v/>
      </c>
      <c r="F133" s="168" t="n">
        <f aca="false">Scoring!B142</f>
        <v>0</v>
      </c>
      <c r="G133" s="168" t="n">
        <f aca="false">Scoring!D142</f>
        <v>0</v>
      </c>
      <c r="H133" s="168" t="str">
        <f aca="false">Scoring!DR142</f>
        <v/>
      </c>
      <c r="I133" s="168" t="str">
        <f aca="false">Scoring!DQ142</f>
        <v/>
      </c>
    </row>
    <row r="134" customFormat="false" ht="15.75" hidden="false" customHeight="false" outlineLevel="0" collapsed="false">
      <c r="A134" s="168" t="str">
        <f aca="false">Scoring!DT143</f>
        <v/>
      </c>
      <c r="B134" s="168" t="str">
        <f aca="false">Scoring!DS143</f>
        <v/>
      </c>
      <c r="C134" s="168" t="n">
        <f aca="false">Scoring!C143</f>
        <v>0</v>
      </c>
      <c r="D134" s="179" t="str">
        <f aca="false">Scoring!DP143</f>
        <v/>
      </c>
      <c r="E134" s="168" t="str">
        <f aca="false">Scoring!BK143</f>
        <v/>
      </c>
      <c r="F134" s="168" t="n">
        <f aca="false">Scoring!B143</f>
        <v>0</v>
      </c>
      <c r="G134" s="168" t="n">
        <f aca="false">Scoring!D143</f>
        <v>0</v>
      </c>
      <c r="H134" s="168" t="str">
        <f aca="false">Scoring!DR143</f>
        <v/>
      </c>
      <c r="I134" s="168" t="str">
        <f aca="false">Scoring!DQ143</f>
        <v/>
      </c>
    </row>
    <row r="135" customFormat="false" ht="15.75" hidden="false" customHeight="false" outlineLevel="0" collapsed="false">
      <c r="A135" s="168" t="str">
        <f aca="false">Scoring!DT144</f>
        <v/>
      </c>
      <c r="B135" s="168" t="str">
        <f aca="false">Scoring!DS144</f>
        <v/>
      </c>
      <c r="C135" s="168" t="n">
        <f aca="false">Scoring!C144</f>
        <v>0</v>
      </c>
      <c r="D135" s="179" t="str">
        <f aca="false">Scoring!DP144</f>
        <v/>
      </c>
      <c r="E135" s="168" t="str">
        <f aca="false">Scoring!BK144</f>
        <v/>
      </c>
      <c r="F135" s="168" t="n">
        <f aca="false">Scoring!B144</f>
        <v>0</v>
      </c>
      <c r="G135" s="168" t="n">
        <f aca="false">Scoring!D144</f>
        <v>0</v>
      </c>
      <c r="H135" s="168" t="str">
        <f aca="false">Scoring!DR144</f>
        <v/>
      </c>
      <c r="I135" s="168" t="str">
        <f aca="false">Scoring!DQ144</f>
        <v/>
      </c>
    </row>
    <row r="136" customFormat="false" ht="15.75" hidden="false" customHeight="false" outlineLevel="0" collapsed="false">
      <c r="A136" s="168" t="str">
        <f aca="false">Scoring!DT145</f>
        <v/>
      </c>
      <c r="B136" s="168" t="str">
        <f aca="false">Scoring!DS145</f>
        <v/>
      </c>
      <c r="C136" s="168" t="n">
        <f aca="false">Scoring!C145</f>
        <v>0</v>
      </c>
      <c r="D136" s="179" t="str">
        <f aca="false">Scoring!DP145</f>
        <v/>
      </c>
      <c r="E136" s="168" t="str">
        <f aca="false">Scoring!BK145</f>
        <v/>
      </c>
      <c r="F136" s="168" t="n">
        <f aca="false">Scoring!B145</f>
        <v>0</v>
      </c>
      <c r="G136" s="168" t="n">
        <f aca="false">Scoring!D145</f>
        <v>0</v>
      </c>
      <c r="H136" s="168" t="str">
        <f aca="false">Scoring!DR145</f>
        <v/>
      </c>
      <c r="I136" s="168" t="str">
        <f aca="false">Scoring!DQ145</f>
        <v/>
      </c>
    </row>
    <row r="137" customFormat="false" ht="15.75" hidden="false" customHeight="false" outlineLevel="0" collapsed="false">
      <c r="A137" s="168" t="str">
        <f aca="false">Scoring!DT146</f>
        <v/>
      </c>
      <c r="B137" s="168" t="str">
        <f aca="false">Scoring!DS146</f>
        <v/>
      </c>
      <c r="C137" s="168" t="n">
        <f aca="false">Scoring!C146</f>
        <v>0</v>
      </c>
      <c r="D137" s="179" t="str">
        <f aca="false">Scoring!DP146</f>
        <v/>
      </c>
      <c r="E137" s="168" t="str">
        <f aca="false">Scoring!BK146</f>
        <v/>
      </c>
      <c r="F137" s="168" t="n">
        <f aca="false">Scoring!B146</f>
        <v>0</v>
      </c>
      <c r="G137" s="168" t="n">
        <f aca="false">Scoring!D146</f>
        <v>0</v>
      </c>
      <c r="H137" s="168" t="str">
        <f aca="false">Scoring!DR146</f>
        <v/>
      </c>
      <c r="I137" s="168" t="str">
        <f aca="false">Scoring!DQ146</f>
        <v/>
      </c>
    </row>
    <row r="138" customFormat="false" ht="15.75" hidden="false" customHeight="false" outlineLevel="0" collapsed="false">
      <c r="A138" s="168" t="str">
        <f aca="false">Scoring!DT147</f>
        <v/>
      </c>
      <c r="B138" s="168" t="str">
        <f aca="false">Scoring!DS147</f>
        <v/>
      </c>
      <c r="C138" s="168" t="n">
        <f aca="false">Scoring!C147</f>
        <v>0</v>
      </c>
      <c r="D138" s="179" t="str">
        <f aca="false">Scoring!DP147</f>
        <v/>
      </c>
      <c r="E138" s="168" t="str">
        <f aca="false">Scoring!BK147</f>
        <v/>
      </c>
      <c r="F138" s="168" t="n">
        <f aca="false">Scoring!B147</f>
        <v>0</v>
      </c>
      <c r="G138" s="168" t="n">
        <f aca="false">Scoring!D147</f>
        <v>0</v>
      </c>
      <c r="H138" s="168" t="str">
        <f aca="false">Scoring!DR147</f>
        <v/>
      </c>
      <c r="I138" s="168" t="str">
        <f aca="false">Scoring!DQ147</f>
        <v/>
      </c>
    </row>
    <row r="139" customFormat="false" ht="15.75" hidden="false" customHeight="false" outlineLevel="0" collapsed="false">
      <c r="A139" s="168" t="str">
        <f aca="false">Scoring!DT148</f>
        <v/>
      </c>
      <c r="B139" s="168" t="str">
        <f aca="false">Scoring!DS148</f>
        <v/>
      </c>
      <c r="C139" s="168" t="n">
        <f aca="false">Scoring!C148</f>
        <v>0</v>
      </c>
      <c r="D139" s="179" t="str">
        <f aca="false">Scoring!DP148</f>
        <v/>
      </c>
      <c r="E139" s="168" t="str">
        <f aca="false">Scoring!BK148</f>
        <v/>
      </c>
      <c r="F139" s="168" t="n">
        <f aca="false">Scoring!B148</f>
        <v>0</v>
      </c>
      <c r="G139" s="168" t="n">
        <f aca="false">Scoring!D148</f>
        <v>0</v>
      </c>
      <c r="H139" s="168" t="str">
        <f aca="false">Scoring!DR148</f>
        <v/>
      </c>
      <c r="I139" s="168" t="str">
        <f aca="false">Scoring!DQ148</f>
        <v/>
      </c>
    </row>
    <row r="140" customFormat="false" ht="15.75" hidden="false" customHeight="false" outlineLevel="0" collapsed="false">
      <c r="A140" s="168" t="str">
        <f aca="false">Scoring!DT149</f>
        <v/>
      </c>
      <c r="B140" s="168" t="str">
        <f aca="false">Scoring!DS149</f>
        <v/>
      </c>
      <c r="C140" s="168" t="n">
        <f aca="false">Scoring!C149</f>
        <v>0</v>
      </c>
      <c r="D140" s="179" t="str">
        <f aca="false">Scoring!DP149</f>
        <v/>
      </c>
      <c r="E140" s="168" t="str">
        <f aca="false">Scoring!BK149</f>
        <v/>
      </c>
      <c r="F140" s="168" t="n">
        <f aca="false">Scoring!B149</f>
        <v>0</v>
      </c>
      <c r="G140" s="168" t="n">
        <f aca="false">Scoring!D149</f>
        <v>0</v>
      </c>
      <c r="H140" s="168" t="str">
        <f aca="false">Scoring!DR149</f>
        <v/>
      </c>
      <c r="I140" s="168" t="str">
        <f aca="false">Scoring!DQ149</f>
        <v/>
      </c>
    </row>
    <row r="141" customFormat="false" ht="15.75" hidden="false" customHeight="false" outlineLevel="0" collapsed="false">
      <c r="A141" s="168" t="str">
        <f aca="false">Scoring!DT150</f>
        <v/>
      </c>
      <c r="B141" s="168" t="str">
        <f aca="false">Scoring!DS150</f>
        <v/>
      </c>
      <c r="C141" s="168" t="n">
        <f aca="false">Scoring!C150</f>
        <v>0</v>
      </c>
      <c r="D141" s="179" t="str">
        <f aca="false">Scoring!DP150</f>
        <v/>
      </c>
      <c r="E141" s="168" t="str">
        <f aca="false">Scoring!BK150</f>
        <v/>
      </c>
      <c r="F141" s="168" t="n">
        <f aca="false">Scoring!B150</f>
        <v>0</v>
      </c>
      <c r="G141" s="168" t="n">
        <f aca="false">Scoring!D150</f>
        <v>0</v>
      </c>
      <c r="H141" s="168" t="str">
        <f aca="false">Scoring!DR150</f>
        <v/>
      </c>
      <c r="I141" s="168" t="str">
        <f aca="false">Scoring!DQ150</f>
        <v/>
      </c>
    </row>
    <row r="142" customFormat="false" ht="15.75" hidden="false" customHeight="false" outlineLevel="0" collapsed="false">
      <c r="A142" s="168" t="str">
        <f aca="false">Scoring!DT151</f>
        <v/>
      </c>
      <c r="B142" s="168" t="str">
        <f aca="false">Scoring!DS151</f>
        <v/>
      </c>
      <c r="C142" s="168" t="n">
        <f aca="false">Scoring!C151</f>
        <v>0</v>
      </c>
      <c r="D142" s="179" t="str">
        <f aca="false">Scoring!DP151</f>
        <v/>
      </c>
      <c r="E142" s="168" t="str">
        <f aca="false">Scoring!BK151</f>
        <v/>
      </c>
      <c r="F142" s="168" t="n">
        <f aca="false">Scoring!B151</f>
        <v>0</v>
      </c>
      <c r="G142" s="168" t="n">
        <f aca="false">Scoring!D151</f>
        <v>0</v>
      </c>
      <c r="H142" s="168" t="str">
        <f aca="false">Scoring!DR151</f>
        <v/>
      </c>
      <c r="I142" s="168" t="str">
        <f aca="false">Scoring!DQ151</f>
        <v/>
      </c>
    </row>
    <row r="143" customFormat="false" ht="15.75" hidden="false" customHeight="false" outlineLevel="0" collapsed="false">
      <c r="A143" s="168" t="str">
        <f aca="false">Scoring!DT152</f>
        <v/>
      </c>
      <c r="B143" s="168" t="str">
        <f aca="false">Scoring!DS152</f>
        <v/>
      </c>
      <c r="C143" s="168" t="n">
        <f aca="false">Scoring!C152</f>
        <v>0</v>
      </c>
      <c r="D143" s="179" t="str">
        <f aca="false">Scoring!DP152</f>
        <v/>
      </c>
      <c r="E143" s="168" t="str">
        <f aca="false">Scoring!BK152</f>
        <v/>
      </c>
      <c r="F143" s="168" t="n">
        <f aca="false">Scoring!B152</f>
        <v>0</v>
      </c>
      <c r="G143" s="168" t="n">
        <f aca="false">Scoring!D152</f>
        <v>0</v>
      </c>
      <c r="H143" s="168" t="str">
        <f aca="false">Scoring!DR152</f>
        <v/>
      </c>
      <c r="I143" s="168" t="str">
        <f aca="false">Scoring!DQ152</f>
        <v/>
      </c>
    </row>
    <row r="144" customFormat="false" ht="15.75" hidden="false" customHeight="false" outlineLevel="0" collapsed="false">
      <c r="A144" s="168" t="str">
        <f aca="false">Scoring!DT153</f>
        <v/>
      </c>
      <c r="B144" s="168" t="str">
        <f aca="false">Scoring!DS153</f>
        <v/>
      </c>
      <c r="C144" s="168" t="n">
        <f aca="false">Scoring!C153</f>
        <v>0</v>
      </c>
      <c r="D144" s="179" t="str">
        <f aca="false">Scoring!DP153</f>
        <v/>
      </c>
      <c r="E144" s="168" t="str">
        <f aca="false">Scoring!BK153</f>
        <v/>
      </c>
      <c r="F144" s="168" t="n">
        <f aca="false">Scoring!B153</f>
        <v>0</v>
      </c>
      <c r="G144" s="168" t="n">
        <f aca="false">Scoring!D153</f>
        <v>0</v>
      </c>
      <c r="H144" s="168" t="str">
        <f aca="false">Scoring!DR153</f>
        <v/>
      </c>
      <c r="I144" s="168" t="str">
        <f aca="false">Scoring!DQ153</f>
        <v/>
      </c>
    </row>
    <row r="145" customFormat="false" ht="15.75" hidden="false" customHeight="false" outlineLevel="0" collapsed="false">
      <c r="A145" s="168" t="str">
        <f aca="false">Scoring!DT154</f>
        <v/>
      </c>
      <c r="B145" s="168" t="str">
        <f aca="false">Scoring!DS154</f>
        <v/>
      </c>
      <c r="C145" s="168" t="n">
        <f aca="false">Scoring!C154</f>
        <v>0</v>
      </c>
      <c r="D145" s="179" t="str">
        <f aca="false">Scoring!DP154</f>
        <v/>
      </c>
      <c r="E145" s="168" t="str">
        <f aca="false">Scoring!BK154</f>
        <v/>
      </c>
      <c r="F145" s="168" t="n">
        <f aca="false">Scoring!B154</f>
        <v>0</v>
      </c>
      <c r="G145" s="168" t="n">
        <f aca="false">Scoring!D154</f>
        <v>0</v>
      </c>
      <c r="H145" s="168" t="str">
        <f aca="false">Scoring!DR154</f>
        <v/>
      </c>
      <c r="I145" s="168" t="str">
        <f aca="false">Scoring!DQ154</f>
        <v/>
      </c>
    </row>
    <row r="146" customFormat="false" ht="15.75" hidden="false" customHeight="false" outlineLevel="0" collapsed="false">
      <c r="A146" s="168" t="str">
        <f aca="false">Scoring!DT155</f>
        <v/>
      </c>
      <c r="B146" s="168" t="str">
        <f aca="false">Scoring!DS155</f>
        <v/>
      </c>
      <c r="C146" s="168" t="n">
        <f aca="false">Scoring!C155</f>
        <v>0</v>
      </c>
      <c r="D146" s="179" t="str">
        <f aca="false">Scoring!DP155</f>
        <v/>
      </c>
      <c r="E146" s="168" t="str">
        <f aca="false">Scoring!BK155</f>
        <v/>
      </c>
      <c r="F146" s="168" t="n">
        <f aca="false">Scoring!B155</f>
        <v>0</v>
      </c>
      <c r="G146" s="168" t="n">
        <f aca="false">Scoring!D155</f>
        <v>0</v>
      </c>
      <c r="H146" s="168" t="str">
        <f aca="false">Scoring!DR155</f>
        <v/>
      </c>
      <c r="I146" s="168" t="str">
        <f aca="false">Scoring!DQ155</f>
        <v/>
      </c>
    </row>
    <row r="147" customFormat="false" ht="15.75" hidden="false" customHeight="false" outlineLevel="0" collapsed="false">
      <c r="A147" s="168" t="str">
        <f aca="false">Scoring!DT156</f>
        <v/>
      </c>
      <c r="B147" s="168" t="str">
        <f aca="false">Scoring!DS156</f>
        <v/>
      </c>
      <c r="C147" s="168" t="n">
        <f aca="false">Scoring!C156</f>
        <v>0</v>
      </c>
      <c r="D147" s="179" t="str">
        <f aca="false">Scoring!DP156</f>
        <v/>
      </c>
      <c r="E147" s="168" t="str">
        <f aca="false">Scoring!BK156</f>
        <v/>
      </c>
      <c r="F147" s="168" t="n">
        <f aca="false">Scoring!B156</f>
        <v>0</v>
      </c>
      <c r="G147" s="168" t="n">
        <f aca="false">Scoring!D156</f>
        <v>0</v>
      </c>
      <c r="H147" s="168" t="str">
        <f aca="false">Scoring!DR156</f>
        <v/>
      </c>
      <c r="I147" s="168" t="str">
        <f aca="false">Scoring!DQ156</f>
        <v/>
      </c>
    </row>
    <row r="148" customFormat="false" ht="15.75" hidden="false" customHeight="false" outlineLevel="0" collapsed="false">
      <c r="A148" s="168" t="str">
        <f aca="false">Scoring!DT157</f>
        <v/>
      </c>
      <c r="B148" s="168" t="str">
        <f aca="false">Scoring!DS157</f>
        <v/>
      </c>
      <c r="C148" s="168" t="n">
        <f aca="false">Scoring!C157</f>
        <v>0</v>
      </c>
      <c r="D148" s="179" t="str">
        <f aca="false">Scoring!DP157</f>
        <v/>
      </c>
      <c r="E148" s="168" t="str">
        <f aca="false">Scoring!BK157</f>
        <v/>
      </c>
      <c r="F148" s="168" t="n">
        <f aca="false">Scoring!B157</f>
        <v>0</v>
      </c>
      <c r="G148" s="168" t="n">
        <f aca="false">Scoring!D157</f>
        <v>0</v>
      </c>
      <c r="H148" s="168" t="str">
        <f aca="false">Scoring!DR157</f>
        <v/>
      </c>
      <c r="I148" s="168" t="str">
        <f aca="false">Scoring!DQ157</f>
        <v/>
      </c>
    </row>
    <row r="149" customFormat="false" ht="15.75" hidden="false" customHeight="false" outlineLevel="0" collapsed="false">
      <c r="A149" s="168" t="str">
        <f aca="false">Scoring!DT158</f>
        <v/>
      </c>
      <c r="B149" s="168" t="str">
        <f aca="false">Scoring!DS158</f>
        <v/>
      </c>
      <c r="C149" s="168" t="n">
        <f aca="false">Scoring!C158</f>
        <v>0</v>
      </c>
      <c r="D149" s="179" t="str">
        <f aca="false">Scoring!DP158</f>
        <v/>
      </c>
      <c r="E149" s="168" t="str">
        <f aca="false">Scoring!BK158</f>
        <v/>
      </c>
      <c r="F149" s="168" t="n">
        <f aca="false">Scoring!B158</f>
        <v>0</v>
      </c>
      <c r="G149" s="168" t="n">
        <f aca="false">Scoring!D158</f>
        <v>0</v>
      </c>
      <c r="H149" s="168" t="str">
        <f aca="false">Scoring!DR158</f>
        <v/>
      </c>
      <c r="I149" s="168" t="str">
        <f aca="false">Scoring!DQ158</f>
        <v/>
      </c>
    </row>
    <row r="150" customFormat="false" ht="15.75" hidden="false" customHeight="false" outlineLevel="0" collapsed="false">
      <c r="A150" s="168" t="str">
        <f aca="false">Scoring!DT159</f>
        <v/>
      </c>
      <c r="B150" s="168" t="str">
        <f aca="false">Scoring!DS159</f>
        <v/>
      </c>
      <c r="C150" s="168" t="n">
        <f aca="false">Scoring!C159</f>
        <v>0</v>
      </c>
      <c r="D150" s="179" t="str">
        <f aca="false">Scoring!DP159</f>
        <v/>
      </c>
      <c r="E150" s="168" t="str">
        <f aca="false">Scoring!BK159</f>
        <v/>
      </c>
      <c r="F150" s="168" t="n">
        <f aca="false">Scoring!B159</f>
        <v>0</v>
      </c>
      <c r="G150" s="168" t="n">
        <f aca="false">Scoring!D159</f>
        <v>0</v>
      </c>
      <c r="H150" s="168" t="str">
        <f aca="false">Scoring!DR159</f>
        <v/>
      </c>
      <c r="I150" s="168" t="str">
        <f aca="false">Scoring!DQ159</f>
        <v/>
      </c>
    </row>
    <row r="151" customFormat="false" ht="15.75" hidden="false" customHeight="false" outlineLevel="0" collapsed="false">
      <c r="A151" s="168" t="str">
        <f aca="false">Scoring!DT160</f>
        <v/>
      </c>
      <c r="B151" s="168" t="str">
        <f aca="false">Scoring!DS160</f>
        <v/>
      </c>
      <c r="C151" s="168" t="n">
        <f aca="false">Scoring!C160</f>
        <v>0</v>
      </c>
      <c r="D151" s="179" t="str">
        <f aca="false">Scoring!DP160</f>
        <v/>
      </c>
      <c r="E151" s="168" t="str">
        <f aca="false">Scoring!BK160</f>
        <v/>
      </c>
      <c r="F151" s="168" t="n">
        <f aca="false">Scoring!B160</f>
        <v>0</v>
      </c>
      <c r="G151" s="168" t="n">
        <f aca="false">Scoring!D160</f>
        <v>0</v>
      </c>
      <c r="H151" s="168" t="str">
        <f aca="false">Scoring!DR160</f>
        <v/>
      </c>
      <c r="I151" s="168" t="str">
        <f aca="false">Scoring!DQ160</f>
        <v/>
      </c>
    </row>
    <row r="152" customFormat="false" ht="15.75" hidden="false" customHeight="false" outlineLevel="0" collapsed="false">
      <c r="A152" s="168" t="str">
        <f aca="false">Scoring!DT161</f>
        <v/>
      </c>
      <c r="B152" s="168" t="str">
        <f aca="false">Scoring!DS161</f>
        <v/>
      </c>
      <c r="C152" s="168" t="n">
        <f aca="false">Scoring!C161</f>
        <v>0</v>
      </c>
      <c r="D152" s="179" t="str">
        <f aca="false">Scoring!DP161</f>
        <v/>
      </c>
      <c r="E152" s="168" t="str">
        <f aca="false">Scoring!BK161</f>
        <v/>
      </c>
      <c r="F152" s="168" t="n">
        <f aca="false">Scoring!B161</f>
        <v>0</v>
      </c>
      <c r="G152" s="168" t="n">
        <f aca="false">Scoring!D161</f>
        <v>0</v>
      </c>
      <c r="H152" s="168" t="str">
        <f aca="false">Scoring!DR161</f>
        <v/>
      </c>
      <c r="I152" s="168" t="str">
        <f aca="false">Scoring!DQ161</f>
        <v/>
      </c>
    </row>
    <row r="153" customFormat="false" ht="15.75" hidden="false" customHeight="false" outlineLevel="0" collapsed="false">
      <c r="A153" s="168" t="str">
        <f aca="false">Scoring!DT162</f>
        <v/>
      </c>
      <c r="B153" s="168" t="str">
        <f aca="false">Scoring!DS162</f>
        <v/>
      </c>
      <c r="C153" s="168" t="n">
        <f aca="false">Scoring!C162</f>
        <v>0</v>
      </c>
      <c r="D153" s="179" t="str">
        <f aca="false">Scoring!DP162</f>
        <v/>
      </c>
      <c r="E153" s="168" t="str">
        <f aca="false">Scoring!BK162</f>
        <v/>
      </c>
      <c r="F153" s="168" t="n">
        <f aca="false">Scoring!B162</f>
        <v>0</v>
      </c>
      <c r="G153" s="168" t="n">
        <f aca="false">Scoring!D162</f>
        <v>0</v>
      </c>
      <c r="H153" s="168" t="str">
        <f aca="false">Scoring!DR162</f>
        <v/>
      </c>
      <c r="I153" s="168" t="str">
        <f aca="false">Scoring!DQ162</f>
        <v/>
      </c>
    </row>
    <row r="154" customFormat="false" ht="15.75" hidden="false" customHeight="false" outlineLevel="0" collapsed="false">
      <c r="A154" s="168" t="str">
        <f aca="false">Scoring!DT163</f>
        <v/>
      </c>
      <c r="B154" s="168" t="str">
        <f aca="false">Scoring!DS163</f>
        <v/>
      </c>
      <c r="C154" s="168" t="n">
        <f aca="false">Scoring!C163</f>
        <v>0</v>
      </c>
      <c r="D154" s="179" t="str">
        <f aca="false">Scoring!DP163</f>
        <v/>
      </c>
      <c r="E154" s="168" t="str">
        <f aca="false">Scoring!BK163</f>
        <v/>
      </c>
      <c r="F154" s="168" t="n">
        <f aca="false">Scoring!B163</f>
        <v>0</v>
      </c>
      <c r="G154" s="168" t="n">
        <f aca="false">Scoring!D163</f>
        <v>0</v>
      </c>
      <c r="H154" s="168" t="str">
        <f aca="false">Scoring!DR163</f>
        <v/>
      </c>
      <c r="I154" s="168" t="str">
        <f aca="false">Scoring!DQ163</f>
        <v/>
      </c>
    </row>
    <row r="155" customFormat="false" ht="15.75" hidden="false" customHeight="false" outlineLevel="0" collapsed="false">
      <c r="A155" s="168" t="str">
        <f aca="false">Scoring!DT164</f>
        <v/>
      </c>
      <c r="B155" s="168" t="str">
        <f aca="false">Scoring!DS164</f>
        <v/>
      </c>
      <c r="C155" s="168" t="n">
        <f aca="false">Scoring!C164</f>
        <v>0</v>
      </c>
      <c r="D155" s="179" t="str">
        <f aca="false">Scoring!DP164</f>
        <v/>
      </c>
      <c r="E155" s="168" t="str">
        <f aca="false">Scoring!BK164</f>
        <v/>
      </c>
      <c r="F155" s="168" t="n">
        <f aca="false">Scoring!B164</f>
        <v>0</v>
      </c>
      <c r="G155" s="168" t="n">
        <f aca="false">Scoring!D164</f>
        <v>0</v>
      </c>
      <c r="H155" s="168" t="str">
        <f aca="false">Scoring!DR164</f>
        <v/>
      </c>
      <c r="I155" s="168" t="str">
        <f aca="false">Scoring!DQ164</f>
        <v/>
      </c>
    </row>
    <row r="156" customFormat="false" ht="15.75" hidden="false" customHeight="false" outlineLevel="0" collapsed="false">
      <c r="A156" s="168" t="str">
        <f aca="false">Scoring!DT165</f>
        <v/>
      </c>
      <c r="B156" s="168" t="str">
        <f aca="false">Scoring!DS165</f>
        <v/>
      </c>
      <c r="C156" s="168" t="n">
        <f aca="false">Scoring!C165</f>
        <v>0</v>
      </c>
      <c r="D156" s="179" t="str">
        <f aca="false">Scoring!DP165</f>
        <v/>
      </c>
      <c r="E156" s="168" t="str">
        <f aca="false">Scoring!BK165</f>
        <v/>
      </c>
      <c r="F156" s="168" t="n">
        <f aca="false">Scoring!B165</f>
        <v>0</v>
      </c>
      <c r="G156" s="168" t="n">
        <f aca="false">Scoring!D165</f>
        <v>0</v>
      </c>
      <c r="H156" s="168" t="str">
        <f aca="false">Scoring!DR165</f>
        <v/>
      </c>
      <c r="I156" s="168" t="str">
        <f aca="false">Scoring!DQ165</f>
        <v/>
      </c>
    </row>
    <row r="157" customFormat="false" ht="15.75" hidden="false" customHeight="false" outlineLevel="0" collapsed="false">
      <c r="A157" s="168" t="str">
        <f aca="false">Scoring!DT166</f>
        <v/>
      </c>
      <c r="B157" s="168" t="str">
        <f aca="false">Scoring!DS166</f>
        <v/>
      </c>
      <c r="C157" s="168" t="n">
        <f aca="false">Scoring!C166</f>
        <v>0</v>
      </c>
      <c r="D157" s="179" t="str">
        <f aca="false">Scoring!DP166</f>
        <v/>
      </c>
      <c r="E157" s="168" t="str">
        <f aca="false">Scoring!BK166</f>
        <v/>
      </c>
      <c r="F157" s="168" t="n">
        <f aca="false">Scoring!B166</f>
        <v>0</v>
      </c>
      <c r="G157" s="168" t="n">
        <f aca="false">Scoring!D166</f>
        <v>0</v>
      </c>
      <c r="H157" s="168" t="str">
        <f aca="false">Scoring!DR166</f>
        <v/>
      </c>
      <c r="I157" s="168" t="str">
        <f aca="false">Scoring!DQ166</f>
        <v/>
      </c>
    </row>
    <row r="158" customFormat="false" ht="15.75" hidden="false" customHeight="false" outlineLevel="0" collapsed="false">
      <c r="A158" s="168" t="str">
        <f aca="false">Scoring!DT167</f>
        <v/>
      </c>
      <c r="B158" s="168" t="str">
        <f aca="false">Scoring!DS167</f>
        <v/>
      </c>
      <c r="C158" s="168" t="n">
        <f aca="false">Scoring!C167</f>
        <v>0</v>
      </c>
      <c r="D158" s="179" t="str">
        <f aca="false">Scoring!DP167</f>
        <v/>
      </c>
      <c r="E158" s="168" t="str">
        <f aca="false">Scoring!BK167</f>
        <v/>
      </c>
      <c r="F158" s="168" t="n">
        <f aca="false">Scoring!B167</f>
        <v>0</v>
      </c>
      <c r="G158" s="168" t="n">
        <f aca="false">Scoring!D167</f>
        <v>0</v>
      </c>
      <c r="H158" s="168" t="str">
        <f aca="false">Scoring!DR167</f>
        <v/>
      </c>
      <c r="I158" s="168" t="str">
        <f aca="false">Scoring!DQ167</f>
        <v/>
      </c>
    </row>
    <row r="159" customFormat="false" ht="15.75" hidden="false" customHeight="false" outlineLevel="0" collapsed="false">
      <c r="A159" s="168" t="str">
        <f aca="false">Scoring!DT168</f>
        <v/>
      </c>
      <c r="B159" s="168" t="str">
        <f aca="false">Scoring!DS168</f>
        <v/>
      </c>
      <c r="C159" s="168" t="n">
        <f aca="false">Scoring!C168</f>
        <v>0</v>
      </c>
      <c r="D159" s="179" t="str">
        <f aca="false">Scoring!DP168</f>
        <v/>
      </c>
      <c r="E159" s="168" t="str">
        <f aca="false">Scoring!BK168</f>
        <v/>
      </c>
      <c r="F159" s="168" t="n">
        <f aca="false">Scoring!B168</f>
        <v>0</v>
      </c>
      <c r="G159" s="168" t="n">
        <f aca="false">Scoring!D168</f>
        <v>0</v>
      </c>
      <c r="H159" s="168" t="str">
        <f aca="false">Scoring!DR168</f>
        <v/>
      </c>
      <c r="I159" s="168" t="str">
        <f aca="false">Scoring!DQ168</f>
        <v/>
      </c>
    </row>
    <row r="160" customFormat="false" ht="15.75" hidden="false" customHeight="false" outlineLevel="0" collapsed="false">
      <c r="A160" s="168" t="str">
        <f aca="false">Scoring!DT169</f>
        <v/>
      </c>
      <c r="B160" s="168" t="str">
        <f aca="false">Scoring!DS169</f>
        <v/>
      </c>
      <c r="C160" s="168" t="n">
        <f aca="false">Scoring!C169</f>
        <v>0</v>
      </c>
      <c r="D160" s="179" t="str">
        <f aca="false">Scoring!DP169</f>
        <v/>
      </c>
      <c r="E160" s="168" t="str">
        <f aca="false">Scoring!BK169</f>
        <v/>
      </c>
      <c r="F160" s="168" t="n">
        <f aca="false">Scoring!B169</f>
        <v>0</v>
      </c>
      <c r="G160" s="168" t="n">
        <f aca="false">Scoring!D169</f>
        <v>0</v>
      </c>
      <c r="H160" s="168" t="str">
        <f aca="false">Scoring!DR169</f>
        <v/>
      </c>
      <c r="I160" s="168" t="str">
        <f aca="false">Scoring!DQ169</f>
        <v/>
      </c>
    </row>
    <row r="161" customFormat="false" ht="15.75" hidden="false" customHeight="false" outlineLevel="0" collapsed="false">
      <c r="A161" s="168" t="str">
        <f aca="false">Scoring!DT170</f>
        <v/>
      </c>
      <c r="B161" s="168" t="str">
        <f aca="false">Scoring!DS170</f>
        <v/>
      </c>
      <c r="C161" s="168" t="n">
        <f aca="false">Scoring!C170</f>
        <v>0</v>
      </c>
      <c r="D161" s="179" t="str">
        <f aca="false">Scoring!DP170</f>
        <v/>
      </c>
      <c r="E161" s="168" t="str">
        <f aca="false">Scoring!BK170</f>
        <v/>
      </c>
      <c r="F161" s="168" t="n">
        <f aca="false">Scoring!B170</f>
        <v>0</v>
      </c>
      <c r="G161" s="168" t="n">
        <f aca="false">Scoring!D170</f>
        <v>0</v>
      </c>
      <c r="H161" s="168" t="str">
        <f aca="false">Scoring!DR170</f>
        <v/>
      </c>
      <c r="I161" s="168" t="str">
        <f aca="false">Scoring!DQ170</f>
        <v/>
      </c>
    </row>
    <row r="162" customFormat="false" ht="15.75" hidden="false" customHeight="false" outlineLevel="0" collapsed="false">
      <c r="A162" s="168" t="str">
        <f aca="false">Scoring!DT171</f>
        <v/>
      </c>
      <c r="B162" s="168" t="str">
        <f aca="false">Scoring!DS171</f>
        <v/>
      </c>
      <c r="C162" s="168" t="n">
        <f aca="false">Scoring!C171</f>
        <v>0</v>
      </c>
      <c r="D162" s="179" t="str">
        <f aca="false">Scoring!DP171</f>
        <v/>
      </c>
      <c r="E162" s="168" t="str">
        <f aca="false">Scoring!BK171</f>
        <v/>
      </c>
      <c r="F162" s="168" t="n">
        <f aca="false">Scoring!B171</f>
        <v>0</v>
      </c>
      <c r="G162" s="168" t="n">
        <f aca="false">Scoring!D171</f>
        <v>0</v>
      </c>
      <c r="H162" s="168" t="str">
        <f aca="false">Scoring!DR171</f>
        <v/>
      </c>
      <c r="I162" s="168" t="str">
        <f aca="false">Scoring!DQ171</f>
        <v/>
      </c>
    </row>
    <row r="163" customFormat="false" ht="15.75" hidden="false" customHeight="false" outlineLevel="0" collapsed="false">
      <c r="A163" s="168" t="str">
        <f aca="false">Scoring!DT172</f>
        <v/>
      </c>
      <c r="B163" s="168" t="str">
        <f aca="false">Scoring!DS172</f>
        <v/>
      </c>
      <c r="C163" s="168" t="n">
        <f aca="false">Scoring!C172</f>
        <v>0</v>
      </c>
      <c r="D163" s="179" t="str">
        <f aca="false">Scoring!DP172</f>
        <v/>
      </c>
      <c r="E163" s="168" t="str">
        <f aca="false">Scoring!BK172</f>
        <v/>
      </c>
      <c r="F163" s="168" t="n">
        <f aca="false">Scoring!B172</f>
        <v>0</v>
      </c>
      <c r="G163" s="168" t="n">
        <f aca="false">Scoring!D172</f>
        <v>0</v>
      </c>
      <c r="H163" s="168" t="str">
        <f aca="false">Scoring!DR172</f>
        <v/>
      </c>
      <c r="I163" s="168" t="str">
        <f aca="false">Scoring!DQ172</f>
        <v/>
      </c>
    </row>
    <row r="164" customFormat="false" ht="15.75" hidden="false" customHeight="false" outlineLevel="0" collapsed="false">
      <c r="A164" s="168" t="str">
        <f aca="false">Scoring!DT173</f>
        <v/>
      </c>
      <c r="B164" s="168" t="str">
        <f aca="false">Scoring!DS173</f>
        <v/>
      </c>
      <c r="C164" s="168" t="n">
        <f aca="false">Scoring!C173</f>
        <v>0</v>
      </c>
      <c r="D164" s="179" t="str">
        <f aca="false">Scoring!DP173</f>
        <v/>
      </c>
      <c r="E164" s="168" t="str">
        <f aca="false">Scoring!BK173</f>
        <v/>
      </c>
      <c r="F164" s="168" t="n">
        <f aca="false">Scoring!B173</f>
        <v>0</v>
      </c>
      <c r="G164" s="168" t="n">
        <f aca="false">Scoring!D173</f>
        <v>0</v>
      </c>
      <c r="H164" s="168" t="str">
        <f aca="false">Scoring!DR173</f>
        <v/>
      </c>
      <c r="I164" s="168" t="str">
        <f aca="false">Scoring!DQ173</f>
        <v/>
      </c>
    </row>
    <row r="165" customFormat="false" ht="15.75" hidden="false" customHeight="false" outlineLevel="0" collapsed="false">
      <c r="A165" s="168" t="str">
        <f aca="false">Scoring!DT174</f>
        <v/>
      </c>
      <c r="B165" s="168" t="str">
        <f aca="false">Scoring!DS174</f>
        <v/>
      </c>
      <c r="C165" s="168" t="n">
        <f aca="false">Scoring!C174</f>
        <v>0</v>
      </c>
      <c r="D165" s="179" t="str">
        <f aca="false">Scoring!DP174</f>
        <v/>
      </c>
      <c r="E165" s="168" t="str">
        <f aca="false">Scoring!BK174</f>
        <v/>
      </c>
      <c r="F165" s="168" t="n">
        <f aca="false">Scoring!B174</f>
        <v>0</v>
      </c>
      <c r="G165" s="168" t="n">
        <f aca="false">Scoring!D174</f>
        <v>0</v>
      </c>
      <c r="H165" s="168" t="str">
        <f aca="false">Scoring!DR174</f>
        <v/>
      </c>
      <c r="I165" s="168" t="str">
        <f aca="false">Scoring!DQ174</f>
        <v/>
      </c>
    </row>
    <row r="166" customFormat="false" ht="15.75" hidden="false" customHeight="false" outlineLevel="0" collapsed="false">
      <c r="A166" s="168" t="str">
        <f aca="false">Scoring!DT175</f>
        <v/>
      </c>
      <c r="B166" s="168" t="str">
        <f aca="false">Scoring!DS175</f>
        <v/>
      </c>
      <c r="C166" s="168" t="n">
        <f aca="false">Scoring!C175</f>
        <v>0</v>
      </c>
      <c r="D166" s="179" t="str">
        <f aca="false">Scoring!DP175</f>
        <v/>
      </c>
      <c r="E166" s="168" t="str">
        <f aca="false">Scoring!BK175</f>
        <v/>
      </c>
      <c r="F166" s="168" t="n">
        <f aca="false">Scoring!B175</f>
        <v>0</v>
      </c>
      <c r="G166" s="168" t="n">
        <f aca="false">Scoring!D175</f>
        <v>0</v>
      </c>
      <c r="H166" s="168" t="str">
        <f aca="false">Scoring!DR175</f>
        <v/>
      </c>
      <c r="I166" s="168" t="str">
        <f aca="false">Scoring!DQ175</f>
        <v/>
      </c>
    </row>
    <row r="167" customFormat="false" ht="15.75" hidden="false" customHeight="false" outlineLevel="0" collapsed="false">
      <c r="A167" s="168" t="str">
        <f aca="false">Scoring!DT176</f>
        <v/>
      </c>
      <c r="B167" s="168" t="str">
        <f aca="false">Scoring!DS176</f>
        <v/>
      </c>
      <c r="C167" s="168" t="n">
        <f aca="false">Scoring!C176</f>
        <v>0</v>
      </c>
      <c r="D167" s="179" t="str">
        <f aca="false">Scoring!DP176</f>
        <v/>
      </c>
      <c r="E167" s="168" t="str">
        <f aca="false">Scoring!BK176</f>
        <v/>
      </c>
      <c r="F167" s="168" t="n">
        <f aca="false">Scoring!B176</f>
        <v>0</v>
      </c>
      <c r="G167" s="168" t="n">
        <f aca="false">Scoring!D176</f>
        <v>0</v>
      </c>
      <c r="H167" s="168" t="str">
        <f aca="false">Scoring!DR176</f>
        <v/>
      </c>
      <c r="I167" s="168" t="str">
        <f aca="false">Scoring!DQ176</f>
        <v/>
      </c>
    </row>
    <row r="168" customFormat="false" ht="15.75" hidden="false" customHeight="false" outlineLevel="0" collapsed="false">
      <c r="A168" s="168" t="str">
        <f aca="false">Scoring!DT177</f>
        <v/>
      </c>
      <c r="B168" s="168" t="str">
        <f aca="false">Scoring!DS177</f>
        <v/>
      </c>
      <c r="C168" s="168" t="n">
        <f aca="false">Scoring!C177</f>
        <v>0</v>
      </c>
      <c r="D168" s="179" t="str">
        <f aca="false">Scoring!DP177</f>
        <v/>
      </c>
      <c r="E168" s="168" t="str">
        <f aca="false">Scoring!BK177</f>
        <v/>
      </c>
      <c r="F168" s="168" t="n">
        <f aca="false">Scoring!B177</f>
        <v>0</v>
      </c>
      <c r="G168" s="168" t="n">
        <f aca="false">Scoring!D177</f>
        <v>0</v>
      </c>
      <c r="H168" s="168" t="str">
        <f aca="false">Scoring!DR177</f>
        <v/>
      </c>
      <c r="I168" s="168" t="str">
        <f aca="false">Scoring!DQ177</f>
        <v/>
      </c>
    </row>
    <row r="169" customFormat="false" ht="15.75" hidden="false" customHeight="false" outlineLevel="0" collapsed="false">
      <c r="A169" s="168" t="str">
        <f aca="false">Scoring!DT178</f>
        <v/>
      </c>
      <c r="B169" s="168" t="str">
        <f aca="false">Scoring!DS178</f>
        <v/>
      </c>
      <c r="C169" s="168" t="n">
        <f aca="false">Scoring!C178</f>
        <v>0</v>
      </c>
      <c r="D169" s="179" t="str">
        <f aca="false">Scoring!DP178</f>
        <v/>
      </c>
      <c r="E169" s="168" t="str">
        <f aca="false">Scoring!BK178</f>
        <v/>
      </c>
      <c r="F169" s="168" t="n">
        <f aca="false">Scoring!B178</f>
        <v>0</v>
      </c>
      <c r="G169" s="168" t="n">
        <f aca="false">Scoring!D178</f>
        <v>0</v>
      </c>
      <c r="H169" s="168" t="str">
        <f aca="false">Scoring!DR178</f>
        <v/>
      </c>
      <c r="I169" s="168" t="str">
        <f aca="false">Scoring!DQ178</f>
        <v/>
      </c>
    </row>
    <row r="170" customFormat="false" ht="15.75" hidden="false" customHeight="false" outlineLevel="0" collapsed="false">
      <c r="A170" s="168" t="str">
        <f aca="false">Scoring!DT179</f>
        <v/>
      </c>
      <c r="B170" s="168" t="str">
        <f aca="false">Scoring!DS179</f>
        <v/>
      </c>
      <c r="C170" s="168" t="n">
        <f aca="false">Scoring!C179</f>
        <v>0</v>
      </c>
      <c r="D170" s="179" t="str">
        <f aca="false">Scoring!DP179</f>
        <v/>
      </c>
      <c r="E170" s="168" t="str">
        <f aca="false">Scoring!BK179</f>
        <v/>
      </c>
      <c r="F170" s="168" t="n">
        <f aca="false">Scoring!B179</f>
        <v>0</v>
      </c>
      <c r="G170" s="168" t="n">
        <f aca="false">Scoring!D179</f>
        <v>0</v>
      </c>
      <c r="H170" s="168" t="str">
        <f aca="false">Scoring!DR179</f>
        <v/>
      </c>
      <c r="I170" s="168" t="str">
        <f aca="false">Scoring!DQ179</f>
        <v/>
      </c>
    </row>
    <row r="171" customFormat="false" ht="15.75" hidden="false" customHeight="false" outlineLevel="0" collapsed="false">
      <c r="A171" s="168" t="str">
        <f aca="false">Scoring!DT180</f>
        <v/>
      </c>
      <c r="B171" s="168" t="str">
        <f aca="false">Scoring!DS180</f>
        <v/>
      </c>
      <c r="C171" s="168" t="n">
        <f aca="false">Scoring!C180</f>
        <v>0</v>
      </c>
      <c r="D171" s="179" t="str">
        <f aca="false">Scoring!DP180</f>
        <v/>
      </c>
      <c r="E171" s="168" t="str">
        <f aca="false">Scoring!BK180</f>
        <v/>
      </c>
      <c r="F171" s="168" t="n">
        <f aca="false">Scoring!B180</f>
        <v>0</v>
      </c>
      <c r="G171" s="168" t="n">
        <f aca="false">Scoring!D180</f>
        <v>0</v>
      </c>
      <c r="H171" s="168" t="str">
        <f aca="false">Scoring!DR180</f>
        <v/>
      </c>
      <c r="I171" s="168" t="str">
        <f aca="false">Scoring!DQ180</f>
        <v/>
      </c>
    </row>
    <row r="172" customFormat="false" ht="15.75" hidden="false" customHeight="false" outlineLevel="0" collapsed="false">
      <c r="A172" s="168" t="str">
        <f aca="false">Scoring!DT181</f>
        <v/>
      </c>
      <c r="B172" s="168" t="str">
        <f aca="false">Scoring!DS181</f>
        <v/>
      </c>
      <c r="C172" s="168" t="n">
        <f aca="false">Scoring!C181</f>
        <v>0</v>
      </c>
      <c r="D172" s="179" t="str">
        <f aca="false">Scoring!DP181</f>
        <v/>
      </c>
      <c r="E172" s="168" t="str">
        <f aca="false">Scoring!BK181</f>
        <v/>
      </c>
      <c r="F172" s="168" t="n">
        <f aca="false">Scoring!B181</f>
        <v>0</v>
      </c>
      <c r="G172" s="168" t="n">
        <f aca="false">Scoring!D181</f>
        <v>0</v>
      </c>
      <c r="H172" s="168" t="str">
        <f aca="false">Scoring!DR181</f>
        <v/>
      </c>
      <c r="I172" s="168" t="str">
        <f aca="false">Scoring!DQ181</f>
        <v/>
      </c>
    </row>
    <row r="173" customFormat="false" ht="15.75" hidden="false" customHeight="false" outlineLevel="0" collapsed="false">
      <c r="A173" s="168" t="str">
        <f aca="false">Scoring!DT182</f>
        <v/>
      </c>
      <c r="B173" s="168" t="str">
        <f aca="false">Scoring!DS182</f>
        <v/>
      </c>
      <c r="C173" s="168" t="n">
        <f aca="false">Scoring!C182</f>
        <v>0</v>
      </c>
      <c r="D173" s="179" t="str">
        <f aca="false">Scoring!DP182</f>
        <v/>
      </c>
      <c r="E173" s="168" t="str">
        <f aca="false">Scoring!BK182</f>
        <v/>
      </c>
      <c r="F173" s="168" t="n">
        <f aca="false">Scoring!B182</f>
        <v>0</v>
      </c>
      <c r="G173" s="168" t="n">
        <f aca="false">Scoring!D182</f>
        <v>0</v>
      </c>
      <c r="H173" s="168" t="str">
        <f aca="false">Scoring!DR182</f>
        <v/>
      </c>
      <c r="I173" s="168" t="str">
        <f aca="false">Scoring!DQ182</f>
        <v/>
      </c>
    </row>
    <row r="174" customFormat="false" ht="15.75" hidden="false" customHeight="false" outlineLevel="0" collapsed="false">
      <c r="A174" s="168" t="str">
        <f aca="false">Scoring!DT183</f>
        <v/>
      </c>
      <c r="B174" s="168" t="str">
        <f aca="false">Scoring!DS183</f>
        <v/>
      </c>
      <c r="C174" s="168" t="n">
        <f aca="false">Scoring!C183</f>
        <v>0</v>
      </c>
      <c r="D174" s="179" t="str">
        <f aca="false">Scoring!DP183</f>
        <v/>
      </c>
      <c r="E174" s="168" t="str">
        <f aca="false">Scoring!BK183</f>
        <v/>
      </c>
      <c r="F174" s="168" t="n">
        <f aca="false">Scoring!B183</f>
        <v>0</v>
      </c>
      <c r="G174" s="168" t="n">
        <f aca="false">Scoring!D183</f>
        <v>0</v>
      </c>
      <c r="H174" s="168" t="str">
        <f aca="false">Scoring!DR183</f>
        <v/>
      </c>
      <c r="I174" s="168" t="str">
        <f aca="false">Scoring!DQ183</f>
        <v/>
      </c>
    </row>
    <row r="175" customFormat="false" ht="15.75" hidden="false" customHeight="false" outlineLevel="0" collapsed="false">
      <c r="A175" s="168" t="str">
        <f aca="false">Scoring!DT184</f>
        <v/>
      </c>
      <c r="B175" s="168" t="str">
        <f aca="false">Scoring!DS184</f>
        <v/>
      </c>
      <c r="C175" s="168" t="n">
        <f aca="false">Scoring!C184</f>
        <v>0</v>
      </c>
      <c r="D175" s="179" t="str">
        <f aca="false">Scoring!DP184</f>
        <v/>
      </c>
      <c r="E175" s="168" t="str">
        <f aca="false">Scoring!BK184</f>
        <v/>
      </c>
      <c r="F175" s="168" t="n">
        <f aca="false">Scoring!B184</f>
        <v>0</v>
      </c>
      <c r="G175" s="168" t="n">
        <f aca="false">Scoring!D184</f>
        <v>0</v>
      </c>
      <c r="H175" s="168" t="str">
        <f aca="false">Scoring!DR184</f>
        <v/>
      </c>
      <c r="I175" s="168" t="str">
        <f aca="false">Scoring!DQ184</f>
        <v/>
      </c>
    </row>
    <row r="176" customFormat="false" ht="15.75" hidden="false" customHeight="false" outlineLevel="0" collapsed="false">
      <c r="A176" s="168" t="str">
        <f aca="false">Scoring!DT185</f>
        <v/>
      </c>
      <c r="B176" s="168" t="str">
        <f aca="false">Scoring!DS185</f>
        <v/>
      </c>
      <c r="C176" s="168" t="n">
        <f aca="false">Scoring!C185</f>
        <v>0</v>
      </c>
      <c r="D176" s="179" t="str">
        <f aca="false">Scoring!DP185</f>
        <v/>
      </c>
      <c r="E176" s="168" t="str">
        <f aca="false">Scoring!BK185</f>
        <v/>
      </c>
      <c r="F176" s="168" t="n">
        <f aca="false">Scoring!B185</f>
        <v>0</v>
      </c>
      <c r="G176" s="168" t="n">
        <f aca="false">Scoring!D185</f>
        <v>0</v>
      </c>
      <c r="H176" s="168" t="str">
        <f aca="false">Scoring!DR185</f>
        <v/>
      </c>
      <c r="I176" s="168" t="str">
        <f aca="false">Scoring!DQ185</f>
        <v/>
      </c>
    </row>
    <row r="177" customFormat="false" ht="15.75" hidden="false" customHeight="false" outlineLevel="0" collapsed="false">
      <c r="A177" s="168" t="str">
        <f aca="false">Scoring!DT186</f>
        <v/>
      </c>
      <c r="B177" s="168" t="str">
        <f aca="false">Scoring!DS186</f>
        <v/>
      </c>
      <c r="C177" s="168" t="n">
        <f aca="false">Scoring!C186</f>
        <v>0</v>
      </c>
      <c r="D177" s="179" t="str">
        <f aca="false">Scoring!DP186</f>
        <v/>
      </c>
      <c r="E177" s="168" t="str">
        <f aca="false">Scoring!BK186</f>
        <v/>
      </c>
      <c r="F177" s="168" t="n">
        <f aca="false">Scoring!B186</f>
        <v>0</v>
      </c>
      <c r="G177" s="168" t="n">
        <f aca="false">Scoring!D186</f>
        <v>0</v>
      </c>
      <c r="H177" s="168" t="str">
        <f aca="false">Scoring!DR186</f>
        <v/>
      </c>
      <c r="I177" s="168" t="str">
        <f aca="false">Scoring!DQ186</f>
        <v/>
      </c>
    </row>
    <row r="178" customFormat="false" ht="15.75" hidden="false" customHeight="false" outlineLevel="0" collapsed="false">
      <c r="A178" s="168" t="str">
        <f aca="false">Scoring!DT187</f>
        <v/>
      </c>
      <c r="B178" s="168" t="str">
        <f aca="false">Scoring!DS187</f>
        <v/>
      </c>
      <c r="C178" s="168" t="n">
        <f aca="false">Scoring!C187</f>
        <v>0</v>
      </c>
      <c r="D178" s="179" t="str">
        <f aca="false">Scoring!DP187</f>
        <v/>
      </c>
      <c r="E178" s="168" t="str">
        <f aca="false">Scoring!BK187</f>
        <v/>
      </c>
      <c r="F178" s="168" t="n">
        <f aca="false">Scoring!B187</f>
        <v>0</v>
      </c>
      <c r="G178" s="168" t="n">
        <f aca="false">Scoring!D187</f>
        <v>0</v>
      </c>
      <c r="H178" s="168" t="str">
        <f aca="false">Scoring!DR187</f>
        <v/>
      </c>
      <c r="I178" s="168" t="str">
        <f aca="false">Scoring!DQ187</f>
        <v/>
      </c>
    </row>
    <row r="179" customFormat="false" ht="15.75" hidden="false" customHeight="false" outlineLevel="0" collapsed="false">
      <c r="A179" s="168" t="str">
        <f aca="false">Scoring!DT188</f>
        <v/>
      </c>
      <c r="B179" s="168" t="str">
        <f aca="false">Scoring!DS188</f>
        <v/>
      </c>
      <c r="C179" s="168" t="n">
        <f aca="false">Scoring!C188</f>
        <v>0</v>
      </c>
      <c r="D179" s="179" t="str">
        <f aca="false">Scoring!DP188</f>
        <v/>
      </c>
      <c r="E179" s="168" t="str">
        <f aca="false">Scoring!BK188</f>
        <v/>
      </c>
      <c r="F179" s="168" t="n">
        <f aca="false">Scoring!B188</f>
        <v>0</v>
      </c>
      <c r="G179" s="168" t="n">
        <f aca="false">Scoring!D188</f>
        <v>0</v>
      </c>
      <c r="H179" s="168" t="str">
        <f aca="false">Scoring!DR188</f>
        <v/>
      </c>
      <c r="I179" s="168" t="str">
        <f aca="false">Scoring!DQ188</f>
        <v/>
      </c>
    </row>
    <row r="180" customFormat="false" ht="15.75" hidden="false" customHeight="false" outlineLevel="0" collapsed="false">
      <c r="A180" s="168" t="str">
        <f aca="false">Scoring!DT189</f>
        <v/>
      </c>
      <c r="B180" s="168" t="str">
        <f aca="false">Scoring!DS189</f>
        <v/>
      </c>
      <c r="C180" s="168" t="n">
        <f aca="false">Scoring!C189</f>
        <v>0</v>
      </c>
      <c r="D180" s="179" t="str">
        <f aca="false">Scoring!DP189</f>
        <v/>
      </c>
      <c r="E180" s="168" t="str">
        <f aca="false">Scoring!BK189</f>
        <v/>
      </c>
      <c r="F180" s="168" t="n">
        <f aca="false">Scoring!B189</f>
        <v>0</v>
      </c>
      <c r="G180" s="168" t="n">
        <f aca="false">Scoring!D189</f>
        <v>0</v>
      </c>
      <c r="H180" s="168" t="str">
        <f aca="false">Scoring!DR189</f>
        <v/>
      </c>
      <c r="I180" s="168" t="str">
        <f aca="false">Scoring!DQ189</f>
        <v/>
      </c>
    </row>
    <row r="181" customFormat="false" ht="15.75" hidden="false" customHeight="false" outlineLevel="0" collapsed="false">
      <c r="A181" s="168" t="str">
        <f aca="false">Scoring!DT190</f>
        <v/>
      </c>
      <c r="B181" s="168" t="str">
        <f aca="false">Scoring!DS190</f>
        <v/>
      </c>
      <c r="C181" s="168" t="n">
        <f aca="false">Scoring!C190</f>
        <v>0</v>
      </c>
      <c r="D181" s="179" t="str">
        <f aca="false">Scoring!DP190</f>
        <v/>
      </c>
      <c r="E181" s="168" t="str">
        <f aca="false">Scoring!BK190</f>
        <v/>
      </c>
      <c r="F181" s="168" t="n">
        <f aca="false">Scoring!B190</f>
        <v>0</v>
      </c>
      <c r="G181" s="168" t="n">
        <f aca="false">Scoring!D190</f>
        <v>0</v>
      </c>
      <c r="H181" s="168" t="str">
        <f aca="false">Scoring!DR190</f>
        <v/>
      </c>
      <c r="I181" s="168" t="str">
        <f aca="false">Scoring!DQ190</f>
        <v/>
      </c>
    </row>
    <row r="182" customFormat="false" ht="15.75" hidden="false" customHeight="false" outlineLevel="0" collapsed="false">
      <c r="A182" s="168" t="str">
        <f aca="false">Scoring!DT191</f>
        <v/>
      </c>
      <c r="B182" s="168" t="str">
        <f aca="false">Scoring!DS191</f>
        <v/>
      </c>
      <c r="C182" s="168" t="n">
        <f aca="false">Scoring!C191</f>
        <v>0</v>
      </c>
      <c r="D182" s="179" t="str">
        <f aca="false">Scoring!DP191</f>
        <v/>
      </c>
      <c r="E182" s="168" t="str">
        <f aca="false">Scoring!BK191</f>
        <v/>
      </c>
      <c r="F182" s="168" t="n">
        <f aca="false">Scoring!B191</f>
        <v>0</v>
      </c>
      <c r="G182" s="168" t="n">
        <f aca="false">Scoring!D191</f>
        <v>0</v>
      </c>
      <c r="H182" s="168" t="str">
        <f aca="false">Scoring!DR191</f>
        <v/>
      </c>
      <c r="I182" s="168" t="str">
        <f aca="false">Scoring!DQ191</f>
        <v/>
      </c>
    </row>
    <row r="183" customFormat="false" ht="15.75" hidden="false" customHeight="false" outlineLevel="0" collapsed="false">
      <c r="A183" s="168" t="str">
        <f aca="false">Scoring!DT192</f>
        <v/>
      </c>
      <c r="B183" s="168" t="str">
        <f aca="false">Scoring!DS192</f>
        <v/>
      </c>
      <c r="C183" s="168" t="n">
        <f aca="false">Scoring!C192</f>
        <v>0</v>
      </c>
      <c r="D183" s="179" t="str">
        <f aca="false">Scoring!DP192</f>
        <v/>
      </c>
      <c r="E183" s="168" t="str">
        <f aca="false">Scoring!BK192</f>
        <v/>
      </c>
      <c r="F183" s="168" t="n">
        <f aca="false">Scoring!B192</f>
        <v>0</v>
      </c>
      <c r="G183" s="168" t="n">
        <f aca="false">Scoring!D192</f>
        <v>0</v>
      </c>
      <c r="H183" s="168" t="str">
        <f aca="false">Scoring!DR192</f>
        <v/>
      </c>
      <c r="I183" s="168" t="str">
        <f aca="false">Scoring!DQ192</f>
        <v/>
      </c>
    </row>
    <row r="184" customFormat="false" ht="15.75" hidden="false" customHeight="false" outlineLevel="0" collapsed="false">
      <c r="A184" s="168" t="str">
        <f aca="false">Scoring!DT193</f>
        <v/>
      </c>
      <c r="B184" s="168" t="str">
        <f aca="false">Scoring!DS193</f>
        <v/>
      </c>
      <c r="C184" s="168" t="n">
        <f aca="false">Scoring!C193</f>
        <v>0</v>
      </c>
      <c r="D184" s="179" t="str">
        <f aca="false">Scoring!DP193</f>
        <v/>
      </c>
      <c r="E184" s="168" t="str">
        <f aca="false">Scoring!BK193</f>
        <v/>
      </c>
      <c r="F184" s="168" t="n">
        <f aca="false">Scoring!B193</f>
        <v>0</v>
      </c>
      <c r="G184" s="168" t="n">
        <f aca="false">Scoring!D193</f>
        <v>0</v>
      </c>
      <c r="H184" s="168" t="str">
        <f aca="false">Scoring!DR193</f>
        <v/>
      </c>
      <c r="I184" s="168" t="str">
        <f aca="false">Scoring!DQ193</f>
        <v/>
      </c>
    </row>
    <row r="185" customFormat="false" ht="15.75" hidden="false" customHeight="false" outlineLevel="0" collapsed="false">
      <c r="A185" s="168" t="str">
        <f aca="false">Scoring!DT194</f>
        <v/>
      </c>
      <c r="B185" s="168" t="str">
        <f aca="false">Scoring!DS194</f>
        <v/>
      </c>
      <c r="C185" s="168" t="n">
        <f aca="false">Scoring!C194</f>
        <v>0</v>
      </c>
      <c r="D185" s="179" t="str">
        <f aca="false">Scoring!DP194</f>
        <v/>
      </c>
      <c r="E185" s="168" t="str">
        <f aca="false">Scoring!BK194</f>
        <v/>
      </c>
      <c r="F185" s="168" t="n">
        <f aca="false">Scoring!B194</f>
        <v>0</v>
      </c>
      <c r="G185" s="168" t="n">
        <f aca="false">Scoring!D194</f>
        <v>0</v>
      </c>
      <c r="H185" s="168" t="str">
        <f aca="false">Scoring!DR194</f>
        <v/>
      </c>
      <c r="I185" s="168" t="str">
        <f aca="false">Scoring!DQ194</f>
        <v/>
      </c>
    </row>
    <row r="186" customFormat="false" ht="15.75" hidden="false" customHeight="false" outlineLevel="0" collapsed="false">
      <c r="A186" s="168" t="str">
        <f aca="false">Scoring!DT195</f>
        <v/>
      </c>
      <c r="B186" s="168" t="str">
        <f aca="false">Scoring!DS195</f>
        <v/>
      </c>
      <c r="C186" s="168" t="n">
        <f aca="false">Scoring!C195</f>
        <v>0</v>
      </c>
      <c r="D186" s="179" t="str">
        <f aca="false">Scoring!DP195</f>
        <v/>
      </c>
      <c r="E186" s="168" t="str">
        <f aca="false">Scoring!BK195</f>
        <v/>
      </c>
      <c r="F186" s="168" t="n">
        <f aca="false">Scoring!B195</f>
        <v>0</v>
      </c>
      <c r="G186" s="168" t="n">
        <f aca="false">Scoring!D195</f>
        <v>0</v>
      </c>
      <c r="H186" s="168" t="str">
        <f aca="false">Scoring!DR195</f>
        <v/>
      </c>
      <c r="I186" s="168" t="str">
        <f aca="false">Scoring!DQ195</f>
        <v/>
      </c>
    </row>
    <row r="187" customFormat="false" ht="15.75" hidden="false" customHeight="false" outlineLevel="0" collapsed="false">
      <c r="A187" s="168" t="str">
        <f aca="false">Scoring!DT196</f>
        <v/>
      </c>
      <c r="B187" s="168" t="str">
        <f aca="false">Scoring!DS196</f>
        <v/>
      </c>
      <c r="C187" s="168" t="n">
        <f aca="false">Scoring!C196</f>
        <v>0</v>
      </c>
      <c r="D187" s="179" t="str">
        <f aca="false">Scoring!DP196</f>
        <v/>
      </c>
      <c r="E187" s="168" t="str">
        <f aca="false">Scoring!BK196</f>
        <v/>
      </c>
      <c r="F187" s="168" t="n">
        <f aca="false">Scoring!B196</f>
        <v>0</v>
      </c>
      <c r="G187" s="168" t="n">
        <f aca="false">Scoring!D196</f>
        <v>0</v>
      </c>
      <c r="H187" s="168" t="str">
        <f aca="false">Scoring!DR196</f>
        <v/>
      </c>
      <c r="I187" s="168" t="str">
        <f aca="false">Scoring!DQ196</f>
        <v/>
      </c>
    </row>
    <row r="188" customFormat="false" ht="15.75" hidden="false" customHeight="false" outlineLevel="0" collapsed="false">
      <c r="A188" s="168" t="str">
        <f aca="false">Scoring!DT197</f>
        <v/>
      </c>
      <c r="B188" s="168" t="str">
        <f aca="false">Scoring!DS197</f>
        <v/>
      </c>
      <c r="C188" s="168" t="n">
        <f aca="false">Scoring!C197</f>
        <v>0</v>
      </c>
      <c r="D188" s="179" t="str">
        <f aca="false">Scoring!DP197</f>
        <v/>
      </c>
      <c r="E188" s="168" t="str">
        <f aca="false">Scoring!BK197</f>
        <v/>
      </c>
      <c r="F188" s="168" t="n">
        <f aca="false">Scoring!B197</f>
        <v>0</v>
      </c>
      <c r="G188" s="168" t="n">
        <f aca="false">Scoring!D197</f>
        <v>0</v>
      </c>
      <c r="H188" s="168" t="str">
        <f aca="false">Scoring!DR197</f>
        <v/>
      </c>
      <c r="I188" s="168" t="str">
        <f aca="false">Scoring!DQ197</f>
        <v/>
      </c>
    </row>
    <row r="189" customFormat="false" ht="15.75" hidden="false" customHeight="false" outlineLevel="0" collapsed="false">
      <c r="A189" s="168" t="str">
        <f aca="false">Scoring!DT198</f>
        <v/>
      </c>
      <c r="B189" s="168" t="str">
        <f aca="false">Scoring!DS198</f>
        <v/>
      </c>
      <c r="C189" s="168" t="n">
        <f aca="false">Scoring!C198</f>
        <v>0</v>
      </c>
      <c r="D189" s="179" t="str">
        <f aca="false">Scoring!DP198</f>
        <v/>
      </c>
      <c r="E189" s="168" t="str">
        <f aca="false">Scoring!BK198</f>
        <v/>
      </c>
      <c r="F189" s="168" t="n">
        <f aca="false">Scoring!B198</f>
        <v>0</v>
      </c>
      <c r="G189" s="168" t="n">
        <f aca="false">Scoring!D198</f>
        <v>0</v>
      </c>
      <c r="H189" s="168" t="str">
        <f aca="false">Scoring!DR198</f>
        <v/>
      </c>
      <c r="I189" s="168" t="str">
        <f aca="false">Scoring!DQ198</f>
        <v/>
      </c>
    </row>
    <row r="190" customFormat="false" ht="15.75" hidden="false" customHeight="false" outlineLevel="0" collapsed="false">
      <c r="A190" s="168" t="str">
        <f aca="false">Scoring!DT199</f>
        <v/>
      </c>
      <c r="B190" s="168" t="str">
        <f aca="false">Scoring!DS199</f>
        <v/>
      </c>
      <c r="C190" s="168" t="n">
        <f aca="false">Scoring!C199</f>
        <v>0</v>
      </c>
      <c r="D190" s="179" t="str">
        <f aca="false">Scoring!DP199</f>
        <v/>
      </c>
      <c r="E190" s="168" t="str">
        <f aca="false">Scoring!BK199</f>
        <v/>
      </c>
      <c r="F190" s="168" t="n">
        <f aca="false">Scoring!B199</f>
        <v>0</v>
      </c>
      <c r="G190" s="168" t="n">
        <f aca="false">Scoring!D199</f>
        <v>0</v>
      </c>
      <c r="H190" s="168" t="str">
        <f aca="false">Scoring!DR199</f>
        <v/>
      </c>
      <c r="I190" s="168" t="str">
        <f aca="false">Scoring!DQ199</f>
        <v/>
      </c>
    </row>
    <row r="191" customFormat="false" ht="15.75" hidden="false" customHeight="false" outlineLevel="0" collapsed="false">
      <c r="A191" s="168" t="str">
        <f aca="false">Scoring!DT200</f>
        <v/>
      </c>
      <c r="B191" s="168" t="str">
        <f aca="false">Scoring!DS200</f>
        <v/>
      </c>
      <c r="C191" s="168" t="n">
        <f aca="false">Scoring!C200</f>
        <v>0</v>
      </c>
      <c r="D191" s="179" t="str">
        <f aca="false">Scoring!DP200</f>
        <v/>
      </c>
      <c r="E191" s="168" t="str">
        <f aca="false">Scoring!BK200</f>
        <v/>
      </c>
      <c r="F191" s="168" t="n">
        <f aca="false">Scoring!B200</f>
        <v>0</v>
      </c>
      <c r="G191" s="168" t="n">
        <f aca="false">Scoring!D200</f>
        <v>0</v>
      </c>
      <c r="H191" s="168" t="str">
        <f aca="false">Scoring!DR200</f>
        <v/>
      </c>
      <c r="I191" s="168" t="str">
        <f aca="false">Scoring!DQ200</f>
        <v/>
      </c>
    </row>
    <row r="192" customFormat="false" ht="15.75" hidden="false" customHeight="false" outlineLevel="0" collapsed="false">
      <c r="A192" s="168" t="str">
        <f aca="false">Scoring!DT201</f>
        <v/>
      </c>
      <c r="B192" s="168" t="str">
        <f aca="false">Scoring!DS201</f>
        <v/>
      </c>
      <c r="C192" s="168" t="n">
        <f aca="false">Scoring!C201</f>
        <v>0</v>
      </c>
      <c r="D192" s="179" t="str">
        <f aca="false">Scoring!DP201</f>
        <v/>
      </c>
      <c r="E192" s="168" t="str">
        <f aca="false">Scoring!BK201</f>
        <v/>
      </c>
      <c r="F192" s="168" t="n">
        <f aca="false">Scoring!B201</f>
        <v>0</v>
      </c>
      <c r="G192" s="168" t="n">
        <f aca="false">Scoring!D201</f>
        <v>0</v>
      </c>
      <c r="H192" s="168" t="str">
        <f aca="false">Scoring!DR201</f>
        <v/>
      </c>
      <c r="I192" s="168" t="str">
        <f aca="false">Scoring!DQ201</f>
        <v/>
      </c>
    </row>
    <row r="193" customFormat="false" ht="15.75" hidden="false" customHeight="false" outlineLevel="0" collapsed="false">
      <c r="A193" s="168" t="str">
        <f aca="false">Scoring!DT202</f>
        <v/>
      </c>
      <c r="B193" s="168" t="str">
        <f aca="false">Scoring!DS202</f>
        <v/>
      </c>
      <c r="C193" s="168" t="n">
        <f aca="false">Scoring!C202</f>
        <v>0</v>
      </c>
      <c r="D193" s="179" t="str">
        <f aca="false">Scoring!DP202</f>
        <v/>
      </c>
      <c r="E193" s="168" t="str">
        <f aca="false">Scoring!BK202</f>
        <v/>
      </c>
      <c r="F193" s="168" t="n">
        <f aca="false">Scoring!B202</f>
        <v>0</v>
      </c>
      <c r="G193" s="168" t="n">
        <f aca="false">Scoring!D202</f>
        <v>0</v>
      </c>
      <c r="H193" s="168" t="str">
        <f aca="false">Scoring!DR202</f>
        <v/>
      </c>
      <c r="I193" s="168" t="str">
        <f aca="false">Scoring!DQ202</f>
        <v/>
      </c>
    </row>
    <row r="194" customFormat="false" ht="15.75" hidden="false" customHeight="false" outlineLevel="0" collapsed="false">
      <c r="A194" s="168" t="str">
        <f aca="false">Scoring!DT203</f>
        <v/>
      </c>
      <c r="B194" s="168" t="str">
        <f aca="false">Scoring!DS203</f>
        <v/>
      </c>
      <c r="C194" s="168" t="n">
        <f aca="false">Scoring!C203</f>
        <v>0</v>
      </c>
      <c r="D194" s="179" t="str">
        <f aca="false">Scoring!DP203</f>
        <v/>
      </c>
      <c r="E194" s="168" t="str">
        <f aca="false">Scoring!BK203</f>
        <v/>
      </c>
      <c r="F194" s="168" t="n">
        <f aca="false">Scoring!B203</f>
        <v>0</v>
      </c>
      <c r="G194" s="168" t="n">
        <f aca="false">Scoring!D203</f>
        <v>0</v>
      </c>
      <c r="H194" s="168" t="str">
        <f aca="false">Scoring!DR203</f>
        <v/>
      </c>
      <c r="I194" s="168" t="str">
        <f aca="false">Scoring!DQ203</f>
        <v/>
      </c>
    </row>
    <row r="195" customFormat="false" ht="15.75" hidden="false" customHeight="false" outlineLevel="0" collapsed="false">
      <c r="A195" s="168" t="str">
        <f aca="false">Scoring!DT204</f>
        <v/>
      </c>
      <c r="B195" s="168" t="str">
        <f aca="false">Scoring!DS204</f>
        <v/>
      </c>
      <c r="C195" s="168" t="n">
        <f aca="false">Scoring!C204</f>
        <v>0</v>
      </c>
      <c r="D195" s="179" t="str">
        <f aca="false">Scoring!DP204</f>
        <v/>
      </c>
      <c r="E195" s="168" t="str">
        <f aca="false">Scoring!BK204</f>
        <v/>
      </c>
      <c r="F195" s="168" t="n">
        <f aca="false">Scoring!B204</f>
        <v>0</v>
      </c>
      <c r="G195" s="168" t="n">
        <f aca="false">Scoring!D204</f>
        <v>0</v>
      </c>
      <c r="H195" s="168" t="str">
        <f aca="false">Scoring!DR204</f>
        <v/>
      </c>
      <c r="I195" s="168" t="str">
        <f aca="false">Scoring!DQ204</f>
        <v/>
      </c>
    </row>
    <row r="196" customFormat="false" ht="15.75" hidden="false" customHeight="false" outlineLevel="0" collapsed="false">
      <c r="A196" s="168" t="str">
        <f aca="false">Scoring!DT205</f>
        <v/>
      </c>
      <c r="B196" s="168" t="str">
        <f aca="false">Scoring!DS205</f>
        <v/>
      </c>
      <c r="C196" s="168" t="n">
        <f aca="false">Scoring!C205</f>
        <v>0</v>
      </c>
      <c r="D196" s="179" t="str">
        <f aca="false">Scoring!DP205</f>
        <v/>
      </c>
      <c r="E196" s="168" t="str">
        <f aca="false">Scoring!BK205</f>
        <v/>
      </c>
      <c r="F196" s="168" t="n">
        <f aca="false">Scoring!B205</f>
        <v>0</v>
      </c>
      <c r="G196" s="168" t="n">
        <f aca="false">Scoring!D205</f>
        <v>0</v>
      </c>
      <c r="H196" s="168" t="str">
        <f aca="false">Scoring!DR205</f>
        <v/>
      </c>
      <c r="I196" s="168" t="str">
        <f aca="false">Scoring!DQ205</f>
        <v/>
      </c>
    </row>
    <row r="197" customFormat="false" ht="15.75" hidden="false" customHeight="false" outlineLevel="0" collapsed="false">
      <c r="A197" s="168" t="str">
        <f aca="false">Scoring!DT206</f>
        <v/>
      </c>
      <c r="B197" s="168" t="str">
        <f aca="false">Scoring!DS206</f>
        <v/>
      </c>
      <c r="C197" s="168" t="n">
        <f aca="false">Scoring!C206</f>
        <v>0</v>
      </c>
      <c r="D197" s="179" t="str">
        <f aca="false">Scoring!DP206</f>
        <v/>
      </c>
      <c r="E197" s="168" t="str">
        <f aca="false">Scoring!BK206</f>
        <v/>
      </c>
      <c r="F197" s="168" t="n">
        <f aca="false">Scoring!B206</f>
        <v>0</v>
      </c>
      <c r="G197" s="168" t="n">
        <f aca="false">Scoring!D206</f>
        <v>0</v>
      </c>
      <c r="H197" s="168" t="str">
        <f aca="false">Scoring!DR206</f>
        <v/>
      </c>
      <c r="I197" s="168" t="str">
        <f aca="false">Scoring!DQ206</f>
        <v/>
      </c>
    </row>
    <row r="198" customFormat="false" ht="15.75" hidden="false" customHeight="false" outlineLevel="0" collapsed="false">
      <c r="A198" s="168" t="str">
        <f aca="false">Scoring!DT207</f>
        <v/>
      </c>
      <c r="B198" s="168" t="str">
        <f aca="false">Scoring!DS207</f>
        <v/>
      </c>
      <c r="C198" s="168" t="n">
        <f aca="false">Scoring!C207</f>
        <v>0</v>
      </c>
      <c r="D198" s="179" t="str">
        <f aca="false">Scoring!DP207</f>
        <v/>
      </c>
      <c r="E198" s="168" t="str">
        <f aca="false">Scoring!BK207</f>
        <v/>
      </c>
      <c r="F198" s="168" t="n">
        <f aca="false">Scoring!B207</f>
        <v>0</v>
      </c>
      <c r="G198" s="168" t="n">
        <f aca="false">Scoring!D207</f>
        <v>0</v>
      </c>
      <c r="H198" s="168" t="str">
        <f aca="false">Scoring!DR207</f>
        <v/>
      </c>
      <c r="I198" s="168" t="str">
        <f aca="false">Scoring!DQ207</f>
        <v/>
      </c>
    </row>
    <row r="199" customFormat="false" ht="15.75" hidden="false" customHeight="false" outlineLevel="0" collapsed="false">
      <c r="A199" s="168" t="str">
        <f aca="false">Scoring!DT208</f>
        <v/>
      </c>
      <c r="B199" s="168" t="str">
        <f aca="false">Scoring!DS208</f>
        <v/>
      </c>
      <c r="C199" s="168" t="n">
        <f aca="false">Scoring!C208</f>
        <v>0</v>
      </c>
      <c r="D199" s="179" t="str">
        <f aca="false">Scoring!DP208</f>
        <v/>
      </c>
      <c r="E199" s="168" t="str">
        <f aca="false">Scoring!BK208</f>
        <v/>
      </c>
      <c r="F199" s="168" t="n">
        <f aca="false">Scoring!B208</f>
        <v>0</v>
      </c>
      <c r="G199" s="168" t="n">
        <f aca="false">Scoring!D208</f>
        <v>0</v>
      </c>
      <c r="H199" s="168" t="str">
        <f aca="false">Scoring!DR208</f>
        <v/>
      </c>
      <c r="I199" s="168" t="str">
        <f aca="false">Scoring!DQ208</f>
        <v/>
      </c>
    </row>
    <row r="200" customFormat="false" ht="15.75" hidden="false" customHeight="false" outlineLevel="0" collapsed="false">
      <c r="A200" s="168" t="str">
        <f aca="false">Scoring!DT209</f>
        <v/>
      </c>
      <c r="B200" s="168" t="str">
        <f aca="false">Scoring!DS209</f>
        <v/>
      </c>
      <c r="C200" s="168" t="n">
        <f aca="false">Scoring!C209</f>
        <v>0</v>
      </c>
      <c r="D200" s="179" t="str">
        <f aca="false">Scoring!DP209</f>
        <v/>
      </c>
      <c r="E200" s="168" t="str">
        <f aca="false">Scoring!BK209</f>
        <v/>
      </c>
      <c r="F200" s="168" t="n">
        <f aca="false">Scoring!B209</f>
        <v>0</v>
      </c>
      <c r="G200" s="168" t="n">
        <f aca="false">Scoring!D209</f>
        <v>0</v>
      </c>
      <c r="H200" s="168" t="str">
        <f aca="false">Scoring!DR209</f>
        <v/>
      </c>
      <c r="I200" s="168" t="str">
        <f aca="false">Scoring!DQ209</f>
        <v/>
      </c>
    </row>
    <row r="201" customFormat="false" ht="15.75" hidden="false" customHeight="false" outlineLevel="0" collapsed="false">
      <c r="A201" s="168" t="str">
        <f aca="false">Scoring!DT210</f>
        <v/>
      </c>
      <c r="B201" s="168" t="str">
        <f aca="false">Scoring!DS210</f>
        <v/>
      </c>
      <c r="C201" s="168" t="n">
        <f aca="false">Scoring!C210</f>
        <v>0</v>
      </c>
      <c r="D201" s="179" t="str">
        <f aca="false">Scoring!DP210</f>
        <v/>
      </c>
      <c r="E201" s="168" t="str">
        <f aca="false">Scoring!BK210</f>
        <v/>
      </c>
      <c r="F201" s="168" t="n">
        <f aca="false">Scoring!B210</f>
        <v>0</v>
      </c>
      <c r="G201" s="168" t="n">
        <f aca="false">Scoring!D210</f>
        <v>0</v>
      </c>
      <c r="H201" s="168" t="str">
        <f aca="false">Scoring!DR210</f>
        <v/>
      </c>
      <c r="I201" s="168" t="str">
        <f aca="false">Scoring!DQ210</f>
        <v/>
      </c>
    </row>
    <row r="202" customFormat="false" ht="15.75" hidden="false" customHeight="false" outlineLevel="0" collapsed="false">
      <c r="A202" s="168" t="str">
        <f aca="false">Scoring!DT211</f>
        <v/>
      </c>
      <c r="B202" s="168" t="str">
        <f aca="false">Scoring!DS211</f>
        <v/>
      </c>
      <c r="C202" s="168" t="n">
        <f aca="false">Scoring!C211</f>
        <v>0</v>
      </c>
      <c r="D202" s="179" t="str">
        <f aca="false">Scoring!DP211</f>
        <v/>
      </c>
      <c r="E202" s="168" t="str">
        <f aca="false">Scoring!BK211</f>
        <v/>
      </c>
      <c r="F202" s="168" t="n">
        <f aca="false">Scoring!B211</f>
        <v>0</v>
      </c>
      <c r="G202" s="168" t="n">
        <f aca="false">Scoring!D211</f>
        <v>0</v>
      </c>
      <c r="H202" s="168" t="str">
        <f aca="false">Scoring!DR211</f>
        <v/>
      </c>
      <c r="I202" s="168" t="str">
        <f aca="false">Scoring!DQ211</f>
        <v/>
      </c>
    </row>
    <row r="203" customFormat="false" ht="15.75" hidden="false" customHeight="false" outlineLevel="0" collapsed="false">
      <c r="A203" s="168" t="str">
        <f aca="false">Scoring!DT212</f>
        <v/>
      </c>
      <c r="B203" s="168" t="str">
        <f aca="false">Scoring!DS212</f>
        <v/>
      </c>
      <c r="C203" s="168" t="n">
        <f aca="false">Scoring!C212</f>
        <v>0</v>
      </c>
      <c r="D203" s="179" t="str">
        <f aca="false">Scoring!DP212</f>
        <v/>
      </c>
      <c r="E203" s="168" t="str">
        <f aca="false">Scoring!BK212</f>
        <v/>
      </c>
      <c r="F203" s="168" t="n">
        <f aca="false">Scoring!B212</f>
        <v>0</v>
      </c>
      <c r="G203" s="168" t="n">
        <f aca="false">Scoring!D212</f>
        <v>0</v>
      </c>
      <c r="H203" s="168" t="str">
        <f aca="false">Scoring!DR212</f>
        <v/>
      </c>
      <c r="I203" s="168" t="str">
        <f aca="false">Scoring!DQ212</f>
        <v/>
      </c>
    </row>
    <row r="204" customFormat="false" ht="15.75" hidden="false" customHeight="false" outlineLevel="0" collapsed="false">
      <c r="A204" s="168" t="str">
        <f aca="false">Scoring!DT213</f>
        <v/>
      </c>
      <c r="B204" s="168" t="str">
        <f aca="false">Scoring!DS213</f>
        <v/>
      </c>
      <c r="C204" s="168" t="n">
        <f aca="false">Scoring!C213</f>
        <v>0</v>
      </c>
      <c r="D204" s="179" t="str">
        <f aca="false">Scoring!DP213</f>
        <v/>
      </c>
      <c r="E204" s="168" t="str">
        <f aca="false">Scoring!BK213</f>
        <v/>
      </c>
      <c r="F204" s="168" t="n">
        <f aca="false">Scoring!B213</f>
        <v>0</v>
      </c>
      <c r="G204" s="168" t="n">
        <f aca="false">Scoring!D213</f>
        <v>0</v>
      </c>
      <c r="H204" s="168" t="str">
        <f aca="false">Scoring!DR213</f>
        <v/>
      </c>
      <c r="I204" s="168" t="str">
        <f aca="false">Scoring!DQ213</f>
        <v/>
      </c>
    </row>
    <row r="205" customFormat="false" ht="15.75" hidden="false" customHeight="false" outlineLevel="0" collapsed="false">
      <c r="A205" s="168" t="str">
        <f aca="false">Scoring!DT214</f>
        <v/>
      </c>
      <c r="B205" s="168" t="str">
        <f aca="false">Scoring!DS214</f>
        <v/>
      </c>
      <c r="C205" s="168" t="n">
        <f aca="false">Scoring!C214</f>
        <v>0</v>
      </c>
      <c r="D205" s="179" t="str">
        <f aca="false">Scoring!DP214</f>
        <v/>
      </c>
      <c r="E205" s="168" t="str">
        <f aca="false">Scoring!BK214</f>
        <v/>
      </c>
      <c r="F205" s="168" t="n">
        <f aca="false">Scoring!B214</f>
        <v>0</v>
      </c>
      <c r="G205" s="168" t="n">
        <f aca="false">Scoring!D214</f>
        <v>0</v>
      </c>
      <c r="H205" s="168" t="str">
        <f aca="false">Scoring!DR214</f>
        <v/>
      </c>
      <c r="I205" s="168" t="str">
        <f aca="false">Scoring!DQ214</f>
        <v/>
      </c>
    </row>
    <row r="206" customFormat="false" ht="15.75" hidden="false" customHeight="false" outlineLevel="0" collapsed="false">
      <c r="A206" s="168" t="str">
        <f aca="false">Scoring!DT215</f>
        <v/>
      </c>
      <c r="B206" s="168" t="str">
        <f aca="false">Scoring!DS215</f>
        <v/>
      </c>
      <c r="C206" s="168" t="n">
        <f aca="false">Scoring!C215</f>
        <v>0</v>
      </c>
      <c r="D206" s="179" t="str">
        <f aca="false">Scoring!DP215</f>
        <v/>
      </c>
      <c r="E206" s="168" t="str">
        <f aca="false">Scoring!BK215</f>
        <v/>
      </c>
      <c r="F206" s="168" t="n">
        <f aca="false">Scoring!B215</f>
        <v>0</v>
      </c>
      <c r="G206" s="168" t="n">
        <f aca="false">Scoring!D215</f>
        <v>0</v>
      </c>
      <c r="H206" s="168" t="str">
        <f aca="false">Scoring!DR215</f>
        <v/>
      </c>
      <c r="I206" s="168" t="str">
        <f aca="false">Scoring!DQ215</f>
        <v/>
      </c>
    </row>
    <row r="207" customFormat="false" ht="15.75" hidden="false" customHeight="false" outlineLevel="0" collapsed="false">
      <c r="A207" s="168" t="str">
        <f aca="false">Scoring!DT216</f>
        <v/>
      </c>
      <c r="B207" s="168" t="str">
        <f aca="false">Scoring!DS216</f>
        <v/>
      </c>
      <c r="C207" s="168" t="n">
        <f aca="false">Scoring!C216</f>
        <v>0</v>
      </c>
      <c r="D207" s="179" t="str">
        <f aca="false">Scoring!DP216</f>
        <v/>
      </c>
      <c r="E207" s="168" t="str">
        <f aca="false">Scoring!BK216</f>
        <v/>
      </c>
      <c r="F207" s="168" t="n">
        <f aca="false">Scoring!B216</f>
        <v>0</v>
      </c>
      <c r="G207" s="168" t="n">
        <f aca="false">Scoring!D216</f>
        <v>0</v>
      </c>
      <c r="H207" s="168" t="str">
        <f aca="false">Scoring!DR216</f>
        <v/>
      </c>
      <c r="I207" s="168" t="str">
        <f aca="false">Scoring!DQ216</f>
        <v/>
      </c>
    </row>
    <row r="208" customFormat="false" ht="15.75" hidden="false" customHeight="false" outlineLevel="0" collapsed="false">
      <c r="A208" s="168" t="str">
        <f aca="false">Scoring!DT217</f>
        <v/>
      </c>
      <c r="B208" s="168" t="str">
        <f aca="false">Scoring!DS217</f>
        <v/>
      </c>
      <c r="C208" s="168" t="n">
        <f aca="false">Scoring!C217</f>
        <v>0</v>
      </c>
      <c r="D208" s="179" t="str">
        <f aca="false">Scoring!DP217</f>
        <v/>
      </c>
      <c r="E208" s="168" t="str">
        <f aca="false">Scoring!BK217</f>
        <v/>
      </c>
      <c r="F208" s="168" t="n">
        <f aca="false">Scoring!B217</f>
        <v>0</v>
      </c>
      <c r="G208" s="168" t="n">
        <f aca="false">Scoring!D217</f>
        <v>0</v>
      </c>
      <c r="H208" s="168" t="str">
        <f aca="false">Scoring!DR217</f>
        <v/>
      </c>
      <c r="I208" s="168" t="str">
        <f aca="false">Scoring!DQ217</f>
        <v/>
      </c>
    </row>
    <row r="209" customFormat="false" ht="15.75" hidden="false" customHeight="false" outlineLevel="0" collapsed="false">
      <c r="A209" s="168" t="str">
        <f aca="false">Scoring!DT218</f>
        <v/>
      </c>
      <c r="B209" s="168" t="str">
        <f aca="false">Scoring!DS218</f>
        <v/>
      </c>
      <c r="C209" s="168" t="n">
        <f aca="false">Scoring!C218</f>
        <v>0</v>
      </c>
      <c r="D209" s="179" t="str">
        <f aca="false">Scoring!DP218</f>
        <v/>
      </c>
      <c r="E209" s="168" t="str">
        <f aca="false">Scoring!BK218</f>
        <v/>
      </c>
      <c r="F209" s="168" t="n">
        <f aca="false">Scoring!B218</f>
        <v>0</v>
      </c>
      <c r="G209" s="168" t="n">
        <f aca="false">Scoring!D218</f>
        <v>0</v>
      </c>
      <c r="H209" s="168" t="str">
        <f aca="false">Scoring!DR218</f>
        <v/>
      </c>
      <c r="I209" s="168" t="str">
        <f aca="false">Scoring!DQ218</f>
        <v/>
      </c>
    </row>
    <row r="210" customFormat="false" ht="15.75" hidden="false" customHeight="false" outlineLevel="0" collapsed="false">
      <c r="A210" s="168" t="str">
        <f aca="false">Scoring!DT219</f>
        <v/>
      </c>
      <c r="B210" s="168" t="str">
        <f aca="false">Scoring!DS219</f>
        <v/>
      </c>
      <c r="C210" s="168" t="n">
        <f aca="false">Scoring!C219</f>
        <v>0</v>
      </c>
      <c r="D210" s="179" t="str">
        <f aca="false">Scoring!DP219</f>
        <v/>
      </c>
      <c r="E210" s="168" t="str">
        <f aca="false">Scoring!BK219</f>
        <v/>
      </c>
      <c r="F210" s="168" t="n">
        <f aca="false">Scoring!B219</f>
        <v>0</v>
      </c>
      <c r="G210" s="168" t="n">
        <f aca="false">Scoring!D219</f>
        <v>0</v>
      </c>
      <c r="H210" s="168" t="str">
        <f aca="false">Scoring!DR219</f>
        <v/>
      </c>
      <c r="I210" s="168" t="str">
        <f aca="false">Scoring!DQ219</f>
        <v/>
      </c>
    </row>
    <row r="211" customFormat="false" ht="15.75" hidden="false" customHeight="false" outlineLevel="0" collapsed="false">
      <c r="A211" s="168" t="str">
        <f aca="false">Scoring!DT220</f>
        <v/>
      </c>
      <c r="B211" s="168" t="str">
        <f aca="false">Scoring!DS220</f>
        <v/>
      </c>
      <c r="C211" s="168" t="n">
        <f aca="false">Scoring!C220</f>
        <v>0</v>
      </c>
      <c r="D211" s="179" t="str">
        <f aca="false">Scoring!DP220</f>
        <v/>
      </c>
      <c r="E211" s="168" t="str">
        <f aca="false">Scoring!BK220</f>
        <v/>
      </c>
      <c r="F211" s="168" t="n">
        <f aca="false">Scoring!B220</f>
        <v>0</v>
      </c>
      <c r="G211" s="168" t="n">
        <f aca="false">Scoring!D220</f>
        <v>0</v>
      </c>
      <c r="H211" s="168" t="str">
        <f aca="false">Scoring!DR220</f>
        <v/>
      </c>
      <c r="I211" s="168" t="str">
        <f aca="false">Scoring!DQ220</f>
        <v/>
      </c>
    </row>
    <row r="212" customFormat="false" ht="15.75" hidden="false" customHeight="false" outlineLevel="0" collapsed="false">
      <c r="A212" s="168" t="str">
        <f aca="false">Scoring!DT221</f>
        <v/>
      </c>
      <c r="B212" s="168" t="str">
        <f aca="false">Scoring!DS221</f>
        <v/>
      </c>
      <c r="C212" s="168" t="n">
        <f aca="false">Scoring!C221</f>
        <v>0</v>
      </c>
      <c r="D212" s="179" t="str">
        <f aca="false">Scoring!DP221</f>
        <v/>
      </c>
      <c r="E212" s="168" t="str">
        <f aca="false">Scoring!BK221</f>
        <v/>
      </c>
      <c r="F212" s="168" t="n">
        <f aca="false">Scoring!B221</f>
        <v>0</v>
      </c>
      <c r="G212" s="168" t="n">
        <f aca="false">Scoring!D221</f>
        <v>0</v>
      </c>
      <c r="H212" s="168" t="str">
        <f aca="false">Scoring!DR221</f>
        <v/>
      </c>
      <c r="I212" s="168" t="str">
        <f aca="false">Scoring!DQ221</f>
        <v/>
      </c>
    </row>
    <row r="213" customFormat="false" ht="15.75" hidden="false" customHeight="false" outlineLevel="0" collapsed="false">
      <c r="A213" s="168" t="str">
        <f aca="false">Scoring!DT222</f>
        <v/>
      </c>
      <c r="B213" s="168" t="str">
        <f aca="false">Scoring!DS222</f>
        <v/>
      </c>
      <c r="C213" s="168" t="n">
        <f aca="false">Scoring!C222</f>
        <v>0</v>
      </c>
      <c r="D213" s="179" t="str">
        <f aca="false">Scoring!DP222</f>
        <v/>
      </c>
      <c r="E213" s="168" t="str">
        <f aca="false">Scoring!BK222</f>
        <v/>
      </c>
      <c r="F213" s="168" t="n">
        <f aca="false">Scoring!B222</f>
        <v>0</v>
      </c>
      <c r="G213" s="168" t="n">
        <f aca="false">Scoring!D222</f>
        <v>0</v>
      </c>
      <c r="H213" s="168" t="str">
        <f aca="false">Scoring!DR222</f>
        <v/>
      </c>
      <c r="I213" s="168" t="str">
        <f aca="false">Scoring!DQ222</f>
        <v/>
      </c>
    </row>
    <row r="214" customFormat="false" ht="15.75" hidden="false" customHeight="false" outlineLevel="0" collapsed="false">
      <c r="A214" s="168" t="str">
        <f aca="false">Scoring!DT223</f>
        <v/>
      </c>
      <c r="B214" s="168" t="str">
        <f aca="false">Scoring!DS223</f>
        <v/>
      </c>
      <c r="C214" s="168" t="n">
        <f aca="false">Scoring!C223</f>
        <v>0</v>
      </c>
      <c r="D214" s="179" t="str">
        <f aca="false">Scoring!DP223</f>
        <v/>
      </c>
      <c r="E214" s="168" t="str">
        <f aca="false">Scoring!BK223</f>
        <v/>
      </c>
      <c r="F214" s="168" t="n">
        <f aca="false">Scoring!B223</f>
        <v>0</v>
      </c>
      <c r="G214" s="168" t="n">
        <f aca="false">Scoring!D223</f>
        <v>0</v>
      </c>
      <c r="H214" s="168" t="str">
        <f aca="false">Scoring!DR223</f>
        <v/>
      </c>
      <c r="I214" s="168" t="str">
        <f aca="false">Scoring!DQ223</f>
        <v/>
      </c>
    </row>
    <row r="215" customFormat="false" ht="15.75" hidden="false" customHeight="false" outlineLevel="0" collapsed="false">
      <c r="A215" s="168" t="str">
        <f aca="false">Scoring!DT224</f>
        <v/>
      </c>
      <c r="B215" s="168" t="str">
        <f aca="false">Scoring!DS224</f>
        <v/>
      </c>
      <c r="C215" s="168" t="n">
        <f aca="false">Scoring!C224</f>
        <v>0</v>
      </c>
      <c r="D215" s="179" t="str">
        <f aca="false">Scoring!DP224</f>
        <v/>
      </c>
      <c r="E215" s="168" t="str">
        <f aca="false">Scoring!BK224</f>
        <v/>
      </c>
      <c r="F215" s="168" t="n">
        <f aca="false">Scoring!B224</f>
        <v>0</v>
      </c>
      <c r="G215" s="168" t="n">
        <f aca="false">Scoring!D224</f>
        <v>0</v>
      </c>
      <c r="H215" s="168" t="str">
        <f aca="false">Scoring!DR224</f>
        <v/>
      </c>
      <c r="I215" s="168" t="str">
        <f aca="false">Scoring!DQ224</f>
        <v/>
      </c>
    </row>
    <row r="216" customFormat="false" ht="15.75" hidden="false" customHeight="false" outlineLevel="0" collapsed="false">
      <c r="A216" s="168" t="str">
        <f aca="false">Scoring!DT225</f>
        <v/>
      </c>
      <c r="B216" s="168" t="str">
        <f aca="false">Scoring!DS225</f>
        <v/>
      </c>
      <c r="C216" s="168" t="n">
        <f aca="false">Scoring!C225</f>
        <v>0</v>
      </c>
      <c r="D216" s="179" t="str">
        <f aca="false">Scoring!DP225</f>
        <v/>
      </c>
      <c r="E216" s="168" t="str">
        <f aca="false">Scoring!BK225</f>
        <v/>
      </c>
      <c r="F216" s="168" t="n">
        <f aca="false">Scoring!B225</f>
        <v>0</v>
      </c>
      <c r="G216" s="168" t="n">
        <f aca="false">Scoring!D225</f>
        <v>0</v>
      </c>
      <c r="H216" s="168" t="str">
        <f aca="false">Scoring!DR225</f>
        <v/>
      </c>
      <c r="I216" s="168" t="str">
        <f aca="false">Scoring!DQ225</f>
        <v/>
      </c>
    </row>
    <row r="217" customFormat="false" ht="15.75" hidden="false" customHeight="false" outlineLevel="0" collapsed="false">
      <c r="A217" s="168" t="str">
        <f aca="false">Scoring!DT226</f>
        <v/>
      </c>
      <c r="B217" s="168" t="str">
        <f aca="false">Scoring!DS226</f>
        <v/>
      </c>
      <c r="C217" s="168" t="n">
        <f aca="false">Scoring!C226</f>
        <v>0</v>
      </c>
      <c r="D217" s="179" t="str">
        <f aca="false">Scoring!DP226</f>
        <v/>
      </c>
      <c r="E217" s="168" t="str">
        <f aca="false">Scoring!BK226</f>
        <v/>
      </c>
      <c r="F217" s="168" t="n">
        <f aca="false">Scoring!B226</f>
        <v>0</v>
      </c>
      <c r="G217" s="168" t="n">
        <f aca="false">Scoring!D226</f>
        <v>0</v>
      </c>
      <c r="H217" s="168" t="str">
        <f aca="false">Scoring!DR226</f>
        <v/>
      </c>
      <c r="I217" s="168" t="str">
        <f aca="false">Scoring!DQ226</f>
        <v/>
      </c>
    </row>
    <row r="218" customFormat="false" ht="15.75" hidden="false" customHeight="false" outlineLevel="0" collapsed="false">
      <c r="A218" s="168" t="str">
        <f aca="false">Scoring!DT227</f>
        <v/>
      </c>
      <c r="B218" s="168" t="str">
        <f aca="false">Scoring!DS227</f>
        <v/>
      </c>
      <c r="C218" s="168" t="n">
        <f aca="false">Scoring!C227</f>
        <v>0</v>
      </c>
      <c r="D218" s="179" t="str">
        <f aca="false">Scoring!DP227</f>
        <v/>
      </c>
      <c r="E218" s="168" t="str">
        <f aca="false">Scoring!BK227</f>
        <v/>
      </c>
      <c r="F218" s="168" t="n">
        <f aca="false">Scoring!B227</f>
        <v>0</v>
      </c>
      <c r="G218" s="168" t="n">
        <f aca="false">Scoring!D227</f>
        <v>0</v>
      </c>
      <c r="H218" s="168" t="str">
        <f aca="false">Scoring!DR227</f>
        <v/>
      </c>
      <c r="I218" s="168" t="str">
        <f aca="false">Scoring!DQ227</f>
        <v/>
      </c>
    </row>
    <row r="219" customFormat="false" ht="15.75" hidden="false" customHeight="false" outlineLevel="0" collapsed="false">
      <c r="A219" s="168" t="str">
        <f aca="false">Scoring!DT228</f>
        <v/>
      </c>
      <c r="B219" s="168" t="str">
        <f aca="false">Scoring!DS228</f>
        <v/>
      </c>
      <c r="C219" s="168" t="n">
        <f aca="false">Scoring!C228</f>
        <v>0</v>
      </c>
      <c r="D219" s="179" t="str">
        <f aca="false">Scoring!DP228</f>
        <v/>
      </c>
      <c r="E219" s="168" t="str">
        <f aca="false">Scoring!BK228</f>
        <v/>
      </c>
      <c r="F219" s="168" t="n">
        <f aca="false">Scoring!B228</f>
        <v>0</v>
      </c>
      <c r="G219" s="168" t="n">
        <f aca="false">Scoring!D228</f>
        <v>0</v>
      </c>
      <c r="H219" s="168" t="str">
        <f aca="false">Scoring!DR228</f>
        <v/>
      </c>
      <c r="I219" s="168" t="str">
        <f aca="false">Scoring!DQ228</f>
        <v/>
      </c>
    </row>
    <row r="220" customFormat="false" ht="15.75" hidden="false" customHeight="false" outlineLevel="0" collapsed="false">
      <c r="A220" s="168" t="str">
        <f aca="false">Scoring!DT229</f>
        <v/>
      </c>
      <c r="B220" s="168" t="str">
        <f aca="false">Scoring!DS229</f>
        <v/>
      </c>
      <c r="C220" s="168" t="n">
        <f aca="false">Scoring!C229</f>
        <v>0</v>
      </c>
      <c r="D220" s="179" t="str">
        <f aca="false">Scoring!DP229</f>
        <v/>
      </c>
      <c r="E220" s="168" t="str">
        <f aca="false">Scoring!BK229</f>
        <v/>
      </c>
      <c r="F220" s="168" t="n">
        <f aca="false">Scoring!B229</f>
        <v>0</v>
      </c>
      <c r="G220" s="168" t="n">
        <f aca="false">Scoring!D229</f>
        <v>0</v>
      </c>
      <c r="H220" s="168" t="str">
        <f aca="false">Scoring!DR229</f>
        <v/>
      </c>
      <c r="I220" s="168" t="str">
        <f aca="false">Scoring!DQ229</f>
        <v/>
      </c>
    </row>
    <row r="221" customFormat="false" ht="15.75" hidden="false" customHeight="false" outlineLevel="0" collapsed="false">
      <c r="A221" s="168" t="str">
        <f aca="false">Scoring!DT230</f>
        <v/>
      </c>
      <c r="B221" s="168" t="str">
        <f aca="false">Scoring!DS230</f>
        <v/>
      </c>
      <c r="C221" s="168" t="n">
        <f aca="false">Scoring!C230</f>
        <v>0</v>
      </c>
      <c r="D221" s="179" t="str">
        <f aca="false">Scoring!DP230</f>
        <v/>
      </c>
      <c r="E221" s="168" t="str">
        <f aca="false">Scoring!BK230</f>
        <v/>
      </c>
      <c r="F221" s="168" t="n">
        <f aca="false">Scoring!B230</f>
        <v>0</v>
      </c>
      <c r="G221" s="168" t="n">
        <f aca="false">Scoring!D230</f>
        <v>0</v>
      </c>
      <c r="H221" s="168" t="str">
        <f aca="false">Scoring!DR230</f>
        <v/>
      </c>
      <c r="I221" s="168" t="str">
        <f aca="false">Scoring!DQ230</f>
        <v/>
      </c>
    </row>
    <row r="222" customFormat="false" ht="15.75" hidden="false" customHeight="false" outlineLevel="0" collapsed="false">
      <c r="A222" s="168" t="str">
        <f aca="false">Scoring!DT231</f>
        <v/>
      </c>
      <c r="B222" s="168" t="str">
        <f aca="false">Scoring!DS231</f>
        <v/>
      </c>
      <c r="C222" s="168" t="n">
        <f aca="false">Scoring!C231</f>
        <v>0</v>
      </c>
      <c r="D222" s="179" t="str">
        <f aca="false">Scoring!DP231</f>
        <v/>
      </c>
      <c r="E222" s="168" t="str">
        <f aca="false">Scoring!BK231</f>
        <v/>
      </c>
      <c r="F222" s="168" t="n">
        <f aca="false">Scoring!B231</f>
        <v>0</v>
      </c>
      <c r="G222" s="168" t="n">
        <f aca="false">Scoring!D231</f>
        <v>0</v>
      </c>
      <c r="H222" s="168" t="str">
        <f aca="false">Scoring!DR231</f>
        <v/>
      </c>
      <c r="I222" s="168" t="str">
        <f aca="false">Scoring!DQ231</f>
        <v/>
      </c>
    </row>
    <row r="223" customFormat="false" ht="15.75" hidden="false" customHeight="false" outlineLevel="0" collapsed="false">
      <c r="A223" s="168" t="str">
        <f aca="false">Scoring!DT232</f>
        <v/>
      </c>
      <c r="B223" s="168" t="str">
        <f aca="false">Scoring!DS232</f>
        <v/>
      </c>
      <c r="C223" s="168" t="n">
        <f aca="false">Scoring!C232</f>
        <v>0</v>
      </c>
      <c r="D223" s="179" t="str">
        <f aca="false">Scoring!DP232</f>
        <v/>
      </c>
      <c r="E223" s="168" t="str">
        <f aca="false">Scoring!BK232</f>
        <v/>
      </c>
      <c r="F223" s="168" t="n">
        <f aca="false">Scoring!B232</f>
        <v>0</v>
      </c>
      <c r="G223" s="168" t="n">
        <f aca="false">Scoring!D232</f>
        <v>0</v>
      </c>
      <c r="H223" s="168" t="str">
        <f aca="false">Scoring!DR232</f>
        <v/>
      </c>
      <c r="I223" s="168" t="str">
        <f aca="false">Scoring!DQ232</f>
        <v/>
      </c>
    </row>
    <row r="224" customFormat="false" ht="15.75" hidden="false" customHeight="false" outlineLevel="0" collapsed="false">
      <c r="A224" s="168" t="str">
        <f aca="false">Scoring!DT233</f>
        <v/>
      </c>
      <c r="B224" s="168" t="str">
        <f aca="false">Scoring!DS233</f>
        <v/>
      </c>
      <c r="C224" s="168" t="n">
        <f aca="false">Scoring!C233</f>
        <v>0</v>
      </c>
      <c r="D224" s="179" t="str">
        <f aca="false">Scoring!DP233</f>
        <v/>
      </c>
      <c r="E224" s="168" t="str">
        <f aca="false">Scoring!BK233</f>
        <v/>
      </c>
      <c r="F224" s="168" t="n">
        <f aca="false">Scoring!B233</f>
        <v>0</v>
      </c>
      <c r="G224" s="168" t="n">
        <f aca="false">Scoring!D233</f>
        <v>0</v>
      </c>
      <c r="H224" s="168" t="str">
        <f aca="false">Scoring!DR233</f>
        <v/>
      </c>
      <c r="I224" s="168" t="str">
        <f aca="false">Scoring!DQ233</f>
        <v/>
      </c>
    </row>
    <row r="225" customFormat="false" ht="15.75" hidden="false" customHeight="false" outlineLevel="0" collapsed="false">
      <c r="A225" s="168" t="str">
        <f aca="false">Scoring!DT234</f>
        <v/>
      </c>
      <c r="B225" s="168" t="str">
        <f aca="false">Scoring!DS234</f>
        <v/>
      </c>
      <c r="C225" s="168" t="n">
        <f aca="false">Scoring!C234</f>
        <v>0</v>
      </c>
      <c r="D225" s="179" t="str">
        <f aca="false">Scoring!DP234</f>
        <v/>
      </c>
      <c r="E225" s="168" t="str">
        <f aca="false">Scoring!BK234</f>
        <v/>
      </c>
      <c r="F225" s="168" t="n">
        <f aca="false">Scoring!B234</f>
        <v>0</v>
      </c>
      <c r="G225" s="168" t="n">
        <f aca="false">Scoring!D234</f>
        <v>0</v>
      </c>
      <c r="H225" s="168" t="str">
        <f aca="false">Scoring!DR234</f>
        <v/>
      </c>
      <c r="I225" s="168" t="str">
        <f aca="false">Scoring!DQ234</f>
        <v/>
      </c>
    </row>
    <row r="226" customFormat="false" ht="15.75" hidden="false" customHeight="false" outlineLevel="0" collapsed="false">
      <c r="A226" s="168" t="str">
        <f aca="false">Scoring!DT235</f>
        <v/>
      </c>
      <c r="B226" s="168" t="str">
        <f aca="false">Scoring!DS235</f>
        <v/>
      </c>
      <c r="C226" s="168" t="n">
        <f aca="false">Scoring!C235</f>
        <v>0</v>
      </c>
      <c r="D226" s="179" t="str">
        <f aca="false">Scoring!DP235</f>
        <v/>
      </c>
      <c r="E226" s="168" t="str">
        <f aca="false">Scoring!BK235</f>
        <v/>
      </c>
      <c r="F226" s="168" t="n">
        <f aca="false">Scoring!B235</f>
        <v>0</v>
      </c>
      <c r="G226" s="168" t="n">
        <f aca="false">Scoring!D235</f>
        <v>0</v>
      </c>
      <c r="H226" s="168" t="str">
        <f aca="false">Scoring!DR235</f>
        <v/>
      </c>
      <c r="I226" s="168" t="str">
        <f aca="false">Scoring!DQ235</f>
        <v/>
      </c>
    </row>
    <row r="227" customFormat="false" ht="15.75" hidden="false" customHeight="false" outlineLevel="0" collapsed="false">
      <c r="A227" s="168" t="str">
        <f aca="false">Scoring!DT236</f>
        <v/>
      </c>
      <c r="B227" s="168" t="str">
        <f aca="false">Scoring!DS236</f>
        <v/>
      </c>
      <c r="C227" s="168" t="n">
        <f aca="false">Scoring!C236</f>
        <v>0</v>
      </c>
      <c r="D227" s="179" t="str">
        <f aca="false">Scoring!DP236</f>
        <v/>
      </c>
      <c r="E227" s="168" t="str">
        <f aca="false">Scoring!BK236</f>
        <v/>
      </c>
      <c r="F227" s="168" t="n">
        <f aca="false">Scoring!B236</f>
        <v>0</v>
      </c>
      <c r="G227" s="168" t="n">
        <f aca="false">Scoring!D236</f>
        <v>0</v>
      </c>
      <c r="H227" s="168" t="str">
        <f aca="false">Scoring!DR236</f>
        <v/>
      </c>
      <c r="I227" s="168" t="str">
        <f aca="false">Scoring!DQ236</f>
        <v/>
      </c>
    </row>
    <row r="228" customFormat="false" ht="15.75" hidden="false" customHeight="false" outlineLevel="0" collapsed="false">
      <c r="A228" s="168" t="str">
        <f aca="false">Scoring!DT237</f>
        <v/>
      </c>
      <c r="B228" s="168" t="str">
        <f aca="false">Scoring!DS237</f>
        <v/>
      </c>
      <c r="C228" s="168" t="n">
        <f aca="false">Scoring!C237</f>
        <v>0</v>
      </c>
      <c r="D228" s="179" t="str">
        <f aca="false">Scoring!DP237</f>
        <v/>
      </c>
      <c r="E228" s="168" t="str">
        <f aca="false">Scoring!BK237</f>
        <v/>
      </c>
      <c r="F228" s="168" t="n">
        <f aca="false">Scoring!B237</f>
        <v>0</v>
      </c>
      <c r="G228" s="168" t="n">
        <f aca="false">Scoring!D237</f>
        <v>0</v>
      </c>
      <c r="H228" s="168" t="str">
        <f aca="false">Scoring!DR237</f>
        <v/>
      </c>
      <c r="I228" s="168" t="str">
        <f aca="false">Scoring!DQ237</f>
        <v/>
      </c>
    </row>
    <row r="229" customFormat="false" ht="15.75" hidden="false" customHeight="false" outlineLevel="0" collapsed="false">
      <c r="A229" s="168" t="str">
        <f aca="false">Scoring!DT238</f>
        <v/>
      </c>
      <c r="B229" s="168" t="str">
        <f aca="false">Scoring!DS238</f>
        <v/>
      </c>
      <c r="C229" s="168" t="n">
        <f aca="false">Scoring!C238</f>
        <v>0</v>
      </c>
      <c r="D229" s="179" t="str">
        <f aca="false">Scoring!DP238</f>
        <v/>
      </c>
      <c r="E229" s="168" t="str">
        <f aca="false">Scoring!BK238</f>
        <v/>
      </c>
      <c r="F229" s="168" t="n">
        <f aca="false">Scoring!B238</f>
        <v>0</v>
      </c>
      <c r="G229" s="168" t="n">
        <f aca="false">Scoring!D238</f>
        <v>0</v>
      </c>
      <c r="H229" s="168" t="str">
        <f aca="false">Scoring!DR238</f>
        <v/>
      </c>
      <c r="I229" s="168" t="str">
        <f aca="false">Scoring!DQ238</f>
        <v/>
      </c>
    </row>
    <row r="230" customFormat="false" ht="15.75" hidden="false" customHeight="false" outlineLevel="0" collapsed="false">
      <c r="A230" s="168" t="str">
        <f aca="false">Scoring!DT239</f>
        <v/>
      </c>
      <c r="B230" s="168" t="str">
        <f aca="false">Scoring!DS239</f>
        <v/>
      </c>
      <c r="C230" s="168" t="n">
        <f aca="false">Scoring!C239</f>
        <v>0</v>
      </c>
      <c r="D230" s="179" t="str">
        <f aca="false">Scoring!DP239</f>
        <v/>
      </c>
      <c r="E230" s="168" t="str">
        <f aca="false">Scoring!BK239</f>
        <v/>
      </c>
      <c r="F230" s="168" t="n">
        <f aca="false">Scoring!B239</f>
        <v>0</v>
      </c>
      <c r="G230" s="168" t="n">
        <f aca="false">Scoring!D239</f>
        <v>0</v>
      </c>
      <c r="H230" s="168" t="str">
        <f aca="false">Scoring!DR239</f>
        <v/>
      </c>
      <c r="I230" s="168" t="str">
        <f aca="false">Scoring!DQ239</f>
        <v/>
      </c>
    </row>
    <row r="231" customFormat="false" ht="15.75" hidden="false" customHeight="false" outlineLevel="0" collapsed="false">
      <c r="A231" s="168" t="str">
        <f aca="false">Scoring!DT240</f>
        <v/>
      </c>
      <c r="B231" s="168" t="str">
        <f aca="false">Scoring!DS240</f>
        <v/>
      </c>
      <c r="C231" s="168" t="n">
        <f aca="false">Scoring!C240</f>
        <v>0</v>
      </c>
      <c r="D231" s="179" t="str">
        <f aca="false">Scoring!DP240</f>
        <v/>
      </c>
      <c r="E231" s="168" t="str">
        <f aca="false">Scoring!BK240</f>
        <v/>
      </c>
      <c r="F231" s="168" t="n">
        <f aca="false">Scoring!B240</f>
        <v>0</v>
      </c>
      <c r="G231" s="168" t="n">
        <f aca="false">Scoring!D240</f>
        <v>0</v>
      </c>
      <c r="H231" s="168" t="str">
        <f aca="false">Scoring!DR240</f>
        <v/>
      </c>
      <c r="I231" s="168" t="str">
        <f aca="false">Scoring!DQ240</f>
        <v/>
      </c>
    </row>
    <row r="232" customFormat="false" ht="15.75" hidden="false" customHeight="false" outlineLevel="0" collapsed="false">
      <c r="A232" s="168" t="str">
        <f aca="false">Scoring!DT241</f>
        <v/>
      </c>
      <c r="B232" s="168" t="str">
        <f aca="false">Scoring!DS241</f>
        <v/>
      </c>
      <c r="C232" s="168" t="n">
        <f aca="false">Scoring!C241</f>
        <v>0</v>
      </c>
      <c r="D232" s="179" t="str">
        <f aca="false">Scoring!DP241</f>
        <v/>
      </c>
      <c r="E232" s="168" t="str">
        <f aca="false">Scoring!BK241</f>
        <v/>
      </c>
      <c r="F232" s="168" t="n">
        <f aca="false">Scoring!B241</f>
        <v>0</v>
      </c>
      <c r="G232" s="168" t="n">
        <f aca="false">Scoring!D241</f>
        <v>0</v>
      </c>
      <c r="H232" s="168" t="str">
        <f aca="false">Scoring!DR241</f>
        <v/>
      </c>
      <c r="I232" s="168" t="str">
        <f aca="false">Scoring!DQ241</f>
        <v/>
      </c>
    </row>
    <row r="233" customFormat="false" ht="15.75" hidden="false" customHeight="false" outlineLevel="0" collapsed="false">
      <c r="A233" s="168" t="str">
        <f aca="false">Scoring!DT242</f>
        <v/>
      </c>
      <c r="B233" s="168" t="str">
        <f aca="false">Scoring!DS242</f>
        <v/>
      </c>
      <c r="C233" s="168" t="n">
        <f aca="false">Scoring!C242</f>
        <v>0</v>
      </c>
      <c r="D233" s="179" t="str">
        <f aca="false">Scoring!DP242</f>
        <v/>
      </c>
      <c r="E233" s="168" t="str">
        <f aca="false">Scoring!BK242</f>
        <v/>
      </c>
      <c r="F233" s="168" t="n">
        <f aca="false">Scoring!B242</f>
        <v>0</v>
      </c>
      <c r="G233" s="168" t="n">
        <f aca="false">Scoring!D242</f>
        <v>0</v>
      </c>
      <c r="H233" s="168" t="str">
        <f aca="false">Scoring!DR242</f>
        <v/>
      </c>
      <c r="I233" s="168" t="str">
        <f aca="false">Scoring!DQ242</f>
        <v/>
      </c>
    </row>
    <row r="234" customFormat="false" ht="15.75" hidden="false" customHeight="false" outlineLevel="0" collapsed="false">
      <c r="A234" s="168" t="str">
        <f aca="false">Scoring!DT243</f>
        <v/>
      </c>
      <c r="B234" s="168" t="str">
        <f aca="false">Scoring!DS243</f>
        <v/>
      </c>
      <c r="C234" s="168" t="n">
        <f aca="false">Scoring!C243</f>
        <v>0</v>
      </c>
      <c r="D234" s="179" t="str">
        <f aca="false">Scoring!DP243</f>
        <v/>
      </c>
      <c r="E234" s="168" t="str">
        <f aca="false">Scoring!BK243</f>
        <v/>
      </c>
      <c r="F234" s="168" t="n">
        <f aca="false">Scoring!B243</f>
        <v>0</v>
      </c>
      <c r="G234" s="168" t="n">
        <f aca="false">Scoring!D243</f>
        <v>0</v>
      </c>
      <c r="H234" s="168" t="str">
        <f aca="false">Scoring!DR243</f>
        <v/>
      </c>
      <c r="I234" s="168" t="str">
        <f aca="false">Scoring!DQ243</f>
        <v/>
      </c>
    </row>
    <row r="235" customFormat="false" ht="15.75" hidden="false" customHeight="false" outlineLevel="0" collapsed="false">
      <c r="A235" s="168" t="str">
        <f aca="false">Scoring!DT244</f>
        <v/>
      </c>
      <c r="B235" s="168" t="str">
        <f aca="false">Scoring!DS244</f>
        <v/>
      </c>
      <c r="C235" s="168" t="n">
        <f aca="false">Scoring!C244</f>
        <v>0</v>
      </c>
      <c r="D235" s="179" t="str">
        <f aca="false">Scoring!DP244</f>
        <v/>
      </c>
      <c r="E235" s="168" t="str">
        <f aca="false">Scoring!BK244</f>
        <v/>
      </c>
      <c r="F235" s="168" t="n">
        <f aca="false">Scoring!B244</f>
        <v>0</v>
      </c>
      <c r="G235" s="168" t="n">
        <f aca="false">Scoring!D244</f>
        <v>0</v>
      </c>
      <c r="H235" s="168" t="str">
        <f aca="false">Scoring!DR244</f>
        <v/>
      </c>
      <c r="I235" s="168" t="str">
        <f aca="false">Scoring!DQ244</f>
        <v/>
      </c>
    </row>
    <row r="236" customFormat="false" ht="15.75" hidden="false" customHeight="false" outlineLevel="0" collapsed="false">
      <c r="A236" s="168" t="str">
        <f aca="false">Scoring!DT245</f>
        <v/>
      </c>
      <c r="B236" s="168" t="str">
        <f aca="false">Scoring!DS245</f>
        <v/>
      </c>
      <c r="C236" s="168" t="n">
        <f aca="false">Scoring!C245</f>
        <v>0</v>
      </c>
      <c r="D236" s="179" t="str">
        <f aca="false">Scoring!DP245</f>
        <v/>
      </c>
      <c r="E236" s="168" t="str">
        <f aca="false">Scoring!BK245</f>
        <v/>
      </c>
      <c r="F236" s="168" t="n">
        <f aca="false">Scoring!B245</f>
        <v>0</v>
      </c>
      <c r="G236" s="168" t="n">
        <f aca="false">Scoring!D245</f>
        <v>0</v>
      </c>
      <c r="H236" s="168" t="str">
        <f aca="false">Scoring!DR245</f>
        <v/>
      </c>
      <c r="I236" s="168" t="str">
        <f aca="false">Scoring!DQ245</f>
        <v/>
      </c>
    </row>
    <row r="237" customFormat="false" ht="15.75" hidden="false" customHeight="false" outlineLevel="0" collapsed="false">
      <c r="A237" s="168" t="str">
        <f aca="false">Scoring!DT246</f>
        <v/>
      </c>
      <c r="B237" s="168" t="str">
        <f aca="false">Scoring!DS246</f>
        <v/>
      </c>
      <c r="C237" s="168" t="n">
        <f aca="false">Scoring!C246</f>
        <v>0</v>
      </c>
      <c r="D237" s="179" t="str">
        <f aca="false">Scoring!DP246</f>
        <v/>
      </c>
      <c r="E237" s="168" t="str">
        <f aca="false">Scoring!BK246</f>
        <v/>
      </c>
      <c r="F237" s="168" t="n">
        <f aca="false">Scoring!B246</f>
        <v>0</v>
      </c>
      <c r="G237" s="168" t="n">
        <f aca="false">Scoring!D246</f>
        <v>0</v>
      </c>
      <c r="H237" s="168" t="str">
        <f aca="false">Scoring!DR246</f>
        <v/>
      </c>
      <c r="I237" s="168" t="str">
        <f aca="false">Scoring!DQ246</f>
        <v/>
      </c>
    </row>
    <row r="238" customFormat="false" ht="15.75" hidden="false" customHeight="false" outlineLevel="0" collapsed="false">
      <c r="A238" s="168" t="str">
        <f aca="false">Scoring!DT247</f>
        <v/>
      </c>
      <c r="B238" s="168" t="str">
        <f aca="false">Scoring!DS247</f>
        <v/>
      </c>
      <c r="C238" s="168" t="n">
        <f aca="false">Scoring!C247</f>
        <v>0</v>
      </c>
      <c r="D238" s="179" t="str">
        <f aca="false">Scoring!DP247</f>
        <v/>
      </c>
      <c r="E238" s="168" t="str">
        <f aca="false">Scoring!BK247</f>
        <v/>
      </c>
      <c r="F238" s="168" t="n">
        <f aca="false">Scoring!B247</f>
        <v>0</v>
      </c>
      <c r="G238" s="168" t="n">
        <f aca="false">Scoring!D247</f>
        <v>0</v>
      </c>
      <c r="H238" s="168" t="str">
        <f aca="false">Scoring!DR247</f>
        <v/>
      </c>
      <c r="I238" s="168" t="str">
        <f aca="false">Scoring!DQ247</f>
        <v/>
      </c>
    </row>
    <row r="239" customFormat="false" ht="15.75" hidden="false" customHeight="false" outlineLevel="0" collapsed="false">
      <c r="A239" s="168" t="str">
        <f aca="false">Scoring!DT248</f>
        <v/>
      </c>
      <c r="B239" s="168" t="str">
        <f aca="false">Scoring!DS248</f>
        <v/>
      </c>
      <c r="C239" s="168" t="n">
        <f aca="false">Scoring!C248</f>
        <v>0</v>
      </c>
      <c r="D239" s="179" t="str">
        <f aca="false">Scoring!DP248</f>
        <v/>
      </c>
      <c r="E239" s="168" t="str">
        <f aca="false">Scoring!BK248</f>
        <v/>
      </c>
      <c r="F239" s="168" t="n">
        <f aca="false">Scoring!B248</f>
        <v>0</v>
      </c>
      <c r="G239" s="168" t="n">
        <f aca="false">Scoring!D248</f>
        <v>0</v>
      </c>
      <c r="H239" s="168" t="str">
        <f aca="false">Scoring!DR248</f>
        <v/>
      </c>
      <c r="I239" s="168" t="str">
        <f aca="false">Scoring!DQ248</f>
        <v/>
      </c>
    </row>
    <row r="240" customFormat="false" ht="15.75" hidden="false" customHeight="false" outlineLevel="0" collapsed="false">
      <c r="A240" s="168" t="str">
        <f aca="false">Scoring!DT249</f>
        <v/>
      </c>
      <c r="B240" s="168" t="str">
        <f aca="false">Scoring!DS249</f>
        <v/>
      </c>
      <c r="C240" s="168" t="n">
        <f aca="false">Scoring!C249</f>
        <v>0</v>
      </c>
      <c r="D240" s="179" t="str">
        <f aca="false">Scoring!DP249</f>
        <v/>
      </c>
      <c r="E240" s="168" t="str">
        <f aca="false">Scoring!BK249</f>
        <v/>
      </c>
      <c r="F240" s="168" t="n">
        <f aca="false">Scoring!B249</f>
        <v>0</v>
      </c>
      <c r="G240" s="168" t="n">
        <f aca="false">Scoring!D249</f>
        <v>0</v>
      </c>
      <c r="H240" s="168" t="str">
        <f aca="false">Scoring!DR249</f>
        <v/>
      </c>
      <c r="I240" s="168" t="str">
        <f aca="false">Scoring!DQ249</f>
        <v/>
      </c>
    </row>
    <row r="241" customFormat="false" ht="15.75" hidden="false" customHeight="false" outlineLevel="0" collapsed="false">
      <c r="A241" s="168" t="str">
        <f aca="false">Scoring!DT250</f>
        <v/>
      </c>
      <c r="B241" s="168" t="str">
        <f aca="false">Scoring!DS250</f>
        <v/>
      </c>
      <c r="C241" s="168" t="n">
        <f aca="false">Scoring!C250</f>
        <v>0</v>
      </c>
      <c r="D241" s="179" t="str">
        <f aca="false">Scoring!DP250</f>
        <v/>
      </c>
      <c r="E241" s="168" t="str">
        <f aca="false">Scoring!BK250</f>
        <v/>
      </c>
      <c r="F241" s="168" t="n">
        <f aca="false">Scoring!B250</f>
        <v>0</v>
      </c>
      <c r="G241" s="168" t="n">
        <f aca="false">Scoring!D250</f>
        <v>0</v>
      </c>
      <c r="H241" s="168" t="str">
        <f aca="false">Scoring!DR250</f>
        <v/>
      </c>
      <c r="I241" s="168" t="str">
        <f aca="false">Scoring!DQ250</f>
        <v/>
      </c>
    </row>
    <row r="242" customFormat="false" ht="15.75" hidden="false" customHeight="false" outlineLevel="0" collapsed="false">
      <c r="A242" s="168" t="str">
        <f aca="false">Scoring!DT251</f>
        <v/>
      </c>
      <c r="B242" s="168" t="str">
        <f aca="false">Scoring!DS251</f>
        <v/>
      </c>
      <c r="C242" s="168" t="n">
        <f aca="false">Scoring!C251</f>
        <v>0</v>
      </c>
      <c r="D242" s="179" t="str">
        <f aca="false">Scoring!DP251</f>
        <v/>
      </c>
      <c r="E242" s="168" t="str">
        <f aca="false">Scoring!BK251</f>
        <v/>
      </c>
      <c r="F242" s="168" t="n">
        <f aca="false">Scoring!B251</f>
        <v>0</v>
      </c>
      <c r="G242" s="168" t="n">
        <f aca="false">Scoring!D251</f>
        <v>0</v>
      </c>
      <c r="H242" s="168" t="str">
        <f aca="false">Scoring!DR251</f>
        <v/>
      </c>
      <c r="I242" s="168" t="str">
        <f aca="false">Scoring!DQ251</f>
        <v/>
      </c>
    </row>
    <row r="243" customFormat="false" ht="15.75" hidden="false" customHeight="false" outlineLevel="0" collapsed="false">
      <c r="A243" s="168" t="str">
        <f aca="false">Scoring!DT252</f>
        <v/>
      </c>
      <c r="B243" s="168" t="str">
        <f aca="false">Scoring!DS252</f>
        <v/>
      </c>
      <c r="C243" s="168" t="n">
        <f aca="false">Scoring!C252</f>
        <v>0</v>
      </c>
      <c r="D243" s="179" t="str">
        <f aca="false">Scoring!DP252</f>
        <v/>
      </c>
      <c r="E243" s="168" t="str">
        <f aca="false">Scoring!BK252</f>
        <v/>
      </c>
      <c r="F243" s="168" t="n">
        <f aca="false">Scoring!B252</f>
        <v>0</v>
      </c>
      <c r="G243" s="168" t="n">
        <f aca="false">Scoring!D252</f>
        <v>0</v>
      </c>
      <c r="H243" s="168" t="str">
        <f aca="false">Scoring!DR252</f>
        <v/>
      </c>
      <c r="I243" s="168" t="str">
        <f aca="false">Scoring!DQ252</f>
        <v/>
      </c>
    </row>
    <row r="244" customFormat="false" ht="15.75" hidden="false" customHeight="false" outlineLevel="0" collapsed="false">
      <c r="A244" s="168" t="str">
        <f aca="false">Scoring!DT253</f>
        <v/>
      </c>
      <c r="B244" s="168" t="str">
        <f aca="false">Scoring!DS253</f>
        <v/>
      </c>
      <c r="C244" s="168" t="n">
        <f aca="false">Scoring!C253</f>
        <v>0</v>
      </c>
      <c r="D244" s="179" t="str">
        <f aca="false">Scoring!DP253</f>
        <v/>
      </c>
      <c r="E244" s="168" t="str">
        <f aca="false">Scoring!BK253</f>
        <v/>
      </c>
      <c r="F244" s="168" t="n">
        <f aca="false">Scoring!B253</f>
        <v>0</v>
      </c>
      <c r="G244" s="168" t="n">
        <f aca="false">Scoring!D253</f>
        <v>0</v>
      </c>
      <c r="H244" s="168" t="str">
        <f aca="false">Scoring!DR253</f>
        <v/>
      </c>
      <c r="I244" s="168" t="str">
        <f aca="false">Scoring!DQ253</f>
        <v/>
      </c>
    </row>
    <row r="245" customFormat="false" ht="15.75" hidden="false" customHeight="false" outlineLevel="0" collapsed="false">
      <c r="A245" s="168" t="str">
        <f aca="false">Scoring!DT254</f>
        <v/>
      </c>
      <c r="B245" s="168" t="str">
        <f aca="false">Scoring!DS254</f>
        <v/>
      </c>
      <c r="C245" s="168" t="n">
        <f aca="false">Scoring!C254</f>
        <v>0</v>
      </c>
      <c r="D245" s="179" t="str">
        <f aca="false">Scoring!DP254</f>
        <v/>
      </c>
      <c r="E245" s="168" t="str">
        <f aca="false">Scoring!BK254</f>
        <v/>
      </c>
      <c r="F245" s="168" t="n">
        <f aca="false">Scoring!B254</f>
        <v>0</v>
      </c>
      <c r="G245" s="168" t="n">
        <f aca="false">Scoring!D254</f>
        <v>0</v>
      </c>
      <c r="H245" s="168" t="str">
        <f aca="false">Scoring!DR254</f>
        <v/>
      </c>
      <c r="I245" s="168" t="str">
        <f aca="false">Scoring!DQ254</f>
        <v/>
      </c>
    </row>
    <row r="246" customFormat="false" ht="15.75" hidden="false" customHeight="false" outlineLevel="0" collapsed="false">
      <c r="A246" s="168" t="str">
        <f aca="false">Scoring!DT255</f>
        <v/>
      </c>
      <c r="B246" s="168" t="str">
        <f aca="false">Scoring!DS255</f>
        <v/>
      </c>
      <c r="C246" s="168" t="n">
        <f aca="false">Scoring!C255</f>
        <v>0</v>
      </c>
      <c r="D246" s="179" t="str">
        <f aca="false">Scoring!DP255</f>
        <v/>
      </c>
      <c r="E246" s="168" t="str">
        <f aca="false">Scoring!BK255</f>
        <v/>
      </c>
      <c r="F246" s="168" t="n">
        <f aca="false">Scoring!B255</f>
        <v>0</v>
      </c>
      <c r="G246" s="168" t="n">
        <f aca="false">Scoring!D255</f>
        <v>0</v>
      </c>
      <c r="H246" s="168" t="str">
        <f aca="false">Scoring!DR255</f>
        <v/>
      </c>
      <c r="I246" s="168" t="str">
        <f aca="false">Scoring!DQ255</f>
        <v/>
      </c>
    </row>
    <row r="247" customFormat="false" ht="15.75" hidden="false" customHeight="false" outlineLevel="0" collapsed="false">
      <c r="A247" s="168" t="str">
        <f aca="false">Scoring!DT256</f>
        <v/>
      </c>
      <c r="B247" s="168" t="str">
        <f aca="false">Scoring!DS256</f>
        <v/>
      </c>
      <c r="C247" s="168" t="n">
        <f aca="false">Scoring!C256</f>
        <v>0</v>
      </c>
      <c r="D247" s="179" t="str">
        <f aca="false">Scoring!DP256</f>
        <v/>
      </c>
      <c r="E247" s="168" t="str">
        <f aca="false">Scoring!BK256</f>
        <v/>
      </c>
      <c r="F247" s="168" t="n">
        <f aca="false">Scoring!B256</f>
        <v>0</v>
      </c>
      <c r="G247" s="168" t="n">
        <f aca="false">Scoring!D256</f>
        <v>0</v>
      </c>
      <c r="H247" s="168" t="str">
        <f aca="false">Scoring!DR256</f>
        <v/>
      </c>
      <c r="I247" s="168" t="str">
        <f aca="false">Scoring!DQ256</f>
        <v/>
      </c>
    </row>
    <row r="248" customFormat="false" ht="15.75" hidden="false" customHeight="false" outlineLevel="0" collapsed="false">
      <c r="A248" s="168" t="str">
        <f aca="false">Scoring!DT257</f>
        <v/>
      </c>
      <c r="B248" s="168" t="str">
        <f aca="false">Scoring!DS257</f>
        <v/>
      </c>
      <c r="C248" s="168" t="n">
        <f aca="false">Scoring!C257</f>
        <v>0</v>
      </c>
      <c r="D248" s="179" t="str">
        <f aca="false">Scoring!DP257</f>
        <v/>
      </c>
      <c r="E248" s="168" t="str">
        <f aca="false">Scoring!BK257</f>
        <v/>
      </c>
      <c r="F248" s="168" t="n">
        <f aca="false">Scoring!B257</f>
        <v>0</v>
      </c>
      <c r="G248" s="168" t="n">
        <f aca="false">Scoring!D257</f>
        <v>0</v>
      </c>
      <c r="H248" s="168" t="str">
        <f aca="false">Scoring!DR257</f>
        <v/>
      </c>
      <c r="I248" s="168" t="str">
        <f aca="false">Scoring!DQ257</f>
        <v/>
      </c>
    </row>
    <row r="249" customFormat="false" ht="15.75" hidden="false" customHeight="false" outlineLevel="0" collapsed="false">
      <c r="A249" s="168" t="str">
        <f aca="false">Scoring!DT258</f>
        <v/>
      </c>
      <c r="B249" s="168" t="str">
        <f aca="false">Scoring!DS258</f>
        <v/>
      </c>
      <c r="C249" s="168" t="n">
        <f aca="false">Scoring!C258</f>
        <v>0</v>
      </c>
      <c r="D249" s="179" t="str">
        <f aca="false">Scoring!DP258</f>
        <v/>
      </c>
      <c r="E249" s="168" t="str">
        <f aca="false">Scoring!BK258</f>
        <v/>
      </c>
      <c r="F249" s="168" t="n">
        <f aca="false">Scoring!B258</f>
        <v>0</v>
      </c>
      <c r="G249" s="168" t="n">
        <f aca="false">Scoring!D258</f>
        <v>0</v>
      </c>
      <c r="H249" s="168" t="str">
        <f aca="false">Scoring!DR258</f>
        <v/>
      </c>
      <c r="I249" s="168" t="str">
        <f aca="false">Scoring!DQ258</f>
        <v/>
      </c>
    </row>
    <row r="250" customFormat="false" ht="15.75" hidden="false" customHeight="false" outlineLevel="0" collapsed="false">
      <c r="A250" s="168" t="str">
        <f aca="false">Scoring!DT259</f>
        <v/>
      </c>
      <c r="B250" s="168" t="str">
        <f aca="false">Scoring!DS259</f>
        <v/>
      </c>
      <c r="C250" s="168" t="n">
        <f aca="false">Scoring!C259</f>
        <v>0</v>
      </c>
      <c r="D250" s="179" t="str">
        <f aca="false">Scoring!DP259</f>
        <v/>
      </c>
      <c r="E250" s="168" t="str">
        <f aca="false">Scoring!BK259</f>
        <v/>
      </c>
      <c r="F250" s="168" t="n">
        <f aca="false">Scoring!B259</f>
        <v>0</v>
      </c>
      <c r="G250" s="168" t="n">
        <f aca="false">Scoring!D259</f>
        <v>0</v>
      </c>
      <c r="H250" s="168" t="str">
        <f aca="false">Scoring!DR259</f>
        <v/>
      </c>
      <c r="I250" s="168" t="str">
        <f aca="false">Scoring!DQ259</f>
        <v/>
      </c>
    </row>
    <row r="251" customFormat="false" ht="15.75" hidden="false" customHeight="false" outlineLevel="0" collapsed="false">
      <c r="A251" s="168" t="str">
        <f aca="false">Scoring!DT260</f>
        <v/>
      </c>
      <c r="B251" s="168" t="str">
        <f aca="false">Scoring!DS260</f>
        <v/>
      </c>
      <c r="C251" s="168" t="n">
        <f aca="false">Scoring!C260</f>
        <v>0</v>
      </c>
      <c r="D251" s="179" t="str">
        <f aca="false">Scoring!DP260</f>
        <v/>
      </c>
      <c r="E251" s="168" t="str">
        <f aca="false">Scoring!BK260</f>
        <v/>
      </c>
      <c r="F251" s="168" t="n">
        <f aca="false">Scoring!B260</f>
        <v>0</v>
      </c>
      <c r="G251" s="168" t="n">
        <f aca="false">Scoring!D260</f>
        <v>0</v>
      </c>
      <c r="H251" s="168" t="str">
        <f aca="false">Scoring!DR260</f>
        <v/>
      </c>
      <c r="I251" s="168" t="str">
        <f aca="false">Scoring!DQ260</f>
        <v/>
      </c>
    </row>
    <row r="252" customFormat="false" ht="15.75" hidden="false" customHeight="false" outlineLevel="0" collapsed="false">
      <c r="A252" s="168" t="str">
        <f aca="false">Scoring!DT261</f>
        <v/>
      </c>
      <c r="B252" s="168" t="str">
        <f aca="false">Scoring!DS261</f>
        <v/>
      </c>
      <c r="C252" s="168" t="n">
        <f aca="false">Scoring!C261</f>
        <v>0</v>
      </c>
      <c r="D252" s="179" t="str">
        <f aca="false">Scoring!DP261</f>
        <v/>
      </c>
      <c r="E252" s="168" t="str">
        <f aca="false">Scoring!BK261</f>
        <v/>
      </c>
      <c r="F252" s="168" t="n">
        <f aca="false">Scoring!B261</f>
        <v>0</v>
      </c>
      <c r="G252" s="168" t="n">
        <f aca="false">Scoring!D261</f>
        <v>0</v>
      </c>
      <c r="H252" s="168" t="str">
        <f aca="false">Scoring!DR261</f>
        <v/>
      </c>
      <c r="I252" s="168" t="str">
        <f aca="false">Scoring!DQ261</f>
        <v/>
      </c>
    </row>
    <row r="253" customFormat="false" ht="15.75" hidden="false" customHeight="false" outlineLevel="0" collapsed="false">
      <c r="A253" s="168" t="str">
        <f aca="false">Scoring!DT262</f>
        <v/>
      </c>
      <c r="B253" s="168" t="str">
        <f aca="false">Scoring!DS262</f>
        <v/>
      </c>
      <c r="C253" s="168" t="n">
        <f aca="false">Scoring!C262</f>
        <v>0</v>
      </c>
      <c r="D253" s="179" t="str">
        <f aca="false">Scoring!DP262</f>
        <v/>
      </c>
      <c r="E253" s="168" t="str">
        <f aca="false">Scoring!BK262</f>
        <v/>
      </c>
      <c r="F253" s="168" t="n">
        <f aca="false">Scoring!B262</f>
        <v>0</v>
      </c>
      <c r="G253" s="168" t="n">
        <f aca="false">Scoring!D262</f>
        <v>0</v>
      </c>
      <c r="H253" s="168" t="str">
        <f aca="false">Scoring!DR262</f>
        <v/>
      </c>
      <c r="I253" s="168" t="str">
        <f aca="false">Scoring!DQ262</f>
        <v/>
      </c>
    </row>
    <row r="254" customFormat="false" ht="15.75" hidden="false" customHeight="false" outlineLevel="0" collapsed="false">
      <c r="A254" s="168" t="str">
        <f aca="false">Scoring!DT263</f>
        <v/>
      </c>
      <c r="B254" s="168" t="str">
        <f aca="false">Scoring!DS263</f>
        <v/>
      </c>
      <c r="C254" s="168" t="n">
        <f aca="false">Scoring!C263</f>
        <v>0</v>
      </c>
      <c r="D254" s="179" t="str">
        <f aca="false">Scoring!DP263</f>
        <v/>
      </c>
      <c r="E254" s="168" t="str">
        <f aca="false">Scoring!BK263</f>
        <v/>
      </c>
      <c r="F254" s="168" t="n">
        <f aca="false">Scoring!B263</f>
        <v>0</v>
      </c>
      <c r="G254" s="168" t="n">
        <f aca="false">Scoring!D263</f>
        <v>0</v>
      </c>
      <c r="H254" s="168" t="str">
        <f aca="false">Scoring!DR263</f>
        <v/>
      </c>
      <c r="I254" s="168" t="str">
        <f aca="false">Scoring!DQ263</f>
        <v/>
      </c>
    </row>
    <row r="255" customFormat="false" ht="15.75" hidden="false" customHeight="false" outlineLevel="0" collapsed="false">
      <c r="A255" s="168" t="str">
        <f aca="false">Scoring!DT264</f>
        <v/>
      </c>
      <c r="B255" s="168" t="str">
        <f aca="false">Scoring!DS264</f>
        <v/>
      </c>
      <c r="C255" s="168" t="n">
        <f aca="false">Scoring!C264</f>
        <v>0</v>
      </c>
      <c r="D255" s="179" t="str">
        <f aca="false">Scoring!DP264</f>
        <v/>
      </c>
      <c r="E255" s="168" t="str">
        <f aca="false">Scoring!BK264</f>
        <v/>
      </c>
      <c r="F255" s="168" t="n">
        <f aca="false">Scoring!B264</f>
        <v>0</v>
      </c>
      <c r="G255" s="168" t="n">
        <f aca="false">Scoring!D264</f>
        <v>0</v>
      </c>
      <c r="H255" s="168" t="str">
        <f aca="false">Scoring!DR264</f>
        <v/>
      </c>
      <c r="I255" s="168" t="str">
        <f aca="false">Scoring!DQ264</f>
        <v/>
      </c>
    </row>
    <row r="256" customFormat="false" ht="15.75" hidden="false" customHeight="false" outlineLevel="0" collapsed="false">
      <c r="A256" s="168" t="str">
        <f aca="false">Scoring!DT265</f>
        <v/>
      </c>
      <c r="B256" s="168" t="str">
        <f aca="false">Scoring!DS265</f>
        <v/>
      </c>
      <c r="C256" s="168" t="n">
        <f aca="false">Scoring!C265</f>
        <v>0</v>
      </c>
      <c r="D256" s="179" t="str">
        <f aca="false">Scoring!DP265</f>
        <v/>
      </c>
      <c r="E256" s="168" t="str">
        <f aca="false">Scoring!BK265</f>
        <v/>
      </c>
      <c r="F256" s="168" t="n">
        <f aca="false">Scoring!B265</f>
        <v>0</v>
      </c>
      <c r="G256" s="168" t="n">
        <f aca="false">Scoring!D265</f>
        <v>0</v>
      </c>
      <c r="H256" s="168" t="str">
        <f aca="false">Scoring!DR265</f>
        <v/>
      </c>
      <c r="I256" s="168" t="str">
        <f aca="false">Scoring!DQ265</f>
        <v/>
      </c>
    </row>
    <row r="257" customFormat="false" ht="15.75" hidden="false" customHeight="false" outlineLevel="0" collapsed="false">
      <c r="A257" s="168" t="str">
        <f aca="false">Scoring!DT266</f>
        <v/>
      </c>
      <c r="B257" s="168" t="str">
        <f aca="false">Scoring!DS266</f>
        <v/>
      </c>
      <c r="C257" s="168" t="n">
        <f aca="false">Scoring!C266</f>
        <v>0</v>
      </c>
      <c r="D257" s="179" t="str">
        <f aca="false">Scoring!DP266</f>
        <v/>
      </c>
      <c r="E257" s="168" t="str">
        <f aca="false">Scoring!BK266</f>
        <v/>
      </c>
      <c r="F257" s="168" t="n">
        <f aca="false">Scoring!B266</f>
        <v>0</v>
      </c>
      <c r="G257" s="168" t="n">
        <f aca="false">Scoring!D266</f>
        <v>0</v>
      </c>
      <c r="H257" s="168" t="str">
        <f aca="false">Scoring!DR266</f>
        <v/>
      </c>
      <c r="I257" s="168" t="str">
        <f aca="false">Scoring!DQ266</f>
        <v/>
      </c>
    </row>
    <row r="258" customFormat="false" ht="15.75" hidden="false" customHeight="false" outlineLevel="0" collapsed="false">
      <c r="A258" s="168" t="str">
        <f aca="false">Scoring!DT267</f>
        <v/>
      </c>
      <c r="B258" s="168" t="str">
        <f aca="false">Scoring!DS267</f>
        <v/>
      </c>
      <c r="C258" s="168" t="n">
        <f aca="false">Scoring!C267</f>
        <v>0</v>
      </c>
      <c r="D258" s="179" t="str">
        <f aca="false">Scoring!DP267</f>
        <v/>
      </c>
      <c r="E258" s="168" t="str">
        <f aca="false">Scoring!BK267</f>
        <v/>
      </c>
      <c r="F258" s="168" t="n">
        <f aca="false">Scoring!B267</f>
        <v>0</v>
      </c>
      <c r="G258" s="168" t="n">
        <f aca="false">Scoring!D267</f>
        <v>0</v>
      </c>
      <c r="H258" s="168" t="str">
        <f aca="false">Scoring!DR267</f>
        <v/>
      </c>
      <c r="I258" s="168" t="str">
        <f aca="false">Scoring!DQ267</f>
        <v/>
      </c>
    </row>
    <row r="259" customFormat="false" ht="15.75" hidden="false" customHeight="false" outlineLevel="0" collapsed="false">
      <c r="A259" s="168" t="str">
        <f aca="false">Scoring!DT268</f>
        <v/>
      </c>
      <c r="B259" s="168" t="str">
        <f aca="false">Scoring!DS268</f>
        <v/>
      </c>
      <c r="C259" s="168" t="n">
        <f aca="false">Scoring!C268</f>
        <v>0</v>
      </c>
      <c r="D259" s="179" t="str">
        <f aca="false">Scoring!DP268</f>
        <v/>
      </c>
      <c r="E259" s="168" t="str">
        <f aca="false">Scoring!BK268</f>
        <v/>
      </c>
      <c r="F259" s="168" t="n">
        <f aca="false">Scoring!B268</f>
        <v>0</v>
      </c>
      <c r="G259" s="168" t="n">
        <f aca="false">Scoring!D268</f>
        <v>0</v>
      </c>
      <c r="H259" s="168" t="str">
        <f aca="false">Scoring!DR268</f>
        <v/>
      </c>
      <c r="I259" s="168" t="str">
        <f aca="false">Scoring!DQ268</f>
        <v/>
      </c>
    </row>
    <row r="260" customFormat="false" ht="15.75" hidden="false" customHeight="false" outlineLevel="0" collapsed="false">
      <c r="A260" s="168" t="str">
        <f aca="false">Scoring!DT269</f>
        <v/>
      </c>
      <c r="B260" s="168" t="str">
        <f aca="false">Scoring!DS269</f>
        <v/>
      </c>
      <c r="C260" s="168" t="n">
        <f aca="false">Scoring!C269</f>
        <v>0</v>
      </c>
      <c r="D260" s="179" t="str">
        <f aca="false">Scoring!DP269</f>
        <v/>
      </c>
      <c r="E260" s="168" t="str">
        <f aca="false">Scoring!BK269</f>
        <v/>
      </c>
      <c r="F260" s="168" t="n">
        <f aca="false">Scoring!B269</f>
        <v>0</v>
      </c>
      <c r="G260" s="168" t="n">
        <f aca="false">Scoring!D269</f>
        <v>0</v>
      </c>
      <c r="H260" s="168" t="str">
        <f aca="false">Scoring!DR269</f>
        <v/>
      </c>
      <c r="I260" s="168" t="str">
        <f aca="false">Scoring!DQ269</f>
        <v/>
      </c>
    </row>
    <row r="261" customFormat="false" ht="15.75" hidden="false" customHeight="false" outlineLevel="0" collapsed="false">
      <c r="A261" s="168" t="str">
        <f aca="false">Scoring!DT270</f>
        <v/>
      </c>
      <c r="B261" s="168" t="str">
        <f aca="false">Scoring!DS270</f>
        <v/>
      </c>
      <c r="C261" s="168" t="n">
        <f aca="false">Scoring!C270</f>
        <v>0</v>
      </c>
      <c r="D261" s="179" t="str">
        <f aca="false">Scoring!DP270</f>
        <v/>
      </c>
      <c r="E261" s="168" t="str">
        <f aca="false">Scoring!BK270</f>
        <v/>
      </c>
      <c r="F261" s="168" t="n">
        <f aca="false">Scoring!B270</f>
        <v>0</v>
      </c>
      <c r="G261" s="168" t="n">
        <f aca="false">Scoring!D270</f>
        <v>0</v>
      </c>
      <c r="H261" s="168" t="str">
        <f aca="false">Scoring!DR270</f>
        <v/>
      </c>
      <c r="I261" s="168" t="str">
        <f aca="false">Scoring!DQ270</f>
        <v/>
      </c>
    </row>
    <row r="262" customFormat="false" ht="15.75" hidden="false" customHeight="false" outlineLevel="0" collapsed="false">
      <c r="A262" s="168" t="str">
        <f aca="false">Scoring!DT271</f>
        <v/>
      </c>
      <c r="B262" s="168" t="str">
        <f aca="false">Scoring!DS271</f>
        <v/>
      </c>
      <c r="C262" s="168" t="n">
        <f aca="false">Scoring!C271</f>
        <v>0</v>
      </c>
      <c r="D262" s="179" t="str">
        <f aca="false">Scoring!DP271</f>
        <v/>
      </c>
      <c r="E262" s="168" t="str">
        <f aca="false">Scoring!BK271</f>
        <v/>
      </c>
      <c r="F262" s="168" t="n">
        <f aca="false">Scoring!B271</f>
        <v>0</v>
      </c>
      <c r="G262" s="168" t="n">
        <f aca="false">Scoring!D271</f>
        <v>0</v>
      </c>
      <c r="H262" s="168" t="str">
        <f aca="false">Scoring!DR271</f>
        <v/>
      </c>
      <c r="I262" s="168" t="str">
        <f aca="false">Scoring!DQ271</f>
        <v/>
      </c>
    </row>
    <row r="263" customFormat="false" ht="15.75" hidden="false" customHeight="false" outlineLevel="0" collapsed="false">
      <c r="A263" s="168" t="str">
        <f aca="false">Scoring!DT272</f>
        <v/>
      </c>
      <c r="B263" s="168" t="str">
        <f aca="false">Scoring!DS272</f>
        <v/>
      </c>
      <c r="C263" s="168" t="n">
        <f aca="false">Scoring!C272</f>
        <v>0</v>
      </c>
      <c r="D263" s="179" t="str">
        <f aca="false">Scoring!DP272</f>
        <v/>
      </c>
      <c r="E263" s="168" t="str">
        <f aca="false">Scoring!BK272</f>
        <v/>
      </c>
      <c r="F263" s="168" t="n">
        <f aca="false">Scoring!B272</f>
        <v>0</v>
      </c>
      <c r="G263" s="168" t="n">
        <f aca="false">Scoring!D272</f>
        <v>0</v>
      </c>
      <c r="H263" s="168" t="str">
        <f aca="false">Scoring!DR272</f>
        <v/>
      </c>
      <c r="I263" s="168" t="str">
        <f aca="false">Scoring!DQ272</f>
        <v/>
      </c>
    </row>
    <row r="264" customFormat="false" ht="15.75" hidden="false" customHeight="false" outlineLevel="0" collapsed="false">
      <c r="A264" s="168" t="str">
        <f aca="false">Scoring!DT273</f>
        <v/>
      </c>
      <c r="B264" s="168" t="str">
        <f aca="false">Scoring!DS273</f>
        <v/>
      </c>
      <c r="C264" s="168" t="n">
        <f aca="false">Scoring!C273</f>
        <v>0</v>
      </c>
      <c r="D264" s="179" t="str">
        <f aca="false">Scoring!DP273</f>
        <v/>
      </c>
      <c r="E264" s="168" t="str">
        <f aca="false">Scoring!BK273</f>
        <v/>
      </c>
      <c r="F264" s="168" t="n">
        <f aca="false">Scoring!B273</f>
        <v>0</v>
      </c>
      <c r="G264" s="168" t="n">
        <f aca="false">Scoring!D273</f>
        <v>0</v>
      </c>
      <c r="H264" s="168" t="str">
        <f aca="false">Scoring!DR273</f>
        <v/>
      </c>
      <c r="I264" s="168" t="str">
        <f aca="false">Scoring!DQ273</f>
        <v/>
      </c>
    </row>
    <row r="265" customFormat="false" ht="15.75" hidden="false" customHeight="false" outlineLevel="0" collapsed="false">
      <c r="A265" s="168" t="str">
        <f aca="false">Scoring!DT274</f>
        <v/>
      </c>
      <c r="B265" s="168" t="str">
        <f aca="false">Scoring!DS274</f>
        <v/>
      </c>
      <c r="C265" s="168" t="n">
        <f aca="false">Scoring!C274</f>
        <v>0</v>
      </c>
      <c r="D265" s="179" t="str">
        <f aca="false">Scoring!DP274</f>
        <v/>
      </c>
      <c r="E265" s="168" t="str">
        <f aca="false">Scoring!BK274</f>
        <v/>
      </c>
      <c r="F265" s="168" t="n">
        <f aca="false">Scoring!B274</f>
        <v>0</v>
      </c>
      <c r="G265" s="168" t="n">
        <f aca="false">Scoring!D274</f>
        <v>0</v>
      </c>
      <c r="H265" s="168" t="str">
        <f aca="false">Scoring!DR274</f>
        <v/>
      </c>
      <c r="I265" s="168" t="str">
        <f aca="false">Scoring!DQ274</f>
        <v/>
      </c>
    </row>
    <row r="266" customFormat="false" ht="15.75" hidden="false" customHeight="false" outlineLevel="0" collapsed="false">
      <c r="A266" s="168" t="str">
        <f aca="false">Scoring!DT275</f>
        <v/>
      </c>
      <c r="B266" s="168" t="str">
        <f aca="false">Scoring!DS275</f>
        <v/>
      </c>
      <c r="C266" s="168" t="n">
        <f aca="false">Scoring!C275</f>
        <v>0</v>
      </c>
      <c r="D266" s="179" t="str">
        <f aca="false">Scoring!DP275</f>
        <v/>
      </c>
      <c r="E266" s="168" t="str">
        <f aca="false">Scoring!BK275</f>
        <v/>
      </c>
      <c r="F266" s="168" t="n">
        <f aca="false">Scoring!B275</f>
        <v>0</v>
      </c>
      <c r="G266" s="168" t="n">
        <f aca="false">Scoring!D275</f>
        <v>0</v>
      </c>
      <c r="H266" s="168" t="str">
        <f aca="false">Scoring!DR275</f>
        <v/>
      </c>
      <c r="I266" s="168" t="str">
        <f aca="false">Scoring!DQ275</f>
        <v/>
      </c>
    </row>
    <row r="267" customFormat="false" ht="15.75" hidden="false" customHeight="false" outlineLevel="0" collapsed="false">
      <c r="A267" s="168" t="str">
        <f aca="false">Scoring!DT276</f>
        <v/>
      </c>
      <c r="B267" s="168" t="str">
        <f aca="false">Scoring!DS276</f>
        <v/>
      </c>
      <c r="C267" s="168" t="n">
        <f aca="false">Scoring!C276</f>
        <v>0</v>
      </c>
      <c r="D267" s="179" t="str">
        <f aca="false">Scoring!DP276</f>
        <v/>
      </c>
      <c r="E267" s="168" t="str">
        <f aca="false">Scoring!BK276</f>
        <v/>
      </c>
      <c r="F267" s="168" t="n">
        <f aca="false">Scoring!B276</f>
        <v>0</v>
      </c>
      <c r="G267" s="168" t="n">
        <f aca="false">Scoring!D276</f>
        <v>0</v>
      </c>
      <c r="H267" s="168" t="str">
        <f aca="false">Scoring!DR276</f>
        <v/>
      </c>
      <c r="I267" s="168" t="str">
        <f aca="false">Scoring!DQ276</f>
        <v/>
      </c>
    </row>
    <row r="268" customFormat="false" ht="15.75" hidden="false" customHeight="false" outlineLevel="0" collapsed="false">
      <c r="A268" s="168" t="str">
        <f aca="false">Scoring!DT277</f>
        <v/>
      </c>
      <c r="B268" s="168" t="str">
        <f aca="false">Scoring!DS277</f>
        <v/>
      </c>
      <c r="C268" s="168" t="n">
        <f aca="false">Scoring!C277</f>
        <v>0</v>
      </c>
      <c r="D268" s="179" t="str">
        <f aca="false">Scoring!DP277</f>
        <v/>
      </c>
      <c r="E268" s="168" t="str">
        <f aca="false">Scoring!BK277</f>
        <v/>
      </c>
      <c r="F268" s="168" t="n">
        <f aca="false">Scoring!B277</f>
        <v>0</v>
      </c>
      <c r="G268" s="168" t="n">
        <f aca="false">Scoring!D277</f>
        <v>0</v>
      </c>
      <c r="H268" s="168" t="str">
        <f aca="false">Scoring!DR277</f>
        <v/>
      </c>
      <c r="I268" s="168" t="str">
        <f aca="false">Scoring!DQ277</f>
        <v/>
      </c>
    </row>
    <row r="269" customFormat="false" ht="15.75" hidden="false" customHeight="false" outlineLevel="0" collapsed="false">
      <c r="A269" s="168" t="str">
        <f aca="false">Scoring!DT278</f>
        <v/>
      </c>
      <c r="B269" s="168" t="str">
        <f aca="false">Scoring!DS278</f>
        <v/>
      </c>
      <c r="C269" s="168" t="n">
        <f aca="false">Scoring!C278</f>
        <v>0</v>
      </c>
      <c r="D269" s="179" t="str">
        <f aca="false">Scoring!DP278</f>
        <v/>
      </c>
      <c r="E269" s="168" t="str">
        <f aca="false">Scoring!BK278</f>
        <v/>
      </c>
      <c r="F269" s="168" t="n">
        <f aca="false">Scoring!B278</f>
        <v>0</v>
      </c>
      <c r="G269" s="168" t="n">
        <f aca="false">Scoring!D278</f>
        <v>0</v>
      </c>
      <c r="H269" s="168" t="str">
        <f aca="false">Scoring!DR278</f>
        <v/>
      </c>
      <c r="I269" s="168" t="str">
        <f aca="false">Scoring!DQ278</f>
        <v/>
      </c>
    </row>
    <row r="270" customFormat="false" ht="15.75" hidden="false" customHeight="false" outlineLevel="0" collapsed="false">
      <c r="A270" s="168" t="str">
        <f aca="false">Scoring!DT279</f>
        <v/>
      </c>
      <c r="B270" s="168" t="str">
        <f aca="false">Scoring!DS279</f>
        <v/>
      </c>
      <c r="C270" s="168" t="n">
        <f aca="false">Scoring!C279</f>
        <v>0</v>
      </c>
      <c r="D270" s="179" t="str">
        <f aca="false">Scoring!DP279</f>
        <v/>
      </c>
      <c r="E270" s="168" t="str">
        <f aca="false">Scoring!BK279</f>
        <v/>
      </c>
      <c r="F270" s="168" t="n">
        <f aca="false">Scoring!B279</f>
        <v>0</v>
      </c>
      <c r="G270" s="168" t="n">
        <f aca="false">Scoring!D279</f>
        <v>0</v>
      </c>
      <c r="H270" s="168" t="str">
        <f aca="false">Scoring!DR279</f>
        <v/>
      </c>
      <c r="I270" s="168" t="str">
        <f aca="false">Scoring!DQ279</f>
        <v/>
      </c>
    </row>
    <row r="271" customFormat="false" ht="15.75" hidden="false" customHeight="false" outlineLevel="0" collapsed="false">
      <c r="A271" s="168" t="str">
        <f aca="false">Scoring!DT280</f>
        <v/>
      </c>
      <c r="B271" s="168" t="str">
        <f aca="false">Scoring!DS280</f>
        <v/>
      </c>
      <c r="C271" s="168" t="n">
        <f aca="false">Scoring!C280</f>
        <v>0</v>
      </c>
      <c r="D271" s="179" t="str">
        <f aca="false">Scoring!DP280</f>
        <v/>
      </c>
      <c r="E271" s="168" t="str">
        <f aca="false">Scoring!BK280</f>
        <v/>
      </c>
      <c r="F271" s="168" t="n">
        <f aca="false">Scoring!B280</f>
        <v>0</v>
      </c>
      <c r="G271" s="168" t="n">
        <f aca="false">Scoring!D280</f>
        <v>0</v>
      </c>
      <c r="H271" s="168" t="str">
        <f aca="false">Scoring!DR280</f>
        <v/>
      </c>
      <c r="I271" s="168" t="str">
        <f aca="false">Scoring!DQ280</f>
        <v/>
      </c>
    </row>
    <row r="272" customFormat="false" ht="15.75" hidden="false" customHeight="false" outlineLevel="0" collapsed="false">
      <c r="A272" s="168" t="str">
        <f aca="false">Scoring!DT281</f>
        <v/>
      </c>
      <c r="B272" s="168" t="str">
        <f aca="false">Scoring!DS281</f>
        <v/>
      </c>
      <c r="C272" s="168" t="n">
        <f aca="false">Scoring!C281</f>
        <v>0</v>
      </c>
      <c r="D272" s="179" t="str">
        <f aca="false">Scoring!DP281</f>
        <v/>
      </c>
      <c r="E272" s="168" t="str">
        <f aca="false">Scoring!BK281</f>
        <v/>
      </c>
      <c r="F272" s="168" t="n">
        <f aca="false">Scoring!B281</f>
        <v>0</v>
      </c>
      <c r="G272" s="168" t="n">
        <f aca="false">Scoring!D281</f>
        <v>0</v>
      </c>
      <c r="H272" s="168" t="str">
        <f aca="false">Scoring!DR281</f>
        <v/>
      </c>
      <c r="I272" s="168" t="str">
        <f aca="false">Scoring!DQ281</f>
        <v/>
      </c>
    </row>
    <row r="273" customFormat="false" ht="15.75" hidden="false" customHeight="false" outlineLevel="0" collapsed="false">
      <c r="A273" s="168" t="str">
        <f aca="false">Scoring!DT282</f>
        <v/>
      </c>
      <c r="B273" s="168" t="str">
        <f aca="false">Scoring!DS282</f>
        <v/>
      </c>
      <c r="C273" s="168" t="n">
        <f aca="false">Scoring!C282</f>
        <v>0</v>
      </c>
      <c r="D273" s="179" t="str">
        <f aca="false">Scoring!DP282</f>
        <v/>
      </c>
      <c r="E273" s="168" t="str">
        <f aca="false">Scoring!BK282</f>
        <v/>
      </c>
      <c r="F273" s="168" t="n">
        <f aca="false">Scoring!B282</f>
        <v>0</v>
      </c>
      <c r="G273" s="168" t="n">
        <f aca="false">Scoring!D282</f>
        <v>0</v>
      </c>
      <c r="H273" s="168" t="str">
        <f aca="false">Scoring!DR282</f>
        <v/>
      </c>
      <c r="I273" s="168" t="str">
        <f aca="false">Scoring!DQ282</f>
        <v/>
      </c>
    </row>
    <row r="274" customFormat="false" ht="15.75" hidden="false" customHeight="false" outlineLevel="0" collapsed="false">
      <c r="A274" s="168" t="str">
        <f aca="false">Scoring!DT283</f>
        <v/>
      </c>
      <c r="B274" s="168" t="str">
        <f aca="false">Scoring!DS283</f>
        <v/>
      </c>
      <c r="C274" s="168" t="n">
        <f aca="false">Scoring!C283</f>
        <v>0</v>
      </c>
      <c r="D274" s="179" t="str">
        <f aca="false">Scoring!DP283</f>
        <v/>
      </c>
      <c r="E274" s="168" t="str">
        <f aca="false">Scoring!BK283</f>
        <v/>
      </c>
      <c r="F274" s="168" t="n">
        <f aca="false">Scoring!B283</f>
        <v>0</v>
      </c>
      <c r="G274" s="168" t="n">
        <f aca="false">Scoring!D283</f>
        <v>0</v>
      </c>
      <c r="H274" s="168" t="str">
        <f aca="false">Scoring!DR283</f>
        <v/>
      </c>
      <c r="I274" s="168" t="str">
        <f aca="false">Scoring!DQ283</f>
        <v/>
      </c>
    </row>
    <row r="275" customFormat="false" ht="15.75" hidden="false" customHeight="false" outlineLevel="0" collapsed="false">
      <c r="A275" s="168" t="str">
        <f aca="false">Scoring!DT284</f>
        <v/>
      </c>
      <c r="B275" s="168" t="str">
        <f aca="false">Scoring!DS284</f>
        <v/>
      </c>
      <c r="C275" s="168" t="n">
        <f aca="false">Scoring!C284</f>
        <v>0</v>
      </c>
      <c r="D275" s="179" t="str">
        <f aca="false">Scoring!DP284</f>
        <v/>
      </c>
      <c r="E275" s="168" t="str">
        <f aca="false">Scoring!BK284</f>
        <v/>
      </c>
      <c r="F275" s="168" t="n">
        <f aca="false">Scoring!B284</f>
        <v>0</v>
      </c>
      <c r="G275" s="168" t="n">
        <f aca="false">Scoring!D284</f>
        <v>0</v>
      </c>
      <c r="H275" s="168" t="str">
        <f aca="false">Scoring!DR284</f>
        <v/>
      </c>
      <c r="I275" s="168" t="str">
        <f aca="false">Scoring!DQ284</f>
        <v/>
      </c>
    </row>
    <row r="276" customFormat="false" ht="15.75" hidden="false" customHeight="false" outlineLevel="0" collapsed="false">
      <c r="A276" s="168" t="str">
        <f aca="false">Scoring!DT285</f>
        <v/>
      </c>
      <c r="B276" s="168" t="str">
        <f aca="false">Scoring!DS285</f>
        <v/>
      </c>
      <c r="C276" s="168" t="n">
        <f aca="false">Scoring!C285</f>
        <v>0</v>
      </c>
      <c r="D276" s="179" t="str">
        <f aca="false">Scoring!DP285</f>
        <v/>
      </c>
      <c r="E276" s="168" t="str">
        <f aca="false">Scoring!BK285</f>
        <v/>
      </c>
      <c r="F276" s="168" t="n">
        <f aca="false">Scoring!B285</f>
        <v>0</v>
      </c>
      <c r="G276" s="168" t="n">
        <f aca="false">Scoring!D285</f>
        <v>0</v>
      </c>
      <c r="H276" s="168" t="str">
        <f aca="false">Scoring!DR285</f>
        <v/>
      </c>
      <c r="I276" s="168" t="str">
        <f aca="false">Scoring!DQ285</f>
        <v/>
      </c>
    </row>
    <row r="277" customFormat="false" ht="15.75" hidden="false" customHeight="false" outlineLevel="0" collapsed="false">
      <c r="A277" s="168" t="str">
        <f aca="false">Scoring!DT286</f>
        <v/>
      </c>
      <c r="B277" s="168" t="str">
        <f aca="false">Scoring!DS286</f>
        <v/>
      </c>
      <c r="C277" s="168" t="n">
        <f aca="false">Scoring!C286</f>
        <v>0</v>
      </c>
      <c r="D277" s="179" t="str">
        <f aca="false">Scoring!DP286</f>
        <v/>
      </c>
      <c r="E277" s="168" t="str">
        <f aca="false">Scoring!BK286</f>
        <v/>
      </c>
      <c r="F277" s="168" t="n">
        <f aca="false">Scoring!B286</f>
        <v>0</v>
      </c>
      <c r="G277" s="168" t="n">
        <f aca="false">Scoring!D286</f>
        <v>0</v>
      </c>
      <c r="H277" s="168" t="str">
        <f aca="false">Scoring!DR286</f>
        <v/>
      </c>
      <c r="I277" s="168" t="str">
        <f aca="false">Scoring!DQ286</f>
        <v/>
      </c>
    </row>
    <row r="278" customFormat="false" ht="15.75" hidden="false" customHeight="false" outlineLevel="0" collapsed="false">
      <c r="A278" s="168" t="str">
        <f aca="false">Scoring!DT287</f>
        <v/>
      </c>
      <c r="B278" s="168" t="str">
        <f aca="false">Scoring!DS287</f>
        <v/>
      </c>
      <c r="C278" s="168" t="n">
        <f aca="false">Scoring!C287</f>
        <v>0</v>
      </c>
      <c r="D278" s="179" t="str">
        <f aca="false">Scoring!DP287</f>
        <v/>
      </c>
      <c r="E278" s="168" t="str">
        <f aca="false">Scoring!BK287</f>
        <v/>
      </c>
      <c r="F278" s="168" t="n">
        <f aca="false">Scoring!B287</f>
        <v>0</v>
      </c>
      <c r="G278" s="168" t="n">
        <f aca="false">Scoring!D287</f>
        <v>0</v>
      </c>
      <c r="H278" s="168" t="str">
        <f aca="false">Scoring!DR287</f>
        <v/>
      </c>
      <c r="I278" s="168" t="str">
        <f aca="false">Scoring!DQ287</f>
        <v/>
      </c>
    </row>
    <row r="279" customFormat="false" ht="15.75" hidden="false" customHeight="false" outlineLevel="0" collapsed="false">
      <c r="A279" s="168" t="str">
        <f aca="false">Scoring!DT288</f>
        <v/>
      </c>
      <c r="B279" s="168" t="str">
        <f aca="false">Scoring!DS288</f>
        <v/>
      </c>
      <c r="C279" s="168" t="n">
        <f aca="false">Scoring!C288</f>
        <v>0</v>
      </c>
      <c r="D279" s="179" t="str">
        <f aca="false">Scoring!DP288</f>
        <v/>
      </c>
      <c r="E279" s="168" t="str">
        <f aca="false">Scoring!BK288</f>
        <v/>
      </c>
      <c r="F279" s="168" t="n">
        <f aca="false">Scoring!B288</f>
        <v>0</v>
      </c>
      <c r="G279" s="168" t="n">
        <f aca="false">Scoring!D288</f>
        <v>0</v>
      </c>
      <c r="H279" s="168" t="str">
        <f aca="false">Scoring!DR288</f>
        <v/>
      </c>
      <c r="I279" s="168" t="str">
        <f aca="false">Scoring!DQ288</f>
        <v/>
      </c>
    </row>
    <row r="280" customFormat="false" ht="15.75" hidden="false" customHeight="false" outlineLevel="0" collapsed="false">
      <c r="A280" s="168" t="str">
        <f aca="false">Scoring!DT289</f>
        <v/>
      </c>
      <c r="B280" s="168" t="str">
        <f aca="false">Scoring!DS289</f>
        <v/>
      </c>
      <c r="C280" s="168" t="n">
        <f aca="false">Scoring!C289</f>
        <v>0</v>
      </c>
      <c r="D280" s="179" t="str">
        <f aca="false">Scoring!DP289</f>
        <v/>
      </c>
      <c r="E280" s="168" t="str">
        <f aca="false">Scoring!BK289</f>
        <v/>
      </c>
      <c r="F280" s="168" t="n">
        <f aca="false">Scoring!B289</f>
        <v>0</v>
      </c>
      <c r="G280" s="168" t="n">
        <f aca="false">Scoring!D289</f>
        <v>0</v>
      </c>
      <c r="H280" s="168" t="str">
        <f aca="false">Scoring!DR289</f>
        <v/>
      </c>
      <c r="I280" s="168" t="str">
        <f aca="false">Scoring!DQ289</f>
        <v/>
      </c>
    </row>
    <row r="281" customFormat="false" ht="15.75" hidden="false" customHeight="false" outlineLevel="0" collapsed="false">
      <c r="A281" s="168" t="str">
        <f aca="false">Scoring!DT290</f>
        <v/>
      </c>
      <c r="B281" s="168" t="str">
        <f aca="false">Scoring!DS290</f>
        <v/>
      </c>
      <c r="C281" s="168" t="n">
        <f aca="false">Scoring!C290</f>
        <v>0</v>
      </c>
      <c r="D281" s="179" t="str">
        <f aca="false">Scoring!DP290</f>
        <v/>
      </c>
      <c r="E281" s="168" t="str">
        <f aca="false">Scoring!BK290</f>
        <v/>
      </c>
      <c r="F281" s="168" t="n">
        <f aca="false">Scoring!B290</f>
        <v>0</v>
      </c>
      <c r="G281" s="168" t="n">
        <f aca="false">Scoring!D290</f>
        <v>0</v>
      </c>
      <c r="H281" s="168" t="str">
        <f aca="false">Scoring!DR290</f>
        <v/>
      </c>
      <c r="I281" s="168" t="str">
        <f aca="false">Scoring!DQ290</f>
        <v/>
      </c>
    </row>
    <row r="282" customFormat="false" ht="15.75" hidden="false" customHeight="false" outlineLevel="0" collapsed="false">
      <c r="A282" s="168" t="str">
        <f aca="false">Scoring!DT291</f>
        <v/>
      </c>
      <c r="B282" s="168" t="str">
        <f aca="false">Scoring!DS291</f>
        <v/>
      </c>
      <c r="C282" s="168" t="n">
        <f aca="false">Scoring!C291</f>
        <v>0</v>
      </c>
      <c r="D282" s="179" t="str">
        <f aca="false">Scoring!DP291</f>
        <v/>
      </c>
      <c r="E282" s="168" t="str">
        <f aca="false">Scoring!BK291</f>
        <v/>
      </c>
      <c r="F282" s="168" t="n">
        <f aca="false">Scoring!B291</f>
        <v>0</v>
      </c>
      <c r="G282" s="168" t="n">
        <f aca="false">Scoring!D291</f>
        <v>0</v>
      </c>
      <c r="H282" s="168" t="str">
        <f aca="false">Scoring!DR291</f>
        <v/>
      </c>
      <c r="I282" s="168" t="str">
        <f aca="false">Scoring!DQ291</f>
        <v/>
      </c>
    </row>
    <row r="283" customFormat="false" ht="15.75" hidden="false" customHeight="false" outlineLevel="0" collapsed="false">
      <c r="A283" s="168" t="str">
        <f aca="false">Scoring!DT292</f>
        <v/>
      </c>
      <c r="B283" s="168" t="str">
        <f aca="false">Scoring!DS292</f>
        <v/>
      </c>
      <c r="C283" s="168" t="n">
        <f aca="false">Scoring!C292</f>
        <v>0</v>
      </c>
      <c r="D283" s="179" t="str">
        <f aca="false">Scoring!DP292</f>
        <v/>
      </c>
      <c r="E283" s="168" t="str">
        <f aca="false">Scoring!BK292</f>
        <v/>
      </c>
      <c r="F283" s="168" t="n">
        <f aca="false">Scoring!B292</f>
        <v>0</v>
      </c>
      <c r="G283" s="168" t="n">
        <f aca="false">Scoring!D292</f>
        <v>0</v>
      </c>
      <c r="H283" s="168" t="str">
        <f aca="false">Scoring!DR292</f>
        <v/>
      </c>
      <c r="I283" s="168" t="str">
        <f aca="false">Scoring!DQ292</f>
        <v/>
      </c>
    </row>
    <row r="284" customFormat="false" ht="15.75" hidden="false" customHeight="false" outlineLevel="0" collapsed="false">
      <c r="A284" s="168" t="str">
        <f aca="false">Scoring!DT293</f>
        <v/>
      </c>
      <c r="B284" s="168" t="str">
        <f aca="false">Scoring!DS293</f>
        <v/>
      </c>
      <c r="C284" s="168" t="n">
        <f aca="false">Scoring!C293</f>
        <v>0</v>
      </c>
      <c r="D284" s="179" t="str">
        <f aca="false">Scoring!DP293</f>
        <v/>
      </c>
      <c r="E284" s="168" t="str">
        <f aca="false">Scoring!BK293</f>
        <v/>
      </c>
      <c r="F284" s="168" t="n">
        <f aca="false">Scoring!B293</f>
        <v>0</v>
      </c>
      <c r="G284" s="168" t="n">
        <f aca="false">Scoring!D293</f>
        <v>0</v>
      </c>
      <c r="H284" s="168" t="str">
        <f aca="false">Scoring!DR293</f>
        <v/>
      </c>
      <c r="I284" s="168" t="str">
        <f aca="false">Scoring!DQ293</f>
        <v/>
      </c>
    </row>
    <row r="285" customFormat="false" ht="15.75" hidden="false" customHeight="false" outlineLevel="0" collapsed="false">
      <c r="A285" s="168" t="str">
        <f aca="false">Scoring!DT294</f>
        <v/>
      </c>
      <c r="B285" s="168" t="str">
        <f aca="false">Scoring!DS294</f>
        <v/>
      </c>
      <c r="C285" s="168" t="n">
        <f aca="false">Scoring!C294</f>
        <v>0</v>
      </c>
      <c r="D285" s="179" t="str">
        <f aca="false">Scoring!DP294</f>
        <v/>
      </c>
      <c r="E285" s="168" t="str">
        <f aca="false">Scoring!BK294</f>
        <v/>
      </c>
      <c r="F285" s="168" t="n">
        <f aca="false">Scoring!B294</f>
        <v>0</v>
      </c>
      <c r="G285" s="168" t="n">
        <f aca="false">Scoring!D294</f>
        <v>0</v>
      </c>
      <c r="H285" s="168" t="str">
        <f aca="false">Scoring!DR294</f>
        <v/>
      </c>
      <c r="I285" s="168" t="str">
        <f aca="false">Scoring!DQ294</f>
        <v/>
      </c>
    </row>
    <row r="286" customFormat="false" ht="15.75" hidden="false" customHeight="false" outlineLevel="0" collapsed="false">
      <c r="A286" s="168" t="str">
        <f aca="false">Scoring!DT295</f>
        <v/>
      </c>
      <c r="B286" s="168" t="str">
        <f aca="false">Scoring!DS295</f>
        <v/>
      </c>
      <c r="C286" s="168" t="n">
        <f aca="false">Scoring!C295</f>
        <v>0</v>
      </c>
      <c r="D286" s="179" t="str">
        <f aca="false">Scoring!DP295</f>
        <v/>
      </c>
      <c r="E286" s="168" t="str">
        <f aca="false">Scoring!BK295</f>
        <v/>
      </c>
      <c r="F286" s="168" t="n">
        <f aca="false">Scoring!B295</f>
        <v>0</v>
      </c>
      <c r="G286" s="168" t="n">
        <f aca="false">Scoring!D295</f>
        <v>0</v>
      </c>
      <c r="H286" s="168" t="str">
        <f aca="false">Scoring!DR295</f>
        <v/>
      </c>
      <c r="I286" s="168" t="str">
        <f aca="false">Scoring!DQ295</f>
        <v/>
      </c>
    </row>
    <row r="287" customFormat="false" ht="15.75" hidden="false" customHeight="false" outlineLevel="0" collapsed="false">
      <c r="A287" s="168" t="str">
        <f aca="false">Scoring!DT296</f>
        <v/>
      </c>
      <c r="B287" s="168" t="str">
        <f aca="false">Scoring!DS296</f>
        <v/>
      </c>
      <c r="C287" s="168" t="n">
        <f aca="false">Scoring!C296</f>
        <v>0</v>
      </c>
      <c r="D287" s="179" t="str">
        <f aca="false">Scoring!DP296</f>
        <v/>
      </c>
      <c r="E287" s="168" t="str">
        <f aca="false">Scoring!BK296</f>
        <v/>
      </c>
      <c r="F287" s="168" t="n">
        <f aca="false">Scoring!B296</f>
        <v>0</v>
      </c>
      <c r="G287" s="168" t="n">
        <f aca="false">Scoring!D296</f>
        <v>0</v>
      </c>
      <c r="H287" s="168" t="str">
        <f aca="false">Scoring!DR296</f>
        <v/>
      </c>
      <c r="I287" s="168" t="str">
        <f aca="false">Scoring!DQ296</f>
        <v/>
      </c>
    </row>
    <row r="288" customFormat="false" ht="15.75" hidden="false" customHeight="false" outlineLevel="0" collapsed="false">
      <c r="A288" s="168" t="str">
        <f aca="false">Scoring!DT297</f>
        <v/>
      </c>
      <c r="B288" s="168" t="str">
        <f aca="false">Scoring!DS297</f>
        <v/>
      </c>
      <c r="C288" s="168" t="n">
        <f aca="false">Scoring!C297</f>
        <v>0</v>
      </c>
      <c r="D288" s="179" t="str">
        <f aca="false">Scoring!DP297</f>
        <v/>
      </c>
      <c r="E288" s="168" t="str">
        <f aca="false">Scoring!BK297</f>
        <v/>
      </c>
      <c r="F288" s="168" t="n">
        <f aca="false">Scoring!B297</f>
        <v>0</v>
      </c>
      <c r="G288" s="168" t="n">
        <f aca="false">Scoring!D297</f>
        <v>0</v>
      </c>
      <c r="H288" s="168" t="str">
        <f aca="false">Scoring!DR297</f>
        <v/>
      </c>
      <c r="I288" s="168" t="str">
        <f aca="false">Scoring!DQ297</f>
        <v/>
      </c>
    </row>
    <row r="289" customFormat="false" ht="15.75" hidden="false" customHeight="false" outlineLevel="0" collapsed="false">
      <c r="A289" s="168" t="str">
        <f aca="false">Scoring!DT298</f>
        <v/>
      </c>
      <c r="B289" s="168" t="str">
        <f aca="false">Scoring!DS298</f>
        <v/>
      </c>
      <c r="C289" s="168" t="n">
        <f aca="false">Scoring!C298</f>
        <v>0</v>
      </c>
      <c r="D289" s="179" t="str">
        <f aca="false">Scoring!DP298</f>
        <v/>
      </c>
      <c r="E289" s="168" t="str">
        <f aca="false">Scoring!BK298</f>
        <v/>
      </c>
      <c r="F289" s="168" t="n">
        <f aca="false">Scoring!B298</f>
        <v>0</v>
      </c>
      <c r="G289" s="168" t="n">
        <f aca="false">Scoring!D298</f>
        <v>0</v>
      </c>
      <c r="H289" s="168" t="str">
        <f aca="false">Scoring!DR298</f>
        <v/>
      </c>
      <c r="I289" s="168" t="str">
        <f aca="false">Scoring!DQ298</f>
        <v/>
      </c>
    </row>
    <row r="290" customFormat="false" ht="15.75" hidden="false" customHeight="false" outlineLevel="0" collapsed="false">
      <c r="A290" s="168" t="str">
        <f aca="false">Scoring!DT299</f>
        <v/>
      </c>
      <c r="B290" s="168" t="str">
        <f aca="false">Scoring!DS299</f>
        <v/>
      </c>
      <c r="C290" s="168" t="n">
        <f aca="false">Scoring!C299</f>
        <v>0</v>
      </c>
      <c r="D290" s="179" t="str">
        <f aca="false">Scoring!DP299</f>
        <v/>
      </c>
      <c r="E290" s="168" t="str">
        <f aca="false">Scoring!BK299</f>
        <v/>
      </c>
      <c r="F290" s="168" t="n">
        <f aca="false">Scoring!B299</f>
        <v>0</v>
      </c>
      <c r="G290" s="168" t="n">
        <f aca="false">Scoring!D299</f>
        <v>0</v>
      </c>
      <c r="H290" s="168" t="str">
        <f aca="false">Scoring!DR299</f>
        <v/>
      </c>
      <c r="I290" s="168" t="str">
        <f aca="false">Scoring!DQ299</f>
        <v/>
      </c>
    </row>
    <row r="291" customFormat="false" ht="15.75" hidden="false" customHeight="false" outlineLevel="0" collapsed="false">
      <c r="A291" s="168" t="str">
        <f aca="false">Scoring!DT300</f>
        <v/>
      </c>
      <c r="B291" s="168" t="str">
        <f aca="false">Scoring!DS300</f>
        <v/>
      </c>
      <c r="C291" s="168" t="n">
        <f aca="false">Scoring!C300</f>
        <v>0</v>
      </c>
      <c r="D291" s="179" t="str">
        <f aca="false">Scoring!DP300</f>
        <v/>
      </c>
      <c r="E291" s="168" t="str">
        <f aca="false">Scoring!BK300</f>
        <v/>
      </c>
      <c r="F291" s="168" t="n">
        <f aca="false">Scoring!B300</f>
        <v>0</v>
      </c>
      <c r="G291" s="168" t="n">
        <f aca="false">Scoring!D300</f>
        <v>0</v>
      </c>
      <c r="H291" s="168" t="str">
        <f aca="false">Scoring!DR300</f>
        <v/>
      </c>
      <c r="I291" s="168" t="str">
        <f aca="false">Scoring!DQ300</f>
        <v/>
      </c>
    </row>
    <row r="292" customFormat="false" ht="15.75" hidden="false" customHeight="false" outlineLevel="0" collapsed="false">
      <c r="A292" s="168" t="str">
        <f aca="false">Scoring!DT301</f>
        <v/>
      </c>
      <c r="B292" s="168" t="str">
        <f aca="false">Scoring!DS301</f>
        <v/>
      </c>
      <c r="C292" s="168" t="n">
        <f aca="false">Scoring!C301</f>
        <v>0</v>
      </c>
      <c r="D292" s="179" t="str">
        <f aca="false">Scoring!DP301</f>
        <v/>
      </c>
      <c r="E292" s="168" t="str">
        <f aca="false">Scoring!BK301</f>
        <v/>
      </c>
      <c r="F292" s="168" t="n">
        <f aca="false">Scoring!B301</f>
        <v>0</v>
      </c>
      <c r="G292" s="168" t="n">
        <f aca="false">Scoring!D301</f>
        <v>0</v>
      </c>
      <c r="H292" s="168" t="str">
        <f aca="false">Scoring!DR301</f>
        <v/>
      </c>
      <c r="I292" s="168" t="str">
        <f aca="false">Scoring!DQ301</f>
        <v/>
      </c>
    </row>
    <row r="293" customFormat="false" ht="15.75" hidden="false" customHeight="false" outlineLevel="0" collapsed="false">
      <c r="A293" s="168" t="str">
        <f aca="false">Scoring!DT302</f>
        <v/>
      </c>
      <c r="B293" s="168" t="str">
        <f aca="false">Scoring!DS302</f>
        <v/>
      </c>
      <c r="C293" s="168" t="n">
        <f aca="false">Scoring!C302</f>
        <v>0</v>
      </c>
      <c r="D293" s="179" t="str">
        <f aca="false">Scoring!DP302</f>
        <v/>
      </c>
      <c r="E293" s="168" t="str">
        <f aca="false">Scoring!BK302</f>
        <v/>
      </c>
      <c r="F293" s="168" t="n">
        <f aca="false">Scoring!B302</f>
        <v>0</v>
      </c>
      <c r="G293" s="168" t="n">
        <f aca="false">Scoring!D302</f>
        <v>0</v>
      </c>
      <c r="H293" s="168" t="str">
        <f aca="false">Scoring!DR302</f>
        <v/>
      </c>
      <c r="I293" s="168" t="str">
        <f aca="false">Scoring!DQ302</f>
        <v/>
      </c>
    </row>
    <row r="294" customFormat="false" ht="15.75" hidden="false" customHeight="false" outlineLevel="0" collapsed="false">
      <c r="A294" s="168" t="str">
        <f aca="false">Scoring!DT303</f>
        <v/>
      </c>
      <c r="B294" s="168" t="str">
        <f aca="false">Scoring!DS303</f>
        <v/>
      </c>
      <c r="C294" s="168" t="n">
        <f aca="false">Scoring!C303</f>
        <v>0</v>
      </c>
      <c r="D294" s="179" t="str">
        <f aca="false">Scoring!DP303</f>
        <v/>
      </c>
      <c r="E294" s="168" t="str">
        <f aca="false">Scoring!BK303</f>
        <v/>
      </c>
      <c r="F294" s="168" t="n">
        <f aca="false">Scoring!B303</f>
        <v>0</v>
      </c>
      <c r="G294" s="168" t="n">
        <f aca="false">Scoring!D303</f>
        <v>0</v>
      </c>
      <c r="H294" s="168" t="str">
        <f aca="false">Scoring!DR303</f>
        <v/>
      </c>
      <c r="I294" s="168" t="str">
        <f aca="false">Scoring!DQ303</f>
        <v/>
      </c>
    </row>
    <row r="295" customFormat="false" ht="15.75" hidden="false" customHeight="false" outlineLevel="0" collapsed="false">
      <c r="A295" s="168" t="str">
        <f aca="false">Scoring!DT304</f>
        <v/>
      </c>
      <c r="B295" s="168" t="str">
        <f aca="false">Scoring!DS304</f>
        <v/>
      </c>
      <c r="C295" s="168" t="n">
        <f aca="false">Scoring!C304</f>
        <v>0</v>
      </c>
      <c r="D295" s="179" t="str">
        <f aca="false">Scoring!DP304</f>
        <v/>
      </c>
      <c r="E295" s="168" t="str">
        <f aca="false">Scoring!BK304</f>
        <v/>
      </c>
      <c r="F295" s="168" t="n">
        <f aca="false">Scoring!B304</f>
        <v>0</v>
      </c>
      <c r="G295" s="168" t="n">
        <f aca="false">Scoring!D304</f>
        <v>0</v>
      </c>
      <c r="H295" s="168" t="str">
        <f aca="false">Scoring!DR304</f>
        <v/>
      </c>
      <c r="I295" s="168" t="str">
        <f aca="false">Scoring!DQ304</f>
        <v/>
      </c>
    </row>
    <row r="296" customFormat="false" ht="15.75" hidden="false" customHeight="false" outlineLevel="0" collapsed="false">
      <c r="A296" s="168" t="str">
        <f aca="false">Scoring!DT305</f>
        <v/>
      </c>
      <c r="B296" s="168" t="str">
        <f aca="false">Scoring!DS305</f>
        <v/>
      </c>
      <c r="C296" s="168" t="n">
        <f aca="false">Scoring!C305</f>
        <v>0</v>
      </c>
      <c r="D296" s="179" t="str">
        <f aca="false">Scoring!DP305</f>
        <v/>
      </c>
      <c r="E296" s="168" t="str">
        <f aca="false">Scoring!BK305</f>
        <v/>
      </c>
      <c r="F296" s="168" t="n">
        <f aca="false">Scoring!B305</f>
        <v>0</v>
      </c>
      <c r="G296" s="168" t="n">
        <f aca="false">Scoring!D305</f>
        <v>0</v>
      </c>
      <c r="H296" s="168" t="str">
        <f aca="false">Scoring!DR305</f>
        <v/>
      </c>
      <c r="I296" s="168" t="str">
        <f aca="false">Scoring!DQ305</f>
        <v/>
      </c>
    </row>
    <row r="297" customFormat="false" ht="15.75" hidden="false" customHeight="false" outlineLevel="0" collapsed="false">
      <c r="A297" s="168" t="str">
        <f aca="false">Scoring!DT306</f>
        <v/>
      </c>
      <c r="B297" s="168" t="str">
        <f aca="false">Scoring!DS306</f>
        <v/>
      </c>
      <c r="C297" s="168" t="n">
        <f aca="false">Scoring!C306</f>
        <v>0</v>
      </c>
      <c r="D297" s="179" t="str">
        <f aca="false">Scoring!DP306</f>
        <v/>
      </c>
      <c r="E297" s="168" t="str">
        <f aca="false">Scoring!BK306</f>
        <v/>
      </c>
      <c r="F297" s="168" t="n">
        <f aca="false">Scoring!B306</f>
        <v>0</v>
      </c>
      <c r="G297" s="168" t="n">
        <f aca="false">Scoring!D306</f>
        <v>0</v>
      </c>
      <c r="H297" s="168" t="str">
        <f aca="false">Scoring!DR306</f>
        <v/>
      </c>
      <c r="I297" s="168" t="str">
        <f aca="false">Scoring!DQ306</f>
        <v/>
      </c>
    </row>
    <row r="298" customFormat="false" ht="15.75" hidden="false" customHeight="false" outlineLevel="0" collapsed="false">
      <c r="A298" s="168" t="str">
        <f aca="false">Scoring!DT307</f>
        <v/>
      </c>
      <c r="B298" s="168" t="str">
        <f aca="false">Scoring!DS307</f>
        <v/>
      </c>
      <c r="C298" s="168" t="n">
        <f aca="false">Scoring!C307</f>
        <v>0</v>
      </c>
      <c r="D298" s="179" t="str">
        <f aca="false">Scoring!DP307</f>
        <v/>
      </c>
      <c r="E298" s="168" t="str">
        <f aca="false">Scoring!BK307</f>
        <v/>
      </c>
      <c r="F298" s="168" t="n">
        <f aca="false">Scoring!B307</f>
        <v>0</v>
      </c>
      <c r="G298" s="168" t="n">
        <f aca="false">Scoring!D307</f>
        <v>0</v>
      </c>
      <c r="H298" s="168" t="str">
        <f aca="false">Scoring!DR307</f>
        <v/>
      </c>
      <c r="I298" s="168" t="str">
        <f aca="false">Scoring!DQ307</f>
        <v/>
      </c>
    </row>
    <row r="299" customFormat="false" ht="15.75" hidden="false" customHeight="false" outlineLevel="0" collapsed="false">
      <c r="A299" s="168" t="str">
        <f aca="false">Scoring!DT308</f>
        <v/>
      </c>
      <c r="B299" s="168" t="str">
        <f aca="false">Scoring!DS308</f>
        <v/>
      </c>
      <c r="C299" s="168" t="n">
        <f aca="false">Scoring!C308</f>
        <v>0</v>
      </c>
      <c r="D299" s="179" t="str">
        <f aca="false">Scoring!DP308</f>
        <v/>
      </c>
      <c r="E299" s="168" t="str">
        <f aca="false">Scoring!BK308</f>
        <v/>
      </c>
      <c r="F299" s="168" t="n">
        <f aca="false">Scoring!B308</f>
        <v>0</v>
      </c>
      <c r="G299" s="168" t="n">
        <f aca="false">Scoring!D308</f>
        <v>0</v>
      </c>
      <c r="H299" s="168" t="str">
        <f aca="false">Scoring!DR308</f>
        <v/>
      </c>
      <c r="I299" s="168" t="str">
        <f aca="false">Scoring!DQ308</f>
        <v/>
      </c>
    </row>
    <row r="300" customFormat="false" ht="15.75" hidden="false" customHeight="false" outlineLevel="0" collapsed="false">
      <c r="A300" s="168" t="str">
        <f aca="false">Scoring!DT309</f>
        <v/>
      </c>
      <c r="B300" s="168" t="str">
        <f aca="false">Scoring!DS309</f>
        <v/>
      </c>
      <c r="C300" s="168" t="n">
        <f aca="false">Scoring!C309</f>
        <v>0</v>
      </c>
      <c r="D300" s="179" t="str">
        <f aca="false">Scoring!DP309</f>
        <v/>
      </c>
      <c r="E300" s="168" t="str">
        <f aca="false">Scoring!BK309</f>
        <v/>
      </c>
      <c r="F300" s="168" t="n">
        <f aca="false">Scoring!B309</f>
        <v>0</v>
      </c>
      <c r="G300" s="168" t="n">
        <f aca="false">Scoring!D309</f>
        <v>0</v>
      </c>
      <c r="H300" s="168" t="str">
        <f aca="false">Scoring!DR309</f>
        <v/>
      </c>
      <c r="I300" s="168" t="str">
        <f aca="false">Scoring!DQ309</f>
        <v/>
      </c>
    </row>
    <row r="301" customFormat="false" ht="15.75" hidden="false" customHeight="false" outlineLevel="0" collapsed="false">
      <c r="A301" s="168" t="str">
        <f aca="false">Scoring!DT310</f>
        <v/>
      </c>
      <c r="B301" s="168" t="str">
        <f aca="false">Scoring!DS310</f>
        <v/>
      </c>
      <c r="C301" s="168" t="n">
        <f aca="false">Scoring!C310</f>
        <v>0</v>
      </c>
      <c r="D301" s="179" t="str">
        <f aca="false">Scoring!DP310</f>
        <v/>
      </c>
      <c r="E301" s="168" t="str">
        <f aca="false">Scoring!BK310</f>
        <v/>
      </c>
      <c r="F301" s="168" t="n">
        <f aca="false">Scoring!B310</f>
        <v>0</v>
      </c>
      <c r="G301" s="168" t="n">
        <f aca="false">Scoring!D310</f>
        <v>0</v>
      </c>
      <c r="H301" s="168" t="str">
        <f aca="false">Scoring!DR310</f>
        <v/>
      </c>
      <c r="I301" s="168" t="str">
        <f aca="false">Scoring!DQ310</f>
        <v/>
      </c>
    </row>
    <row r="302" customFormat="false" ht="15.75" hidden="false" customHeight="false" outlineLevel="0" collapsed="false">
      <c r="A302" s="168" t="str">
        <f aca="false">Scoring!DT311</f>
        <v/>
      </c>
      <c r="B302" s="168" t="str">
        <f aca="false">Scoring!DS311</f>
        <v/>
      </c>
      <c r="C302" s="168" t="n">
        <f aca="false">Scoring!C311</f>
        <v>0</v>
      </c>
      <c r="D302" s="179" t="str">
        <f aca="false">Scoring!DP311</f>
        <v/>
      </c>
      <c r="E302" s="168" t="str">
        <f aca="false">Scoring!BK311</f>
        <v/>
      </c>
      <c r="F302" s="168" t="n">
        <f aca="false">Scoring!B311</f>
        <v>0</v>
      </c>
      <c r="G302" s="168" t="n">
        <f aca="false">Scoring!D311</f>
        <v>0</v>
      </c>
      <c r="H302" s="168" t="str">
        <f aca="false">Scoring!DR311</f>
        <v/>
      </c>
      <c r="I302" s="168" t="str">
        <f aca="false">Scoring!DQ311</f>
        <v/>
      </c>
    </row>
    <row r="303" customFormat="false" ht="15.75" hidden="false" customHeight="false" outlineLevel="0" collapsed="false">
      <c r="A303" s="168" t="str">
        <f aca="false">Scoring!DT312</f>
        <v/>
      </c>
      <c r="B303" s="168" t="str">
        <f aca="false">Scoring!DS312</f>
        <v/>
      </c>
      <c r="C303" s="168" t="n">
        <f aca="false">Scoring!C312</f>
        <v>0</v>
      </c>
      <c r="D303" s="179" t="str">
        <f aca="false">Scoring!DP312</f>
        <v/>
      </c>
      <c r="E303" s="168" t="str">
        <f aca="false">Scoring!BK312</f>
        <v/>
      </c>
      <c r="F303" s="168" t="n">
        <f aca="false">Scoring!B312</f>
        <v>0</v>
      </c>
      <c r="G303" s="168" t="n">
        <f aca="false">Scoring!D312</f>
        <v>0</v>
      </c>
      <c r="H303" s="168" t="str">
        <f aca="false">Scoring!DR312</f>
        <v/>
      </c>
      <c r="I303" s="168" t="str">
        <f aca="false">Scoring!DQ312</f>
        <v/>
      </c>
    </row>
    <row r="304" customFormat="false" ht="15.75" hidden="false" customHeight="false" outlineLevel="0" collapsed="false">
      <c r="A304" s="168" t="str">
        <f aca="false">Scoring!DT313</f>
        <v/>
      </c>
      <c r="B304" s="168" t="str">
        <f aca="false">Scoring!DS313</f>
        <v/>
      </c>
      <c r="C304" s="168" t="n">
        <f aca="false">Scoring!C313</f>
        <v>0</v>
      </c>
      <c r="D304" s="179" t="str">
        <f aca="false">Scoring!DP313</f>
        <v/>
      </c>
      <c r="E304" s="168" t="str">
        <f aca="false">Scoring!BK313</f>
        <v/>
      </c>
      <c r="F304" s="168" t="n">
        <f aca="false">Scoring!B313</f>
        <v>0</v>
      </c>
      <c r="G304" s="168" t="n">
        <f aca="false">Scoring!D313</f>
        <v>0</v>
      </c>
      <c r="H304" s="168" t="str">
        <f aca="false">Scoring!DR313</f>
        <v/>
      </c>
      <c r="I304" s="168" t="str">
        <f aca="false">Scoring!DQ313</f>
        <v/>
      </c>
    </row>
    <row r="305" customFormat="false" ht="15.75" hidden="false" customHeight="false" outlineLevel="0" collapsed="false">
      <c r="A305" s="168" t="str">
        <f aca="false">Scoring!DT314</f>
        <v/>
      </c>
      <c r="B305" s="168" t="str">
        <f aca="false">Scoring!DS314</f>
        <v/>
      </c>
      <c r="C305" s="168" t="n">
        <f aca="false">Scoring!C314</f>
        <v>0</v>
      </c>
      <c r="D305" s="179" t="str">
        <f aca="false">Scoring!DP314</f>
        <v/>
      </c>
      <c r="E305" s="168" t="str">
        <f aca="false">Scoring!BK314</f>
        <v/>
      </c>
      <c r="F305" s="168" t="n">
        <f aca="false">Scoring!B314</f>
        <v>0</v>
      </c>
      <c r="G305" s="168" t="n">
        <f aca="false">Scoring!D314</f>
        <v>0</v>
      </c>
      <c r="H305" s="168" t="str">
        <f aca="false">Scoring!DR314</f>
        <v/>
      </c>
      <c r="I305" s="168" t="str">
        <f aca="false">Scoring!DQ314</f>
        <v/>
      </c>
    </row>
    <row r="306" customFormat="false" ht="15.75" hidden="false" customHeight="false" outlineLevel="0" collapsed="false">
      <c r="A306" s="168" t="str">
        <f aca="false">Scoring!DT315</f>
        <v/>
      </c>
      <c r="B306" s="168" t="str">
        <f aca="false">Scoring!DS315</f>
        <v/>
      </c>
      <c r="C306" s="168" t="n">
        <f aca="false">Scoring!C315</f>
        <v>0</v>
      </c>
      <c r="D306" s="179" t="str">
        <f aca="false">Scoring!DP315</f>
        <v/>
      </c>
      <c r="E306" s="168" t="str">
        <f aca="false">Scoring!BK315</f>
        <v/>
      </c>
      <c r="F306" s="168" t="n">
        <f aca="false">Scoring!B315</f>
        <v>0</v>
      </c>
      <c r="G306" s="168" t="n">
        <f aca="false">Scoring!D315</f>
        <v>0</v>
      </c>
      <c r="H306" s="168" t="str">
        <f aca="false">Scoring!DR315</f>
        <v/>
      </c>
      <c r="I306" s="168" t="str">
        <f aca="false">Scoring!DQ315</f>
        <v/>
      </c>
    </row>
    <row r="307" customFormat="false" ht="15.75" hidden="false" customHeight="false" outlineLevel="0" collapsed="false">
      <c r="A307" s="168" t="str">
        <f aca="false">Scoring!DT316</f>
        <v/>
      </c>
      <c r="B307" s="168" t="str">
        <f aca="false">Scoring!DS316</f>
        <v/>
      </c>
      <c r="C307" s="168" t="n">
        <f aca="false">Scoring!C316</f>
        <v>0</v>
      </c>
      <c r="D307" s="179" t="str">
        <f aca="false">Scoring!DP316</f>
        <v/>
      </c>
      <c r="E307" s="168" t="str">
        <f aca="false">Scoring!BK316</f>
        <v/>
      </c>
      <c r="F307" s="168" t="n">
        <f aca="false">Scoring!B316</f>
        <v>0</v>
      </c>
      <c r="G307" s="168" t="n">
        <f aca="false">Scoring!D316</f>
        <v>0</v>
      </c>
      <c r="H307" s="168" t="str">
        <f aca="false">Scoring!DR316</f>
        <v/>
      </c>
      <c r="I307" s="168" t="str">
        <f aca="false">Scoring!DQ316</f>
        <v/>
      </c>
    </row>
    <row r="308" customFormat="false" ht="15.75" hidden="false" customHeight="false" outlineLevel="0" collapsed="false">
      <c r="A308" s="168" t="str">
        <f aca="false">Scoring!DT317</f>
        <v/>
      </c>
      <c r="B308" s="168" t="str">
        <f aca="false">Scoring!DS317</f>
        <v/>
      </c>
      <c r="C308" s="168" t="n">
        <f aca="false">Scoring!C317</f>
        <v>0</v>
      </c>
      <c r="D308" s="179" t="str">
        <f aca="false">Scoring!DP317</f>
        <v/>
      </c>
      <c r="E308" s="168" t="str">
        <f aca="false">Scoring!BK317</f>
        <v/>
      </c>
      <c r="F308" s="168" t="n">
        <f aca="false">Scoring!B317</f>
        <v>0</v>
      </c>
      <c r="G308" s="168" t="n">
        <f aca="false">Scoring!D317</f>
        <v>0</v>
      </c>
      <c r="H308" s="168" t="str">
        <f aca="false">Scoring!DR317</f>
        <v/>
      </c>
      <c r="I308" s="168" t="str">
        <f aca="false">Scoring!DQ317</f>
        <v/>
      </c>
    </row>
    <row r="309" customFormat="false" ht="15.75" hidden="false" customHeight="false" outlineLevel="0" collapsed="false">
      <c r="A309" s="168" t="str">
        <f aca="false">Scoring!DT318</f>
        <v/>
      </c>
      <c r="B309" s="168" t="str">
        <f aca="false">Scoring!DS318</f>
        <v/>
      </c>
      <c r="C309" s="168" t="n">
        <f aca="false">Scoring!C318</f>
        <v>0</v>
      </c>
      <c r="D309" s="179" t="str">
        <f aca="false">Scoring!DP318</f>
        <v/>
      </c>
      <c r="E309" s="168" t="str">
        <f aca="false">Scoring!BK318</f>
        <v/>
      </c>
      <c r="F309" s="168" t="n">
        <f aca="false">Scoring!B318</f>
        <v>0</v>
      </c>
      <c r="G309" s="168" t="n">
        <f aca="false">Scoring!D318</f>
        <v>0</v>
      </c>
      <c r="H309" s="168" t="str">
        <f aca="false">Scoring!DR318</f>
        <v/>
      </c>
      <c r="I309" s="168" t="str">
        <f aca="false">Scoring!DQ318</f>
        <v/>
      </c>
    </row>
    <row r="310" customFormat="false" ht="15.75" hidden="false" customHeight="false" outlineLevel="0" collapsed="false">
      <c r="A310" s="168" t="str">
        <f aca="false">Scoring!DT319</f>
        <v/>
      </c>
      <c r="B310" s="168" t="str">
        <f aca="false">Scoring!DS319</f>
        <v/>
      </c>
      <c r="C310" s="168" t="n">
        <f aca="false">Scoring!C319</f>
        <v>0</v>
      </c>
      <c r="D310" s="179" t="str">
        <f aca="false">Scoring!DP319</f>
        <v/>
      </c>
      <c r="E310" s="168" t="str">
        <f aca="false">Scoring!BK319</f>
        <v/>
      </c>
      <c r="F310" s="168" t="n">
        <f aca="false">Scoring!B319</f>
        <v>0</v>
      </c>
      <c r="G310" s="168" t="n">
        <f aca="false">Scoring!D319</f>
        <v>0</v>
      </c>
      <c r="H310" s="168" t="str">
        <f aca="false">Scoring!DR319</f>
        <v/>
      </c>
      <c r="I310" s="168" t="str">
        <f aca="false">Scoring!DQ319</f>
        <v/>
      </c>
    </row>
    <row r="311" customFormat="false" ht="15.75" hidden="false" customHeight="false" outlineLevel="0" collapsed="false">
      <c r="A311" s="168" t="str">
        <f aca="false">Scoring!DT320</f>
        <v/>
      </c>
      <c r="B311" s="168" t="str">
        <f aca="false">Scoring!DS320</f>
        <v/>
      </c>
      <c r="C311" s="168" t="n">
        <f aca="false">Scoring!C320</f>
        <v>0</v>
      </c>
      <c r="D311" s="179" t="str">
        <f aca="false">Scoring!DP320</f>
        <v/>
      </c>
      <c r="E311" s="168" t="str">
        <f aca="false">Scoring!BK320</f>
        <v/>
      </c>
      <c r="F311" s="168" t="n">
        <f aca="false">Scoring!B320</f>
        <v>0</v>
      </c>
      <c r="G311" s="168" t="n">
        <f aca="false">Scoring!D320</f>
        <v>0</v>
      </c>
      <c r="H311" s="168" t="str">
        <f aca="false">Scoring!DR320</f>
        <v/>
      </c>
      <c r="I311" s="168" t="str">
        <f aca="false">Scoring!DQ320</f>
        <v/>
      </c>
    </row>
    <row r="312" customFormat="false" ht="15.75" hidden="false" customHeight="false" outlineLevel="0" collapsed="false">
      <c r="A312" s="168" t="str">
        <f aca="false">Scoring!DT321</f>
        <v/>
      </c>
      <c r="B312" s="168" t="str">
        <f aca="false">Scoring!DS321</f>
        <v/>
      </c>
      <c r="C312" s="168" t="n">
        <f aca="false">Scoring!C321</f>
        <v>0</v>
      </c>
      <c r="D312" s="179" t="str">
        <f aca="false">Scoring!DP321</f>
        <v/>
      </c>
      <c r="E312" s="168" t="str">
        <f aca="false">Scoring!BK321</f>
        <v/>
      </c>
      <c r="F312" s="168" t="n">
        <f aca="false">Scoring!B321</f>
        <v>0</v>
      </c>
      <c r="G312" s="168" t="n">
        <f aca="false">Scoring!D321</f>
        <v>0</v>
      </c>
      <c r="H312" s="168" t="str">
        <f aca="false">Scoring!DR321</f>
        <v/>
      </c>
      <c r="I312" s="168" t="str">
        <f aca="false">Scoring!DQ321</f>
        <v/>
      </c>
    </row>
    <row r="313" customFormat="false" ht="15.75" hidden="false" customHeight="false" outlineLevel="0" collapsed="false">
      <c r="A313" s="168" t="str">
        <f aca="false">Scoring!DT322</f>
        <v/>
      </c>
      <c r="B313" s="168" t="str">
        <f aca="false">Scoring!DS322</f>
        <v/>
      </c>
      <c r="C313" s="168" t="n">
        <f aca="false">Scoring!C322</f>
        <v>0</v>
      </c>
      <c r="D313" s="179" t="str">
        <f aca="false">Scoring!DP322</f>
        <v/>
      </c>
      <c r="E313" s="168" t="str">
        <f aca="false">Scoring!BK322</f>
        <v/>
      </c>
      <c r="F313" s="168" t="n">
        <f aca="false">Scoring!B322</f>
        <v>0</v>
      </c>
      <c r="G313" s="168" t="n">
        <f aca="false">Scoring!D322</f>
        <v>0</v>
      </c>
      <c r="H313" s="168" t="str">
        <f aca="false">Scoring!DR322</f>
        <v/>
      </c>
      <c r="I313" s="168" t="str">
        <f aca="false">Scoring!DQ322</f>
        <v/>
      </c>
    </row>
    <row r="314" customFormat="false" ht="15.75" hidden="false" customHeight="false" outlineLevel="0" collapsed="false">
      <c r="A314" s="168" t="str">
        <f aca="false">Scoring!DT323</f>
        <v/>
      </c>
      <c r="B314" s="168" t="str">
        <f aca="false">Scoring!DS323</f>
        <v/>
      </c>
      <c r="C314" s="168" t="n">
        <f aca="false">Scoring!C323</f>
        <v>0</v>
      </c>
      <c r="D314" s="179" t="str">
        <f aca="false">Scoring!DP323</f>
        <v/>
      </c>
      <c r="E314" s="168" t="str">
        <f aca="false">Scoring!BK323</f>
        <v/>
      </c>
      <c r="F314" s="168" t="n">
        <f aca="false">Scoring!B323</f>
        <v>0</v>
      </c>
      <c r="G314" s="168" t="n">
        <f aca="false">Scoring!D323</f>
        <v>0</v>
      </c>
      <c r="H314" s="168" t="str">
        <f aca="false">Scoring!DR323</f>
        <v/>
      </c>
      <c r="I314" s="168" t="str">
        <f aca="false">Scoring!DQ323</f>
        <v/>
      </c>
    </row>
    <row r="315" customFormat="false" ht="15.75" hidden="false" customHeight="false" outlineLevel="0" collapsed="false">
      <c r="A315" s="168" t="str">
        <f aca="false">Scoring!DT324</f>
        <v/>
      </c>
      <c r="B315" s="168" t="str">
        <f aca="false">Scoring!DS324</f>
        <v/>
      </c>
      <c r="C315" s="168" t="n">
        <f aca="false">Scoring!C324</f>
        <v>0</v>
      </c>
      <c r="D315" s="179" t="str">
        <f aca="false">Scoring!DP324</f>
        <v/>
      </c>
      <c r="E315" s="168" t="str">
        <f aca="false">Scoring!BK324</f>
        <v/>
      </c>
      <c r="F315" s="168" t="n">
        <f aca="false">Scoring!B324</f>
        <v>0</v>
      </c>
      <c r="G315" s="168" t="n">
        <f aca="false">Scoring!D324</f>
        <v>0</v>
      </c>
      <c r="H315" s="168" t="str">
        <f aca="false">Scoring!DR324</f>
        <v/>
      </c>
      <c r="I315" s="168" t="str">
        <f aca="false">Scoring!DQ324</f>
        <v/>
      </c>
    </row>
    <row r="316" customFormat="false" ht="15.75" hidden="false" customHeight="false" outlineLevel="0" collapsed="false">
      <c r="A316" s="168" t="str">
        <f aca="false">Scoring!DT325</f>
        <v/>
      </c>
      <c r="B316" s="168" t="str">
        <f aca="false">Scoring!DS325</f>
        <v/>
      </c>
      <c r="C316" s="168" t="n">
        <f aca="false">Scoring!C325</f>
        <v>0</v>
      </c>
      <c r="D316" s="179" t="str">
        <f aca="false">Scoring!DP325</f>
        <v/>
      </c>
      <c r="E316" s="168" t="str">
        <f aca="false">Scoring!BK325</f>
        <v/>
      </c>
      <c r="F316" s="168" t="n">
        <f aca="false">Scoring!B325</f>
        <v>0</v>
      </c>
      <c r="G316" s="168" t="n">
        <f aca="false">Scoring!D325</f>
        <v>0</v>
      </c>
      <c r="H316" s="168" t="str">
        <f aca="false">Scoring!DR325</f>
        <v/>
      </c>
      <c r="I316" s="168" t="str">
        <f aca="false">Scoring!DQ325</f>
        <v/>
      </c>
    </row>
    <row r="317" customFormat="false" ht="15.75" hidden="false" customHeight="false" outlineLevel="0" collapsed="false">
      <c r="A317" s="168" t="str">
        <f aca="false">Scoring!DT326</f>
        <v/>
      </c>
      <c r="B317" s="168" t="str">
        <f aca="false">Scoring!DS326</f>
        <v/>
      </c>
      <c r="C317" s="168" t="n">
        <f aca="false">Scoring!C326</f>
        <v>0</v>
      </c>
      <c r="D317" s="179" t="str">
        <f aca="false">Scoring!DP326</f>
        <v/>
      </c>
      <c r="E317" s="168" t="str">
        <f aca="false">Scoring!BK326</f>
        <v/>
      </c>
      <c r="F317" s="168" t="n">
        <f aca="false">Scoring!B326</f>
        <v>0</v>
      </c>
      <c r="G317" s="168" t="n">
        <f aca="false">Scoring!D326</f>
        <v>0</v>
      </c>
      <c r="H317" s="168" t="str">
        <f aca="false">Scoring!DR326</f>
        <v/>
      </c>
      <c r="I317" s="168" t="str">
        <f aca="false">Scoring!DQ326</f>
        <v/>
      </c>
    </row>
    <row r="318" customFormat="false" ht="15.75" hidden="false" customHeight="false" outlineLevel="0" collapsed="false">
      <c r="A318" s="168" t="str">
        <f aca="false">Scoring!DT327</f>
        <v/>
      </c>
      <c r="B318" s="168" t="str">
        <f aca="false">Scoring!DS327</f>
        <v/>
      </c>
      <c r="C318" s="168" t="n">
        <f aca="false">Scoring!C327</f>
        <v>0</v>
      </c>
      <c r="D318" s="179" t="str">
        <f aca="false">Scoring!DP327</f>
        <v/>
      </c>
      <c r="E318" s="168" t="str">
        <f aca="false">Scoring!BK327</f>
        <v/>
      </c>
      <c r="F318" s="168" t="n">
        <f aca="false">Scoring!B327</f>
        <v>0</v>
      </c>
      <c r="G318" s="168" t="n">
        <f aca="false">Scoring!D327</f>
        <v>0</v>
      </c>
      <c r="H318" s="168" t="str">
        <f aca="false">Scoring!DR327</f>
        <v/>
      </c>
      <c r="I318" s="168" t="str">
        <f aca="false">Scoring!DQ327</f>
        <v/>
      </c>
    </row>
    <row r="319" customFormat="false" ht="15.75" hidden="false" customHeight="false" outlineLevel="0" collapsed="false">
      <c r="A319" s="168" t="str">
        <f aca="false">Scoring!DT328</f>
        <v/>
      </c>
      <c r="B319" s="168" t="str">
        <f aca="false">Scoring!DS328</f>
        <v/>
      </c>
      <c r="C319" s="168" t="n">
        <f aca="false">Scoring!C328</f>
        <v>0</v>
      </c>
      <c r="D319" s="179" t="str">
        <f aca="false">Scoring!DP328</f>
        <v/>
      </c>
      <c r="E319" s="168" t="str">
        <f aca="false">Scoring!BK328</f>
        <v/>
      </c>
      <c r="F319" s="168" t="n">
        <f aca="false">Scoring!B328</f>
        <v>0</v>
      </c>
      <c r="G319" s="168" t="n">
        <f aca="false">Scoring!D328</f>
        <v>0</v>
      </c>
      <c r="H319" s="168" t="str">
        <f aca="false">Scoring!DR328</f>
        <v/>
      </c>
      <c r="I319" s="168" t="str">
        <f aca="false">Scoring!DQ328</f>
        <v/>
      </c>
    </row>
    <row r="320" customFormat="false" ht="15.75" hidden="false" customHeight="false" outlineLevel="0" collapsed="false">
      <c r="A320" s="168" t="str">
        <f aca="false">Scoring!DT329</f>
        <v/>
      </c>
      <c r="B320" s="168" t="str">
        <f aca="false">Scoring!DS329</f>
        <v/>
      </c>
      <c r="C320" s="168" t="n">
        <f aca="false">Scoring!C329</f>
        <v>0</v>
      </c>
      <c r="D320" s="179" t="str">
        <f aca="false">Scoring!DP329</f>
        <v/>
      </c>
      <c r="E320" s="168" t="str">
        <f aca="false">Scoring!BK329</f>
        <v/>
      </c>
      <c r="F320" s="168" t="n">
        <f aca="false">Scoring!B329</f>
        <v>0</v>
      </c>
      <c r="G320" s="168" t="n">
        <f aca="false">Scoring!D329</f>
        <v>0</v>
      </c>
      <c r="H320" s="168" t="str">
        <f aca="false">Scoring!DR329</f>
        <v/>
      </c>
      <c r="I320" s="168" t="str">
        <f aca="false">Scoring!DQ329</f>
        <v/>
      </c>
    </row>
    <row r="321" customFormat="false" ht="15.75" hidden="false" customHeight="false" outlineLevel="0" collapsed="false">
      <c r="A321" s="168" t="str">
        <f aca="false">Scoring!DT330</f>
        <v/>
      </c>
      <c r="B321" s="168" t="str">
        <f aca="false">Scoring!DS330</f>
        <v/>
      </c>
      <c r="C321" s="168" t="n">
        <f aca="false">Scoring!C330</f>
        <v>0</v>
      </c>
      <c r="D321" s="179" t="str">
        <f aca="false">Scoring!DP330</f>
        <v/>
      </c>
      <c r="E321" s="168" t="str">
        <f aca="false">Scoring!BK330</f>
        <v/>
      </c>
      <c r="F321" s="168" t="n">
        <f aca="false">Scoring!B330</f>
        <v>0</v>
      </c>
      <c r="G321" s="168" t="n">
        <f aca="false">Scoring!D330</f>
        <v>0</v>
      </c>
      <c r="H321" s="168" t="str">
        <f aca="false">Scoring!DR330</f>
        <v/>
      </c>
      <c r="I321" s="168" t="str">
        <f aca="false">Scoring!DQ330</f>
        <v/>
      </c>
    </row>
    <row r="322" customFormat="false" ht="15.75" hidden="false" customHeight="false" outlineLevel="0" collapsed="false">
      <c r="A322" s="168" t="str">
        <f aca="false">Scoring!DT331</f>
        <v/>
      </c>
      <c r="B322" s="168" t="str">
        <f aca="false">Scoring!DS331</f>
        <v/>
      </c>
      <c r="C322" s="168" t="n">
        <f aca="false">Scoring!C331</f>
        <v>0</v>
      </c>
      <c r="D322" s="179" t="str">
        <f aca="false">Scoring!DP331</f>
        <v/>
      </c>
      <c r="E322" s="168" t="str">
        <f aca="false">Scoring!BK331</f>
        <v/>
      </c>
      <c r="F322" s="168" t="n">
        <f aca="false">Scoring!B331</f>
        <v>0</v>
      </c>
      <c r="G322" s="168" t="n">
        <f aca="false">Scoring!D331</f>
        <v>0</v>
      </c>
      <c r="H322" s="168" t="str">
        <f aca="false">Scoring!DR331</f>
        <v/>
      </c>
      <c r="I322" s="168" t="str">
        <f aca="false">Scoring!DQ331</f>
        <v/>
      </c>
    </row>
    <row r="323" customFormat="false" ht="15.75" hidden="false" customHeight="false" outlineLevel="0" collapsed="false">
      <c r="A323" s="168" t="str">
        <f aca="false">Scoring!DT332</f>
        <v/>
      </c>
      <c r="B323" s="168" t="str">
        <f aca="false">Scoring!DS332</f>
        <v/>
      </c>
      <c r="C323" s="168" t="n">
        <f aca="false">Scoring!C332</f>
        <v>0</v>
      </c>
      <c r="D323" s="179" t="str">
        <f aca="false">Scoring!DP332</f>
        <v/>
      </c>
      <c r="E323" s="168" t="str">
        <f aca="false">Scoring!BK332</f>
        <v/>
      </c>
      <c r="F323" s="168" t="n">
        <f aca="false">Scoring!B332</f>
        <v>0</v>
      </c>
      <c r="G323" s="168" t="n">
        <f aca="false">Scoring!D332</f>
        <v>0</v>
      </c>
      <c r="H323" s="168" t="str">
        <f aca="false">Scoring!DR332</f>
        <v/>
      </c>
      <c r="I323" s="168" t="str">
        <f aca="false">Scoring!DQ332</f>
        <v/>
      </c>
    </row>
    <row r="324" customFormat="false" ht="15.75" hidden="false" customHeight="false" outlineLevel="0" collapsed="false">
      <c r="A324" s="168" t="str">
        <f aca="false">Scoring!DT333</f>
        <v/>
      </c>
      <c r="B324" s="168" t="str">
        <f aca="false">Scoring!DS333</f>
        <v/>
      </c>
      <c r="C324" s="168" t="n">
        <f aca="false">Scoring!C333</f>
        <v>0</v>
      </c>
      <c r="D324" s="179" t="str">
        <f aca="false">Scoring!DP333</f>
        <v/>
      </c>
      <c r="E324" s="168" t="str">
        <f aca="false">Scoring!BK333</f>
        <v/>
      </c>
      <c r="F324" s="168" t="n">
        <f aca="false">Scoring!B333</f>
        <v>0</v>
      </c>
      <c r="G324" s="168" t="n">
        <f aca="false">Scoring!D333</f>
        <v>0</v>
      </c>
      <c r="H324" s="168" t="str">
        <f aca="false">Scoring!DR333</f>
        <v/>
      </c>
      <c r="I324" s="168" t="str">
        <f aca="false">Scoring!DQ333</f>
        <v/>
      </c>
    </row>
    <row r="325" customFormat="false" ht="15.75" hidden="false" customHeight="false" outlineLevel="0" collapsed="false">
      <c r="A325" s="168" t="str">
        <f aca="false">Scoring!DT334</f>
        <v/>
      </c>
      <c r="B325" s="168" t="str">
        <f aca="false">Scoring!DS334</f>
        <v/>
      </c>
      <c r="C325" s="168" t="n">
        <f aca="false">Scoring!C334</f>
        <v>0</v>
      </c>
      <c r="D325" s="179" t="str">
        <f aca="false">Scoring!DP334</f>
        <v/>
      </c>
      <c r="E325" s="168" t="str">
        <f aca="false">Scoring!BK334</f>
        <v/>
      </c>
      <c r="F325" s="168" t="n">
        <f aca="false">Scoring!B334</f>
        <v>0</v>
      </c>
      <c r="G325" s="168" t="n">
        <f aca="false">Scoring!D334</f>
        <v>0</v>
      </c>
      <c r="H325" s="168" t="str">
        <f aca="false">Scoring!DR334</f>
        <v/>
      </c>
      <c r="I325" s="168" t="str">
        <f aca="false">Scoring!DQ334</f>
        <v/>
      </c>
    </row>
    <row r="326" customFormat="false" ht="15.75" hidden="false" customHeight="false" outlineLevel="0" collapsed="false">
      <c r="A326" s="168" t="str">
        <f aca="false">Scoring!DT335</f>
        <v/>
      </c>
      <c r="B326" s="168" t="str">
        <f aca="false">Scoring!DS335</f>
        <v/>
      </c>
      <c r="C326" s="168" t="n">
        <f aca="false">Scoring!C335</f>
        <v>0</v>
      </c>
      <c r="D326" s="179" t="str">
        <f aca="false">Scoring!DP335</f>
        <v/>
      </c>
      <c r="E326" s="168" t="str">
        <f aca="false">Scoring!BK335</f>
        <v/>
      </c>
      <c r="F326" s="168" t="n">
        <f aca="false">Scoring!B335</f>
        <v>0</v>
      </c>
      <c r="G326" s="168" t="n">
        <f aca="false">Scoring!D335</f>
        <v>0</v>
      </c>
      <c r="H326" s="168" t="str">
        <f aca="false">Scoring!DR335</f>
        <v/>
      </c>
      <c r="I326" s="168" t="str">
        <f aca="false">Scoring!DQ335</f>
        <v/>
      </c>
    </row>
    <row r="327" customFormat="false" ht="15.75" hidden="false" customHeight="false" outlineLevel="0" collapsed="false">
      <c r="A327" s="168" t="str">
        <f aca="false">Scoring!DT336</f>
        <v/>
      </c>
      <c r="B327" s="168" t="str">
        <f aca="false">Scoring!DS336</f>
        <v/>
      </c>
      <c r="C327" s="168" t="n">
        <f aca="false">Scoring!C336</f>
        <v>0</v>
      </c>
      <c r="D327" s="179" t="str">
        <f aca="false">Scoring!DP336</f>
        <v/>
      </c>
      <c r="E327" s="168" t="str">
        <f aca="false">Scoring!BK336</f>
        <v/>
      </c>
      <c r="F327" s="168" t="n">
        <f aca="false">Scoring!B336</f>
        <v>0</v>
      </c>
      <c r="G327" s="168" t="n">
        <f aca="false">Scoring!D336</f>
        <v>0</v>
      </c>
      <c r="H327" s="168" t="str">
        <f aca="false">Scoring!DR336</f>
        <v/>
      </c>
      <c r="I327" s="168" t="str">
        <f aca="false">Scoring!DQ336</f>
        <v/>
      </c>
    </row>
    <row r="328" customFormat="false" ht="15.75" hidden="false" customHeight="false" outlineLevel="0" collapsed="false">
      <c r="A328" s="168" t="str">
        <f aca="false">Scoring!DT337</f>
        <v/>
      </c>
      <c r="B328" s="168" t="str">
        <f aca="false">Scoring!DS337</f>
        <v/>
      </c>
      <c r="C328" s="168" t="n">
        <f aca="false">Scoring!C337</f>
        <v>0</v>
      </c>
      <c r="D328" s="179" t="str">
        <f aca="false">Scoring!DP337</f>
        <v/>
      </c>
      <c r="E328" s="168" t="str">
        <f aca="false">Scoring!BK337</f>
        <v/>
      </c>
      <c r="F328" s="168" t="n">
        <f aca="false">Scoring!B337</f>
        <v>0</v>
      </c>
      <c r="G328" s="168" t="n">
        <f aca="false">Scoring!D337</f>
        <v>0</v>
      </c>
      <c r="H328" s="168" t="str">
        <f aca="false">Scoring!DR337</f>
        <v/>
      </c>
      <c r="I328" s="168" t="str">
        <f aca="false">Scoring!DQ337</f>
        <v/>
      </c>
    </row>
    <row r="329" customFormat="false" ht="15.75" hidden="false" customHeight="false" outlineLevel="0" collapsed="false">
      <c r="A329" s="168" t="str">
        <f aca="false">Scoring!DT338</f>
        <v/>
      </c>
      <c r="B329" s="168" t="str">
        <f aca="false">Scoring!DS338</f>
        <v/>
      </c>
      <c r="C329" s="168" t="n">
        <f aca="false">Scoring!C338</f>
        <v>0</v>
      </c>
      <c r="D329" s="179" t="str">
        <f aca="false">Scoring!DP338</f>
        <v/>
      </c>
      <c r="E329" s="168" t="str">
        <f aca="false">Scoring!BK338</f>
        <v/>
      </c>
      <c r="F329" s="168" t="n">
        <f aca="false">Scoring!B338</f>
        <v>0</v>
      </c>
      <c r="G329" s="168" t="n">
        <f aca="false">Scoring!D338</f>
        <v>0</v>
      </c>
      <c r="H329" s="168" t="str">
        <f aca="false">Scoring!DR338</f>
        <v/>
      </c>
      <c r="I329" s="168" t="str">
        <f aca="false">Scoring!DQ338</f>
        <v/>
      </c>
    </row>
    <row r="330" customFormat="false" ht="15.75" hidden="false" customHeight="false" outlineLevel="0" collapsed="false">
      <c r="A330" s="168" t="str">
        <f aca="false">Scoring!DT339</f>
        <v/>
      </c>
      <c r="B330" s="168" t="str">
        <f aca="false">Scoring!DS339</f>
        <v/>
      </c>
      <c r="C330" s="168" t="n">
        <f aca="false">Scoring!C339</f>
        <v>0</v>
      </c>
      <c r="D330" s="179" t="str">
        <f aca="false">Scoring!DP339</f>
        <v/>
      </c>
      <c r="E330" s="168" t="str">
        <f aca="false">Scoring!BK339</f>
        <v/>
      </c>
      <c r="F330" s="168" t="n">
        <f aca="false">Scoring!B339</f>
        <v>0</v>
      </c>
      <c r="G330" s="168" t="n">
        <f aca="false">Scoring!D339</f>
        <v>0</v>
      </c>
      <c r="H330" s="168" t="str">
        <f aca="false">Scoring!DR339</f>
        <v/>
      </c>
      <c r="I330" s="168" t="str">
        <f aca="false">Scoring!DQ339</f>
        <v/>
      </c>
    </row>
    <row r="331" customFormat="false" ht="15.75" hidden="false" customHeight="false" outlineLevel="0" collapsed="false">
      <c r="A331" s="168" t="str">
        <f aca="false">Scoring!DT340</f>
        <v/>
      </c>
      <c r="B331" s="168" t="str">
        <f aca="false">Scoring!DS340</f>
        <v/>
      </c>
      <c r="C331" s="168" t="n">
        <f aca="false">Scoring!C340</f>
        <v>0</v>
      </c>
      <c r="D331" s="179" t="str">
        <f aca="false">Scoring!DP340</f>
        <v/>
      </c>
      <c r="E331" s="168" t="str">
        <f aca="false">Scoring!BK340</f>
        <v/>
      </c>
      <c r="F331" s="168" t="n">
        <f aca="false">Scoring!B340</f>
        <v>0</v>
      </c>
      <c r="G331" s="168" t="n">
        <f aca="false">Scoring!D340</f>
        <v>0</v>
      </c>
      <c r="H331" s="168" t="str">
        <f aca="false">Scoring!DR340</f>
        <v/>
      </c>
      <c r="I331" s="168" t="str">
        <f aca="false">Scoring!DQ340</f>
        <v/>
      </c>
    </row>
    <row r="332" customFormat="false" ht="15.75" hidden="false" customHeight="false" outlineLevel="0" collapsed="false">
      <c r="A332" s="168" t="str">
        <f aca="false">Scoring!DT341</f>
        <v/>
      </c>
      <c r="B332" s="168" t="str">
        <f aca="false">Scoring!DS341</f>
        <v/>
      </c>
      <c r="C332" s="168" t="n">
        <f aca="false">Scoring!C341</f>
        <v>0</v>
      </c>
      <c r="D332" s="179" t="str">
        <f aca="false">Scoring!DP341</f>
        <v/>
      </c>
      <c r="E332" s="168" t="str">
        <f aca="false">Scoring!BK341</f>
        <v/>
      </c>
      <c r="F332" s="168" t="n">
        <f aca="false">Scoring!B341</f>
        <v>0</v>
      </c>
      <c r="G332" s="168" t="n">
        <f aca="false">Scoring!D341</f>
        <v>0</v>
      </c>
      <c r="H332" s="168" t="str">
        <f aca="false">Scoring!DR341</f>
        <v/>
      </c>
      <c r="I332" s="168" t="str">
        <f aca="false">Scoring!DQ341</f>
        <v/>
      </c>
    </row>
    <row r="333" customFormat="false" ht="15.75" hidden="false" customHeight="false" outlineLevel="0" collapsed="false">
      <c r="A333" s="168" t="str">
        <f aca="false">Scoring!DT342</f>
        <v/>
      </c>
      <c r="B333" s="168" t="str">
        <f aca="false">Scoring!DS342</f>
        <v/>
      </c>
      <c r="C333" s="168" t="n">
        <f aca="false">Scoring!C342</f>
        <v>0</v>
      </c>
      <c r="D333" s="179" t="str">
        <f aca="false">Scoring!DP342</f>
        <v/>
      </c>
      <c r="E333" s="168" t="str">
        <f aca="false">Scoring!BK342</f>
        <v/>
      </c>
      <c r="F333" s="168" t="n">
        <f aca="false">Scoring!B342</f>
        <v>0</v>
      </c>
      <c r="G333" s="168" t="n">
        <f aca="false">Scoring!D342</f>
        <v>0</v>
      </c>
      <c r="H333" s="168" t="str">
        <f aca="false">Scoring!DR342</f>
        <v/>
      </c>
      <c r="I333" s="168" t="str">
        <f aca="false">Scoring!DQ342</f>
        <v/>
      </c>
    </row>
    <row r="334" customFormat="false" ht="15.75" hidden="false" customHeight="false" outlineLevel="0" collapsed="false">
      <c r="A334" s="168" t="str">
        <f aca="false">Scoring!DT343</f>
        <v/>
      </c>
      <c r="B334" s="168" t="str">
        <f aca="false">Scoring!DS343</f>
        <v/>
      </c>
      <c r="C334" s="168" t="n">
        <f aca="false">Scoring!C343</f>
        <v>0</v>
      </c>
      <c r="D334" s="179" t="str">
        <f aca="false">Scoring!DP343</f>
        <v/>
      </c>
      <c r="E334" s="168" t="str">
        <f aca="false">Scoring!BK343</f>
        <v/>
      </c>
      <c r="F334" s="168" t="n">
        <f aca="false">Scoring!B343</f>
        <v>0</v>
      </c>
      <c r="G334" s="168" t="n">
        <f aca="false">Scoring!D343</f>
        <v>0</v>
      </c>
      <c r="H334" s="168" t="str">
        <f aca="false">Scoring!DR343</f>
        <v/>
      </c>
      <c r="I334" s="168" t="str">
        <f aca="false">Scoring!DQ343</f>
        <v/>
      </c>
    </row>
    <row r="335" customFormat="false" ht="15.75" hidden="false" customHeight="false" outlineLevel="0" collapsed="false">
      <c r="A335" s="168" t="str">
        <f aca="false">Scoring!DT344</f>
        <v/>
      </c>
      <c r="B335" s="168" t="str">
        <f aca="false">Scoring!DS344</f>
        <v/>
      </c>
      <c r="C335" s="168" t="n">
        <f aca="false">Scoring!C344</f>
        <v>0</v>
      </c>
      <c r="D335" s="179" t="str">
        <f aca="false">Scoring!DP344</f>
        <v/>
      </c>
      <c r="E335" s="168" t="str">
        <f aca="false">Scoring!BK344</f>
        <v/>
      </c>
      <c r="F335" s="168" t="n">
        <f aca="false">Scoring!B344</f>
        <v>0</v>
      </c>
      <c r="G335" s="168" t="n">
        <f aca="false">Scoring!D344</f>
        <v>0</v>
      </c>
      <c r="H335" s="168" t="str">
        <f aca="false">Scoring!DR344</f>
        <v/>
      </c>
      <c r="I335" s="168" t="str">
        <f aca="false">Scoring!DQ344</f>
        <v/>
      </c>
    </row>
    <row r="336" customFormat="false" ht="15.75" hidden="false" customHeight="false" outlineLevel="0" collapsed="false">
      <c r="A336" s="168" t="str">
        <f aca="false">Scoring!DT345</f>
        <v/>
      </c>
      <c r="B336" s="168" t="str">
        <f aca="false">Scoring!DS345</f>
        <v/>
      </c>
      <c r="C336" s="168" t="n">
        <f aca="false">Scoring!C345</f>
        <v>0</v>
      </c>
      <c r="D336" s="179" t="str">
        <f aca="false">Scoring!DP345</f>
        <v/>
      </c>
      <c r="E336" s="168" t="str">
        <f aca="false">Scoring!BK345</f>
        <v/>
      </c>
      <c r="F336" s="168" t="n">
        <f aca="false">Scoring!B345</f>
        <v>0</v>
      </c>
      <c r="G336" s="168" t="n">
        <f aca="false">Scoring!D345</f>
        <v>0</v>
      </c>
      <c r="H336" s="168" t="str">
        <f aca="false">Scoring!DR345</f>
        <v/>
      </c>
      <c r="I336" s="168" t="str">
        <f aca="false">Scoring!DQ345</f>
        <v/>
      </c>
    </row>
    <row r="337" customFormat="false" ht="15.75" hidden="false" customHeight="false" outlineLevel="0" collapsed="false">
      <c r="A337" s="168" t="str">
        <f aca="false">Scoring!DT346</f>
        <v/>
      </c>
      <c r="B337" s="168" t="str">
        <f aca="false">Scoring!DS346</f>
        <v/>
      </c>
      <c r="C337" s="168" t="n">
        <f aca="false">Scoring!C346</f>
        <v>0</v>
      </c>
      <c r="D337" s="179" t="str">
        <f aca="false">Scoring!DP346</f>
        <v/>
      </c>
      <c r="E337" s="168" t="str">
        <f aca="false">Scoring!BK346</f>
        <v/>
      </c>
      <c r="F337" s="168" t="n">
        <f aca="false">Scoring!B346</f>
        <v>0</v>
      </c>
      <c r="G337" s="168" t="n">
        <f aca="false">Scoring!D346</f>
        <v>0</v>
      </c>
      <c r="H337" s="168" t="str">
        <f aca="false">Scoring!DR346</f>
        <v/>
      </c>
      <c r="I337" s="168" t="str">
        <f aca="false">Scoring!DQ346</f>
        <v/>
      </c>
    </row>
    <row r="338" customFormat="false" ht="15.75" hidden="false" customHeight="false" outlineLevel="0" collapsed="false">
      <c r="A338" s="168" t="str">
        <f aca="false">Scoring!DT347</f>
        <v/>
      </c>
      <c r="B338" s="168" t="str">
        <f aca="false">Scoring!DS347</f>
        <v/>
      </c>
      <c r="C338" s="168" t="n">
        <f aca="false">Scoring!C347</f>
        <v>0</v>
      </c>
      <c r="D338" s="179" t="str">
        <f aca="false">Scoring!DP347</f>
        <v/>
      </c>
      <c r="E338" s="168" t="str">
        <f aca="false">Scoring!BK347</f>
        <v/>
      </c>
      <c r="F338" s="168" t="n">
        <f aca="false">Scoring!B347</f>
        <v>0</v>
      </c>
      <c r="G338" s="168" t="n">
        <f aca="false">Scoring!D347</f>
        <v>0</v>
      </c>
      <c r="H338" s="168" t="str">
        <f aca="false">Scoring!DR347</f>
        <v/>
      </c>
      <c r="I338" s="168" t="str">
        <f aca="false">Scoring!DQ347</f>
        <v/>
      </c>
    </row>
    <row r="339" customFormat="false" ht="15.75" hidden="false" customHeight="false" outlineLevel="0" collapsed="false">
      <c r="A339" s="168" t="str">
        <f aca="false">Scoring!DT348</f>
        <v/>
      </c>
      <c r="B339" s="168" t="str">
        <f aca="false">Scoring!DS348</f>
        <v/>
      </c>
      <c r="C339" s="168" t="n">
        <f aca="false">Scoring!C348</f>
        <v>0</v>
      </c>
      <c r="D339" s="179" t="str">
        <f aca="false">Scoring!DP348</f>
        <v/>
      </c>
      <c r="E339" s="168" t="str">
        <f aca="false">Scoring!BK348</f>
        <v/>
      </c>
      <c r="F339" s="168" t="n">
        <f aca="false">Scoring!B348</f>
        <v>0</v>
      </c>
      <c r="G339" s="168" t="n">
        <f aca="false">Scoring!D348</f>
        <v>0</v>
      </c>
      <c r="H339" s="168" t="str">
        <f aca="false">Scoring!DR348</f>
        <v/>
      </c>
      <c r="I339" s="168" t="str">
        <f aca="false">Scoring!DQ348</f>
        <v/>
      </c>
    </row>
    <row r="340" customFormat="false" ht="15.75" hidden="false" customHeight="false" outlineLevel="0" collapsed="false">
      <c r="A340" s="168" t="str">
        <f aca="false">Scoring!DT349</f>
        <v/>
      </c>
      <c r="B340" s="168" t="str">
        <f aca="false">Scoring!DS349</f>
        <v/>
      </c>
      <c r="C340" s="168" t="n">
        <f aca="false">Scoring!C349</f>
        <v>0</v>
      </c>
      <c r="D340" s="179" t="str">
        <f aca="false">Scoring!DP349</f>
        <v/>
      </c>
      <c r="E340" s="168" t="str">
        <f aca="false">Scoring!BK349</f>
        <v/>
      </c>
      <c r="F340" s="168" t="n">
        <f aca="false">Scoring!B349</f>
        <v>0</v>
      </c>
      <c r="G340" s="168" t="n">
        <f aca="false">Scoring!D349</f>
        <v>0</v>
      </c>
      <c r="H340" s="168" t="str">
        <f aca="false">Scoring!DR349</f>
        <v/>
      </c>
      <c r="I340" s="168" t="str">
        <f aca="false">Scoring!DQ349</f>
        <v/>
      </c>
    </row>
    <row r="341" customFormat="false" ht="15.75" hidden="false" customHeight="false" outlineLevel="0" collapsed="false">
      <c r="A341" s="168" t="str">
        <f aca="false">Scoring!DT350</f>
        <v/>
      </c>
      <c r="B341" s="168" t="str">
        <f aca="false">Scoring!DS350</f>
        <v/>
      </c>
      <c r="C341" s="168" t="n">
        <f aca="false">Scoring!C350</f>
        <v>0</v>
      </c>
      <c r="D341" s="179" t="str">
        <f aca="false">Scoring!DP350</f>
        <v/>
      </c>
      <c r="E341" s="168" t="str">
        <f aca="false">Scoring!BK350</f>
        <v/>
      </c>
      <c r="F341" s="168" t="n">
        <f aca="false">Scoring!B350</f>
        <v>0</v>
      </c>
      <c r="G341" s="168" t="n">
        <f aca="false">Scoring!D350</f>
        <v>0</v>
      </c>
      <c r="H341" s="168" t="str">
        <f aca="false">Scoring!DR350</f>
        <v/>
      </c>
      <c r="I341" s="168" t="str">
        <f aca="false">Scoring!DQ350</f>
        <v/>
      </c>
    </row>
    <row r="342" customFormat="false" ht="15.75" hidden="false" customHeight="false" outlineLevel="0" collapsed="false">
      <c r="A342" s="168" t="str">
        <f aca="false">Scoring!DT351</f>
        <v/>
      </c>
      <c r="B342" s="168" t="str">
        <f aca="false">Scoring!DS351</f>
        <v/>
      </c>
      <c r="C342" s="168" t="n">
        <f aca="false">Scoring!C351</f>
        <v>0</v>
      </c>
      <c r="D342" s="179" t="str">
        <f aca="false">Scoring!DP351</f>
        <v/>
      </c>
      <c r="E342" s="168" t="str">
        <f aca="false">Scoring!BK351</f>
        <v/>
      </c>
      <c r="F342" s="168" t="n">
        <f aca="false">Scoring!B351</f>
        <v>0</v>
      </c>
      <c r="G342" s="168" t="n">
        <f aca="false">Scoring!D351</f>
        <v>0</v>
      </c>
      <c r="H342" s="168" t="str">
        <f aca="false">Scoring!DR351</f>
        <v/>
      </c>
      <c r="I342" s="168" t="str">
        <f aca="false">Scoring!DQ351</f>
        <v/>
      </c>
    </row>
    <row r="343" customFormat="false" ht="15.75" hidden="false" customHeight="false" outlineLevel="0" collapsed="false">
      <c r="A343" s="168" t="str">
        <f aca="false">Scoring!DT352</f>
        <v/>
      </c>
      <c r="B343" s="168" t="str">
        <f aca="false">Scoring!DS352</f>
        <v/>
      </c>
      <c r="C343" s="168" t="n">
        <f aca="false">Scoring!C352</f>
        <v>0</v>
      </c>
      <c r="D343" s="179" t="str">
        <f aca="false">Scoring!DP352</f>
        <v/>
      </c>
      <c r="E343" s="168" t="str">
        <f aca="false">Scoring!BK352</f>
        <v/>
      </c>
      <c r="F343" s="168" t="n">
        <f aca="false">Scoring!B352</f>
        <v>0</v>
      </c>
      <c r="G343" s="168" t="n">
        <f aca="false">Scoring!D352</f>
        <v>0</v>
      </c>
      <c r="H343" s="168" t="str">
        <f aca="false">Scoring!DR352</f>
        <v/>
      </c>
      <c r="I343" s="168" t="str">
        <f aca="false">Scoring!DQ352</f>
        <v/>
      </c>
    </row>
    <row r="344" customFormat="false" ht="15.75" hidden="false" customHeight="false" outlineLevel="0" collapsed="false">
      <c r="A344" s="168" t="str">
        <f aca="false">Scoring!DT353</f>
        <v/>
      </c>
      <c r="B344" s="168" t="str">
        <f aca="false">Scoring!DS353</f>
        <v/>
      </c>
      <c r="C344" s="168" t="n">
        <f aca="false">Scoring!C353</f>
        <v>0</v>
      </c>
      <c r="D344" s="179" t="str">
        <f aca="false">Scoring!DP353</f>
        <v/>
      </c>
      <c r="E344" s="168" t="str">
        <f aca="false">Scoring!BK353</f>
        <v/>
      </c>
      <c r="F344" s="168" t="n">
        <f aca="false">Scoring!B353</f>
        <v>0</v>
      </c>
      <c r="G344" s="168" t="n">
        <f aca="false">Scoring!D353</f>
        <v>0</v>
      </c>
      <c r="H344" s="168" t="str">
        <f aca="false">Scoring!DR353</f>
        <v/>
      </c>
      <c r="I344" s="168" t="str">
        <f aca="false">Scoring!DQ353</f>
        <v/>
      </c>
    </row>
    <row r="345" customFormat="false" ht="15.75" hidden="false" customHeight="false" outlineLevel="0" collapsed="false">
      <c r="A345" s="168" t="str">
        <f aca="false">Scoring!DT354</f>
        <v/>
      </c>
      <c r="B345" s="168" t="str">
        <f aca="false">Scoring!DS354</f>
        <v/>
      </c>
      <c r="C345" s="168" t="n">
        <f aca="false">Scoring!C354</f>
        <v>0</v>
      </c>
      <c r="D345" s="179" t="str">
        <f aca="false">Scoring!DP354</f>
        <v/>
      </c>
      <c r="E345" s="168" t="str">
        <f aca="false">Scoring!BK354</f>
        <v/>
      </c>
      <c r="F345" s="168" t="n">
        <f aca="false">Scoring!B354</f>
        <v>0</v>
      </c>
      <c r="G345" s="168" t="n">
        <f aca="false">Scoring!D354</f>
        <v>0</v>
      </c>
      <c r="H345" s="168" t="str">
        <f aca="false">Scoring!DR354</f>
        <v/>
      </c>
      <c r="I345" s="168" t="str">
        <f aca="false">Scoring!DQ354</f>
        <v/>
      </c>
    </row>
    <row r="346" customFormat="false" ht="15.75" hidden="false" customHeight="false" outlineLevel="0" collapsed="false">
      <c r="A346" s="168" t="str">
        <f aca="false">Scoring!DT355</f>
        <v/>
      </c>
      <c r="B346" s="168" t="str">
        <f aca="false">Scoring!DS355</f>
        <v/>
      </c>
      <c r="C346" s="168" t="n">
        <f aca="false">Scoring!C355</f>
        <v>0</v>
      </c>
      <c r="D346" s="179" t="str">
        <f aca="false">Scoring!DP355</f>
        <v/>
      </c>
      <c r="E346" s="168" t="str">
        <f aca="false">Scoring!BK355</f>
        <v/>
      </c>
      <c r="F346" s="168" t="n">
        <f aca="false">Scoring!B355</f>
        <v>0</v>
      </c>
      <c r="G346" s="168" t="n">
        <f aca="false">Scoring!D355</f>
        <v>0</v>
      </c>
      <c r="H346" s="168" t="str">
        <f aca="false">Scoring!DR355</f>
        <v/>
      </c>
      <c r="I346" s="168" t="str">
        <f aca="false">Scoring!DQ355</f>
        <v/>
      </c>
    </row>
    <row r="347" customFormat="false" ht="15.75" hidden="false" customHeight="false" outlineLevel="0" collapsed="false">
      <c r="A347" s="168" t="str">
        <f aca="false">Scoring!DT356</f>
        <v/>
      </c>
      <c r="B347" s="168" t="str">
        <f aca="false">Scoring!DS356</f>
        <v/>
      </c>
      <c r="C347" s="168" t="n">
        <f aca="false">Scoring!C356</f>
        <v>0</v>
      </c>
      <c r="D347" s="179" t="str">
        <f aca="false">Scoring!DP356</f>
        <v/>
      </c>
      <c r="E347" s="168" t="str">
        <f aca="false">Scoring!BK356</f>
        <v/>
      </c>
      <c r="F347" s="168" t="n">
        <f aca="false">Scoring!B356</f>
        <v>0</v>
      </c>
      <c r="G347" s="168" t="n">
        <f aca="false">Scoring!D356</f>
        <v>0</v>
      </c>
      <c r="H347" s="168" t="str">
        <f aca="false">Scoring!DR356</f>
        <v/>
      </c>
      <c r="I347" s="168" t="str">
        <f aca="false">Scoring!DQ356</f>
        <v/>
      </c>
    </row>
    <row r="348" customFormat="false" ht="15.75" hidden="false" customHeight="false" outlineLevel="0" collapsed="false">
      <c r="A348" s="168" t="str">
        <f aca="false">Scoring!DT357</f>
        <v/>
      </c>
      <c r="B348" s="168" t="str">
        <f aca="false">Scoring!DS357</f>
        <v/>
      </c>
      <c r="C348" s="168" t="n">
        <f aca="false">Scoring!C357</f>
        <v>0</v>
      </c>
      <c r="D348" s="179" t="str">
        <f aca="false">Scoring!DP357</f>
        <v/>
      </c>
      <c r="E348" s="168" t="str">
        <f aca="false">Scoring!BK357</f>
        <v/>
      </c>
      <c r="F348" s="168" t="n">
        <f aca="false">Scoring!B357</f>
        <v>0</v>
      </c>
      <c r="G348" s="168" t="n">
        <f aca="false">Scoring!D357</f>
        <v>0</v>
      </c>
      <c r="H348" s="168" t="str">
        <f aca="false">Scoring!DR357</f>
        <v/>
      </c>
      <c r="I348" s="168" t="str">
        <f aca="false">Scoring!DQ357</f>
        <v/>
      </c>
    </row>
    <row r="349" customFormat="false" ht="15.75" hidden="false" customHeight="false" outlineLevel="0" collapsed="false">
      <c r="A349" s="168" t="str">
        <f aca="false">Scoring!DT358</f>
        <v/>
      </c>
      <c r="B349" s="168" t="str">
        <f aca="false">Scoring!DS358</f>
        <v/>
      </c>
      <c r="C349" s="168" t="n">
        <f aca="false">Scoring!C358</f>
        <v>0</v>
      </c>
      <c r="D349" s="179" t="str">
        <f aca="false">Scoring!DP358</f>
        <v/>
      </c>
      <c r="E349" s="168" t="str">
        <f aca="false">Scoring!BK358</f>
        <v/>
      </c>
      <c r="F349" s="168" t="n">
        <f aca="false">Scoring!B358</f>
        <v>0</v>
      </c>
      <c r="G349" s="168" t="n">
        <f aca="false">Scoring!D358</f>
        <v>0</v>
      </c>
      <c r="H349" s="168" t="str">
        <f aca="false">Scoring!DR358</f>
        <v/>
      </c>
      <c r="I349" s="168" t="str">
        <f aca="false">Scoring!DQ358</f>
        <v/>
      </c>
    </row>
    <row r="350" customFormat="false" ht="15.75" hidden="false" customHeight="false" outlineLevel="0" collapsed="false">
      <c r="A350" s="168" t="str">
        <f aca="false">Scoring!DT359</f>
        <v/>
      </c>
      <c r="B350" s="168" t="str">
        <f aca="false">Scoring!DS359</f>
        <v/>
      </c>
      <c r="C350" s="168" t="n">
        <f aca="false">Scoring!C359</f>
        <v>0</v>
      </c>
      <c r="D350" s="179" t="str">
        <f aca="false">Scoring!DP359</f>
        <v/>
      </c>
      <c r="E350" s="168" t="str">
        <f aca="false">Scoring!BK359</f>
        <v/>
      </c>
      <c r="F350" s="168" t="n">
        <f aca="false">Scoring!B359</f>
        <v>0</v>
      </c>
      <c r="G350" s="168" t="n">
        <f aca="false">Scoring!D359</f>
        <v>0</v>
      </c>
      <c r="H350" s="168" t="str">
        <f aca="false">Scoring!DR359</f>
        <v/>
      </c>
      <c r="I350" s="168" t="str">
        <f aca="false">Scoring!DQ359</f>
        <v/>
      </c>
    </row>
    <row r="351" customFormat="false" ht="15.75" hidden="false" customHeight="false" outlineLevel="0" collapsed="false">
      <c r="A351" s="168" t="str">
        <f aca="false">Scoring!DT360</f>
        <v/>
      </c>
      <c r="B351" s="168" t="str">
        <f aca="false">Scoring!DS360</f>
        <v/>
      </c>
      <c r="C351" s="168" t="n">
        <f aca="false">Scoring!C360</f>
        <v>0</v>
      </c>
      <c r="D351" s="179" t="str">
        <f aca="false">Scoring!DP360</f>
        <v/>
      </c>
      <c r="E351" s="168" t="str">
        <f aca="false">Scoring!BK360</f>
        <v/>
      </c>
      <c r="F351" s="168" t="n">
        <f aca="false">Scoring!B360</f>
        <v>0</v>
      </c>
      <c r="G351" s="168" t="n">
        <f aca="false">Scoring!D360</f>
        <v>0</v>
      </c>
      <c r="H351" s="168" t="str">
        <f aca="false">Scoring!DR360</f>
        <v/>
      </c>
      <c r="I351" s="168" t="str">
        <f aca="false">Scoring!DQ360</f>
        <v/>
      </c>
    </row>
    <row r="352" customFormat="false" ht="15.75" hidden="false" customHeight="false" outlineLevel="0" collapsed="false">
      <c r="A352" s="168" t="str">
        <f aca="false">Scoring!DT361</f>
        <v/>
      </c>
      <c r="B352" s="168" t="str">
        <f aca="false">Scoring!DS361</f>
        <v/>
      </c>
      <c r="C352" s="168" t="n">
        <f aca="false">Scoring!C361</f>
        <v>0</v>
      </c>
      <c r="D352" s="179" t="str">
        <f aca="false">Scoring!DP361</f>
        <v/>
      </c>
      <c r="E352" s="168" t="str">
        <f aca="false">Scoring!BK361</f>
        <v/>
      </c>
      <c r="F352" s="168" t="n">
        <f aca="false">Scoring!B361</f>
        <v>0</v>
      </c>
      <c r="G352" s="168" t="n">
        <f aca="false">Scoring!D361</f>
        <v>0</v>
      </c>
      <c r="H352" s="168" t="str">
        <f aca="false">Scoring!DR361</f>
        <v/>
      </c>
      <c r="I352" s="168" t="str">
        <f aca="false">Scoring!DQ361</f>
        <v/>
      </c>
    </row>
    <row r="353" customFormat="false" ht="15.75" hidden="false" customHeight="false" outlineLevel="0" collapsed="false">
      <c r="A353" s="168" t="str">
        <f aca="false">Scoring!DT362</f>
        <v/>
      </c>
      <c r="B353" s="168" t="str">
        <f aca="false">Scoring!DS362</f>
        <v/>
      </c>
      <c r="C353" s="168" t="n">
        <f aca="false">Scoring!C362</f>
        <v>0</v>
      </c>
      <c r="D353" s="179" t="str">
        <f aca="false">Scoring!DP362</f>
        <v/>
      </c>
      <c r="E353" s="168" t="str">
        <f aca="false">Scoring!BK362</f>
        <v/>
      </c>
      <c r="F353" s="168" t="n">
        <f aca="false">Scoring!B362</f>
        <v>0</v>
      </c>
      <c r="G353" s="168" t="n">
        <f aca="false">Scoring!D362</f>
        <v>0</v>
      </c>
      <c r="H353" s="168" t="str">
        <f aca="false">Scoring!DR362</f>
        <v/>
      </c>
      <c r="I353" s="168" t="str">
        <f aca="false">Scoring!DQ362</f>
        <v/>
      </c>
    </row>
    <row r="354" customFormat="false" ht="15.75" hidden="false" customHeight="false" outlineLevel="0" collapsed="false">
      <c r="A354" s="168" t="str">
        <f aca="false">Scoring!DT363</f>
        <v/>
      </c>
      <c r="B354" s="168" t="str">
        <f aca="false">Scoring!DS363</f>
        <v/>
      </c>
      <c r="C354" s="168" t="n">
        <f aca="false">Scoring!C363</f>
        <v>0</v>
      </c>
      <c r="D354" s="179" t="str">
        <f aca="false">Scoring!DP363</f>
        <v/>
      </c>
      <c r="E354" s="168" t="str">
        <f aca="false">Scoring!BK363</f>
        <v/>
      </c>
      <c r="F354" s="168" t="n">
        <f aca="false">Scoring!B363</f>
        <v>0</v>
      </c>
      <c r="G354" s="168" t="n">
        <f aca="false">Scoring!D363</f>
        <v>0</v>
      </c>
      <c r="H354" s="168" t="str">
        <f aca="false">Scoring!DR363</f>
        <v/>
      </c>
      <c r="I354" s="168" t="str">
        <f aca="false">Scoring!DQ363</f>
        <v/>
      </c>
    </row>
    <row r="355" customFormat="false" ht="15.75" hidden="false" customHeight="false" outlineLevel="0" collapsed="false">
      <c r="A355" s="168" t="str">
        <f aca="false">Scoring!DT364</f>
        <v/>
      </c>
      <c r="B355" s="168" t="str">
        <f aca="false">Scoring!DS364</f>
        <v/>
      </c>
      <c r="C355" s="168" t="n">
        <f aca="false">Scoring!C364</f>
        <v>0</v>
      </c>
      <c r="D355" s="179" t="str">
        <f aca="false">Scoring!DP364</f>
        <v/>
      </c>
      <c r="E355" s="168" t="str">
        <f aca="false">Scoring!BK364</f>
        <v/>
      </c>
      <c r="F355" s="168" t="n">
        <f aca="false">Scoring!B364</f>
        <v>0</v>
      </c>
      <c r="G355" s="168" t="n">
        <f aca="false">Scoring!D364</f>
        <v>0</v>
      </c>
      <c r="H355" s="168" t="str">
        <f aca="false">Scoring!DR364</f>
        <v/>
      </c>
      <c r="I355" s="168" t="str">
        <f aca="false">Scoring!DQ364</f>
        <v/>
      </c>
    </row>
    <row r="356" customFormat="false" ht="15.75" hidden="false" customHeight="false" outlineLevel="0" collapsed="false">
      <c r="A356" s="168" t="str">
        <f aca="false">Scoring!DT365</f>
        <v/>
      </c>
      <c r="B356" s="168" t="str">
        <f aca="false">Scoring!DS365</f>
        <v/>
      </c>
      <c r="C356" s="168" t="n">
        <f aca="false">Scoring!C365</f>
        <v>0</v>
      </c>
      <c r="D356" s="179" t="str">
        <f aca="false">Scoring!DP365</f>
        <v/>
      </c>
      <c r="E356" s="168" t="str">
        <f aca="false">Scoring!BK365</f>
        <v/>
      </c>
      <c r="F356" s="168" t="n">
        <f aca="false">Scoring!B365</f>
        <v>0</v>
      </c>
      <c r="G356" s="168" t="n">
        <f aca="false">Scoring!D365</f>
        <v>0</v>
      </c>
      <c r="H356" s="168" t="str">
        <f aca="false">Scoring!DR365</f>
        <v/>
      </c>
      <c r="I356" s="168" t="str">
        <f aca="false">Scoring!DQ365</f>
        <v/>
      </c>
    </row>
    <row r="357" customFormat="false" ht="15.75" hidden="false" customHeight="false" outlineLevel="0" collapsed="false">
      <c r="A357" s="168" t="str">
        <f aca="false">Scoring!DT366</f>
        <v/>
      </c>
      <c r="B357" s="168" t="str">
        <f aca="false">Scoring!DS366</f>
        <v/>
      </c>
      <c r="C357" s="168" t="n">
        <f aca="false">Scoring!C366</f>
        <v>0</v>
      </c>
      <c r="D357" s="179" t="str">
        <f aca="false">Scoring!DP366</f>
        <v/>
      </c>
      <c r="E357" s="168" t="str">
        <f aca="false">Scoring!BK366</f>
        <v/>
      </c>
      <c r="F357" s="168" t="n">
        <f aca="false">Scoring!B366</f>
        <v>0</v>
      </c>
      <c r="G357" s="168" t="n">
        <f aca="false">Scoring!D366</f>
        <v>0</v>
      </c>
      <c r="H357" s="168" t="str">
        <f aca="false">Scoring!DR366</f>
        <v/>
      </c>
      <c r="I357" s="168" t="str">
        <f aca="false">Scoring!DQ366</f>
        <v/>
      </c>
    </row>
    <row r="358" customFormat="false" ht="15.75" hidden="false" customHeight="false" outlineLevel="0" collapsed="false">
      <c r="A358" s="168" t="str">
        <f aca="false">Scoring!DT367</f>
        <v/>
      </c>
      <c r="B358" s="168" t="str">
        <f aca="false">Scoring!DS367</f>
        <v/>
      </c>
      <c r="C358" s="168" t="n">
        <f aca="false">Scoring!C367</f>
        <v>0</v>
      </c>
      <c r="D358" s="179" t="str">
        <f aca="false">Scoring!DP367</f>
        <v/>
      </c>
      <c r="E358" s="168" t="str">
        <f aca="false">Scoring!BK367</f>
        <v/>
      </c>
      <c r="F358" s="168" t="n">
        <f aca="false">Scoring!B367</f>
        <v>0</v>
      </c>
      <c r="G358" s="168" t="n">
        <f aca="false">Scoring!D367</f>
        <v>0</v>
      </c>
      <c r="H358" s="168" t="str">
        <f aca="false">Scoring!DR367</f>
        <v/>
      </c>
      <c r="I358" s="168" t="str">
        <f aca="false">Scoring!DQ367</f>
        <v/>
      </c>
    </row>
    <row r="359" customFormat="false" ht="15.75" hidden="false" customHeight="false" outlineLevel="0" collapsed="false">
      <c r="A359" s="168" t="str">
        <f aca="false">Scoring!DT368</f>
        <v/>
      </c>
      <c r="B359" s="168" t="str">
        <f aca="false">Scoring!DS368</f>
        <v/>
      </c>
      <c r="C359" s="168" t="n">
        <f aca="false">Scoring!C368</f>
        <v>0</v>
      </c>
      <c r="D359" s="179" t="str">
        <f aca="false">Scoring!DP368</f>
        <v/>
      </c>
      <c r="E359" s="168" t="str">
        <f aca="false">Scoring!BK368</f>
        <v/>
      </c>
      <c r="F359" s="168" t="n">
        <f aca="false">Scoring!B368</f>
        <v>0</v>
      </c>
      <c r="G359" s="168" t="n">
        <f aca="false">Scoring!D368</f>
        <v>0</v>
      </c>
      <c r="H359" s="168" t="str">
        <f aca="false">Scoring!DR368</f>
        <v/>
      </c>
      <c r="I359" s="168" t="str">
        <f aca="false">Scoring!DQ368</f>
        <v/>
      </c>
    </row>
    <row r="360" customFormat="false" ht="15.75" hidden="false" customHeight="false" outlineLevel="0" collapsed="false">
      <c r="A360" s="168" t="str">
        <f aca="false">Scoring!DT369</f>
        <v/>
      </c>
      <c r="B360" s="168" t="str">
        <f aca="false">Scoring!DS369</f>
        <v/>
      </c>
      <c r="C360" s="168" t="n">
        <f aca="false">Scoring!C369</f>
        <v>0</v>
      </c>
      <c r="D360" s="179" t="str">
        <f aca="false">Scoring!DP369</f>
        <v/>
      </c>
      <c r="E360" s="168" t="str">
        <f aca="false">Scoring!BK369</f>
        <v/>
      </c>
      <c r="F360" s="168" t="n">
        <f aca="false">Scoring!B369</f>
        <v>0</v>
      </c>
      <c r="G360" s="168" t="n">
        <f aca="false">Scoring!D369</f>
        <v>0</v>
      </c>
      <c r="H360" s="168" t="str">
        <f aca="false">Scoring!DR369</f>
        <v/>
      </c>
      <c r="I360" s="168" t="str">
        <f aca="false">Scoring!DQ369</f>
        <v/>
      </c>
    </row>
    <row r="361" customFormat="false" ht="15.75" hidden="false" customHeight="false" outlineLevel="0" collapsed="false">
      <c r="A361" s="168" t="str">
        <f aca="false">Scoring!DT370</f>
        <v/>
      </c>
      <c r="B361" s="168" t="str">
        <f aca="false">Scoring!DS370</f>
        <v/>
      </c>
      <c r="C361" s="168" t="n">
        <f aca="false">Scoring!C370</f>
        <v>0</v>
      </c>
      <c r="D361" s="179" t="str">
        <f aca="false">Scoring!DP370</f>
        <v/>
      </c>
      <c r="E361" s="168" t="str">
        <f aca="false">Scoring!BK370</f>
        <v/>
      </c>
      <c r="F361" s="168" t="n">
        <f aca="false">Scoring!B370</f>
        <v>0</v>
      </c>
      <c r="G361" s="168" t="n">
        <f aca="false">Scoring!D370</f>
        <v>0</v>
      </c>
      <c r="H361" s="168" t="str">
        <f aca="false">Scoring!DR370</f>
        <v/>
      </c>
      <c r="I361" s="168" t="str">
        <f aca="false">Scoring!DQ370</f>
        <v/>
      </c>
    </row>
    <row r="362" customFormat="false" ht="15.75" hidden="false" customHeight="false" outlineLevel="0" collapsed="false">
      <c r="A362" s="168" t="str">
        <f aca="false">Scoring!DT371</f>
        <v/>
      </c>
      <c r="B362" s="168" t="str">
        <f aca="false">Scoring!DS371</f>
        <v/>
      </c>
      <c r="C362" s="168" t="n">
        <f aca="false">Scoring!C371</f>
        <v>0</v>
      </c>
      <c r="D362" s="179" t="str">
        <f aca="false">Scoring!DP371</f>
        <v/>
      </c>
      <c r="E362" s="168" t="str">
        <f aca="false">Scoring!BK371</f>
        <v/>
      </c>
      <c r="F362" s="168" t="n">
        <f aca="false">Scoring!B371</f>
        <v>0</v>
      </c>
      <c r="G362" s="168" t="n">
        <f aca="false">Scoring!D371</f>
        <v>0</v>
      </c>
      <c r="H362" s="168" t="str">
        <f aca="false">Scoring!DR371</f>
        <v/>
      </c>
      <c r="I362" s="168" t="str">
        <f aca="false">Scoring!DQ371</f>
        <v/>
      </c>
    </row>
    <row r="363" customFormat="false" ht="15.75" hidden="false" customHeight="false" outlineLevel="0" collapsed="false">
      <c r="A363" s="168" t="str">
        <f aca="false">Scoring!DT372</f>
        <v/>
      </c>
      <c r="B363" s="168" t="str">
        <f aca="false">Scoring!DS372</f>
        <v/>
      </c>
      <c r="C363" s="168" t="n">
        <f aca="false">Scoring!C372</f>
        <v>0</v>
      </c>
      <c r="D363" s="179" t="str">
        <f aca="false">Scoring!DP372</f>
        <v/>
      </c>
      <c r="E363" s="168" t="str">
        <f aca="false">Scoring!BK372</f>
        <v/>
      </c>
      <c r="F363" s="168" t="n">
        <f aca="false">Scoring!B372</f>
        <v>0</v>
      </c>
      <c r="G363" s="168" t="n">
        <f aca="false">Scoring!D372</f>
        <v>0</v>
      </c>
      <c r="H363" s="168" t="str">
        <f aca="false">Scoring!DR372</f>
        <v/>
      </c>
      <c r="I363" s="168" t="str">
        <f aca="false">Scoring!DQ372</f>
        <v/>
      </c>
    </row>
    <row r="364" customFormat="false" ht="15.75" hidden="false" customHeight="false" outlineLevel="0" collapsed="false">
      <c r="A364" s="168" t="str">
        <f aca="false">Scoring!DT373</f>
        <v/>
      </c>
      <c r="B364" s="168" t="str">
        <f aca="false">Scoring!DS373</f>
        <v/>
      </c>
      <c r="C364" s="168" t="n">
        <f aca="false">Scoring!C373</f>
        <v>0</v>
      </c>
      <c r="D364" s="179" t="str">
        <f aca="false">Scoring!DP373</f>
        <v/>
      </c>
      <c r="E364" s="168" t="str">
        <f aca="false">Scoring!BK373</f>
        <v/>
      </c>
      <c r="F364" s="168" t="n">
        <f aca="false">Scoring!B373</f>
        <v>0</v>
      </c>
      <c r="G364" s="168" t="n">
        <f aca="false">Scoring!D373</f>
        <v>0</v>
      </c>
      <c r="H364" s="168" t="str">
        <f aca="false">Scoring!DR373</f>
        <v/>
      </c>
      <c r="I364" s="168" t="str">
        <f aca="false">Scoring!DQ373</f>
        <v/>
      </c>
    </row>
    <row r="365" customFormat="false" ht="15.75" hidden="false" customHeight="false" outlineLevel="0" collapsed="false">
      <c r="A365" s="168" t="str">
        <f aca="false">Scoring!DT374</f>
        <v/>
      </c>
      <c r="B365" s="168" t="str">
        <f aca="false">Scoring!DS374</f>
        <v/>
      </c>
      <c r="C365" s="168" t="n">
        <f aca="false">Scoring!C374</f>
        <v>0</v>
      </c>
      <c r="D365" s="179" t="str">
        <f aca="false">Scoring!DP374</f>
        <v/>
      </c>
      <c r="E365" s="168" t="str">
        <f aca="false">Scoring!BK374</f>
        <v/>
      </c>
      <c r="F365" s="168" t="n">
        <f aca="false">Scoring!B374</f>
        <v>0</v>
      </c>
      <c r="G365" s="168" t="n">
        <f aca="false">Scoring!D374</f>
        <v>0</v>
      </c>
      <c r="H365" s="168" t="str">
        <f aca="false">Scoring!DR374</f>
        <v/>
      </c>
      <c r="I365" s="168" t="str">
        <f aca="false">Scoring!DQ374</f>
        <v/>
      </c>
    </row>
    <row r="366" customFormat="false" ht="15.75" hidden="false" customHeight="false" outlineLevel="0" collapsed="false">
      <c r="A366" s="168" t="str">
        <f aca="false">Scoring!DT375</f>
        <v/>
      </c>
      <c r="B366" s="168" t="str">
        <f aca="false">Scoring!DS375</f>
        <v/>
      </c>
      <c r="C366" s="168" t="n">
        <f aca="false">Scoring!C375</f>
        <v>0</v>
      </c>
      <c r="D366" s="179" t="str">
        <f aca="false">Scoring!DP375</f>
        <v/>
      </c>
      <c r="E366" s="168" t="str">
        <f aca="false">Scoring!BK375</f>
        <v/>
      </c>
      <c r="F366" s="168" t="n">
        <f aca="false">Scoring!B375</f>
        <v>0</v>
      </c>
      <c r="G366" s="168" t="n">
        <f aca="false">Scoring!D375</f>
        <v>0</v>
      </c>
      <c r="H366" s="168" t="str">
        <f aca="false">Scoring!DR375</f>
        <v/>
      </c>
      <c r="I366" s="168" t="str">
        <f aca="false">Scoring!DQ375</f>
        <v/>
      </c>
    </row>
    <row r="367" customFormat="false" ht="15.75" hidden="false" customHeight="false" outlineLevel="0" collapsed="false">
      <c r="A367" s="168" t="str">
        <f aca="false">Scoring!DT376</f>
        <v/>
      </c>
      <c r="B367" s="168" t="str">
        <f aca="false">Scoring!DS376</f>
        <v/>
      </c>
      <c r="C367" s="168" t="n">
        <f aca="false">Scoring!C376</f>
        <v>0</v>
      </c>
      <c r="D367" s="179" t="str">
        <f aca="false">Scoring!DP376</f>
        <v/>
      </c>
      <c r="E367" s="168" t="str">
        <f aca="false">Scoring!BK376</f>
        <v/>
      </c>
      <c r="F367" s="168" t="n">
        <f aca="false">Scoring!B376</f>
        <v>0</v>
      </c>
      <c r="G367" s="168" t="n">
        <f aca="false">Scoring!D376</f>
        <v>0</v>
      </c>
      <c r="H367" s="168" t="str">
        <f aca="false">Scoring!DR376</f>
        <v/>
      </c>
      <c r="I367" s="168" t="str">
        <f aca="false">Scoring!DQ376</f>
        <v/>
      </c>
    </row>
    <row r="368" customFormat="false" ht="15.75" hidden="false" customHeight="false" outlineLevel="0" collapsed="false">
      <c r="A368" s="168" t="str">
        <f aca="false">Scoring!DT377</f>
        <v/>
      </c>
      <c r="B368" s="168" t="str">
        <f aca="false">Scoring!DS377</f>
        <v/>
      </c>
      <c r="C368" s="168" t="n">
        <f aca="false">Scoring!C377</f>
        <v>0</v>
      </c>
      <c r="D368" s="179" t="str">
        <f aca="false">Scoring!DP377</f>
        <v/>
      </c>
      <c r="E368" s="168" t="str">
        <f aca="false">Scoring!BK377</f>
        <v/>
      </c>
      <c r="F368" s="168" t="n">
        <f aca="false">Scoring!B377</f>
        <v>0</v>
      </c>
      <c r="G368" s="168" t="n">
        <f aca="false">Scoring!D377</f>
        <v>0</v>
      </c>
      <c r="H368" s="168" t="str">
        <f aca="false">Scoring!DR377</f>
        <v/>
      </c>
      <c r="I368" s="168" t="str">
        <f aca="false">Scoring!DQ377</f>
        <v/>
      </c>
    </row>
    <row r="369" customFormat="false" ht="15.75" hidden="false" customHeight="false" outlineLevel="0" collapsed="false">
      <c r="A369" s="168" t="str">
        <f aca="false">Scoring!DT378</f>
        <v/>
      </c>
      <c r="B369" s="168" t="str">
        <f aca="false">Scoring!DS378</f>
        <v/>
      </c>
      <c r="C369" s="168" t="n">
        <f aca="false">Scoring!C378</f>
        <v>0</v>
      </c>
      <c r="D369" s="179" t="str">
        <f aca="false">Scoring!DP378</f>
        <v/>
      </c>
      <c r="E369" s="168" t="str">
        <f aca="false">Scoring!BK378</f>
        <v/>
      </c>
      <c r="F369" s="168" t="n">
        <f aca="false">Scoring!B378</f>
        <v>0</v>
      </c>
      <c r="G369" s="168" t="n">
        <f aca="false">Scoring!D378</f>
        <v>0</v>
      </c>
      <c r="H369" s="168" t="str">
        <f aca="false">Scoring!DR378</f>
        <v/>
      </c>
      <c r="I369" s="168" t="str">
        <f aca="false">Scoring!DQ378</f>
        <v/>
      </c>
    </row>
    <row r="370" customFormat="false" ht="15.75" hidden="false" customHeight="false" outlineLevel="0" collapsed="false">
      <c r="A370" s="168" t="str">
        <f aca="false">Scoring!DT379</f>
        <v/>
      </c>
      <c r="B370" s="168" t="str">
        <f aca="false">Scoring!DS379</f>
        <v/>
      </c>
      <c r="C370" s="168" t="n">
        <f aca="false">Scoring!C379</f>
        <v>0</v>
      </c>
      <c r="D370" s="179" t="str">
        <f aca="false">Scoring!DP379</f>
        <v/>
      </c>
      <c r="E370" s="168" t="str">
        <f aca="false">Scoring!BK379</f>
        <v/>
      </c>
      <c r="F370" s="168" t="n">
        <f aca="false">Scoring!B379</f>
        <v>0</v>
      </c>
      <c r="G370" s="168" t="n">
        <f aca="false">Scoring!D379</f>
        <v>0</v>
      </c>
      <c r="H370" s="168" t="str">
        <f aca="false">Scoring!DR379</f>
        <v/>
      </c>
      <c r="I370" s="168" t="str">
        <f aca="false">Scoring!DQ379</f>
        <v/>
      </c>
    </row>
    <row r="371" customFormat="false" ht="15.75" hidden="false" customHeight="false" outlineLevel="0" collapsed="false">
      <c r="A371" s="168" t="str">
        <f aca="false">Scoring!DT380</f>
        <v/>
      </c>
      <c r="B371" s="168" t="str">
        <f aca="false">Scoring!DS380</f>
        <v/>
      </c>
      <c r="C371" s="168" t="n">
        <f aca="false">Scoring!C380</f>
        <v>0</v>
      </c>
      <c r="D371" s="179" t="str">
        <f aca="false">Scoring!DP380</f>
        <v/>
      </c>
      <c r="E371" s="168" t="str">
        <f aca="false">Scoring!BK380</f>
        <v/>
      </c>
      <c r="F371" s="168" t="n">
        <f aca="false">Scoring!B380</f>
        <v>0</v>
      </c>
      <c r="G371" s="168" t="n">
        <f aca="false">Scoring!D380</f>
        <v>0</v>
      </c>
      <c r="H371" s="168" t="str">
        <f aca="false">Scoring!DR380</f>
        <v/>
      </c>
      <c r="I371" s="168" t="str">
        <f aca="false">Scoring!DQ380</f>
        <v/>
      </c>
    </row>
    <row r="372" customFormat="false" ht="15.75" hidden="false" customHeight="false" outlineLevel="0" collapsed="false">
      <c r="A372" s="168" t="str">
        <f aca="false">Scoring!DT381</f>
        <v/>
      </c>
      <c r="B372" s="168" t="str">
        <f aca="false">Scoring!DS381</f>
        <v/>
      </c>
      <c r="C372" s="168" t="n">
        <f aca="false">Scoring!C381</f>
        <v>0</v>
      </c>
      <c r="D372" s="179" t="str">
        <f aca="false">Scoring!DP381</f>
        <v/>
      </c>
      <c r="E372" s="168" t="str">
        <f aca="false">Scoring!BK381</f>
        <v/>
      </c>
      <c r="F372" s="168" t="n">
        <f aca="false">Scoring!B381</f>
        <v>0</v>
      </c>
      <c r="G372" s="168" t="n">
        <f aca="false">Scoring!D381</f>
        <v>0</v>
      </c>
      <c r="H372" s="168" t="str">
        <f aca="false">Scoring!DR381</f>
        <v/>
      </c>
      <c r="I372" s="168" t="str">
        <f aca="false">Scoring!DQ381</f>
        <v/>
      </c>
    </row>
    <row r="373" customFormat="false" ht="15.75" hidden="false" customHeight="false" outlineLevel="0" collapsed="false">
      <c r="A373" s="168" t="str">
        <f aca="false">Scoring!DT382</f>
        <v/>
      </c>
      <c r="B373" s="168" t="str">
        <f aca="false">Scoring!DS382</f>
        <v/>
      </c>
      <c r="C373" s="168" t="n">
        <f aca="false">Scoring!C382</f>
        <v>0</v>
      </c>
      <c r="D373" s="179" t="str">
        <f aca="false">Scoring!DP382</f>
        <v/>
      </c>
      <c r="E373" s="168" t="str">
        <f aca="false">Scoring!BK382</f>
        <v/>
      </c>
      <c r="F373" s="168" t="n">
        <f aca="false">Scoring!B382</f>
        <v>0</v>
      </c>
      <c r="G373" s="168" t="n">
        <f aca="false">Scoring!D382</f>
        <v>0</v>
      </c>
      <c r="H373" s="168" t="str">
        <f aca="false">Scoring!DR382</f>
        <v/>
      </c>
      <c r="I373" s="168" t="str">
        <f aca="false">Scoring!DQ382</f>
        <v/>
      </c>
    </row>
    <row r="374" customFormat="false" ht="15.75" hidden="false" customHeight="false" outlineLevel="0" collapsed="false">
      <c r="A374" s="168" t="str">
        <f aca="false">Scoring!DT383</f>
        <v/>
      </c>
      <c r="B374" s="168" t="str">
        <f aca="false">Scoring!DS383</f>
        <v/>
      </c>
      <c r="C374" s="168" t="n">
        <f aca="false">Scoring!C383</f>
        <v>0</v>
      </c>
      <c r="D374" s="179" t="str">
        <f aca="false">Scoring!DP383</f>
        <v/>
      </c>
      <c r="E374" s="168" t="str">
        <f aca="false">Scoring!BK383</f>
        <v/>
      </c>
      <c r="F374" s="168" t="n">
        <f aca="false">Scoring!B383</f>
        <v>0</v>
      </c>
      <c r="G374" s="168" t="n">
        <f aca="false">Scoring!D383</f>
        <v>0</v>
      </c>
      <c r="H374" s="168" t="str">
        <f aca="false">Scoring!DR383</f>
        <v/>
      </c>
      <c r="I374" s="168" t="str">
        <f aca="false">Scoring!DQ383</f>
        <v/>
      </c>
    </row>
    <row r="375" customFormat="false" ht="15.75" hidden="false" customHeight="false" outlineLevel="0" collapsed="false">
      <c r="A375" s="168" t="str">
        <f aca="false">Scoring!DT384</f>
        <v/>
      </c>
      <c r="B375" s="168" t="str">
        <f aca="false">Scoring!DS384</f>
        <v/>
      </c>
      <c r="C375" s="168" t="n">
        <f aca="false">Scoring!C384</f>
        <v>0</v>
      </c>
      <c r="D375" s="179" t="str">
        <f aca="false">Scoring!DP384</f>
        <v/>
      </c>
      <c r="E375" s="168" t="str">
        <f aca="false">Scoring!BK384</f>
        <v/>
      </c>
      <c r="F375" s="168" t="n">
        <f aca="false">Scoring!B384</f>
        <v>0</v>
      </c>
      <c r="G375" s="168" t="n">
        <f aca="false">Scoring!D384</f>
        <v>0</v>
      </c>
      <c r="H375" s="168" t="str">
        <f aca="false">Scoring!DR384</f>
        <v/>
      </c>
      <c r="I375" s="168" t="str">
        <f aca="false">Scoring!DQ384</f>
        <v/>
      </c>
    </row>
    <row r="376" customFormat="false" ht="15.75" hidden="false" customHeight="false" outlineLevel="0" collapsed="false">
      <c r="A376" s="168" t="str">
        <f aca="false">Scoring!DT385</f>
        <v/>
      </c>
      <c r="B376" s="168" t="str">
        <f aca="false">Scoring!DS385</f>
        <v/>
      </c>
      <c r="C376" s="168" t="n">
        <f aca="false">Scoring!C385</f>
        <v>0</v>
      </c>
      <c r="D376" s="179" t="str">
        <f aca="false">Scoring!DP385</f>
        <v/>
      </c>
      <c r="E376" s="168" t="str">
        <f aca="false">Scoring!BK385</f>
        <v/>
      </c>
      <c r="F376" s="168" t="n">
        <f aca="false">Scoring!B385</f>
        <v>0</v>
      </c>
      <c r="G376" s="168" t="n">
        <f aca="false">Scoring!D385</f>
        <v>0</v>
      </c>
      <c r="H376" s="168" t="str">
        <f aca="false">Scoring!DR385</f>
        <v/>
      </c>
      <c r="I376" s="168" t="str">
        <f aca="false">Scoring!DQ385</f>
        <v/>
      </c>
    </row>
    <row r="377" customFormat="false" ht="15.75" hidden="false" customHeight="false" outlineLevel="0" collapsed="false">
      <c r="A377" s="168" t="str">
        <f aca="false">Scoring!DT386</f>
        <v/>
      </c>
      <c r="B377" s="168" t="str">
        <f aca="false">Scoring!DS386</f>
        <v/>
      </c>
      <c r="C377" s="168" t="n">
        <f aca="false">Scoring!C386</f>
        <v>0</v>
      </c>
      <c r="D377" s="179" t="str">
        <f aca="false">Scoring!DP386</f>
        <v/>
      </c>
      <c r="E377" s="168" t="str">
        <f aca="false">Scoring!BK386</f>
        <v/>
      </c>
      <c r="F377" s="168" t="n">
        <f aca="false">Scoring!B386</f>
        <v>0</v>
      </c>
      <c r="G377" s="168" t="n">
        <f aca="false">Scoring!D386</f>
        <v>0</v>
      </c>
      <c r="H377" s="168" t="str">
        <f aca="false">Scoring!DR386</f>
        <v/>
      </c>
      <c r="I377" s="168" t="str">
        <f aca="false">Scoring!DQ386</f>
        <v/>
      </c>
    </row>
    <row r="378" customFormat="false" ht="15.75" hidden="false" customHeight="false" outlineLevel="0" collapsed="false">
      <c r="A378" s="168" t="str">
        <f aca="false">Scoring!DT387</f>
        <v/>
      </c>
      <c r="B378" s="168" t="str">
        <f aca="false">Scoring!DS387</f>
        <v/>
      </c>
      <c r="C378" s="168" t="n">
        <f aca="false">Scoring!C387</f>
        <v>0</v>
      </c>
      <c r="D378" s="179" t="str">
        <f aca="false">Scoring!DP387</f>
        <v/>
      </c>
      <c r="E378" s="168" t="str">
        <f aca="false">Scoring!BK387</f>
        <v/>
      </c>
      <c r="F378" s="168" t="n">
        <f aca="false">Scoring!B387</f>
        <v>0</v>
      </c>
      <c r="G378" s="168" t="n">
        <f aca="false">Scoring!D387</f>
        <v>0</v>
      </c>
      <c r="H378" s="168" t="str">
        <f aca="false">Scoring!DR387</f>
        <v/>
      </c>
      <c r="I378" s="168" t="str">
        <f aca="false">Scoring!DQ387</f>
        <v/>
      </c>
    </row>
    <row r="379" customFormat="false" ht="15.75" hidden="false" customHeight="false" outlineLevel="0" collapsed="false">
      <c r="A379" s="168" t="str">
        <f aca="false">Scoring!DT388</f>
        <v/>
      </c>
      <c r="B379" s="168" t="str">
        <f aca="false">Scoring!DS388</f>
        <v/>
      </c>
      <c r="C379" s="168" t="n">
        <f aca="false">Scoring!C388</f>
        <v>0</v>
      </c>
      <c r="D379" s="179" t="str">
        <f aca="false">Scoring!DP388</f>
        <v/>
      </c>
      <c r="E379" s="168" t="str">
        <f aca="false">Scoring!BK388</f>
        <v/>
      </c>
      <c r="F379" s="168" t="n">
        <f aca="false">Scoring!B388</f>
        <v>0</v>
      </c>
      <c r="G379" s="168" t="n">
        <f aca="false">Scoring!D388</f>
        <v>0</v>
      </c>
      <c r="H379" s="168" t="str">
        <f aca="false">Scoring!DR388</f>
        <v/>
      </c>
      <c r="I379" s="168" t="str">
        <f aca="false">Scoring!DQ388</f>
        <v/>
      </c>
    </row>
    <row r="380" customFormat="false" ht="15.75" hidden="false" customHeight="false" outlineLevel="0" collapsed="false">
      <c r="A380" s="168" t="str">
        <f aca="false">Scoring!DT389</f>
        <v/>
      </c>
      <c r="B380" s="168" t="str">
        <f aca="false">Scoring!DS389</f>
        <v/>
      </c>
      <c r="C380" s="168" t="n">
        <f aca="false">Scoring!C389</f>
        <v>0</v>
      </c>
      <c r="D380" s="179" t="str">
        <f aca="false">Scoring!DP389</f>
        <v/>
      </c>
      <c r="E380" s="168" t="str">
        <f aca="false">Scoring!BK389</f>
        <v/>
      </c>
      <c r="F380" s="168" t="n">
        <f aca="false">Scoring!B389</f>
        <v>0</v>
      </c>
      <c r="G380" s="168" t="n">
        <f aca="false">Scoring!D389</f>
        <v>0</v>
      </c>
      <c r="H380" s="168" t="str">
        <f aca="false">Scoring!DR389</f>
        <v/>
      </c>
      <c r="I380" s="168" t="str">
        <f aca="false">Scoring!DQ389</f>
        <v/>
      </c>
    </row>
    <row r="381" customFormat="false" ht="15.75" hidden="false" customHeight="false" outlineLevel="0" collapsed="false">
      <c r="A381" s="168" t="str">
        <f aca="false">Scoring!DT390</f>
        <v/>
      </c>
      <c r="B381" s="168" t="str">
        <f aca="false">Scoring!DS390</f>
        <v/>
      </c>
      <c r="C381" s="168" t="n">
        <f aca="false">Scoring!C390</f>
        <v>0</v>
      </c>
      <c r="D381" s="179" t="str">
        <f aca="false">Scoring!DP390</f>
        <v/>
      </c>
      <c r="E381" s="168" t="str">
        <f aca="false">Scoring!BK390</f>
        <v/>
      </c>
      <c r="F381" s="168" t="n">
        <f aca="false">Scoring!B390</f>
        <v>0</v>
      </c>
      <c r="G381" s="168" t="n">
        <f aca="false">Scoring!D390</f>
        <v>0</v>
      </c>
      <c r="H381" s="168" t="str">
        <f aca="false">Scoring!DR390</f>
        <v/>
      </c>
      <c r="I381" s="168" t="str">
        <f aca="false">Scoring!DQ390</f>
        <v/>
      </c>
    </row>
    <row r="382" customFormat="false" ht="15.75" hidden="false" customHeight="false" outlineLevel="0" collapsed="false">
      <c r="A382" s="168" t="str">
        <f aca="false">Scoring!DT391</f>
        <v/>
      </c>
      <c r="B382" s="168" t="str">
        <f aca="false">Scoring!DS391</f>
        <v/>
      </c>
      <c r="C382" s="168" t="n">
        <f aca="false">Scoring!C391</f>
        <v>0</v>
      </c>
      <c r="D382" s="179" t="str">
        <f aca="false">Scoring!DP391</f>
        <v/>
      </c>
      <c r="E382" s="168" t="str">
        <f aca="false">Scoring!BK391</f>
        <v/>
      </c>
      <c r="F382" s="168" t="n">
        <f aca="false">Scoring!B391</f>
        <v>0</v>
      </c>
      <c r="G382" s="168" t="n">
        <f aca="false">Scoring!D391</f>
        <v>0</v>
      </c>
      <c r="H382" s="168" t="str">
        <f aca="false">Scoring!DR391</f>
        <v/>
      </c>
      <c r="I382" s="168" t="str">
        <f aca="false">Scoring!DQ391</f>
        <v/>
      </c>
    </row>
    <row r="383" customFormat="false" ht="15.75" hidden="false" customHeight="false" outlineLevel="0" collapsed="false">
      <c r="A383" s="168" t="str">
        <f aca="false">Scoring!DT392</f>
        <v/>
      </c>
      <c r="B383" s="168" t="str">
        <f aca="false">Scoring!DS392</f>
        <v/>
      </c>
      <c r="C383" s="168" t="n">
        <f aca="false">Scoring!C392</f>
        <v>0</v>
      </c>
      <c r="D383" s="179" t="str">
        <f aca="false">Scoring!DP392</f>
        <v/>
      </c>
      <c r="E383" s="168" t="str">
        <f aca="false">Scoring!BK392</f>
        <v/>
      </c>
      <c r="F383" s="168" t="n">
        <f aca="false">Scoring!B392</f>
        <v>0</v>
      </c>
      <c r="G383" s="168" t="n">
        <f aca="false">Scoring!D392</f>
        <v>0</v>
      </c>
      <c r="H383" s="168" t="str">
        <f aca="false">Scoring!DR392</f>
        <v/>
      </c>
      <c r="I383" s="168" t="str">
        <f aca="false">Scoring!DQ392</f>
        <v/>
      </c>
    </row>
    <row r="384" customFormat="false" ht="15.75" hidden="false" customHeight="false" outlineLevel="0" collapsed="false">
      <c r="A384" s="168" t="str">
        <f aca="false">Scoring!DT393</f>
        <v/>
      </c>
      <c r="B384" s="168" t="str">
        <f aca="false">Scoring!DS393</f>
        <v/>
      </c>
      <c r="C384" s="168" t="n">
        <f aca="false">Scoring!C393</f>
        <v>0</v>
      </c>
      <c r="D384" s="179" t="str">
        <f aca="false">Scoring!DP393</f>
        <v/>
      </c>
      <c r="E384" s="168" t="str">
        <f aca="false">Scoring!BK393</f>
        <v/>
      </c>
      <c r="F384" s="168" t="n">
        <f aca="false">Scoring!B393</f>
        <v>0</v>
      </c>
      <c r="G384" s="168" t="n">
        <f aca="false">Scoring!D393</f>
        <v>0</v>
      </c>
      <c r="H384" s="168" t="str">
        <f aca="false">Scoring!DR393</f>
        <v/>
      </c>
      <c r="I384" s="168" t="str">
        <f aca="false">Scoring!DQ393</f>
        <v/>
      </c>
    </row>
    <row r="385" customFormat="false" ht="15.75" hidden="false" customHeight="false" outlineLevel="0" collapsed="false">
      <c r="A385" s="168" t="str">
        <f aca="false">Scoring!DT394</f>
        <v/>
      </c>
      <c r="B385" s="168" t="str">
        <f aca="false">Scoring!DS394</f>
        <v/>
      </c>
      <c r="C385" s="168" t="n">
        <f aca="false">Scoring!C394</f>
        <v>0</v>
      </c>
      <c r="D385" s="179" t="str">
        <f aca="false">Scoring!DP394</f>
        <v/>
      </c>
      <c r="E385" s="168" t="str">
        <f aca="false">Scoring!BK394</f>
        <v/>
      </c>
      <c r="F385" s="168" t="n">
        <f aca="false">Scoring!B394</f>
        <v>0</v>
      </c>
      <c r="G385" s="168" t="n">
        <f aca="false">Scoring!D394</f>
        <v>0</v>
      </c>
      <c r="H385" s="168" t="str">
        <f aca="false">Scoring!DR394</f>
        <v/>
      </c>
      <c r="I385" s="168" t="str">
        <f aca="false">Scoring!DQ394</f>
        <v/>
      </c>
    </row>
    <row r="386" customFormat="false" ht="15.75" hidden="false" customHeight="false" outlineLevel="0" collapsed="false">
      <c r="A386" s="168" t="str">
        <f aca="false">Scoring!DT395</f>
        <v/>
      </c>
      <c r="B386" s="168" t="str">
        <f aca="false">Scoring!DS395</f>
        <v/>
      </c>
      <c r="C386" s="168" t="n">
        <f aca="false">Scoring!C395</f>
        <v>0</v>
      </c>
      <c r="D386" s="179" t="str">
        <f aca="false">Scoring!DP395</f>
        <v/>
      </c>
      <c r="E386" s="168" t="str">
        <f aca="false">Scoring!BK395</f>
        <v/>
      </c>
      <c r="F386" s="168" t="n">
        <f aca="false">Scoring!B395</f>
        <v>0</v>
      </c>
      <c r="G386" s="168" t="n">
        <f aca="false">Scoring!D395</f>
        <v>0</v>
      </c>
      <c r="H386" s="168" t="str">
        <f aca="false">Scoring!DR395</f>
        <v/>
      </c>
      <c r="I386" s="168" t="str">
        <f aca="false">Scoring!DQ395</f>
        <v/>
      </c>
    </row>
    <row r="387" customFormat="false" ht="15.75" hidden="false" customHeight="false" outlineLevel="0" collapsed="false">
      <c r="A387" s="168" t="str">
        <f aca="false">Scoring!DT396</f>
        <v/>
      </c>
      <c r="B387" s="168" t="str">
        <f aca="false">Scoring!DS396</f>
        <v/>
      </c>
      <c r="C387" s="168" t="n">
        <f aca="false">Scoring!C396</f>
        <v>0</v>
      </c>
      <c r="D387" s="179" t="str">
        <f aca="false">Scoring!DP396</f>
        <v/>
      </c>
      <c r="E387" s="168" t="str">
        <f aca="false">Scoring!BK396</f>
        <v/>
      </c>
      <c r="F387" s="168" t="n">
        <f aca="false">Scoring!B396</f>
        <v>0</v>
      </c>
      <c r="G387" s="168" t="n">
        <f aca="false">Scoring!D396</f>
        <v>0</v>
      </c>
      <c r="H387" s="168" t="str">
        <f aca="false">Scoring!DR396</f>
        <v/>
      </c>
      <c r="I387" s="168" t="str">
        <f aca="false">Scoring!DQ396</f>
        <v/>
      </c>
    </row>
    <row r="388" customFormat="false" ht="15.75" hidden="false" customHeight="false" outlineLevel="0" collapsed="false">
      <c r="A388" s="168" t="str">
        <f aca="false">Scoring!DT397</f>
        <v/>
      </c>
      <c r="B388" s="168" t="str">
        <f aca="false">Scoring!DS397</f>
        <v/>
      </c>
      <c r="C388" s="168" t="n">
        <f aca="false">Scoring!C397</f>
        <v>0</v>
      </c>
      <c r="D388" s="179" t="str">
        <f aca="false">Scoring!DP397</f>
        <v/>
      </c>
      <c r="E388" s="168" t="str">
        <f aca="false">Scoring!BK397</f>
        <v/>
      </c>
      <c r="F388" s="168" t="n">
        <f aca="false">Scoring!B397</f>
        <v>0</v>
      </c>
      <c r="G388" s="168" t="n">
        <f aca="false">Scoring!D397</f>
        <v>0</v>
      </c>
      <c r="H388" s="168" t="str">
        <f aca="false">Scoring!DR397</f>
        <v/>
      </c>
      <c r="I388" s="168" t="str">
        <f aca="false">Scoring!DQ397</f>
        <v/>
      </c>
    </row>
    <row r="389" customFormat="false" ht="15.75" hidden="false" customHeight="false" outlineLevel="0" collapsed="false">
      <c r="A389" s="168" t="str">
        <f aca="false">Scoring!DT398</f>
        <v/>
      </c>
      <c r="B389" s="168" t="str">
        <f aca="false">Scoring!DS398</f>
        <v/>
      </c>
      <c r="C389" s="168" t="n">
        <f aca="false">Scoring!C398</f>
        <v>0</v>
      </c>
      <c r="D389" s="179" t="str">
        <f aca="false">Scoring!DP398</f>
        <v/>
      </c>
      <c r="E389" s="168" t="str">
        <f aca="false">Scoring!BK398</f>
        <v/>
      </c>
      <c r="F389" s="168" t="n">
        <f aca="false">Scoring!B398</f>
        <v>0</v>
      </c>
      <c r="G389" s="168" t="n">
        <f aca="false">Scoring!D398</f>
        <v>0</v>
      </c>
      <c r="H389" s="168" t="str">
        <f aca="false">Scoring!DR398</f>
        <v/>
      </c>
      <c r="I389" s="168" t="str">
        <f aca="false">Scoring!DQ398</f>
        <v/>
      </c>
    </row>
    <row r="390" customFormat="false" ht="15.75" hidden="false" customHeight="false" outlineLevel="0" collapsed="false">
      <c r="A390" s="168" t="str">
        <f aca="false">Scoring!DT399</f>
        <v/>
      </c>
      <c r="B390" s="168" t="str">
        <f aca="false">Scoring!DS399</f>
        <v/>
      </c>
      <c r="C390" s="168" t="n">
        <f aca="false">Scoring!C399</f>
        <v>0</v>
      </c>
      <c r="D390" s="179" t="str">
        <f aca="false">Scoring!DP399</f>
        <v/>
      </c>
      <c r="E390" s="168" t="str">
        <f aca="false">Scoring!BK399</f>
        <v/>
      </c>
      <c r="F390" s="168" t="n">
        <f aca="false">Scoring!B399</f>
        <v>0</v>
      </c>
      <c r="G390" s="168" t="n">
        <f aca="false">Scoring!D399</f>
        <v>0</v>
      </c>
      <c r="H390" s="168" t="str">
        <f aca="false">Scoring!DR399</f>
        <v/>
      </c>
      <c r="I390" s="168" t="str">
        <f aca="false">Scoring!DQ399</f>
        <v/>
      </c>
    </row>
    <row r="391" customFormat="false" ht="15.75" hidden="false" customHeight="false" outlineLevel="0" collapsed="false">
      <c r="A391" s="168" t="str">
        <f aca="false">Scoring!DT400</f>
        <v/>
      </c>
      <c r="B391" s="168" t="str">
        <f aca="false">Scoring!DS400</f>
        <v/>
      </c>
      <c r="C391" s="168" t="n">
        <f aca="false">Scoring!C400</f>
        <v>0</v>
      </c>
      <c r="D391" s="179" t="str">
        <f aca="false">Scoring!DP400</f>
        <v/>
      </c>
      <c r="E391" s="168" t="str">
        <f aca="false">Scoring!BK400</f>
        <v/>
      </c>
      <c r="F391" s="168" t="n">
        <f aca="false">Scoring!B400</f>
        <v>0</v>
      </c>
      <c r="G391" s="168" t="n">
        <f aca="false">Scoring!D400</f>
        <v>0</v>
      </c>
      <c r="H391" s="168" t="str">
        <f aca="false">Scoring!DR400</f>
        <v/>
      </c>
      <c r="I391" s="168" t="str">
        <f aca="false">Scoring!DQ400</f>
        <v/>
      </c>
    </row>
    <row r="392" customFormat="false" ht="15.75" hidden="false" customHeight="false" outlineLevel="0" collapsed="false">
      <c r="A392" s="168" t="str">
        <f aca="false">Scoring!DT401</f>
        <v/>
      </c>
      <c r="B392" s="168" t="str">
        <f aca="false">Scoring!DS401</f>
        <v/>
      </c>
      <c r="C392" s="168" t="n">
        <f aca="false">Scoring!C401</f>
        <v>0</v>
      </c>
      <c r="D392" s="179" t="str">
        <f aca="false">Scoring!DP401</f>
        <v/>
      </c>
      <c r="E392" s="168" t="str">
        <f aca="false">Scoring!BK401</f>
        <v/>
      </c>
      <c r="F392" s="168" t="n">
        <f aca="false">Scoring!B401</f>
        <v>0</v>
      </c>
      <c r="G392" s="168" t="n">
        <f aca="false">Scoring!D401</f>
        <v>0</v>
      </c>
      <c r="H392" s="168" t="str">
        <f aca="false">Scoring!DR401</f>
        <v/>
      </c>
      <c r="I392" s="168" t="str">
        <f aca="false">Scoring!DQ401</f>
        <v/>
      </c>
    </row>
    <row r="393" customFormat="false" ht="15.75" hidden="false" customHeight="false" outlineLevel="0" collapsed="false">
      <c r="A393" s="168" t="str">
        <f aca="false">Scoring!DT402</f>
        <v/>
      </c>
      <c r="B393" s="168" t="str">
        <f aca="false">Scoring!DS402</f>
        <v/>
      </c>
      <c r="C393" s="168" t="n">
        <f aca="false">Scoring!C402</f>
        <v>0</v>
      </c>
      <c r="D393" s="179" t="str">
        <f aca="false">Scoring!DP402</f>
        <v/>
      </c>
      <c r="E393" s="168" t="str">
        <f aca="false">Scoring!BK402</f>
        <v/>
      </c>
      <c r="F393" s="168" t="n">
        <f aca="false">Scoring!B402</f>
        <v>0</v>
      </c>
      <c r="G393" s="168" t="n">
        <f aca="false">Scoring!D402</f>
        <v>0</v>
      </c>
      <c r="H393" s="168" t="str">
        <f aca="false">Scoring!DR402</f>
        <v/>
      </c>
      <c r="I393" s="168" t="str">
        <f aca="false">Scoring!DQ402</f>
        <v/>
      </c>
    </row>
    <row r="394" customFormat="false" ht="15.75" hidden="false" customHeight="false" outlineLevel="0" collapsed="false">
      <c r="A394" s="168" t="str">
        <f aca="false">Scoring!DT403</f>
        <v/>
      </c>
      <c r="B394" s="168" t="str">
        <f aca="false">Scoring!DS403</f>
        <v/>
      </c>
      <c r="C394" s="168" t="n">
        <f aca="false">Scoring!C403</f>
        <v>0</v>
      </c>
      <c r="D394" s="179" t="str">
        <f aca="false">Scoring!DP403</f>
        <v/>
      </c>
      <c r="E394" s="168" t="str">
        <f aca="false">Scoring!BK403</f>
        <v/>
      </c>
      <c r="F394" s="168" t="n">
        <f aca="false">Scoring!B403</f>
        <v>0</v>
      </c>
      <c r="G394" s="168" t="n">
        <f aca="false">Scoring!D403</f>
        <v>0</v>
      </c>
      <c r="H394" s="168" t="str">
        <f aca="false">Scoring!DR403</f>
        <v/>
      </c>
      <c r="I394" s="168" t="str">
        <f aca="false">Scoring!DQ403</f>
        <v/>
      </c>
    </row>
    <row r="395" customFormat="false" ht="15.75" hidden="false" customHeight="false" outlineLevel="0" collapsed="false">
      <c r="A395" s="168" t="str">
        <f aca="false">Scoring!DT404</f>
        <v/>
      </c>
      <c r="B395" s="168" t="str">
        <f aca="false">Scoring!DS404</f>
        <v/>
      </c>
      <c r="C395" s="168" t="n">
        <f aca="false">Scoring!C404</f>
        <v>0</v>
      </c>
      <c r="D395" s="179" t="str">
        <f aca="false">Scoring!DP404</f>
        <v/>
      </c>
      <c r="E395" s="168" t="str">
        <f aca="false">Scoring!BK404</f>
        <v/>
      </c>
      <c r="F395" s="168" t="n">
        <f aca="false">Scoring!B404</f>
        <v>0</v>
      </c>
      <c r="G395" s="168" t="n">
        <f aca="false">Scoring!D404</f>
        <v>0</v>
      </c>
      <c r="H395" s="168" t="str">
        <f aca="false">Scoring!DR404</f>
        <v/>
      </c>
      <c r="I395" s="168" t="str">
        <f aca="false">Scoring!DQ404</f>
        <v/>
      </c>
    </row>
    <row r="396" customFormat="false" ht="15.75" hidden="false" customHeight="false" outlineLevel="0" collapsed="false">
      <c r="A396" s="168" t="str">
        <f aca="false">Scoring!DT405</f>
        <v/>
      </c>
      <c r="B396" s="168" t="str">
        <f aca="false">Scoring!DS405</f>
        <v/>
      </c>
      <c r="C396" s="168" t="n">
        <f aca="false">Scoring!C405</f>
        <v>0</v>
      </c>
      <c r="D396" s="179" t="str">
        <f aca="false">Scoring!DP405</f>
        <v/>
      </c>
      <c r="E396" s="168" t="str">
        <f aca="false">Scoring!BK405</f>
        <v/>
      </c>
      <c r="F396" s="168" t="n">
        <f aca="false">Scoring!B405</f>
        <v>0</v>
      </c>
      <c r="G396" s="168" t="n">
        <f aca="false">Scoring!D405</f>
        <v>0</v>
      </c>
      <c r="H396" s="168" t="str">
        <f aca="false">Scoring!DR405</f>
        <v/>
      </c>
      <c r="I396" s="168" t="str">
        <f aca="false">Scoring!DQ405</f>
        <v/>
      </c>
    </row>
    <row r="397" customFormat="false" ht="15.75" hidden="false" customHeight="false" outlineLevel="0" collapsed="false">
      <c r="A397" s="168" t="str">
        <f aca="false">Scoring!DT406</f>
        <v/>
      </c>
      <c r="B397" s="168" t="str">
        <f aca="false">Scoring!DS406</f>
        <v/>
      </c>
      <c r="C397" s="168" t="n">
        <f aca="false">Scoring!C406</f>
        <v>0</v>
      </c>
      <c r="D397" s="179" t="str">
        <f aca="false">Scoring!DP406</f>
        <v/>
      </c>
      <c r="E397" s="168" t="str">
        <f aca="false">Scoring!BK406</f>
        <v/>
      </c>
      <c r="F397" s="168" t="n">
        <f aca="false">Scoring!B406</f>
        <v>0</v>
      </c>
      <c r="G397" s="168" t="n">
        <f aca="false">Scoring!D406</f>
        <v>0</v>
      </c>
      <c r="H397" s="168" t="str">
        <f aca="false">Scoring!DR406</f>
        <v/>
      </c>
      <c r="I397" s="168" t="str">
        <f aca="false">Scoring!DQ406</f>
        <v/>
      </c>
    </row>
    <row r="398" customFormat="false" ht="15.75" hidden="false" customHeight="false" outlineLevel="0" collapsed="false">
      <c r="A398" s="168" t="str">
        <f aca="false">Scoring!DT407</f>
        <v/>
      </c>
      <c r="B398" s="168" t="str">
        <f aca="false">Scoring!DS407</f>
        <v/>
      </c>
      <c r="C398" s="168" t="n">
        <f aca="false">Scoring!C407</f>
        <v>0</v>
      </c>
      <c r="D398" s="179" t="str">
        <f aca="false">Scoring!DP407</f>
        <v/>
      </c>
      <c r="E398" s="168" t="str">
        <f aca="false">Scoring!BK407</f>
        <v/>
      </c>
      <c r="F398" s="168" t="n">
        <f aca="false">Scoring!B407</f>
        <v>0</v>
      </c>
      <c r="G398" s="168" t="n">
        <f aca="false">Scoring!D407</f>
        <v>0</v>
      </c>
      <c r="H398" s="168" t="str">
        <f aca="false">Scoring!DR407</f>
        <v/>
      </c>
      <c r="I398" s="168" t="str">
        <f aca="false">Scoring!DQ407</f>
        <v/>
      </c>
    </row>
    <row r="399" customFormat="false" ht="15.75" hidden="false" customHeight="false" outlineLevel="0" collapsed="false">
      <c r="A399" s="168" t="str">
        <f aca="false">Scoring!DT408</f>
        <v/>
      </c>
      <c r="B399" s="168" t="str">
        <f aca="false">Scoring!DS408</f>
        <v/>
      </c>
      <c r="C399" s="168" t="n">
        <f aca="false">Scoring!C408</f>
        <v>0</v>
      </c>
      <c r="D399" s="179" t="str">
        <f aca="false">Scoring!DP408</f>
        <v/>
      </c>
      <c r="E399" s="168" t="str">
        <f aca="false">Scoring!BK408</f>
        <v/>
      </c>
      <c r="F399" s="168" t="n">
        <f aca="false">Scoring!B408</f>
        <v>0</v>
      </c>
      <c r="G399" s="168" t="n">
        <f aca="false">Scoring!D408</f>
        <v>0</v>
      </c>
      <c r="H399" s="168" t="str">
        <f aca="false">Scoring!DR408</f>
        <v/>
      </c>
      <c r="I399" s="168" t="str">
        <f aca="false">Scoring!DQ408</f>
        <v/>
      </c>
    </row>
    <row r="400" customFormat="false" ht="15.75" hidden="false" customHeight="false" outlineLevel="0" collapsed="false">
      <c r="A400" s="168" t="str">
        <f aca="false">Scoring!DT409</f>
        <v/>
      </c>
      <c r="B400" s="168" t="str">
        <f aca="false">Scoring!DS409</f>
        <v/>
      </c>
      <c r="C400" s="168" t="n">
        <f aca="false">Scoring!C409</f>
        <v>0</v>
      </c>
      <c r="D400" s="179" t="str">
        <f aca="false">Scoring!DP409</f>
        <v/>
      </c>
      <c r="E400" s="168" t="str">
        <f aca="false">Scoring!BK409</f>
        <v/>
      </c>
      <c r="F400" s="168" t="n">
        <f aca="false">Scoring!B409</f>
        <v>0</v>
      </c>
      <c r="G400" s="168" t="n">
        <f aca="false">Scoring!D409</f>
        <v>0</v>
      </c>
      <c r="H400" s="168" t="str">
        <f aca="false">Scoring!DR409</f>
        <v/>
      </c>
      <c r="I400" s="168" t="str">
        <f aca="false">Scoring!DQ409</f>
        <v/>
      </c>
    </row>
    <row r="401" customFormat="false" ht="15.75" hidden="false" customHeight="false" outlineLevel="0" collapsed="false">
      <c r="A401" s="168" t="str">
        <f aca="false">Scoring!DT410</f>
        <v/>
      </c>
      <c r="B401" s="168" t="str">
        <f aca="false">Scoring!DS410</f>
        <v/>
      </c>
      <c r="C401" s="168" t="n">
        <f aca="false">Scoring!C410</f>
        <v>0</v>
      </c>
      <c r="D401" s="179" t="str">
        <f aca="false">Scoring!DP410</f>
        <v/>
      </c>
      <c r="E401" s="168" t="str">
        <f aca="false">Scoring!BK410</f>
        <v/>
      </c>
      <c r="F401" s="168" t="n">
        <f aca="false">Scoring!B410</f>
        <v>0</v>
      </c>
      <c r="G401" s="168" t="n">
        <f aca="false">Scoring!D410</f>
        <v>0</v>
      </c>
      <c r="H401" s="168" t="str">
        <f aca="false">Scoring!DR410</f>
        <v/>
      </c>
      <c r="I401" s="168" t="str">
        <f aca="false">Scoring!DQ410</f>
        <v/>
      </c>
    </row>
    <row r="402" customFormat="false" ht="15.75" hidden="false" customHeight="false" outlineLevel="0" collapsed="false">
      <c r="A402" s="168" t="str">
        <f aca="false">Scoring!DT411</f>
        <v/>
      </c>
      <c r="B402" s="168" t="str">
        <f aca="false">Scoring!DS411</f>
        <v/>
      </c>
      <c r="C402" s="168" t="n">
        <f aca="false">Scoring!C411</f>
        <v>0</v>
      </c>
      <c r="D402" s="179" t="str">
        <f aca="false">Scoring!DP411</f>
        <v/>
      </c>
      <c r="E402" s="168" t="str">
        <f aca="false">Scoring!BK411</f>
        <v/>
      </c>
      <c r="F402" s="168" t="n">
        <f aca="false">Scoring!B411</f>
        <v>0</v>
      </c>
      <c r="G402" s="168" t="n">
        <f aca="false">Scoring!D411</f>
        <v>0</v>
      </c>
      <c r="H402" s="168" t="str">
        <f aca="false">Scoring!DR411</f>
        <v/>
      </c>
      <c r="I402" s="168" t="str">
        <f aca="false">Scoring!DQ411</f>
        <v/>
      </c>
    </row>
    <row r="403" customFormat="false" ht="15.75" hidden="false" customHeight="false" outlineLevel="0" collapsed="false">
      <c r="A403" s="168" t="str">
        <f aca="false">Scoring!DT412</f>
        <v/>
      </c>
      <c r="B403" s="168" t="str">
        <f aca="false">Scoring!DS412</f>
        <v/>
      </c>
      <c r="C403" s="168" t="n">
        <f aca="false">Scoring!C412</f>
        <v>0</v>
      </c>
      <c r="D403" s="179" t="str">
        <f aca="false">Scoring!DP412</f>
        <v/>
      </c>
      <c r="E403" s="168" t="str">
        <f aca="false">Scoring!BK412</f>
        <v/>
      </c>
      <c r="F403" s="168" t="n">
        <f aca="false">Scoring!B412</f>
        <v>0</v>
      </c>
      <c r="G403" s="168" t="n">
        <f aca="false">Scoring!D412</f>
        <v>0</v>
      </c>
      <c r="H403" s="168" t="str">
        <f aca="false">Scoring!DR412</f>
        <v/>
      </c>
      <c r="I403" s="168" t="str">
        <f aca="false">Scoring!DQ412</f>
        <v/>
      </c>
    </row>
    <row r="404" customFormat="false" ht="15.75" hidden="false" customHeight="false" outlineLevel="0" collapsed="false">
      <c r="A404" s="168" t="str">
        <f aca="false">Scoring!DT413</f>
        <v/>
      </c>
      <c r="B404" s="168" t="str">
        <f aca="false">Scoring!DS413</f>
        <v/>
      </c>
      <c r="C404" s="168" t="n">
        <f aca="false">Scoring!C413</f>
        <v>0</v>
      </c>
      <c r="D404" s="179" t="str">
        <f aca="false">Scoring!DP413</f>
        <v/>
      </c>
      <c r="E404" s="168" t="str">
        <f aca="false">Scoring!BK413</f>
        <v/>
      </c>
      <c r="F404" s="168" t="n">
        <f aca="false">Scoring!B413</f>
        <v>0</v>
      </c>
      <c r="G404" s="168" t="n">
        <f aca="false">Scoring!D413</f>
        <v>0</v>
      </c>
      <c r="H404" s="168" t="str">
        <f aca="false">Scoring!DR413</f>
        <v/>
      </c>
      <c r="I404" s="168" t="str">
        <f aca="false">Scoring!DQ413</f>
        <v/>
      </c>
    </row>
    <row r="405" customFormat="false" ht="15.75" hidden="false" customHeight="false" outlineLevel="0" collapsed="false">
      <c r="A405" s="168" t="str">
        <f aca="false">Scoring!DT414</f>
        <v/>
      </c>
      <c r="B405" s="168" t="str">
        <f aca="false">Scoring!DS414</f>
        <v/>
      </c>
      <c r="C405" s="168" t="n">
        <f aca="false">Scoring!C414</f>
        <v>0</v>
      </c>
      <c r="D405" s="179" t="str">
        <f aca="false">Scoring!DP414</f>
        <v/>
      </c>
      <c r="E405" s="168" t="str">
        <f aca="false">Scoring!BK414</f>
        <v/>
      </c>
      <c r="F405" s="168" t="n">
        <f aca="false">Scoring!B414</f>
        <v>0</v>
      </c>
      <c r="G405" s="168" t="n">
        <f aca="false">Scoring!D414</f>
        <v>0</v>
      </c>
      <c r="H405" s="168" t="str">
        <f aca="false">Scoring!DR414</f>
        <v/>
      </c>
      <c r="I405" s="168" t="str">
        <f aca="false">Scoring!DQ414</f>
        <v/>
      </c>
    </row>
    <row r="406" customFormat="false" ht="15.75" hidden="false" customHeight="false" outlineLevel="0" collapsed="false">
      <c r="A406" s="168" t="str">
        <f aca="false">Scoring!DT415</f>
        <v/>
      </c>
      <c r="B406" s="168" t="str">
        <f aca="false">Scoring!DS415</f>
        <v/>
      </c>
      <c r="C406" s="168" t="n">
        <f aca="false">Scoring!C415</f>
        <v>0</v>
      </c>
      <c r="D406" s="179" t="str">
        <f aca="false">Scoring!DP415</f>
        <v/>
      </c>
      <c r="E406" s="168" t="str">
        <f aca="false">Scoring!BK415</f>
        <v/>
      </c>
      <c r="F406" s="168" t="n">
        <f aca="false">Scoring!B415</f>
        <v>0</v>
      </c>
      <c r="G406" s="168" t="n">
        <f aca="false">Scoring!D415</f>
        <v>0</v>
      </c>
      <c r="H406" s="168" t="str">
        <f aca="false">Scoring!DR415</f>
        <v/>
      </c>
      <c r="I406" s="168" t="str">
        <f aca="false">Scoring!DQ415</f>
        <v/>
      </c>
    </row>
    <row r="407" customFormat="false" ht="15.75" hidden="false" customHeight="false" outlineLevel="0" collapsed="false">
      <c r="A407" s="168" t="str">
        <f aca="false">Scoring!DT416</f>
        <v/>
      </c>
      <c r="B407" s="168" t="str">
        <f aca="false">Scoring!DS416</f>
        <v/>
      </c>
      <c r="C407" s="168" t="n">
        <f aca="false">Scoring!C416</f>
        <v>0</v>
      </c>
      <c r="D407" s="179" t="str">
        <f aca="false">Scoring!DP416</f>
        <v/>
      </c>
      <c r="E407" s="168" t="str">
        <f aca="false">Scoring!BK416</f>
        <v/>
      </c>
      <c r="F407" s="168" t="n">
        <f aca="false">Scoring!B416</f>
        <v>0</v>
      </c>
      <c r="G407" s="168" t="n">
        <f aca="false">Scoring!D416</f>
        <v>0</v>
      </c>
      <c r="H407" s="168" t="str">
        <f aca="false">Scoring!DR416</f>
        <v/>
      </c>
      <c r="I407" s="168" t="str">
        <f aca="false">Scoring!DQ416</f>
        <v/>
      </c>
    </row>
    <row r="408" customFormat="false" ht="15.75" hidden="false" customHeight="false" outlineLevel="0" collapsed="false">
      <c r="A408" s="168" t="str">
        <f aca="false">Scoring!DT417</f>
        <v/>
      </c>
      <c r="B408" s="168" t="str">
        <f aca="false">Scoring!DS417</f>
        <v/>
      </c>
      <c r="C408" s="168" t="n">
        <f aca="false">Scoring!C417</f>
        <v>0</v>
      </c>
      <c r="D408" s="179" t="str">
        <f aca="false">Scoring!DP417</f>
        <v/>
      </c>
      <c r="E408" s="168" t="str">
        <f aca="false">Scoring!BK417</f>
        <v/>
      </c>
      <c r="F408" s="168" t="n">
        <f aca="false">Scoring!B417</f>
        <v>0</v>
      </c>
      <c r="G408" s="168" t="n">
        <f aca="false">Scoring!D417</f>
        <v>0</v>
      </c>
      <c r="H408" s="168" t="str">
        <f aca="false">Scoring!DR417</f>
        <v/>
      </c>
      <c r="I408" s="168" t="str">
        <f aca="false">Scoring!DQ417</f>
        <v/>
      </c>
    </row>
    <row r="409" customFormat="false" ht="15.75" hidden="false" customHeight="false" outlineLevel="0" collapsed="false">
      <c r="A409" s="168" t="str">
        <f aca="false">Scoring!DT418</f>
        <v/>
      </c>
      <c r="B409" s="168" t="str">
        <f aca="false">Scoring!DS418</f>
        <v/>
      </c>
      <c r="C409" s="168" t="n">
        <f aca="false">Scoring!C418</f>
        <v>0</v>
      </c>
      <c r="D409" s="179" t="str">
        <f aca="false">Scoring!DP418</f>
        <v/>
      </c>
      <c r="E409" s="168" t="str">
        <f aca="false">Scoring!BK418</f>
        <v/>
      </c>
      <c r="F409" s="168" t="n">
        <f aca="false">Scoring!B418</f>
        <v>0</v>
      </c>
      <c r="G409" s="168" t="n">
        <f aca="false">Scoring!D418</f>
        <v>0</v>
      </c>
      <c r="H409" s="168" t="str">
        <f aca="false">Scoring!DR418</f>
        <v/>
      </c>
      <c r="I409" s="168" t="str">
        <f aca="false">Scoring!DQ418</f>
        <v/>
      </c>
    </row>
    <row r="410" customFormat="false" ht="15.75" hidden="false" customHeight="false" outlineLevel="0" collapsed="false">
      <c r="A410" s="168" t="str">
        <f aca="false">Scoring!DT419</f>
        <v/>
      </c>
      <c r="B410" s="168" t="str">
        <f aca="false">Scoring!DS419</f>
        <v/>
      </c>
      <c r="C410" s="168" t="n">
        <f aca="false">Scoring!C419</f>
        <v>0</v>
      </c>
      <c r="D410" s="179" t="str">
        <f aca="false">Scoring!DP419</f>
        <v/>
      </c>
      <c r="E410" s="168" t="str">
        <f aca="false">Scoring!BK419</f>
        <v/>
      </c>
      <c r="F410" s="168" t="n">
        <f aca="false">Scoring!B419</f>
        <v>0</v>
      </c>
      <c r="G410" s="168" t="n">
        <f aca="false">Scoring!D419</f>
        <v>0</v>
      </c>
      <c r="H410" s="168" t="str">
        <f aca="false">Scoring!DR419</f>
        <v/>
      </c>
      <c r="I410" s="168" t="str">
        <f aca="false">Scoring!DQ419</f>
        <v/>
      </c>
    </row>
    <row r="411" customFormat="false" ht="15.75" hidden="false" customHeight="false" outlineLevel="0" collapsed="false">
      <c r="A411" s="168" t="str">
        <f aca="false">Scoring!DT420</f>
        <v/>
      </c>
      <c r="B411" s="168" t="str">
        <f aca="false">Scoring!DS420</f>
        <v/>
      </c>
      <c r="C411" s="168" t="n">
        <f aca="false">Scoring!C420</f>
        <v>0</v>
      </c>
      <c r="D411" s="179" t="str">
        <f aca="false">Scoring!DP420</f>
        <v/>
      </c>
      <c r="E411" s="168" t="str">
        <f aca="false">Scoring!BK420</f>
        <v/>
      </c>
      <c r="F411" s="168" t="n">
        <f aca="false">Scoring!B420</f>
        <v>0</v>
      </c>
      <c r="G411" s="168" t="n">
        <f aca="false">Scoring!D420</f>
        <v>0</v>
      </c>
      <c r="H411" s="168" t="str">
        <f aca="false">Scoring!DR420</f>
        <v/>
      </c>
      <c r="I411" s="168" t="str">
        <f aca="false">Scoring!DQ420</f>
        <v/>
      </c>
    </row>
    <row r="412" customFormat="false" ht="15.75" hidden="false" customHeight="false" outlineLevel="0" collapsed="false">
      <c r="A412" s="168" t="str">
        <f aca="false">Scoring!DT421</f>
        <v/>
      </c>
      <c r="B412" s="168" t="str">
        <f aca="false">Scoring!DS421</f>
        <v/>
      </c>
      <c r="C412" s="168" t="n">
        <f aca="false">Scoring!C421</f>
        <v>0</v>
      </c>
      <c r="D412" s="179" t="str">
        <f aca="false">Scoring!DP421</f>
        <v/>
      </c>
      <c r="E412" s="168" t="str">
        <f aca="false">Scoring!BK421</f>
        <v/>
      </c>
      <c r="F412" s="168" t="n">
        <f aca="false">Scoring!B421</f>
        <v>0</v>
      </c>
      <c r="G412" s="168" t="n">
        <f aca="false">Scoring!D421</f>
        <v>0</v>
      </c>
      <c r="H412" s="168" t="str">
        <f aca="false">Scoring!DR421</f>
        <v/>
      </c>
      <c r="I412" s="168" t="str">
        <f aca="false">Scoring!DQ421</f>
        <v/>
      </c>
    </row>
    <row r="413" customFormat="false" ht="15.75" hidden="false" customHeight="false" outlineLevel="0" collapsed="false">
      <c r="A413" s="168" t="str">
        <f aca="false">Scoring!DT422</f>
        <v/>
      </c>
      <c r="B413" s="168" t="str">
        <f aca="false">Scoring!DS422</f>
        <v/>
      </c>
      <c r="C413" s="168" t="n">
        <f aca="false">Scoring!C422</f>
        <v>0</v>
      </c>
      <c r="D413" s="179" t="str">
        <f aca="false">Scoring!DP422</f>
        <v/>
      </c>
      <c r="E413" s="168" t="str">
        <f aca="false">Scoring!BK422</f>
        <v/>
      </c>
      <c r="F413" s="168" t="n">
        <f aca="false">Scoring!B422</f>
        <v>0</v>
      </c>
      <c r="G413" s="168" t="n">
        <f aca="false">Scoring!D422</f>
        <v>0</v>
      </c>
      <c r="H413" s="168" t="str">
        <f aca="false">Scoring!DR422</f>
        <v/>
      </c>
      <c r="I413" s="168" t="str">
        <f aca="false">Scoring!DQ422</f>
        <v/>
      </c>
    </row>
    <row r="414" customFormat="false" ht="15.75" hidden="false" customHeight="false" outlineLevel="0" collapsed="false">
      <c r="A414" s="168" t="str">
        <f aca="false">Scoring!DT423</f>
        <v/>
      </c>
      <c r="B414" s="168" t="str">
        <f aca="false">Scoring!DS423</f>
        <v/>
      </c>
      <c r="C414" s="168" t="n">
        <f aca="false">Scoring!C423</f>
        <v>0</v>
      </c>
      <c r="D414" s="179" t="str">
        <f aca="false">Scoring!DP423</f>
        <v/>
      </c>
      <c r="E414" s="168" t="str">
        <f aca="false">Scoring!BK423</f>
        <v/>
      </c>
      <c r="F414" s="168" t="n">
        <f aca="false">Scoring!B423</f>
        <v>0</v>
      </c>
      <c r="G414" s="168" t="n">
        <f aca="false">Scoring!D423</f>
        <v>0</v>
      </c>
      <c r="H414" s="168" t="str">
        <f aca="false">Scoring!DR423</f>
        <v/>
      </c>
      <c r="I414" s="168" t="str">
        <f aca="false">Scoring!DQ423</f>
        <v/>
      </c>
    </row>
    <row r="415" customFormat="false" ht="15.75" hidden="false" customHeight="false" outlineLevel="0" collapsed="false">
      <c r="A415" s="168" t="str">
        <f aca="false">Scoring!DT424</f>
        <v/>
      </c>
      <c r="B415" s="168" t="str">
        <f aca="false">Scoring!DS424</f>
        <v/>
      </c>
      <c r="C415" s="168" t="n">
        <f aca="false">Scoring!C424</f>
        <v>0</v>
      </c>
      <c r="D415" s="179" t="str">
        <f aca="false">Scoring!DP424</f>
        <v/>
      </c>
      <c r="E415" s="168" t="str">
        <f aca="false">Scoring!BK424</f>
        <v/>
      </c>
      <c r="F415" s="168" t="n">
        <f aca="false">Scoring!B424</f>
        <v>0</v>
      </c>
      <c r="G415" s="168" t="n">
        <f aca="false">Scoring!D424</f>
        <v>0</v>
      </c>
      <c r="H415" s="168" t="str">
        <f aca="false">Scoring!DR424</f>
        <v/>
      </c>
      <c r="I415" s="168" t="str">
        <f aca="false">Scoring!DQ424</f>
        <v/>
      </c>
    </row>
    <row r="416" customFormat="false" ht="15.75" hidden="false" customHeight="false" outlineLevel="0" collapsed="false">
      <c r="A416" s="168" t="str">
        <f aca="false">Scoring!DT425</f>
        <v/>
      </c>
      <c r="B416" s="168" t="str">
        <f aca="false">Scoring!DS425</f>
        <v/>
      </c>
      <c r="C416" s="168" t="n">
        <f aca="false">Scoring!C425</f>
        <v>0</v>
      </c>
      <c r="D416" s="179" t="str">
        <f aca="false">Scoring!DP425</f>
        <v/>
      </c>
      <c r="E416" s="168" t="str">
        <f aca="false">Scoring!BK425</f>
        <v/>
      </c>
      <c r="F416" s="168" t="n">
        <f aca="false">Scoring!B425</f>
        <v>0</v>
      </c>
      <c r="G416" s="168" t="n">
        <f aca="false">Scoring!D425</f>
        <v>0</v>
      </c>
      <c r="H416" s="168" t="str">
        <f aca="false">Scoring!DR425</f>
        <v/>
      </c>
      <c r="I416" s="168" t="str">
        <f aca="false">Scoring!DQ425</f>
        <v/>
      </c>
    </row>
    <row r="417" customFormat="false" ht="15.75" hidden="false" customHeight="false" outlineLevel="0" collapsed="false">
      <c r="A417" s="168" t="str">
        <f aca="false">Scoring!DT426</f>
        <v/>
      </c>
      <c r="B417" s="168" t="str">
        <f aca="false">Scoring!DS426</f>
        <v/>
      </c>
      <c r="C417" s="168" t="n">
        <f aca="false">Scoring!C426</f>
        <v>0</v>
      </c>
      <c r="D417" s="179" t="str">
        <f aca="false">Scoring!DP426</f>
        <v/>
      </c>
      <c r="E417" s="168" t="str">
        <f aca="false">Scoring!BK426</f>
        <v/>
      </c>
      <c r="F417" s="168" t="n">
        <f aca="false">Scoring!B426</f>
        <v>0</v>
      </c>
      <c r="G417" s="168" t="n">
        <f aca="false">Scoring!D426</f>
        <v>0</v>
      </c>
      <c r="H417" s="168" t="str">
        <f aca="false">Scoring!DR426</f>
        <v/>
      </c>
      <c r="I417" s="168" t="str">
        <f aca="false">Scoring!DQ426</f>
        <v/>
      </c>
    </row>
    <row r="418" customFormat="false" ht="15.75" hidden="false" customHeight="false" outlineLevel="0" collapsed="false">
      <c r="A418" s="168" t="str">
        <f aca="false">Scoring!DT427</f>
        <v/>
      </c>
      <c r="B418" s="168" t="str">
        <f aca="false">Scoring!DS427</f>
        <v/>
      </c>
      <c r="C418" s="168" t="n">
        <f aca="false">Scoring!C427</f>
        <v>0</v>
      </c>
      <c r="D418" s="179" t="str">
        <f aca="false">Scoring!DP427</f>
        <v/>
      </c>
      <c r="E418" s="168" t="str">
        <f aca="false">Scoring!BK427</f>
        <v/>
      </c>
      <c r="F418" s="168" t="n">
        <f aca="false">Scoring!B427</f>
        <v>0</v>
      </c>
      <c r="G418" s="168" t="n">
        <f aca="false">Scoring!D427</f>
        <v>0</v>
      </c>
      <c r="H418" s="168" t="str">
        <f aca="false">Scoring!DR427</f>
        <v/>
      </c>
      <c r="I418" s="168" t="str">
        <f aca="false">Scoring!DQ427</f>
        <v/>
      </c>
    </row>
    <row r="419" customFormat="false" ht="15.75" hidden="false" customHeight="false" outlineLevel="0" collapsed="false">
      <c r="A419" s="168" t="str">
        <f aca="false">Scoring!DT428</f>
        <v/>
      </c>
      <c r="B419" s="168" t="str">
        <f aca="false">Scoring!DS428</f>
        <v/>
      </c>
      <c r="C419" s="168" t="n">
        <f aca="false">Scoring!C428</f>
        <v>0</v>
      </c>
      <c r="D419" s="179" t="str">
        <f aca="false">Scoring!DP428</f>
        <v/>
      </c>
      <c r="E419" s="168" t="str">
        <f aca="false">Scoring!BK428</f>
        <v/>
      </c>
      <c r="F419" s="168" t="n">
        <f aca="false">Scoring!B428</f>
        <v>0</v>
      </c>
      <c r="G419" s="168" t="n">
        <f aca="false">Scoring!D428</f>
        <v>0</v>
      </c>
      <c r="H419" s="168" t="str">
        <f aca="false">Scoring!DR428</f>
        <v/>
      </c>
      <c r="I419" s="168" t="str">
        <f aca="false">Scoring!DQ428</f>
        <v/>
      </c>
    </row>
    <row r="420" customFormat="false" ht="15.75" hidden="false" customHeight="false" outlineLevel="0" collapsed="false">
      <c r="A420" s="168" t="str">
        <f aca="false">Scoring!DT429</f>
        <v/>
      </c>
      <c r="B420" s="168" t="str">
        <f aca="false">Scoring!DS429</f>
        <v/>
      </c>
      <c r="C420" s="168" t="n">
        <f aca="false">Scoring!C429</f>
        <v>0</v>
      </c>
      <c r="D420" s="179" t="str">
        <f aca="false">Scoring!DP429</f>
        <v/>
      </c>
      <c r="E420" s="168" t="str">
        <f aca="false">Scoring!BK429</f>
        <v/>
      </c>
      <c r="F420" s="168" t="n">
        <f aca="false">Scoring!B429</f>
        <v>0</v>
      </c>
      <c r="G420" s="168" t="n">
        <f aca="false">Scoring!D429</f>
        <v>0</v>
      </c>
      <c r="H420" s="168" t="str">
        <f aca="false">Scoring!DR429</f>
        <v/>
      </c>
      <c r="I420" s="168" t="str">
        <f aca="false">Scoring!DQ429</f>
        <v/>
      </c>
    </row>
    <row r="421" customFormat="false" ht="15.75" hidden="false" customHeight="false" outlineLevel="0" collapsed="false">
      <c r="A421" s="168" t="str">
        <f aca="false">Scoring!DT430</f>
        <v/>
      </c>
      <c r="B421" s="168" t="str">
        <f aca="false">Scoring!DS430</f>
        <v/>
      </c>
      <c r="C421" s="168" t="n">
        <f aca="false">Scoring!C430</f>
        <v>0</v>
      </c>
      <c r="D421" s="179" t="str">
        <f aca="false">Scoring!DP430</f>
        <v/>
      </c>
      <c r="E421" s="168" t="str">
        <f aca="false">Scoring!BK430</f>
        <v/>
      </c>
      <c r="F421" s="168" t="n">
        <f aca="false">Scoring!B430</f>
        <v>0</v>
      </c>
      <c r="G421" s="168" t="n">
        <f aca="false">Scoring!D430</f>
        <v>0</v>
      </c>
      <c r="H421" s="168" t="str">
        <f aca="false">Scoring!DR430</f>
        <v/>
      </c>
      <c r="I421" s="168" t="str">
        <f aca="false">Scoring!DQ430</f>
        <v/>
      </c>
    </row>
    <row r="422" customFormat="false" ht="15.75" hidden="false" customHeight="false" outlineLevel="0" collapsed="false">
      <c r="A422" s="168" t="str">
        <f aca="false">Scoring!DT431</f>
        <v/>
      </c>
      <c r="B422" s="168" t="str">
        <f aca="false">Scoring!DS431</f>
        <v/>
      </c>
      <c r="C422" s="168" t="n">
        <f aca="false">Scoring!C431</f>
        <v>0</v>
      </c>
      <c r="D422" s="179" t="str">
        <f aca="false">Scoring!DP431</f>
        <v/>
      </c>
      <c r="E422" s="168" t="str">
        <f aca="false">Scoring!BK431</f>
        <v/>
      </c>
      <c r="F422" s="168" t="n">
        <f aca="false">Scoring!B431</f>
        <v>0</v>
      </c>
      <c r="G422" s="168" t="n">
        <f aca="false">Scoring!D431</f>
        <v>0</v>
      </c>
      <c r="H422" s="168" t="str">
        <f aca="false">Scoring!DR431</f>
        <v/>
      </c>
      <c r="I422" s="168" t="str">
        <f aca="false">Scoring!DQ431</f>
        <v/>
      </c>
    </row>
    <row r="423" customFormat="false" ht="15.75" hidden="false" customHeight="false" outlineLevel="0" collapsed="false">
      <c r="A423" s="168" t="str">
        <f aca="false">Scoring!DT432</f>
        <v/>
      </c>
      <c r="B423" s="168" t="str">
        <f aca="false">Scoring!DS432</f>
        <v/>
      </c>
      <c r="C423" s="168" t="n">
        <f aca="false">Scoring!C432</f>
        <v>0</v>
      </c>
      <c r="D423" s="179" t="str">
        <f aca="false">Scoring!DP432</f>
        <v/>
      </c>
      <c r="E423" s="168" t="str">
        <f aca="false">Scoring!BK432</f>
        <v/>
      </c>
      <c r="F423" s="168" t="n">
        <f aca="false">Scoring!B432</f>
        <v>0</v>
      </c>
      <c r="G423" s="168" t="n">
        <f aca="false">Scoring!D432</f>
        <v>0</v>
      </c>
      <c r="H423" s="168" t="str">
        <f aca="false">Scoring!DR432</f>
        <v/>
      </c>
      <c r="I423" s="168" t="str">
        <f aca="false">Scoring!DQ432</f>
        <v/>
      </c>
    </row>
    <row r="424" customFormat="false" ht="15.75" hidden="false" customHeight="false" outlineLevel="0" collapsed="false">
      <c r="A424" s="168" t="str">
        <f aca="false">Scoring!DT433</f>
        <v/>
      </c>
      <c r="B424" s="168" t="str">
        <f aca="false">Scoring!DS433</f>
        <v/>
      </c>
      <c r="C424" s="168" t="n">
        <f aca="false">Scoring!C433</f>
        <v>0</v>
      </c>
      <c r="D424" s="179" t="str">
        <f aca="false">Scoring!DP433</f>
        <v/>
      </c>
      <c r="E424" s="168" t="str">
        <f aca="false">Scoring!BK433</f>
        <v/>
      </c>
      <c r="F424" s="168" t="n">
        <f aca="false">Scoring!B433</f>
        <v>0</v>
      </c>
      <c r="G424" s="168" t="n">
        <f aca="false">Scoring!D433</f>
        <v>0</v>
      </c>
      <c r="H424" s="168" t="str">
        <f aca="false">Scoring!DR433</f>
        <v/>
      </c>
      <c r="I424" s="168" t="str">
        <f aca="false">Scoring!DQ433</f>
        <v/>
      </c>
    </row>
    <row r="425" customFormat="false" ht="15.75" hidden="false" customHeight="false" outlineLevel="0" collapsed="false">
      <c r="A425" s="168" t="str">
        <f aca="false">Scoring!DT434</f>
        <v/>
      </c>
      <c r="B425" s="168" t="str">
        <f aca="false">Scoring!DS434</f>
        <v/>
      </c>
      <c r="C425" s="168" t="n">
        <f aca="false">Scoring!C434</f>
        <v>0</v>
      </c>
      <c r="D425" s="179" t="str">
        <f aca="false">Scoring!DP434</f>
        <v/>
      </c>
      <c r="E425" s="168" t="str">
        <f aca="false">Scoring!BK434</f>
        <v/>
      </c>
      <c r="F425" s="168" t="n">
        <f aca="false">Scoring!B434</f>
        <v>0</v>
      </c>
      <c r="G425" s="168" t="n">
        <f aca="false">Scoring!D434</f>
        <v>0</v>
      </c>
      <c r="H425" s="168" t="str">
        <f aca="false">Scoring!DR434</f>
        <v/>
      </c>
      <c r="I425" s="168" t="str">
        <f aca="false">Scoring!DQ434</f>
        <v/>
      </c>
    </row>
    <row r="426" customFormat="false" ht="15.75" hidden="false" customHeight="false" outlineLevel="0" collapsed="false">
      <c r="A426" s="168" t="str">
        <f aca="false">Scoring!DT435</f>
        <v/>
      </c>
      <c r="B426" s="168" t="str">
        <f aca="false">Scoring!DS435</f>
        <v/>
      </c>
      <c r="C426" s="168" t="n">
        <f aca="false">Scoring!C435</f>
        <v>0</v>
      </c>
      <c r="D426" s="179" t="str">
        <f aca="false">Scoring!DP435</f>
        <v/>
      </c>
      <c r="E426" s="168" t="str">
        <f aca="false">Scoring!BK435</f>
        <v/>
      </c>
      <c r="F426" s="168" t="n">
        <f aca="false">Scoring!B435</f>
        <v>0</v>
      </c>
      <c r="G426" s="168" t="n">
        <f aca="false">Scoring!D435</f>
        <v>0</v>
      </c>
      <c r="H426" s="168" t="str">
        <f aca="false">Scoring!DR435</f>
        <v/>
      </c>
      <c r="I426" s="168" t="str">
        <f aca="false">Scoring!DQ435</f>
        <v/>
      </c>
    </row>
    <row r="427" customFormat="false" ht="15.75" hidden="false" customHeight="false" outlineLevel="0" collapsed="false">
      <c r="A427" s="168" t="str">
        <f aca="false">Scoring!DT436</f>
        <v/>
      </c>
      <c r="B427" s="168" t="str">
        <f aca="false">Scoring!DS436</f>
        <v/>
      </c>
      <c r="C427" s="168" t="n">
        <f aca="false">Scoring!C436</f>
        <v>0</v>
      </c>
      <c r="D427" s="179" t="str">
        <f aca="false">Scoring!DP436</f>
        <v/>
      </c>
      <c r="E427" s="168" t="str">
        <f aca="false">Scoring!BK436</f>
        <v/>
      </c>
      <c r="F427" s="168" t="n">
        <f aca="false">Scoring!B436</f>
        <v>0</v>
      </c>
      <c r="G427" s="168" t="n">
        <f aca="false">Scoring!D436</f>
        <v>0</v>
      </c>
      <c r="H427" s="168" t="str">
        <f aca="false">Scoring!DR436</f>
        <v/>
      </c>
      <c r="I427" s="168" t="str">
        <f aca="false">Scoring!DQ436</f>
        <v/>
      </c>
    </row>
    <row r="428" customFormat="false" ht="15.75" hidden="false" customHeight="false" outlineLevel="0" collapsed="false">
      <c r="A428" s="168" t="str">
        <f aca="false">Scoring!DT437</f>
        <v/>
      </c>
      <c r="B428" s="168" t="str">
        <f aca="false">Scoring!DS437</f>
        <v/>
      </c>
      <c r="C428" s="168" t="n">
        <f aca="false">Scoring!C437</f>
        <v>0</v>
      </c>
      <c r="D428" s="179" t="str">
        <f aca="false">Scoring!DP437</f>
        <v/>
      </c>
      <c r="E428" s="168" t="str">
        <f aca="false">Scoring!BK437</f>
        <v/>
      </c>
      <c r="F428" s="168" t="n">
        <f aca="false">Scoring!B437</f>
        <v>0</v>
      </c>
      <c r="G428" s="168" t="n">
        <f aca="false">Scoring!D437</f>
        <v>0</v>
      </c>
      <c r="H428" s="168" t="str">
        <f aca="false">Scoring!DR437</f>
        <v/>
      </c>
      <c r="I428" s="168" t="str">
        <f aca="false">Scoring!DQ437</f>
        <v/>
      </c>
    </row>
    <row r="429" customFormat="false" ht="15.75" hidden="false" customHeight="false" outlineLevel="0" collapsed="false">
      <c r="A429" s="168" t="str">
        <f aca="false">Scoring!DT438</f>
        <v/>
      </c>
      <c r="B429" s="168" t="str">
        <f aca="false">Scoring!DS438</f>
        <v/>
      </c>
      <c r="C429" s="168" t="n">
        <f aca="false">Scoring!C438</f>
        <v>0</v>
      </c>
      <c r="D429" s="179" t="str">
        <f aca="false">Scoring!DP438</f>
        <v/>
      </c>
      <c r="E429" s="168" t="str">
        <f aca="false">Scoring!BK438</f>
        <v/>
      </c>
      <c r="F429" s="168" t="n">
        <f aca="false">Scoring!B438</f>
        <v>0</v>
      </c>
      <c r="G429" s="168" t="n">
        <f aca="false">Scoring!D438</f>
        <v>0</v>
      </c>
      <c r="H429" s="168" t="str">
        <f aca="false">Scoring!DR438</f>
        <v/>
      </c>
      <c r="I429" s="168" t="str">
        <f aca="false">Scoring!DQ438</f>
        <v/>
      </c>
    </row>
    <row r="430" customFormat="false" ht="15.75" hidden="false" customHeight="false" outlineLevel="0" collapsed="false">
      <c r="A430" s="168" t="str">
        <f aca="false">Scoring!DT439</f>
        <v/>
      </c>
      <c r="B430" s="168" t="str">
        <f aca="false">Scoring!DS439</f>
        <v/>
      </c>
      <c r="C430" s="168" t="n">
        <f aca="false">Scoring!C439</f>
        <v>0</v>
      </c>
      <c r="D430" s="179" t="str">
        <f aca="false">Scoring!DP439</f>
        <v/>
      </c>
      <c r="E430" s="168" t="str">
        <f aca="false">Scoring!BK439</f>
        <v/>
      </c>
      <c r="F430" s="168" t="n">
        <f aca="false">Scoring!B439</f>
        <v>0</v>
      </c>
      <c r="G430" s="168" t="n">
        <f aca="false">Scoring!D439</f>
        <v>0</v>
      </c>
      <c r="H430" s="168" t="str">
        <f aca="false">Scoring!DR439</f>
        <v/>
      </c>
      <c r="I430" s="168" t="str">
        <f aca="false">Scoring!DQ439</f>
        <v/>
      </c>
    </row>
    <row r="431" customFormat="false" ht="15.75" hidden="false" customHeight="false" outlineLevel="0" collapsed="false">
      <c r="A431" s="168" t="str">
        <f aca="false">Scoring!DT440</f>
        <v/>
      </c>
      <c r="B431" s="168" t="str">
        <f aca="false">Scoring!DS440</f>
        <v/>
      </c>
      <c r="C431" s="168" t="n">
        <f aca="false">Scoring!C440</f>
        <v>0</v>
      </c>
      <c r="D431" s="179" t="str">
        <f aca="false">Scoring!DP440</f>
        <v/>
      </c>
      <c r="E431" s="168" t="str">
        <f aca="false">Scoring!BK440</f>
        <v/>
      </c>
      <c r="F431" s="168" t="n">
        <f aca="false">Scoring!B440</f>
        <v>0</v>
      </c>
      <c r="G431" s="168" t="n">
        <f aca="false">Scoring!D440</f>
        <v>0</v>
      </c>
      <c r="H431" s="168" t="str">
        <f aca="false">Scoring!DR440</f>
        <v/>
      </c>
      <c r="I431" s="168" t="str">
        <f aca="false">Scoring!DQ440</f>
        <v/>
      </c>
    </row>
    <row r="432" customFormat="false" ht="15.75" hidden="false" customHeight="false" outlineLevel="0" collapsed="false">
      <c r="A432" s="168" t="str">
        <f aca="false">Scoring!DT441</f>
        <v/>
      </c>
      <c r="B432" s="168" t="str">
        <f aca="false">Scoring!DS441</f>
        <v/>
      </c>
      <c r="C432" s="168" t="n">
        <f aca="false">Scoring!C441</f>
        <v>0</v>
      </c>
      <c r="D432" s="179" t="str">
        <f aca="false">Scoring!DP441</f>
        <v/>
      </c>
      <c r="E432" s="168" t="str">
        <f aca="false">Scoring!BK441</f>
        <v/>
      </c>
      <c r="F432" s="168" t="n">
        <f aca="false">Scoring!B441</f>
        <v>0</v>
      </c>
      <c r="G432" s="168" t="n">
        <f aca="false">Scoring!D441</f>
        <v>0</v>
      </c>
      <c r="H432" s="168" t="str">
        <f aca="false">Scoring!DR441</f>
        <v/>
      </c>
      <c r="I432" s="168" t="str">
        <f aca="false">Scoring!DQ441</f>
        <v/>
      </c>
    </row>
    <row r="433" customFormat="false" ht="15.75" hidden="false" customHeight="false" outlineLevel="0" collapsed="false">
      <c r="A433" s="168" t="str">
        <f aca="false">Scoring!DT442</f>
        <v/>
      </c>
      <c r="B433" s="168" t="str">
        <f aca="false">Scoring!DS442</f>
        <v/>
      </c>
      <c r="C433" s="168" t="n">
        <f aca="false">Scoring!C442</f>
        <v>0</v>
      </c>
      <c r="D433" s="179" t="str">
        <f aca="false">Scoring!DP442</f>
        <v/>
      </c>
      <c r="E433" s="168" t="str">
        <f aca="false">Scoring!BK442</f>
        <v/>
      </c>
      <c r="F433" s="168" t="n">
        <f aca="false">Scoring!B442</f>
        <v>0</v>
      </c>
      <c r="G433" s="168" t="n">
        <f aca="false">Scoring!D442</f>
        <v>0</v>
      </c>
      <c r="H433" s="168" t="str">
        <f aca="false">Scoring!DR442</f>
        <v/>
      </c>
      <c r="I433" s="168" t="str">
        <f aca="false">Scoring!DQ442</f>
        <v/>
      </c>
    </row>
    <row r="434" customFormat="false" ht="15.75" hidden="false" customHeight="false" outlineLevel="0" collapsed="false">
      <c r="A434" s="168" t="str">
        <f aca="false">Scoring!DT443</f>
        <v/>
      </c>
      <c r="B434" s="168" t="str">
        <f aca="false">Scoring!DS443</f>
        <v/>
      </c>
      <c r="C434" s="168" t="n">
        <f aca="false">Scoring!C443</f>
        <v>0</v>
      </c>
      <c r="D434" s="179" t="str">
        <f aca="false">Scoring!DP443</f>
        <v/>
      </c>
      <c r="E434" s="168" t="str">
        <f aca="false">Scoring!BK443</f>
        <v/>
      </c>
      <c r="F434" s="168" t="n">
        <f aca="false">Scoring!B443</f>
        <v>0</v>
      </c>
      <c r="G434" s="168" t="n">
        <f aca="false">Scoring!D443</f>
        <v>0</v>
      </c>
      <c r="H434" s="168" t="str">
        <f aca="false">Scoring!DR443</f>
        <v/>
      </c>
      <c r="I434" s="168" t="str">
        <f aca="false">Scoring!DQ443</f>
        <v/>
      </c>
    </row>
    <row r="435" customFormat="false" ht="15.75" hidden="false" customHeight="false" outlineLevel="0" collapsed="false">
      <c r="A435" s="168" t="str">
        <f aca="false">Scoring!DT444</f>
        <v/>
      </c>
      <c r="B435" s="168" t="str">
        <f aca="false">Scoring!DS444</f>
        <v/>
      </c>
      <c r="C435" s="168" t="n">
        <f aca="false">Scoring!C444</f>
        <v>0</v>
      </c>
      <c r="D435" s="179" t="str">
        <f aca="false">Scoring!DP444</f>
        <v/>
      </c>
      <c r="E435" s="168" t="str">
        <f aca="false">Scoring!BK444</f>
        <v/>
      </c>
      <c r="F435" s="168" t="n">
        <f aca="false">Scoring!B444</f>
        <v>0</v>
      </c>
      <c r="G435" s="168" t="n">
        <f aca="false">Scoring!D444</f>
        <v>0</v>
      </c>
      <c r="H435" s="168" t="str">
        <f aca="false">Scoring!DR444</f>
        <v/>
      </c>
      <c r="I435" s="168" t="str">
        <f aca="false">Scoring!DQ444</f>
        <v/>
      </c>
    </row>
    <row r="436" customFormat="false" ht="15.75" hidden="false" customHeight="false" outlineLevel="0" collapsed="false">
      <c r="A436" s="168" t="str">
        <f aca="false">Scoring!DT445</f>
        <v/>
      </c>
      <c r="B436" s="168" t="str">
        <f aca="false">Scoring!DS445</f>
        <v/>
      </c>
      <c r="C436" s="168" t="n">
        <f aca="false">Scoring!C445</f>
        <v>0</v>
      </c>
      <c r="D436" s="179" t="str">
        <f aca="false">Scoring!DP445</f>
        <v/>
      </c>
      <c r="E436" s="168" t="str">
        <f aca="false">Scoring!BK445</f>
        <v/>
      </c>
      <c r="F436" s="168" t="n">
        <f aca="false">Scoring!B445</f>
        <v>0</v>
      </c>
      <c r="G436" s="168" t="n">
        <f aca="false">Scoring!D445</f>
        <v>0</v>
      </c>
      <c r="H436" s="168" t="str">
        <f aca="false">Scoring!DR445</f>
        <v/>
      </c>
      <c r="I436" s="168" t="str">
        <f aca="false">Scoring!DQ445</f>
        <v/>
      </c>
    </row>
    <row r="437" customFormat="false" ht="15.75" hidden="false" customHeight="false" outlineLevel="0" collapsed="false">
      <c r="A437" s="168" t="str">
        <f aca="false">Scoring!DT446</f>
        <v/>
      </c>
      <c r="B437" s="168" t="str">
        <f aca="false">Scoring!DS446</f>
        <v/>
      </c>
      <c r="C437" s="168" t="n">
        <f aca="false">Scoring!C446</f>
        <v>0</v>
      </c>
      <c r="D437" s="179" t="str">
        <f aca="false">Scoring!DP446</f>
        <v/>
      </c>
      <c r="E437" s="168" t="str">
        <f aca="false">Scoring!BK446</f>
        <v/>
      </c>
      <c r="F437" s="168" t="n">
        <f aca="false">Scoring!B446</f>
        <v>0</v>
      </c>
      <c r="G437" s="168" t="n">
        <f aca="false">Scoring!D446</f>
        <v>0</v>
      </c>
      <c r="H437" s="168" t="str">
        <f aca="false">Scoring!DR446</f>
        <v/>
      </c>
      <c r="I437" s="168" t="str">
        <f aca="false">Scoring!DQ446</f>
        <v/>
      </c>
    </row>
    <row r="438" customFormat="false" ht="15.75" hidden="false" customHeight="false" outlineLevel="0" collapsed="false">
      <c r="A438" s="168" t="str">
        <f aca="false">Scoring!DT447</f>
        <v/>
      </c>
      <c r="B438" s="168" t="str">
        <f aca="false">Scoring!DS447</f>
        <v/>
      </c>
      <c r="C438" s="168" t="n">
        <f aca="false">Scoring!C447</f>
        <v>0</v>
      </c>
      <c r="D438" s="179" t="str">
        <f aca="false">Scoring!DP447</f>
        <v/>
      </c>
      <c r="E438" s="168" t="str">
        <f aca="false">Scoring!BK447</f>
        <v/>
      </c>
      <c r="F438" s="168" t="n">
        <f aca="false">Scoring!B447</f>
        <v>0</v>
      </c>
      <c r="G438" s="168" t="n">
        <f aca="false">Scoring!D447</f>
        <v>0</v>
      </c>
      <c r="H438" s="168" t="str">
        <f aca="false">Scoring!DR447</f>
        <v/>
      </c>
      <c r="I438" s="168" t="str">
        <f aca="false">Scoring!DQ447</f>
        <v/>
      </c>
    </row>
    <row r="439" customFormat="false" ht="15.75" hidden="false" customHeight="false" outlineLevel="0" collapsed="false">
      <c r="A439" s="168" t="str">
        <f aca="false">Scoring!DT448</f>
        <v/>
      </c>
      <c r="B439" s="168" t="str">
        <f aca="false">Scoring!DS448</f>
        <v/>
      </c>
      <c r="C439" s="168" t="n">
        <f aca="false">Scoring!C448</f>
        <v>0</v>
      </c>
      <c r="D439" s="179" t="str">
        <f aca="false">Scoring!DP448</f>
        <v/>
      </c>
      <c r="E439" s="168" t="str">
        <f aca="false">Scoring!BK448</f>
        <v/>
      </c>
      <c r="F439" s="168" t="n">
        <f aca="false">Scoring!B448</f>
        <v>0</v>
      </c>
      <c r="G439" s="168" t="n">
        <f aca="false">Scoring!D448</f>
        <v>0</v>
      </c>
      <c r="H439" s="168" t="str">
        <f aca="false">Scoring!DR448</f>
        <v/>
      </c>
      <c r="I439" s="168" t="str">
        <f aca="false">Scoring!DQ448</f>
        <v/>
      </c>
    </row>
    <row r="440" customFormat="false" ht="15.75" hidden="false" customHeight="false" outlineLevel="0" collapsed="false">
      <c r="A440" s="168" t="str">
        <f aca="false">Scoring!DT449</f>
        <v/>
      </c>
      <c r="B440" s="168" t="str">
        <f aca="false">Scoring!DS449</f>
        <v/>
      </c>
      <c r="C440" s="168" t="n">
        <f aca="false">Scoring!C449</f>
        <v>0</v>
      </c>
      <c r="D440" s="179" t="str">
        <f aca="false">Scoring!DP449</f>
        <v/>
      </c>
      <c r="E440" s="168" t="str">
        <f aca="false">Scoring!BK449</f>
        <v/>
      </c>
      <c r="F440" s="168" t="n">
        <f aca="false">Scoring!B449</f>
        <v>0</v>
      </c>
      <c r="G440" s="168" t="n">
        <f aca="false">Scoring!D449</f>
        <v>0</v>
      </c>
      <c r="H440" s="168" t="str">
        <f aca="false">Scoring!DR449</f>
        <v/>
      </c>
      <c r="I440" s="168" t="str">
        <f aca="false">Scoring!DQ449</f>
        <v/>
      </c>
    </row>
    <row r="441" customFormat="false" ht="15.75" hidden="false" customHeight="false" outlineLevel="0" collapsed="false">
      <c r="A441" s="168" t="str">
        <f aca="false">Scoring!DT450</f>
        <v/>
      </c>
      <c r="B441" s="168" t="str">
        <f aca="false">Scoring!DS450</f>
        <v/>
      </c>
      <c r="C441" s="168" t="n">
        <f aca="false">Scoring!C450</f>
        <v>0</v>
      </c>
      <c r="D441" s="179" t="str">
        <f aca="false">Scoring!DP450</f>
        <v/>
      </c>
      <c r="E441" s="168" t="str">
        <f aca="false">Scoring!BK450</f>
        <v/>
      </c>
      <c r="F441" s="168" t="n">
        <f aca="false">Scoring!B450</f>
        <v>0</v>
      </c>
      <c r="G441" s="168" t="n">
        <f aca="false">Scoring!D450</f>
        <v>0</v>
      </c>
      <c r="H441" s="168" t="str">
        <f aca="false">Scoring!DR450</f>
        <v/>
      </c>
      <c r="I441" s="168" t="str">
        <f aca="false">Scoring!DQ450</f>
        <v/>
      </c>
    </row>
    <row r="442" customFormat="false" ht="15.75" hidden="false" customHeight="false" outlineLevel="0" collapsed="false">
      <c r="A442" s="168" t="str">
        <f aca="false">Scoring!DT451</f>
        <v/>
      </c>
      <c r="B442" s="168" t="str">
        <f aca="false">Scoring!DS451</f>
        <v/>
      </c>
      <c r="C442" s="168" t="n">
        <f aca="false">Scoring!C451</f>
        <v>0</v>
      </c>
      <c r="D442" s="179" t="str">
        <f aca="false">Scoring!DP451</f>
        <v/>
      </c>
      <c r="E442" s="168" t="str">
        <f aca="false">Scoring!BK451</f>
        <v/>
      </c>
      <c r="F442" s="168" t="n">
        <f aca="false">Scoring!B451</f>
        <v>0</v>
      </c>
      <c r="G442" s="168" t="n">
        <f aca="false">Scoring!D451</f>
        <v>0</v>
      </c>
      <c r="H442" s="168" t="str">
        <f aca="false">Scoring!DR451</f>
        <v/>
      </c>
      <c r="I442" s="168" t="str">
        <f aca="false">Scoring!DQ451</f>
        <v/>
      </c>
    </row>
    <row r="443" customFormat="false" ht="15.75" hidden="false" customHeight="false" outlineLevel="0" collapsed="false">
      <c r="A443" s="168" t="str">
        <f aca="false">Scoring!DT452</f>
        <v/>
      </c>
      <c r="B443" s="168" t="str">
        <f aca="false">Scoring!DS452</f>
        <v/>
      </c>
      <c r="C443" s="168" t="n">
        <f aca="false">Scoring!C452</f>
        <v>0</v>
      </c>
      <c r="D443" s="179" t="str">
        <f aca="false">Scoring!DP452</f>
        <v/>
      </c>
      <c r="E443" s="168" t="str">
        <f aca="false">Scoring!BK452</f>
        <v/>
      </c>
      <c r="F443" s="168" t="n">
        <f aca="false">Scoring!B452</f>
        <v>0</v>
      </c>
      <c r="G443" s="168" t="n">
        <f aca="false">Scoring!D452</f>
        <v>0</v>
      </c>
      <c r="H443" s="168" t="str">
        <f aca="false">Scoring!DR452</f>
        <v/>
      </c>
      <c r="I443" s="168" t="str">
        <f aca="false">Scoring!DQ452</f>
        <v/>
      </c>
    </row>
    <row r="444" customFormat="false" ht="15.75" hidden="false" customHeight="false" outlineLevel="0" collapsed="false">
      <c r="A444" s="168" t="str">
        <f aca="false">Scoring!DT453</f>
        <v/>
      </c>
      <c r="B444" s="168" t="str">
        <f aca="false">Scoring!DS453</f>
        <v/>
      </c>
      <c r="C444" s="168" t="n">
        <f aca="false">Scoring!C453</f>
        <v>0</v>
      </c>
      <c r="D444" s="179" t="str">
        <f aca="false">Scoring!DP453</f>
        <v/>
      </c>
      <c r="E444" s="168" t="str">
        <f aca="false">Scoring!BK453</f>
        <v/>
      </c>
      <c r="F444" s="168" t="n">
        <f aca="false">Scoring!B453</f>
        <v>0</v>
      </c>
      <c r="G444" s="168" t="n">
        <f aca="false">Scoring!D453</f>
        <v>0</v>
      </c>
      <c r="H444" s="168" t="str">
        <f aca="false">Scoring!DR453</f>
        <v/>
      </c>
      <c r="I444" s="168" t="str">
        <f aca="false">Scoring!DQ453</f>
        <v/>
      </c>
    </row>
    <row r="445" customFormat="false" ht="15.75" hidden="false" customHeight="false" outlineLevel="0" collapsed="false">
      <c r="A445" s="168" t="str">
        <f aca="false">Scoring!DT454</f>
        <v/>
      </c>
      <c r="B445" s="168" t="str">
        <f aca="false">Scoring!DS454</f>
        <v/>
      </c>
      <c r="C445" s="168" t="n">
        <f aca="false">Scoring!C454</f>
        <v>0</v>
      </c>
      <c r="D445" s="179" t="str">
        <f aca="false">Scoring!DP454</f>
        <v/>
      </c>
      <c r="E445" s="168" t="str">
        <f aca="false">Scoring!BK454</f>
        <v/>
      </c>
      <c r="F445" s="168" t="n">
        <f aca="false">Scoring!B454</f>
        <v>0</v>
      </c>
      <c r="G445" s="168" t="n">
        <f aca="false">Scoring!D454</f>
        <v>0</v>
      </c>
      <c r="H445" s="168" t="str">
        <f aca="false">Scoring!DR454</f>
        <v/>
      </c>
      <c r="I445" s="168" t="str">
        <f aca="false">Scoring!DQ454</f>
        <v/>
      </c>
    </row>
    <row r="446" customFormat="false" ht="15.75" hidden="false" customHeight="false" outlineLevel="0" collapsed="false">
      <c r="A446" s="168" t="str">
        <f aca="false">Scoring!DT455</f>
        <v/>
      </c>
      <c r="B446" s="168" t="str">
        <f aca="false">Scoring!DS455</f>
        <v/>
      </c>
      <c r="C446" s="168" t="n">
        <f aca="false">Scoring!C455</f>
        <v>0</v>
      </c>
      <c r="D446" s="179" t="str">
        <f aca="false">Scoring!DP455</f>
        <v/>
      </c>
      <c r="E446" s="168" t="str">
        <f aca="false">Scoring!BK455</f>
        <v/>
      </c>
      <c r="F446" s="168" t="n">
        <f aca="false">Scoring!B455</f>
        <v>0</v>
      </c>
      <c r="G446" s="168" t="n">
        <f aca="false">Scoring!D455</f>
        <v>0</v>
      </c>
      <c r="H446" s="168" t="str">
        <f aca="false">Scoring!DR455</f>
        <v/>
      </c>
      <c r="I446" s="168" t="str">
        <f aca="false">Scoring!DQ455</f>
        <v/>
      </c>
    </row>
    <row r="447" customFormat="false" ht="15.75" hidden="false" customHeight="false" outlineLevel="0" collapsed="false">
      <c r="A447" s="168" t="str">
        <f aca="false">Scoring!DT456</f>
        <v/>
      </c>
      <c r="B447" s="168" t="str">
        <f aca="false">Scoring!DS456</f>
        <v/>
      </c>
      <c r="C447" s="168" t="n">
        <f aca="false">Scoring!C456</f>
        <v>0</v>
      </c>
      <c r="D447" s="179" t="str">
        <f aca="false">Scoring!DP456</f>
        <v/>
      </c>
      <c r="E447" s="168" t="str">
        <f aca="false">Scoring!BK456</f>
        <v/>
      </c>
      <c r="F447" s="168" t="n">
        <f aca="false">Scoring!B456</f>
        <v>0</v>
      </c>
      <c r="G447" s="168" t="n">
        <f aca="false">Scoring!D456</f>
        <v>0</v>
      </c>
      <c r="H447" s="168" t="str">
        <f aca="false">Scoring!DR456</f>
        <v/>
      </c>
      <c r="I447" s="168" t="str">
        <f aca="false">Scoring!DQ456</f>
        <v/>
      </c>
    </row>
    <row r="448" customFormat="false" ht="15.75" hidden="false" customHeight="false" outlineLevel="0" collapsed="false">
      <c r="A448" s="168" t="str">
        <f aca="false">Scoring!DT457</f>
        <v/>
      </c>
      <c r="B448" s="168" t="str">
        <f aca="false">Scoring!DS457</f>
        <v/>
      </c>
      <c r="C448" s="168" t="n">
        <f aca="false">Scoring!C457</f>
        <v>0</v>
      </c>
      <c r="D448" s="179" t="str">
        <f aca="false">Scoring!DP457</f>
        <v/>
      </c>
      <c r="E448" s="168" t="str">
        <f aca="false">Scoring!BK457</f>
        <v/>
      </c>
      <c r="F448" s="168" t="n">
        <f aca="false">Scoring!B457</f>
        <v>0</v>
      </c>
      <c r="G448" s="168" t="n">
        <f aca="false">Scoring!D457</f>
        <v>0</v>
      </c>
      <c r="H448" s="168" t="str">
        <f aca="false">Scoring!DR457</f>
        <v/>
      </c>
      <c r="I448" s="168" t="str">
        <f aca="false">Scoring!DQ457</f>
        <v/>
      </c>
    </row>
    <row r="449" customFormat="false" ht="15.75" hidden="false" customHeight="false" outlineLevel="0" collapsed="false">
      <c r="A449" s="168" t="str">
        <f aca="false">Scoring!DT458</f>
        <v/>
      </c>
      <c r="B449" s="168" t="str">
        <f aca="false">Scoring!DS458</f>
        <v/>
      </c>
      <c r="C449" s="168" t="n">
        <f aca="false">Scoring!C458</f>
        <v>0</v>
      </c>
      <c r="D449" s="179" t="str">
        <f aca="false">Scoring!DP458</f>
        <v/>
      </c>
      <c r="E449" s="168" t="str">
        <f aca="false">Scoring!BK458</f>
        <v/>
      </c>
      <c r="F449" s="168" t="n">
        <f aca="false">Scoring!B458</f>
        <v>0</v>
      </c>
      <c r="G449" s="168" t="n">
        <f aca="false">Scoring!D458</f>
        <v>0</v>
      </c>
      <c r="H449" s="168" t="str">
        <f aca="false">Scoring!DR458</f>
        <v/>
      </c>
      <c r="I449" s="168" t="str">
        <f aca="false">Scoring!DQ458</f>
        <v/>
      </c>
    </row>
    <row r="450" customFormat="false" ht="15.75" hidden="false" customHeight="false" outlineLevel="0" collapsed="false">
      <c r="A450" s="168" t="str">
        <f aca="false">Scoring!DT459</f>
        <v/>
      </c>
      <c r="B450" s="168" t="str">
        <f aca="false">Scoring!DS459</f>
        <v/>
      </c>
      <c r="C450" s="168" t="n">
        <f aca="false">Scoring!C459</f>
        <v>0</v>
      </c>
      <c r="D450" s="179" t="str">
        <f aca="false">Scoring!DP459</f>
        <v/>
      </c>
      <c r="E450" s="168" t="str">
        <f aca="false">Scoring!BK459</f>
        <v/>
      </c>
      <c r="F450" s="168" t="n">
        <f aca="false">Scoring!B459</f>
        <v>0</v>
      </c>
      <c r="G450" s="168" t="n">
        <f aca="false">Scoring!D459</f>
        <v>0</v>
      </c>
      <c r="H450" s="168" t="str">
        <f aca="false">Scoring!DR459</f>
        <v/>
      </c>
      <c r="I450" s="168" t="str">
        <f aca="false">Scoring!DQ459</f>
        <v/>
      </c>
    </row>
    <row r="451" customFormat="false" ht="15.75" hidden="false" customHeight="false" outlineLevel="0" collapsed="false">
      <c r="A451" s="168" t="str">
        <f aca="false">Scoring!DT460</f>
        <v/>
      </c>
      <c r="B451" s="168" t="str">
        <f aca="false">Scoring!DS460</f>
        <v/>
      </c>
      <c r="C451" s="168" t="n">
        <f aca="false">Scoring!C460</f>
        <v>0</v>
      </c>
      <c r="D451" s="179" t="str">
        <f aca="false">Scoring!DP460</f>
        <v/>
      </c>
      <c r="E451" s="168" t="str">
        <f aca="false">Scoring!BK460</f>
        <v/>
      </c>
      <c r="F451" s="168" t="n">
        <f aca="false">Scoring!B460</f>
        <v>0</v>
      </c>
      <c r="G451" s="168" t="n">
        <f aca="false">Scoring!D460</f>
        <v>0</v>
      </c>
      <c r="H451" s="168" t="str">
        <f aca="false">Scoring!DR460</f>
        <v/>
      </c>
      <c r="I451" s="168" t="str">
        <f aca="false">Scoring!DQ460</f>
        <v/>
      </c>
    </row>
    <row r="452" customFormat="false" ht="15.75" hidden="false" customHeight="false" outlineLevel="0" collapsed="false">
      <c r="A452" s="168" t="str">
        <f aca="false">Scoring!DT461</f>
        <v/>
      </c>
      <c r="B452" s="168" t="str">
        <f aca="false">Scoring!DS461</f>
        <v/>
      </c>
      <c r="C452" s="168" t="n">
        <f aca="false">Scoring!C461</f>
        <v>0</v>
      </c>
      <c r="D452" s="179" t="str">
        <f aca="false">Scoring!DP461</f>
        <v/>
      </c>
      <c r="E452" s="168" t="str">
        <f aca="false">Scoring!BK461</f>
        <v/>
      </c>
      <c r="F452" s="168" t="n">
        <f aca="false">Scoring!B461</f>
        <v>0</v>
      </c>
      <c r="G452" s="168" t="n">
        <f aca="false">Scoring!D461</f>
        <v>0</v>
      </c>
      <c r="H452" s="168" t="str">
        <f aca="false">Scoring!DR461</f>
        <v/>
      </c>
      <c r="I452" s="168" t="str">
        <f aca="false">Scoring!DQ461</f>
        <v/>
      </c>
    </row>
    <row r="453" customFormat="false" ht="15.75" hidden="false" customHeight="false" outlineLevel="0" collapsed="false">
      <c r="A453" s="168" t="str">
        <f aca="false">Scoring!DT462</f>
        <v/>
      </c>
      <c r="B453" s="168" t="str">
        <f aca="false">Scoring!DS462</f>
        <v/>
      </c>
      <c r="C453" s="168" t="n">
        <f aca="false">Scoring!C462</f>
        <v>0</v>
      </c>
      <c r="D453" s="179" t="str">
        <f aca="false">Scoring!DP462</f>
        <v/>
      </c>
      <c r="E453" s="168" t="str">
        <f aca="false">Scoring!BK462</f>
        <v/>
      </c>
      <c r="F453" s="168" t="n">
        <f aca="false">Scoring!B462</f>
        <v>0</v>
      </c>
      <c r="G453" s="168" t="n">
        <f aca="false">Scoring!D462</f>
        <v>0</v>
      </c>
      <c r="H453" s="168" t="str">
        <f aca="false">Scoring!DR462</f>
        <v/>
      </c>
      <c r="I453" s="168" t="str">
        <f aca="false">Scoring!DQ462</f>
        <v/>
      </c>
    </row>
    <row r="454" customFormat="false" ht="15.75" hidden="false" customHeight="false" outlineLevel="0" collapsed="false">
      <c r="A454" s="168" t="str">
        <f aca="false">Scoring!DT463</f>
        <v/>
      </c>
      <c r="B454" s="168" t="str">
        <f aca="false">Scoring!DS463</f>
        <v/>
      </c>
      <c r="C454" s="168" t="n">
        <f aca="false">Scoring!C463</f>
        <v>0</v>
      </c>
      <c r="D454" s="179" t="str">
        <f aca="false">Scoring!DP463</f>
        <v/>
      </c>
      <c r="E454" s="168" t="str">
        <f aca="false">Scoring!BK463</f>
        <v/>
      </c>
      <c r="F454" s="168" t="n">
        <f aca="false">Scoring!B463</f>
        <v>0</v>
      </c>
      <c r="G454" s="168" t="n">
        <f aca="false">Scoring!D463</f>
        <v>0</v>
      </c>
      <c r="H454" s="168" t="str">
        <f aca="false">Scoring!DR463</f>
        <v/>
      </c>
      <c r="I454" s="168" t="str">
        <f aca="false">Scoring!DQ463</f>
        <v/>
      </c>
    </row>
    <row r="455" customFormat="false" ht="15.75" hidden="false" customHeight="false" outlineLevel="0" collapsed="false">
      <c r="A455" s="168" t="str">
        <f aca="false">Scoring!DT464</f>
        <v/>
      </c>
      <c r="B455" s="168" t="str">
        <f aca="false">Scoring!DS464</f>
        <v/>
      </c>
      <c r="C455" s="168" t="n">
        <f aca="false">Scoring!C464</f>
        <v>0</v>
      </c>
      <c r="D455" s="179" t="str">
        <f aca="false">Scoring!DP464</f>
        <v/>
      </c>
      <c r="E455" s="168" t="str">
        <f aca="false">Scoring!BK464</f>
        <v/>
      </c>
      <c r="F455" s="168" t="n">
        <f aca="false">Scoring!B464</f>
        <v>0</v>
      </c>
      <c r="G455" s="168" t="n">
        <f aca="false">Scoring!D464</f>
        <v>0</v>
      </c>
      <c r="H455" s="168" t="str">
        <f aca="false">Scoring!DR464</f>
        <v/>
      </c>
      <c r="I455" s="168" t="str">
        <f aca="false">Scoring!DQ464</f>
        <v/>
      </c>
    </row>
    <row r="456" customFormat="false" ht="15.75" hidden="false" customHeight="false" outlineLevel="0" collapsed="false">
      <c r="A456" s="168" t="str">
        <f aca="false">Scoring!DT465</f>
        <v/>
      </c>
      <c r="B456" s="168" t="str">
        <f aca="false">Scoring!DS465</f>
        <v/>
      </c>
      <c r="C456" s="168" t="n">
        <f aca="false">Scoring!C465</f>
        <v>0</v>
      </c>
      <c r="D456" s="179" t="str">
        <f aca="false">Scoring!DP465</f>
        <v/>
      </c>
      <c r="E456" s="168" t="str">
        <f aca="false">Scoring!BK465</f>
        <v/>
      </c>
      <c r="F456" s="168" t="n">
        <f aca="false">Scoring!B465</f>
        <v>0</v>
      </c>
      <c r="G456" s="168" t="n">
        <f aca="false">Scoring!D465</f>
        <v>0</v>
      </c>
      <c r="H456" s="168" t="str">
        <f aca="false">Scoring!DR465</f>
        <v/>
      </c>
      <c r="I456" s="168" t="str">
        <f aca="false">Scoring!DQ465</f>
        <v/>
      </c>
    </row>
    <row r="457" customFormat="false" ht="15.75" hidden="false" customHeight="false" outlineLevel="0" collapsed="false">
      <c r="A457" s="168" t="str">
        <f aca="false">Scoring!DT466</f>
        <v/>
      </c>
      <c r="B457" s="168" t="str">
        <f aca="false">Scoring!DS466</f>
        <v/>
      </c>
      <c r="C457" s="168" t="n">
        <f aca="false">Scoring!C466</f>
        <v>0</v>
      </c>
      <c r="D457" s="179" t="str">
        <f aca="false">Scoring!DP466</f>
        <v/>
      </c>
      <c r="E457" s="168" t="str">
        <f aca="false">Scoring!BK466</f>
        <v/>
      </c>
      <c r="F457" s="168" t="n">
        <f aca="false">Scoring!B466</f>
        <v>0</v>
      </c>
      <c r="G457" s="168" t="n">
        <f aca="false">Scoring!D466</f>
        <v>0</v>
      </c>
      <c r="H457" s="168" t="str">
        <f aca="false">Scoring!DR466</f>
        <v/>
      </c>
      <c r="I457" s="168" t="str">
        <f aca="false">Scoring!DQ466</f>
        <v/>
      </c>
    </row>
    <row r="458" customFormat="false" ht="15.75" hidden="false" customHeight="false" outlineLevel="0" collapsed="false">
      <c r="A458" s="168" t="str">
        <f aca="false">Scoring!DT467</f>
        <v/>
      </c>
      <c r="B458" s="168" t="str">
        <f aca="false">Scoring!DS467</f>
        <v/>
      </c>
      <c r="C458" s="168" t="n">
        <f aca="false">Scoring!C467</f>
        <v>0</v>
      </c>
      <c r="D458" s="179" t="str">
        <f aca="false">Scoring!DP467</f>
        <v/>
      </c>
      <c r="E458" s="168" t="str">
        <f aca="false">Scoring!BK467</f>
        <v/>
      </c>
      <c r="F458" s="168" t="n">
        <f aca="false">Scoring!B467</f>
        <v>0</v>
      </c>
      <c r="G458" s="168" t="n">
        <f aca="false">Scoring!D467</f>
        <v>0</v>
      </c>
      <c r="H458" s="168" t="str">
        <f aca="false">Scoring!DR467</f>
        <v/>
      </c>
      <c r="I458" s="168" t="str">
        <f aca="false">Scoring!DQ467</f>
        <v/>
      </c>
    </row>
    <row r="459" customFormat="false" ht="15.75" hidden="false" customHeight="false" outlineLevel="0" collapsed="false">
      <c r="A459" s="168" t="str">
        <f aca="false">Scoring!DT468</f>
        <v/>
      </c>
      <c r="B459" s="168" t="str">
        <f aca="false">Scoring!DS468</f>
        <v/>
      </c>
      <c r="C459" s="168" t="n">
        <f aca="false">Scoring!C468</f>
        <v>0</v>
      </c>
      <c r="D459" s="179" t="str">
        <f aca="false">Scoring!DP468</f>
        <v/>
      </c>
      <c r="E459" s="168" t="str">
        <f aca="false">Scoring!BK468</f>
        <v/>
      </c>
      <c r="F459" s="168" t="n">
        <f aca="false">Scoring!B468</f>
        <v>0</v>
      </c>
      <c r="G459" s="168" t="n">
        <f aca="false">Scoring!D468</f>
        <v>0</v>
      </c>
      <c r="H459" s="168" t="str">
        <f aca="false">Scoring!DR468</f>
        <v/>
      </c>
      <c r="I459" s="168" t="str">
        <f aca="false">Scoring!DQ468</f>
        <v/>
      </c>
    </row>
    <row r="460" customFormat="false" ht="15.75" hidden="false" customHeight="false" outlineLevel="0" collapsed="false">
      <c r="A460" s="168" t="str">
        <f aca="false">Scoring!DT469</f>
        <v/>
      </c>
      <c r="B460" s="168" t="str">
        <f aca="false">Scoring!DS469</f>
        <v/>
      </c>
      <c r="C460" s="168" t="n">
        <f aca="false">Scoring!C469</f>
        <v>0</v>
      </c>
      <c r="D460" s="179" t="str">
        <f aca="false">Scoring!DP469</f>
        <v/>
      </c>
      <c r="E460" s="168" t="str">
        <f aca="false">Scoring!BK469</f>
        <v/>
      </c>
      <c r="F460" s="168" t="n">
        <f aca="false">Scoring!B469</f>
        <v>0</v>
      </c>
      <c r="G460" s="168" t="n">
        <f aca="false">Scoring!D469</f>
        <v>0</v>
      </c>
      <c r="H460" s="168" t="str">
        <f aca="false">Scoring!DR469</f>
        <v/>
      </c>
      <c r="I460" s="168" t="str">
        <f aca="false">Scoring!DQ469</f>
        <v/>
      </c>
    </row>
    <row r="461" customFormat="false" ht="15.75" hidden="false" customHeight="false" outlineLevel="0" collapsed="false">
      <c r="A461" s="168" t="str">
        <f aca="false">Scoring!DT470</f>
        <v/>
      </c>
      <c r="B461" s="168" t="str">
        <f aca="false">Scoring!DS470</f>
        <v/>
      </c>
      <c r="C461" s="168" t="n">
        <f aca="false">Scoring!C470</f>
        <v>0</v>
      </c>
      <c r="D461" s="179" t="str">
        <f aca="false">Scoring!DP470</f>
        <v/>
      </c>
      <c r="E461" s="168" t="str">
        <f aca="false">Scoring!BK470</f>
        <v/>
      </c>
      <c r="F461" s="168" t="n">
        <f aca="false">Scoring!B470</f>
        <v>0</v>
      </c>
      <c r="G461" s="168" t="n">
        <f aca="false">Scoring!D470</f>
        <v>0</v>
      </c>
      <c r="H461" s="168" t="str">
        <f aca="false">Scoring!DR470</f>
        <v/>
      </c>
      <c r="I461" s="168" t="str">
        <f aca="false">Scoring!DQ470</f>
        <v/>
      </c>
    </row>
    <row r="462" customFormat="false" ht="15.75" hidden="false" customHeight="false" outlineLevel="0" collapsed="false">
      <c r="A462" s="168" t="str">
        <f aca="false">Scoring!DT471</f>
        <v/>
      </c>
      <c r="B462" s="168" t="str">
        <f aca="false">Scoring!DS471</f>
        <v/>
      </c>
      <c r="C462" s="168" t="n">
        <f aca="false">Scoring!C471</f>
        <v>0</v>
      </c>
      <c r="D462" s="179" t="str">
        <f aca="false">Scoring!DP471</f>
        <v/>
      </c>
      <c r="E462" s="168" t="str">
        <f aca="false">Scoring!BK471</f>
        <v/>
      </c>
      <c r="F462" s="168" t="n">
        <f aca="false">Scoring!B471</f>
        <v>0</v>
      </c>
      <c r="G462" s="168" t="n">
        <f aca="false">Scoring!D471</f>
        <v>0</v>
      </c>
      <c r="H462" s="168" t="str">
        <f aca="false">Scoring!DR471</f>
        <v/>
      </c>
      <c r="I462" s="168" t="str">
        <f aca="false">Scoring!DQ471</f>
        <v/>
      </c>
    </row>
    <row r="463" customFormat="false" ht="15.75" hidden="false" customHeight="false" outlineLevel="0" collapsed="false">
      <c r="A463" s="168" t="str">
        <f aca="false">Scoring!DT472</f>
        <v/>
      </c>
      <c r="B463" s="168" t="str">
        <f aca="false">Scoring!DS472</f>
        <v/>
      </c>
      <c r="C463" s="168" t="n">
        <f aca="false">Scoring!C472</f>
        <v>0</v>
      </c>
      <c r="D463" s="179" t="str">
        <f aca="false">Scoring!DP472</f>
        <v/>
      </c>
      <c r="E463" s="168" t="str">
        <f aca="false">Scoring!BK472</f>
        <v/>
      </c>
      <c r="F463" s="168" t="n">
        <f aca="false">Scoring!B472</f>
        <v>0</v>
      </c>
      <c r="G463" s="168" t="n">
        <f aca="false">Scoring!D472</f>
        <v>0</v>
      </c>
      <c r="H463" s="168" t="str">
        <f aca="false">Scoring!DR472</f>
        <v/>
      </c>
      <c r="I463" s="168" t="str">
        <f aca="false">Scoring!DQ472</f>
        <v/>
      </c>
    </row>
    <row r="464" customFormat="false" ht="15.75" hidden="false" customHeight="false" outlineLevel="0" collapsed="false">
      <c r="A464" s="168" t="str">
        <f aca="false">Scoring!DT473</f>
        <v/>
      </c>
      <c r="B464" s="168" t="str">
        <f aca="false">Scoring!DS473</f>
        <v/>
      </c>
      <c r="C464" s="168" t="n">
        <f aca="false">Scoring!C473</f>
        <v>0</v>
      </c>
      <c r="D464" s="179" t="str">
        <f aca="false">Scoring!DP473</f>
        <v/>
      </c>
      <c r="E464" s="168" t="str">
        <f aca="false">Scoring!BK473</f>
        <v/>
      </c>
      <c r="F464" s="168" t="n">
        <f aca="false">Scoring!B473</f>
        <v>0</v>
      </c>
      <c r="G464" s="168" t="n">
        <f aca="false">Scoring!D473</f>
        <v>0</v>
      </c>
      <c r="H464" s="168" t="str">
        <f aca="false">Scoring!DR473</f>
        <v/>
      </c>
      <c r="I464" s="168" t="str">
        <f aca="false">Scoring!DQ473</f>
        <v/>
      </c>
    </row>
    <row r="465" customFormat="false" ht="15.75" hidden="false" customHeight="false" outlineLevel="0" collapsed="false">
      <c r="A465" s="168" t="str">
        <f aca="false">Scoring!DT474</f>
        <v/>
      </c>
      <c r="B465" s="168" t="str">
        <f aca="false">Scoring!DS474</f>
        <v/>
      </c>
      <c r="C465" s="168" t="n">
        <f aca="false">Scoring!C474</f>
        <v>0</v>
      </c>
      <c r="D465" s="179" t="str">
        <f aca="false">Scoring!DP474</f>
        <v/>
      </c>
      <c r="E465" s="168" t="str">
        <f aca="false">Scoring!BK474</f>
        <v/>
      </c>
      <c r="F465" s="168" t="n">
        <f aca="false">Scoring!B474</f>
        <v>0</v>
      </c>
      <c r="G465" s="168" t="n">
        <f aca="false">Scoring!D474</f>
        <v>0</v>
      </c>
      <c r="H465" s="168" t="str">
        <f aca="false">Scoring!DR474</f>
        <v/>
      </c>
      <c r="I465" s="168" t="str">
        <f aca="false">Scoring!DQ474</f>
        <v/>
      </c>
    </row>
    <row r="466" customFormat="false" ht="15.75" hidden="false" customHeight="false" outlineLevel="0" collapsed="false">
      <c r="A466" s="168" t="str">
        <f aca="false">Scoring!DT475</f>
        <v/>
      </c>
      <c r="B466" s="168" t="str">
        <f aca="false">Scoring!DS475</f>
        <v/>
      </c>
      <c r="C466" s="168" t="n">
        <f aca="false">Scoring!C475</f>
        <v>0</v>
      </c>
      <c r="D466" s="179" t="str">
        <f aca="false">Scoring!DP475</f>
        <v/>
      </c>
      <c r="E466" s="168" t="str">
        <f aca="false">Scoring!BK475</f>
        <v/>
      </c>
      <c r="F466" s="168" t="n">
        <f aca="false">Scoring!B475</f>
        <v>0</v>
      </c>
      <c r="G466" s="168" t="n">
        <f aca="false">Scoring!D475</f>
        <v>0</v>
      </c>
      <c r="H466" s="168" t="str">
        <f aca="false">Scoring!DR475</f>
        <v/>
      </c>
      <c r="I466" s="168" t="str">
        <f aca="false">Scoring!DQ475</f>
        <v/>
      </c>
    </row>
    <row r="467" customFormat="false" ht="15.75" hidden="false" customHeight="false" outlineLevel="0" collapsed="false">
      <c r="A467" s="168" t="str">
        <f aca="false">Scoring!DT476</f>
        <v/>
      </c>
      <c r="B467" s="168" t="str">
        <f aca="false">Scoring!DS476</f>
        <v/>
      </c>
      <c r="C467" s="168" t="n">
        <f aca="false">Scoring!C476</f>
        <v>0</v>
      </c>
      <c r="D467" s="179" t="str">
        <f aca="false">Scoring!DP476</f>
        <v/>
      </c>
      <c r="E467" s="168" t="str">
        <f aca="false">Scoring!BK476</f>
        <v/>
      </c>
      <c r="F467" s="168" t="n">
        <f aca="false">Scoring!B476</f>
        <v>0</v>
      </c>
      <c r="G467" s="168" t="n">
        <f aca="false">Scoring!D476</f>
        <v>0</v>
      </c>
      <c r="H467" s="168" t="str">
        <f aca="false">Scoring!DR476</f>
        <v/>
      </c>
      <c r="I467" s="168" t="str">
        <f aca="false">Scoring!DQ476</f>
        <v/>
      </c>
    </row>
    <row r="468" customFormat="false" ht="15.75" hidden="false" customHeight="false" outlineLevel="0" collapsed="false">
      <c r="A468" s="168" t="str">
        <f aca="false">Scoring!DT477</f>
        <v/>
      </c>
      <c r="B468" s="168" t="str">
        <f aca="false">Scoring!DS477</f>
        <v/>
      </c>
      <c r="C468" s="168" t="n">
        <f aca="false">Scoring!C477</f>
        <v>0</v>
      </c>
      <c r="D468" s="179" t="str">
        <f aca="false">Scoring!DP477</f>
        <v/>
      </c>
      <c r="E468" s="168" t="str">
        <f aca="false">Scoring!BK477</f>
        <v/>
      </c>
      <c r="F468" s="168" t="n">
        <f aca="false">Scoring!B477</f>
        <v>0</v>
      </c>
      <c r="G468" s="168" t="n">
        <f aca="false">Scoring!D477</f>
        <v>0</v>
      </c>
      <c r="H468" s="168" t="str">
        <f aca="false">Scoring!DR477</f>
        <v/>
      </c>
      <c r="I468" s="168" t="str">
        <f aca="false">Scoring!DQ477</f>
        <v/>
      </c>
    </row>
    <row r="469" customFormat="false" ht="15.75" hidden="false" customHeight="false" outlineLevel="0" collapsed="false">
      <c r="A469" s="168" t="str">
        <f aca="false">Scoring!DT478</f>
        <v/>
      </c>
      <c r="B469" s="168" t="str">
        <f aca="false">Scoring!DS478</f>
        <v/>
      </c>
      <c r="C469" s="168" t="n">
        <f aca="false">Scoring!C478</f>
        <v>0</v>
      </c>
      <c r="D469" s="179" t="str">
        <f aca="false">Scoring!DP478</f>
        <v/>
      </c>
      <c r="E469" s="168" t="str">
        <f aca="false">Scoring!BK478</f>
        <v/>
      </c>
      <c r="F469" s="168" t="n">
        <f aca="false">Scoring!B478</f>
        <v>0</v>
      </c>
      <c r="G469" s="168" t="n">
        <f aca="false">Scoring!D478</f>
        <v>0</v>
      </c>
      <c r="H469" s="168" t="str">
        <f aca="false">Scoring!DR478</f>
        <v/>
      </c>
      <c r="I469" s="168" t="str">
        <f aca="false">Scoring!DQ478</f>
        <v/>
      </c>
    </row>
    <row r="470" customFormat="false" ht="15.75" hidden="false" customHeight="false" outlineLevel="0" collapsed="false">
      <c r="A470" s="168" t="str">
        <f aca="false">Scoring!DT479</f>
        <v/>
      </c>
      <c r="B470" s="168" t="str">
        <f aca="false">Scoring!DS479</f>
        <v/>
      </c>
      <c r="C470" s="168" t="n">
        <f aca="false">Scoring!C479</f>
        <v>0</v>
      </c>
      <c r="D470" s="179" t="str">
        <f aca="false">Scoring!DP479</f>
        <v/>
      </c>
      <c r="E470" s="168" t="str">
        <f aca="false">Scoring!BK479</f>
        <v/>
      </c>
      <c r="F470" s="168" t="n">
        <f aca="false">Scoring!B479</f>
        <v>0</v>
      </c>
      <c r="G470" s="168" t="n">
        <f aca="false">Scoring!D479</f>
        <v>0</v>
      </c>
      <c r="H470" s="168" t="str">
        <f aca="false">Scoring!DR479</f>
        <v/>
      </c>
      <c r="I470" s="168" t="str">
        <f aca="false">Scoring!DQ479</f>
        <v/>
      </c>
    </row>
    <row r="471" customFormat="false" ht="15.75" hidden="false" customHeight="false" outlineLevel="0" collapsed="false">
      <c r="A471" s="168" t="str">
        <f aca="false">Scoring!DT480</f>
        <v/>
      </c>
      <c r="B471" s="168" t="str">
        <f aca="false">Scoring!DS480</f>
        <v/>
      </c>
      <c r="C471" s="168" t="n">
        <f aca="false">Scoring!C480</f>
        <v>0</v>
      </c>
      <c r="D471" s="179" t="str">
        <f aca="false">Scoring!DP480</f>
        <v/>
      </c>
      <c r="E471" s="168" t="str">
        <f aca="false">Scoring!BK480</f>
        <v/>
      </c>
      <c r="F471" s="168" t="n">
        <f aca="false">Scoring!B480</f>
        <v>0</v>
      </c>
      <c r="G471" s="168" t="n">
        <f aca="false">Scoring!D480</f>
        <v>0</v>
      </c>
      <c r="H471" s="168" t="str">
        <f aca="false">Scoring!DR480</f>
        <v/>
      </c>
      <c r="I471" s="168" t="str">
        <f aca="false">Scoring!DQ480</f>
        <v/>
      </c>
    </row>
    <row r="472" customFormat="false" ht="15.75" hidden="false" customHeight="false" outlineLevel="0" collapsed="false">
      <c r="A472" s="168" t="str">
        <f aca="false">Scoring!DT481</f>
        <v/>
      </c>
      <c r="B472" s="168" t="str">
        <f aca="false">Scoring!DS481</f>
        <v/>
      </c>
      <c r="C472" s="168" t="n">
        <f aca="false">Scoring!C481</f>
        <v>0</v>
      </c>
      <c r="D472" s="179" t="str">
        <f aca="false">Scoring!DP481</f>
        <v/>
      </c>
      <c r="E472" s="168" t="str">
        <f aca="false">Scoring!BK481</f>
        <v/>
      </c>
      <c r="F472" s="168" t="n">
        <f aca="false">Scoring!B481</f>
        <v>0</v>
      </c>
      <c r="G472" s="168" t="n">
        <f aca="false">Scoring!D481</f>
        <v>0</v>
      </c>
      <c r="H472" s="168" t="str">
        <f aca="false">Scoring!DR481</f>
        <v/>
      </c>
      <c r="I472" s="168" t="str">
        <f aca="false">Scoring!DQ481</f>
        <v/>
      </c>
    </row>
    <row r="473" customFormat="false" ht="15.75" hidden="false" customHeight="false" outlineLevel="0" collapsed="false">
      <c r="A473" s="168" t="str">
        <f aca="false">Scoring!DT482</f>
        <v/>
      </c>
      <c r="B473" s="168" t="str">
        <f aca="false">Scoring!DS482</f>
        <v/>
      </c>
      <c r="C473" s="168" t="n">
        <f aca="false">Scoring!C482</f>
        <v>0</v>
      </c>
      <c r="D473" s="179" t="str">
        <f aca="false">Scoring!DP482</f>
        <v/>
      </c>
      <c r="E473" s="168" t="str">
        <f aca="false">Scoring!BK482</f>
        <v/>
      </c>
      <c r="F473" s="168" t="n">
        <f aca="false">Scoring!B482</f>
        <v>0</v>
      </c>
      <c r="G473" s="168" t="n">
        <f aca="false">Scoring!D482</f>
        <v>0</v>
      </c>
      <c r="H473" s="168" t="str">
        <f aca="false">Scoring!DR482</f>
        <v/>
      </c>
      <c r="I473" s="168" t="str">
        <f aca="false">Scoring!DQ482</f>
        <v/>
      </c>
    </row>
    <row r="474" customFormat="false" ht="15.75" hidden="false" customHeight="false" outlineLevel="0" collapsed="false">
      <c r="A474" s="168" t="str">
        <f aca="false">Scoring!DT483</f>
        <v/>
      </c>
      <c r="B474" s="168" t="str">
        <f aca="false">Scoring!DS483</f>
        <v/>
      </c>
      <c r="C474" s="168" t="n">
        <f aca="false">Scoring!C483</f>
        <v>0</v>
      </c>
      <c r="D474" s="179" t="str">
        <f aca="false">Scoring!DP483</f>
        <v/>
      </c>
      <c r="E474" s="168" t="str">
        <f aca="false">Scoring!BK483</f>
        <v/>
      </c>
      <c r="F474" s="168" t="n">
        <f aca="false">Scoring!B483</f>
        <v>0</v>
      </c>
      <c r="G474" s="168" t="n">
        <f aca="false">Scoring!D483</f>
        <v>0</v>
      </c>
      <c r="H474" s="168" t="str">
        <f aca="false">Scoring!DR483</f>
        <v/>
      </c>
      <c r="I474" s="168" t="str">
        <f aca="false">Scoring!DQ483</f>
        <v/>
      </c>
    </row>
    <row r="475" customFormat="false" ht="15.75" hidden="false" customHeight="false" outlineLevel="0" collapsed="false">
      <c r="A475" s="168" t="str">
        <f aca="false">Scoring!DT484</f>
        <v/>
      </c>
      <c r="B475" s="168" t="str">
        <f aca="false">Scoring!DS484</f>
        <v/>
      </c>
      <c r="C475" s="168" t="n">
        <f aca="false">Scoring!C484</f>
        <v>0</v>
      </c>
      <c r="D475" s="179" t="str">
        <f aca="false">Scoring!DP484</f>
        <v/>
      </c>
      <c r="E475" s="168" t="str">
        <f aca="false">Scoring!BK484</f>
        <v/>
      </c>
      <c r="F475" s="168" t="n">
        <f aca="false">Scoring!B484</f>
        <v>0</v>
      </c>
      <c r="G475" s="168" t="n">
        <f aca="false">Scoring!D484</f>
        <v>0</v>
      </c>
      <c r="H475" s="168" t="str">
        <f aca="false">Scoring!DR484</f>
        <v/>
      </c>
      <c r="I475" s="168" t="str">
        <f aca="false">Scoring!DQ484</f>
        <v/>
      </c>
    </row>
    <row r="476" customFormat="false" ht="15.75" hidden="false" customHeight="false" outlineLevel="0" collapsed="false">
      <c r="A476" s="168" t="str">
        <f aca="false">Scoring!DT485</f>
        <v/>
      </c>
      <c r="B476" s="168" t="str">
        <f aca="false">Scoring!DS485</f>
        <v/>
      </c>
      <c r="C476" s="168" t="n">
        <f aca="false">Scoring!C485</f>
        <v>0</v>
      </c>
      <c r="D476" s="179" t="str">
        <f aca="false">Scoring!DP485</f>
        <v/>
      </c>
      <c r="E476" s="168" t="str">
        <f aca="false">Scoring!BK485</f>
        <v/>
      </c>
      <c r="F476" s="168" t="n">
        <f aca="false">Scoring!B485</f>
        <v>0</v>
      </c>
      <c r="G476" s="168" t="n">
        <f aca="false">Scoring!D485</f>
        <v>0</v>
      </c>
      <c r="H476" s="168" t="str">
        <f aca="false">Scoring!DR485</f>
        <v/>
      </c>
      <c r="I476" s="168" t="str">
        <f aca="false">Scoring!DQ485</f>
        <v/>
      </c>
    </row>
    <row r="477" customFormat="false" ht="15.75" hidden="false" customHeight="false" outlineLevel="0" collapsed="false">
      <c r="A477" s="168" t="str">
        <f aca="false">Scoring!DT486</f>
        <v/>
      </c>
      <c r="B477" s="168" t="str">
        <f aca="false">Scoring!DS486</f>
        <v/>
      </c>
      <c r="C477" s="168" t="n">
        <f aca="false">Scoring!C486</f>
        <v>0</v>
      </c>
      <c r="D477" s="179" t="str">
        <f aca="false">Scoring!DP486</f>
        <v/>
      </c>
      <c r="E477" s="168" t="str">
        <f aca="false">Scoring!BK486</f>
        <v/>
      </c>
      <c r="F477" s="168" t="n">
        <f aca="false">Scoring!B486</f>
        <v>0</v>
      </c>
      <c r="G477" s="168" t="n">
        <f aca="false">Scoring!D486</f>
        <v>0</v>
      </c>
      <c r="H477" s="168" t="str">
        <f aca="false">Scoring!DR486</f>
        <v/>
      </c>
      <c r="I477" s="168" t="str">
        <f aca="false">Scoring!DQ486</f>
        <v/>
      </c>
    </row>
    <row r="478" customFormat="false" ht="15.75" hidden="false" customHeight="false" outlineLevel="0" collapsed="false">
      <c r="A478" s="168" t="str">
        <f aca="false">Scoring!DT487</f>
        <v/>
      </c>
      <c r="B478" s="168" t="str">
        <f aca="false">Scoring!DS487</f>
        <v/>
      </c>
      <c r="C478" s="168" t="n">
        <f aca="false">Scoring!C487</f>
        <v>0</v>
      </c>
      <c r="D478" s="179" t="str">
        <f aca="false">Scoring!DP487</f>
        <v/>
      </c>
      <c r="E478" s="168" t="str">
        <f aca="false">Scoring!BK487</f>
        <v/>
      </c>
      <c r="F478" s="168" t="n">
        <f aca="false">Scoring!B487</f>
        <v>0</v>
      </c>
      <c r="G478" s="168" t="n">
        <f aca="false">Scoring!D487</f>
        <v>0</v>
      </c>
      <c r="H478" s="168" t="str">
        <f aca="false">Scoring!DR487</f>
        <v/>
      </c>
      <c r="I478" s="168" t="str">
        <f aca="false">Scoring!DQ487</f>
        <v/>
      </c>
    </row>
    <row r="479" customFormat="false" ht="15.75" hidden="false" customHeight="false" outlineLevel="0" collapsed="false">
      <c r="A479" s="168" t="str">
        <f aca="false">Scoring!DT488</f>
        <v/>
      </c>
      <c r="B479" s="168" t="str">
        <f aca="false">Scoring!DS488</f>
        <v/>
      </c>
      <c r="C479" s="168" t="n">
        <f aca="false">Scoring!C488</f>
        <v>0</v>
      </c>
      <c r="D479" s="179" t="str">
        <f aca="false">Scoring!DP488</f>
        <v/>
      </c>
      <c r="E479" s="168" t="str">
        <f aca="false">Scoring!BK488</f>
        <v/>
      </c>
      <c r="F479" s="168" t="n">
        <f aca="false">Scoring!B488</f>
        <v>0</v>
      </c>
      <c r="G479" s="168" t="n">
        <f aca="false">Scoring!D488</f>
        <v>0</v>
      </c>
      <c r="H479" s="168" t="str">
        <f aca="false">Scoring!DR488</f>
        <v/>
      </c>
      <c r="I479" s="168" t="str">
        <f aca="false">Scoring!DQ488</f>
        <v/>
      </c>
    </row>
    <row r="480" customFormat="false" ht="15.75" hidden="false" customHeight="false" outlineLevel="0" collapsed="false">
      <c r="A480" s="168" t="str">
        <f aca="false">Scoring!DT489</f>
        <v/>
      </c>
      <c r="B480" s="168" t="str">
        <f aca="false">Scoring!DS489</f>
        <v/>
      </c>
      <c r="C480" s="168" t="n">
        <f aca="false">Scoring!C489</f>
        <v>0</v>
      </c>
      <c r="D480" s="179" t="str">
        <f aca="false">Scoring!DP489</f>
        <v/>
      </c>
      <c r="E480" s="168" t="str">
        <f aca="false">Scoring!BK489</f>
        <v/>
      </c>
      <c r="F480" s="168" t="n">
        <f aca="false">Scoring!B489</f>
        <v>0</v>
      </c>
      <c r="G480" s="168" t="n">
        <f aca="false">Scoring!D489</f>
        <v>0</v>
      </c>
      <c r="H480" s="168" t="str">
        <f aca="false">Scoring!DR489</f>
        <v/>
      </c>
      <c r="I480" s="168" t="str">
        <f aca="false">Scoring!DQ489</f>
        <v/>
      </c>
    </row>
    <row r="481" customFormat="false" ht="15.75" hidden="false" customHeight="false" outlineLevel="0" collapsed="false">
      <c r="A481" s="168" t="str">
        <f aca="false">Scoring!DT490</f>
        <v/>
      </c>
      <c r="B481" s="168" t="str">
        <f aca="false">Scoring!DS490</f>
        <v/>
      </c>
      <c r="C481" s="168" t="n">
        <f aca="false">Scoring!C490</f>
        <v>0</v>
      </c>
      <c r="D481" s="179" t="str">
        <f aca="false">Scoring!DP490</f>
        <v/>
      </c>
      <c r="E481" s="168" t="str">
        <f aca="false">Scoring!BK490</f>
        <v/>
      </c>
      <c r="F481" s="168" t="n">
        <f aca="false">Scoring!B490</f>
        <v>0</v>
      </c>
      <c r="G481" s="168" t="n">
        <f aca="false">Scoring!D490</f>
        <v>0</v>
      </c>
      <c r="H481" s="168" t="str">
        <f aca="false">Scoring!DR490</f>
        <v/>
      </c>
      <c r="I481" s="168" t="str">
        <f aca="false">Scoring!DQ490</f>
        <v/>
      </c>
    </row>
    <row r="482" customFormat="false" ht="15.75" hidden="false" customHeight="false" outlineLevel="0" collapsed="false">
      <c r="A482" s="168" t="str">
        <f aca="false">Scoring!DT491</f>
        <v/>
      </c>
      <c r="B482" s="168" t="str">
        <f aca="false">Scoring!DS491</f>
        <v/>
      </c>
      <c r="C482" s="168" t="n">
        <f aca="false">Scoring!C491</f>
        <v>0</v>
      </c>
      <c r="D482" s="179" t="str">
        <f aca="false">Scoring!DP491</f>
        <v/>
      </c>
      <c r="E482" s="168" t="str">
        <f aca="false">Scoring!BK491</f>
        <v/>
      </c>
      <c r="F482" s="168" t="n">
        <f aca="false">Scoring!B491</f>
        <v>0</v>
      </c>
      <c r="G482" s="168" t="n">
        <f aca="false">Scoring!D491</f>
        <v>0</v>
      </c>
      <c r="H482" s="168" t="str">
        <f aca="false">Scoring!DR491</f>
        <v/>
      </c>
      <c r="I482" s="168" t="str">
        <f aca="false">Scoring!DQ491</f>
        <v/>
      </c>
    </row>
    <row r="483" customFormat="false" ht="15.75" hidden="false" customHeight="false" outlineLevel="0" collapsed="false">
      <c r="A483" s="168" t="str">
        <f aca="false">Scoring!DT492</f>
        <v/>
      </c>
      <c r="B483" s="168" t="str">
        <f aca="false">Scoring!DS492</f>
        <v/>
      </c>
      <c r="C483" s="168" t="n">
        <f aca="false">Scoring!C492</f>
        <v>0</v>
      </c>
      <c r="D483" s="179" t="str">
        <f aca="false">Scoring!DP492</f>
        <v/>
      </c>
      <c r="E483" s="168" t="str">
        <f aca="false">Scoring!BK492</f>
        <v/>
      </c>
      <c r="F483" s="168" t="n">
        <f aca="false">Scoring!B492</f>
        <v>0</v>
      </c>
      <c r="G483" s="168" t="n">
        <f aca="false">Scoring!D492</f>
        <v>0</v>
      </c>
      <c r="H483" s="168" t="str">
        <f aca="false">Scoring!DR492</f>
        <v/>
      </c>
      <c r="I483" s="168" t="str">
        <f aca="false">Scoring!DQ492</f>
        <v/>
      </c>
    </row>
    <row r="484" customFormat="false" ht="15.75" hidden="false" customHeight="false" outlineLevel="0" collapsed="false">
      <c r="A484" s="168" t="str">
        <f aca="false">Scoring!DT493</f>
        <v/>
      </c>
      <c r="B484" s="168" t="str">
        <f aca="false">Scoring!DS493</f>
        <v/>
      </c>
      <c r="C484" s="168" t="n">
        <f aca="false">Scoring!C493</f>
        <v>0</v>
      </c>
      <c r="D484" s="179" t="str">
        <f aca="false">Scoring!DP493</f>
        <v/>
      </c>
      <c r="E484" s="168" t="str">
        <f aca="false">Scoring!BK493</f>
        <v/>
      </c>
      <c r="F484" s="168" t="n">
        <f aca="false">Scoring!B493</f>
        <v>0</v>
      </c>
      <c r="G484" s="168" t="n">
        <f aca="false">Scoring!D493</f>
        <v>0</v>
      </c>
      <c r="H484" s="168" t="str">
        <f aca="false">Scoring!DR493</f>
        <v/>
      </c>
      <c r="I484" s="168" t="str">
        <f aca="false">Scoring!DQ493</f>
        <v/>
      </c>
    </row>
    <row r="485" customFormat="false" ht="15.75" hidden="false" customHeight="false" outlineLevel="0" collapsed="false">
      <c r="A485" s="168" t="str">
        <f aca="false">Scoring!DT494</f>
        <v/>
      </c>
      <c r="B485" s="168" t="str">
        <f aca="false">Scoring!DS494</f>
        <v/>
      </c>
      <c r="C485" s="168" t="n">
        <f aca="false">Scoring!C494</f>
        <v>0</v>
      </c>
      <c r="D485" s="179" t="str">
        <f aca="false">Scoring!DP494</f>
        <v/>
      </c>
      <c r="E485" s="168" t="str">
        <f aca="false">Scoring!BK494</f>
        <v/>
      </c>
      <c r="F485" s="168" t="n">
        <f aca="false">Scoring!B494</f>
        <v>0</v>
      </c>
      <c r="G485" s="168" t="n">
        <f aca="false">Scoring!D494</f>
        <v>0</v>
      </c>
      <c r="H485" s="168" t="str">
        <f aca="false">Scoring!DR494</f>
        <v/>
      </c>
      <c r="I485" s="168" t="str">
        <f aca="false">Scoring!DQ494</f>
        <v/>
      </c>
    </row>
    <row r="486" customFormat="false" ht="15.75" hidden="false" customHeight="false" outlineLevel="0" collapsed="false">
      <c r="A486" s="168" t="str">
        <f aca="false">Scoring!DT495</f>
        <v/>
      </c>
      <c r="B486" s="168" t="str">
        <f aca="false">Scoring!DS495</f>
        <v/>
      </c>
      <c r="C486" s="168" t="n">
        <f aca="false">Scoring!C495</f>
        <v>0</v>
      </c>
      <c r="D486" s="179" t="str">
        <f aca="false">Scoring!DP495</f>
        <v/>
      </c>
      <c r="E486" s="168" t="str">
        <f aca="false">Scoring!BK495</f>
        <v/>
      </c>
      <c r="F486" s="168" t="n">
        <f aca="false">Scoring!B495</f>
        <v>0</v>
      </c>
      <c r="G486" s="168" t="n">
        <f aca="false">Scoring!D495</f>
        <v>0</v>
      </c>
      <c r="H486" s="168" t="str">
        <f aca="false">Scoring!DR495</f>
        <v/>
      </c>
      <c r="I486" s="168" t="str">
        <f aca="false">Scoring!DQ495</f>
        <v/>
      </c>
    </row>
    <row r="487" customFormat="false" ht="15.75" hidden="false" customHeight="false" outlineLevel="0" collapsed="false">
      <c r="A487" s="168" t="str">
        <f aca="false">Scoring!DT496</f>
        <v/>
      </c>
      <c r="B487" s="168" t="str">
        <f aca="false">Scoring!DS496</f>
        <v/>
      </c>
      <c r="C487" s="168" t="n">
        <f aca="false">Scoring!C496</f>
        <v>0</v>
      </c>
      <c r="D487" s="179" t="str">
        <f aca="false">Scoring!DP496</f>
        <v/>
      </c>
      <c r="E487" s="168" t="str">
        <f aca="false">Scoring!BK496</f>
        <v/>
      </c>
      <c r="F487" s="168" t="n">
        <f aca="false">Scoring!B496</f>
        <v>0</v>
      </c>
      <c r="G487" s="168" t="n">
        <f aca="false">Scoring!D496</f>
        <v>0</v>
      </c>
      <c r="H487" s="168" t="str">
        <f aca="false">Scoring!DR496</f>
        <v/>
      </c>
      <c r="I487" s="168" t="str">
        <f aca="false">Scoring!DQ496</f>
        <v/>
      </c>
    </row>
    <row r="488" customFormat="false" ht="15.75" hidden="false" customHeight="false" outlineLevel="0" collapsed="false">
      <c r="A488" s="168" t="str">
        <f aca="false">Scoring!DT497</f>
        <v/>
      </c>
      <c r="B488" s="168" t="str">
        <f aca="false">Scoring!DS497</f>
        <v/>
      </c>
      <c r="C488" s="168" t="n">
        <f aca="false">Scoring!C497</f>
        <v>0</v>
      </c>
      <c r="D488" s="179" t="str">
        <f aca="false">Scoring!DP497</f>
        <v/>
      </c>
      <c r="E488" s="168" t="str">
        <f aca="false">Scoring!BK497</f>
        <v/>
      </c>
      <c r="F488" s="168" t="n">
        <f aca="false">Scoring!B497</f>
        <v>0</v>
      </c>
      <c r="G488" s="168" t="n">
        <f aca="false">Scoring!D497</f>
        <v>0</v>
      </c>
      <c r="H488" s="168" t="str">
        <f aca="false">Scoring!DR497</f>
        <v/>
      </c>
      <c r="I488" s="168" t="str">
        <f aca="false">Scoring!DQ497</f>
        <v/>
      </c>
    </row>
    <row r="489" customFormat="false" ht="15.75" hidden="false" customHeight="false" outlineLevel="0" collapsed="false">
      <c r="A489" s="168" t="str">
        <f aca="false">Scoring!DT498</f>
        <v/>
      </c>
      <c r="B489" s="168" t="str">
        <f aca="false">Scoring!DS498</f>
        <v/>
      </c>
      <c r="C489" s="168" t="n">
        <f aca="false">Scoring!C498</f>
        <v>0</v>
      </c>
      <c r="D489" s="179" t="str">
        <f aca="false">Scoring!DP498</f>
        <v/>
      </c>
      <c r="E489" s="168" t="str">
        <f aca="false">Scoring!BK498</f>
        <v/>
      </c>
      <c r="F489" s="168" t="n">
        <f aca="false">Scoring!B498</f>
        <v>0</v>
      </c>
      <c r="G489" s="168" t="n">
        <f aca="false">Scoring!D498</f>
        <v>0</v>
      </c>
      <c r="H489" s="168" t="str">
        <f aca="false">Scoring!DR498</f>
        <v/>
      </c>
      <c r="I489" s="168" t="str">
        <f aca="false">Scoring!DQ498</f>
        <v/>
      </c>
    </row>
    <row r="490" customFormat="false" ht="15.75" hidden="false" customHeight="false" outlineLevel="0" collapsed="false">
      <c r="A490" s="168" t="str">
        <f aca="false">Scoring!DT499</f>
        <v/>
      </c>
      <c r="B490" s="168" t="str">
        <f aca="false">Scoring!DS499</f>
        <v/>
      </c>
      <c r="C490" s="168" t="n">
        <f aca="false">Scoring!C499</f>
        <v>0</v>
      </c>
      <c r="D490" s="179" t="str">
        <f aca="false">Scoring!DP499</f>
        <v/>
      </c>
      <c r="E490" s="168" t="str">
        <f aca="false">Scoring!BK499</f>
        <v/>
      </c>
      <c r="F490" s="168" t="n">
        <f aca="false">Scoring!B499</f>
        <v>0</v>
      </c>
      <c r="G490" s="168" t="n">
        <f aca="false">Scoring!D499</f>
        <v>0</v>
      </c>
      <c r="H490" s="168" t="str">
        <f aca="false">Scoring!DR499</f>
        <v/>
      </c>
      <c r="I490" s="168" t="str">
        <f aca="false">Scoring!DQ499</f>
        <v/>
      </c>
    </row>
    <row r="491" customFormat="false" ht="15.75" hidden="false" customHeight="false" outlineLevel="0" collapsed="false">
      <c r="A491" s="168" t="str">
        <f aca="false">Scoring!DT500</f>
        <v/>
      </c>
      <c r="B491" s="168" t="str">
        <f aca="false">Scoring!DS500</f>
        <v/>
      </c>
      <c r="C491" s="168" t="n">
        <f aca="false">Scoring!C500</f>
        <v>0</v>
      </c>
      <c r="D491" s="179" t="str">
        <f aca="false">Scoring!DP500</f>
        <v/>
      </c>
      <c r="E491" s="168" t="str">
        <f aca="false">Scoring!BK500</f>
        <v/>
      </c>
      <c r="F491" s="168" t="n">
        <f aca="false">Scoring!B500</f>
        <v>0</v>
      </c>
      <c r="G491" s="168" t="n">
        <f aca="false">Scoring!D500</f>
        <v>0</v>
      </c>
      <c r="H491" s="168" t="str">
        <f aca="false">Scoring!DR500</f>
        <v/>
      </c>
      <c r="I491" s="168" t="str">
        <f aca="false">Scoring!DQ500</f>
        <v/>
      </c>
    </row>
    <row r="492" customFormat="false" ht="15.75" hidden="false" customHeight="false" outlineLevel="0" collapsed="false">
      <c r="A492" s="168" t="str">
        <f aca="false">Scoring!DT501</f>
        <v/>
      </c>
      <c r="B492" s="168" t="str">
        <f aca="false">Scoring!DS501</f>
        <v/>
      </c>
      <c r="C492" s="168" t="n">
        <f aca="false">Scoring!C501</f>
        <v>0</v>
      </c>
      <c r="D492" s="179" t="str">
        <f aca="false">Scoring!DP501</f>
        <v/>
      </c>
      <c r="E492" s="168" t="str">
        <f aca="false">Scoring!BK501</f>
        <v/>
      </c>
      <c r="F492" s="168" t="n">
        <f aca="false">Scoring!B501</f>
        <v>0</v>
      </c>
      <c r="G492" s="168" t="n">
        <f aca="false">Scoring!D501</f>
        <v>0</v>
      </c>
      <c r="H492" s="168" t="str">
        <f aca="false">Scoring!DR501</f>
        <v/>
      </c>
      <c r="I492" s="168" t="str">
        <f aca="false">Scoring!DQ501</f>
        <v/>
      </c>
    </row>
    <row r="493" customFormat="false" ht="15.75" hidden="false" customHeight="false" outlineLevel="0" collapsed="false">
      <c r="A493" s="168" t="str">
        <f aca="false">Scoring!DT502</f>
        <v/>
      </c>
      <c r="B493" s="168" t="str">
        <f aca="false">Scoring!DS502</f>
        <v/>
      </c>
      <c r="C493" s="168" t="n">
        <f aca="false">Scoring!C502</f>
        <v>0</v>
      </c>
      <c r="D493" s="179" t="str">
        <f aca="false">Scoring!DP502</f>
        <v/>
      </c>
      <c r="E493" s="168" t="str">
        <f aca="false">Scoring!BK502</f>
        <v/>
      </c>
      <c r="F493" s="168" t="n">
        <f aca="false">Scoring!B502</f>
        <v>0</v>
      </c>
      <c r="G493" s="168" t="n">
        <f aca="false">Scoring!D502</f>
        <v>0</v>
      </c>
      <c r="H493" s="168" t="str">
        <f aca="false">Scoring!DR502</f>
        <v/>
      </c>
      <c r="I493" s="168" t="str">
        <f aca="false">Scoring!DQ502</f>
        <v/>
      </c>
    </row>
    <row r="494" customFormat="false" ht="15.75" hidden="false" customHeight="false" outlineLevel="0" collapsed="false">
      <c r="A494" s="168" t="str">
        <f aca="false">Scoring!DT503</f>
        <v/>
      </c>
      <c r="B494" s="168" t="str">
        <f aca="false">Scoring!DS503</f>
        <v/>
      </c>
      <c r="C494" s="168" t="n">
        <f aca="false">Scoring!C503</f>
        <v>0</v>
      </c>
      <c r="D494" s="179" t="str">
        <f aca="false">Scoring!DP503</f>
        <v/>
      </c>
      <c r="E494" s="168" t="str">
        <f aca="false">Scoring!BK503</f>
        <v/>
      </c>
      <c r="F494" s="168" t="n">
        <f aca="false">Scoring!B503</f>
        <v>0</v>
      </c>
      <c r="G494" s="168" t="n">
        <f aca="false">Scoring!D503</f>
        <v>0</v>
      </c>
      <c r="H494" s="168" t="str">
        <f aca="false">Scoring!DR503</f>
        <v/>
      </c>
      <c r="I494" s="168" t="str">
        <f aca="false">Scoring!DQ503</f>
        <v/>
      </c>
    </row>
    <row r="495" customFormat="false" ht="15.75" hidden="false" customHeight="false" outlineLevel="0" collapsed="false">
      <c r="A495" s="168" t="str">
        <f aca="false">Scoring!DT504</f>
        <v/>
      </c>
      <c r="B495" s="168" t="str">
        <f aca="false">Scoring!DS504</f>
        <v/>
      </c>
      <c r="C495" s="168" t="n">
        <f aca="false">Scoring!C504</f>
        <v>0</v>
      </c>
      <c r="D495" s="179" t="str">
        <f aca="false">Scoring!DP504</f>
        <v/>
      </c>
      <c r="E495" s="168" t="str">
        <f aca="false">Scoring!BK504</f>
        <v/>
      </c>
      <c r="F495" s="168" t="n">
        <f aca="false">Scoring!B504</f>
        <v>0</v>
      </c>
      <c r="G495" s="168" t="n">
        <f aca="false">Scoring!D504</f>
        <v>0</v>
      </c>
      <c r="H495" s="168" t="str">
        <f aca="false">Scoring!DR504</f>
        <v/>
      </c>
      <c r="I495" s="168" t="str">
        <f aca="false">Scoring!DQ504</f>
        <v/>
      </c>
    </row>
    <row r="496" customFormat="false" ht="15.75" hidden="false" customHeight="false" outlineLevel="0" collapsed="false">
      <c r="A496" s="168" t="str">
        <f aca="false">Scoring!DT505</f>
        <v/>
      </c>
      <c r="B496" s="168" t="str">
        <f aca="false">Scoring!DS505</f>
        <v/>
      </c>
      <c r="C496" s="168" t="n">
        <f aca="false">Scoring!C505</f>
        <v>0</v>
      </c>
      <c r="D496" s="179" t="str">
        <f aca="false">Scoring!DP505</f>
        <v/>
      </c>
      <c r="E496" s="168" t="str">
        <f aca="false">Scoring!BK505</f>
        <v/>
      </c>
      <c r="F496" s="168" t="n">
        <f aca="false">Scoring!B505</f>
        <v>0</v>
      </c>
      <c r="G496" s="168" t="n">
        <f aca="false">Scoring!D505</f>
        <v>0</v>
      </c>
      <c r="H496" s="168" t="str">
        <f aca="false">Scoring!DR505</f>
        <v/>
      </c>
      <c r="I496" s="168" t="str">
        <f aca="false">Scoring!DQ505</f>
        <v/>
      </c>
    </row>
    <row r="497" customFormat="false" ht="15.75" hidden="false" customHeight="false" outlineLevel="0" collapsed="false">
      <c r="A497" s="168" t="str">
        <f aca="false">Scoring!DT506</f>
        <v/>
      </c>
      <c r="B497" s="168" t="str">
        <f aca="false">Scoring!DS506</f>
        <v/>
      </c>
      <c r="C497" s="168" t="n">
        <f aca="false">Scoring!C506</f>
        <v>0</v>
      </c>
      <c r="D497" s="179" t="str">
        <f aca="false">Scoring!DP506</f>
        <v/>
      </c>
      <c r="E497" s="168" t="str">
        <f aca="false">Scoring!BK506</f>
        <v/>
      </c>
      <c r="F497" s="168" t="n">
        <f aca="false">Scoring!B506</f>
        <v>0</v>
      </c>
      <c r="G497" s="168" t="n">
        <f aca="false">Scoring!D506</f>
        <v>0</v>
      </c>
      <c r="H497" s="168" t="str">
        <f aca="false">Scoring!DR506</f>
        <v/>
      </c>
      <c r="I497" s="168" t="str">
        <f aca="false">Scoring!DQ506</f>
        <v/>
      </c>
    </row>
    <row r="498" customFormat="false" ht="15.75" hidden="false" customHeight="false" outlineLevel="0" collapsed="false">
      <c r="A498" s="168" t="str">
        <f aca="false">Scoring!DT507</f>
        <v/>
      </c>
      <c r="B498" s="168" t="str">
        <f aca="false">Scoring!DS507</f>
        <v/>
      </c>
      <c r="C498" s="168" t="n">
        <f aca="false">Scoring!C507</f>
        <v>0</v>
      </c>
      <c r="D498" s="179" t="str">
        <f aca="false">Scoring!DP507</f>
        <v/>
      </c>
      <c r="E498" s="168" t="str">
        <f aca="false">Scoring!BK507</f>
        <v/>
      </c>
      <c r="F498" s="168" t="n">
        <f aca="false">Scoring!B507</f>
        <v>0</v>
      </c>
      <c r="G498" s="168" t="n">
        <f aca="false">Scoring!D507</f>
        <v>0</v>
      </c>
      <c r="H498" s="168" t="str">
        <f aca="false">Scoring!DR507</f>
        <v/>
      </c>
      <c r="I498" s="168" t="str">
        <f aca="false">Scoring!DQ507</f>
        <v/>
      </c>
    </row>
    <row r="499" customFormat="false" ht="15.75" hidden="false" customHeight="false" outlineLevel="0" collapsed="false">
      <c r="A499" s="168" t="str">
        <f aca="false">Scoring!DT508</f>
        <v/>
      </c>
      <c r="B499" s="168" t="str">
        <f aca="false">Scoring!DS508</f>
        <v/>
      </c>
      <c r="C499" s="168" t="n">
        <f aca="false">Scoring!C508</f>
        <v>0</v>
      </c>
      <c r="D499" s="179" t="str">
        <f aca="false">Scoring!DP508</f>
        <v/>
      </c>
      <c r="E499" s="168" t="str">
        <f aca="false">Scoring!BK508</f>
        <v/>
      </c>
      <c r="F499" s="168" t="n">
        <f aca="false">Scoring!B508</f>
        <v>0</v>
      </c>
      <c r="G499" s="168" t="n">
        <f aca="false">Scoring!D508</f>
        <v>0</v>
      </c>
      <c r="H499" s="168" t="str">
        <f aca="false">Scoring!DR508</f>
        <v/>
      </c>
      <c r="I499" s="168" t="str">
        <f aca="false">Scoring!DQ508</f>
        <v/>
      </c>
    </row>
    <row r="500" customFormat="false" ht="15.75" hidden="false" customHeight="false" outlineLevel="0" collapsed="false">
      <c r="A500" s="168" t="str">
        <f aca="false">Scoring!DT509</f>
        <v/>
      </c>
      <c r="B500" s="168" t="str">
        <f aca="false">Scoring!DS509</f>
        <v/>
      </c>
      <c r="C500" s="168" t="n">
        <f aca="false">Scoring!C509</f>
        <v>0</v>
      </c>
      <c r="D500" s="179" t="str">
        <f aca="false">Scoring!DP509</f>
        <v/>
      </c>
      <c r="E500" s="168" t="str">
        <f aca="false">Scoring!BK509</f>
        <v/>
      </c>
      <c r="F500" s="168" t="n">
        <f aca="false">Scoring!B509</f>
        <v>0</v>
      </c>
      <c r="G500" s="168" t="n">
        <f aca="false">Scoring!D509</f>
        <v>0</v>
      </c>
      <c r="H500" s="168" t="str">
        <f aca="false">Scoring!DR509</f>
        <v/>
      </c>
      <c r="I500" s="168" t="str">
        <f aca="false">Scoring!DQ509</f>
        <v/>
      </c>
    </row>
    <row r="501" customFormat="false" ht="15.75" hidden="false" customHeight="false" outlineLevel="0" collapsed="false">
      <c r="A501" s="168" t="str">
        <f aca="false">Scoring!DT510</f>
        <v/>
      </c>
      <c r="B501" s="168" t="str">
        <f aca="false">Scoring!DS510</f>
        <v/>
      </c>
      <c r="C501" s="168" t="n">
        <f aca="false">Scoring!C510</f>
        <v>0</v>
      </c>
      <c r="D501" s="179" t="str">
        <f aca="false">Scoring!DP510</f>
        <v/>
      </c>
      <c r="E501" s="168" t="str">
        <f aca="false">Scoring!BK510</f>
        <v/>
      </c>
      <c r="F501" s="168" t="n">
        <f aca="false">Scoring!B510</f>
        <v>0</v>
      </c>
      <c r="G501" s="168" t="n">
        <f aca="false">Scoring!D510</f>
        <v>0</v>
      </c>
      <c r="H501" s="168" t="str">
        <f aca="false">Scoring!DR510</f>
        <v/>
      </c>
      <c r="I501" s="168" t="str">
        <f aca="false">Scoring!DQ510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C3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71" t="s">
        <v>161</v>
      </c>
      <c r="B1" s="171" t="s">
        <v>162</v>
      </c>
      <c r="C1" s="171" t="s">
        <v>57</v>
      </c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customFormat="false" ht="15.75" hidden="false" customHeight="false" outlineLevel="0" collapsed="false">
      <c r="A2" s="171" t="s">
        <v>163</v>
      </c>
      <c r="B2" s="171" t="s">
        <v>163</v>
      </c>
      <c r="C2" s="171" t="s">
        <v>56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customFormat="false" ht="15.75" hidden="false" customHeight="false" outlineLevel="0" collapsed="false">
      <c r="A3" s="171" t="s">
        <v>164</v>
      </c>
      <c r="B3" s="171" t="s">
        <v>165</v>
      </c>
      <c r="C3" s="171" t="s">
        <v>59</v>
      </c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customFormat="false" ht="15.75" hidden="false" customHeight="false" outlineLevel="0" collapsed="false">
      <c r="A4" s="171" t="s">
        <v>165</v>
      </c>
      <c r="B4" s="171"/>
      <c r="C4" s="171" t="s">
        <v>53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customFormat="false" ht="15.75" hidden="false" customHeight="false" outlineLevel="0" collapsed="false">
      <c r="A5" s="171"/>
      <c r="B5" s="171"/>
      <c r="C5" s="171" t="s">
        <v>65</v>
      </c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customFormat="false" ht="15.75" hidden="false" customHeight="false" outlineLevel="0" collapsed="false">
      <c r="A6" s="171"/>
      <c r="B6" s="171"/>
      <c r="C6" s="171" t="s">
        <v>58</v>
      </c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customFormat="false" ht="15.75" hidden="false" customHeight="false" outlineLevel="0" collapsed="false">
      <c r="A7" s="171"/>
      <c r="B7" s="171"/>
      <c r="C7" s="171" t="s">
        <v>60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customFormat="false" ht="15.75" hidden="false" customHeight="false" outlineLevel="0" collapsed="false">
      <c r="A8" s="171"/>
      <c r="B8" s="171"/>
      <c r="C8" s="171" t="s">
        <v>55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customFormat="false" ht="15.75" hidden="false" customHeight="false" outlineLevel="0" collapsed="false">
      <c r="A9" s="171"/>
      <c r="B9" s="171"/>
      <c r="C9" s="171" t="s">
        <v>54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 customFormat="false" ht="15.75" hidden="false" customHeight="false" outlineLevel="0" collapsed="false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customFormat="false" ht="15.75" hidden="false" customHeight="false" outlineLevel="0" collapsed="false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customFormat="false" ht="15.75" hidden="false" customHeight="false" outlineLevel="0" collapsed="false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customFormat="false" ht="15.75" hidden="false" customHeight="false" outlineLevel="0" collapsed="false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customFormat="false" ht="15.75" hidden="false" customHeight="false" outlineLevel="0" collapsed="false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customFormat="false" ht="15.75" hidden="false" customHeight="false" outlineLevel="0" collapsed="false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customFormat="false" ht="15.75" hidden="false" customHeight="false" outlineLevel="0" collapsed="false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customFormat="false" ht="15.75" hidden="false" customHeight="false" outlineLevel="0" collapsed="false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customFormat="false" ht="15.75" hidden="false" customHeight="false" outlineLevel="0" collapsed="false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customFormat="false" ht="15.75" hidden="false" customHeight="false" outlineLevel="0" collapsed="false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customFormat="false" ht="15.75" hidden="false" customHeight="false" outlineLevel="0" collapsed="false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customFormat="false" ht="15.75" hidden="false" customHeight="false" outlineLevel="0" collapsed="false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customFormat="false" ht="15.75" hidden="false" customHeight="false" outlineLevel="0" collapsed="false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customFormat="false" ht="15.75" hidden="false" customHeight="false" outlineLevel="0" collapsed="false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customFormat="false" ht="15.75" hidden="false" customHeight="false" outlineLevel="0" collapsed="false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customFormat="false" ht="15.75" hidden="false" customHeight="false" outlineLevel="0" collapsed="false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customFormat="false" ht="15.75" hidden="false" customHeight="false" outlineLevel="0" collapsed="false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customFormat="false" ht="15.75" hidden="false" customHeight="false" outlineLevel="0" collapsed="false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customFormat="false" ht="15.75" hidden="false" customHeight="false" outlineLevel="0" collapsed="false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customFormat="false" ht="15.75" hidden="false" customHeight="false" outlineLevel="0" collapsed="false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5.75" hidden="false" customHeight="false" outlineLevel="0" collapsed="false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customFormat="false" ht="15.75" hidden="false" customHeight="false" outlineLevel="0" collapsed="false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customFormat="false" ht="15.75" hidden="false" customHeight="false" outlineLevel="0" collapsed="false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customFormat="false" ht="15.75" hidden="false" customHeight="false" outlineLevel="0" collapsed="false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customFormat="false" ht="15.75" hidden="false" customHeight="false" outlineLevel="0" collapsed="false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customFormat="false" ht="15.75" hidden="false" customHeight="false" outlineLevel="0" collapsed="false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customFormat="false" ht="15.75" hidden="false" customHeight="false" outlineLevel="0" collapsed="false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customFormat="false" ht="15.75" hidden="false" customHeight="false" outlineLevel="0" collapsed="false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customFormat="false" ht="15.75" hidden="false" customHeight="false" outlineLevel="0" collapsed="false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customFormat="false" ht="15.75" hidden="false" customHeight="false" outlineLevel="0" collapsed="false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customFormat="false" ht="15.75" hidden="false" customHeight="false" outlineLevel="0" collapsed="false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customFormat="false" ht="15.75" hidden="false" customHeight="false" outlineLevel="0" collapsed="false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customFormat="false" ht="15.75" hidden="false" customHeight="false" outlineLevel="0" collapsed="false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customFormat="false" ht="15.75" hidden="false" customHeight="false" outlineLevel="0" collapsed="false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customFormat="false" ht="15.75" hidden="false" customHeight="false" outlineLevel="0" collapsed="false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customFormat="false" ht="15.75" hidden="false" customHeight="false" outlineLevel="0" collapsed="false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customFormat="false" ht="15.75" hidden="false" customHeight="false" outlineLevel="0" collapsed="false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customFormat="false" ht="15.75" hidden="false" customHeight="false" outlineLevel="0" collapsed="false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customFormat="false" ht="15.75" hidden="false" customHeight="false" outlineLevel="0" collapsed="false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customFormat="false" ht="15.75" hidden="false" customHeight="false" outlineLevel="0" collapsed="false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customFormat="false" ht="15.75" hidden="false" customHeight="false" outlineLevel="0" collapsed="false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customFormat="false" ht="15.75" hidden="false" customHeight="false" outlineLevel="0" collapsed="false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customFormat="false" ht="15.75" hidden="false" customHeight="false" outlineLevel="0" collapsed="false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customFormat="false" ht="15.75" hidden="false" customHeight="false" outlineLevel="0" collapsed="false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customFormat="false" ht="15.75" hidden="false" customHeight="false" outlineLevel="0" collapsed="false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customFormat="false" ht="15.75" hidden="false" customHeight="false" outlineLevel="0" collapsed="false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customFormat="false" ht="15.75" hidden="false" customHeight="false" outlineLevel="0" collapsed="false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customFormat="false" ht="15.75" hidden="false" customHeight="false" outlineLevel="0" collapsed="false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customFormat="false" ht="15.75" hidden="false" customHeight="false" outlineLevel="0" collapsed="false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customFormat="false" ht="15.75" hidden="false" customHeight="false" outlineLevel="0" collapsed="false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customFormat="false" ht="15.75" hidden="false" customHeight="false" outlineLevel="0" collapsed="false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customFormat="false" ht="15.75" hidden="false" customHeight="false" outlineLevel="0" collapsed="false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customFormat="false" ht="15.75" hidden="false" customHeight="false" outlineLevel="0" collapsed="false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customFormat="false" ht="15.75" hidden="false" customHeight="false" outlineLevel="0" collapsed="false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customFormat="false" ht="15.75" hidden="false" customHeight="false" outlineLevel="0" collapsed="false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customFormat="false" ht="15.75" hidden="false" customHeight="false" outlineLevel="0" collapsed="false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customFormat="false" ht="15.75" hidden="false" customHeight="false" outlineLevel="0" collapsed="false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customFormat="false" ht="15.75" hidden="false" customHeight="false" outlineLevel="0" collapsed="false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customFormat="false" ht="15.75" hidden="false" customHeight="false" outlineLevel="0" collapsed="false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customFormat="false" ht="15.75" hidden="false" customHeight="false" outlineLevel="0" collapsed="false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customFormat="false" ht="15.75" hidden="false" customHeight="false" outlineLevel="0" collapsed="false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customFormat="false" ht="15.75" hidden="false" customHeight="false" outlineLevel="0" collapsed="false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customFormat="false" ht="15.75" hidden="false" customHeight="false" outlineLevel="0" collapsed="false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customFormat="false" ht="15.75" hidden="false" customHeight="false" outlineLevel="0" collapsed="false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customFormat="false" ht="15.75" hidden="false" customHeight="false" outlineLevel="0" collapsed="false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customFormat="false" ht="15.75" hidden="false" customHeight="false" outlineLevel="0" collapsed="false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customFormat="false" ht="15.75" hidden="false" customHeight="false" outlineLevel="0" collapsed="false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customFormat="false" ht="15.75" hidden="false" customHeight="false" outlineLevel="0" collapsed="false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customFormat="false" ht="15.75" hidden="false" customHeight="false" outlineLevel="0" collapsed="false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customFormat="false" ht="15.75" hidden="false" customHeight="false" outlineLevel="0" collapsed="false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customFormat="false" ht="15.75" hidden="false" customHeight="false" outlineLevel="0" collapsed="false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customFormat="false" ht="15.75" hidden="false" customHeight="false" outlineLevel="0" collapsed="false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customFormat="false" ht="15.75" hidden="false" customHeight="false" outlineLevel="0" collapsed="false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customFormat="false" ht="15.75" hidden="false" customHeight="false" outlineLevel="0" collapsed="false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customFormat="false" ht="15.75" hidden="false" customHeight="false" outlineLevel="0" collapsed="false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customFormat="false" ht="15.75" hidden="false" customHeight="false" outlineLevel="0" collapsed="false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customFormat="false" ht="15.75" hidden="false" customHeight="false" outlineLevel="0" collapsed="false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customFormat="false" ht="15.75" hidden="false" customHeight="false" outlineLevel="0" collapsed="false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customFormat="false" ht="15.75" hidden="false" customHeight="false" outlineLevel="0" collapsed="false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customFormat="false" ht="15.75" hidden="false" customHeight="false" outlineLevel="0" collapsed="false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customFormat="false" ht="15.75" hidden="false" customHeight="false" outlineLevel="0" collapsed="false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customFormat="false" ht="15.75" hidden="false" customHeight="false" outlineLevel="0" collapsed="false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customFormat="false" ht="15.75" hidden="false" customHeight="false" outlineLevel="0" collapsed="false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customFormat="false" ht="15.75" hidden="false" customHeight="false" outlineLevel="0" collapsed="false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customFormat="false" ht="15.75" hidden="false" customHeight="false" outlineLevel="0" collapsed="false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customFormat="false" ht="15.75" hidden="false" customHeight="false" outlineLevel="0" collapsed="false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customFormat="false" ht="15.75" hidden="false" customHeight="false" outlineLevel="0" collapsed="false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customFormat="false" ht="15.75" hidden="false" customHeight="false" outlineLevel="0" collapsed="false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customFormat="false" ht="15.75" hidden="false" customHeight="false" outlineLevel="0" collapsed="false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customFormat="false" ht="15.75" hidden="false" customHeight="false" outlineLevel="0" collapsed="false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customFormat="false" ht="15.75" hidden="false" customHeight="false" outlineLevel="0" collapsed="false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customFormat="false" ht="15.75" hidden="false" customHeight="false" outlineLevel="0" collapsed="false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customFormat="false" ht="15.75" hidden="false" customHeight="false" outlineLevel="0" collapsed="false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customFormat="false" ht="15.75" hidden="false" customHeight="false" outlineLevel="0" collapsed="false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customFormat="false" ht="15.75" hidden="false" customHeight="false" outlineLevel="0" collapsed="false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customFormat="false" ht="15.75" hidden="false" customHeight="false" outlineLevel="0" collapsed="false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customFormat="false" ht="15.75" hidden="false" customHeight="false" outlineLevel="0" collapsed="false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customFormat="false" ht="15.75" hidden="false" customHeight="false" outlineLevel="0" collapsed="false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customFormat="false" ht="15.75" hidden="false" customHeight="false" outlineLevel="0" collapsed="false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customFormat="false" ht="15.75" hidden="false" customHeight="false" outlineLevel="0" collapsed="false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customFormat="false" ht="15.75" hidden="false" customHeight="false" outlineLevel="0" collapsed="false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customFormat="false" ht="15.75" hidden="false" customHeight="false" outlineLevel="0" collapsed="false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customFormat="false" ht="15.75" hidden="false" customHeight="false" outlineLevel="0" collapsed="false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customFormat="false" ht="15.75" hidden="false" customHeight="false" outlineLevel="0" collapsed="false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customFormat="false" ht="15.75" hidden="false" customHeight="false" outlineLevel="0" collapsed="false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customFormat="false" ht="15.75" hidden="false" customHeight="false" outlineLevel="0" collapsed="false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customFormat="false" ht="15.75" hidden="false" customHeight="false" outlineLevel="0" collapsed="false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customFormat="false" ht="15.75" hidden="false" customHeight="false" outlineLevel="0" collapsed="false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customFormat="false" ht="15.75" hidden="false" customHeight="false" outlineLevel="0" collapsed="false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customFormat="false" ht="15.75" hidden="false" customHeight="false" outlineLevel="0" collapsed="false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customFormat="false" ht="15.75" hidden="false" customHeight="false" outlineLevel="0" collapsed="false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customFormat="false" ht="15.75" hidden="false" customHeight="false" outlineLevel="0" collapsed="false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customFormat="false" ht="15.75" hidden="false" customHeight="false" outlineLevel="0" collapsed="false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customFormat="false" ht="15.75" hidden="false" customHeight="false" outlineLevel="0" collapsed="false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customFormat="false" ht="15.75" hidden="false" customHeight="false" outlineLevel="0" collapsed="false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customFormat="false" ht="15.75" hidden="false" customHeight="false" outlineLevel="0" collapsed="false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customFormat="false" ht="15.75" hidden="false" customHeight="false" outlineLevel="0" collapsed="false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customFormat="false" ht="15.75" hidden="false" customHeight="false" outlineLevel="0" collapsed="false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customFormat="false" ht="15.75" hidden="false" customHeight="false" outlineLevel="0" collapsed="false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customFormat="false" ht="15.75" hidden="false" customHeight="false" outlineLevel="0" collapsed="false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customFormat="false" ht="15.75" hidden="false" customHeight="false" outlineLevel="0" collapsed="false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customFormat="false" ht="15.75" hidden="false" customHeight="false" outlineLevel="0" collapsed="false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customFormat="false" ht="15.75" hidden="false" customHeight="false" outlineLevel="0" collapsed="false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customFormat="false" ht="15.75" hidden="false" customHeight="false" outlineLevel="0" collapsed="false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customFormat="false" ht="15.75" hidden="false" customHeight="false" outlineLevel="0" collapsed="false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customFormat="false" ht="15.75" hidden="false" customHeight="false" outlineLevel="0" collapsed="false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customFormat="false" ht="15.75" hidden="false" customHeight="false" outlineLevel="0" collapsed="false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customFormat="false" ht="15.75" hidden="false" customHeight="false" outlineLevel="0" collapsed="false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customFormat="false" ht="15.75" hidden="false" customHeight="false" outlineLevel="0" collapsed="false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customFormat="false" ht="15.75" hidden="false" customHeight="false" outlineLevel="0" collapsed="false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customFormat="false" ht="15.75" hidden="false" customHeight="false" outlineLevel="0" collapsed="false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customFormat="false" ht="15.75" hidden="false" customHeight="false" outlineLevel="0" collapsed="false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customFormat="false" ht="15.75" hidden="false" customHeight="false" outlineLevel="0" collapsed="false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customFormat="false" ht="15.75" hidden="false" customHeight="false" outlineLevel="0" collapsed="false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customFormat="false" ht="15.75" hidden="false" customHeight="false" outlineLevel="0" collapsed="false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customFormat="false" ht="15.75" hidden="false" customHeight="false" outlineLevel="0" collapsed="false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customFormat="false" ht="15.75" hidden="false" customHeight="false" outlineLevel="0" collapsed="false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customFormat="false" ht="15.75" hidden="false" customHeight="false" outlineLevel="0" collapsed="false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customFormat="false" ht="15.75" hidden="false" customHeight="false" outlineLevel="0" collapsed="false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customFormat="false" ht="15.75" hidden="false" customHeight="false" outlineLevel="0" collapsed="false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customFormat="false" ht="15.75" hidden="false" customHeight="false" outlineLevel="0" collapsed="false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customFormat="false" ht="15.75" hidden="false" customHeight="false" outlineLevel="0" collapsed="false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customFormat="false" ht="15.75" hidden="false" customHeight="false" outlineLevel="0" collapsed="false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customFormat="false" ht="15.75" hidden="false" customHeight="false" outlineLevel="0" collapsed="false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customFormat="false" ht="15.75" hidden="false" customHeight="false" outlineLevel="0" collapsed="false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customFormat="false" ht="15.75" hidden="false" customHeight="false" outlineLevel="0" collapsed="false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customFormat="false" ht="15.75" hidden="false" customHeight="false" outlineLevel="0" collapsed="false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customFormat="false" ht="15.75" hidden="false" customHeight="false" outlineLevel="0" collapsed="false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customFormat="false" ht="15.75" hidden="false" customHeight="false" outlineLevel="0" collapsed="false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customFormat="false" ht="15.75" hidden="false" customHeight="false" outlineLevel="0" collapsed="false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customFormat="false" ht="15.75" hidden="false" customHeight="false" outlineLevel="0" collapsed="false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customFormat="false" ht="15.75" hidden="false" customHeight="false" outlineLevel="0" collapsed="false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customFormat="false" ht="15.75" hidden="false" customHeight="false" outlineLevel="0" collapsed="false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customFormat="false" ht="15.75" hidden="false" customHeight="false" outlineLevel="0" collapsed="false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customFormat="false" ht="15.75" hidden="false" customHeight="false" outlineLevel="0" collapsed="false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customFormat="false" ht="15.75" hidden="false" customHeight="false" outlineLevel="0" collapsed="false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customFormat="false" ht="15.75" hidden="false" customHeight="false" outlineLevel="0" collapsed="false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customFormat="false" ht="15.75" hidden="false" customHeight="false" outlineLevel="0" collapsed="false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customFormat="false" ht="15.75" hidden="false" customHeight="false" outlineLevel="0" collapsed="false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customFormat="false" ht="15.75" hidden="false" customHeight="false" outlineLevel="0" collapsed="false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customFormat="false" ht="15.75" hidden="false" customHeight="false" outlineLevel="0" collapsed="false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customFormat="false" ht="15.75" hidden="false" customHeight="false" outlineLevel="0" collapsed="false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customFormat="false" ht="15.75" hidden="false" customHeight="false" outlineLevel="0" collapsed="false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customFormat="false" ht="15.75" hidden="false" customHeight="false" outlineLevel="0" collapsed="false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customFormat="false" ht="15.75" hidden="false" customHeight="false" outlineLevel="0" collapsed="false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customFormat="false" ht="15.75" hidden="false" customHeight="false" outlineLevel="0" collapsed="false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customFormat="false" ht="15.75" hidden="false" customHeight="false" outlineLevel="0" collapsed="false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customFormat="false" ht="15.75" hidden="false" customHeight="false" outlineLevel="0" collapsed="false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customFormat="false" ht="15.75" hidden="false" customHeight="false" outlineLevel="0" collapsed="false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customFormat="false" ht="15.75" hidden="false" customHeight="false" outlineLevel="0" collapsed="false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customFormat="false" ht="15.75" hidden="false" customHeight="false" outlineLevel="0" collapsed="false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customFormat="false" ht="15.75" hidden="false" customHeight="false" outlineLevel="0" collapsed="false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customFormat="false" ht="15.75" hidden="false" customHeight="false" outlineLevel="0" collapsed="false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customFormat="false" ht="15.75" hidden="false" customHeight="false" outlineLevel="0" collapsed="false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customFormat="false" ht="15.75" hidden="false" customHeight="false" outlineLevel="0" collapsed="false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customFormat="false" ht="15.75" hidden="false" customHeight="false" outlineLevel="0" collapsed="false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customFormat="false" ht="15.75" hidden="false" customHeight="false" outlineLevel="0" collapsed="false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customFormat="false" ht="15.75" hidden="false" customHeight="false" outlineLevel="0" collapsed="false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customFormat="false" ht="15.75" hidden="false" customHeight="false" outlineLevel="0" collapsed="false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customFormat="false" ht="15.75" hidden="false" customHeight="false" outlineLevel="0" collapsed="false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customFormat="false" ht="15.75" hidden="false" customHeight="false" outlineLevel="0" collapsed="false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customFormat="false" ht="15.75" hidden="false" customHeight="false" outlineLevel="0" collapsed="false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customFormat="false" ht="15.75" hidden="false" customHeight="false" outlineLevel="0" collapsed="false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customFormat="false" ht="15.75" hidden="false" customHeight="false" outlineLevel="0" collapsed="false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customFormat="false" ht="15.75" hidden="false" customHeight="false" outlineLevel="0" collapsed="false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customFormat="false" ht="15.75" hidden="false" customHeight="false" outlineLevel="0" collapsed="false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customFormat="false" ht="15.75" hidden="false" customHeight="false" outlineLevel="0" collapsed="false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customFormat="false" ht="15.75" hidden="false" customHeight="false" outlineLevel="0" collapsed="false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customFormat="false" ht="15.75" hidden="false" customHeight="false" outlineLevel="0" collapsed="false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customFormat="false" ht="15.75" hidden="false" customHeight="false" outlineLevel="0" collapsed="false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customFormat="false" ht="15.75" hidden="false" customHeight="false" outlineLevel="0" collapsed="false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customFormat="false" ht="15.75" hidden="false" customHeight="false" outlineLevel="0" collapsed="false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customFormat="false" ht="15.75" hidden="false" customHeight="false" outlineLevel="0" collapsed="false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customFormat="false" ht="15.75" hidden="false" customHeight="false" outlineLevel="0" collapsed="false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customFormat="false" ht="15.75" hidden="false" customHeight="false" outlineLevel="0" collapsed="false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customFormat="false" ht="15.75" hidden="false" customHeight="false" outlineLevel="0" collapsed="false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customFormat="false" ht="15.75" hidden="false" customHeight="false" outlineLevel="0" collapsed="false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customFormat="false" ht="15.75" hidden="false" customHeight="false" outlineLevel="0" collapsed="false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customFormat="false" ht="15.75" hidden="false" customHeight="false" outlineLevel="0" collapsed="false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customFormat="false" ht="15.75" hidden="false" customHeight="false" outlineLevel="0" collapsed="false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customFormat="false" ht="15.75" hidden="false" customHeight="false" outlineLevel="0" collapsed="false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customFormat="false" ht="15.75" hidden="false" customHeight="false" outlineLevel="0" collapsed="false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customFormat="false" ht="15.75" hidden="false" customHeight="false" outlineLevel="0" collapsed="false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customFormat="false" ht="15.75" hidden="false" customHeight="false" outlineLevel="0" collapsed="false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customFormat="false" ht="15.75" hidden="false" customHeight="false" outlineLevel="0" collapsed="false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customFormat="false" ht="15.75" hidden="false" customHeight="false" outlineLevel="0" collapsed="false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customFormat="false" ht="15.75" hidden="false" customHeight="false" outlineLevel="0" collapsed="false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customFormat="false" ht="15.75" hidden="false" customHeight="false" outlineLevel="0" collapsed="false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customFormat="false" ht="15.75" hidden="false" customHeight="false" outlineLevel="0" collapsed="false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customFormat="false" ht="15.75" hidden="false" customHeight="false" outlineLevel="0" collapsed="false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customFormat="false" ht="15.75" hidden="false" customHeight="false" outlineLevel="0" collapsed="false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customFormat="false" ht="15.75" hidden="false" customHeight="false" outlineLevel="0" collapsed="false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customFormat="false" ht="15.75" hidden="false" customHeight="false" outlineLevel="0" collapsed="false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customFormat="false" ht="15.75" hidden="false" customHeight="false" outlineLevel="0" collapsed="false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customFormat="false" ht="15.75" hidden="false" customHeight="false" outlineLevel="0" collapsed="false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customFormat="false" ht="15.75" hidden="false" customHeight="false" outlineLevel="0" collapsed="false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customFormat="false" ht="15.75" hidden="false" customHeight="false" outlineLevel="0" collapsed="false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customFormat="false" ht="15.75" hidden="false" customHeight="false" outlineLevel="0" collapsed="false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customFormat="false" ht="15.75" hidden="false" customHeight="false" outlineLevel="0" collapsed="false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customFormat="false" ht="15.75" hidden="false" customHeight="false" outlineLevel="0" collapsed="false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customFormat="false" ht="15.75" hidden="false" customHeight="false" outlineLevel="0" collapsed="false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customFormat="false" ht="15.75" hidden="false" customHeight="false" outlineLevel="0" collapsed="false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customFormat="false" ht="15.75" hidden="false" customHeight="false" outlineLevel="0" collapsed="false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customFormat="false" ht="15.75" hidden="false" customHeight="false" outlineLevel="0" collapsed="false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customFormat="false" ht="15.75" hidden="false" customHeight="false" outlineLevel="0" collapsed="false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customFormat="false" ht="15.75" hidden="false" customHeight="false" outlineLevel="0" collapsed="false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customFormat="false" ht="15.75" hidden="false" customHeight="false" outlineLevel="0" collapsed="false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customFormat="false" ht="15.75" hidden="false" customHeight="false" outlineLevel="0" collapsed="false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customFormat="false" ht="15.75" hidden="false" customHeight="false" outlineLevel="0" collapsed="false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customFormat="false" ht="15.75" hidden="false" customHeight="false" outlineLevel="0" collapsed="false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customFormat="false" ht="15.75" hidden="false" customHeight="false" outlineLevel="0" collapsed="false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customFormat="false" ht="15.75" hidden="false" customHeight="false" outlineLevel="0" collapsed="false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customFormat="false" ht="15.75" hidden="false" customHeight="false" outlineLevel="0" collapsed="false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customFormat="false" ht="15.75" hidden="false" customHeight="false" outlineLevel="0" collapsed="false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customFormat="false" ht="15.75" hidden="false" customHeight="false" outlineLevel="0" collapsed="false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customFormat="false" ht="15.75" hidden="false" customHeight="false" outlineLevel="0" collapsed="false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customFormat="false" ht="15.75" hidden="false" customHeight="false" outlineLevel="0" collapsed="false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customFormat="false" ht="15.75" hidden="false" customHeight="false" outlineLevel="0" collapsed="false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customFormat="false" ht="15.75" hidden="false" customHeight="false" outlineLevel="0" collapsed="false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customFormat="false" ht="15.75" hidden="false" customHeight="false" outlineLevel="0" collapsed="false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customFormat="false" ht="15.75" hidden="false" customHeight="false" outlineLevel="0" collapsed="false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customFormat="false" ht="15.75" hidden="false" customHeight="false" outlineLevel="0" collapsed="false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customFormat="false" ht="15.75" hidden="false" customHeight="false" outlineLevel="0" collapsed="false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customFormat="false" ht="15.75" hidden="false" customHeight="false" outlineLevel="0" collapsed="false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 customFormat="false" ht="15.75" hidden="false" customHeight="false" outlineLevel="0" collapsed="false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 customFormat="false" ht="15.75" hidden="false" customHeight="false" outlineLevel="0" collapsed="false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 customFormat="false" ht="15.75" hidden="false" customHeight="false" outlineLevel="0" collapsed="false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 customFormat="false" ht="15.75" hidden="false" customHeight="false" outlineLevel="0" collapsed="false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 customFormat="false" ht="15.75" hidden="false" customHeight="false" outlineLevel="0" collapsed="false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 customFormat="false" ht="15.75" hidden="false" customHeight="false" outlineLevel="0" collapsed="false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 customFormat="false" ht="15.75" hidden="false" customHeight="false" outlineLevel="0" collapsed="false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 customFormat="false" ht="15.75" hidden="false" customHeight="false" outlineLevel="0" collapsed="false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 customFormat="false" ht="15.75" hidden="false" customHeight="false" outlineLevel="0" collapsed="false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 customFormat="false" ht="15.75" hidden="false" customHeight="false" outlineLevel="0" collapsed="false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 customFormat="false" ht="15.75" hidden="false" customHeight="false" outlineLevel="0" collapsed="false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 customFormat="false" ht="15.75" hidden="false" customHeight="false" outlineLevel="0" collapsed="false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 customFormat="false" ht="15.75" hidden="false" customHeight="false" outlineLevel="0" collapsed="false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 customFormat="false" ht="15.75" hidden="false" customHeight="false" outlineLevel="0" collapsed="false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 customFormat="false" ht="15.75" hidden="false" customHeight="false" outlineLevel="0" collapsed="false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 customFormat="false" ht="15.75" hidden="false" customHeight="false" outlineLevel="0" collapsed="false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 customFormat="false" ht="15.75" hidden="false" customHeight="false" outlineLevel="0" collapsed="false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 customFormat="false" ht="15.75" hidden="false" customHeight="false" outlineLevel="0" collapsed="false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 customFormat="false" ht="15.75" hidden="false" customHeight="false" outlineLevel="0" collapsed="false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 customFormat="false" ht="15.75" hidden="false" customHeight="false" outlineLevel="0" collapsed="false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 customFormat="false" ht="15.75" hidden="false" customHeight="false" outlineLevel="0" collapsed="false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 customFormat="false" ht="15.75" hidden="false" customHeight="false" outlineLevel="0" collapsed="false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 customFormat="false" ht="15.75" hidden="false" customHeight="false" outlineLevel="0" collapsed="false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 customFormat="false" ht="15.75" hidden="false" customHeight="false" outlineLevel="0" collapsed="false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 customFormat="false" ht="15.75" hidden="false" customHeight="false" outlineLevel="0" collapsed="false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 customFormat="false" ht="15.75" hidden="false" customHeight="false" outlineLevel="0" collapsed="false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 customFormat="false" ht="15.75" hidden="false" customHeight="false" outlineLevel="0" collapsed="false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 customFormat="false" ht="15.75" hidden="false" customHeight="false" outlineLevel="0" collapsed="false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 customFormat="false" ht="15.75" hidden="false" customHeight="false" outlineLevel="0" collapsed="false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 customFormat="false" ht="15.75" hidden="false" customHeight="false" outlineLevel="0" collapsed="false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 customFormat="false" ht="15.75" hidden="false" customHeight="false" outlineLevel="0" collapsed="false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 customFormat="false" ht="15.75" hidden="false" customHeight="false" outlineLevel="0" collapsed="false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 customFormat="false" ht="15.75" hidden="false" customHeight="false" outlineLevel="0" collapsed="false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 customFormat="false" ht="15.75" hidden="false" customHeight="false" outlineLevel="0" collapsed="false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 customFormat="false" ht="15.75" hidden="false" customHeight="false" outlineLevel="0" collapsed="false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 customFormat="false" ht="15.75" hidden="false" customHeight="false" outlineLevel="0" collapsed="false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 customFormat="false" ht="15.75" hidden="false" customHeight="false" outlineLevel="0" collapsed="false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 customFormat="false" ht="15.75" hidden="false" customHeight="false" outlineLevel="0" collapsed="false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 customFormat="false" ht="15.75" hidden="false" customHeight="false" outlineLevel="0" collapsed="false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 customFormat="false" ht="15.75" hidden="false" customHeight="false" outlineLevel="0" collapsed="false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 customFormat="false" ht="15.75" hidden="false" customHeight="false" outlineLevel="0" collapsed="false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 customFormat="false" ht="15.75" hidden="false" customHeight="false" outlineLevel="0" collapsed="false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 customFormat="false" ht="15.75" hidden="false" customHeight="false" outlineLevel="0" collapsed="false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 customFormat="false" ht="15.75" hidden="false" customHeight="false" outlineLevel="0" collapsed="false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 customFormat="false" ht="15.75" hidden="false" customHeight="false" outlineLevel="0" collapsed="false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 customFormat="false" ht="15.75" hidden="false" customHeight="false" outlineLevel="0" collapsed="false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 customFormat="false" ht="15.75" hidden="false" customHeight="false" outlineLevel="0" collapsed="false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 customFormat="false" ht="15.75" hidden="false" customHeight="false" outlineLevel="0" collapsed="false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 customFormat="false" ht="15.75" hidden="false" customHeight="false" outlineLevel="0" collapsed="false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 customFormat="false" ht="15.75" hidden="false" customHeight="false" outlineLevel="0" collapsed="false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 customFormat="false" ht="15.75" hidden="false" customHeight="false" outlineLevel="0" collapsed="false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 customFormat="false" ht="15.75" hidden="false" customHeight="false" outlineLevel="0" collapsed="false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 customFormat="false" ht="15.75" hidden="false" customHeight="false" outlineLevel="0" collapsed="false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 customFormat="false" ht="15.75" hidden="false" customHeight="false" outlineLevel="0" collapsed="false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 customFormat="false" ht="15.75" hidden="false" customHeight="false" outlineLevel="0" collapsed="false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 customFormat="false" ht="15.75" hidden="false" customHeight="false" outlineLevel="0" collapsed="false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 customFormat="false" ht="15.75" hidden="false" customHeight="false" outlineLevel="0" collapsed="false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 customFormat="false" ht="15.75" hidden="false" customHeight="false" outlineLevel="0" collapsed="false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 customFormat="false" ht="15.75" hidden="false" customHeight="false" outlineLevel="0" collapsed="false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customFormat="false" ht="15.75" hidden="false" customHeight="false" outlineLevel="0" collapsed="false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customFormat="false" ht="15.75" hidden="false" customHeight="false" outlineLevel="0" collapsed="false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customFormat="false" ht="15.75" hidden="false" customHeight="false" outlineLevel="0" collapsed="false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customFormat="false" ht="15.75" hidden="false" customHeight="false" outlineLevel="0" collapsed="false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customFormat="false" ht="15.75" hidden="false" customHeight="false" outlineLevel="0" collapsed="false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customFormat="false" ht="15.75" hidden="false" customHeight="false" outlineLevel="0" collapsed="false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customFormat="false" ht="15.75" hidden="false" customHeight="false" outlineLevel="0" collapsed="false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customFormat="false" ht="15.75" hidden="false" customHeight="false" outlineLevel="0" collapsed="false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customFormat="false" ht="15.75" hidden="false" customHeight="false" outlineLevel="0" collapsed="false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 customFormat="false" ht="15.75" hidden="false" customHeight="false" outlineLevel="0" collapsed="false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 customFormat="false" ht="15.75" hidden="false" customHeight="false" outlineLevel="0" collapsed="false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 customFormat="false" ht="15.75" hidden="false" customHeight="false" outlineLevel="0" collapsed="false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 customFormat="false" ht="15.75" hidden="false" customHeight="false" outlineLevel="0" collapsed="false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 customFormat="false" ht="15.75" hidden="false" customHeight="false" outlineLevel="0" collapsed="false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 customFormat="false" ht="15.75" hidden="false" customHeight="false" outlineLevel="0" collapsed="false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 customFormat="false" ht="15.75" hidden="false" customHeight="false" outlineLevel="0" collapsed="false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 customFormat="false" ht="15.75" hidden="false" customHeight="false" outlineLevel="0" collapsed="false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 customFormat="false" ht="15.75" hidden="false" customHeight="false" outlineLevel="0" collapsed="false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 customFormat="false" ht="15.75" hidden="false" customHeight="false" outlineLevel="0" collapsed="false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 customFormat="false" ht="15.75" hidden="false" customHeight="false" outlineLevel="0" collapsed="false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 customFormat="false" ht="15.75" hidden="false" customHeight="false" outlineLevel="0" collapsed="false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 customFormat="false" ht="15.75" hidden="false" customHeight="false" outlineLevel="0" collapsed="false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customFormat="false" ht="15.75" hidden="false" customHeight="false" outlineLevel="0" collapsed="false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 customFormat="false" ht="15.75" hidden="false" customHeight="false" outlineLevel="0" collapsed="false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 customFormat="false" ht="15.75" hidden="false" customHeight="false" outlineLevel="0" collapsed="false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 customFormat="false" ht="15.75" hidden="false" customHeight="false" outlineLevel="0" collapsed="false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 customFormat="false" ht="15.75" hidden="false" customHeight="false" outlineLevel="0" collapsed="false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 customFormat="false" ht="15.75" hidden="false" customHeight="false" outlineLevel="0" collapsed="false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 customFormat="false" ht="15.75" hidden="false" customHeight="false" outlineLevel="0" collapsed="false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 customFormat="false" ht="15.75" hidden="false" customHeight="false" outlineLevel="0" collapsed="false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 customFormat="false" ht="15.75" hidden="false" customHeight="false" outlineLevel="0" collapsed="false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 customFormat="false" ht="15.75" hidden="false" customHeight="false" outlineLevel="0" collapsed="false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 customFormat="false" ht="15.75" hidden="false" customHeight="false" outlineLevel="0" collapsed="false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 customFormat="false" ht="15.75" hidden="false" customHeight="false" outlineLevel="0" collapsed="false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 customFormat="false" ht="15.75" hidden="false" customHeight="false" outlineLevel="0" collapsed="false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 customFormat="false" ht="15.75" hidden="false" customHeight="false" outlineLevel="0" collapsed="false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 customFormat="false" ht="15.75" hidden="false" customHeight="false" outlineLevel="0" collapsed="false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 customFormat="false" ht="15.75" hidden="false" customHeight="false" outlineLevel="0" collapsed="false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 customFormat="false" ht="15.75" hidden="false" customHeight="false" outlineLevel="0" collapsed="false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 customFormat="false" ht="15.75" hidden="false" customHeight="false" outlineLevel="0" collapsed="false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 customFormat="false" ht="15.75" hidden="false" customHeight="false" outlineLevel="0" collapsed="false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 customFormat="false" ht="15.75" hidden="false" customHeight="false" outlineLevel="0" collapsed="false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 customFormat="false" ht="15.75" hidden="false" customHeight="false" outlineLevel="0" collapsed="false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 customFormat="false" ht="15.75" hidden="false" customHeight="false" outlineLevel="0" collapsed="false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 customFormat="false" ht="15.75" hidden="false" customHeight="false" outlineLevel="0" collapsed="false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 customFormat="false" ht="15.75" hidden="false" customHeight="false" outlineLevel="0" collapsed="false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 customFormat="false" ht="15.75" hidden="false" customHeight="false" outlineLevel="0" collapsed="false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customFormat="false" ht="15.75" hidden="false" customHeight="false" outlineLevel="0" collapsed="false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 customFormat="false" ht="15.75" hidden="false" customHeight="false" outlineLevel="0" collapsed="false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 customFormat="false" ht="15.75" hidden="false" customHeight="false" outlineLevel="0" collapsed="false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 customFormat="false" ht="15.75" hidden="false" customHeight="false" outlineLevel="0" collapsed="false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 customFormat="false" ht="15.75" hidden="false" customHeight="false" outlineLevel="0" collapsed="false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 customFormat="false" ht="15.75" hidden="false" customHeight="false" outlineLevel="0" collapsed="false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 customFormat="false" ht="15.75" hidden="false" customHeight="false" outlineLevel="0" collapsed="false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 customFormat="false" ht="15.75" hidden="false" customHeight="false" outlineLevel="0" collapsed="false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 customFormat="false" ht="15.75" hidden="false" customHeight="false" outlineLevel="0" collapsed="false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 customFormat="false" ht="15.75" hidden="false" customHeight="false" outlineLevel="0" collapsed="false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 customFormat="false" ht="15.75" hidden="false" customHeight="false" outlineLevel="0" collapsed="false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 customFormat="false" ht="15.75" hidden="false" customHeight="false" outlineLevel="0" collapsed="false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 customFormat="false" ht="15.75" hidden="false" customHeight="false" outlineLevel="0" collapsed="false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 customFormat="false" ht="15.75" hidden="false" customHeight="false" outlineLevel="0" collapsed="false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 customFormat="false" ht="15.75" hidden="false" customHeight="false" outlineLevel="0" collapsed="false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 customFormat="false" ht="15.75" hidden="false" customHeight="false" outlineLevel="0" collapsed="false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 customFormat="false" ht="15.75" hidden="false" customHeight="false" outlineLevel="0" collapsed="false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 customFormat="false" ht="15.75" hidden="false" customHeight="false" outlineLevel="0" collapsed="false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 customFormat="false" ht="15.75" hidden="false" customHeight="false" outlineLevel="0" collapsed="false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 customFormat="false" ht="15.75" hidden="false" customHeight="false" outlineLevel="0" collapsed="false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 customFormat="false" ht="15.75" hidden="false" customHeight="false" outlineLevel="0" collapsed="false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 customFormat="false" ht="15.75" hidden="false" customHeight="false" outlineLevel="0" collapsed="false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 customFormat="false" ht="15.75" hidden="false" customHeight="false" outlineLevel="0" collapsed="false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 customFormat="false" ht="15.75" hidden="false" customHeight="false" outlineLevel="0" collapsed="false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 customFormat="false" ht="15.75" hidden="false" customHeight="false" outlineLevel="0" collapsed="false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 customFormat="false" ht="15.75" hidden="false" customHeight="false" outlineLevel="0" collapsed="false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 customFormat="false" ht="15.75" hidden="false" customHeight="false" outlineLevel="0" collapsed="false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 customFormat="false" ht="15.75" hidden="false" customHeight="false" outlineLevel="0" collapsed="false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 customFormat="false" ht="15.75" hidden="false" customHeight="false" outlineLevel="0" collapsed="false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 customFormat="false" ht="15.75" hidden="false" customHeight="false" outlineLevel="0" collapsed="false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 customFormat="false" ht="15.75" hidden="false" customHeight="false" outlineLevel="0" collapsed="false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 customFormat="false" ht="15.75" hidden="false" customHeight="false" outlineLevel="0" collapsed="false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 customFormat="false" ht="15.75" hidden="false" customHeight="false" outlineLevel="0" collapsed="false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 customFormat="false" ht="15.75" hidden="false" customHeight="false" outlineLevel="0" collapsed="false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 customFormat="false" ht="15.75" hidden="false" customHeight="false" outlineLevel="0" collapsed="false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 customFormat="false" ht="15.75" hidden="false" customHeight="false" outlineLevel="0" collapsed="false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 customFormat="false" ht="15.75" hidden="false" customHeight="false" outlineLevel="0" collapsed="false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 customFormat="false" ht="15.75" hidden="false" customHeight="false" outlineLevel="0" collapsed="false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 customFormat="false" ht="15.75" hidden="false" customHeight="false" outlineLevel="0" collapsed="false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 customFormat="false" ht="15.75" hidden="false" customHeight="false" outlineLevel="0" collapsed="false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 customFormat="false" ht="15.75" hidden="false" customHeight="false" outlineLevel="0" collapsed="false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 customFormat="false" ht="15.75" hidden="false" customHeight="false" outlineLevel="0" collapsed="false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 customFormat="false" ht="15.75" hidden="false" customHeight="false" outlineLevel="0" collapsed="false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 customFormat="false" ht="15.75" hidden="false" customHeight="false" outlineLevel="0" collapsed="false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 customFormat="false" ht="15.75" hidden="false" customHeight="false" outlineLevel="0" collapsed="false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 customFormat="false" ht="15.75" hidden="false" customHeight="false" outlineLevel="0" collapsed="false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 customFormat="false" ht="15.75" hidden="false" customHeight="false" outlineLevel="0" collapsed="false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 customFormat="false" ht="15.75" hidden="false" customHeight="false" outlineLevel="0" collapsed="false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 customFormat="false" ht="15.75" hidden="false" customHeight="false" outlineLevel="0" collapsed="false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 customFormat="false" ht="15.75" hidden="false" customHeight="false" outlineLevel="0" collapsed="false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 customFormat="false" ht="15.75" hidden="false" customHeight="false" outlineLevel="0" collapsed="false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 customFormat="false" ht="15.75" hidden="false" customHeight="false" outlineLevel="0" collapsed="false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 customFormat="false" ht="15.75" hidden="false" customHeight="false" outlineLevel="0" collapsed="false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 customFormat="false" ht="15.75" hidden="false" customHeight="false" outlineLevel="0" collapsed="false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 customFormat="false" ht="15.75" hidden="false" customHeight="false" outlineLevel="0" collapsed="false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 customFormat="false" ht="15.75" hidden="false" customHeight="false" outlineLevel="0" collapsed="false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 customFormat="false" ht="15.75" hidden="false" customHeight="false" outlineLevel="0" collapsed="false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 customFormat="false" ht="15.75" hidden="false" customHeight="false" outlineLevel="0" collapsed="false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 customFormat="false" ht="15.75" hidden="false" customHeight="false" outlineLevel="0" collapsed="false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 customFormat="false" ht="15.75" hidden="false" customHeight="false" outlineLevel="0" collapsed="false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 customFormat="false" ht="15.75" hidden="false" customHeight="false" outlineLevel="0" collapsed="false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 customFormat="false" ht="15.75" hidden="false" customHeight="false" outlineLevel="0" collapsed="false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 customFormat="false" ht="15.75" hidden="false" customHeight="false" outlineLevel="0" collapsed="false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 customFormat="false" ht="15.75" hidden="false" customHeight="false" outlineLevel="0" collapsed="false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 customFormat="false" ht="15.75" hidden="false" customHeight="false" outlineLevel="0" collapsed="false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 customFormat="false" ht="15.75" hidden="false" customHeight="false" outlineLevel="0" collapsed="false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 customFormat="false" ht="15.75" hidden="false" customHeight="false" outlineLevel="0" collapsed="false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 customFormat="false" ht="15.75" hidden="false" customHeight="false" outlineLevel="0" collapsed="false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 customFormat="false" ht="15.75" hidden="false" customHeight="false" outlineLevel="0" collapsed="false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 customFormat="false" ht="15.75" hidden="false" customHeight="false" outlineLevel="0" collapsed="false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 customFormat="false" ht="15.75" hidden="false" customHeight="false" outlineLevel="0" collapsed="false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 customFormat="false" ht="15.75" hidden="false" customHeight="false" outlineLevel="0" collapsed="false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 customFormat="false" ht="15.75" hidden="false" customHeight="false" outlineLevel="0" collapsed="false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 customFormat="false" ht="15.75" hidden="false" customHeight="false" outlineLevel="0" collapsed="false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 customFormat="false" ht="15.75" hidden="false" customHeight="false" outlineLevel="0" collapsed="false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 customFormat="false" ht="15.75" hidden="false" customHeight="false" outlineLevel="0" collapsed="false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 customFormat="false" ht="15.75" hidden="false" customHeight="false" outlineLevel="0" collapsed="false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 customFormat="false" ht="15.75" hidden="false" customHeight="false" outlineLevel="0" collapsed="false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 customFormat="false" ht="15.75" hidden="false" customHeight="false" outlineLevel="0" collapsed="false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 customFormat="false" ht="15.75" hidden="false" customHeight="false" outlineLevel="0" collapsed="false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 customFormat="false" ht="15.75" hidden="false" customHeight="false" outlineLevel="0" collapsed="false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 customFormat="false" ht="15.75" hidden="false" customHeight="false" outlineLevel="0" collapsed="false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 customFormat="false" ht="15.75" hidden="false" customHeight="false" outlineLevel="0" collapsed="false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 customFormat="false" ht="15.75" hidden="false" customHeight="false" outlineLevel="0" collapsed="false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 customFormat="false" ht="15.75" hidden="false" customHeight="false" outlineLevel="0" collapsed="false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 customFormat="false" ht="15.75" hidden="false" customHeight="false" outlineLevel="0" collapsed="false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 customFormat="false" ht="15.75" hidden="false" customHeight="false" outlineLevel="0" collapsed="false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 customFormat="false" ht="15.75" hidden="false" customHeight="false" outlineLevel="0" collapsed="false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 customFormat="false" ht="15.75" hidden="false" customHeight="false" outlineLevel="0" collapsed="false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 customFormat="false" ht="15.75" hidden="false" customHeight="false" outlineLevel="0" collapsed="false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 customFormat="false" ht="15.75" hidden="false" customHeight="false" outlineLevel="0" collapsed="false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 customFormat="false" ht="15.75" hidden="false" customHeight="false" outlineLevel="0" collapsed="false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 customFormat="false" ht="15.75" hidden="false" customHeight="false" outlineLevel="0" collapsed="false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 customFormat="false" ht="15.75" hidden="false" customHeight="false" outlineLevel="0" collapsed="false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 customFormat="false" ht="15.75" hidden="false" customHeight="false" outlineLevel="0" collapsed="false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 customFormat="false" ht="15.75" hidden="false" customHeight="false" outlineLevel="0" collapsed="false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 customFormat="false" ht="15.75" hidden="false" customHeight="false" outlineLevel="0" collapsed="false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 customFormat="false" ht="15.75" hidden="false" customHeight="false" outlineLevel="0" collapsed="false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 customFormat="false" ht="15.75" hidden="false" customHeight="false" outlineLevel="0" collapsed="false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 customFormat="false" ht="15.75" hidden="false" customHeight="false" outlineLevel="0" collapsed="false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 customFormat="false" ht="15.75" hidden="false" customHeight="false" outlineLevel="0" collapsed="false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 customFormat="false" ht="15.75" hidden="false" customHeight="false" outlineLevel="0" collapsed="false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 customFormat="false" ht="15.75" hidden="false" customHeight="false" outlineLevel="0" collapsed="false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 customFormat="false" ht="15.75" hidden="false" customHeight="false" outlineLevel="0" collapsed="false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 customFormat="false" ht="15.75" hidden="false" customHeight="false" outlineLevel="0" collapsed="false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 customFormat="false" ht="15.75" hidden="false" customHeight="false" outlineLevel="0" collapsed="false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 customFormat="false" ht="15.75" hidden="false" customHeight="false" outlineLevel="0" collapsed="false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 customFormat="false" ht="15.75" hidden="false" customHeight="false" outlineLevel="0" collapsed="false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 customFormat="false" ht="15.75" hidden="false" customHeight="false" outlineLevel="0" collapsed="false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 customFormat="false" ht="15.75" hidden="false" customHeight="false" outlineLevel="0" collapsed="false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 customFormat="false" ht="15.75" hidden="false" customHeight="false" outlineLevel="0" collapsed="false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 customFormat="false" ht="15.75" hidden="false" customHeight="false" outlineLevel="0" collapsed="false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 customFormat="false" ht="15.75" hidden="false" customHeight="false" outlineLevel="0" collapsed="false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 customFormat="false" ht="15.75" hidden="false" customHeight="false" outlineLevel="0" collapsed="false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 customFormat="false" ht="15.75" hidden="false" customHeight="false" outlineLevel="0" collapsed="false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 customFormat="false" ht="15.75" hidden="false" customHeight="false" outlineLevel="0" collapsed="false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 customFormat="false" ht="15.75" hidden="false" customHeight="false" outlineLevel="0" collapsed="false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 customFormat="false" ht="15.75" hidden="false" customHeight="false" outlineLevel="0" collapsed="false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 customFormat="false" ht="15.75" hidden="false" customHeight="false" outlineLevel="0" collapsed="false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 customFormat="false" ht="15.75" hidden="false" customHeight="false" outlineLevel="0" collapsed="false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 customFormat="false" ht="15.75" hidden="false" customHeight="false" outlineLevel="0" collapsed="false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 customFormat="false" ht="15.75" hidden="false" customHeight="false" outlineLevel="0" collapsed="false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 customFormat="false" ht="15.75" hidden="false" customHeight="false" outlineLevel="0" collapsed="false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 customFormat="false" ht="15.75" hidden="false" customHeight="false" outlineLevel="0" collapsed="false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 customFormat="false" ht="15.75" hidden="false" customHeight="false" outlineLevel="0" collapsed="false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 customFormat="false" ht="15.75" hidden="false" customHeight="false" outlineLevel="0" collapsed="false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 customFormat="false" ht="15.75" hidden="false" customHeight="false" outlineLevel="0" collapsed="false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 customFormat="false" ht="15.75" hidden="false" customHeight="false" outlineLevel="0" collapsed="false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 customFormat="false" ht="15.75" hidden="false" customHeight="false" outlineLevel="0" collapsed="false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 customFormat="false" ht="15.75" hidden="false" customHeight="false" outlineLevel="0" collapsed="false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 customFormat="false" ht="15.75" hidden="false" customHeight="false" outlineLevel="0" collapsed="false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 customFormat="false" ht="15.75" hidden="false" customHeight="false" outlineLevel="0" collapsed="false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 customFormat="false" ht="15.75" hidden="false" customHeight="false" outlineLevel="0" collapsed="false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 customFormat="false" ht="15.75" hidden="false" customHeight="false" outlineLevel="0" collapsed="false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 customFormat="false" ht="15.75" hidden="false" customHeight="false" outlineLevel="0" collapsed="false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 customFormat="false" ht="15.75" hidden="false" customHeight="false" outlineLevel="0" collapsed="false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 customFormat="false" ht="15.75" hidden="false" customHeight="false" outlineLevel="0" collapsed="false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 customFormat="false" ht="15.75" hidden="false" customHeight="false" outlineLevel="0" collapsed="false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 customFormat="false" ht="15.75" hidden="false" customHeight="false" outlineLevel="0" collapsed="false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 customFormat="false" ht="15.75" hidden="false" customHeight="false" outlineLevel="0" collapsed="false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 customFormat="false" ht="15.75" hidden="false" customHeight="false" outlineLevel="0" collapsed="false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 customFormat="false" ht="15.75" hidden="false" customHeight="false" outlineLevel="0" collapsed="false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 customFormat="false" ht="15.75" hidden="false" customHeight="false" outlineLevel="0" collapsed="false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 customFormat="false" ht="15.75" hidden="false" customHeight="false" outlineLevel="0" collapsed="false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 customFormat="false" ht="15.75" hidden="false" customHeight="false" outlineLevel="0" collapsed="false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 customFormat="false" ht="15.75" hidden="false" customHeight="false" outlineLevel="0" collapsed="false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 customFormat="false" ht="15.75" hidden="false" customHeight="false" outlineLevel="0" collapsed="false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 customFormat="false" ht="15.75" hidden="false" customHeight="false" outlineLevel="0" collapsed="false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 customFormat="false" ht="15.75" hidden="false" customHeight="false" outlineLevel="0" collapsed="false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 customFormat="false" ht="15.75" hidden="false" customHeight="false" outlineLevel="0" collapsed="false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 customFormat="false" ht="15.75" hidden="false" customHeight="false" outlineLevel="0" collapsed="false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 customFormat="false" ht="15.75" hidden="false" customHeight="false" outlineLevel="0" collapsed="false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 customFormat="false" ht="15.75" hidden="false" customHeight="false" outlineLevel="0" collapsed="false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 customFormat="false" ht="15.75" hidden="false" customHeight="false" outlineLevel="0" collapsed="false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 customFormat="false" ht="15.75" hidden="false" customHeight="false" outlineLevel="0" collapsed="false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 customFormat="false" ht="15.75" hidden="false" customHeight="false" outlineLevel="0" collapsed="false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 customFormat="false" ht="15.75" hidden="false" customHeight="false" outlineLevel="0" collapsed="false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 customFormat="false" ht="15.75" hidden="false" customHeight="false" outlineLevel="0" collapsed="false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 customFormat="false" ht="15.75" hidden="false" customHeight="false" outlineLevel="0" collapsed="false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 customFormat="false" ht="15.75" hidden="false" customHeight="false" outlineLevel="0" collapsed="false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 customFormat="false" ht="15.75" hidden="false" customHeight="false" outlineLevel="0" collapsed="false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 customFormat="false" ht="15.75" hidden="false" customHeight="false" outlineLevel="0" collapsed="false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 customFormat="false" ht="15.75" hidden="false" customHeight="false" outlineLevel="0" collapsed="false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 customFormat="false" ht="15.75" hidden="false" customHeight="false" outlineLevel="0" collapsed="false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 customFormat="false" ht="15.75" hidden="false" customHeight="false" outlineLevel="0" collapsed="false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 customFormat="false" ht="15.75" hidden="false" customHeight="false" outlineLevel="0" collapsed="false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 customFormat="false" ht="15.75" hidden="false" customHeight="false" outlineLevel="0" collapsed="false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 customFormat="false" ht="15.75" hidden="false" customHeight="false" outlineLevel="0" collapsed="false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 customFormat="false" ht="15.75" hidden="false" customHeight="false" outlineLevel="0" collapsed="false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 customFormat="false" ht="15.75" hidden="false" customHeight="false" outlineLevel="0" collapsed="false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 customFormat="false" ht="15.75" hidden="false" customHeight="false" outlineLevel="0" collapsed="false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 customFormat="false" ht="15.75" hidden="false" customHeight="false" outlineLevel="0" collapsed="false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 customFormat="false" ht="15.75" hidden="false" customHeight="false" outlineLevel="0" collapsed="false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 customFormat="false" ht="15.75" hidden="false" customHeight="false" outlineLevel="0" collapsed="false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 customFormat="false" ht="15.75" hidden="false" customHeight="false" outlineLevel="0" collapsed="false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 customFormat="false" ht="15.75" hidden="false" customHeight="false" outlineLevel="0" collapsed="false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 customFormat="false" ht="15.75" hidden="false" customHeight="false" outlineLevel="0" collapsed="false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 customFormat="false" ht="15.75" hidden="false" customHeight="false" outlineLevel="0" collapsed="false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 customFormat="false" ht="15.75" hidden="false" customHeight="false" outlineLevel="0" collapsed="false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 customFormat="false" ht="15.75" hidden="false" customHeight="false" outlineLevel="0" collapsed="false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 customFormat="false" ht="15.75" hidden="false" customHeight="false" outlineLevel="0" collapsed="false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 customFormat="false" ht="15.75" hidden="false" customHeight="false" outlineLevel="0" collapsed="false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 customFormat="false" ht="15.75" hidden="false" customHeight="false" outlineLevel="0" collapsed="false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 customFormat="false" ht="15.75" hidden="false" customHeight="false" outlineLevel="0" collapsed="false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 customFormat="false" ht="15.75" hidden="false" customHeight="false" outlineLevel="0" collapsed="false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 customFormat="false" ht="15.75" hidden="false" customHeight="false" outlineLevel="0" collapsed="false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 customFormat="false" ht="15.75" hidden="false" customHeight="false" outlineLevel="0" collapsed="false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 customFormat="false" ht="15.75" hidden="false" customHeight="false" outlineLevel="0" collapsed="false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 customFormat="false" ht="15.75" hidden="false" customHeight="false" outlineLevel="0" collapsed="false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 customFormat="false" ht="15.75" hidden="false" customHeight="false" outlineLevel="0" collapsed="false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 customFormat="false" ht="15.75" hidden="false" customHeight="false" outlineLevel="0" collapsed="false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 customFormat="false" ht="15.75" hidden="false" customHeight="false" outlineLevel="0" collapsed="false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 customFormat="false" ht="15.75" hidden="false" customHeight="false" outlineLevel="0" collapsed="false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 customFormat="false" ht="15.75" hidden="false" customHeight="false" outlineLevel="0" collapsed="false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 customFormat="false" ht="15.75" hidden="false" customHeight="false" outlineLevel="0" collapsed="false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 customFormat="false" ht="15.75" hidden="false" customHeight="false" outlineLevel="0" collapsed="false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 customFormat="false" ht="15.75" hidden="false" customHeight="false" outlineLevel="0" collapsed="false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 customFormat="false" ht="15.75" hidden="false" customHeight="false" outlineLevel="0" collapsed="false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 customFormat="false" ht="15.75" hidden="false" customHeight="false" outlineLevel="0" collapsed="false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 customFormat="false" ht="15.75" hidden="false" customHeight="false" outlineLevel="0" collapsed="false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 customFormat="false" ht="15.75" hidden="false" customHeight="false" outlineLevel="0" collapsed="false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 customFormat="false" ht="15.75" hidden="false" customHeight="false" outlineLevel="0" collapsed="false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 customFormat="false" ht="15.75" hidden="false" customHeight="false" outlineLevel="0" collapsed="false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 customFormat="false" ht="15.75" hidden="false" customHeight="false" outlineLevel="0" collapsed="false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 customFormat="false" ht="15.75" hidden="false" customHeight="false" outlineLevel="0" collapsed="false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 customFormat="false" ht="15.75" hidden="false" customHeight="false" outlineLevel="0" collapsed="false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 customFormat="false" ht="15.75" hidden="false" customHeight="false" outlineLevel="0" collapsed="false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 customFormat="false" ht="15.75" hidden="false" customHeight="false" outlineLevel="0" collapsed="false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 customFormat="false" ht="15.75" hidden="false" customHeight="false" outlineLevel="0" collapsed="false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 customFormat="false" ht="15.75" hidden="false" customHeight="false" outlineLevel="0" collapsed="false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 customFormat="false" ht="15.75" hidden="false" customHeight="false" outlineLevel="0" collapsed="false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 customFormat="false" ht="15.75" hidden="false" customHeight="false" outlineLevel="0" collapsed="false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 customFormat="false" ht="15.75" hidden="false" customHeight="false" outlineLevel="0" collapsed="false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 customFormat="false" ht="15.75" hidden="false" customHeight="false" outlineLevel="0" collapsed="false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 customFormat="false" ht="15.75" hidden="false" customHeight="false" outlineLevel="0" collapsed="false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 customFormat="false" ht="15.75" hidden="false" customHeight="false" outlineLevel="0" collapsed="false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 customFormat="false" ht="15.75" hidden="false" customHeight="false" outlineLevel="0" collapsed="false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 customFormat="false" ht="15.75" hidden="false" customHeight="false" outlineLevel="0" collapsed="false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 customFormat="false" ht="15.75" hidden="false" customHeight="false" outlineLevel="0" collapsed="false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 customFormat="false" ht="15.75" hidden="false" customHeight="false" outlineLevel="0" collapsed="false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 customFormat="false" ht="15.75" hidden="false" customHeight="false" outlineLevel="0" collapsed="false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 customFormat="false" ht="15.75" hidden="false" customHeight="false" outlineLevel="0" collapsed="false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 customFormat="false" ht="15.75" hidden="false" customHeight="false" outlineLevel="0" collapsed="false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 customFormat="false" ht="15.75" hidden="false" customHeight="false" outlineLevel="0" collapsed="false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 customFormat="false" ht="15.75" hidden="false" customHeight="false" outlineLevel="0" collapsed="false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 customFormat="false" ht="15.75" hidden="false" customHeight="false" outlineLevel="0" collapsed="false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 customFormat="false" ht="15.75" hidden="false" customHeight="false" outlineLevel="0" collapsed="false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 customFormat="false" ht="15.75" hidden="false" customHeight="false" outlineLevel="0" collapsed="false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 customFormat="false" ht="15.75" hidden="false" customHeight="false" outlineLevel="0" collapsed="false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 customFormat="false" ht="15.75" hidden="false" customHeight="false" outlineLevel="0" collapsed="false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 customFormat="false" ht="15.75" hidden="false" customHeight="false" outlineLevel="0" collapsed="false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 customFormat="false" ht="15.75" hidden="false" customHeight="false" outlineLevel="0" collapsed="false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 customFormat="false" ht="15.75" hidden="false" customHeight="false" outlineLevel="0" collapsed="false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 customFormat="false" ht="15.75" hidden="false" customHeight="false" outlineLevel="0" collapsed="false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 customFormat="false" ht="15.75" hidden="false" customHeight="false" outlineLevel="0" collapsed="false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 customFormat="false" ht="15.75" hidden="false" customHeight="false" outlineLevel="0" collapsed="false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 customFormat="false" ht="15.75" hidden="false" customHeight="false" outlineLevel="0" collapsed="false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 customFormat="false" ht="15.75" hidden="false" customHeight="false" outlineLevel="0" collapsed="false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 customFormat="false" ht="15.75" hidden="false" customHeight="false" outlineLevel="0" collapsed="false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 customFormat="false" ht="15.75" hidden="false" customHeight="false" outlineLevel="0" collapsed="false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 customFormat="false" ht="15.75" hidden="false" customHeight="false" outlineLevel="0" collapsed="false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 customFormat="false" ht="15.75" hidden="false" customHeight="false" outlineLevel="0" collapsed="false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 customFormat="false" ht="15.75" hidden="false" customHeight="false" outlineLevel="0" collapsed="false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 customFormat="false" ht="15.75" hidden="false" customHeight="false" outlineLevel="0" collapsed="false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 customFormat="false" ht="15.75" hidden="false" customHeight="false" outlineLevel="0" collapsed="false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 customFormat="false" ht="15.75" hidden="false" customHeight="false" outlineLevel="0" collapsed="false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 customFormat="false" ht="15.75" hidden="false" customHeight="false" outlineLevel="0" collapsed="false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 customFormat="false" ht="15.75" hidden="false" customHeight="false" outlineLevel="0" collapsed="false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 customFormat="false" ht="15.75" hidden="false" customHeight="false" outlineLevel="0" collapsed="false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 customFormat="false" ht="15.75" hidden="false" customHeight="false" outlineLevel="0" collapsed="false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 customFormat="false" ht="15.75" hidden="false" customHeight="false" outlineLevel="0" collapsed="false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 customFormat="false" ht="15.75" hidden="false" customHeight="false" outlineLevel="0" collapsed="false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 customFormat="false" ht="15.75" hidden="false" customHeight="false" outlineLevel="0" collapsed="false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 customFormat="false" ht="15.75" hidden="false" customHeight="false" outlineLevel="0" collapsed="false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 customFormat="false" ht="15.75" hidden="false" customHeight="false" outlineLevel="0" collapsed="false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 customFormat="false" ht="15.75" hidden="false" customHeight="false" outlineLevel="0" collapsed="false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 customFormat="false" ht="15.75" hidden="false" customHeight="false" outlineLevel="0" collapsed="false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 customFormat="false" ht="15.75" hidden="false" customHeight="false" outlineLevel="0" collapsed="false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 customFormat="false" ht="15.75" hidden="false" customHeight="false" outlineLevel="0" collapsed="false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 customFormat="false" ht="15.75" hidden="false" customHeight="false" outlineLevel="0" collapsed="false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 customFormat="false" ht="15.75" hidden="false" customHeight="false" outlineLevel="0" collapsed="false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 customFormat="false" ht="15.75" hidden="false" customHeight="false" outlineLevel="0" collapsed="false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 customFormat="false" ht="15.75" hidden="false" customHeight="false" outlineLevel="0" collapsed="false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 customFormat="false" ht="15.75" hidden="false" customHeight="false" outlineLevel="0" collapsed="false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 customFormat="false" ht="15.75" hidden="false" customHeight="false" outlineLevel="0" collapsed="false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 customFormat="false" ht="15.75" hidden="false" customHeight="false" outlineLevel="0" collapsed="false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 customFormat="false" ht="15.75" hidden="false" customHeight="false" outlineLevel="0" collapsed="false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 customFormat="false" ht="15.75" hidden="false" customHeight="false" outlineLevel="0" collapsed="false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 customFormat="false" ht="15.75" hidden="false" customHeight="false" outlineLevel="0" collapsed="false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 customFormat="false" ht="15.75" hidden="false" customHeight="false" outlineLevel="0" collapsed="false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 customFormat="false" ht="15.75" hidden="false" customHeight="false" outlineLevel="0" collapsed="false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 customFormat="false" ht="15.75" hidden="false" customHeight="false" outlineLevel="0" collapsed="false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 customFormat="false" ht="15.75" hidden="false" customHeight="false" outlineLevel="0" collapsed="false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 customFormat="false" ht="15.75" hidden="false" customHeight="false" outlineLevel="0" collapsed="false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 customFormat="false" ht="15.75" hidden="false" customHeight="false" outlineLevel="0" collapsed="false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 customFormat="false" ht="15.75" hidden="false" customHeight="false" outlineLevel="0" collapsed="false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 customFormat="false" ht="15.75" hidden="false" customHeight="false" outlineLevel="0" collapsed="false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 customFormat="false" ht="15.75" hidden="false" customHeight="false" outlineLevel="0" collapsed="false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 customFormat="false" ht="15.75" hidden="false" customHeight="false" outlineLevel="0" collapsed="false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 customFormat="false" ht="15.75" hidden="false" customHeight="false" outlineLevel="0" collapsed="false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 customFormat="false" ht="15.75" hidden="false" customHeight="false" outlineLevel="0" collapsed="false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 customFormat="false" ht="15.75" hidden="false" customHeight="false" outlineLevel="0" collapsed="false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 customFormat="false" ht="15.75" hidden="false" customHeight="false" outlineLevel="0" collapsed="false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 customFormat="false" ht="15.75" hidden="false" customHeight="false" outlineLevel="0" collapsed="false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 customFormat="false" ht="15.75" hidden="false" customHeight="false" outlineLevel="0" collapsed="false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 customFormat="false" ht="15.75" hidden="false" customHeight="false" outlineLevel="0" collapsed="false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 customFormat="false" ht="15.75" hidden="false" customHeight="false" outlineLevel="0" collapsed="false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 customFormat="false" ht="15.75" hidden="false" customHeight="false" outlineLevel="0" collapsed="false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 customFormat="false" ht="15.75" hidden="false" customHeight="false" outlineLevel="0" collapsed="false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 customFormat="false" ht="15.75" hidden="false" customHeight="false" outlineLevel="0" collapsed="false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 customFormat="false" ht="15.75" hidden="false" customHeight="false" outlineLevel="0" collapsed="false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 customFormat="false" ht="15.75" hidden="false" customHeight="false" outlineLevel="0" collapsed="false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 customFormat="false" ht="15.75" hidden="false" customHeight="false" outlineLevel="0" collapsed="false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 customFormat="false" ht="15.75" hidden="false" customHeight="false" outlineLevel="0" collapsed="false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 customFormat="false" ht="15.75" hidden="false" customHeight="false" outlineLevel="0" collapsed="false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 customFormat="false" ht="15.75" hidden="false" customHeight="false" outlineLevel="0" collapsed="false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 customFormat="false" ht="15.75" hidden="false" customHeight="false" outlineLevel="0" collapsed="false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 customFormat="false" ht="15.75" hidden="false" customHeight="false" outlineLevel="0" collapsed="false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 customFormat="false" ht="15.75" hidden="false" customHeight="false" outlineLevel="0" collapsed="false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 customFormat="false" ht="15.75" hidden="false" customHeight="false" outlineLevel="0" collapsed="false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 customFormat="false" ht="15.75" hidden="false" customHeight="false" outlineLevel="0" collapsed="false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 customFormat="false" ht="15.75" hidden="false" customHeight="false" outlineLevel="0" collapsed="false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 customFormat="false" ht="15.75" hidden="false" customHeight="false" outlineLevel="0" collapsed="false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 customFormat="false" ht="15.75" hidden="false" customHeight="false" outlineLevel="0" collapsed="false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 customFormat="false" ht="15.75" hidden="false" customHeight="false" outlineLevel="0" collapsed="false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 customFormat="false" ht="15.75" hidden="false" customHeight="false" outlineLevel="0" collapsed="false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 customFormat="false" ht="15.75" hidden="false" customHeight="false" outlineLevel="0" collapsed="false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 customFormat="false" ht="15.75" hidden="false" customHeight="false" outlineLevel="0" collapsed="false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 customFormat="false" ht="15.75" hidden="false" customHeight="false" outlineLevel="0" collapsed="false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 customFormat="false" ht="15.75" hidden="false" customHeight="false" outlineLevel="0" collapsed="false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 customFormat="false" ht="15.75" hidden="false" customHeight="false" outlineLevel="0" collapsed="false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 customFormat="false" ht="15.75" hidden="false" customHeight="false" outlineLevel="0" collapsed="false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 customFormat="false" ht="15.75" hidden="false" customHeight="false" outlineLevel="0" collapsed="false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 customFormat="false" ht="15.75" hidden="false" customHeight="false" outlineLevel="0" collapsed="false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 customFormat="false" ht="15.75" hidden="false" customHeight="false" outlineLevel="0" collapsed="false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 customFormat="false" ht="15.75" hidden="false" customHeight="false" outlineLevel="0" collapsed="false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 customFormat="false" ht="15.75" hidden="false" customHeight="false" outlineLevel="0" collapsed="false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 customFormat="false" ht="15.75" hidden="false" customHeight="false" outlineLevel="0" collapsed="false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 customFormat="false" ht="15.75" hidden="false" customHeight="false" outlineLevel="0" collapsed="false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 customFormat="false" ht="15.75" hidden="false" customHeight="false" outlineLevel="0" collapsed="false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 customFormat="false" ht="15.75" hidden="false" customHeight="false" outlineLevel="0" collapsed="false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 customFormat="false" ht="15.75" hidden="false" customHeight="false" outlineLevel="0" collapsed="false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 customFormat="false" ht="15.75" hidden="false" customHeight="false" outlineLevel="0" collapsed="false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 customFormat="false" ht="15.75" hidden="false" customHeight="false" outlineLevel="0" collapsed="false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 customFormat="false" ht="15.75" hidden="false" customHeight="false" outlineLevel="0" collapsed="false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 customFormat="false" ht="15.75" hidden="false" customHeight="false" outlineLevel="0" collapsed="false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 customFormat="false" ht="15.75" hidden="false" customHeight="false" outlineLevel="0" collapsed="false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 customFormat="false" ht="15.75" hidden="false" customHeight="false" outlineLevel="0" collapsed="false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 customFormat="false" ht="15.75" hidden="false" customHeight="false" outlineLevel="0" collapsed="false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 customFormat="false" ht="15.75" hidden="false" customHeight="false" outlineLevel="0" collapsed="false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 customFormat="false" ht="15.75" hidden="false" customHeight="false" outlineLevel="0" collapsed="false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 customFormat="false" ht="15.75" hidden="false" customHeight="false" outlineLevel="0" collapsed="false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 customFormat="false" ht="15.75" hidden="false" customHeight="false" outlineLevel="0" collapsed="false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 customFormat="false" ht="15.75" hidden="false" customHeight="false" outlineLevel="0" collapsed="false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 customFormat="false" ht="15.75" hidden="false" customHeight="false" outlineLevel="0" collapsed="false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 customFormat="false" ht="15.75" hidden="false" customHeight="false" outlineLevel="0" collapsed="false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 customFormat="false" ht="15.75" hidden="false" customHeight="false" outlineLevel="0" collapsed="false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 customFormat="false" ht="15.75" hidden="false" customHeight="false" outlineLevel="0" collapsed="false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 customFormat="false" ht="15.75" hidden="false" customHeight="false" outlineLevel="0" collapsed="false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 customFormat="false" ht="15.75" hidden="false" customHeight="false" outlineLevel="0" collapsed="false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 customFormat="false" ht="15.75" hidden="false" customHeight="false" outlineLevel="0" collapsed="false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 customFormat="false" ht="15.75" hidden="false" customHeight="false" outlineLevel="0" collapsed="false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 customFormat="false" ht="15.75" hidden="false" customHeight="false" outlineLevel="0" collapsed="false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 customFormat="false" ht="15.75" hidden="false" customHeight="false" outlineLevel="0" collapsed="false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 customFormat="false" ht="15.75" hidden="false" customHeight="false" outlineLevel="0" collapsed="false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 customFormat="false" ht="15.75" hidden="false" customHeight="false" outlineLevel="0" collapsed="false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 customFormat="false" ht="15.75" hidden="false" customHeight="false" outlineLevel="0" collapsed="false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 customFormat="false" ht="15.75" hidden="false" customHeight="false" outlineLevel="0" collapsed="false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 customFormat="false" ht="15.75" hidden="false" customHeight="false" outlineLevel="0" collapsed="false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 customFormat="false" ht="15.75" hidden="false" customHeight="false" outlineLevel="0" collapsed="false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 customFormat="false" ht="15.75" hidden="false" customHeight="false" outlineLevel="0" collapsed="false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 customFormat="false" ht="15.75" hidden="false" customHeight="false" outlineLevel="0" collapsed="false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 customFormat="false" ht="15.75" hidden="false" customHeight="false" outlineLevel="0" collapsed="false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 customFormat="false" ht="15.75" hidden="false" customHeight="false" outlineLevel="0" collapsed="false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 customFormat="false" ht="15.75" hidden="false" customHeight="false" outlineLevel="0" collapsed="false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 customFormat="false" ht="15.75" hidden="false" customHeight="false" outlineLevel="0" collapsed="false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 customFormat="false" ht="15.75" hidden="false" customHeight="false" outlineLevel="0" collapsed="false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 customFormat="false" ht="15.75" hidden="false" customHeight="false" outlineLevel="0" collapsed="false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 customFormat="false" ht="15.75" hidden="false" customHeight="false" outlineLevel="0" collapsed="false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 customFormat="false" ht="15.75" hidden="false" customHeight="false" outlineLevel="0" collapsed="false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 customFormat="false" ht="15.75" hidden="false" customHeight="false" outlineLevel="0" collapsed="false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 customFormat="false" ht="15.75" hidden="false" customHeight="false" outlineLevel="0" collapsed="false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 customFormat="false" ht="15.75" hidden="false" customHeight="false" outlineLevel="0" collapsed="false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 customFormat="false" ht="15.75" hidden="false" customHeight="false" outlineLevel="0" collapsed="false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 customFormat="false" ht="15.75" hidden="false" customHeight="false" outlineLevel="0" collapsed="false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 customFormat="false" ht="15.75" hidden="false" customHeight="false" outlineLevel="0" collapsed="false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 customFormat="false" ht="15.75" hidden="false" customHeight="false" outlineLevel="0" collapsed="false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 customFormat="false" ht="15.75" hidden="false" customHeight="false" outlineLevel="0" collapsed="false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 customFormat="false" ht="15.75" hidden="false" customHeight="false" outlineLevel="0" collapsed="false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 customFormat="false" ht="15.75" hidden="false" customHeight="false" outlineLevel="0" collapsed="false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 customFormat="false" ht="15.75" hidden="false" customHeight="false" outlineLevel="0" collapsed="false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 customFormat="false" ht="15.75" hidden="false" customHeight="false" outlineLevel="0" collapsed="false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 customFormat="false" ht="15.75" hidden="false" customHeight="false" outlineLevel="0" collapsed="false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 customFormat="false" ht="15.75" hidden="false" customHeight="false" outlineLevel="0" collapsed="false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 customFormat="false" ht="15.75" hidden="false" customHeight="false" outlineLevel="0" collapsed="false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 customFormat="false" ht="15.75" hidden="false" customHeight="false" outlineLevel="0" collapsed="false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 customFormat="false" ht="15.75" hidden="false" customHeight="false" outlineLevel="0" collapsed="false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 customFormat="false" ht="15.75" hidden="false" customHeight="false" outlineLevel="0" collapsed="false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 customFormat="false" ht="15.75" hidden="false" customHeight="false" outlineLevel="0" collapsed="false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 customFormat="false" ht="15.75" hidden="false" customHeight="false" outlineLevel="0" collapsed="false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 customFormat="false" ht="15.75" hidden="false" customHeight="false" outlineLevel="0" collapsed="false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 customFormat="false" ht="15.75" hidden="false" customHeight="false" outlineLevel="0" collapsed="false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 customFormat="false" ht="15.75" hidden="false" customHeight="false" outlineLevel="0" collapsed="false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 customFormat="false" ht="15.75" hidden="false" customHeight="false" outlineLevel="0" collapsed="false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 customFormat="false" ht="15.75" hidden="false" customHeight="false" outlineLevel="0" collapsed="false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 customFormat="false" ht="15.75" hidden="false" customHeight="false" outlineLevel="0" collapsed="false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 customFormat="false" ht="15.75" hidden="false" customHeight="false" outlineLevel="0" collapsed="false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 customFormat="false" ht="15.75" hidden="false" customHeight="false" outlineLevel="0" collapsed="false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 customFormat="false" ht="15.75" hidden="false" customHeight="false" outlineLevel="0" collapsed="false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 customFormat="false" ht="15.75" hidden="false" customHeight="false" outlineLevel="0" collapsed="false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 customFormat="false" ht="15.75" hidden="false" customHeight="false" outlineLevel="0" collapsed="false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 customFormat="false" ht="15.75" hidden="false" customHeight="false" outlineLevel="0" collapsed="false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 customFormat="false" ht="15.75" hidden="false" customHeight="false" outlineLevel="0" collapsed="false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 customFormat="false" ht="15.75" hidden="false" customHeight="false" outlineLevel="0" collapsed="false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 customFormat="false" ht="15.75" hidden="false" customHeight="false" outlineLevel="0" collapsed="false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 customFormat="false" ht="15.75" hidden="false" customHeight="false" outlineLevel="0" collapsed="false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 customFormat="false" ht="15.75" hidden="false" customHeight="false" outlineLevel="0" collapsed="false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 customFormat="false" ht="15.75" hidden="false" customHeight="false" outlineLevel="0" collapsed="false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 customFormat="false" ht="15.75" hidden="false" customHeight="false" outlineLevel="0" collapsed="false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 customFormat="false" ht="15.75" hidden="false" customHeight="false" outlineLevel="0" collapsed="false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 customFormat="false" ht="15.75" hidden="false" customHeight="false" outlineLevel="0" collapsed="false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 customFormat="false" ht="15.75" hidden="false" customHeight="false" outlineLevel="0" collapsed="false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 customFormat="false" ht="15.75" hidden="false" customHeight="false" outlineLevel="0" collapsed="false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 customFormat="false" ht="15.75" hidden="false" customHeight="false" outlineLevel="0" collapsed="false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 customFormat="false" ht="15.75" hidden="false" customHeight="false" outlineLevel="0" collapsed="false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 customFormat="false" ht="15.75" hidden="false" customHeight="false" outlineLevel="0" collapsed="false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 customFormat="false" ht="15.75" hidden="false" customHeight="false" outlineLevel="0" collapsed="false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 customFormat="false" ht="15.75" hidden="false" customHeight="false" outlineLevel="0" collapsed="false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 customFormat="false" ht="15.75" hidden="false" customHeight="false" outlineLevel="0" collapsed="false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 customFormat="false" ht="15.75" hidden="false" customHeight="false" outlineLevel="0" collapsed="false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 customFormat="false" ht="15.75" hidden="false" customHeight="false" outlineLevel="0" collapsed="false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 customFormat="false" ht="15.75" hidden="false" customHeight="false" outlineLevel="0" collapsed="false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 customFormat="false" ht="15.75" hidden="false" customHeight="false" outlineLevel="0" collapsed="false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 customFormat="false" ht="15.75" hidden="false" customHeight="false" outlineLevel="0" collapsed="false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 customFormat="false" ht="15.75" hidden="false" customHeight="false" outlineLevel="0" collapsed="false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 customFormat="false" ht="15.75" hidden="false" customHeight="false" outlineLevel="0" collapsed="false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 customFormat="false" ht="15.75" hidden="false" customHeight="false" outlineLevel="0" collapsed="false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 customFormat="false" ht="15.75" hidden="false" customHeight="false" outlineLevel="0" collapsed="false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 customFormat="false" ht="15.75" hidden="false" customHeight="false" outlineLevel="0" collapsed="false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 customFormat="false" ht="15.75" hidden="false" customHeight="false" outlineLevel="0" collapsed="false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 customFormat="false" ht="15.75" hidden="false" customHeight="false" outlineLevel="0" collapsed="false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 customFormat="false" ht="15.75" hidden="false" customHeight="false" outlineLevel="0" collapsed="false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 customFormat="false" ht="15.75" hidden="false" customHeight="false" outlineLevel="0" collapsed="false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 customFormat="false" ht="15.75" hidden="false" customHeight="false" outlineLevel="0" collapsed="false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 customFormat="false" ht="15.75" hidden="false" customHeight="false" outlineLevel="0" collapsed="false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 customFormat="false" ht="15.75" hidden="false" customHeight="false" outlineLevel="0" collapsed="false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 customFormat="false" ht="15.75" hidden="false" customHeight="false" outlineLevel="0" collapsed="false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 customFormat="false" ht="15.75" hidden="false" customHeight="false" outlineLevel="0" collapsed="false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 customFormat="false" ht="15.75" hidden="false" customHeight="false" outlineLevel="0" collapsed="false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 customFormat="false" ht="15.75" hidden="false" customHeight="false" outlineLevel="0" collapsed="false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 customFormat="false" ht="15.75" hidden="false" customHeight="false" outlineLevel="0" collapsed="false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 customFormat="false" ht="15.75" hidden="false" customHeight="false" outlineLevel="0" collapsed="false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 customFormat="false" ht="15.75" hidden="false" customHeight="false" outlineLevel="0" collapsed="false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 customFormat="false" ht="15.75" hidden="false" customHeight="false" outlineLevel="0" collapsed="false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 customFormat="false" ht="15.75" hidden="false" customHeight="false" outlineLevel="0" collapsed="false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 customFormat="false" ht="15.75" hidden="false" customHeight="false" outlineLevel="0" collapsed="false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 customFormat="false" ht="15.75" hidden="false" customHeight="false" outlineLevel="0" collapsed="false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 customFormat="false" ht="15.75" hidden="false" customHeight="false" outlineLevel="0" collapsed="false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 customFormat="false" ht="15.75" hidden="false" customHeight="false" outlineLevel="0" collapsed="false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 customFormat="false" ht="15.75" hidden="false" customHeight="false" outlineLevel="0" collapsed="false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 customFormat="false" ht="15.75" hidden="false" customHeight="false" outlineLevel="0" collapsed="false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 customFormat="false" ht="15.75" hidden="false" customHeight="false" outlineLevel="0" collapsed="false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 customFormat="false" ht="15.75" hidden="false" customHeight="false" outlineLevel="0" collapsed="false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 customFormat="false" ht="15.75" hidden="false" customHeight="false" outlineLevel="0" collapsed="false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 customFormat="false" ht="15.75" hidden="false" customHeight="false" outlineLevel="0" collapsed="false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 customFormat="false" ht="15.75" hidden="false" customHeight="false" outlineLevel="0" collapsed="false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 customFormat="false" ht="15.75" hidden="false" customHeight="false" outlineLevel="0" collapsed="false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 customFormat="false" ht="15.75" hidden="false" customHeight="false" outlineLevel="0" collapsed="false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 customFormat="false" ht="15.75" hidden="false" customHeight="false" outlineLevel="0" collapsed="false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 customFormat="false" ht="15.75" hidden="false" customHeight="false" outlineLevel="0" collapsed="false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 customFormat="false" ht="15.75" hidden="false" customHeight="false" outlineLevel="0" collapsed="false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 customFormat="false" ht="15.75" hidden="false" customHeight="false" outlineLevel="0" collapsed="false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 customFormat="false" ht="15.75" hidden="false" customHeight="false" outlineLevel="0" collapsed="false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 customFormat="false" ht="15.75" hidden="false" customHeight="false" outlineLevel="0" collapsed="false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 customFormat="false" ht="15.75" hidden="false" customHeight="false" outlineLevel="0" collapsed="false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 customFormat="false" ht="15.75" hidden="false" customHeight="false" outlineLevel="0" collapsed="false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 customFormat="false" ht="15.75" hidden="false" customHeight="false" outlineLevel="0" collapsed="false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 customFormat="false" ht="15.75" hidden="false" customHeight="false" outlineLevel="0" collapsed="false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 customFormat="false" ht="15.75" hidden="false" customHeight="false" outlineLevel="0" collapsed="false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 customFormat="false" ht="15.75" hidden="false" customHeight="false" outlineLevel="0" collapsed="false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 customFormat="false" ht="15.75" hidden="false" customHeight="false" outlineLevel="0" collapsed="false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 customFormat="false" ht="15.75" hidden="false" customHeight="false" outlineLevel="0" collapsed="false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 customFormat="false" ht="15.75" hidden="false" customHeight="false" outlineLevel="0" collapsed="false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 customFormat="false" ht="15.75" hidden="false" customHeight="false" outlineLevel="0" collapsed="false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 customFormat="false" ht="15.75" hidden="false" customHeight="false" outlineLevel="0" collapsed="false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 customFormat="false" ht="15.75" hidden="false" customHeight="false" outlineLevel="0" collapsed="false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 customFormat="false" ht="15.75" hidden="false" customHeight="false" outlineLevel="0" collapsed="false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 customFormat="false" ht="15.75" hidden="false" customHeight="false" outlineLevel="0" collapsed="false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 customFormat="false" ht="15.75" hidden="false" customHeight="false" outlineLevel="0" collapsed="false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 customFormat="false" ht="15.75" hidden="false" customHeight="false" outlineLevel="0" collapsed="false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 customFormat="false" ht="15.75" hidden="false" customHeight="false" outlineLevel="0" collapsed="false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 customFormat="false" ht="15.75" hidden="false" customHeight="false" outlineLevel="0" collapsed="false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 customFormat="false" ht="15.75" hidden="false" customHeight="false" outlineLevel="0" collapsed="false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 customFormat="false" ht="15.75" hidden="false" customHeight="false" outlineLevel="0" collapsed="false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 customFormat="false" ht="15.75" hidden="false" customHeight="false" outlineLevel="0" collapsed="false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 customFormat="false" ht="15.75" hidden="false" customHeight="false" outlineLevel="0" collapsed="false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 customFormat="false" ht="15.75" hidden="false" customHeight="false" outlineLevel="0" collapsed="false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 customFormat="false" ht="15.75" hidden="false" customHeight="false" outlineLevel="0" collapsed="false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 customFormat="false" ht="15.75" hidden="false" customHeight="false" outlineLevel="0" collapsed="false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 customFormat="false" ht="15.75" hidden="false" customHeight="false" outlineLevel="0" collapsed="false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 customFormat="false" ht="15.75" hidden="false" customHeight="false" outlineLevel="0" collapsed="false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 customFormat="false" ht="15.75" hidden="false" customHeight="false" outlineLevel="0" collapsed="false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 customFormat="false" ht="15.75" hidden="false" customHeight="false" outlineLevel="0" collapsed="false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 customFormat="false" ht="15.75" hidden="false" customHeight="false" outlineLevel="0" collapsed="false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 customFormat="false" ht="15.75" hidden="false" customHeight="false" outlineLevel="0" collapsed="false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 customFormat="false" ht="15.75" hidden="false" customHeight="false" outlineLevel="0" collapsed="false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 customFormat="false" ht="15.75" hidden="false" customHeight="false" outlineLevel="0" collapsed="false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 customFormat="false" ht="15.75" hidden="false" customHeight="false" outlineLevel="0" collapsed="false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 customFormat="false" ht="15.75" hidden="false" customHeight="false" outlineLevel="0" collapsed="false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 customFormat="false" ht="15.75" hidden="false" customHeight="false" outlineLevel="0" collapsed="false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 customFormat="false" ht="15.75" hidden="false" customHeight="false" outlineLevel="0" collapsed="false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 customFormat="false" ht="15.75" hidden="false" customHeight="false" outlineLevel="0" collapsed="false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 customFormat="false" ht="15.75" hidden="false" customHeight="false" outlineLevel="0" collapsed="false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 customFormat="false" ht="15.75" hidden="false" customHeight="false" outlineLevel="0" collapsed="false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 customFormat="false" ht="15.75" hidden="false" customHeight="false" outlineLevel="0" collapsed="false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 customFormat="false" ht="15.75" hidden="false" customHeight="false" outlineLevel="0" collapsed="false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 customFormat="false" ht="15.75" hidden="false" customHeight="false" outlineLevel="0" collapsed="false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 customFormat="false" ht="15.75" hidden="false" customHeight="false" outlineLevel="0" collapsed="false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 customFormat="false" ht="15.75" hidden="false" customHeight="false" outlineLevel="0" collapsed="false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 customFormat="false" ht="15.75" hidden="false" customHeight="false" outlineLevel="0" collapsed="false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 customFormat="false" ht="15.75" hidden="false" customHeight="false" outlineLevel="0" collapsed="false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 customFormat="false" ht="15.75" hidden="false" customHeight="false" outlineLevel="0" collapsed="false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 customFormat="false" ht="15.75" hidden="false" customHeight="false" outlineLevel="0" collapsed="false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 customFormat="false" ht="15.75" hidden="false" customHeight="false" outlineLevel="0" collapsed="false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 customFormat="false" ht="15.75" hidden="false" customHeight="false" outlineLevel="0" collapsed="false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 customFormat="false" ht="15.75" hidden="false" customHeight="false" outlineLevel="0" collapsed="false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 customFormat="false" ht="15.75" hidden="false" customHeight="false" outlineLevel="0" collapsed="false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 customFormat="false" ht="15.75" hidden="false" customHeight="false" outlineLevel="0" collapsed="false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 customFormat="false" ht="15.75" hidden="false" customHeight="false" outlineLevel="0" collapsed="false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 customFormat="false" ht="15.75" hidden="false" customHeight="false" outlineLevel="0" collapsed="false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 customFormat="false" ht="15.75" hidden="false" customHeight="false" outlineLevel="0" collapsed="false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 customFormat="false" ht="15.75" hidden="false" customHeight="false" outlineLevel="0" collapsed="false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 customFormat="false" ht="15.75" hidden="false" customHeight="false" outlineLevel="0" collapsed="false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 customFormat="false" ht="15.75" hidden="false" customHeight="false" outlineLevel="0" collapsed="false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 customFormat="false" ht="15.75" hidden="false" customHeight="false" outlineLevel="0" collapsed="false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 customFormat="false" ht="15.75" hidden="false" customHeight="false" outlineLevel="0" collapsed="false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 customFormat="false" ht="15.75" hidden="false" customHeight="false" outlineLevel="0" collapsed="false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 customFormat="false" ht="15.75" hidden="false" customHeight="false" outlineLevel="0" collapsed="false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 customFormat="false" ht="15.75" hidden="false" customHeight="false" outlineLevel="0" collapsed="false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 customFormat="false" ht="15.75" hidden="false" customHeight="false" outlineLevel="0" collapsed="false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 customFormat="false" ht="15.75" hidden="false" customHeight="false" outlineLevel="0" collapsed="false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 customFormat="false" ht="15.75" hidden="false" customHeight="false" outlineLevel="0" collapsed="false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 customFormat="false" ht="15.75" hidden="false" customHeight="false" outlineLevel="0" collapsed="false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 customFormat="false" ht="15.75" hidden="false" customHeight="false" outlineLevel="0" collapsed="false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 customFormat="false" ht="15.75" hidden="false" customHeight="false" outlineLevel="0" collapsed="false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 customFormat="false" ht="15.75" hidden="false" customHeight="false" outlineLevel="0" collapsed="false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 customFormat="false" ht="15.75" hidden="false" customHeight="false" outlineLevel="0" collapsed="false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 customFormat="false" ht="15.75" hidden="false" customHeight="false" outlineLevel="0" collapsed="false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 customFormat="false" ht="15.75" hidden="false" customHeight="false" outlineLevel="0" collapsed="false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 customFormat="false" ht="15.75" hidden="false" customHeight="false" outlineLevel="0" collapsed="false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 customFormat="false" ht="15.75" hidden="false" customHeight="false" outlineLevel="0" collapsed="false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 customFormat="false" ht="15.75" hidden="false" customHeight="false" outlineLevel="0" collapsed="false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 customFormat="false" ht="15.75" hidden="false" customHeight="false" outlineLevel="0" collapsed="false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 customFormat="false" ht="15.75" hidden="false" customHeight="false" outlineLevel="0" collapsed="false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 customFormat="false" ht="15.75" hidden="false" customHeight="false" outlineLevel="0" collapsed="false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 customFormat="false" ht="15.75" hidden="false" customHeight="false" outlineLevel="0" collapsed="false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 customFormat="false" ht="15.75" hidden="false" customHeight="false" outlineLevel="0" collapsed="false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 customFormat="false" ht="15.75" hidden="false" customHeight="false" outlineLevel="0" collapsed="false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 customFormat="false" ht="15.75" hidden="false" customHeight="false" outlineLevel="0" collapsed="false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 customFormat="false" ht="15.75" hidden="false" customHeight="false" outlineLevel="0" collapsed="false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 customFormat="false" ht="15.75" hidden="false" customHeight="false" outlineLevel="0" collapsed="false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 customFormat="false" ht="15.75" hidden="false" customHeight="false" outlineLevel="0" collapsed="false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 customFormat="false" ht="15.75" hidden="false" customHeight="false" outlineLevel="0" collapsed="false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 customFormat="false" ht="15.75" hidden="false" customHeight="false" outlineLevel="0" collapsed="false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 customFormat="false" ht="15.75" hidden="false" customHeight="false" outlineLevel="0" collapsed="false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 customFormat="false" ht="15.75" hidden="false" customHeight="false" outlineLevel="0" collapsed="false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 customFormat="false" ht="15.75" hidden="false" customHeight="false" outlineLevel="0" collapsed="false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 customFormat="false" ht="15.75" hidden="false" customHeight="false" outlineLevel="0" collapsed="false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 customFormat="false" ht="15.75" hidden="false" customHeight="false" outlineLevel="0" collapsed="false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 customFormat="false" ht="15.75" hidden="false" customHeight="false" outlineLevel="0" collapsed="false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 customFormat="false" ht="15.75" hidden="false" customHeight="false" outlineLevel="0" collapsed="false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 customFormat="false" ht="15.75" hidden="false" customHeight="false" outlineLevel="0" collapsed="false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 customFormat="false" ht="15.75" hidden="false" customHeight="false" outlineLevel="0" collapsed="false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 customFormat="false" ht="15.75" hidden="false" customHeight="false" outlineLevel="0" collapsed="false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 customFormat="false" ht="15.75" hidden="false" customHeight="false" outlineLevel="0" collapsed="false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 customFormat="false" ht="15.75" hidden="false" customHeight="false" outlineLevel="0" collapsed="false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 customFormat="false" ht="15.75" hidden="false" customHeight="false" outlineLevel="0" collapsed="false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 customFormat="false" ht="15.75" hidden="false" customHeight="false" outlineLevel="0" collapsed="false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 customFormat="false" ht="15.75" hidden="false" customHeight="false" outlineLevel="0" collapsed="false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 customFormat="false" ht="15.75" hidden="false" customHeight="false" outlineLevel="0" collapsed="false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 customFormat="false" ht="15.75" hidden="false" customHeight="false" outlineLevel="0" collapsed="false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 customFormat="false" ht="15.75" hidden="false" customHeight="false" outlineLevel="0" collapsed="false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 customFormat="false" ht="15.75" hidden="false" customHeight="false" outlineLevel="0" collapsed="false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 customFormat="false" ht="15.75" hidden="false" customHeight="false" outlineLevel="0" collapsed="false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 customFormat="false" ht="15.75" hidden="false" customHeight="false" outlineLevel="0" collapsed="false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 customFormat="false" ht="15.75" hidden="false" customHeight="false" outlineLevel="0" collapsed="false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 customFormat="false" ht="15.75" hidden="false" customHeight="false" outlineLevel="0" collapsed="false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 customFormat="false" ht="15.75" hidden="false" customHeight="false" outlineLevel="0" collapsed="false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 customFormat="false" ht="15.75" hidden="false" customHeight="false" outlineLevel="0" collapsed="false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 customFormat="false" ht="15.75" hidden="false" customHeight="false" outlineLevel="0" collapsed="false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 customFormat="false" ht="15.75" hidden="false" customHeight="false" outlineLevel="0" collapsed="false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 customFormat="false" ht="15.75" hidden="false" customHeight="false" outlineLevel="0" collapsed="false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 customFormat="false" ht="15.75" hidden="false" customHeight="false" outlineLevel="0" collapsed="false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 customFormat="false" ht="15.75" hidden="false" customHeight="false" outlineLevel="0" collapsed="false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 customFormat="false" ht="15.75" hidden="false" customHeight="false" outlineLevel="0" collapsed="false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 customFormat="false" ht="15.75" hidden="false" customHeight="false" outlineLevel="0" collapsed="false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 customFormat="false" ht="15.75" hidden="false" customHeight="false" outlineLevel="0" collapsed="false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 customFormat="false" ht="15.75" hidden="false" customHeight="false" outlineLevel="0" collapsed="false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 customFormat="false" ht="15.75" hidden="false" customHeight="false" outlineLevel="0" collapsed="false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 customFormat="false" ht="15.75" hidden="false" customHeight="false" outlineLevel="0" collapsed="false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 customFormat="false" ht="15.75" hidden="false" customHeight="false" outlineLevel="0" collapsed="false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 customFormat="false" ht="15.75" hidden="false" customHeight="false" outlineLevel="0" collapsed="false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 customFormat="false" ht="15.75" hidden="false" customHeight="false" outlineLevel="0" collapsed="false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 customFormat="false" ht="15.75" hidden="false" customHeight="false" outlineLevel="0" collapsed="false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 customFormat="false" ht="15.75" hidden="false" customHeight="false" outlineLevel="0" collapsed="false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 customFormat="false" ht="15.75" hidden="false" customHeight="false" outlineLevel="0" collapsed="false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 customFormat="false" ht="15.75" hidden="false" customHeight="false" outlineLevel="0" collapsed="false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 customFormat="false" ht="15.75" hidden="false" customHeight="false" outlineLevel="0" collapsed="false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 customFormat="false" ht="15.75" hidden="false" customHeight="false" outlineLevel="0" collapsed="false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 customFormat="false" ht="15.75" hidden="false" customHeight="false" outlineLevel="0" collapsed="false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 customFormat="false" ht="15.75" hidden="false" customHeight="false" outlineLevel="0" collapsed="false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 customFormat="false" ht="15.75" hidden="false" customHeight="false" outlineLevel="0" collapsed="false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 customFormat="false" ht="15.75" hidden="false" customHeight="false" outlineLevel="0" collapsed="false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 customFormat="false" ht="15.75" hidden="false" customHeight="false" outlineLevel="0" collapsed="false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 customFormat="false" ht="15.75" hidden="false" customHeight="false" outlineLevel="0" collapsed="false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 customFormat="false" ht="15.75" hidden="false" customHeight="false" outlineLevel="0" collapsed="false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 customFormat="false" ht="15.75" hidden="false" customHeight="false" outlineLevel="0" collapsed="false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 customFormat="false" ht="15.75" hidden="false" customHeight="false" outlineLevel="0" collapsed="false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 customFormat="false" ht="15.75" hidden="false" customHeight="false" outlineLevel="0" collapsed="false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 customFormat="false" ht="15.75" hidden="false" customHeight="false" outlineLevel="0" collapsed="false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 customFormat="false" ht="15.75" hidden="false" customHeight="false" outlineLevel="0" collapsed="false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 customFormat="false" ht="15.75" hidden="false" customHeight="false" outlineLevel="0" collapsed="false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 customFormat="false" ht="15.75" hidden="false" customHeight="false" outlineLevel="0" collapsed="false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 customFormat="false" ht="15.75" hidden="false" customHeight="false" outlineLevel="0" collapsed="false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 customFormat="false" ht="15.75" hidden="false" customHeight="false" outlineLevel="0" collapsed="false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 customFormat="false" ht="15.75" hidden="false" customHeight="false" outlineLevel="0" collapsed="false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 customFormat="false" ht="15.75" hidden="false" customHeight="false" outlineLevel="0" collapsed="false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 customFormat="false" ht="15.75" hidden="false" customHeight="false" outlineLevel="0" collapsed="false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 customFormat="false" ht="15.75" hidden="false" customHeight="false" outlineLevel="0" collapsed="false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 customFormat="false" ht="15.75" hidden="false" customHeight="false" outlineLevel="0" collapsed="false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 customFormat="false" ht="15.75" hidden="false" customHeight="false" outlineLevel="0" collapsed="false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 customFormat="false" ht="15.75" hidden="false" customHeight="false" outlineLevel="0" collapsed="false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 customFormat="false" ht="15.75" hidden="false" customHeight="false" outlineLevel="0" collapsed="false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 customFormat="false" ht="15.75" hidden="false" customHeight="false" outlineLevel="0" collapsed="false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 customFormat="false" ht="15.75" hidden="false" customHeight="false" outlineLevel="0" collapsed="false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 customFormat="false" ht="15.75" hidden="false" customHeight="false" outlineLevel="0" collapsed="false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 customFormat="false" ht="15.75" hidden="false" customHeight="false" outlineLevel="0" collapsed="false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 customFormat="false" ht="15.75" hidden="false" customHeight="false" outlineLevel="0" collapsed="false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 customFormat="false" ht="15.75" hidden="false" customHeight="false" outlineLevel="0" collapsed="false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 customFormat="false" ht="15.75" hidden="false" customHeight="false" outlineLevel="0" collapsed="false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 customFormat="false" ht="15.75" hidden="false" customHeight="false" outlineLevel="0" collapsed="false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 customFormat="false" ht="15.75" hidden="false" customHeight="false" outlineLevel="0" collapsed="false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 customFormat="false" ht="15.75" hidden="false" customHeight="false" outlineLevel="0" collapsed="false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 customFormat="false" ht="15.75" hidden="false" customHeight="false" outlineLevel="0" collapsed="false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 customFormat="false" ht="15.75" hidden="false" customHeight="false" outlineLevel="0" collapsed="false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 customFormat="false" ht="15.75" hidden="false" customHeight="false" outlineLevel="0" collapsed="false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 customFormat="false" ht="15.75" hidden="false" customHeight="false" outlineLevel="0" collapsed="false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 customFormat="false" ht="15.75" hidden="false" customHeight="false" outlineLevel="0" collapsed="false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 customFormat="false" ht="15.75" hidden="false" customHeight="false" outlineLevel="0" collapsed="false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 customFormat="false" ht="15.75" hidden="false" customHeight="false" outlineLevel="0" collapsed="false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 customFormat="false" ht="15.75" hidden="false" customHeight="false" outlineLevel="0" collapsed="false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 customFormat="false" ht="15.75" hidden="false" customHeight="false" outlineLevel="0" collapsed="false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 customFormat="false" ht="15.75" hidden="false" customHeight="false" outlineLevel="0" collapsed="false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 customFormat="false" ht="15.75" hidden="false" customHeight="false" outlineLevel="0" collapsed="false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 customFormat="false" ht="15.75" hidden="false" customHeight="false" outlineLevel="0" collapsed="false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 customFormat="false" ht="15.75" hidden="false" customHeight="false" outlineLevel="0" collapsed="false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 customFormat="false" ht="15.75" hidden="false" customHeight="false" outlineLevel="0" collapsed="false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 customFormat="false" ht="15.75" hidden="false" customHeight="false" outlineLevel="0" collapsed="false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 customFormat="false" ht="15.75" hidden="false" customHeight="false" outlineLevel="0" collapsed="false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 customFormat="false" ht="15.75" hidden="false" customHeight="false" outlineLevel="0" collapsed="false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 customFormat="false" ht="15.75" hidden="false" customHeight="false" outlineLevel="0" collapsed="false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2026-10-01T22:31:00Z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